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YearEnd\YearEnd_2020\"/>
    </mc:Choice>
  </mc:AlternateContent>
  <xr:revisionPtr revIDLastSave="0" documentId="13_ncr:1_{DDFA82C5-8156-4B2D-A4D3-A8B61008B1D9}" xr6:coauthVersionLast="45" xr6:coauthVersionMax="45" xr10:uidLastSave="{00000000-0000-0000-0000-000000000000}"/>
  <bookViews>
    <workbookView xWindow="19090" yWindow="-110" windowWidth="19420" windowHeight="10420" xr2:uid="{9BEE6C4D-9AE7-41E7-B841-D0DCF5212B9F}"/>
  </bookViews>
  <sheets>
    <sheet name="data" sheetId="1" r:id="rId1"/>
    <sheet name="Transmittal" sheetId="2" r:id="rId2"/>
    <sheet name="INFO_PG1" sheetId="3" r:id="rId3"/>
    <sheet name="INFO_PG2" sheetId="4" r:id="rId4"/>
    <sheet name="SS2_3_5_6" sheetId="5" r:id="rId5"/>
    <sheet name="SS4" sheetId="6" r:id="rId6"/>
    <sheet name="SS8" sheetId="7" r:id="rId7"/>
    <sheet name="FS" sheetId="8" r:id="rId8"/>
    <sheet name="CC's" sheetId="9" r:id="rId9"/>
    <sheet name="Prior Year" sheetId="10" r:id="rId10"/>
  </sheets>
  <definedNames>
    <definedName name="_Fill" localSheetId="9" hidden="1">'Prior Year'!$DR$819:$DR$864</definedName>
    <definedName name="_Fill" hidden="1">data!$DR$921:$DR$966</definedName>
    <definedName name="Costcenter" localSheetId="9">'Prior Year'!#REF!</definedName>
    <definedName name="Costcenter">data!$A$732:$W$813</definedName>
    <definedName name="Edit" localSheetId="9">'Prior Year'!$A$410:$E$477</definedName>
    <definedName name="Edit">data!$A$411:$E$478</definedName>
    <definedName name="Funds" localSheetId="9">'Prior Year'!#REF!</definedName>
    <definedName name="Funds">data!$A$728:$CF$730</definedName>
    <definedName name="Hospital" localSheetId="9">'Prior Year'!#REF!</definedName>
    <definedName name="Hospital">data!$A$724:$BR$726</definedName>
    <definedName name="_xlnm.Print_Area" localSheetId="8">'CC''s'!$A$1:$I$384</definedName>
    <definedName name="_xlnm.Print_Area" localSheetId="0">data!$A$411:$E$478</definedName>
    <definedName name="_xlnm.Print_Area" localSheetId="7">FS!$A$1:$D$153</definedName>
    <definedName name="_xlnm.Print_Area" localSheetId="2">INFO_PG1!$A$1:$G$40</definedName>
    <definedName name="_xlnm.Print_Area" localSheetId="3">INFO_PG2!$A$1:$G$33</definedName>
    <definedName name="_xlnm.Print_Area" localSheetId="9">'Prior Year'!$A$410:$E$477</definedName>
    <definedName name="_xlnm.Print_Area" localSheetId="4">SS2_3_5_6!$A$1:$C$40</definedName>
    <definedName name="_xlnm.Print_Area" localSheetId="5">'SS4'!$A$1:$F$32</definedName>
    <definedName name="_xlnm.Print_Area" localSheetId="6">'SS8'!$A$1:$D$34</definedName>
    <definedName name="Support" localSheetId="9">'Prior Year'!#REF!</definedName>
    <definedName name="Support">data!$A$720:$CD$722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93" i="1" l="1"/>
  <c r="D493" i="1"/>
  <c r="B493" i="1"/>
  <c r="C213" i="1" l="1"/>
  <c r="C200" i="1"/>
  <c r="C386" i="1"/>
  <c r="C385" i="1"/>
  <c r="C166" i="1"/>
  <c r="C325" i="1"/>
  <c r="C274" i="1"/>
  <c r="C258" i="1"/>
  <c r="C223" i="1"/>
  <c r="B195" i="1"/>
  <c r="C165" i="1"/>
  <c r="C384" i="1"/>
  <c r="C383" i="1"/>
  <c r="C379" i="1"/>
  <c r="C365" i="1"/>
  <c r="C359" i="1"/>
  <c r="C324" i="1"/>
  <c r="C306" i="1"/>
  <c r="C272" i="1"/>
  <c r="C267" i="1"/>
  <c r="C257" i="1"/>
  <c r="C250" i="1"/>
  <c r="B213" i="1"/>
  <c r="B198" i="1"/>
  <c r="C168" i="1"/>
  <c r="C382" i="1"/>
  <c r="C378" i="1"/>
  <c r="C364" i="1"/>
  <c r="C332" i="1"/>
  <c r="C313" i="1"/>
  <c r="C282" i="1"/>
  <c r="C271" i="1"/>
  <c r="C264" i="1"/>
  <c r="C255" i="1"/>
  <c r="C227" i="1"/>
  <c r="B209" i="1"/>
  <c r="B197" i="1"/>
  <c r="C167" i="1"/>
  <c r="C381" i="1"/>
  <c r="C371" i="1"/>
  <c r="C363" i="1"/>
  <c r="C327" i="1"/>
  <c r="C310" i="1"/>
  <c r="C276" i="1"/>
  <c r="C269" i="1"/>
  <c r="C262" i="1"/>
  <c r="C253" i="1"/>
  <c r="C224" i="1"/>
  <c r="B203" i="1"/>
  <c r="B196" i="1"/>
  <c r="C380" i="1"/>
  <c r="C370" i="1"/>
  <c r="C360" i="1"/>
  <c r="C307" i="1"/>
  <c r="C268" i="1"/>
  <c r="C252" i="1"/>
  <c r="B200" i="1"/>
  <c r="B575" i="1" l="1"/>
  <c r="B568" i="1"/>
  <c r="B560" i="1"/>
  <c r="B552" i="1"/>
  <c r="B550" i="1"/>
  <c r="B544" i="1"/>
  <c r="B536" i="1"/>
  <c r="B528" i="1"/>
  <c r="B520" i="1"/>
  <c r="B516" i="1"/>
  <c r="A493" i="1"/>
  <c r="A730" i="1"/>
  <c r="A726" i="1"/>
  <c r="A722" i="1"/>
  <c r="C115" i="8"/>
  <c r="CB730" i="1"/>
  <c r="C444" i="1"/>
  <c r="D367" i="1"/>
  <c r="C119" i="8" s="1"/>
  <c r="D221" i="1"/>
  <c r="B444" i="1" s="1"/>
  <c r="D12" i="6"/>
  <c r="I286" i="9"/>
  <c r="G159" i="9"/>
  <c r="S764" i="1"/>
  <c r="D127" i="9"/>
  <c r="I63" i="9"/>
  <c r="V813" i="1"/>
  <c r="V815" i="1" s="1"/>
  <c r="CE47" i="1"/>
  <c r="C101" i="8"/>
  <c r="C100" i="8"/>
  <c r="C91" i="8"/>
  <c r="C93" i="8"/>
  <c r="C95" i="8"/>
  <c r="C97" i="8"/>
  <c r="E20" i="2"/>
  <c r="E19" i="2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D550" i="1"/>
  <c r="D546" i="1"/>
  <c r="D545" i="1"/>
  <c r="D544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0" i="1"/>
  <c r="D519" i="1"/>
  <c r="D518" i="1"/>
  <c r="D517" i="1"/>
  <c r="D516" i="1"/>
  <c r="D515" i="1"/>
  <c r="D514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G221" i="9"/>
  <c r="C384" i="9"/>
  <c r="C383" i="9"/>
  <c r="C382" i="9"/>
  <c r="C381" i="9"/>
  <c r="D384" i="9"/>
  <c r="D383" i="9"/>
  <c r="D382" i="9"/>
  <c r="D381" i="9"/>
  <c r="I314" i="9"/>
  <c r="H314" i="9"/>
  <c r="G314" i="9"/>
  <c r="F314" i="9"/>
  <c r="E314" i="9"/>
  <c r="D314" i="9"/>
  <c r="C314" i="9"/>
  <c r="I313" i="9"/>
  <c r="H313" i="9"/>
  <c r="G313" i="9"/>
  <c r="F313" i="9"/>
  <c r="E313" i="9"/>
  <c r="D313" i="9"/>
  <c r="C313" i="9"/>
  <c r="D317" i="9"/>
  <c r="C352" i="9"/>
  <c r="I346" i="9"/>
  <c r="H346" i="9"/>
  <c r="G346" i="9"/>
  <c r="F346" i="9"/>
  <c r="E346" i="9"/>
  <c r="D346" i="9"/>
  <c r="C346" i="9"/>
  <c r="I345" i="9"/>
  <c r="H345" i="9"/>
  <c r="G345" i="9"/>
  <c r="F345" i="9"/>
  <c r="E345" i="9"/>
  <c r="D345" i="9"/>
  <c r="C345" i="9"/>
  <c r="I250" i="9"/>
  <c r="H250" i="9"/>
  <c r="G250" i="9"/>
  <c r="F250" i="9"/>
  <c r="E250" i="9"/>
  <c r="D250" i="9"/>
  <c r="C250" i="9"/>
  <c r="I249" i="9"/>
  <c r="H249" i="9"/>
  <c r="G249" i="9"/>
  <c r="F249" i="9"/>
  <c r="E249" i="9"/>
  <c r="D249" i="9"/>
  <c r="C249" i="9"/>
  <c r="H252" i="9"/>
  <c r="I374" i="9"/>
  <c r="I256" i="9"/>
  <c r="H221" i="9"/>
  <c r="I217" i="9"/>
  <c r="H217" i="9"/>
  <c r="I216" i="9"/>
  <c r="H216" i="9"/>
  <c r="A356" i="9"/>
  <c r="H356" i="9"/>
  <c r="H324" i="9"/>
  <c r="H292" i="9"/>
  <c r="H260" i="9"/>
  <c r="H228" i="9"/>
  <c r="H196" i="9"/>
  <c r="H164" i="9"/>
  <c r="H132" i="9"/>
  <c r="H100" i="9"/>
  <c r="H68" i="9"/>
  <c r="H36" i="9"/>
  <c r="H4" i="9"/>
  <c r="I352" i="9"/>
  <c r="H352" i="9"/>
  <c r="G352" i="9"/>
  <c r="F352" i="9"/>
  <c r="E352" i="9"/>
  <c r="D352" i="9"/>
  <c r="I351" i="9"/>
  <c r="H351" i="9"/>
  <c r="G351" i="9"/>
  <c r="F351" i="9"/>
  <c r="E351" i="9"/>
  <c r="D351" i="9"/>
  <c r="I350" i="9"/>
  <c r="H350" i="9"/>
  <c r="G350" i="9"/>
  <c r="F350" i="9"/>
  <c r="E350" i="9"/>
  <c r="D350" i="9"/>
  <c r="I349" i="9"/>
  <c r="H349" i="9"/>
  <c r="G349" i="9"/>
  <c r="F349" i="9"/>
  <c r="E349" i="9"/>
  <c r="D349" i="9"/>
  <c r="C351" i="9"/>
  <c r="C350" i="9"/>
  <c r="C349" i="9"/>
  <c r="I319" i="9"/>
  <c r="H319" i="9"/>
  <c r="I318" i="9"/>
  <c r="H318" i="9"/>
  <c r="I317" i="9"/>
  <c r="H317" i="9"/>
  <c r="G317" i="9"/>
  <c r="I287" i="9"/>
  <c r="H287" i="9"/>
  <c r="G287" i="9"/>
  <c r="H286" i="9"/>
  <c r="G286" i="9"/>
  <c r="I285" i="9"/>
  <c r="H285" i="9"/>
  <c r="G285" i="9"/>
  <c r="D287" i="9"/>
  <c r="D286" i="9"/>
  <c r="E285" i="9"/>
  <c r="D285" i="9"/>
  <c r="I253" i="9"/>
  <c r="I224" i="9"/>
  <c r="H224" i="9"/>
  <c r="I223" i="9"/>
  <c r="H223" i="9"/>
  <c r="I222" i="9"/>
  <c r="H222" i="9"/>
  <c r="I221" i="9"/>
  <c r="G224" i="9"/>
  <c r="G217" i="9"/>
  <c r="G216" i="9"/>
  <c r="A228" i="9"/>
  <c r="A196" i="9"/>
  <c r="D377" i="9"/>
  <c r="D376" i="9"/>
  <c r="C377" i="9"/>
  <c r="C376" i="9"/>
  <c r="I320" i="9"/>
  <c r="H320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F317" i="9"/>
  <c r="E317" i="9"/>
  <c r="I312" i="9"/>
  <c r="H312" i="9"/>
  <c r="G312" i="9"/>
  <c r="F312" i="9"/>
  <c r="E312" i="9"/>
  <c r="D312" i="9"/>
  <c r="C317" i="9"/>
  <c r="C318" i="9"/>
  <c r="I344" i="9"/>
  <c r="H344" i="9"/>
  <c r="G344" i="9"/>
  <c r="F344" i="9"/>
  <c r="E344" i="9"/>
  <c r="D344" i="9"/>
  <c r="C344" i="9"/>
  <c r="A324" i="9"/>
  <c r="C320" i="9"/>
  <c r="C319" i="9"/>
  <c r="C312" i="9"/>
  <c r="A292" i="9"/>
  <c r="I288" i="9"/>
  <c r="H288" i="9"/>
  <c r="G288" i="9"/>
  <c r="F288" i="9"/>
  <c r="E288" i="9"/>
  <c r="D288" i="9"/>
  <c r="F287" i="9"/>
  <c r="F286" i="9"/>
  <c r="F285" i="9"/>
  <c r="I281" i="9"/>
  <c r="H281" i="9"/>
  <c r="G281" i="9"/>
  <c r="F281" i="9"/>
  <c r="E281" i="9"/>
  <c r="D281" i="9"/>
  <c r="I280" i="9"/>
  <c r="H280" i="9"/>
  <c r="G280" i="9"/>
  <c r="F280" i="9"/>
  <c r="E280" i="9"/>
  <c r="D280" i="9"/>
  <c r="C288" i="9"/>
  <c r="C287" i="9"/>
  <c r="C286" i="9"/>
  <c r="C285" i="9"/>
  <c r="C281" i="9"/>
  <c r="C280" i="9"/>
  <c r="A260" i="9"/>
  <c r="I255" i="9"/>
  <c r="I254" i="9"/>
  <c r="H256" i="9"/>
  <c r="H255" i="9"/>
  <c r="H254" i="9"/>
  <c r="H253" i="9"/>
  <c r="G256" i="9"/>
  <c r="G255" i="9"/>
  <c r="G254" i="9"/>
  <c r="G253" i="9"/>
  <c r="F256" i="9"/>
  <c r="E256" i="9"/>
  <c r="D256" i="9"/>
  <c r="D255" i="9"/>
  <c r="I248" i="9"/>
  <c r="G248" i="9"/>
  <c r="F248" i="9"/>
  <c r="E248" i="9"/>
  <c r="H248" i="9"/>
  <c r="D248" i="9"/>
  <c r="C256" i="9"/>
  <c r="C255" i="9"/>
  <c r="C254" i="9"/>
  <c r="C248" i="9"/>
  <c r="A164" i="9"/>
  <c r="A132" i="9"/>
  <c r="A100" i="9"/>
  <c r="A68" i="9"/>
  <c r="A36" i="9"/>
  <c r="C31" i="9"/>
  <c r="C30" i="9"/>
  <c r="C29" i="9"/>
  <c r="C28" i="9"/>
  <c r="C20" i="9"/>
  <c r="A4" i="9"/>
  <c r="C32" i="9"/>
  <c r="I218" i="9"/>
  <c r="H218" i="9"/>
  <c r="G218" i="9"/>
  <c r="D378" i="9"/>
  <c r="C378" i="9"/>
  <c r="I282" i="9"/>
  <c r="H282" i="9"/>
  <c r="G282" i="9"/>
  <c r="F282" i="9"/>
  <c r="E282" i="9"/>
  <c r="D282" i="9"/>
  <c r="C282" i="9"/>
  <c r="C9" i="9"/>
  <c r="C15" i="9"/>
  <c r="C25" i="9"/>
  <c r="D32" i="9"/>
  <c r="D31" i="9"/>
  <c r="D30" i="9"/>
  <c r="D29" i="9"/>
  <c r="D28" i="9"/>
  <c r="H105" i="9"/>
  <c r="G28" i="9"/>
  <c r="G29" i="9"/>
  <c r="G30" i="9"/>
  <c r="G31" i="9"/>
  <c r="H92" i="9"/>
  <c r="I252" i="9"/>
  <c r="F284" i="9"/>
  <c r="H284" i="9"/>
  <c r="H316" i="9"/>
  <c r="D348" i="9"/>
  <c r="G348" i="9"/>
  <c r="E316" i="9"/>
  <c r="C96" i="9"/>
  <c r="H94" i="9"/>
  <c r="F96" i="9"/>
  <c r="G156" i="9"/>
  <c r="G157" i="9"/>
  <c r="E160" i="9"/>
  <c r="G160" i="9"/>
  <c r="H28" i="9"/>
  <c r="I28" i="9"/>
  <c r="H29" i="9"/>
  <c r="F30" i="9"/>
  <c r="H30" i="9"/>
  <c r="I30" i="9"/>
  <c r="F31" i="9"/>
  <c r="H31" i="9"/>
  <c r="I31" i="9"/>
  <c r="G32" i="9"/>
  <c r="H32" i="9"/>
  <c r="I32" i="9"/>
  <c r="C62" i="9"/>
  <c r="C63" i="9"/>
  <c r="D60" i="9"/>
  <c r="E60" i="9"/>
  <c r="F60" i="9"/>
  <c r="G60" i="9"/>
  <c r="H60" i="9"/>
  <c r="D61" i="9"/>
  <c r="E61" i="9"/>
  <c r="F61" i="9"/>
  <c r="G61" i="9"/>
  <c r="D62" i="9"/>
  <c r="E62" i="9"/>
  <c r="F62" i="9"/>
  <c r="G62" i="9"/>
  <c r="H62" i="9"/>
  <c r="D63" i="9"/>
  <c r="E63" i="9"/>
  <c r="F63" i="9"/>
  <c r="G63" i="9"/>
  <c r="D64" i="9"/>
  <c r="E64" i="9"/>
  <c r="F64" i="9"/>
  <c r="G64" i="9"/>
  <c r="H64" i="9"/>
  <c r="C92" i="9"/>
  <c r="C93" i="9"/>
  <c r="C94" i="9"/>
  <c r="D92" i="9"/>
  <c r="D93" i="9"/>
  <c r="D94" i="9"/>
  <c r="D95" i="9"/>
  <c r="D96" i="9"/>
  <c r="I92" i="9"/>
  <c r="G93" i="9"/>
  <c r="H93" i="9"/>
  <c r="I93" i="9"/>
  <c r="I94" i="9"/>
  <c r="G95" i="9"/>
  <c r="H95" i="9"/>
  <c r="I95" i="9"/>
  <c r="G96" i="9"/>
  <c r="H96" i="9"/>
  <c r="I96" i="9"/>
  <c r="E92" i="9"/>
  <c r="F92" i="9"/>
  <c r="E93" i="9"/>
  <c r="F93" i="9"/>
  <c r="E94" i="9"/>
  <c r="F94" i="9"/>
  <c r="E95" i="9"/>
  <c r="F95" i="9"/>
  <c r="E96" i="9"/>
  <c r="C124" i="9"/>
  <c r="C125" i="9"/>
  <c r="C126" i="9"/>
  <c r="C128" i="9"/>
  <c r="E124" i="9"/>
  <c r="F124" i="9"/>
  <c r="D125" i="9"/>
  <c r="E125" i="9"/>
  <c r="F125" i="9"/>
  <c r="E126" i="9"/>
  <c r="F126" i="9"/>
  <c r="E127" i="9"/>
  <c r="F127" i="9"/>
  <c r="E128" i="9"/>
  <c r="F128" i="9"/>
  <c r="I124" i="9"/>
  <c r="H125" i="9"/>
  <c r="I125" i="9"/>
  <c r="H126" i="9"/>
  <c r="I126" i="9"/>
  <c r="H127" i="9"/>
  <c r="I127" i="9"/>
  <c r="H128" i="9"/>
  <c r="I128" i="9"/>
  <c r="G125" i="9"/>
  <c r="G126" i="9"/>
  <c r="G127" i="9"/>
  <c r="G128" i="9"/>
  <c r="C157" i="9"/>
  <c r="C159" i="9"/>
  <c r="C160" i="9"/>
  <c r="D156" i="9"/>
  <c r="F156" i="9"/>
  <c r="I156" i="9"/>
  <c r="D157" i="9"/>
  <c r="F157" i="9"/>
  <c r="H157" i="9"/>
  <c r="I157" i="9"/>
  <c r="D158" i="9"/>
  <c r="E158" i="9"/>
  <c r="F158" i="9"/>
  <c r="G158" i="9"/>
  <c r="I158" i="9"/>
  <c r="D159" i="9"/>
  <c r="E159" i="9"/>
  <c r="F159" i="9"/>
  <c r="I159" i="9"/>
  <c r="D160" i="9"/>
  <c r="F160" i="9"/>
  <c r="H160" i="9"/>
  <c r="I160" i="9"/>
  <c r="C188" i="9"/>
  <c r="C189" i="9"/>
  <c r="C190" i="9"/>
  <c r="C191" i="9"/>
  <c r="C192" i="9"/>
  <c r="D188" i="9"/>
  <c r="E188" i="9"/>
  <c r="F188" i="9"/>
  <c r="G188" i="9"/>
  <c r="H188" i="9"/>
  <c r="I188" i="9"/>
  <c r="D189" i="9"/>
  <c r="E189" i="9"/>
  <c r="F189" i="9"/>
  <c r="G189" i="9"/>
  <c r="H189" i="9"/>
  <c r="I189" i="9"/>
  <c r="D190" i="9"/>
  <c r="E190" i="9"/>
  <c r="F190" i="9"/>
  <c r="G190" i="9"/>
  <c r="H190" i="9"/>
  <c r="I190" i="9"/>
  <c r="D191" i="9"/>
  <c r="E191" i="9"/>
  <c r="F191" i="9"/>
  <c r="G191" i="9"/>
  <c r="H191" i="9"/>
  <c r="I191" i="9"/>
  <c r="D192" i="9"/>
  <c r="E192" i="9"/>
  <c r="F192" i="9"/>
  <c r="G192" i="9"/>
  <c r="H192" i="9"/>
  <c r="I192" i="9"/>
  <c r="C220" i="9"/>
  <c r="C221" i="9"/>
  <c r="C222" i="9"/>
  <c r="C223" i="9"/>
  <c r="C224" i="9"/>
  <c r="D220" i="9"/>
  <c r="E220" i="9"/>
  <c r="D221" i="9"/>
  <c r="E221" i="9"/>
  <c r="D222" i="9"/>
  <c r="E222" i="9"/>
  <c r="D223" i="9"/>
  <c r="E223" i="9"/>
  <c r="D224" i="9"/>
  <c r="E224" i="9"/>
  <c r="F221" i="9"/>
  <c r="F223" i="9"/>
  <c r="C253" i="9"/>
  <c r="D253" i="9"/>
  <c r="E253" i="9"/>
  <c r="F253" i="9"/>
  <c r="D254" i="9"/>
  <c r="E254" i="9"/>
  <c r="F254" i="9"/>
  <c r="E255" i="9"/>
  <c r="F255" i="9"/>
  <c r="C284" i="9"/>
  <c r="E284" i="9"/>
  <c r="D316" i="9"/>
  <c r="F316" i="9"/>
  <c r="I316" i="9"/>
  <c r="C348" i="9"/>
  <c r="E348" i="9"/>
  <c r="F348" i="9"/>
  <c r="H348" i="9"/>
  <c r="I348" i="9"/>
  <c r="C380" i="9"/>
  <c r="D252" i="9"/>
  <c r="G252" i="9"/>
  <c r="G220" i="9"/>
  <c r="G222" i="9"/>
  <c r="G223" i="9"/>
  <c r="H220" i="9"/>
  <c r="C252" i="9"/>
  <c r="E252" i="9"/>
  <c r="F252" i="9"/>
  <c r="G92" i="9"/>
  <c r="G94" i="9"/>
  <c r="H156" i="9"/>
  <c r="E30" i="9"/>
  <c r="D126" i="9"/>
  <c r="C158" i="9"/>
  <c r="H158" i="9"/>
  <c r="F220" i="9"/>
  <c r="F222" i="9"/>
  <c r="D11" i="9"/>
  <c r="D10" i="9"/>
  <c r="D9" i="9"/>
  <c r="D73" i="9"/>
  <c r="H41" i="9"/>
  <c r="F41" i="9"/>
  <c r="E41" i="9"/>
  <c r="D41" i="9"/>
  <c r="C41" i="9"/>
  <c r="I9" i="9"/>
  <c r="H9" i="9"/>
  <c r="G9" i="9"/>
  <c r="C73" i="9"/>
  <c r="I41" i="9"/>
  <c r="G41" i="9"/>
  <c r="E42" i="9"/>
  <c r="F42" i="9"/>
  <c r="G42" i="9"/>
  <c r="H42" i="9"/>
  <c r="E43" i="9"/>
  <c r="F43" i="9"/>
  <c r="H43" i="9"/>
  <c r="D75" i="9"/>
  <c r="E107" i="9"/>
  <c r="F75" i="9"/>
  <c r="I75" i="9"/>
  <c r="H75" i="9"/>
  <c r="F105" i="9"/>
  <c r="I73" i="9"/>
  <c r="D105" i="9"/>
  <c r="I106" i="9"/>
  <c r="I107" i="9"/>
  <c r="I105" i="9"/>
  <c r="H137" i="9"/>
  <c r="E203" i="9"/>
  <c r="D203" i="9"/>
  <c r="D202" i="9"/>
  <c r="C203" i="9"/>
  <c r="C202" i="9"/>
  <c r="H171" i="9"/>
  <c r="F171" i="9"/>
  <c r="E171" i="9"/>
  <c r="H170" i="9"/>
  <c r="G170" i="9"/>
  <c r="F170" i="9"/>
  <c r="E170" i="9"/>
  <c r="F139" i="9"/>
  <c r="D139" i="9"/>
  <c r="F138" i="9"/>
  <c r="D138" i="9"/>
  <c r="D171" i="9"/>
  <c r="D170" i="9"/>
  <c r="C169" i="9"/>
  <c r="I137" i="9"/>
  <c r="E137" i="9"/>
  <c r="G169" i="9"/>
  <c r="D137" i="9"/>
  <c r="F137" i="9"/>
  <c r="D169" i="9"/>
  <c r="E169" i="9"/>
  <c r="F169" i="9"/>
  <c r="H169" i="9"/>
  <c r="C201" i="9"/>
  <c r="D201" i="9"/>
  <c r="E201" i="9"/>
  <c r="G203" i="9"/>
  <c r="E235" i="9"/>
  <c r="E267" i="9"/>
  <c r="E266" i="9"/>
  <c r="E234" i="9"/>
  <c r="C266" i="9"/>
  <c r="D233" i="9"/>
  <c r="C267" i="9"/>
  <c r="H267" i="9"/>
  <c r="G235" i="9"/>
  <c r="F331" i="9"/>
  <c r="G299" i="9"/>
  <c r="C363" i="9"/>
  <c r="C233" i="9"/>
  <c r="F235" i="9"/>
  <c r="I266" i="9"/>
  <c r="D267" i="9"/>
  <c r="I267" i="9"/>
  <c r="C331" i="9"/>
  <c r="H330" i="9"/>
  <c r="E331" i="9"/>
  <c r="H331" i="9"/>
  <c r="F298" i="9"/>
  <c r="D299" i="9"/>
  <c r="F299" i="9"/>
  <c r="H299" i="9"/>
  <c r="D362" i="9"/>
  <c r="D363" i="9"/>
  <c r="F234" i="9"/>
  <c r="D13" i="9"/>
  <c r="D18" i="9"/>
  <c r="D16" i="9"/>
  <c r="D15" i="9"/>
  <c r="D14" i="9"/>
  <c r="D365" i="9"/>
  <c r="D336" i="9"/>
  <c r="G112" i="9"/>
  <c r="D240" i="9"/>
  <c r="I240" i="9"/>
  <c r="C270" i="9"/>
  <c r="C272" i="9"/>
  <c r="E240" i="9"/>
  <c r="H112" i="9"/>
  <c r="E272" i="9"/>
  <c r="F272" i="9"/>
  <c r="E304" i="9"/>
  <c r="G304" i="9"/>
  <c r="G16" i="9"/>
  <c r="E80" i="9"/>
  <c r="I144" i="9"/>
  <c r="C176" i="9"/>
  <c r="D174" i="9"/>
  <c r="D176" i="9"/>
  <c r="E239" i="9"/>
  <c r="F335" i="9"/>
  <c r="H335" i="9"/>
  <c r="E336" i="9"/>
  <c r="F336" i="9"/>
  <c r="H304" i="9"/>
  <c r="F207" i="9"/>
  <c r="H77" i="9"/>
  <c r="G269" i="9"/>
  <c r="C271" i="9"/>
  <c r="G272" i="9"/>
  <c r="G336" i="9"/>
  <c r="H109" i="9"/>
  <c r="G77" i="9"/>
  <c r="D301" i="9"/>
  <c r="D304" i="9"/>
  <c r="I207" i="9"/>
  <c r="H208" i="9"/>
  <c r="G13" i="9"/>
  <c r="C80" i="9"/>
  <c r="D80" i="9"/>
  <c r="C112" i="9"/>
  <c r="I112" i="9"/>
  <c r="F176" i="9"/>
  <c r="I336" i="9"/>
  <c r="E13" i="9"/>
  <c r="C368" i="9"/>
  <c r="F15" i="9"/>
  <c r="H15" i="9"/>
  <c r="I15" i="9"/>
  <c r="H16" i="9"/>
  <c r="I16" i="9"/>
  <c r="C47" i="9"/>
  <c r="E45" i="9"/>
  <c r="F45" i="9"/>
  <c r="G45" i="9"/>
  <c r="H45" i="9"/>
  <c r="E46" i="9"/>
  <c r="F46" i="9"/>
  <c r="E47" i="9"/>
  <c r="F47" i="9"/>
  <c r="G47" i="9"/>
  <c r="H47" i="9"/>
  <c r="D48" i="9"/>
  <c r="E48" i="9"/>
  <c r="F48" i="9"/>
  <c r="G48" i="9"/>
  <c r="H48" i="9"/>
  <c r="C77" i="9"/>
  <c r="C79" i="9"/>
  <c r="D77" i="9"/>
  <c r="D79" i="9"/>
  <c r="I77" i="9"/>
  <c r="G79" i="9"/>
  <c r="H79" i="9"/>
  <c r="H80" i="9"/>
  <c r="I80" i="9"/>
  <c r="E77" i="9"/>
  <c r="F77" i="9"/>
  <c r="E79" i="9"/>
  <c r="F79" i="9"/>
  <c r="F80" i="9"/>
  <c r="C109" i="9"/>
  <c r="E109" i="9"/>
  <c r="F109" i="9"/>
  <c r="E111" i="9"/>
  <c r="E112" i="9"/>
  <c r="F112" i="9"/>
  <c r="I109" i="9"/>
  <c r="H111" i="9"/>
  <c r="I111" i="9"/>
  <c r="G109" i="9"/>
  <c r="G111" i="9"/>
  <c r="C141" i="9"/>
  <c r="C143" i="9"/>
  <c r="D141" i="9"/>
  <c r="F141" i="9"/>
  <c r="G141" i="9"/>
  <c r="I141" i="9"/>
  <c r="D142" i="9"/>
  <c r="D143" i="9"/>
  <c r="F143" i="9"/>
  <c r="G143" i="9"/>
  <c r="I143" i="9"/>
  <c r="D144" i="9"/>
  <c r="G144" i="9"/>
  <c r="C173" i="9"/>
  <c r="C175" i="9"/>
  <c r="D173" i="9"/>
  <c r="E173" i="9"/>
  <c r="F173" i="9"/>
  <c r="H173" i="9"/>
  <c r="E174" i="9"/>
  <c r="F174" i="9"/>
  <c r="H174" i="9"/>
  <c r="D175" i="9"/>
  <c r="E175" i="9"/>
  <c r="F175" i="9"/>
  <c r="H175" i="9"/>
  <c r="E176" i="9"/>
  <c r="G176" i="9"/>
  <c r="H176" i="9"/>
  <c r="C205" i="9"/>
  <c r="C206" i="9"/>
  <c r="C207" i="9"/>
  <c r="C208" i="9"/>
  <c r="C239" i="9"/>
  <c r="D237" i="9"/>
  <c r="H237" i="9"/>
  <c r="E237" i="9"/>
  <c r="F237" i="9"/>
  <c r="F238" i="9"/>
  <c r="F239" i="9"/>
  <c r="F240" i="9"/>
  <c r="G237" i="9"/>
  <c r="G239" i="9"/>
  <c r="G240" i="9"/>
  <c r="I237" i="9"/>
  <c r="I239" i="9"/>
  <c r="C269" i="9"/>
  <c r="D269" i="9"/>
  <c r="E269" i="9"/>
  <c r="H269" i="9"/>
  <c r="I269" i="9"/>
  <c r="I270" i="9"/>
  <c r="D271" i="9"/>
  <c r="E271" i="9"/>
  <c r="F271" i="9"/>
  <c r="H271" i="9"/>
  <c r="I271" i="9"/>
  <c r="D272" i="9"/>
  <c r="H272" i="9"/>
  <c r="I272" i="9"/>
  <c r="C333" i="9"/>
  <c r="C335" i="9"/>
  <c r="C336" i="9"/>
  <c r="D333" i="9"/>
  <c r="E333" i="9"/>
  <c r="F333" i="9"/>
  <c r="G333" i="9"/>
  <c r="H333" i="9"/>
  <c r="I333" i="9"/>
  <c r="H334" i="9"/>
  <c r="D335" i="9"/>
  <c r="E335" i="9"/>
  <c r="G335" i="9"/>
  <c r="I335" i="9"/>
  <c r="H336" i="9"/>
  <c r="E301" i="9"/>
  <c r="F301" i="9"/>
  <c r="G301" i="9"/>
  <c r="H301" i="9"/>
  <c r="I301" i="9"/>
  <c r="F302" i="9"/>
  <c r="D303" i="9"/>
  <c r="E303" i="9"/>
  <c r="F303" i="9"/>
  <c r="G303" i="9"/>
  <c r="H303" i="9"/>
  <c r="I303" i="9"/>
  <c r="F304" i="9"/>
  <c r="I304" i="9"/>
  <c r="C365" i="9"/>
  <c r="C367" i="9"/>
  <c r="D367" i="9"/>
  <c r="D205" i="9"/>
  <c r="E205" i="9"/>
  <c r="D206" i="9"/>
  <c r="D207" i="9"/>
  <c r="E207" i="9"/>
  <c r="D208" i="9"/>
  <c r="E208" i="9"/>
  <c r="G205" i="9"/>
  <c r="G208" i="9"/>
  <c r="H205" i="9"/>
  <c r="H207" i="9"/>
  <c r="H13" i="9"/>
  <c r="I13" i="9"/>
  <c r="G18" i="9"/>
  <c r="C146" i="9"/>
  <c r="E18" i="9"/>
  <c r="H242" i="9"/>
  <c r="D306" i="9"/>
  <c r="H210" i="9"/>
  <c r="C114" i="9"/>
  <c r="H114" i="9"/>
  <c r="H146" i="9"/>
  <c r="C274" i="9"/>
  <c r="H274" i="9"/>
  <c r="H18" i="9"/>
  <c r="I18" i="9"/>
  <c r="D50" i="9"/>
  <c r="E50" i="9"/>
  <c r="F50" i="9"/>
  <c r="G50" i="9"/>
  <c r="H50" i="9"/>
  <c r="I50" i="9"/>
  <c r="C82" i="9"/>
  <c r="D82" i="9"/>
  <c r="F82" i="9"/>
  <c r="E114" i="9"/>
  <c r="F114" i="9"/>
  <c r="I114" i="9"/>
  <c r="G114" i="9"/>
  <c r="D146" i="9"/>
  <c r="F146" i="9"/>
  <c r="G146" i="9"/>
  <c r="I146" i="9"/>
  <c r="D178" i="9"/>
  <c r="E178" i="9"/>
  <c r="F178" i="9"/>
  <c r="G178" i="9"/>
  <c r="H178" i="9"/>
  <c r="C210" i="9"/>
  <c r="D242" i="9"/>
  <c r="E242" i="9"/>
  <c r="F242" i="9"/>
  <c r="G242" i="9"/>
  <c r="I242" i="9"/>
  <c r="D274" i="9"/>
  <c r="E274" i="9"/>
  <c r="I274" i="9"/>
  <c r="C338" i="9"/>
  <c r="D338" i="9"/>
  <c r="E338" i="9"/>
  <c r="F338" i="9"/>
  <c r="G338" i="9"/>
  <c r="H338" i="9"/>
  <c r="I338" i="9"/>
  <c r="E306" i="9"/>
  <c r="F306" i="9"/>
  <c r="H306" i="9"/>
  <c r="I306" i="9"/>
  <c r="C370" i="9"/>
  <c r="D370" i="9"/>
  <c r="D210" i="9"/>
  <c r="E210" i="9"/>
  <c r="G210" i="9"/>
  <c r="H144" i="9"/>
  <c r="G80" i="9"/>
  <c r="G238" i="9"/>
  <c r="G302" i="9"/>
  <c r="H46" i="9"/>
  <c r="I110" i="9"/>
  <c r="F142" i="9"/>
  <c r="F144" i="9"/>
  <c r="H302" i="9"/>
  <c r="F274" i="9"/>
  <c r="G274" i="9"/>
  <c r="G82" i="9"/>
  <c r="H82" i="9"/>
  <c r="D19" i="9"/>
  <c r="D179" i="9"/>
  <c r="H51" i="9"/>
  <c r="E51" i="9"/>
  <c r="F51" i="9"/>
  <c r="D147" i="9"/>
  <c r="E179" i="9"/>
  <c r="F179" i="9"/>
  <c r="H179" i="9"/>
  <c r="C211" i="9"/>
  <c r="F243" i="9"/>
  <c r="H339" i="9"/>
  <c r="F307" i="9"/>
  <c r="D211" i="9"/>
  <c r="F147" i="9"/>
  <c r="G244" i="9"/>
  <c r="H244" i="9"/>
  <c r="G276" i="9"/>
  <c r="H212" i="9"/>
  <c r="G212" i="9"/>
  <c r="E212" i="9"/>
  <c r="D212" i="9"/>
  <c r="C372" i="9"/>
  <c r="I308" i="9"/>
  <c r="H308" i="9"/>
  <c r="G308" i="9"/>
  <c r="F308" i="9"/>
  <c r="H340" i="9"/>
  <c r="G340" i="9"/>
  <c r="F340" i="9"/>
  <c r="C340" i="9"/>
  <c r="H276" i="9"/>
  <c r="F276" i="9"/>
  <c r="E276" i="9"/>
  <c r="D276" i="9"/>
  <c r="I244" i="9"/>
  <c r="F244" i="9"/>
  <c r="E244" i="9"/>
  <c r="D244" i="9"/>
  <c r="C212" i="9"/>
  <c r="H180" i="9"/>
  <c r="G180" i="9"/>
  <c r="F180" i="9"/>
  <c r="E180" i="9"/>
  <c r="D180" i="9"/>
  <c r="I148" i="9"/>
  <c r="G148" i="9"/>
  <c r="F148" i="9"/>
  <c r="D148" i="9"/>
  <c r="I116" i="9"/>
  <c r="H116" i="9"/>
  <c r="F116" i="9"/>
  <c r="D116" i="9"/>
  <c r="C116" i="9"/>
  <c r="F84" i="9"/>
  <c r="E84" i="9"/>
  <c r="I84" i="9"/>
  <c r="H84" i="9"/>
  <c r="D84" i="9"/>
  <c r="C84" i="9"/>
  <c r="I52" i="9"/>
  <c r="H52" i="9"/>
  <c r="G52" i="9"/>
  <c r="F52" i="9"/>
  <c r="E52" i="9"/>
  <c r="D52" i="9"/>
  <c r="C52" i="9"/>
  <c r="I20" i="9"/>
  <c r="H20" i="9"/>
  <c r="G20" i="9"/>
  <c r="F20" i="9"/>
  <c r="E20" i="9"/>
  <c r="E148" i="9"/>
  <c r="D308" i="9"/>
  <c r="E340" i="9"/>
  <c r="H148" i="9"/>
  <c r="D372" i="9"/>
  <c r="D20" i="9"/>
  <c r="E217" i="9"/>
  <c r="D217" i="9"/>
  <c r="E216" i="9"/>
  <c r="D216" i="9"/>
  <c r="C217" i="9"/>
  <c r="C216" i="9"/>
  <c r="H185" i="9"/>
  <c r="F185" i="9"/>
  <c r="E185" i="9"/>
  <c r="I184" i="9"/>
  <c r="H184" i="9"/>
  <c r="G184" i="9"/>
  <c r="E184" i="9"/>
  <c r="F153" i="9"/>
  <c r="D153" i="9"/>
  <c r="F152" i="9"/>
  <c r="D152" i="9"/>
  <c r="I121" i="9"/>
  <c r="I89" i="9"/>
  <c r="G57" i="9"/>
  <c r="F57" i="9"/>
  <c r="E57" i="9"/>
  <c r="D57" i="9"/>
  <c r="G56" i="9"/>
  <c r="F56" i="9"/>
  <c r="E56" i="9"/>
  <c r="I25" i="9"/>
  <c r="H25" i="9"/>
  <c r="I24" i="9"/>
  <c r="H24" i="9"/>
  <c r="G152" i="9"/>
  <c r="F184" i="9"/>
  <c r="I120" i="9"/>
  <c r="E121" i="9"/>
  <c r="F120" i="9"/>
  <c r="E120" i="9"/>
  <c r="C120" i="9"/>
  <c r="I88" i="9"/>
  <c r="F88" i="9"/>
  <c r="D89" i="9"/>
  <c r="D88" i="9"/>
  <c r="C89" i="9"/>
  <c r="C88" i="9"/>
  <c r="H152" i="9"/>
  <c r="H89" i="9"/>
  <c r="H88" i="9"/>
  <c r="F121" i="9"/>
  <c r="C121" i="9"/>
  <c r="G121" i="9"/>
  <c r="D185" i="9"/>
  <c r="D184" i="9"/>
  <c r="G25" i="9"/>
  <c r="G24" i="9"/>
  <c r="I153" i="9"/>
  <c r="H121" i="9"/>
  <c r="D24" i="9"/>
  <c r="D25" i="9"/>
  <c r="H233" i="9"/>
  <c r="H124" i="9"/>
  <c r="F203" i="9"/>
  <c r="I176" i="9"/>
  <c r="I178" i="9"/>
  <c r="I180" i="9"/>
  <c r="G84" i="9"/>
  <c r="I185" i="9"/>
  <c r="D380" i="9"/>
  <c r="E287" i="9"/>
  <c r="E286" i="9"/>
  <c r="I60" i="9"/>
  <c r="G124" i="9"/>
  <c r="E156" i="9"/>
  <c r="D284" i="9"/>
  <c r="G284" i="9"/>
  <c r="G316" i="9"/>
  <c r="I62" i="9"/>
  <c r="H61" i="9"/>
  <c r="I61" i="9"/>
  <c r="H63" i="9"/>
  <c r="E157" i="9"/>
  <c r="I284" i="9"/>
  <c r="I201" i="9"/>
  <c r="D124" i="9"/>
  <c r="C156" i="9"/>
  <c r="F208" i="9"/>
  <c r="C304" i="9"/>
  <c r="C144" i="9"/>
  <c r="I48" i="9"/>
  <c r="E144" i="9"/>
  <c r="E143" i="9"/>
  <c r="I45" i="9"/>
  <c r="I47" i="9"/>
  <c r="D109" i="9"/>
  <c r="E82" i="9"/>
  <c r="D112" i="9"/>
  <c r="E141" i="9"/>
  <c r="E146" i="9"/>
  <c r="I275" i="9"/>
  <c r="I276" i="9"/>
  <c r="H56" i="9"/>
  <c r="G153" i="9"/>
  <c r="I56" i="9"/>
  <c r="H57" i="9"/>
  <c r="C316" i="9"/>
  <c r="I220" i="9"/>
  <c r="E28" i="9"/>
  <c r="C139" i="9"/>
  <c r="C148" i="9"/>
  <c r="C153" i="9"/>
  <c r="G43" i="9"/>
  <c r="E75" i="9"/>
  <c r="G171" i="9"/>
  <c r="F267" i="9"/>
  <c r="I235" i="9"/>
  <c r="H235" i="9"/>
  <c r="E270" i="9"/>
  <c r="E15" i="9"/>
  <c r="G46" i="9"/>
  <c r="D47" i="9"/>
  <c r="G173" i="9"/>
  <c r="G174" i="9"/>
  <c r="G175" i="9"/>
  <c r="F269" i="9"/>
  <c r="D334" i="9"/>
  <c r="E238" i="9"/>
  <c r="E243" i="9"/>
  <c r="E275" i="9"/>
  <c r="G179" i="9"/>
  <c r="G51" i="9"/>
  <c r="G211" i="9"/>
  <c r="G185" i="9"/>
  <c r="D56" i="9"/>
  <c r="G120" i="9"/>
  <c r="C184" i="9"/>
  <c r="I152" i="9"/>
  <c r="H120" i="9"/>
  <c r="H240" i="9"/>
  <c r="G334" i="9"/>
  <c r="E25" i="9"/>
  <c r="E152" i="9"/>
  <c r="E88" i="9"/>
  <c r="D120" i="9"/>
  <c r="E89" i="9"/>
  <c r="D121" i="9"/>
  <c r="G88" i="9"/>
  <c r="E153" i="9"/>
  <c r="C152" i="9"/>
  <c r="E24" i="9"/>
  <c r="C10" i="9"/>
  <c r="C127" i="9"/>
  <c r="H159" i="9"/>
  <c r="G73" i="9"/>
  <c r="G10" i="9"/>
  <c r="G11" i="9"/>
  <c r="C74" i="9"/>
  <c r="D74" i="9"/>
  <c r="H10" i="9"/>
  <c r="I10" i="9"/>
  <c r="H11" i="9"/>
  <c r="I11" i="9"/>
  <c r="D42" i="9"/>
  <c r="C75" i="9"/>
  <c r="G74" i="9"/>
  <c r="F107" i="9"/>
  <c r="C107" i="9"/>
  <c r="C106" i="9"/>
  <c r="I74" i="9"/>
  <c r="F106" i="9"/>
  <c r="F74" i="9"/>
  <c r="E74" i="9"/>
  <c r="C105" i="9"/>
  <c r="G106" i="9"/>
  <c r="G107" i="9"/>
  <c r="H107" i="9"/>
  <c r="H106" i="9"/>
  <c r="H138" i="9"/>
  <c r="H139" i="9"/>
  <c r="E202" i="9"/>
  <c r="G139" i="9"/>
  <c r="G138" i="9"/>
  <c r="C171" i="9"/>
  <c r="I139" i="9"/>
  <c r="I138" i="9"/>
  <c r="C170" i="9"/>
  <c r="C137" i="9"/>
  <c r="H202" i="9"/>
  <c r="H203" i="9"/>
  <c r="G267" i="9"/>
  <c r="G266" i="9"/>
  <c r="D330" i="9"/>
  <c r="D234" i="9"/>
  <c r="D235" i="9"/>
  <c r="D298" i="9"/>
  <c r="F266" i="9"/>
  <c r="I331" i="9"/>
  <c r="E299" i="9"/>
  <c r="E330" i="9"/>
  <c r="I330" i="9"/>
  <c r="H298" i="9"/>
  <c r="I298" i="9"/>
  <c r="C362" i="9"/>
  <c r="C330" i="9"/>
  <c r="I299" i="9"/>
  <c r="G234" i="9"/>
  <c r="I234" i="9"/>
  <c r="G14" i="9"/>
  <c r="C174" i="9"/>
  <c r="I173" i="9"/>
  <c r="H78" i="9"/>
  <c r="C366" i="9"/>
  <c r="H14" i="9"/>
  <c r="I14" i="9"/>
  <c r="D45" i="9"/>
  <c r="I79" i="9"/>
  <c r="C110" i="9"/>
  <c r="C111" i="9"/>
  <c r="E110" i="9"/>
  <c r="F111" i="9"/>
  <c r="H143" i="9"/>
  <c r="I175" i="9"/>
  <c r="D239" i="9"/>
  <c r="G271" i="9"/>
  <c r="F334" i="9"/>
  <c r="I302" i="9"/>
  <c r="E206" i="9"/>
  <c r="F210" i="9"/>
  <c r="C178" i="9"/>
  <c r="D114" i="9"/>
  <c r="C306" i="9"/>
  <c r="I82" i="9"/>
  <c r="G306" i="9"/>
  <c r="I142" i="9"/>
  <c r="H142" i="9"/>
  <c r="G270" i="9"/>
  <c r="D302" i="9"/>
  <c r="H206" i="9"/>
  <c r="F78" i="9"/>
  <c r="F110" i="9"/>
  <c r="H270" i="9"/>
  <c r="E302" i="9"/>
  <c r="C78" i="9"/>
  <c r="D78" i="9"/>
  <c r="I78" i="9"/>
  <c r="H141" i="9"/>
  <c r="G142" i="9"/>
  <c r="D270" i="9"/>
  <c r="C334" i="9"/>
  <c r="E334" i="9"/>
  <c r="G19" i="9"/>
  <c r="I147" i="9"/>
  <c r="C179" i="9"/>
  <c r="C275" i="9"/>
  <c r="H115" i="9"/>
  <c r="G243" i="9"/>
  <c r="H19" i="9"/>
  <c r="I19" i="9"/>
  <c r="D83" i="9"/>
  <c r="H83" i="9"/>
  <c r="F83" i="9"/>
  <c r="E115" i="9"/>
  <c r="I115" i="9"/>
  <c r="C339" i="9"/>
  <c r="F339" i="9"/>
  <c r="H307" i="9"/>
  <c r="I307" i="9"/>
  <c r="C371" i="9"/>
  <c r="E211" i="9"/>
  <c r="H211" i="9"/>
  <c r="G275" i="9"/>
  <c r="I243" i="9"/>
  <c r="G115" i="9"/>
  <c r="D307" i="9"/>
  <c r="E307" i="9"/>
  <c r="G307" i="9"/>
  <c r="H275" i="9"/>
  <c r="I339" i="9"/>
  <c r="C115" i="9"/>
  <c r="F115" i="9"/>
  <c r="D275" i="9"/>
  <c r="E339" i="9"/>
  <c r="C83" i="9"/>
  <c r="I83" i="9"/>
  <c r="G147" i="9"/>
  <c r="F212" i="9"/>
  <c r="E308" i="9"/>
  <c r="I340" i="9"/>
  <c r="C180" i="9"/>
  <c r="G116" i="9"/>
  <c r="D340" i="9"/>
  <c r="F89" i="9"/>
  <c r="C185" i="9"/>
  <c r="E31" i="9"/>
  <c r="I170" i="9"/>
  <c r="I171" i="9"/>
  <c r="I169" i="9"/>
  <c r="I174" i="9"/>
  <c r="I179" i="9"/>
  <c r="I43" i="9"/>
  <c r="E138" i="9"/>
  <c r="F205" i="9"/>
  <c r="D111" i="9"/>
  <c r="C303" i="9"/>
  <c r="F206" i="9"/>
  <c r="I46" i="9"/>
  <c r="F211" i="9"/>
  <c r="I51" i="9"/>
  <c r="I57" i="9"/>
  <c r="G89" i="9"/>
  <c r="F216" i="9"/>
  <c r="C147" i="9"/>
  <c r="D43" i="9"/>
  <c r="G75" i="9"/>
  <c r="D331" i="9"/>
  <c r="G331" i="9"/>
  <c r="D46" i="9"/>
  <c r="H110" i="9"/>
  <c r="G110" i="9"/>
  <c r="H238" i="9"/>
  <c r="D238" i="9"/>
  <c r="I238" i="9"/>
  <c r="F270" i="9"/>
  <c r="I334" i="9"/>
  <c r="D339" i="9"/>
  <c r="D243" i="9"/>
  <c r="D51" i="9"/>
  <c r="H243" i="9"/>
  <c r="F275" i="9"/>
  <c r="G83" i="9"/>
  <c r="E11" i="9"/>
  <c r="H239" i="9"/>
  <c r="E14" i="9"/>
  <c r="G339" i="9"/>
  <c r="E19" i="9"/>
  <c r="E139" i="9"/>
  <c r="C299" i="9"/>
  <c r="E78" i="9"/>
  <c r="G78" i="9"/>
  <c r="D110" i="9"/>
  <c r="E142" i="9"/>
  <c r="C302" i="9"/>
  <c r="E83" i="9"/>
  <c r="D115" i="9"/>
  <c r="E147" i="9"/>
  <c r="D107" i="9"/>
  <c r="C301" i="9"/>
  <c r="C142" i="9"/>
  <c r="F32" i="9"/>
  <c r="F224" i="9"/>
  <c r="F28" i="9"/>
  <c r="F29" i="9"/>
  <c r="E32" i="9"/>
  <c r="C60" i="9"/>
  <c r="C61" i="9"/>
  <c r="C64" i="9"/>
  <c r="D128" i="9"/>
  <c r="F9" i="9"/>
  <c r="C42" i="9"/>
  <c r="C43" i="9"/>
  <c r="E106" i="9"/>
  <c r="G202" i="9"/>
  <c r="C234" i="9"/>
  <c r="C235" i="9"/>
  <c r="G15" i="9"/>
  <c r="F16" i="9"/>
  <c r="C45" i="9"/>
  <c r="C46" i="9"/>
  <c r="C48" i="9"/>
  <c r="F13" i="9"/>
  <c r="G206" i="9"/>
  <c r="G207" i="9"/>
  <c r="F18" i="9"/>
  <c r="C50" i="9"/>
  <c r="C51" i="9"/>
  <c r="D371" i="9"/>
  <c r="E116" i="9"/>
  <c r="C57" i="9"/>
  <c r="C56" i="9"/>
  <c r="F24" i="9"/>
  <c r="H153" i="9"/>
  <c r="E16" i="9"/>
  <c r="C18" i="9"/>
  <c r="C16" i="9"/>
  <c r="E29" i="9"/>
  <c r="I64" i="9"/>
  <c r="E9" i="9"/>
  <c r="C138" i="9"/>
  <c r="C24" i="9"/>
  <c r="F10" i="9"/>
  <c r="F11" i="9"/>
  <c r="H74" i="9"/>
  <c r="C298" i="9"/>
  <c r="G330" i="9"/>
  <c r="H266" i="9"/>
  <c r="E298" i="9"/>
  <c r="D266" i="9"/>
  <c r="F330" i="9"/>
  <c r="G298" i="9"/>
  <c r="H234" i="9"/>
  <c r="F14" i="9"/>
  <c r="H147" i="9"/>
  <c r="F19" i="9"/>
  <c r="F25" i="9"/>
  <c r="E371" i="9"/>
  <c r="E10" i="9"/>
  <c r="F202" i="9"/>
  <c r="C11" i="9"/>
  <c r="C13" i="9"/>
  <c r="C14" i="9"/>
  <c r="I42" i="9"/>
  <c r="I202" i="9"/>
  <c r="F217" i="9"/>
  <c r="D106" i="9"/>
  <c r="C308" i="9"/>
  <c r="I203" i="9"/>
  <c r="C307" i="9"/>
  <c r="C19" i="9"/>
  <c r="C240" i="9"/>
  <c r="C238" i="9"/>
  <c r="C237" i="9"/>
  <c r="C242" i="9"/>
  <c r="C243" i="9"/>
  <c r="C244" i="9"/>
  <c r="I205" i="9"/>
  <c r="I208" i="9"/>
  <c r="I210" i="9"/>
  <c r="I212" i="9"/>
  <c r="I211" i="9"/>
  <c r="I206" i="9"/>
  <c r="CE60" i="1"/>
  <c r="H612" i="1" s="1"/>
  <c r="CE61" i="1"/>
  <c r="BK48" i="1" s="1"/>
  <c r="BK62" i="1" s="1"/>
  <c r="G268" i="9" s="1"/>
  <c r="CE65" i="1"/>
  <c r="C431" i="1" s="1"/>
  <c r="CE63" i="1"/>
  <c r="I365" i="9" s="1"/>
  <c r="CE66" i="1"/>
  <c r="I368" i="9" s="1"/>
  <c r="CE68" i="1"/>
  <c r="I370" i="9" s="1"/>
  <c r="D75" i="1"/>
  <c r="AR75" i="1"/>
  <c r="I186" i="9" s="1"/>
  <c r="AS75" i="1"/>
  <c r="N776" i="1" s="1"/>
  <c r="AT75" i="1"/>
  <c r="D218" i="9" s="1"/>
  <c r="AU75" i="1"/>
  <c r="E218" i="9" s="1"/>
  <c r="AQ75" i="1"/>
  <c r="H186" i="9" s="1"/>
  <c r="AO75" i="1"/>
  <c r="AN75" i="1"/>
  <c r="E186" i="9" s="1"/>
  <c r="AM75" i="1"/>
  <c r="N770" i="1" s="1"/>
  <c r="AI75" i="1"/>
  <c r="G154" i="9" s="1"/>
  <c r="AH75" i="1"/>
  <c r="F154" i="9" s="1"/>
  <c r="AF75" i="1"/>
  <c r="D154" i="9" s="1"/>
  <c r="AD75" i="1"/>
  <c r="N761" i="1" s="1"/>
  <c r="AA75" i="1"/>
  <c r="F122" i="9" s="1"/>
  <c r="Z75" i="1"/>
  <c r="E122" i="9" s="1"/>
  <c r="X75" i="1"/>
  <c r="C122" i="9" s="1"/>
  <c r="W75" i="1"/>
  <c r="N754" i="1" s="1"/>
  <c r="V75" i="1"/>
  <c r="H90" i="9" s="1"/>
  <c r="T75" i="1"/>
  <c r="N751" i="1" s="1"/>
  <c r="R75" i="1"/>
  <c r="Q75" i="1"/>
  <c r="C90" i="9" s="1"/>
  <c r="P75" i="1"/>
  <c r="I58" i="9" s="1"/>
  <c r="O75" i="1"/>
  <c r="N75" i="1"/>
  <c r="G58" i="9" s="1"/>
  <c r="M75" i="1"/>
  <c r="F58" i="9" s="1"/>
  <c r="L75" i="1"/>
  <c r="N743" i="1" s="1"/>
  <c r="I75" i="1"/>
  <c r="I26" i="9" s="1"/>
  <c r="H75" i="1"/>
  <c r="H26" i="9" s="1"/>
  <c r="G75" i="1"/>
  <c r="F75" i="1"/>
  <c r="F26" i="9" s="1"/>
  <c r="AV75" i="1"/>
  <c r="AP75" i="1"/>
  <c r="G186" i="9" s="1"/>
  <c r="AJ75" i="1"/>
  <c r="AL75" i="1"/>
  <c r="C186" i="9" s="1"/>
  <c r="AK75" i="1"/>
  <c r="I154" i="9" s="1"/>
  <c r="AG75" i="1"/>
  <c r="E154" i="9" s="1"/>
  <c r="AE75" i="1"/>
  <c r="C154" i="9" s="1"/>
  <c r="AC75" i="1"/>
  <c r="H122" i="9" s="1"/>
  <c r="AB75" i="1"/>
  <c r="N759" i="1" s="1"/>
  <c r="Y75" i="1"/>
  <c r="D122" i="9" s="1"/>
  <c r="U75" i="1"/>
  <c r="G90" i="9" s="1"/>
  <c r="S75" i="1"/>
  <c r="E90" i="9" s="1"/>
  <c r="K75" i="1"/>
  <c r="J75" i="1"/>
  <c r="E75" i="1"/>
  <c r="E26" i="9" s="1"/>
  <c r="CE73" i="1"/>
  <c r="O816" i="1" s="1"/>
  <c r="CE74" i="1"/>
  <c r="I377" i="9" s="1"/>
  <c r="C75" i="1"/>
  <c r="C26" i="9" s="1"/>
  <c r="CE80" i="1"/>
  <c r="CE78" i="1"/>
  <c r="I382" i="9" s="1"/>
  <c r="CE69" i="1"/>
  <c r="I371" i="9" s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D361" i="1"/>
  <c r="D372" i="1"/>
  <c r="C125" i="8" s="1"/>
  <c r="D260" i="1"/>
  <c r="C16" i="8" s="1"/>
  <c r="D265" i="1"/>
  <c r="C22" i="8" s="1"/>
  <c r="D275" i="1"/>
  <c r="C33" i="8" s="1"/>
  <c r="D290" i="1"/>
  <c r="D319" i="1"/>
  <c r="C74" i="8" s="1"/>
  <c r="D328" i="1"/>
  <c r="C84" i="8" s="1"/>
  <c r="D229" i="1"/>
  <c r="B445" i="1" s="1"/>
  <c r="D236" i="1"/>
  <c r="D240" i="1"/>
  <c r="E209" i="1"/>
  <c r="E210" i="1"/>
  <c r="F25" i="6" s="1"/>
  <c r="E211" i="1"/>
  <c r="F26" i="6" s="1"/>
  <c r="E212" i="1"/>
  <c r="F27" i="6" s="1"/>
  <c r="E213" i="1"/>
  <c r="F28" i="6" s="1"/>
  <c r="E214" i="1"/>
  <c r="F29" i="6" s="1"/>
  <c r="E215" i="1"/>
  <c r="E216" i="1"/>
  <c r="D217" i="1"/>
  <c r="E32" i="6" s="1"/>
  <c r="C217" i="1"/>
  <c r="D433" i="1" s="1"/>
  <c r="E196" i="1"/>
  <c r="C469" i="1" s="1"/>
  <c r="E197" i="1"/>
  <c r="C470" i="1" s="1"/>
  <c r="E198" i="1"/>
  <c r="E199" i="1"/>
  <c r="C472" i="1" s="1"/>
  <c r="E201" i="1"/>
  <c r="E202" i="1"/>
  <c r="C474" i="1" s="1"/>
  <c r="E203" i="1"/>
  <c r="C475" i="1" s="1"/>
  <c r="D204" i="1"/>
  <c r="E16" i="6" s="1"/>
  <c r="D190" i="1"/>
  <c r="D186" i="1"/>
  <c r="C387" i="1" s="1"/>
  <c r="D181" i="1"/>
  <c r="C27" i="5" s="1"/>
  <c r="D177" i="1"/>
  <c r="C20" i="5" s="1"/>
  <c r="E154" i="1"/>
  <c r="E153" i="1"/>
  <c r="E152" i="1"/>
  <c r="E151" i="1"/>
  <c r="C28" i="4" s="1"/>
  <c r="E150" i="1"/>
  <c r="E148" i="1"/>
  <c r="E147" i="1"/>
  <c r="E146" i="1"/>
  <c r="D19" i="4" s="1"/>
  <c r="E145" i="1"/>
  <c r="C19" i="4" s="1"/>
  <c r="E144" i="1"/>
  <c r="E141" i="1"/>
  <c r="E140" i="1"/>
  <c r="D10" i="4" s="1"/>
  <c r="E139" i="1"/>
  <c r="C415" i="1" s="1"/>
  <c r="E127" i="1"/>
  <c r="G34" i="3" s="1"/>
  <c r="CF79" i="1"/>
  <c r="B53" i="1"/>
  <c r="CE51" i="1"/>
  <c r="B49" i="1"/>
  <c r="A412" i="1"/>
  <c r="G493" i="1"/>
  <c r="E493" i="1"/>
  <c r="C493" i="1"/>
  <c r="O817" i="1"/>
  <c r="M817" i="1"/>
  <c r="K817" i="1"/>
  <c r="J817" i="1"/>
  <c r="I817" i="1"/>
  <c r="H817" i="1"/>
  <c r="G817" i="1"/>
  <c r="F817" i="1"/>
  <c r="E817" i="1"/>
  <c r="D817" i="1"/>
  <c r="X813" i="1"/>
  <c r="X815" i="1" s="1"/>
  <c r="W813" i="1"/>
  <c r="W815" i="1"/>
  <c r="U813" i="1"/>
  <c r="U815" i="1" s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S734" i="1"/>
  <c r="S736" i="1"/>
  <c r="S737" i="1"/>
  <c r="S747" i="1"/>
  <c r="S749" i="1"/>
  <c r="S750" i="1"/>
  <c r="S753" i="1"/>
  <c r="S755" i="1"/>
  <c r="S756" i="1"/>
  <c r="S757" i="1"/>
  <c r="S758" i="1"/>
  <c r="S759" i="1"/>
  <c r="S760" i="1"/>
  <c r="S761" i="1"/>
  <c r="S762" i="1"/>
  <c r="S766" i="1"/>
  <c r="S767" i="1"/>
  <c r="S777" i="1"/>
  <c r="S779" i="1"/>
  <c r="S780" i="1"/>
  <c r="S786" i="1"/>
  <c r="S802" i="1"/>
  <c r="S740" i="1"/>
  <c r="S785" i="1"/>
  <c r="S735" i="1"/>
  <c r="S738" i="1"/>
  <c r="S739" i="1"/>
  <c r="S741" i="1"/>
  <c r="S742" i="1"/>
  <c r="S743" i="1"/>
  <c r="S744" i="1"/>
  <c r="S745" i="1"/>
  <c r="S746" i="1"/>
  <c r="S751" i="1"/>
  <c r="S752" i="1"/>
  <c r="S754" i="1"/>
  <c r="S763" i="1"/>
  <c r="S765" i="1"/>
  <c r="S768" i="1"/>
  <c r="S769" i="1"/>
  <c r="S770" i="1"/>
  <c r="S771" i="1"/>
  <c r="S772" i="1"/>
  <c r="S773" i="1"/>
  <c r="S774" i="1"/>
  <c r="S775" i="1"/>
  <c r="S776" i="1"/>
  <c r="S778" i="1"/>
  <c r="S781" i="1"/>
  <c r="S782" i="1"/>
  <c r="S783" i="1"/>
  <c r="S784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3" i="1"/>
  <c r="S804" i="1"/>
  <c r="S805" i="1"/>
  <c r="S806" i="1"/>
  <c r="S807" i="1"/>
  <c r="S808" i="1"/>
  <c r="S809" i="1"/>
  <c r="S810" i="1"/>
  <c r="S811" i="1"/>
  <c r="S812" i="1"/>
  <c r="R734" i="1"/>
  <c r="R736" i="1"/>
  <c r="R737" i="1"/>
  <c r="R740" i="1"/>
  <c r="R742" i="1"/>
  <c r="R745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4" i="1"/>
  <c r="R766" i="1"/>
  <c r="R767" i="1"/>
  <c r="R768" i="1"/>
  <c r="R769" i="1"/>
  <c r="R775" i="1"/>
  <c r="R776" i="1"/>
  <c r="R777" i="1"/>
  <c r="R778" i="1"/>
  <c r="R779" i="1"/>
  <c r="R784" i="1"/>
  <c r="R791" i="1"/>
  <c r="R796" i="1"/>
  <c r="R794" i="1"/>
  <c r="R802" i="1"/>
  <c r="R803" i="1"/>
  <c r="R804" i="1"/>
  <c r="R805" i="1"/>
  <c r="R806" i="1"/>
  <c r="R807" i="1"/>
  <c r="R808" i="1"/>
  <c r="R810" i="1"/>
  <c r="R735" i="1"/>
  <c r="R738" i="1"/>
  <c r="R739" i="1"/>
  <c r="R741" i="1"/>
  <c r="R743" i="1"/>
  <c r="R744" i="1"/>
  <c r="R746" i="1"/>
  <c r="R763" i="1"/>
  <c r="R765" i="1"/>
  <c r="R770" i="1"/>
  <c r="R771" i="1"/>
  <c r="R772" i="1"/>
  <c r="R773" i="1"/>
  <c r="R774" i="1"/>
  <c r="R780" i="1"/>
  <c r="R781" i="1"/>
  <c r="R782" i="1"/>
  <c r="R783" i="1"/>
  <c r="R785" i="1"/>
  <c r="R786" i="1"/>
  <c r="R787" i="1"/>
  <c r="R788" i="1"/>
  <c r="R789" i="1"/>
  <c r="R790" i="1"/>
  <c r="R792" i="1"/>
  <c r="R793" i="1"/>
  <c r="R795" i="1"/>
  <c r="R797" i="1"/>
  <c r="R798" i="1"/>
  <c r="R799" i="1"/>
  <c r="R800" i="1"/>
  <c r="R801" i="1"/>
  <c r="R809" i="1"/>
  <c r="R811" i="1"/>
  <c r="R812" i="1"/>
  <c r="Q734" i="1"/>
  <c r="Q736" i="1"/>
  <c r="Q737" i="1"/>
  <c r="Q740" i="1"/>
  <c r="Q764" i="1"/>
  <c r="Q766" i="1"/>
  <c r="Q735" i="1"/>
  <c r="Q738" i="1"/>
  <c r="Q739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5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801" i="1"/>
  <c r="P802" i="1"/>
  <c r="P803" i="1"/>
  <c r="P804" i="1"/>
  <c r="P805" i="1"/>
  <c r="P806" i="1"/>
  <c r="P807" i="1"/>
  <c r="P808" i="1"/>
  <c r="P810" i="1"/>
  <c r="P811" i="1"/>
  <c r="P785" i="1"/>
  <c r="P799" i="1"/>
  <c r="P800" i="1"/>
  <c r="P809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N771" i="1"/>
  <c r="N739" i="1"/>
  <c r="N778" i="1"/>
  <c r="L734" i="1"/>
  <c r="L736" i="1"/>
  <c r="L737" i="1"/>
  <c r="L740" i="1"/>
  <c r="L745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4" i="1"/>
  <c r="L766" i="1"/>
  <c r="L767" i="1"/>
  <c r="L768" i="1"/>
  <c r="L769" i="1"/>
  <c r="L771" i="1"/>
  <c r="L775" i="1"/>
  <c r="L777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735" i="1"/>
  <c r="L738" i="1"/>
  <c r="L739" i="1"/>
  <c r="L741" i="1"/>
  <c r="L742" i="1"/>
  <c r="L743" i="1"/>
  <c r="L744" i="1"/>
  <c r="L746" i="1"/>
  <c r="L763" i="1"/>
  <c r="L765" i="1"/>
  <c r="L770" i="1"/>
  <c r="L772" i="1"/>
  <c r="L773" i="1"/>
  <c r="L774" i="1"/>
  <c r="L776" i="1"/>
  <c r="L778" i="1"/>
  <c r="L799" i="1"/>
  <c r="L800" i="1"/>
  <c r="K734" i="1"/>
  <c r="K736" i="1"/>
  <c r="K737" i="1"/>
  <c r="K747" i="1"/>
  <c r="K750" i="1"/>
  <c r="K753" i="1"/>
  <c r="K756" i="1"/>
  <c r="K757" i="1"/>
  <c r="K759" i="1"/>
  <c r="K760" i="1"/>
  <c r="K761" i="1"/>
  <c r="K762" i="1"/>
  <c r="K764" i="1"/>
  <c r="K766" i="1"/>
  <c r="K767" i="1"/>
  <c r="K771" i="1"/>
  <c r="K775" i="1"/>
  <c r="K779" i="1"/>
  <c r="K780" i="1"/>
  <c r="K782" i="1"/>
  <c r="K783" i="1"/>
  <c r="K787" i="1"/>
  <c r="K788" i="1"/>
  <c r="K790" i="1"/>
  <c r="K791" i="1"/>
  <c r="K797" i="1"/>
  <c r="K812" i="1"/>
  <c r="K735" i="1"/>
  <c r="K738" i="1"/>
  <c r="K739" i="1"/>
  <c r="K740" i="1"/>
  <c r="K741" i="1"/>
  <c r="K742" i="1"/>
  <c r="K743" i="1"/>
  <c r="K744" i="1"/>
  <c r="K745" i="1"/>
  <c r="K746" i="1"/>
  <c r="K748" i="1"/>
  <c r="K749" i="1"/>
  <c r="K751" i="1"/>
  <c r="K752" i="1"/>
  <c r="K754" i="1"/>
  <c r="K755" i="1"/>
  <c r="K758" i="1"/>
  <c r="K763" i="1"/>
  <c r="K765" i="1"/>
  <c r="K768" i="1"/>
  <c r="K769" i="1"/>
  <c r="K770" i="1"/>
  <c r="K772" i="1"/>
  <c r="K773" i="1"/>
  <c r="K774" i="1"/>
  <c r="K776" i="1"/>
  <c r="K777" i="1"/>
  <c r="K778" i="1"/>
  <c r="K781" i="1"/>
  <c r="K784" i="1"/>
  <c r="K785" i="1"/>
  <c r="K786" i="1"/>
  <c r="K789" i="1"/>
  <c r="K792" i="1"/>
  <c r="K793" i="1"/>
  <c r="K794" i="1"/>
  <c r="K795" i="1"/>
  <c r="K796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I734" i="1"/>
  <c r="I805" i="1"/>
  <c r="I806" i="1"/>
  <c r="I807" i="1"/>
  <c r="I808" i="1"/>
  <c r="I809" i="1"/>
  <c r="I810" i="1"/>
  <c r="I811" i="1"/>
  <c r="I736" i="1"/>
  <c r="I737" i="1"/>
  <c r="I740" i="1"/>
  <c r="I745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4" i="1"/>
  <c r="I766" i="1"/>
  <c r="I767" i="1"/>
  <c r="I771" i="1"/>
  <c r="I775" i="1"/>
  <c r="I777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801" i="1"/>
  <c r="I802" i="1"/>
  <c r="I803" i="1"/>
  <c r="I804" i="1"/>
  <c r="I735" i="1"/>
  <c r="I738" i="1"/>
  <c r="I739" i="1"/>
  <c r="I741" i="1"/>
  <c r="I742" i="1"/>
  <c r="I743" i="1"/>
  <c r="I744" i="1"/>
  <c r="I746" i="1"/>
  <c r="I763" i="1"/>
  <c r="I765" i="1"/>
  <c r="I768" i="1"/>
  <c r="I769" i="1"/>
  <c r="I770" i="1"/>
  <c r="I772" i="1"/>
  <c r="I773" i="1"/>
  <c r="I774" i="1"/>
  <c r="I776" i="1"/>
  <c r="I778" i="1"/>
  <c r="I799" i="1"/>
  <c r="I800" i="1"/>
  <c r="H734" i="1"/>
  <c r="H736" i="1"/>
  <c r="H737" i="1"/>
  <c r="H740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4" i="1"/>
  <c r="H766" i="1"/>
  <c r="H767" i="1"/>
  <c r="H768" i="1"/>
  <c r="H769" i="1"/>
  <c r="H771" i="1"/>
  <c r="H775" i="1"/>
  <c r="H777" i="1"/>
  <c r="H779" i="1"/>
  <c r="H780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801" i="1"/>
  <c r="H802" i="1"/>
  <c r="H803" i="1"/>
  <c r="H805" i="1"/>
  <c r="H806" i="1"/>
  <c r="H807" i="1"/>
  <c r="H808" i="1"/>
  <c r="H809" i="1"/>
  <c r="H810" i="1"/>
  <c r="H811" i="1"/>
  <c r="H812" i="1"/>
  <c r="H735" i="1"/>
  <c r="H738" i="1"/>
  <c r="H739" i="1"/>
  <c r="H741" i="1"/>
  <c r="H742" i="1"/>
  <c r="H743" i="1"/>
  <c r="H744" i="1"/>
  <c r="H745" i="1"/>
  <c r="H746" i="1"/>
  <c r="H763" i="1"/>
  <c r="H765" i="1"/>
  <c r="H770" i="1"/>
  <c r="H772" i="1"/>
  <c r="H773" i="1"/>
  <c r="H774" i="1"/>
  <c r="H776" i="1"/>
  <c r="H778" i="1"/>
  <c r="H781" i="1"/>
  <c r="H799" i="1"/>
  <c r="H800" i="1"/>
  <c r="H804" i="1"/>
  <c r="G734" i="1"/>
  <c r="G736" i="1"/>
  <c r="G737" i="1"/>
  <c r="G740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6" i="1"/>
  <c r="G767" i="1"/>
  <c r="G768" i="1"/>
  <c r="G769" i="1"/>
  <c r="G771" i="1"/>
  <c r="G775" i="1"/>
  <c r="G777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801" i="1"/>
  <c r="G802" i="1"/>
  <c r="G803" i="1"/>
  <c r="G804" i="1"/>
  <c r="G805" i="1"/>
  <c r="G806" i="1"/>
  <c r="G807" i="1"/>
  <c r="G808" i="1"/>
  <c r="G809" i="1"/>
  <c r="G810" i="1"/>
  <c r="G811" i="1"/>
  <c r="G735" i="1"/>
  <c r="G738" i="1"/>
  <c r="G739" i="1"/>
  <c r="G741" i="1"/>
  <c r="G742" i="1"/>
  <c r="G743" i="1"/>
  <c r="G744" i="1"/>
  <c r="G746" i="1"/>
  <c r="G763" i="1"/>
  <c r="G765" i="1"/>
  <c r="G770" i="1"/>
  <c r="G772" i="1"/>
  <c r="G773" i="1"/>
  <c r="G774" i="1"/>
  <c r="G776" i="1"/>
  <c r="G778" i="1"/>
  <c r="G799" i="1"/>
  <c r="G800" i="1"/>
  <c r="F734" i="1"/>
  <c r="F736" i="1"/>
  <c r="F737" i="1"/>
  <c r="F747" i="1"/>
  <c r="F749" i="1"/>
  <c r="F750" i="1"/>
  <c r="F752" i="1"/>
  <c r="F753" i="1"/>
  <c r="F755" i="1"/>
  <c r="F756" i="1"/>
  <c r="F757" i="1"/>
  <c r="F759" i="1"/>
  <c r="F760" i="1"/>
  <c r="F761" i="1"/>
  <c r="F762" i="1"/>
  <c r="F764" i="1"/>
  <c r="F767" i="1"/>
  <c r="F771" i="1"/>
  <c r="F775" i="1"/>
  <c r="F777" i="1"/>
  <c r="F779" i="1"/>
  <c r="F780" i="1"/>
  <c r="F781" i="1"/>
  <c r="F782" i="1"/>
  <c r="F783" i="1"/>
  <c r="F785" i="1"/>
  <c r="F786" i="1"/>
  <c r="F787" i="1"/>
  <c r="F788" i="1"/>
  <c r="F791" i="1"/>
  <c r="F792" i="1"/>
  <c r="F793" i="1"/>
  <c r="F794" i="1"/>
  <c r="F795" i="1"/>
  <c r="F796" i="1"/>
  <c r="F797" i="1"/>
  <c r="F801" i="1"/>
  <c r="F803" i="1"/>
  <c r="F805" i="1"/>
  <c r="F806" i="1"/>
  <c r="F807" i="1"/>
  <c r="F808" i="1"/>
  <c r="F810" i="1"/>
  <c r="F811" i="1"/>
  <c r="F812" i="1"/>
  <c r="F735" i="1"/>
  <c r="F738" i="1"/>
  <c r="F739" i="1"/>
  <c r="F740" i="1"/>
  <c r="F741" i="1"/>
  <c r="F742" i="1"/>
  <c r="F743" i="1"/>
  <c r="F744" i="1"/>
  <c r="F745" i="1"/>
  <c r="F746" i="1"/>
  <c r="F748" i="1"/>
  <c r="F751" i="1"/>
  <c r="F754" i="1"/>
  <c r="F758" i="1"/>
  <c r="F763" i="1"/>
  <c r="F765" i="1"/>
  <c r="F766" i="1"/>
  <c r="F768" i="1"/>
  <c r="F769" i="1"/>
  <c r="F770" i="1"/>
  <c r="F772" i="1"/>
  <c r="F773" i="1"/>
  <c r="F774" i="1"/>
  <c r="F776" i="1"/>
  <c r="F778" i="1"/>
  <c r="F784" i="1"/>
  <c r="F789" i="1"/>
  <c r="F790" i="1"/>
  <c r="F798" i="1"/>
  <c r="F799" i="1"/>
  <c r="F800" i="1"/>
  <c r="F802" i="1"/>
  <c r="F804" i="1"/>
  <c r="F809" i="1"/>
  <c r="D734" i="1"/>
  <c r="D736" i="1"/>
  <c r="D737" i="1"/>
  <c r="D740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4" i="1"/>
  <c r="D766" i="1"/>
  <c r="D767" i="1"/>
  <c r="D768" i="1"/>
  <c r="D769" i="1"/>
  <c r="D771" i="1"/>
  <c r="D775" i="1"/>
  <c r="D777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735" i="1"/>
  <c r="D738" i="1"/>
  <c r="D739" i="1"/>
  <c r="D741" i="1"/>
  <c r="D742" i="1"/>
  <c r="D743" i="1"/>
  <c r="D744" i="1"/>
  <c r="D745" i="1"/>
  <c r="D746" i="1"/>
  <c r="D763" i="1"/>
  <c r="D765" i="1"/>
  <c r="D770" i="1"/>
  <c r="D772" i="1"/>
  <c r="D773" i="1"/>
  <c r="D774" i="1"/>
  <c r="D776" i="1"/>
  <c r="D778" i="1"/>
  <c r="D799" i="1"/>
  <c r="D800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B788" i="1"/>
  <c r="B784" i="1"/>
  <c r="B783" i="1"/>
  <c r="B782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5" i="1"/>
  <c r="B764" i="1"/>
  <c r="B763" i="1"/>
  <c r="B762" i="1"/>
  <c r="B761" i="1"/>
  <c r="B760" i="1"/>
  <c r="B758" i="1"/>
  <c r="B756" i="1"/>
  <c r="B755" i="1"/>
  <c r="B754" i="1"/>
  <c r="B752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CF730" i="1"/>
  <c r="CE730" i="1"/>
  <c r="CD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F730" i="1"/>
  <c r="BE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B726" i="1"/>
  <c r="AA726" i="1"/>
  <c r="Z726" i="1"/>
  <c r="Y726" i="1"/>
  <c r="X726" i="1"/>
  <c r="W726" i="1"/>
  <c r="V726" i="1"/>
  <c r="U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R722" i="1"/>
  <c r="AQ722" i="1"/>
  <c r="AP722" i="1"/>
  <c r="AO722" i="1"/>
  <c r="AN722" i="1"/>
  <c r="AM722" i="1"/>
  <c r="AL722" i="1"/>
  <c r="AK722" i="1"/>
  <c r="AJ722" i="1"/>
  <c r="AI722" i="1"/>
  <c r="AH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D722" i="1"/>
  <c r="C722" i="1"/>
  <c r="B722" i="1"/>
  <c r="E550" i="1"/>
  <c r="E546" i="1"/>
  <c r="E545" i="1"/>
  <c r="E544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7" i="1"/>
  <c r="E526" i="1"/>
  <c r="E525" i="1"/>
  <c r="E524" i="1"/>
  <c r="E523" i="1"/>
  <c r="E522" i="1"/>
  <c r="E520" i="1"/>
  <c r="E518" i="1"/>
  <c r="E517" i="1"/>
  <c r="E516" i="1"/>
  <c r="E514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B478" i="1"/>
  <c r="B475" i="1"/>
  <c r="B474" i="1"/>
  <c r="B473" i="1"/>
  <c r="B472" i="1"/>
  <c r="B471" i="1"/>
  <c r="B470" i="1"/>
  <c r="B469" i="1"/>
  <c r="B468" i="1"/>
  <c r="B464" i="1"/>
  <c r="B463" i="1"/>
  <c r="C459" i="1"/>
  <c r="B459" i="1"/>
  <c r="B458" i="1"/>
  <c r="B455" i="1"/>
  <c r="B454" i="1"/>
  <c r="B453" i="1"/>
  <c r="C448" i="1"/>
  <c r="C447" i="1"/>
  <c r="B447" i="1"/>
  <c r="C446" i="1"/>
  <c r="C445" i="1"/>
  <c r="B439" i="1"/>
  <c r="C439" i="1"/>
  <c r="C438" i="1"/>
  <c r="B436" i="1"/>
  <c r="B435" i="1"/>
  <c r="B434" i="1"/>
  <c r="B433" i="1"/>
  <c r="B432" i="1"/>
  <c r="B431" i="1"/>
  <c r="B430" i="1"/>
  <c r="B429" i="1"/>
  <c r="B428" i="1"/>
  <c r="B427" i="1"/>
  <c r="D424" i="1"/>
  <c r="B424" i="1"/>
  <c r="B423" i="1"/>
  <c r="D421" i="1"/>
  <c r="B421" i="1"/>
  <c r="B420" i="1"/>
  <c r="D418" i="1"/>
  <c r="B418" i="1"/>
  <c r="C417" i="1"/>
  <c r="B417" i="1"/>
  <c r="D415" i="1"/>
  <c r="B415" i="1"/>
  <c r="B414" i="1"/>
  <c r="C3" i="8"/>
  <c r="A3" i="8"/>
  <c r="C149" i="8"/>
  <c r="C148" i="8"/>
  <c r="C144" i="8"/>
  <c r="C138" i="8"/>
  <c r="C137" i="8"/>
  <c r="C136" i="8"/>
  <c r="C135" i="8"/>
  <c r="C134" i="8"/>
  <c r="C133" i="8"/>
  <c r="C132" i="8"/>
  <c r="C131" i="8"/>
  <c r="C130" i="8"/>
  <c r="C129" i="8"/>
  <c r="C124" i="8"/>
  <c r="C123" i="8"/>
  <c r="C118" i="8"/>
  <c r="C117" i="8"/>
  <c r="C116" i="8"/>
  <c r="C111" i="8"/>
  <c r="C110" i="8"/>
  <c r="C107" i="8"/>
  <c r="A107" i="8"/>
  <c r="C88" i="8"/>
  <c r="C83" i="8"/>
  <c r="C82" i="8"/>
  <c r="C81" i="8"/>
  <c r="C80" i="8"/>
  <c r="C79" i="8"/>
  <c r="C78" i="8"/>
  <c r="C77" i="8"/>
  <c r="C73" i="8"/>
  <c r="C72" i="8"/>
  <c r="C71" i="8"/>
  <c r="C66" i="8"/>
  <c r="C65" i="8"/>
  <c r="C64" i="8"/>
  <c r="C63" i="8"/>
  <c r="C62" i="8"/>
  <c r="C61" i="8"/>
  <c r="C60" i="8"/>
  <c r="C59" i="8"/>
  <c r="C58" i="8"/>
  <c r="A55" i="8"/>
  <c r="C55" i="8"/>
  <c r="C49" i="8"/>
  <c r="C48" i="8"/>
  <c r="C47" i="8"/>
  <c r="C46" i="8"/>
  <c r="C45" i="8"/>
  <c r="C41" i="8"/>
  <c r="C39" i="8"/>
  <c r="C38" i="8"/>
  <c r="C34" i="8"/>
  <c r="C32" i="8"/>
  <c r="C31" i="8"/>
  <c r="C30" i="8"/>
  <c r="C29" i="8"/>
  <c r="C28" i="8"/>
  <c r="C27" i="8"/>
  <c r="C26" i="8"/>
  <c r="C25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G31" i="3"/>
  <c r="B4" i="3"/>
  <c r="G37" i="3"/>
  <c r="G36" i="3"/>
  <c r="G33" i="3"/>
  <c r="G32" i="3"/>
  <c r="G30" i="3"/>
  <c r="D40" i="3"/>
  <c r="D36" i="3"/>
  <c r="D35" i="3"/>
  <c r="D34" i="3"/>
  <c r="D33" i="3"/>
  <c r="D32" i="3"/>
  <c r="D31" i="3"/>
  <c r="D30" i="3"/>
  <c r="G26" i="3"/>
  <c r="G25" i="3"/>
  <c r="G24" i="3"/>
  <c r="G23" i="3"/>
  <c r="F26" i="3"/>
  <c r="F25" i="3"/>
  <c r="F24" i="3"/>
  <c r="F23" i="3"/>
  <c r="E18" i="3"/>
  <c r="E17" i="3"/>
  <c r="E16" i="3"/>
  <c r="C17" i="3"/>
  <c r="C16" i="3"/>
  <c r="A19" i="3"/>
  <c r="A17" i="3"/>
  <c r="A16" i="3"/>
  <c r="D11" i="3"/>
  <c r="D10" i="3"/>
  <c r="D9" i="3"/>
  <c r="D8" i="3"/>
  <c r="D7" i="3"/>
  <c r="D6" i="3"/>
  <c r="D5" i="3"/>
  <c r="F4" i="3"/>
  <c r="G3" i="4"/>
  <c r="C33" i="4"/>
  <c r="C32" i="4"/>
  <c r="G27" i="4"/>
  <c r="G26" i="4"/>
  <c r="G25" i="4"/>
  <c r="F27" i="4"/>
  <c r="F26" i="4"/>
  <c r="F25" i="4"/>
  <c r="E27" i="4"/>
  <c r="E26" i="4"/>
  <c r="E25" i="4"/>
  <c r="D28" i="4"/>
  <c r="D27" i="4"/>
  <c r="D26" i="4"/>
  <c r="D25" i="4"/>
  <c r="C27" i="4"/>
  <c r="C26" i="4"/>
  <c r="C25" i="4"/>
  <c r="B27" i="4"/>
  <c r="B26" i="4"/>
  <c r="B25" i="4"/>
  <c r="G18" i="4"/>
  <c r="G17" i="4"/>
  <c r="G16" i="4"/>
  <c r="F18" i="4"/>
  <c r="F17" i="4"/>
  <c r="F16" i="4"/>
  <c r="E19" i="4"/>
  <c r="E18" i="4"/>
  <c r="E17" i="4"/>
  <c r="E16" i="4"/>
  <c r="D18" i="4"/>
  <c r="D17" i="4"/>
  <c r="D16" i="4"/>
  <c r="C18" i="4"/>
  <c r="C17" i="4"/>
  <c r="C16" i="4"/>
  <c r="B19" i="4"/>
  <c r="B18" i="4"/>
  <c r="B17" i="4"/>
  <c r="B16" i="4"/>
  <c r="A2" i="4"/>
  <c r="G8" i="4"/>
  <c r="G7" i="4"/>
  <c r="F8" i="4"/>
  <c r="F7" i="4"/>
  <c r="E10" i="4"/>
  <c r="E9" i="4"/>
  <c r="E8" i="4"/>
  <c r="E7" i="4"/>
  <c r="D9" i="4"/>
  <c r="D8" i="4"/>
  <c r="D7" i="4"/>
  <c r="C9" i="4"/>
  <c r="C8" i="4"/>
  <c r="C7" i="4"/>
  <c r="B9" i="4"/>
  <c r="B8" i="4"/>
  <c r="B7" i="4"/>
  <c r="C3" i="5"/>
  <c r="A3" i="5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8" i="5"/>
  <c r="C7" i="5"/>
  <c r="C6" i="5"/>
  <c r="F31" i="6"/>
  <c r="E31" i="6"/>
  <c r="D31" i="6"/>
  <c r="F30" i="6"/>
  <c r="E30" i="6"/>
  <c r="D30" i="6"/>
  <c r="E29" i="6"/>
  <c r="D29" i="6"/>
  <c r="E28" i="6"/>
  <c r="D28" i="6"/>
  <c r="E27" i="6"/>
  <c r="D27" i="6"/>
  <c r="E26" i="6"/>
  <c r="D26" i="6"/>
  <c r="E25" i="6"/>
  <c r="D25" i="6"/>
  <c r="E24" i="6"/>
  <c r="D24" i="6"/>
  <c r="E15" i="6"/>
  <c r="D15" i="6"/>
  <c r="E14" i="6"/>
  <c r="D14" i="6"/>
  <c r="F13" i="6"/>
  <c r="E13" i="6"/>
  <c r="D13" i="6"/>
  <c r="E12" i="6"/>
  <c r="E11" i="6"/>
  <c r="D11" i="6"/>
  <c r="E10" i="6"/>
  <c r="D10" i="6"/>
  <c r="E9" i="6"/>
  <c r="D9" i="6"/>
  <c r="E8" i="6"/>
  <c r="D8" i="6"/>
  <c r="E7" i="6"/>
  <c r="D7" i="6"/>
  <c r="C31" i="6"/>
  <c r="C30" i="6"/>
  <c r="C29" i="6"/>
  <c r="C27" i="6"/>
  <c r="C26" i="6"/>
  <c r="C25" i="6"/>
  <c r="C24" i="6"/>
  <c r="C15" i="6"/>
  <c r="C14" i="6"/>
  <c r="C13" i="6"/>
  <c r="C11" i="6"/>
  <c r="C10" i="6"/>
  <c r="C9" i="6"/>
  <c r="C8" i="6"/>
  <c r="C7" i="6"/>
  <c r="F3" i="6"/>
  <c r="A3" i="6"/>
  <c r="D16" i="7"/>
  <c r="D2" i="7"/>
  <c r="A2" i="7"/>
  <c r="D26" i="7"/>
  <c r="D24" i="7"/>
  <c r="D19" i="7"/>
  <c r="D18" i="7"/>
  <c r="D12" i="7"/>
  <c r="D11" i="7"/>
  <c r="D10" i="7"/>
  <c r="D9" i="7"/>
  <c r="D8" i="7"/>
  <c r="D7" i="7"/>
  <c r="B28" i="2"/>
  <c r="E21" i="2"/>
  <c r="E18" i="2"/>
  <c r="E17" i="2"/>
  <c r="I363" i="9"/>
  <c r="AB48" i="1"/>
  <c r="AB62" i="1" s="1"/>
  <c r="X48" i="1"/>
  <c r="X62" i="1" s="1"/>
  <c r="T48" i="1"/>
  <c r="T62" i="1" s="1"/>
  <c r="F76" i="9" s="1"/>
  <c r="P48" i="1"/>
  <c r="P62" i="1" s="1"/>
  <c r="L48" i="1"/>
  <c r="L62" i="1" s="1"/>
  <c r="E743" i="1" s="1"/>
  <c r="H48" i="1"/>
  <c r="H62" i="1" s="1"/>
  <c r="E739" i="1" s="1"/>
  <c r="D48" i="1"/>
  <c r="D62" i="1" s="1"/>
  <c r="N760" i="1"/>
  <c r="N775" i="1"/>
  <c r="N753" i="1"/>
  <c r="N774" i="1"/>
  <c r="D436" i="1"/>
  <c r="C34" i="5"/>
  <c r="H58" i="9"/>
  <c r="N746" i="1"/>
  <c r="C218" i="9"/>
  <c r="D366" i="9"/>
  <c r="G812" i="1"/>
  <c r="CE64" i="1"/>
  <c r="F612" i="1" s="1"/>
  <c r="D368" i="9"/>
  <c r="I812" i="1"/>
  <c r="C276" i="9"/>
  <c r="CE70" i="1"/>
  <c r="C458" i="1" s="1"/>
  <c r="CE76" i="1"/>
  <c r="I380" i="9" s="1"/>
  <c r="P812" i="1"/>
  <c r="CE77" i="1"/>
  <c r="I381" i="9" s="1"/>
  <c r="I29" i="9"/>
  <c r="C95" i="9"/>
  <c r="CE79" i="1"/>
  <c r="J612" i="1" s="1"/>
  <c r="S748" i="1"/>
  <c r="E142" i="1"/>
  <c r="F10" i="4" s="1"/>
  <c r="G9" i="4"/>
  <c r="F9" i="4"/>
  <c r="AC726" i="1"/>
  <c r="E138" i="1"/>
  <c r="C414" i="1" s="1"/>
  <c r="C204" i="1"/>
  <c r="D16" i="6" s="1"/>
  <c r="E195" i="1"/>
  <c r="S722" i="1"/>
  <c r="BH722" i="1"/>
  <c r="C28" i="6"/>
  <c r="B217" i="1"/>
  <c r="C32" i="6" s="1"/>
  <c r="C140" i="8"/>
  <c r="CC730" i="1"/>
  <c r="AA730" i="1"/>
  <c r="D283" i="1"/>
  <c r="C42" i="8" s="1"/>
  <c r="C40" i="8"/>
  <c r="B753" i="1"/>
  <c r="E515" i="1"/>
  <c r="H73" i="9"/>
  <c r="E105" i="9"/>
  <c r="B757" i="1"/>
  <c r="E519" i="1"/>
  <c r="B766" i="1"/>
  <c r="E528" i="1"/>
  <c r="G137" i="9"/>
  <c r="E722" i="1"/>
  <c r="C9" i="5"/>
  <c r="D173" i="1"/>
  <c r="C14" i="5" s="1"/>
  <c r="F28" i="4"/>
  <c r="F24" i="6"/>
  <c r="BZ48" i="1"/>
  <c r="BZ62" i="1" s="1"/>
  <c r="G48" i="1"/>
  <c r="G62" i="1" s="1"/>
  <c r="G12" i="9" s="1"/>
  <c r="AC48" i="1"/>
  <c r="AC62" i="1" s="1"/>
  <c r="H108" i="9" s="1"/>
  <c r="AU48" i="1"/>
  <c r="AU62" i="1" s="1"/>
  <c r="BS48" i="1"/>
  <c r="BS62" i="1" s="1"/>
  <c r="E802" i="1" s="1"/>
  <c r="M48" i="1"/>
  <c r="M62" i="1" s="1"/>
  <c r="AE48" i="1"/>
  <c r="AE62" i="1" s="1"/>
  <c r="BC48" i="1"/>
  <c r="BC62" i="1" s="1"/>
  <c r="O48" i="1"/>
  <c r="O62" i="1" s="1"/>
  <c r="AM48" i="1"/>
  <c r="AM62" i="1" s="1"/>
  <c r="E770" i="1" s="1"/>
  <c r="BI48" i="1"/>
  <c r="BI62" i="1" s="1"/>
  <c r="E268" i="9" s="1"/>
  <c r="C427" i="1"/>
  <c r="CD722" i="1"/>
  <c r="CD71" i="1"/>
  <c r="E373" i="9"/>
  <c r="R816" i="1"/>
  <c r="BQ48" i="1"/>
  <c r="BQ62" i="1" s="1"/>
  <c r="F300" i="9" s="1"/>
  <c r="BA48" i="1"/>
  <c r="BA62" i="1" s="1"/>
  <c r="E784" i="1" s="1"/>
  <c r="AK48" i="1"/>
  <c r="AK62" i="1" s="1"/>
  <c r="E768" i="1" s="1"/>
  <c r="U48" i="1"/>
  <c r="U62" i="1" s="1"/>
  <c r="E48" i="1"/>
  <c r="E62" i="1" s="1"/>
  <c r="BU48" i="1"/>
  <c r="BU62" i="1" s="1"/>
  <c r="C332" i="9" s="1"/>
  <c r="BM48" i="1"/>
  <c r="BM62" i="1" s="1"/>
  <c r="I268" i="9" s="1"/>
  <c r="BE48" i="1"/>
  <c r="BE62" i="1" s="1"/>
  <c r="AW48" i="1"/>
  <c r="AW62" i="1" s="1"/>
  <c r="E780" i="1" s="1"/>
  <c r="AO48" i="1"/>
  <c r="AO62" i="1" s="1"/>
  <c r="AG48" i="1"/>
  <c r="AG62" i="1" s="1"/>
  <c r="E140" i="9" s="1"/>
  <c r="Y48" i="1"/>
  <c r="Y62" i="1" s="1"/>
  <c r="Q48" i="1"/>
  <c r="Q62" i="1" s="1"/>
  <c r="I48" i="1"/>
  <c r="I62" i="1" s="1"/>
  <c r="E740" i="1" s="1"/>
  <c r="CC48" i="1"/>
  <c r="CC62" i="1" s="1"/>
  <c r="E812" i="1" s="1"/>
  <c r="BW48" i="1"/>
  <c r="BW62" i="1" s="1"/>
  <c r="BO48" i="1"/>
  <c r="BO62" i="1" s="1"/>
  <c r="D300" i="9" s="1"/>
  <c r="BG48" i="1"/>
  <c r="BG62" i="1" s="1"/>
  <c r="C268" i="9" s="1"/>
  <c r="AY48" i="1"/>
  <c r="AY62" i="1" s="1"/>
  <c r="E782" i="1" s="1"/>
  <c r="AQ48" i="1"/>
  <c r="AQ62" i="1" s="1"/>
  <c r="E774" i="1" s="1"/>
  <c r="AI48" i="1"/>
  <c r="AI62" i="1" s="1"/>
  <c r="E766" i="1" s="1"/>
  <c r="AA48" i="1"/>
  <c r="AA62" i="1" s="1"/>
  <c r="F108" i="9" s="1"/>
  <c r="S48" i="1"/>
  <c r="S62" i="1" s="1"/>
  <c r="E750" i="1" s="1"/>
  <c r="K48" i="1"/>
  <c r="K62" i="1" s="1"/>
  <c r="E742" i="1" s="1"/>
  <c r="N757" i="1"/>
  <c r="E794" i="1"/>
  <c r="C615" i="1"/>
  <c r="C48" i="1"/>
  <c r="C62" i="1" s="1"/>
  <c r="CB48" i="1"/>
  <c r="CB62" i="1" s="1"/>
  <c r="C364" i="9" s="1"/>
  <c r="I612" i="1"/>
  <c r="E372" i="9"/>
  <c r="CA48" i="1"/>
  <c r="CA62" i="1" s="1"/>
  <c r="E810" i="1" s="1"/>
  <c r="BY48" i="1"/>
  <c r="BY62" i="1" s="1"/>
  <c r="BX48" i="1"/>
  <c r="BX62" i="1" s="1"/>
  <c r="BV48" i="1"/>
  <c r="BV62" i="1" s="1"/>
  <c r="BT48" i="1"/>
  <c r="BT62" i="1" s="1"/>
  <c r="BR48" i="1"/>
  <c r="BR62" i="1" s="1"/>
  <c r="BP48" i="1"/>
  <c r="BP62" i="1" s="1"/>
  <c r="BN48" i="1"/>
  <c r="BN62" i="1" s="1"/>
  <c r="BL48" i="1"/>
  <c r="BL62" i="1" s="1"/>
  <c r="E795" i="1" s="1"/>
  <c r="BJ48" i="1"/>
  <c r="BJ62" i="1" s="1"/>
  <c r="BH48" i="1"/>
  <c r="BH62" i="1" s="1"/>
  <c r="BF48" i="1"/>
  <c r="BF62" i="1" s="1"/>
  <c r="BD48" i="1"/>
  <c r="BD62" i="1" s="1"/>
  <c r="BB48" i="1"/>
  <c r="BB62" i="1" s="1"/>
  <c r="AZ48" i="1"/>
  <c r="AZ62" i="1" s="1"/>
  <c r="AX48" i="1"/>
  <c r="AX62" i="1" s="1"/>
  <c r="AV48" i="1"/>
  <c r="AV62" i="1" s="1"/>
  <c r="F204" i="9" s="1"/>
  <c r="AT48" i="1"/>
  <c r="AT62" i="1" s="1"/>
  <c r="AR48" i="1"/>
  <c r="AR62" i="1" s="1"/>
  <c r="AP48" i="1"/>
  <c r="AP62" i="1" s="1"/>
  <c r="AN48" i="1"/>
  <c r="AN62" i="1" s="1"/>
  <c r="AL48" i="1"/>
  <c r="AL62" i="1" s="1"/>
  <c r="AJ48" i="1"/>
  <c r="AJ62" i="1" s="1"/>
  <c r="AH48" i="1"/>
  <c r="AH62" i="1" s="1"/>
  <c r="AF48" i="1"/>
  <c r="AF62" i="1" s="1"/>
  <c r="E763" i="1" s="1"/>
  <c r="AD48" i="1"/>
  <c r="AD62" i="1" s="1"/>
  <c r="Z48" i="1"/>
  <c r="Z62" i="1" s="1"/>
  <c r="V48" i="1"/>
  <c r="V62" i="1" s="1"/>
  <c r="R48" i="1"/>
  <c r="R62" i="1" s="1"/>
  <c r="N48" i="1"/>
  <c r="N62" i="1" s="1"/>
  <c r="J48" i="1"/>
  <c r="J62" i="1" s="1"/>
  <c r="F48" i="1"/>
  <c r="F62" i="1" s="1"/>
  <c r="E737" i="1" s="1"/>
  <c r="C575" i="1"/>
  <c r="N748" i="1" l="1"/>
  <c r="N765" i="1"/>
  <c r="G122" i="9"/>
  <c r="N773" i="1"/>
  <c r="N768" i="1"/>
  <c r="N763" i="1"/>
  <c r="N764" i="1"/>
  <c r="D186" i="9"/>
  <c r="C464" i="1"/>
  <c r="N740" i="1"/>
  <c r="N745" i="1"/>
  <c r="F9" i="6"/>
  <c r="F8" i="6"/>
  <c r="N762" i="1"/>
  <c r="N752" i="1"/>
  <c r="N736" i="1"/>
  <c r="G10" i="4"/>
  <c r="B10" i="4"/>
  <c r="E76" i="9"/>
  <c r="D368" i="1"/>
  <c r="C120" i="8" s="1"/>
  <c r="N758" i="1"/>
  <c r="F11" i="6"/>
  <c r="N734" i="1"/>
  <c r="C421" i="1"/>
  <c r="N737" i="1"/>
  <c r="G19" i="4"/>
  <c r="D463" i="1"/>
  <c r="E28" i="4"/>
  <c r="G28" i="4"/>
  <c r="P816" i="1"/>
  <c r="C432" i="1"/>
  <c r="I816" i="1"/>
  <c r="F815" i="1"/>
  <c r="D816" i="1"/>
  <c r="C816" i="1"/>
  <c r="BI730" i="1"/>
  <c r="C815" i="1"/>
  <c r="D13" i="7"/>
  <c r="D612" i="1"/>
  <c r="F19" i="4"/>
  <c r="C10" i="4"/>
  <c r="G612" i="1"/>
  <c r="Q816" i="1"/>
  <c r="CF77" i="1"/>
  <c r="L816" i="1"/>
  <c r="M816" i="1"/>
  <c r="I372" i="9"/>
  <c r="C440" i="1"/>
  <c r="D435" i="1"/>
  <c r="K816" i="1"/>
  <c r="C434" i="1"/>
  <c r="H815" i="1"/>
  <c r="I815" i="1"/>
  <c r="E800" i="1"/>
  <c r="F816" i="1"/>
  <c r="W48" i="1"/>
  <c r="W62" i="1" s="1"/>
  <c r="I76" i="9" s="1"/>
  <c r="C429" i="1"/>
  <c r="I362" i="9"/>
  <c r="I366" i="9"/>
  <c r="G816" i="1"/>
  <c r="C430" i="1"/>
  <c r="I332" i="9"/>
  <c r="D140" i="9"/>
  <c r="AS48" i="1"/>
  <c r="AS62" i="1" s="1"/>
  <c r="E792" i="1"/>
  <c r="H12" i="9"/>
  <c r="I140" i="9"/>
  <c r="E764" i="1"/>
  <c r="E44" i="9"/>
  <c r="I300" i="9"/>
  <c r="E803" i="1"/>
  <c r="E787" i="1"/>
  <c r="D268" i="9"/>
  <c r="G76" i="9"/>
  <c r="E762" i="1"/>
  <c r="C140" i="9"/>
  <c r="C44" i="9"/>
  <c r="E741" i="1"/>
  <c r="H140" i="9"/>
  <c r="E767" i="1"/>
  <c r="D76" i="9"/>
  <c r="E749" i="1"/>
  <c r="E783" i="1"/>
  <c r="C236" i="9"/>
  <c r="E300" i="9"/>
  <c r="E799" i="1"/>
  <c r="I12" i="9"/>
  <c r="E796" i="1"/>
  <c r="D44" i="9"/>
  <c r="E790" i="1"/>
  <c r="E804" i="1"/>
  <c r="D32" i="6"/>
  <c r="D437" i="1"/>
  <c r="C388" i="1"/>
  <c r="F15" i="6"/>
  <c r="D428" i="1"/>
  <c r="D5" i="7"/>
  <c r="I172" i="9"/>
  <c r="E775" i="1"/>
  <c r="E807" i="1"/>
  <c r="F332" i="9"/>
  <c r="E757" i="1"/>
  <c r="E108" i="9"/>
  <c r="E771" i="1"/>
  <c r="E172" i="9"/>
  <c r="G236" i="9"/>
  <c r="E779" i="1"/>
  <c r="H268" i="9"/>
  <c r="E772" i="1"/>
  <c r="F172" i="9"/>
  <c r="H332" i="9"/>
  <c r="E809" i="1"/>
  <c r="P815" i="1"/>
  <c r="Q815" i="1"/>
  <c r="R815" i="1"/>
  <c r="S815" i="1"/>
  <c r="B540" i="1"/>
  <c r="B572" i="1"/>
  <c r="E752" i="1"/>
  <c r="E734" i="1"/>
  <c r="C12" i="9"/>
  <c r="F236" i="9"/>
  <c r="E786" i="1"/>
  <c r="B548" i="1"/>
  <c r="E791" i="1"/>
  <c r="C76" i="9"/>
  <c r="E798" i="1"/>
  <c r="E748" i="1"/>
  <c r="D172" i="9"/>
  <c r="I44" i="9"/>
  <c r="E747" i="1"/>
  <c r="E759" i="1"/>
  <c r="G108" i="9"/>
  <c r="B476" i="1"/>
  <c r="D277" i="1"/>
  <c r="C35" i="8" s="1"/>
  <c r="N817" i="1"/>
  <c r="B465" i="1"/>
  <c r="C112" i="8"/>
  <c r="B498" i="1"/>
  <c r="B524" i="1"/>
  <c r="B556" i="1"/>
  <c r="E788" i="1"/>
  <c r="H236" i="9"/>
  <c r="D236" i="9"/>
  <c r="D815" i="1"/>
  <c r="G815" i="1"/>
  <c r="B532" i="1"/>
  <c r="B564" i="1"/>
  <c r="CF76" i="1"/>
  <c r="AY52" i="1" s="1"/>
  <c r="AY67" i="1" s="1"/>
  <c r="AY71" i="1" s="1"/>
  <c r="H300" i="9"/>
  <c r="E751" i="1"/>
  <c r="F90" i="9"/>
  <c r="N747" i="1"/>
  <c r="N769" i="1"/>
  <c r="N766" i="1"/>
  <c r="N755" i="1"/>
  <c r="E58" i="9"/>
  <c r="I122" i="9"/>
  <c r="B515" i="1"/>
  <c r="B517" i="1"/>
  <c r="N777" i="1"/>
  <c r="I90" i="9"/>
  <c r="E765" i="1"/>
  <c r="F140" i="9"/>
  <c r="D12" i="9"/>
  <c r="E735" i="1"/>
  <c r="I108" i="9"/>
  <c r="E761" i="1"/>
  <c r="D204" i="9"/>
  <c r="E777" i="1"/>
  <c r="F268" i="9"/>
  <c r="E793" i="1"/>
  <c r="G332" i="9"/>
  <c r="E808" i="1"/>
  <c r="E797" i="1"/>
  <c r="C300" i="9"/>
  <c r="E753" i="1"/>
  <c r="H76" i="9"/>
  <c r="G172" i="9"/>
  <c r="E773" i="1"/>
  <c r="E789" i="1"/>
  <c r="I236" i="9"/>
  <c r="D332" i="9"/>
  <c r="E805" i="1"/>
  <c r="E781" i="1"/>
  <c r="H204" i="9"/>
  <c r="G44" i="9"/>
  <c r="E745" i="1"/>
  <c r="C172" i="9"/>
  <c r="E769" i="1"/>
  <c r="E236" i="9"/>
  <c r="E785" i="1"/>
  <c r="E801" i="1"/>
  <c r="G300" i="9"/>
  <c r="F44" i="9"/>
  <c r="E744" i="1"/>
  <c r="E811" i="1"/>
  <c r="H44" i="9"/>
  <c r="B446" i="1"/>
  <c r="D242" i="1"/>
  <c r="B542" i="1"/>
  <c r="B558" i="1"/>
  <c r="F12" i="9"/>
  <c r="E760" i="1"/>
  <c r="G140" i="9"/>
  <c r="E332" i="9"/>
  <c r="E12" i="9"/>
  <c r="E736" i="1"/>
  <c r="E738" i="1"/>
  <c r="C418" i="1"/>
  <c r="D438" i="1"/>
  <c r="E755" i="1"/>
  <c r="C108" i="9"/>
  <c r="F14" i="6"/>
  <c r="O815" i="1"/>
  <c r="T815" i="1"/>
  <c r="C471" i="1"/>
  <c r="F10" i="6"/>
  <c r="D26" i="9"/>
  <c r="N735" i="1"/>
  <c r="CE75" i="1"/>
  <c r="E758" i="1"/>
  <c r="E806" i="1"/>
  <c r="G204" i="9"/>
  <c r="D108" i="9"/>
  <c r="E756" i="1"/>
  <c r="E778" i="1"/>
  <c r="E204" i="9"/>
  <c r="F7" i="6"/>
  <c r="C468" i="1"/>
  <c r="I383" i="9"/>
  <c r="S816" i="1"/>
  <c r="D22" i="7"/>
  <c r="C40" i="5"/>
  <c r="C420" i="1"/>
  <c r="B28" i="4"/>
  <c r="N772" i="1"/>
  <c r="F186" i="9"/>
  <c r="B526" i="1"/>
  <c r="E746" i="1"/>
  <c r="I204" i="9"/>
  <c r="H172" i="9"/>
  <c r="I376" i="9"/>
  <c r="C463" i="1"/>
  <c r="D58" i="9"/>
  <c r="N742" i="1"/>
  <c r="G26" i="9"/>
  <c r="N738" i="1"/>
  <c r="E217" i="1"/>
  <c r="I384" i="9"/>
  <c r="T816" i="1"/>
  <c r="L612" i="1"/>
  <c r="F218" i="9"/>
  <c r="N779" i="1"/>
  <c r="D90" i="9"/>
  <c r="N749" i="1"/>
  <c r="B518" i="1"/>
  <c r="B522" i="1"/>
  <c r="B538" i="1"/>
  <c r="B554" i="1"/>
  <c r="B570" i="1"/>
  <c r="D364" i="9"/>
  <c r="D464" i="1"/>
  <c r="K815" i="1"/>
  <c r="H154" i="9"/>
  <c r="N767" i="1"/>
  <c r="I367" i="9"/>
  <c r="H816" i="1"/>
  <c r="M815" i="1"/>
  <c r="B496" i="1"/>
  <c r="D434" i="1"/>
  <c r="L815" i="1"/>
  <c r="C58" i="9"/>
  <c r="N741" i="1"/>
  <c r="N744" i="1"/>
  <c r="N756" i="1"/>
  <c r="N750" i="1"/>
  <c r="B510" i="1"/>
  <c r="B502" i="1"/>
  <c r="B504" i="1"/>
  <c r="B512" i="1"/>
  <c r="B506" i="1"/>
  <c r="B514" i="1"/>
  <c r="B534" i="1"/>
  <c r="B566" i="1"/>
  <c r="B500" i="1"/>
  <c r="B508" i="1"/>
  <c r="B530" i="1"/>
  <c r="B546" i="1"/>
  <c r="B562" i="1"/>
  <c r="B503" i="1"/>
  <c r="B507" i="1"/>
  <c r="B509" i="1"/>
  <c r="B513" i="1"/>
  <c r="D373" i="1" l="1"/>
  <c r="BQ52" i="1"/>
  <c r="BQ67" i="1" s="1"/>
  <c r="BQ71" i="1" s="1"/>
  <c r="C562" i="1" s="1"/>
  <c r="D465" i="1"/>
  <c r="BY52" i="1"/>
  <c r="BY67" i="1" s="1"/>
  <c r="BY71" i="1" s="1"/>
  <c r="C570" i="1" s="1"/>
  <c r="BR52" i="1"/>
  <c r="BR67" i="1" s="1"/>
  <c r="BR71" i="1" s="1"/>
  <c r="G309" i="9" s="1"/>
  <c r="AK52" i="1"/>
  <c r="AK67" i="1" s="1"/>
  <c r="AK71" i="1" s="1"/>
  <c r="C530" i="1" s="1"/>
  <c r="G530" i="1" s="1"/>
  <c r="G52" i="1"/>
  <c r="G67" i="1" s="1"/>
  <c r="G71" i="1" s="1"/>
  <c r="C672" i="1" s="1"/>
  <c r="T52" i="1"/>
  <c r="T67" i="1" s="1"/>
  <c r="T71" i="1" s="1"/>
  <c r="F85" i="9" s="1"/>
  <c r="BM52" i="1"/>
  <c r="BM67" i="1" s="1"/>
  <c r="BM71" i="1" s="1"/>
  <c r="C638" i="1" s="1"/>
  <c r="AX52" i="1"/>
  <c r="AX67" i="1" s="1"/>
  <c r="AX71" i="1" s="1"/>
  <c r="C616" i="1" s="1"/>
  <c r="D52" i="1"/>
  <c r="D67" i="1" s="1"/>
  <c r="D71" i="1" s="1"/>
  <c r="C497" i="1" s="1"/>
  <c r="G497" i="1" s="1"/>
  <c r="M52" i="1"/>
  <c r="M67" i="1" s="1"/>
  <c r="M71" i="1" s="1"/>
  <c r="C678" i="1" s="1"/>
  <c r="BN52" i="1"/>
  <c r="BN67" i="1" s="1"/>
  <c r="BN71" i="1" s="1"/>
  <c r="C619" i="1" s="1"/>
  <c r="CE62" i="1"/>
  <c r="C428" i="1" s="1"/>
  <c r="CE48" i="1"/>
  <c r="E754" i="1"/>
  <c r="E776" i="1"/>
  <c r="C204" i="9"/>
  <c r="F52" i="1"/>
  <c r="F67" i="1" s="1"/>
  <c r="F71" i="1" s="1"/>
  <c r="F21" i="9" s="1"/>
  <c r="BF52" i="1"/>
  <c r="BF67" i="1" s="1"/>
  <c r="BF71" i="1" s="1"/>
  <c r="I245" i="9" s="1"/>
  <c r="BE52" i="1"/>
  <c r="BE67" i="1" s="1"/>
  <c r="BE71" i="1" s="1"/>
  <c r="AW52" i="1"/>
  <c r="AW67" i="1" s="1"/>
  <c r="AW71" i="1" s="1"/>
  <c r="AM52" i="1"/>
  <c r="AM67" i="1" s="1"/>
  <c r="AM71" i="1" s="1"/>
  <c r="C704" i="1" s="1"/>
  <c r="AA52" i="1"/>
  <c r="AA67" i="1" s="1"/>
  <c r="AA71" i="1" s="1"/>
  <c r="F117" i="9" s="1"/>
  <c r="CB52" i="1"/>
  <c r="CB67" i="1" s="1"/>
  <c r="CB71" i="1" s="1"/>
  <c r="C622" i="1" s="1"/>
  <c r="BD52" i="1"/>
  <c r="BD67" i="1" s="1"/>
  <c r="BD71" i="1" s="1"/>
  <c r="G245" i="9" s="1"/>
  <c r="BV52" i="1"/>
  <c r="BV67" i="1" s="1"/>
  <c r="BV71" i="1" s="1"/>
  <c r="C567" i="1" s="1"/>
  <c r="C139" i="8"/>
  <c r="B438" i="1"/>
  <c r="B440" i="1" s="1"/>
  <c r="L817" i="1"/>
  <c r="D390" i="1"/>
  <c r="D391" i="1" s="1"/>
  <c r="CA730" i="1"/>
  <c r="B437" i="1"/>
  <c r="D292" i="1"/>
  <c r="D341" i="1" s="1"/>
  <c r="C481" i="1" s="1"/>
  <c r="F515" i="1"/>
  <c r="H515" i="1"/>
  <c r="BC52" i="1"/>
  <c r="BC67" i="1" s="1"/>
  <c r="BC71" i="1" s="1"/>
  <c r="AV52" i="1"/>
  <c r="AV67" i="1" s="1"/>
  <c r="AV71" i="1" s="1"/>
  <c r="AP52" i="1"/>
  <c r="AP67" i="1" s="1"/>
  <c r="AP71" i="1" s="1"/>
  <c r="C707" i="1" s="1"/>
  <c r="AB52" i="1"/>
  <c r="AB67" i="1" s="1"/>
  <c r="AB71" i="1" s="1"/>
  <c r="AL52" i="1"/>
  <c r="AL67" i="1" s="1"/>
  <c r="AL71" i="1" s="1"/>
  <c r="C181" i="9" s="1"/>
  <c r="V52" i="1"/>
  <c r="V67" i="1" s="1"/>
  <c r="V71" i="1" s="1"/>
  <c r="C515" i="1" s="1"/>
  <c r="G515" i="1" s="1"/>
  <c r="AU52" i="1"/>
  <c r="AU67" i="1" s="1"/>
  <c r="AU71" i="1" s="1"/>
  <c r="BS52" i="1"/>
  <c r="BS67" i="1" s="1"/>
  <c r="BS71" i="1" s="1"/>
  <c r="S52" i="1"/>
  <c r="S67" i="1" s="1"/>
  <c r="S71" i="1" s="1"/>
  <c r="C512" i="1" s="1"/>
  <c r="G512" i="1" s="1"/>
  <c r="CA52" i="1"/>
  <c r="CA67" i="1" s="1"/>
  <c r="CA71" i="1" s="1"/>
  <c r="C647" i="1" s="1"/>
  <c r="AI52" i="1"/>
  <c r="AI67" i="1" s="1"/>
  <c r="AI71" i="1" s="1"/>
  <c r="G149" i="9" s="1"/>
  <c r="BK52" i="1"/>
  <c r="BK67" i="1" s="1"/>
  <c r="BK71" i="1" s="1"/>
  <c r="U52" i="1"/>
  <c r="U67" i="1" s="1"/>
  <c r="U71" i="1" s="1"/>
  <c r="C514" i="1" s="1"/>
  <c r="G514" i="1" s="1"/>
  <c r="AG52" i="1"/>
  <c r="AG67" i="1" s="1"/>
  <c r="AG71" i="1" s="1"/>
  <c r="C698" i="1" s="1"/>
  <c r="I52" i="1"/>
  <c r="I67" i="1" s="1"/>
  <c r="I71" i="1" s="1"/>
  <c r="AH52" i="1"/>
  <c r="AH67" i="1" s="1"/>
  <c r="AH71" i="1" s="1"/>
  <c r="C527" i="1" s="1"/>
  <c r="G527" i="1" s="1"/>
  <c r="Y52" i="1"/>
  <c r="Y67" i="1" s="1"/>
  <c r="Y71" i="1" s="1"/>
  <c r="BA52" i="1"/>
  <c r="BA67" i="1" s="1"/>
  <c r="BA71" i="1" s="1"/>
  <c r="C630" i="1" s="1"/>
  <c r="AF52" i="1"/>
  <c r="AF67" i="1" s="1"/>
  <c r="AF71" i="1" s="1"/>
  <c r="C697" i="1" s="1"/>
  <c r="X52" i="1"/>
  <c r="X67" i="1" s="1"/>
  <c r="X71" i="1" s="1"/>
  <c r="Z52" i="1"/>
  <c r="Z67" i="1" s="1"/>
  <c r="Z71" i="1" s="1"/>
  <c r="E117" i="9" s="1"/>
  <c r="BT52" i="1"/>
  <c r="BT67" i="1" s="1"/>
  <c r="BT71" i="1" s="1"/>
  <c r="I309" i="9" s="1"/>
  <c r="BX52" i="1"/>
  <c r="BX67" i="1" s="1"/>
  <c r="BX71" i="1" s="1"/>
  <c r="F341" i="9" s="1"/>
  <c r="AC52" i="1"/>
  <c r="AC67" i="1" s="1"/>
  <c r="AC71" i="1" s="1"/>
  <c r="C522" i="1" s="1"/>
  <c r="G522" i="1" s="1"/>
  <c r="BI52" i="1"/>
  <c r="BI67" i="1" s="1"/>
  <c r="BI71" i="1" s="1"/>
  <c r="L52" i="1"/>
  <c r="L67" i="1" s="1"/>
  <c r="L71" i="1" s="1"/>
  <c r="C505" i="1" s="1"/>
  <c r="G505" i="1" s="1"/>
  <c r="AJ52" i="1"/>
  <c r="AJ67" i="1" s="1"/>
  <c r="AJ71" i="1" s="1"/>
  <c r="J52" i="1"/>
  <c r="J67" i="1" s="1"/>
  <c r="J71" i="1" s="1"/>
  <c r="C675" i="1" s="1"/>
  <c r="H52" i="1"/>
  <c r="H67" i="1" s="1"/>
  <c r="H71" i="1" s="1"/>
  <c r="C501" i="1" s="1"/>
  <c r="G501" i="1" s="1"/>
  <c r="K52" i="1"/>
  <c r="K67" i="1" s="1"/>
  <c r="K71" i="1" s="1"/>
  <c r="CC52" i="1"/>
  <c r="CC67" i="1" s="1"/>
  <c r="CC71" i="1" s="1"/>
  <c r="D373" i="9" s="1"/>
  <c r="W52" i="1"/>
  <c r="W67" i="1" s="1"/>
  <c r="W71" i="1" s="1"/>
  <c r="I85" i="9" s="1"/>
  <c r="AE52" i="1"/>
  <c r="AE67" i="1" s="1"/>
  <c r="AE71" i="1" s="1"/>
  <c r="BB52" i="1"/>
  <c r="BB67" i="1" s="1"/>
  <c r="BB71" i="1" s="1"/>
  <c r="C632" i="1" s="1"/>
  <c r="BO52" i="1"/>
  <c r="BO67" i="1" s="1"/>
  <c r="BO71" i="1" s="1"/>
  <c r="D309" i="9" s="1"/>
  <c r="AR52" i="1"/>
  <c r="AR67" i="1" s="1"/>
  <c r="AR71" i="1" s="1"/>
  <c r="C709" i="1" s="1"/>
  <c r="AS52" i="1"/>
  <c r="AS67" i="1" s="1"/>
  <c r="AS71" i="1" s="1"/>
  <c r="BW52" i="1"/>
  <c r="BW67" i="1" s="1"/>
  <c r="BW71" i="1" s="1"/>
  <c r="C643" i="1" s="1"/>
  <c r="BU52" i="1"/>
  <c r="BU67" i="1" s="1"/>
  <c r="BU71" i="1" s="1"/>
  <c r="C341" i="9" s="1"/>
  <c r="AN52" i="1"/>
  <c r="AN67" i="1" s="1"/>
  <c r="AN71" i="1" s="1"/>
  <c r="C705" i="1" s="1"/>
  <c r="BZ52" i="1"/>
  <c r="BZ67" i="1" s="1"/>
  <c r="BZ71" i="1" s="1"/>
  <c r="C646" i="1" s="1"/>
  <c r="AO52" i="1"/>
  <c r="AO67" i="1" s="1"/>
  <c r="AO71" i="1" s="1"/>
  <c r="F181" i="9" s="1"/>
  <c r="O52" i="1"/>
  <c r="O67" i="1" s="1"/>
  <c r="O71" i="1" s="1"/>
  <c r="C680" i="1" s="1"/>
  <c r="R52" i="1"/>
  <c r="R67" i="1" s="1"/>
  <c r="R71" i="1" s="1"/>
  <c r="D85" i="9" s="1"/>
  <c r="N52" i="1"/>
  <c r="N67" i="1" s="1"/>
  <c r="N71" i="1" s="1"/>
  <c r="G53" i="9" s="1"/>
  <c r="Q52" i="1"/>
  <c r="Q67" i="1" s="1"/>
  <c r="Q71" i="1" s="1"/>
  <c r="BH52" i="1"/>
  <c r="BH67" i="1" s="1"/>
  <c r="BH71" i="1" s="1"/>
  <c r="C636" i="1" s="1"/>
  <c r="C52" i="1"/>
  <c r="AZ52" i="1"/>
  <c r="AZ67" i="1" s="1"/>
  <c r="AZ71" i="1" s="1"/>
  <c r="C628" i="1" s="1"/>
  <c r="BL52" i="1"/>
  <c r="BL67" i="1" s="1"/>
  <c r="BL71" i="1" s="1"/>
  <c r="C637" i="1" s="1"/>
  <c r="P52" i="1"/>
  <c r="P67" i="1" s="1"/>
  <c r="P71" i="1" s="1"/>
  <c r="E52" i="1"/>
  <c r="E67" i="1" s="1"/>
  <c r="E71" i="1" s="1"/>
  <c r="E21" i="9" s="1"/>
  <c r="AT52" i="1"/>
  <c r="AT67" i="1" s="1"/>
  <c r="AT71" i="1" s="1"/>
  <c r="D213" i="9" s="1"/>
  <c r="BJ52" i="1"/>
  <c r="BJ67" i="1" s="1"/>
  <c r="BJ71" i="1" s="1"/>
  <c r="C617" i="1" s="1"/>
  <c r="BP52" i="1"/>
  <c r="BP67" i="1" s="1"/>
  <c r="BP71" i="1" s="1"/>
  <c r="AQ52" i="1"/>
  <c r="AQ67" i="1" s="1"/>
  <c r="AQ71" i="1" s="1"/>
  <c r="C536" i="1" s="1"/>
  <c r="G536" i="1" s="1"/>
  <c r="AD52" i="1"/>
  <c r="AD67" i="1" s="1"/>
  <c r="AD71" i="1" s="1"/>
  <c r="I117" i="9" s="1"/>
  <c r="BG52" i="1"/>
  <c r="BG67" i="1" s="1"/>
  <c r="BG71" i="1" s="1"/>
  <c r="B499" i="1"/>
  <c r="N815" i="1"/>
  <c r="B501" i="1"/>
  <c r="H517" i="1"/>
  <c r="F517" i="1"/>
  <c r="B511" i="1"/>
  <c r="B505" i="1"/>
  <c r="B497" i="1"/>
  <c r="B521" i="1"/>
  <c r="B537" i="1"/>
  <c r="B561" i="1"/>
  <c r="D27" i="7"/>
  <c r="B448" i="1"/>
  <c r="B531" i="1"/>
  <c r="B539" i="1"/>
  <c r="B547" i="1"/>
  <c r="B555" i="1"/>
  <c r="B563" i="1"/>
  <c r="B571" i="1"/>
  <c r="F544" i="1"/>
  <c r="H536" i="1"/>
  <c r="F536" i="1"/>
  <c r="F528" i="1"/>
  <c r="H528" i="1"/>
  <c r="F520" i="1"/>
  <c r="H520" i="1"/>
  <c r="J782" i="1"/>
  <c r="I209" i="9"/>
  <c r="I378" i="9"/>
  <c r="K612" i="1"/>
  <c r="C465" i="1"/>
  <c r="N816" i="1"/>
  <c r="B529" i="1"/>
  <c r="B553" i="1"/>
  <c r="C126" i="8"/>
  <c r="F32" i="6"/>
  <c r="C478" i="1"/>
  <c r="B523" i="1"/>
  <c r="B533" i="1"/>
  <c r="B549" i="1"/>
  <c r="B565" i="1"/>
  <c r="B573" i="1"/>
  <c r="F498" i="1"/>
  <c r="B545" i="1"/>
  <c r="B569" i="1"/>
  <c r="F516" i="1"/>
  <c r="H516" i="1"/>
  <c r="J800" i="1"/>
  <c r="B525" i="1"/>
  <c r="B541" i="1"/>
  <c r="B557" i="1"/>
  <c r="B519" i="1"/>
  <c r="B527" i="1"/>
  <c r="B535" i="1"/>
  <c r="B543" i="1"/>
  <c r="B551" i="1"/>
  <c r="B559" i="1"/>
  <c r="B567" i="1"/>
  <c r="B574" i="1"/>
  <c r="F540" i="1"/>
  <c r="H540" i="1"/>
  <c r="F532" i="1"/>
  <c r="H532" i="1"/>
  <c r="F524" i="1"/>
  <c r="F550" i="1"/>
  <c r="I213" i="9"/>
  <c r="C625" i="1"/>
  <c r="C544" i="1"/>
  <c r="G544" i="1" s="1"/>
  <c r="F305" i="9" l="1"/>
  <c r="F309" i="9"/>
  <c r="C623" i="1"/>
  <c r="J751" i="1"/>
  <c r="I149" i="9"/>
  <c r="G337" i="9"/>
  <c r="C685" i="1"/>
  <c r="F81" i="9"/>
  <c r="C563" i="1"/>
  <c r="C305" i="9"/>
  <c r="J801" i="1"/>
  <c r="C626" i="1"/>
  <c r="J768" i="1"/>
  <c r="G341" i="9"/>
  <c r="C513" i="1"/>
  <c r="G513" i="1" s="1"/>
  <c r="I145" i="9"/>
  <c r="J811" i="1"/>
  <c r="J797" i="1"/>
  <c r="G305" i="9"/>
  <c r="G17" i="9"/>
  <c r="G21" i="9"/>
  <c r="D177" i="9"/>
  <c r="J738" i="1"/>
  <c r="G209" i="9"/>
  <c r="C669" i="1"/>
  <c r="C500" i="1"/>
  <c r="G500" i="1" s="1"/>
  <c r="C702" i="1"/>
  <c r="C558" i="1"/>
  <c r="J808" i="1"/>
  <c r="I273" i="9"/>
  <c r="F113" i="9"/>
  <c r="C645" i="1"/>
  <c r="J796" i="1"/>
  <c r="D17" i="9"/>
  <c r="J735" i="1"/>
  <c r="D21" i="9"/>
  <c r="H213" i="9"/>
  <c r="I277" i="9"/>
  <c r="C543" i="1"/>
  <c r="H209" i="9"/>
  <c r="J781" i="1"/>
  <c r="F53" i="9"/>
  <c r="C309" i="9"/>
  <c r="C559" i="1"/>
  <c r="J737" i="1"/>
  <c r="F17" i="9"/>
  <c r="J744" i="1"/>
  <c r="C506" i="1"/>
  <c r="G506" i="1" s="1"/>
  <c r="F49" i="9"/>
  <c r="J758" i="1"/>
  <c r="J780" i="1"/>
  <c r="C523" i="1"/>
  <c r="G523" i="1" s="1"/>
  <c r="C695" i="1"/>
  <c r="I364" i="9"/>
  <c r="E815" i="1"/>
  <c r="C551" i="1"/>
  <c r="J789" i="1"/>
  <c r="C620" i="1"/>
  <c r="J770" i="1"/>
  <c r="D337" i="9"/>
  <c r="C692" i="1"/>
  <c r="C670" i="1"/>
  <c r="D181" i="9"/>
  <c r="C573" i="1"/>
  <c r="C629" i="1"/>
  <c r="E816" i="1"/>
  <c r="C498" i="1"/>
  <c r="G498" i="1" s="1"/>
  <c r="E245" i="9"/>
  <c r="D341" i="9"/>
  <c r="C642" i="1"/>
  <c r="C699" i="1"/>
  <c r="C694" i="1"/>
  <c r="C644" i="1"/>
  <c r="I341" i="9"/>
  <c r="C373" i="9"/>
  <c r="C516" i="1"/>
  <c r="G516" i="1" s="1"/>
  <c r="C532" i="1"/>
  <c r="G532" i="1" s="1"/>
  <c r="I181" i="9"/>
  <c r="C537" i="1"/>
  <c r="G537" i="1" s="1"/>
  <c r="H181" i="9"/>
  <c r="E181" i="9"/>
  <c r="F149" i="9"/>
  <c r="C508" i="1"/>
  <c r="G508" i="1" s="1"/>
  <c r="C688" i="1"/>
  <c r="C520" i="1"/>
  <c r="G520" i="1" s="1"/>
  <c r="C555" i="1"/>
  <c r="H117" i="9"/>
  <c r="C686" i="1"/>
  <c r="G181" i="9"/>
  <c r="C711" i="1"/>
  <c r="C708" i="1"/>
  <c r="C533" i="1"/>
  <c r="G533" i="1" s="1"/>
  <c r="C519" i="1"/>
  <c r="G519" i="1" s="1"/>
  <c r="C569" i="1"/>
  <c r="C511" i="1"/>
  <c r="G511" i="1" s="1"/>
  <c r="C627" i="1"/>
  <c r="C499" i="1"/>
  <c r="G499" i="1" s="1"/>
  <c r="E341" i="9"/>
  <c r="H85" i="9"/>
  <c r="C546" i="1"/>
  <c r="G546" i="1" s="1"/>
  <c r="F277" i="9"/>
  <c r="C568" i="1"/>
  <c r="C687" i="1"/>
  <c r="C574" i="1"/>
  <c r="D245" i="9"/>
  <c r="C535" i="1"/>
  <c r="G535" i="1" s="1"/>
  <c r="J805" i="1"/>
  <c r="C566" i="1"/>
  <c r="C671" i="1"/>
  <c r="C571" i="1"/>
  <c r="H53" i="9"/>
  <c r="C557" i="1"/>
  <c r="C677" i="1"/>
  <c r="C369" i="9"/>
  <c r="C547" i="1"/>
  <c r="I241" i="9"/>
  <c r="C572" i="1"/>
  <c r="D277" i="9"/>
  <c r="C526" i="1"/>
  <c r="G526" i="1" s="1"/>
  <c r="C640" i="1"/>
  <c r="C503" i="1"/>
  <c r="G503" i="1" s="1"/>
  <c r="C684" i="1"/>
  <c r="E85" i="9"/>
  <c r="C710" i="1"/>
  <c r="C213" i="9"/>
  <c r="C538" i="1"/>
  <c r="G538" i="1" s="1"/>
  <c r="H245" i="9"/>
  <c r="C550" i="1"/>
  <c r="C614" i="1"/>
  <c r="C560" i="1"/>
  <c r="C117" i="9"/>
  <c r="C689" i="1"/>
  <c r="C517" i="1"/>
  <c r="G517" i="1" s="1"/>
  <c r="C635" i="1"/>
  <c r="G277" i="9"/>
  <c r="C556" i="1"/>
  <c r="C521" i="1"/>
  <c r="G521" i="1" s="1"/>
  <c r="C693" i="1"/>
  <c r="G117" i="9"/>
  <c r="C641" i="1"/>
  <c r="E149" i="9"/>
  <c r="C531" i="1"/>
  <c r="G531" i="1" s="1"/>
  <c r="C673" i="1"/>
  <c r="C691" i="1"/>
  <c r="C618" i="1"/>
  <c r="C552" i="1"/>
  <c r="C277" i="9"/>
  <c r="C713" i="1"/>
  <c r="F213" i="9"/>
  <c r="C541" i="1"/>
  <c r="C245" i="9"/>
  <c r="C525" i="1"/>
  <c r="G525" i="1" s="1"/>
  <c r="I53" i="9"/>
  <c r="C681" i="1"/>
  <c r="C509" i="1"/>
  <c r="G509" i="1" s="1"/>
  <c r="C524" i="1"/>
  <c r="C696" i="1"/>
  <c r="C149" i="9"/>
  <c r="E277" i="9"/>
  <c r="C634" i="1"/>
  <c r="C554" i="1"/>
  <c r="C518" i="1"/>
  <c r="G518" i="1" s="1"/>
  <c r="D117" i="9"/>
  <c r="C690" i="1"/>
  <c r="F245" i="9"/>
  <c r="C633" i="1"/>
  <c r="C548" i="1"/>
  <c r="G85" i="9"/>
  <c r="C545" i="1"/>
  <c r="G545" i="1" s="1"/>
  <c r="D149" i="9"/>
  <c r="C534" i="1"/>
  <c r="G534" i="1" s="1"/>
  <c r="C679" i="1"/>
  <c r="C703" i="1"/>
  <c r="H21" i="9"/>
  <c r="C507" i="1"/>
  <c r="G507" i="1" s="1"/>
  <c r="H241" i="9"/>
  <c r="C528" i="1"/>
  <c r="G528" i="1" s="1"/>
  <c r="H277" i="9"/>
  <c r="C565" i="1"/>
  <c r="H341" i="9"/>
  <c r="C639" i="1"/>
  <c r="H309" i="9"/>
  <c r="C564" i="1"/>
  <c r="C53" i="9"/>
  <c r="C553" i="1"/>
  <c r="C706" i="1"/>
  <c r="C529" i="1"/>
  <c r="G529" i="1" s="1"/>
  <c r="H149" i="9"/>
  <c r="C701" i="1"/>
  <c r="C549" i="1"/>
  <c r="C624" i="1"/>
  <c r="C700" i="1"/>
  <c r="G241" i="9"/>
  <c r="J787" i="1"/>
  <c r="C539" i="1"/>
  <c r="G539" i="1" s="1"/>
  <c r="J788" i="1"/>
  <c r="C561" i="1"/>
  <c r="C621" i="1"/>
  <c r="E309" i="9"/>
  <c r="I21" i="9"/>
  <c r="C502" i="1"/>
  <c r="G502" i="1" s="1"/>
  <c r="C674" i="1"/>
  <c r="C540" i="1"/>
  <c r="G540" i="1" s="1"/>
  <c r="E213" i="9"/>
  <c r="C712" i="1"/>
  <c r="C683" i="1"/>
  <c r="E53" i="9"/>
  <c r="C682" i="1"/>
  <c r="C85" i="9"/>
  <c r="C510" i="1"/>
  <c r="G510" i="1" s="1"/>
  <c r="D53" i="9"/>
  <c r="C504" i="1"/>
  <c r="G504" i="1" s="1"/>
  <c r="C676" i="1"/>
  <c r="G213" i="9"/>
  <c r="C542" i="1"/>
  <c r="C631" i="1"/>
  <c r="H544" i="1"/>
  <c r="C141" i="8"/>
  <c r="B441" i="1"/>
  <c r="C50" i="8"/>
  <c r="H497" i="1"/>
  <c r="F497" i="1"/>
  <c r="F501" i="1"/>
  <c r="H501" i="1"/>
  <c r="F499" i="1"/>
  <c r="H499" i="1"/>
  <c r="H177" i="9"/>
  <c r="J774" i="1"/>
  <c r="J736" i="1"/>
  <c r="E17" i="9"/>
  <c r="C67" i="1"/>
  <c r="C71" i="1" s="1"/>
  <c r="CE52" i="1"/>
  <c r="J749" i="1"/>
  <c r="D81" i="9"/>
  <c r="J771" i="1"/>
  <c r="E177" i="9"/>
  <c r="J775" i="1"/>
  <c r="I177" i="9"/>
  <c r="J754" i="1"/>
  <c r="I81" i="9"/>
  <c r="C49" i="9"/>
  <c r="J741" i="1"/>
  <c r="J760" i="1"/>
  <c r="H113" i="9"/>
  <c r="J755" i="1"/>
  <c r="C113" i="9"/>
  <c r="F145" i="9"/>
  <c r="J765" i="1"/>
  <c r="G273" i="9"/>
  <c r="J794" i="1"/>
  <c r="J802" i="1"/>
  <c r="H305" i="9"/>
  <c r="G113" i="9"/>
  <c r="J759" i="1"/>
  <c r="F511" i="1"/>
  <c r="J799" i="1"/>
  <c r="E305" i="9"/>
  <c r="I49" i="9"/>
  <c r="J747" i="1"/>
  <c r="J791" i="1"/>
  <c r="D273" i="9"/>
  <c r="J746" i="1"/>
  <c r="H49" i="9"/>
  <c r="J804" i="1"/>
  <c r="C337" i="9"/>
  <c r="D305" i="9"/>
  <c r="J798" i="1"/>
  <c r="J812" i="1"/>
  <c r="D369" i="9"/>
  <c r="H145" i="9"/>
  <c r="J767" i="1"/>
  <c r="F337" i="9"/>
  <c r="J807" i="1"/>
  <c r="D145" i="9"/>
  <c r="J763" i="1"/>
  <c r="J740" i="1"/>
  <c r="I17" i="9"/>
  <c r="J766" i="1"/>
  <c r="G145" i="9"/>
  <c r="J778" i="1"/>
  <c r="E209" i="9"/>
  <c r="J773" i="1"/>
  <c r="G177" i="9"/>
  <c r="J790" i="1"/>
  <c r="C273" i="9"/>
  <c r="J793" i="1"/>
  <c r="F273" i="9"/>
  <c r="J795" i="1"/>
  <c r="H273" i="9"/>
  <c r="J748" i="1"/>
  <c r="C81" i="9"/>
  <c r="F177" i="9"/>
  <c r="J772" i="1"/>
  <c r="J806" i="1"/>
  <c r="E337" i="9"/>
  <c r="E241" i="9"/>
  <c r="J785" i="1"/>
  <c r="J742" i="1"/>
  <c r="D49" i="9"/>
  <c r="J743" i="1"/>
  <c r="E49" i="9"/>
  <c r="J803" i="1"/>
  <c r="I305" i="9"/>
  <c r="J784" i="1"/>
  <c r="D241" i="9"/>
  <c r="E145" i="9"/>
  <c r="J764" i="1"/>
  <c r="J810" i="1"/>
  <c r="I337" i="9"/>
  <c r="J753" i="1"/>
  <c r="H81" i="9"/>
  <c r="F209" i="9"/>
  <c r="J779" i="1"/>
  <c r="H505" i="1"/>
  <c r="F505" i="1"/>
  <c r="J761" i="1"/>
  <c r="I113" i="9"/>
  <c r="D209" i="9"/>
  <c r="J777" i="1"/>
  <c r="J783" i="1"/>
  <c r="C241" i="9"/>
  <c r="J745" i="1"/>
  <c r="G49" i="9"/>
  <c r="H337" i="9"/>
  <c r="J809" i="1"/>
  <c r="C209" i="9"/>
  <c r="J776" i="1"/>
  <c r="C145" i="9"/>
  <c r="J762" i="1"/>
  <c r="H17" i="9"/>
  <c r="J739" i="1"/>
  <c r="J792" i="1"/>
  <c r="E273" i="9"/>
  <c r="J757" i="1"/>
  <c r="E113" i="9"/>
  <c r="D113" i="9"/>
  <c r="J756" i="1"/>
  <c r="G81" i="9"/>
  <c r="J752" i="1"/>
  <c r="E81" i="9"/>
  <c r="J750" i="1"/>
  <c r="C177" i="9"/>
  <c r="J769" i="1"/>
  <c r="F241" i="9"/>
  <c r="J786" i="1"/>
  <c r="F522" i="1"/>
  <c r="H522" i="1"/>
  <c r="F510" i="1"/>
  <c r="F513" i="1"/>
  <c r="H513" i="1"/>
  <c r="C142" i="8"/>
  <c r="D393" i="1"/>
  <c r="F538" i="1"/>
  <c r="H538" i="1"/>
  <c r="F496" i="1"/>
  <c r="H496" i="1"/>
  <c r="F534" i="1"/>
  <c r="H534" i="1"/>
  <c r="F502" i="1"/>
  <c r="H504" i="1"/>
  <c r="F504" i="1"/>
  <c r="H530" i="1"/>
  <c r="F530" i="1"/>
  <c r="F512" i="1"/>
  <c r="H512" i="1"/>
  <c r="F526" i="1"/>
  <c r="F503" i="1"/>
  <c r="F508" i="1"/>
  <c r="F514" i="1"/>
  <c r="H514" i="1"/>
  <c r="H507" i="1"/>
  <c r="F507" i="1"/>
  <c r="F518" i="1"/>
  <c r="F546" i="1"/>
  <c r="F506" i="1"/>
  <c r="H506" i="1"/>
  <c r="H500" i="1"/>
  <c r="F500" i="1"/>
  <c r="F509" i="1"/>
  <c r="H508" i="1" l="1"/>
  <c r="H509" i="1"/>
  <c r="H498" i="1"/>
  <c r="H526" i="1"/>
  <c r="H511" i="1"/>
  <c r="H546" i="1"/>
  <c r="H502" i="1"/>
  <c r="H503" i="1"/>
  <c r="C648" i="1"/>
  <c r="M716" i="1" s="1"/>
  <c r="Y816" i="1" s="1"/>
  <c r="D615" i="1"/>
  <c r="H518" i="1"/>
  <c r="G550" i="1"/>
  <c r="H550" i="1" s="1"/>
  <c r="C496" i="1"/>
  <c r="G496" i="1" s="1"/>
  <c r="C668" i="1"/>
  <c r="C21" i="9"/>
  <c r="H510" i="1"/>
  <c r="G524" i="1"/>
  <c r="H524" i="1"/>
  <c r="J734" i="1"/>
  <c r="J815" i="1" s="1"/>
  <c r="CE67" i="1"/>
  <c r="CE71" i="1" s="1"/>
  <c r="C17" i="9"/>
  <c r="H545" i="1"/>
  <c r="F545" i="1"/>
  <c r="H525" i="1"/>
  <c r="F525" i="1"/>
  <c r="H529" i="1"/>
  <c r="F529" i="1"/>
  <c r="C146" i="8"/>
  <c r="D396" i="1"/>
  <c r="C151" i="8" s="1"/>
  <c r="F521" i="1"/>
  <c r="H521" i="1"/>
  <c r="H535" i="1"/>
  <c r="F535" i="1"/>
  <c r="H533" i="1"/>
  <c r="F533" i="1"/>
  <c r="H527" i="1"/>
  <c r="F527" i="1"/>
  <c r="F539" i="1"/>
  <c r="H539" i="1"/>
  <c r="F519" i="1"/>
  <c r="H519" i="1"/>
  <c r="F523" i="1"/>
  <c r="H523" i="1"/>
  <c r="F537" i="1"/>
  <c r="H537" i="1"/>
  <c r="F531" i="1"/>
  <c r="H531" i="1"/>
  <c r="C715" i="1" l="1"/>
  <c r="I373" i="9"/>
  <c r="C716" i="1"/>
  <c r="D684" i="1"/>
  <c r="D642" i="1"/>
  <c r="D674" i="1"/>
  <c r="D716" i="1"/>
  <c r="D709" i="1"/>
  <c r="D636" i="1"/>
  <c r="D702" i="1"/>
  <c r="D713" i="1"/>
  <c r="D698" i="1"/>
  <c r="D616" i="1"/>
  <c r="D634" i="1"/>
  <c r="D712" i="1"/>
  <c r="D700" i="1"/>
  <c r="D629" i="1"/>
  <c r="D620" i="1"/>
  <c r="D669" i="1"/>
  <c r="D691" i="1"/>
  <c r="D673" i="1"/>
  <c r="D677" i="1"/>
  <c r="D640" i="1"/>
  <c r="D689" i="1"/>
  <c r="D701" i="1"/>
  <c r="D696" i="1"/>
  <c r="D644" i="1"/>
  <c r="D670" i="1"/>
  <c r="D682" i="1"/>
  <c r="D710" i="1"/>
  <c r="D668" i="1"/>
  <c r="D680" i="1"/>
  <c r="D643" i="1"/>
  <c r="D619" i="1"/>
  <c r="D695" i="1"/>
  <c r="D683" i="1"/>
  <c r="D624" i="1"/>
  <c r="D625" i="1"/>
  <c r="D681" i="1"/>
  <c r="D705" i="1"/>
  <c r="D638" i="1"/>
  <c r="D621" i="1"/>
  <c r="D699" i="1"/>
  <c r="D645" i="1"/>
  <c r="D704" i="1"/>
  <c r="D639" i="1"/>
  <c r="D628" i="1"/>
  <c r="D711" i="1"/>
  <c r="D631" i="1"/>
  <c r="D706" i="1"/>
  <c r="D676" i="1"/>
  <c r="D671" i="1"/>
  <c r="D627" i="1"/>
  <c r="D623" i="1"/>
  <c r="D632" i="1"/>
  <c r="D617" i="1"/>
  <c r="D697" i="1"/>
  <c r="D685" i="1"/>
  <c r="D690" i="1"/>
  <c r="D707" i="1"/>
  <c r="D637" i="1"/>
  <c r="D694" i="1"/>
  <c r="D647" i="1"/>
  <c r="D635" i="1"/>
  <c r="D703" i="1"/>
  <c r="D678" i="1"/>
  <c r="D675" i="1"/>
  <c r="D672" i="1"/>
  <c r="D626" i="1"/>
  <c r="D641" i="1"/>
  <c r="D633" i="1"/>
  <c r="D646" i="1"/>
  <c r="D708" i="1"/>
  <c r="D688" i="1"/>
  <c r="D679" i="1"/>
  <c r="D693" i="1"/>
  <c r="D618" i="1"/>
  <c r="D687" i="1"/>
  <c r="D692" i="1"/>
  <c r="D622" i="1"/>
  <c r="D686" i="1"/>
  <c r="D630" i="1"/>
  <c r="J816" i="1"/>
  <c r="I369" i="9"/>
  <c r="C433" i="1"/>
  <c r="C441" i="1" s="1"/>
  <c r="E623" i="1" l="1"/>
  <c r="E716" i="1" s="1"/>
  <c r="E612" i="1"/>
  <c r="D715" i="1"/>
  <c r="E631" i="1" l="1"/>
  <c r="E632" i="1"/>
  <c r="E697" i="1"/>
  <c r="E692" i="1"/>
  <c r="E646" i="1"/>
  <c r="E684" i="1"/>
  <c r="E696" i="1"/>
  <c r="E698" i="1"/>
  <c r="E668" i="1"/>
  <c r="E687" i="1"/>
  <c r="E690" i="1"/>
  <c r="E705" i="1"/>
  <c r="E647" i="1"/>
  <c r="E703" i="1"/>
  <c r="E693" i="1"/>
  <c r="E645" i="1"/>
  <c r="E635" i="1"/>
  <c r="E686" i="1"/>
  <c r="E676" i="1"/>
  <c r="E695" i="1"/>
  <c r="E704" i="1"/>
  <c r="E679" i="1"/>
  <c r="E672" i="1"/>
  <c r="E706" i="1"/>
  <c r="E644" i="1"/>
  <c r="E639" i="1"/>
  <c r="E707" i="1"/>
  <c r="E701" i="1"/>
  <c r="E712" i="1"/>
  <c r="E670" i="1"/>
  <c r="E633" i="1"/>
  <c r="E678" i="1"/>
  <c r="E708" i="1"/>
  <c r="E669" i="1"/>
  <c r="E713" i="1"/>
  <c r="E641" i="1"/>
  <c r="E682" i="1"/>
  <c r="E700" i="1"/>
  <c r="E671" i="1"/>
  <c r="E709" i="1"/>
  <c r="E640" i="1"/>
  <c r="E673" i="1"/>
  <c r="E643" i="1"/>
  <c r="E691" i="1"/>
  <c r="E689" i="1"/>
  <c r="E677" i="1"/>
  <c r="E642" i="1"/>
  <c r="E694" i="1"/>
  <c r="E626" i="1"/>
  <c r="E627" i="1"/>
  <c r="E710" i="1"/>
  <c r="E685" i="1"/>
  <c r="E629" i="1"/>
  <c r="E630" i="1"/>
  <c r="E636" i="1"/>
  <c r="E674" i="1"/>
  <c r="E634" i="1"/>
  <c r="E624" i="1"/>
  <c r="F624" i="1" s="1"/>
  <c r="E625" i="1"/>
  <c r="E637" i="1"/>
  <c r="E675" i="1"/>
  <c r="E699" i="1"/>
  <c r="E711" i="1"/>
  <c r="E702" i="1"/>
  <c r="E683" i="1"/>
  <c r="E628" i="1"/>
  <c r="E638" i="1"/>
  <c r="E681" i="1"/>
  <c r="E688" i="1"/>
  <c r="E680" i="1"/>
  <c r="E715" i="1" l="1"/>
  <c r="F696" i="1"/>
  <c r="F633" i="1"/>
  <c r="F675" i="1"/>
  <c r="M675" i="1" s="1"/>
  <c r="F642" i="1"/>
  <c r="F707" i="1"/>
  <c r="F674" i="1"/>
  <c r="F706" i="1"/>
  <c r="F627" i="1"/>
  <c r="F646" i="1"/>
  <c r="F695" i="1"/>
  <c r="F677" i="1"/>
  <c r="F701" i="1"/>
  <c r="F683" i="1"/>
  <c r="F704" i="1"/>
  <c r="F644" i="1"/>
  <c r="F639" i="1"/>
  <c r="F669" i="1"/>
  <c r="F629" i="1"/>
  <c r="F630" i="1"/>
  <c r="F709" i="1"/>
  <c r="F681" i="1"/>
  <c r="F634" i="1"/>
  <c r="F697" i="1"/>
  <c r="F687" i="1"/>
  <c r="F625" i="1"/>
  <c r="F679" i="1"/>
  <c r="F672" i="1"/>
  <c r="F670" i="1"/>
  <c r="F676" i="1"/>
  <c r="F716" i="1"/>
  <c r="F640" i="1"/>
  <c r="F680" i="1"/>
  <c r="F692" i="1"/>
  <c r="F708" i="1"/>
  <c r="F688" i="1"/>
  <c r="F636" i="1"/>
  <c r="F637" i="1"/>
  <c r="F643" i="1"/>
  <c r="F673" i="1"/>
  <c r="F682" i="1"/>
  <c r="F705" i="1"/>
  <c r="F703" i="1"/>
  <c r="F711" i="1"/>
  <c r="F668" i="1"/>
  <c r="F698" i="1"/>
  <c r="F678" i="1"/>
  <c r="F699" i="1"/>
  <c r="F689" i="1"/>
  <c r="F628" i="1"/>
  <c r="F712" i="1"/>
  <c r="F632" i="1"/>
  <c r="F690" i="1"/>
  <c r="F684" i="1"/>
  <c r="F647" i="1"/>
  <c r="F635" i="1"/>
  <c r="F713" i="1"/>
  <c r="F691" i="1"/>
  <c r="F638" i="1"/>
  <c r="F641" i="1"/>
  <c r="F631" i="1"/>
  <c r="F685" i="1"/>
  <c r="F626" i="1"/>
  <c r="F710" i="1"/>
  <c r="F693" i="1"/>
  <c r="F694" i="1"/>
  <c r="F671" i="1"/>
  <c r="F700" i="1"/>
  <c r="F686" i="1"/>
  <c r="F702" i="1"/>
  <c r="F645" i="1"/>
  <c r="C55" i="9" l="1"/>
  <c r="Y741" i="1"/>
  <c r="F715" i="1"/>
  <c r="G625" i="1"/>
  <c r="G644" i="1" l="1"/>
  <c r="G638" i="1"/>
  <c r="G702" i="1"/>
  <c r="G669" i="1"/>
  <c r="G645" i="1"/>
  <c r="G640" i="1"/>
  <c r="G626" i="1"/>
  <c r="G689" i="1"/>
  <c r="G628" i="1"/>
  <c r="G674" i="1"/>
  <c r="G686" i="1"/>
  <c r="G712" i="1"/>
  <c r="G642" i="1"/>
  <c r="G693" i="1"/>
  <c r="G630" i="1"/>
  <c r="G691" i="1"/>
  <c r="G673" i="1"/>
  <c r="G692" i="1"/>
  <c r="G677" i="1"/>
  <c r="G683" i="1"/>
  <c r="G647" i="1"/>
  <c r="G684" i="1"/>
  <c r="G637" i="1"/>
  <c r="G678" i="1"/>
  <c r="G685" i="1"/>
  <c r="G716" i="1"/>
  <c r="G633" i="1"/>
  <c r="G697" i="1"/>
  <c r="G699" i="1"/>
  <c r="G705" i="1"/>
  <c r="G688" i="1"/>
  <c r="G711" i="1"/>
  <c r="G690" i="1"/>
  <c r="G695" i="1"/>
  <c r="G710" i="1"/>
  <c r="G646" i="1"/>
  <c r="G636" i="1"/>
  <c r="G634" i="1"/>
  <c r="G706" i="1"/>
  <c r="G632" i="1"/>
  <c r="G681" i="1"/>
  <c r="G707" i="1"/>
  <c r="G676" i="1"/>
  <c r="G709" i="1"/>
  <c r="G639" i="1"/>
  <c r="G687" i="1"/>
  <c r="G700" i="1"/>
  <c r="G682" i="1"/>
  <c r="G694" i="1"/>
  <c r="G672" i="1"/>
  <c r="G696" i="1"/>
  <c r="G629" i="1"/>
  <c r="G679" i="1"/>
  <c r="G680" i="1"/>
  <c r="G670" i="1"/>
  <c r="G698" i="1"/>
  <c r="G631" i="1"/>
  <c r="G703" i="1"/>
  <c r="G701" i="1"/>
  <c r="G627" i="1"/>
  <c r="G671" i="1"/>
  <c r="G668" i="1"/>
  <c r="G675" i="1"/>
  <c r="G704" i="1"/>
  <c r="G635" i="1"/>
  <c r="G713" i="1"/>
  <c r="G643" i="1"/>
  <c r="G641" i="1"/>
  <c r="G708" i="1"/>
  <c r="G715" i="1" l="1"/>
  <c r="H628" i="1"/>
  <c r="H639" i="1" l="1"/>
  <c r="H688" i="1"/>
  <c r="H702" i="1"/>
  <c r="H711" i="1"/>
  <c r="H631" i="1"/>
  <c r="H713" i="1"/>
  <c r="H641" i="1"/>
  <c r="H671" i="1"/>
  <c r="H701" i="1"/>
  <c r="H635" i="1"/>
  <c r="H679" i="1"/>
  <c r="H686" i="1"/>
  <c r="H632" i="1"/>
  <c r="H676" i="1"/>
  <c r="H668" i="1"/>
  <c r="H669" i="1"/>
  <c r="H646" i="1"/>
  <c r="H630" i="1"/>
  <c r="H708" i="1"/>
  <c r="H712" i="1"/>
  <c r="H636" i="1"/>
  <c r="H707" i="1"/>
  <c r="H698" i="1"/>
  <c r="H685" i="1"/>
  <c r="H634" i="1"/>
  <c r="H689" i="1"/>
  <c r="H706" i="1"/>
  <c r="H693" i="1"/>
  <c r="H677" i="1"/>
  <c r="H643" i="1"/>
  <c r="H672" i="1"/>
  <c r="H697" i="1"/>
  <c r="H694" i="1"/>
  <c r="H687" i="1"/>
  <c r="H674" i="1"/>
  <c r="H710" i="1"/>
  <c r="H691" i="1"/>
  <c r="H642" i="1"/>
  <c r="H696" i="1"/>
  <c r="H692" i="1"/>
  <c r="H640" i="1"/>
  <c r="H704" i="1"/>
  <c r="H684" i="1"/>
  <c r="H705" i="1"/>
  <c r="H690" i="1"/>
  <c r="H637" i="1"/>
  <c r="H695" i="1"/>
  <c r="H644" i="1"/>
  <c r="H709" i="1"/>
  <c r="H645" i="1"/>
  <c r="H678" i="1"/>
  <c r="H700" i="1"/>
  <c r="H629" i="1"/>
  <c r="H681" i="1"/>
  <c r="H716" i="1"/>
  <c r="H670" i="1"/>
  <c r="H673" i="1"/>
  <c r="H683" i="1"/>
  <c r="H633" i="1"/>
  <c r="H680" i="1"/>
  <c r="H675" i="1"/>
  <c r="H647" i="1"/>
  <c r="H682" i="1"/>
  <c r="H638" i="1"/>
  <c r="H703" i="1"/>
  <c r="H699" i="1"/>
  <c r="H715" i="1" l="1"/>
  <c r="I629" i="1"/>
  <c r="I669" i="1" l="1"/>
  <c r="I697" i="1"/>
  <c r="I642" i="1"/>
  <c r="I706" i="1"/>
  <c r="I676" i="1"/>
  <c r="I700" i="1"/>
  <c r="I640" i="1"/>
  <c r="I713" i="1"/>
  <c r="I694" i="1"/>
  <c r="I691" i="1"/>
  <c r="I709" i="1"/>
  <c r="I704" i="1"/>
  <c r="I708" i="1"/>
  <c r="I686" i="1"/>
  <c r="I641" i="1"/>
  <c r="I703" i="1"/>
  <c r="I639" i="1"/>
  <c r="I688" i="1"/>
  <c r="I670" i="1"/>
  <c r="I701" i="1"/>
  <c r="I681" i="1"/>
  <c r="I680" i="1"/>
  <c r="I689" i="1"/>
  <c r="I679" i="1"/>
  <c r="I636" i="1"/>
  <c r="I637" i="1"/>
  <c r="I684" i="1"/>
  <c r="I682" i="1"/>
  <c r="I707" i="1"/>
  <c r="I710" i="1"/>
  <c r="I692" i="1"/>
  <c r="I644" i="1"/>
  <c r="I674" i="1"/>
  <c r="I631" i="1"/>
  <c r="I671" i="1"/>
  <c r="I647" i="1"/>
  <c r="I716" i="1"/>
  <c r="I712" i="1"/>
  <c r="I683" i="1"/>
  <c r="I646" i="1"/>
  <c r="I696" i="1"/>
  <c r="I705" i="1"/>
  <c r="I645" i="1"/>
  <c r="I687" i="1"/>
  <c r="I668" i="1"/>
  <c r="I678" i="1"/>
  <c r="I673" i="1"/>
  <c r="I672" i="1"/>
  <c r="I685" i="1"/>
  <c r="I630" i="1"/>
  <c r="I698" i="1"/>
  <c r="I699" i="1"/>
  <c r="I633" i="1"/>
  <c r="I635" i="1"/>
  <c r="I690" i="1"/>
  <c r="I693" i="1"/>
  <c r="I638" i="1"/>
  <c r="I632" i="1"/>
  <c r="I711" i="1"/>
  <c r="I677" i="1"/>
  <c r="I634" i="1"/>
  <c r="I643" i="1"/>
  <c r="I702" i="1"/>
  <c r="I675" i="1"/>
  <c r="I695" i="1"/>
  <c r="I715" i="1" l="1"/>
  <c r="J630" i="1"/>
  <c r="J693" i="1" l="1"/>
  <c r="J669" i="1"/>
  <c r="J668" i="1"/>
  <c r="J700" i="1"/>
  <c r="J646" i="1"/>
  <c r="J671" i="1"/>
  <c r="J642" i="1"/>
  <c r="J637" i="1"/>
  <c r="J707" i="1"/>
  <c r="J696" i="1"/>
  <c r="J694" i="1"/>
  <c r="J704" i="1"/>
  <c r="J681" i="1"/>
  <c r="J712" i="1"/>
  <c r="J679" i="1"/>
  <c r="J672" i="1"/>
  <c r="J634" i="1"/>
  <c r="J698" i="1"/>
  <c r="J706" i="1"/>
  <c r="J644" i="1"/>
  <c r="J633" i="1"/>
  <c r="J705" i="1"/>
  <c r="J645" i="1"/>
  <c r="J640" i="1"/>
  <c r="J695" i="1"/>
  <c r="J682" i="1"/>
  <c r="J687" i="1"/>
  <c r="J639" i="1"/>
  <c r="J673" i="1"/>
  <c r="J692" i="1"/>
  <c r="J683" i="1"/>
  <c r="J702" i="1"/>
  <c r="J685" i="1"/>
  <c r="J708" i="1"/>
  <c r="J691" i="1"/>
  <c r="J678" i="1"/>
  <c r="J697" i="1"/>
  <c r="J680" i="1"/>
  <c r="J689" i="1"/>
  <c r="J647" i="1"/>
  <c r="J675" i="1"/>
  <c r="J716" i="1"/>
  <c r="J674" i="1"/>
  <c r="J632" i="1"/>
  <c r="J703" i="1"/>
  <c r="J686" i="1"/>
  <c r="J635" i="1"/>
  <c r="J688" i="1"/>
  <c r="J638" i="1"/>
  <c r="J636" i="1"/>
  <c r="J709" i="1"/>
  <c r="J699" i="1"/>
  <c r="J677" i="1"/>
  <c r="J710" i="1"/>
  <c r="J690" i="1"/>
  <c r="J684" i="1"/>
  <c r="J701" i="1"/>
  <c r="J676" i="1"/>
  <c r="J643" i="1"/>
  <c r="J670" i="1"/>
  <c r="J631" i="1"/>
  <c r="J641" i="1"/>
  <c r="J713" i="1"/>
  <c r="J711" i="1"/>
  <c r="L647" i="1" l="1"/>
  <c r="L675" i="1" s="1"/>
  <c r="J715" i="1"/>
  <c r="K644" i="1"/>
  <c r="K669" i="1" s="1"/>
  <c r="L678" i="1" l="1"/>
  <c r="L703" i="1"/>
  <c r="L712" i="1"/>
  <c r="L687" i="1"/>
  <c r="L688" i="1"/>
  <c r="L711" i="1"/>
  <c r="L697" i="1"/>
  <c r="L710" i="1"/>
  <c r="L695" i="1"/>
  <c r="L707" i="1"/>
  <c r="L702" i="1"/>
  <c r="L674" i="1"/>
  <c r="L704" i="1"/>
  <c r="L679" i="1"/>
  <c r="L683" i="1"/>
  <c r="L690" i="1"/>
  <c r="L696" i="1"/>
  <c r="L680" i="1"/>
  <c r="L677" i="1"/>
  <c r="L709" i="1"/>
  <c r="L691" i="1"/>
  <c r="L698" i="1"/>
  <c r="L685" i="1"/>
  <c r="K716" i="1"/>
  <c r="L700" i="1"/>
  <c r="L706" i="1"/>
  <c r="L716" i="1"/>
  <c r="L676" i="1"/>
  <c r="L708" i="1"/>
  <c r="L670" i="1"/>
  <c r="L694" i="1"/>
  <c r="L686" i="1"/>
  <c r="L705" i="1"/>
  <c r="L699" i="1"/>
  <c r="L671" i="1"/>
  <c r="L713" i="1"/>
  <c r="L684" i="1"/>
  <c r="L672" i="1"/>
  <c r="L673" i="1"/>
  <c r="L682" i="1"/>
  <c r="L681" i="1"/>
  <c r="L693" i="1"/>
  <c r="L692" i="1"/>
  <c r="L689" i="1"/>
  <c r="L669" i="1"/>
  <c r="M669" i="1" s="1"/>
  <c r="D23" i="9" s="1"/>
  <c r="L668" i="1"/>
  <c r="L701" i="1"/>
  <c r="K696" i="1"/>
  <c r="K701" i="1"/>
  <c r="K704" i="1"/>
  <c r="K690" i="1"/>
  <c r="K677" i="1"/>
  <c r="K712" i="1"/>
  <c r="K682" i="1"/>
  <c r="K674" i="1"/>
  <c r="K688" i="1"/>
  <c r="K703" i="1"/>
  <c r="K710" i="1"/>
  <c r="K697" i="1"/>
  <c r="M697" i="1" s="1"/>
  <c r="D151" i="9" s="1"/>
  <c r="K684" i="1"/>
  <c r="K668" i="1"/>
  <c r="K671" i="1"/>
  <c r="K687" i="1"/>
  <c r="K700" i="1"/>
  <c r="K679" i="1"/>
  <c r="K675" i="1"/>
  <c r="K689" i="1"/>
  <c r="K705" i="1"/>
  <c r="K702" i="1"/>
  <c r="K706" i="1"/>
  <c r="K681" i="1"/>
  <c r="K685" i="1"/>
  <c r="K699" i="1"/>
  <c r="K678" i="1"/>
  <c r="K709" i="1"/>
  <c r="K698" i="1"/>
  <c r="K680" i="1"/>
  <c r="K707" i="1"/>
  <c r="M707" i="1" s="1"/>
  <c r="K711" i="1"/>
  <c r="K694" i="1"/>
  <c r="K693" i="1"/>
  <c r="K708" i="1"/>
  <c r="K676" i="1"/>
  <c r="K683" i="1"/>
  <c r="K713" i="1"/>
  <c r="K692" i="1"/>
  <c r="K670" i="1"/>
  <c r="K672" i="1"/>
  <c r="K673" i="1"/>
  <c r="K686" i="1"/>
  <c r="K695" i="1"/>
  <c r="K691" i="1"/>
  <c r="M678" i="1" l="1"/>
  <c r="F55" i="9" s="1"/>
  <c r="M688" i="1"/>
  <c r="I87" i="9" s="1"/>
  <c r="M711" i="1"/>
  <c r="Y777" i="1" s="1"/>
  <c r="M703" i="1"/>
  <c r="C183" i="9" s="1"/>
  <c r="M687" i="1"/>
  <c r="Y753" i="1" s="1"/>
  <c r="M702" i="1"/>
  <c r="I151" i="9" s="1"/>
  <c r="M712" i="1"/>
  <c r="E215" i="9" s="1"/>
  <c r="M710" i="1"/>
  <c r="C215" i="9" s="1"/>
  <c r="M668" i="1"/>
  <c r="Y734" i="1" s="1"/>
  <c r="M695" i="1"/>
  <c r="I119" i="9" s="1"/>
  <c r="M674" i="1"/>
  <c r="Y740" i="1" s="1"/>
  <c r="M683" i="1"/>
  <c r="Y749" i="1" s="1"/>
  <c r="M685" i="1"/>
  <c r="Y751" i="1" s="1"/>
  <c r="M677" i="1"/>
  <c r="E55" i="9" s="1"/>
  <c r="M704" i="1"/>
  <c r="Y770" i="1" s="1"/>
  <c r="M680" i="1"/>
  <c r="H55" i="9" s="1"/>
  <c r="M679" i="1"/>
  <c r="G55" i="9" s="1"/>
  <c r="M691" i="1"/>
  <c r="Y757" i="1" s="1"/>
  <c r="M698" i="1"/>
  <c r="Y764" i="1" s="1"/>
  <c r="M705" i="1"/>
  <c r="E183" i="9" s="1"/>
  <c r="M684" i="1"/>
  <c r="E87" i="9" s="1"/>
  <c r="M696" i="1"/>
  <c r="Y762" i="1" s="1"/>
  <c r="M670" i="1"/>
  <c r="E23" i="9" s="1"/>
  <c r="M709" i="1"/>
  <c r="I183" i="9" s="1"/>
  <c r="M681" i="1"/>
  <c r="I55" i="9" s="1"/>
  <c r="M690" i="1"/>
  <c r="Y756" i="1" s="1"/>
  <c r="M672" i="1"/>
  <c r="G23" i="9" s="1"/>
  <c r="M694" i="1"/>
  <c r="H119" i="9" s="1"/>
  <c r="M673" i="1"/>
  <c r="Y739" i="1" s="1"/>
  <c r="M686" i="1"/>
  <c r="G87" i="9" s="1"/>
  <c r="M682" i="1"/>
  <c r="Y748" i="1" s="1"/>
  <c r="M713" i="1"/>
  <c r="F215" i="9" s="1"/>
  <c r="M701" i="1"/>
  <c r="Y767" i="1" s="1"/>
  <c r="L715" i="1"/>
  <c r="M676" i="1"/>
  <c r="D55" i="9" s="1"/>
  <c r="M689" i="1"/>
  <c r="C119" i="9" s="1"/>
  <c r="M693" i="1"/>
  <c r="G119" i="9" s="1"/>
  <c r="M699" i="1"/>
  <c r="F151" i="9" s="1"/>
  <c r="M700" i="1"/>
  <c r="Y766" i="1" s="1"/>
  <c r="M708" i="1"/>
  <c r="H183" i="9" s="1"/>
  <c r="M692" i="1"/>
  <c r="Y758" i="1" s="1"/>
  <c r="M706" i="1"/>
  <c r="Y772" i="1" s="1"/>
  <c r="M671" i="1"/>
  <c r="F23" i="9" s="1"/>
  <c r="Y763" i="1"/>
  <c r="Y744" i="1"/>
  <c r="Y754" i="1"/>
  <c r="Y735" i="1"/>
  <c r="Y773" i="1"/>
  <c r="G183" i="9"/>
  <c r="K715" i="1"/>
  <c r="D215" i="9"/>
  <c r="E200" i="1"/>
  <c r="F12" i="6" s="1"/>
  <c r="B204" i="1"/>
  <c r="C16" i="6" s="1"/>
  <c r="AG722" i="1"/>
  <c r="C12" i="6"/>
  <c r="Y750" i="1" l="1"/>
  <c r="H87" i="9"/>
  <c r="Y769" i="1"/>
  <c r="C23" i="9"/>
  <c r="Y768" i="1"/>
  <c r="Y778" i="1"/>
  <c r="D183" i="9"/>
  <c r="Y776" i="1"/>
  <c r="Y761" i="1"/>
  <c r="Y743" i="1"/>
  <c r="I23" i="9"/>
  <c r="Y746" i="1"/>
  <c r="Y775" i="1"/>
  <c r="F87" i="9"/>
  <c r="Y779" i="1"/>
  <c r="D87" i="9"/>
  <c r="D119" i="9"/>
  <c r="Y760" i="1"/>
  <c r="Y771" i="1"/>
  <c r="Y738" i="1"/>
  <c r="Y765" i="1"/>
  <c r="Y736" i="1"/>
  <c r="E119" i="9"/>
  <c r="C151" i="9"/>
  <c r="E151" i="9"/>
  <c r="H23" i="9"/>
  <c r="Y745" i="1"/>
  <c r="Y747" i="1"/>
  <c r="Y742" i="1"/>
  <c r="C87" i="9"/>
  <c r="Y752" i="1"/>
  <c r="F119" i="9"/>
  <c r="Y755" i="1"/>
  <c r="H151" i="9"/>
  <c r="Y759" i="1"/>
  <c r="Y774" i="1"/>
  <c r="Y737" i="1"/>
  <c r="F183" i="9"/>
  <c r="M715" i="1"/>
  <c r="G151" i="9"/>
  <c r="C473" i="1"/>
  <c r="E204" i="1"/>
  <c r="Y815" i="1" l="1"/>
  <c r="C476" i="1"/>
  <c r="F16" i="6"/>
  <c r="D314" i="1"/>
  <c r="C68" i="8" s="1"/>
  <c r="D329" i="1"/>
  <c r="D330" i="1" s="1"/>
  <c r="C86" i="8" s="1"/>
  <c r="AP730" i="1"/>
  <c r="C67" i="8"/>
  <c r="C85" i="8" l="1"/>
  <c r="D339" i="1"/>
  <c r="C102" i="8" s="1"/>
  <c r="C482" i="1" l="1"/>
</calcChain>
</file>

<file path=xl/sharedStrings.xml><?xml version="1.0" encoding="utf-8"?>
<sst xmlns="http://schemas.openxmlformats.org/spreadsheetml/2006/main" count="5160" uniqueCount="1363">
  <si>
    <t xml:space="preserve">B thru G.  Increases or decreases in operating expenses per unit of measure exceeding 25% are stated in column H.  Please submit an </t>
  </si>
  <si>
    <t>attachment with the report that addresses why those changes took place.  Also please provide any corrections that might be in order.</t>
  </si>
  <si>
    <t>If you want to review what you reported for the prior year you can click on the tab titled prior year.</t>
  </si>
  <si>
    <t>Employee Benefits</t>
  </si>
  <si>
    <t>1)    Enter the amount of employee benefits directly recorded in cell B47.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</si>
  <si>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</si>
  <si>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</si>
  <si>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</si>
  <si>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</si>
  <si>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 xml:space="preserve">3)    Enter the amount of depreciation that will be assigned by square footage in cell B52.  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</si>
  <si>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</si>
  <si>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</si>
  <si>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</si>
  <si>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</si>
  <si>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</si>
  <si>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</si>
  <si>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</si>
  <si>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</si>
  <si>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</si>
  <si>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</si>
  <si>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</si>
  <si>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</si>
  <si>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</si>
  <si>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</si>
  <si>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</si>
  <si>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</si>
  <si>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</si>
  <si>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</si>
  <si>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</si>
  <si>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</si>
  <si>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</si>
  <si>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</si>
  <si>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</si>
  <si>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</si>
  <si>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</si>
  <si>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</si>
  <si>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</si>
  <si>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</si>
  <si>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</si>
  <si>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</si>
  <si>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</si>
  <si>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</si>
  <si>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</si>
  <si>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</si>
  <si>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</si>
  <si>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</si>
  <si>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</si>
  <si>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</si>
  <si>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</si>
  <si>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</si>
  <si>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</si>
  <si>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</si>
  <si>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</si>
  <si>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</si>
  <si>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</si>
  <si>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</si>
  <si>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</si>
  <si>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</si>
  <si>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</si>
  <si>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</si>
  <si>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</si>
  <si>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</si>
  <si>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</si>
  <si>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</si>
  <si>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</si>
  <si>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</si>
  <si>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</si>
  <si>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</si>
  <si>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</si>
  <si>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</si>
  <si>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</si>
  <si>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</si>
  <si>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</si>
  <si>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</si>
  <si>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</si>
  <si>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</si>
  <si>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</si>
  <si>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</si>
  <si>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</si>
  <si>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</si>
  <si>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</si>
  <si>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</si>
  <si>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</si>
  <si>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</si>
  <si>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</si>
  <si>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</si>
  <si>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</si>
  <si>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</si>
  <si>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</si>
  <si>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</si>
  <si>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</si>
  <si>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</si>
  <si>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</si>
  <si>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</si>
  <si>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</si>
  <si>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</si>
  <si>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</si>
  <si>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</si>
  <si>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</si>
  <si>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</si>
  <si>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</si>
  <si>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</si>
  <si>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</si>
  <si>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</si>
  <si>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</si>
  <si>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</si>
  <si>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</si>
  <si>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</si>
  <si>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</si>
  <si>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</si>
  <si>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</si>
  <si>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</si>
  <si>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</si>
  <si>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</si>
  <si>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</si>
  <si>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</si>
  <si>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</si>
  <si>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</si>
  <si>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</si>
  <si>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</si>
  <si>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</si>
  <si>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</si>
  <si>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</si>
  <si>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</si>
  <si>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</si>
  <si>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</si>
  <si>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</si>
  <si>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</si>
  <si>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</si>
  <si>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</si>
  <si>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</si>
  <si>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</si>
  <si>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</si>
  <si>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</si>
  <si>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</si>
  <si>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</si>
  <si>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</si>
  <si>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</si>
  <si>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</si>
  <si>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</si>
  <si>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</si>
  <si>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</si>
  <si>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</si>
  <si>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</si>
  <si>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</si>
  <si>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</si>
  <si>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</si>
  <si>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</si>
  <si>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</si>
  <si>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</si>
  <si>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</si>
  <si>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</si>
  <si>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</si>
  <si>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</si>
  <si>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</si>
  <si>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</si>
  <si>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</si>
  <si>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</si>
  <si>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</si>
  <si>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</si>
  <si>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</si>
  <si>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</si>
  <si>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</si>
  <si>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</si>
  <si>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</si>
  <si>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</si>
  <si>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</si>
  <si>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</si>
  <si>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</si>
  <si>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</si>
  <si>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</si>
  <si>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</si>
  <si>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</si>
  <si>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</si>
  <si>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</si>
  <si>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</si>
  <si>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</si>
  <si>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</si>
  <si>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</si>
  <si>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</si>
  <si>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</si>
  <si>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</si>
  <si>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</si>
  <si>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</si>
  <si>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</si>
  <si>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</si>
  <si>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</si>
  <si>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</si>
  <si>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</si>
  <si>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</si>
  <si>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</si>
  <si>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</si>
  <si>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</si>
  <si>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</si>
  <si>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</si>
  <si>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</si>
  <si>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</si>
  <si>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</si>
  <si>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</si>
  <si>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</si>
  <si>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</si>
  <si>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</si>
  <si>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</si>
  <si>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</si>
  <si>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</si>
  <si>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</si>
  <si>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</si>
  <si>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</si>
  <si>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</si>
  <si>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</si>
  <si>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</si>
  <si>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</si>
  <si>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</si>
  <si>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</si>
  <si>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</si>
  <si>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</si>
  <si>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</si>
  <si>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</si>
  <si>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</si>
  <si>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</si>
  <si>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</si>
  <si>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</si>
  <si>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</si>
  <si>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</si>
  <si>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</si>
  <si>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</si>
  <si>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</si>
  <si>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</si>
  <si>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</si>
  <si>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</si>
  <si>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</si>
  <si>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</si>
  <si>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</si>
  <si>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</si>
  <si>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</si>
  <si>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</si>
  <si>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</si>
  <si>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</si>
  <si>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</si>
  <si>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</si>
  <si>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</si>
  <si>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</si>
  <si>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</si>
  <si>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</si>
  <si>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</si>
  <si>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</si>
  <si>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</si>
  <si>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</si>
  <si>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</si>
  <si>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</si>
  <si>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</si>
  <si>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</si>
  <si>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</si>
  <si>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</si>
  <si>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</si>
  <si>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License Number</t>
  </si>
  <si>
    <t>:</t>
  </si>
  <si>
    <t>Hospital Name</t>
  </si>
  <si>
    <t>City, State, 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</si>
  <si>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</si>
  <si>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</si>
  <si>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</si>
  <si>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</si>
  <si>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</si>
  <si>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</si>
  <si>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TYPE OF ORGANIZATION  (If applies enter 1)</t>
  </si>
  <si>
    <t>Governmental</t>
  </si>
  <si>
    <t>State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</si>
  <si>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</si>
  <si>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</si>
  <si>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</si>
  <si>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</si>
  <si>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</si>
  <si>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</si>
  <si>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</si>
  <si>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</si>
  <si>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</si>
  <si>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</si>
  <si>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</si>
  <si>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</si>
  <si>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</si>
  <si>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</si>
  <si>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</si>
  <si>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</si>
  <si>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</si>
  <si>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</si>
  <si>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</si>
  <si>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</si>
  <si>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</si>
  <si>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</si>
  <si>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</si>
  <si>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</si>
  <si>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</si>
  <si>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</si>
  <si>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</si>
  <si>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</si>
  <si>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</si>
  <si>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</si>
  <si>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</si>
  <si>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</si>
  <si>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</si>
  <si>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</si>
  <si>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</si>
  <si>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</si>
  <si>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</si>
  <si>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</si>
  <si>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</si>
  <si>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</si>
  <si>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</si>
  <si>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</si>
  <si>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</si>
  <si>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</si>
  <si>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</si>
  <si>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</si>
  <si>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</si>
  <si>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</si>
  <si>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</si>
  <si>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</si>
  <si>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</si>
  <si>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</si>
  <si>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</si>
  <si>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</si>
  <si>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</si>
  <si>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</si>
  <si>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</si>
  <si>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</si>
  <si>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</si>
  <si>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</si>
  <si>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</si>
  <si>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</si>
  <si>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</si>
  <si>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</si>
  <si>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</si>
  <si>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</si>
  <si>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</si>
  <si>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</si>
  <si>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</si>
  <si>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</si>
  <si>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</si>
  <si>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</si>
  <si>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</si>
  <si>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</si>
  <si>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</si>
  <si>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</si>
  <si>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</si>
  <si>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</si>
  <si>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</si>
  <si>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</si>
  <si>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</si>
  <si>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</si>
  <si>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</si>
  <si>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</si>
  <si>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</si>
  <si>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</si>
  <si>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</si>
  <si>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</si>
  <si>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</si>
  <si>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</si>
  <si>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</si>
  <si>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</si>
  <si>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</si>
  <si>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</si>
  <si>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</si>
  <si>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</si>
  <si>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</si>
  <si>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</si>
  <si>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</si>
  <si>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</si>
  <si>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</si>
  <si>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</si>
  <si>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</si>
  <si>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</si>
  <si>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</si>
  <si>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</si>
  <si>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</si>
  <si>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</si>
  <si>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</si>
  <si>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</si>
  <si>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</si>
  <si>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</si>
  <si>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</si>
  <si>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</si>
  <si>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</si>
  <si>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</si>
  <si>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</si>
  <si>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</si>
  <si>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</si>
  <si>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</si>
  <si>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</si>
  <si>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</si>
  <si>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</si>
  <si>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</si>
  <si>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</si>
  <si>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</si>
  <si>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</si>
  <si>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</si>
  <si>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</si>
  <si>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</si>
  <si>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</si>
  <si>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</si>
  <si>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</si>
  <si>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</si>
  <si>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</si>
  <si>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</si>
  <si>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</si>
  <si>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</si>
  <si>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</si>
  <si>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</si>
  <si>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</si>
  <si>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</si>
  <si>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</si>
  <si>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</si>
  <si>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</si>
  <si>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</si>
  <si>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</si>
  <si>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</si>
  <si>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</si>
  <si>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</si>
  <si>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Noncurrent Liabilities</t>
  </si>
  <si>
    <t>Less Current Maturities LTD</t>
  </si>
  <si>
    <t>Total Long Term Debt</t>
  </si>
  <si>
    <t>Unrestricted Fund Balance</t>
  </si>
  <si>
    <t>Retained Earnings</t>
  </si>
  <si>
    <t>Additional Paid In Capital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</si>
  <si>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</si>
  <si>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</si>
  <si>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</si>
  <si>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</si>
  <si>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</si>
  <si>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</si>
  <si>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</si>
  <si>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</si>
  <si>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</si>
  <si>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</si>
  <si>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</si>
  <si>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</si>
  <si>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</si>
  <si>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</si>
  <si>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</si>
  <si>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</si>
  <si>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</si>
  <si>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</si>
  <si>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</si>
  <si>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</si>
  <si>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</si>
  <si>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</si>
  <si>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</si>
  <si>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</si>
  <si>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</si>
  <si>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</si>
  <si>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Provision for Bad Debts</t>
  </si>
  <si>
    <t>Other Direct Expense</t>
  </si>
  <si>
    <t>Total Operating Expenses</t>
  </si>
  <si>
    <t>Net Operating Revenue</t>
  </si>
  <si>
    <t>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</si>
  <si>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</si>
  <si>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</si>
  <si>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</si>
  <si>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</si>
  <si>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EDIT</t>
  </si>
  <si>
    <t>VOLUME:</t>
  </si>
  <si>
    <t>Info Page</t>
  </si>
  <si>
    <t>CC Detail</t>
  </si>
  <si>
    <t>Hospital Admissions</t>
  </si>
  <si>
    <t>Hospital Patient Days</t>
  </si>
  <si>
    <t>SNF/Swing Admissions</t>
  </si>
  <si>
    <t>SNF/Swing Patient Days</t>
  </si>
  <si>
    <t>ATC Admissions</t>
  </si>
  <si>
    <t>ATC Patient Days</t>
  </si>
  <si>
    <t>Newborn Admissions</t>
  </si>
  <si>
    <t>OPERATING EXPENSES:</t>
  </si>
  <si>
    <t>FS-3</t>
  </si>
  <si>
    <t>Support Sched.</t>
  </si>
  <si>
    <t>Salaries</t>
  </si>
  <si>
    <t>Leases/Rentals</t>
  </si>
  <si>
    <t>Licenses &amp; Taxes</t>
  </si>
  <si>
    <t>Ins, Lic. &amp; Taxes, and Interest</t>
  </si>
  <si>
    <t>Total Other Direct Expense</t>
  </si>
  <si>
    <t>Total Expenses</t>
  </si>
  <si>
    <t>DEDUCTIONS:</t>
  </si>
  <si>
    <t>SS-8</t>
  </si>
  <si>
    <t>CHARITY CARE</t>
  </si>
  <si>
    <t>Deductions</t>
  </si>
  <si>
    <t>From Revenue</t>
  </si>
  <si>
    <t># Of Patients</t>
  </si>
  <si>
    <t>OTHER REVENUES:</t>
  </si>
  <si>
    <t>CC-DETAIL</t>
  </si>
  <si>
    <t>Other Revenue</t>
  </si>
  <si>
    <t>PATIENT SERVICE REVENUE:</t>
  </si>
  <si>
    <t>PAYOR</t>
  </si>
  <si>
    <t>INFO</t>
  </si>
  <si>
    <t>FIXED ASSET ENDING BALANCES:</t>
  </si>
  <si>
    <t>FS-1</t>
  </si>
  <si>
    <t>SS-4</t>
  </si>
  <si>
    <t>Fixed Equip - Bldg Serv</t>
  </si>
  <si>
    <t>Equipment (Moveable)</t>
  </si>
  <si>
    <t>Accum Depre Ending Balance</t>
  </si>
  <si>
    <t>Balance Sheet</t>
  </si>
  <si>
    <t>FS-1   Assets</t>
  </si>
  <si>
    <t>FS-1  Liabilities &amp; Fund Balance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</si>
  <si>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</si>
  <si>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</si>
  <si>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varies by more or less than 25 %, the variance appears in column H.</t>
  </si>
  <si>
    <t>If the percentage change is more or less than 25%., please provide an explanation that is provided as an attachment with your</t>
  </si>
  <si>
    <t>year end report submittal.  Also please provide any corrections required to the prior years information.</t>
  </si>
  <si>
    <t>Operating</t>
  </si>
  <si>
    <t xml:space="preserve">Units of </t>
  </si>
  <si>
    <t>Op Exp /</t>
  </si>
  <si>
    <t xml:space="preserve">% chg </t>
  </si>
  <si>
    <t>Measure</t>
  </si>
  <si>
    <t>U O M</t>
  </si>
  <si>
    <t>&lt;&gt; 25%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</si>
  <si>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</si>
  <si>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</si>
  <si>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</si>
  <si>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</si>
  <si>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</si>
  <si>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</si>
  <si>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</si>
  <si>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</si>
  <si>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</si>
  <si>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</si>
  <si>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</si>
  <si>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</si>
  <si>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</si>
  <si>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</si>
  <si>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</si>
  <si>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</si>
  <si>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</si>
  <si>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</si>
  <si>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</si>
  <si>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</si>
  <si>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</si>
  <si>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</si>
  <si>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</si>
  <si>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</si>
  <si>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</si>
  <si>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</si>
  <si>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</si>
  <si>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</si>
  <si>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</si>
  <si>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</si>
  <si>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</si>
  <si>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</si>
  <si>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</si>
  <si>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</si>
  <si>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</si>
  <si>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</si>
  <si>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</si>
  <si>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</si>
  <si>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</si>
  <si>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</si>
  <si>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</si>
  <si>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</si>
  <si>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</si>
  <si>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</si>
  <si>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</si>
  <si>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</si>
  <si>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</si>
  <si>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</si>
  <si>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</si>
  <si>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</si>
  <si>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</si>
  <si>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</si>
  <si>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</si>
  <si>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</si>
  <si>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</si>
  <si>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</si>
  <si>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</si>
  <si>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</si>
  <si>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</si>
  <si>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</si>
  <si>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</si>
  <si>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</si>
  <si>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</si>
  <si>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</si>
  <si>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</si>
  <si>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</si>
  <si>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</si>
  <si>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</si>
  <si>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</si>
  <si>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</si>
  <si>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</si>
  <si>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</si>
  <si>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</si>
  <si>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</si>
  <si>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</si>
  <si>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</si>
  <si>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</si>
  <si>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</si>
  <si>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</si>
  <si>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</si>
  <si>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</si>
  <si>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</si>
  <si>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</si>
  <si>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</si>
  <si>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</si>
  <si>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</si>
  <si>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</si>
  <si>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</si>
  <si>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</si>
  <si>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</si>
  <si>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</si>
  <si>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</si>
  <si>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</si>
  <si>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</si>
  <si>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</si>
  <si>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</si>
  <si>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</si>
  <si>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</si>
  <si>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</si>
  <si>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</si>
  <si>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</si>
  <si>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</si>
  <si>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</si>
  <si>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</si>
  <si>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</si>
  <si>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</si>
  <si>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</si>
  <si>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</si>
  <si>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</si>
  <si>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</si>
  <si>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</si>
  <si>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</si>
  <si>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</si>
  <si>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</si>
  <si>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</si>
  <si>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</si>
  <si>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</si>
  <si>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</si>
  <si>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</si>
  <si>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</si>
  <si>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</si>
  <si>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</si>
  <si>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</si>
  <si>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</si>
  <si>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</si>
  <si>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</si>
  <si>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</si>
  <si>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</si>
  <si>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</si>
  <si>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</si>
  <si>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</si>
  <si>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</si>
  <si>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</si>
  <si>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</si>
  <si>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</si>
  <si>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</si>
  <si>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</si>
  <si>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</si>
  <si>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</si>
  <si>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</si>
  <si>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</si>
  <si>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</si>
  <si>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</si>
  <si>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</si>
  <si>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</si>
  <si>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</si>
  <si>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</si>
  <si>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</si>
  <si>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</si>
  <si>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</si>
  <si>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</si>
  <si>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</si>
  <si>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</si>
  <si>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</si>
  <si>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</si>
  <si>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</si>
  <si>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</si>
  <si>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</si>
  <si>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</si>
  <si>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</si>
  <si>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</si>
  <si>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</si>
  <si>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</si>
  <si>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</si>
  <si>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</si>
  <si>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</si>
  <si>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</si>
  <si>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</si>
  <si>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</si>
  <si>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</si>
  <si>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</si>
  <si>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</si>
  <si>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</si>
  <si>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</si>
  <si>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</si>
  <si>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</si>
  <si>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</si>
  <si>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</si>
  <si>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</si>
  <si>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</si>
  <si>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</si>
  <si>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</si>
  <si>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</si>
  <si>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</si>
  <si>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</si>
  <si>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</si>
  <si>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</si>
  <si>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</si>
  <si>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</si>
  <si>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</si>
  <si>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</si>
  <si>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</si>
  <si>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</si>
  <si>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</si>
  <si>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</si>
  <si>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</si>
  <si>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</si>
  <si>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</si>
  <si>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</si>
  <si>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</si>
  <si>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</si>
  <si>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</si>
  <si>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</si>
  <si>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</si>
  <si>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</si>
  <si>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</si>
  <si>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</si>
  <si>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</si>
  <si>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</si>
  <si>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</si>
  <si>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</si>
  <si>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</si>
  <si>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</si>
  <si>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</si>
  <si>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</si>
  <si>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</si>
  <si>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</si>
  <si>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</si>
  <si>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</si>
  <si>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</si>
  <si>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</si>
  <si>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</si>
  <si>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</si>
  <si>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</si>
  <si>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</si>
  <si>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</si>
  <si>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</si>
  <si>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</si>
  <si>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</si>
  <si>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</si>
  <si>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</si>
  <si>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</si>
  <si>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Support</t>
  </si>
  <si>
    <t>@ID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</si>
  <si>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</si>
  <si>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</si>
  <si>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</si>
  <si>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</si>
  <si>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</si>
  <si>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</si>
  <si>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</si>
  <si>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</si>
  <si>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</si>
  <si>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</si>
  <si>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</si>
  <si>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</si>
  <si>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</si>
  <si>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</si>
  <si>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</si>
  <si>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</si>
  <si>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</si>
  <si>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</si>
  <si>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</si>
  <si>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</si>
  <si>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</si>
  <si>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</si>
  <si>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</si>
  <si>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</si>
  <si>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</si>
  <si>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</si>
  <si>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</si>
  <si>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</si>
  <si>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</si>
  <si>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</si>
  <si>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</si>
  <si>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</si>
  <si>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</si>
  <si>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</si>
  <si>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</si>
  <si>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</si>
  <si>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</si>
  <si>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</si>
  <si>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</si>
  <si>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</si>
  <si>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</si>
  <si>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</si>
  <si>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</si>
  <si>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</si>
  <si>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</si>
  <si>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</si>
  <si>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</si>
  <si>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</si>
  <si>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</si>
  <si>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</si>
  <si>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</si>
  <si>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</si>
  <si>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</si>
  <si>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</si>
  <si>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</si>
  <si>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</si>
  <si>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</si>
  <si>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</si>
  <si>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</si>
  <si>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</si>
  <si>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</si>
  <si>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</si>
  <si>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</si>
  <si>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</si>
  <si>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</si>
  <si>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</si>
  <si>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</si>
  <si>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</si>
  <si>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</si>
  <si>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</si>
  <si>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</si>
  <si>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</si>
  <si>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</si>
  <si>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</si>
  <si>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</si>
  <si>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</si>
  <si>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</si>
  <si>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</si>
  <si>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</si>
  <si>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</si>
  <si>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</si>
  <si>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</si>
  <si>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</si>
  <si>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</si>
  <si>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</si>
  <si>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</si>
  <si>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</si>
  <si>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</si>
  <si>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</si>
  <si>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</si>
  <si>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</si>
  <si>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</si>
  <si>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</si>
  <si>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</si>
  <si>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</si>
  <si>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</si>
  <si>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</si>
  <si>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</si>
  <si>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YICF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</si>
  <si>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</si>
  <si>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</si>
  <si>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</si>
  <si>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</si>
  <si>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</si>
  <si>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</si>
  <si>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</si>
  <si>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</si>
  <si>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</si>
  <si>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</si>
  <si>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</si>
  <si>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</si>
  <si>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</si>
  <si>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</si>
  <si>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</si>
  <si>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</si>
  <si>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</si>
  <si>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</si>
  <si>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</si>
  <si>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</si>
  <si>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</si>
  <si>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</si>
  <si>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</si>
  <si>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</si>
  <si>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</si>
  <si>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</si>
  <si>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</si>
  <si>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</si>
  <si>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</si>
  <si>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</si>
  <si>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</si>
  <si>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</si>
  <si>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</si>
  <si>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</si>
  <si>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</si>
  <si>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</si>
  <si>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</si>
  <si>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</si>
  <si>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</si>
  <si>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</si>
  <si>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</si>
  <si>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</si>
  <si>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</si>
  <si>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</si>
  <si>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</si>
  <si>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</si>
  <si>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</si>
  <si>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</si>
  <si>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</si>
  <si>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</si>
  <si>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Funds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</si>
  <si>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</si>
  <si>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</si>
  <si>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</si>
  <si>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</si>
  <si>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</si>
  <si>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</si>
  <si>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</si>
  <si>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</si>
  <si>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</si>
  <si>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</si>
  <si>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</si>
  <si>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</si>
  <si>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</si>
  <si>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</si>
  <si>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</si>
  <si>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</si>
  <si>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</si>
  <si>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</si>
  <si>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</si>
  <si>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</si>
  <si>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</si>
  <si>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</si>
  <si>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</si>
  <si>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</si>
  <si>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</si>
  <si>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</si>
  <si>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</si>
  <si>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</si>
  <si>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</si>
  <si>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</si>
  <si>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</si>
  <si>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</si>
  <si>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</si>
  <si>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</si>
  <si>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</si>
  <si>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</si>
  <si>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</si>
  <si>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</si>
  <si>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</si>
  <si>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</si>
  <si>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</si>
  <si>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</si>
  <si>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</si>
  <si>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</si>
  <si>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</si>
  <si>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</si>
  <si>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</si>
  <si>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</si>
  <si>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</si>
  <si>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</si>
  <si>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</si>
  <si>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</si>
  <si>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</si>
  <si>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</si>
  <si>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</si>
  <si>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</si>
  <si>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</si>
  <si>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</si>
  <si>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YBSEOE</t>
  </si>
  <si>
    <t>YCSFTE</t>
  </si>
  <si>
    <t>YCSIPR</t>
  </si>
  <si>
    <t>YCSOPR</t>
  </si>
  <si>
    <t>YCSCA</t>
  </si>
  <si>
    <t>YCSCUC</t>
  </si>
  <si>
    <t>YCSOAA</t>
  </si>
  <si>
    <t>YCSOOR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</si>
  <si>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</si>
  <si>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</si>
  <si>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</si>
  <si>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</si>
  <si>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</si>
  <si>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</si>
  <si>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</si>
  <si>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</si>
  <si>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</si>
  <si>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</si>
  <si>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</si>
  <si>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</si>
  <si>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</si>
  <si>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</si>
  <si>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YCSNORNE</t>
  </si>
  <si>
    <t>YCSEI</t>
  </si>
  <si>
    <t>YCSFIT</t>
  </si>
  <si>
    <t>Costcenter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</si>
  <si>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</si>
  <si>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</si>
  <si>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</si>
  <si>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</si>
  <si>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</si>
  <si>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</si>
  <si>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</si>
  <si>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</si>
  <si>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</si>
  <si>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</si>
  <si>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</si>
  <si>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</si>
  <si>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</si>
  <si>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</si>
  <si>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</si>
  <si>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</si>
  <si>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</si>
  <si>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</si>
  <si>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</si>
  <si>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YUNAS</t>
  </si>
  <si>
    <t>YUNAREC</t>
  </si>
  <si>
    <t>YTAX</t>
  </si>
  <si>
    <t>SNAR</t>
  </si>
  <si>
    <t>YCAS</t>
  </si>
  <si>
    <t>Upload Costcenter</t>
  </si>
  <si>
    <t>CC's</t>
  </si>
  <si>
    <t>NA</t>
  </si>
  <si>
    <t xml:space="preserve">  ----------------</t>
  </si>
  <si>
    <t>Page 1 of 21</t>
  </si>
  <si>
    <t>TRANSMITTAL AND CERTIFICATION</t>
  </si>
  <si>
    <t>HOSPITAL'S YEAR END REPORT</t>
  </si>
  <si>
    <t>TO</t>
  </si>
  <si>
    <t>The Department of Health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</si>
  <si>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</si>
  <si>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</si>
  <si>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</si>
  <si>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</si>
  <si>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</si>
  <si>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</si>
  <si>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</si>
  <si>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</si>
  <si>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</si>
  <si>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</si>
  <si>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</si>
  <si>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</si>
  <si>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</si>
  <si>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</si>
  <si>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</si>
  <si>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</si>
  <si>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</si>
  <si>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</si>
  <si>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</si>
  <si>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</si>
  <si>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</si>
  <si>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</si>
  <si>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</si>
  <si>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</si>
  <si>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</si>
  <si>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</si>
  <si>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</si>
  <si>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</si>
  <si>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</si>
  <si>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</si>
  <si>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</si>
  <si>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</si>
  <si>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</si>
  <si>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</si>
  <si>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</si>
  <si>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</si>
  <si>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</si>
  <si>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</si>
  <si>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</si>
  <si>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</si>
  <si>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</si>
  <si>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</si>
  <si>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</si>
  <si>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</si>
  <si>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</si>
  <si>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</si>
  <si>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</si>
  <si>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</si>
  <si>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</si>
  <si>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</si>
  <si>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</si>
  <si>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</si>
  <si>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</si>
  <si>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</si>
  <si>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</si>
  <si>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</si>
  <si>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</si>
  <si>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</si>
  <si>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</si>
  <si>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</si>
  <si>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</si>
  <si>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</si>
  <si>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</si>
  <si>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</si>
  <si>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</si>
  <si>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</si>
  <si>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</si>
  <si>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</si>
  <si>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</si>
  <si>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</si>
  <si>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</si>
  <si>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</si>
  <si>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</si>
  <si>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</si>
  <si>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</si>
  <si>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</si>
  <si>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</si>
  <si>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</si>
  <si>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</si>
  <si>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</si>
  <si>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</si>
  <si>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</si>
  <si>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</si>
  <si>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</si>
  <si>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</si>
  <si>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</si>
  <si>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</si>
  <si>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</si>
  <si>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</si>
  <si>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</si>
  <si>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</si>
  <si>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</si>
  <si>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</si>
  <si>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</si>
  <si>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</si>
  <si>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</si>
  <si>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</si>
  <si>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</si>
  <si>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</si>
  <si>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</si>
  <si>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</si>
  <si>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</si>
  <si>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</si>
  <si>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</si>
  <si>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</si>
  <si>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</si>
  <si>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</si>
  <si>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</si>
  <si>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</si>
  <si>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</si>
  <si>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</si>
  <si>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</si>
  <si>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</si>
  <si>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</si>
  <si>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</si>
  <si>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</si>
  <si>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</si>
  <si>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</si>
  <si>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</si>
  <si>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</si>
  <si>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</si>
  <si>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</si>
  <si>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</si>
  <si>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</si>
  <si>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</si>
  <si>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</si>
  <si>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</si>
  <si>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</si>
  <si>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</si>
  <si>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Preferred Stock</t>
  </si>
  <si>
    <t>Common Stock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</si>
  <si>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</si>
  <si>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</si>
  <si>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</si>
  <si>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</si>
  <si>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</si>
  <si>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</si>
  <si>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</si>
  <si>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</si>
  <si>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</si>
  <si>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</si>
  <si>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</si>
  <si>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Charity and Uncompensated Care</t>
  </si>
  <si>
    <t>Other Adjustments and Allowances</t>
  </si>
  <si>
    <t>NET PATIENT SERVICE REVENUE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</si>
  <si>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</si>
  <si>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</si>
  <si>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</si>
  <si>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</si>
  <si>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</si>
  <si>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</si>
  <si>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</si>
  <si>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</si>
  <si>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</si>
  <si>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</si>
  <si>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</si>
  <si>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</si>
  <si>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</si>
  <si>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</si>
  <si>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</si>
  <si>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</si>
  <si>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</si>
  <si>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</si>
  <si>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</si>
  <si>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</si>
  <si>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</si>
  <si>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</si>
  <si>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</si>
  <si>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</si>
  <si>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</si>
  <si>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</si>
  <si>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</si>
  <si>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</si>
  <si>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</si>
  <si>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</si>
  <si>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</si>
  <si>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</si>
  <si>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</si>
  <si>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</si>
  <si>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</si>
  <si>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</si>
  <si>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Intravenous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</si>
  <si>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</si>
  <si>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</si>
  <si>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</si>
  <si>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</si>
  <si>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</si>
  <si>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</si>
  <si>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</si>
  <si>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</si>
  <si>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</si>
  <si>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</si>
  <si>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</si>
  <si>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</si>
  <si>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</si>
  <si>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</si>
  <si>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</si>
  <si>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</si>
  <si>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</si>
  <si>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Acquisitions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</si>
  <si>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</si>
  <si>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</si>
  <si>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</si>
  <si>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</si>
  <si>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</si>
  <si>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</si>
  <si>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</si>
  <si>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</si>
  <si>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</si>
  <si>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</si>
  <si>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</si>
  <si>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</si>
  <si>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</si>
  <si>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</si>
  <si>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</si>
  <si>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Your hospital license number and fiscal year end have already been entered. These items need to be in alpha format rather</t>
  </si>
  <si>
    <t>calculated on lines 48 and 52, respectively.</t>
  </si>
  <si>
    <t>To submit your report by electronic mail, please send to:</t>
  </si>
  <si>
    <t>than numeric format in order to pick up correctly for upload to the year end report database.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</si>
  <si>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</si>
  <si>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</si>
  <si>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Please remember to send a signed certification page and an audited financial statement by regular mail when they are available.</t>
  </si>
  <si>
    <t>The employee benefits can be entered directly, assigned to the cost centers based on a percentage of salaries, or a combination of the two.</t>
  </si>
  <si>
    <t>2)    Enter the employee benefits directly recorded by cost center in cells C47..CC47.</t>
  </si>
  <si>
    <t>2)    Enter the amount of depreciation directly recorded by cost center in cells C51..CC51.</t>
  </si>
  <si>
    <t xml:space="preserve">After the salaries and the departmental square footage statistics are entered, the departmental employee benefits and depreciation will be </t>
  </si>
  <si>
    <t>Acute Care - Med/Surg</t>
  </si>
  <si>
    <t>PAYER UNITS OF SERVICE AND REVENUE</t>
  </si>
  <si>
    <t>Rec. From 3rd Party Payers</t>
  </si>
  <si>
    <t>Payables to 3rd Party Payers</t>
  </si>
  <si>
    <t>Payer</t>
  </si>
  <si>
    <t>Newborn Patient Days</t>
  </si>
  <si>
    <t>PAYER</t>
  </si>
  <si>
    <t>7060  Intravenous Therapy</t>
  </si>
  <si>
    <t>7340  Electromyography</t>
  </si>
  <si>
    <t>8200  Research / Education</t>
  </si>
  <si>
    <t>8660  Auxiliary Groups</t>
  </si>
  <si>
    <t>Radiology - Diagnostic</t>
  </si>
  <si>
    <t>Street Address</t>
  </si>
  <si>
    <t>Mailing Address</t>
  </si>
  <si>
    <t>Less: Treasury Stock</t>
  </si>
  <si>
    <t>It is only necessary to enter data on this page. Items will automatically transfer from this page to the report pages.</t>
  </si>
  <si>
    <t>Provision for Bad Debt</t>
  </si>
  <si>
    <t>YDRTBD</t>
  </si>
  <si>
    <t>Bad Debt</t>
  </si>
  <si>
    <t>The operating expenses, the units of measure and the operating expenses per unit of measure are stated on line 496 thru line 575 in columns</t>
  </si>
  <si>
    <t>hos@doh.wa.gov.</t>
  </si>
  <si>
    <t>If you have any questions or concerns please call Communty Health Systems at 360-236-4210 or send an e-mail to</t>
  </si>
  <si>
    <t>043</t>
  </si>
  <si>
    <t>Office of Community Health Systems</t>
  </si>
  <si>
    <t>P.O. Box 47853</t>
  </si>
  <si>
    <t>Olympia, Washington 98504-7853</t>
  </si>
  <si>
    <t>DOH FORM 689-182 (Rev 12/05/2017)</t>
  </si>
  <si>
    <t>Lake Chelan Community Hospital</t>
  </si>
  <si>
    <t>503 E Highland</t>
  </si>
  <si>
    <t>Chelan, WA 98816</t>
  </si>
  <si>
    <t>Chelan</t>
  </si>
  <si>
    <t>Phyllis Gleasman</t>
  </si>
  <si>
    <t>George Rohrich</t>
  </si>
  <si>
    <t>Mike Ellis</t>
  </si>
  <si>
    <t>509-682-3300</t>
  </si>
  <si>
    <t>509-682-3475</t>
  </si>
  <si>
    <t>12/31/2020</t>
  </si>
  <si>
    <t>12/31/2019</t>
  </si>
  <si>
    <t>Lake Chelan Community Hospital   H-0     FYE 12/31/2019</t>
  </si>
  <si>
    <t>2018</t>
  </si>
  <si>
    <t>2019</t>
  </si>
  <si>
    <t/>
  </si>
  <si>
    <t>043*2019*A</t>
  </si>
  <si>
    <t>043*2019*6010*A</t>
  </si>
  <si>
    <t>043*2019*6030*A</t>
  </si>
  <si>
    <t>043*2019*6070*A</t>
  </si>
  <si>
    <t>043*2019*6100*A</t>
  </si>
  <si>
    <t>043*2019*6120*A</t>
  </si>
  <si>
    <t>043*2019*6140*A</t>
  </si>
  <si>
    <t>043*2019*6150*A</t>
  </si>
  <si>
    <t>043*2019*6170*A</t>
  </si>
  <si>
    <t>043*2019*6200*A</t>
  </si>
  <si>
    <t>043*2019*6210*A</t>
  </si>
  <si>
    <t>043*2019*6330*A</t>
  </si>
  <si>
    <t>043*2019*6400*A</t>
  </si>
  <si>
    <t>043*2019*7010*A</t>
  </si>
  <si>
    <t>043*2019*7020*A</t>
  </si>
  <si>
    <t>043*2019*7030*A</t>
  </si>
  <si>
    <t>043*2019*7040*A</t>
  </si>
  <si>
    <t>043*2019*7050*A</t>
  </si>
  <si>
    <t>043*2019*7060*A</t>
  </si>
  <si>
    <t>043*2019*7070*A</t>
  </si>
  <si>
    <t>043*2019*7110*A</t>
  </si>
  <si>
    <t>043*2019*7120*A</t>
  </si>
  <si>
    <t>043*2019*7130*A</t>
  </si>
  <si>
    <t>043*2019*7140*A</t>
  </si>
  <si>
    <t>043*2019*7150*A</t>
  </si>
  <si>
    <t>043*2019*7160*A</t>
  </si>
  <si>
    <t>043*2019*7170*A</t>
  </si>
  <si>
    <t>043*2019*7180*A</t>
  </si>
  <si>
    <t>043*2019*7190*A</t>
  </si>
  <si>
    <t>043*2019*7200*A</t>
  </si>
  <si>
    <t>043*2019*7220*A</t>
  </si>
  <si>
    <t>043*2019*7230*A</t>
  </si>
  <si>
    <t>043*2019*7240*A</t>
  </si>
  <si>
    <t>043*2019*7250*A</t>
  </si>
  <si>
    <t>043*2019*7260*A</t>
  </si>
  <si>
    <t>043*2019*7310*A</t>
  </si>
  <si>
    <t>043*2019*7320*A</t>
  </si>
  <si>
    <t>043*2019*7330*A</t>
  </si>
  <si>
    <t>043*2019*7340*A</t>
  </si>
  <si>
    <t>043*2019*7350*A</t>
  </si>
  <si>
    <t>043*2019*7380*A</t>
  </si>
  <si>
    <t>043*2019*7390*A</t>
  </si>
  <si>
    <t>043*2019*7400*A</t>
  </si>
  <si>
    <t>043*2019*7410*A</t>
  </si>
  <si>
    <t>043*2019*7420*A</t>
  </si>
  <si>
    <t>043*2019*7430*A</t>
  </si>
  <si>
    <t>043*2019*7490*A</t>
  </si>
  <si>
    <t>043*2019*8200*A</t>
  </si>
  <si>
    <t>043*2019*8310*A</t>
  </si>
  <si>
    <t>043*2019*8320*A</t>
  </si>
  <si>
    <t>043*2019*8330*A</t>
  </si>
  <si>
    <t>043*2019*8350*A</t>
  </si>
  <si>
    <t>043*2019*8360*A</t>
  </si>
  <si>
    <t>043*2019*8370*A</t>
  </si>
  <si>
    <t>043*2019*8420*A</t>
  </si>
  <si>
    <t>043*2019*8430*A</t>
  </si>
  <si>
    <t>043*2019*8460*A</t>
  </si>
  <si>
    <t>043*2019*8470*A</t>
  </si>
  <si>
    <t>043*2019*8480*A</t>
  </si>
  <si>
    <t>043*2019*8490*A</t>
  </si>
  <si>
    <t>043*2019*8510*A</t>
  </si>
  <si>
    <t>043*2019*8530*A</t>
  </si>
  <si>
    <t>043*2019*8560*A</t>
  </si>
  <si>
    <t>043*2019*8590*A</t>
  </si>
  <si>
    <t>043*2019*8610*A</t>
  </si>
  <si>
    <t>043*2019*8620*A</t>
  </si>
  <si>
    <t>043*2019*8630*A</t>
  </si>
  <si>
    <t>043*2019*8640*A</t>
  </si>
  <si>
    <t>043*2019*8650*A</t>
  </si>
  <si>
    <t>043*2019*8660*A</t>
  </si>
  <si>
    <t>043*2019*8670*A</t>
  </si>
  <si>
    <t>043*2019*8680*A</t>
  </si>
  <si>
    <t>043*2019*8690*A</t>
  </si>
  <si>
    <t>043*2019*8700*A</t>
  </si>
  <si>
    <t>043*2019*8710*A</t>
  </si>
  <si>
    <t>043*2019*8720*A</t>
  </si>
  <si>
    <t>043*2019*8730*A</t>
  </si>
  <si>
    <t>043*2019*8740*A</t>
  </si>
  <si>
    <t>043*2019*8770*A</t>
  </si>
  <si>
    <t>043*2019*8790*A</t>
  </si>
  <si>
    <t>043*2019*9000*A</t>
  </si>
  <si>
    <t>165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</si>
</sst>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0_);\(0\)"/>
    <numFmt numFmtId="167" formatCode="0.0%"/>
    <numFmt numFmtId="168" formatCode="0%_);\(0%\)"/>
    <numFmt numFmtId="169" formatCode="_-* #,##0.00_-;\-* #,##0.00_-;_-* &quot;-&quot;??_-;_-@_-"/>
    <numFmt numFmtId="170" formatCode="m/d"/>
    <numFmt numFmtId="171" formatCode="&quot;$&quot;#,##0\ ;\(&quot;$&quot;#,##0\)"/>
    <numFmt numFmtId="172" formatCode="#.00"/>
    <numFmt numFmtId="173" formatCode="_(&quot;$&quot;* #,##0.00_);_(&quot;$&quot;* \(\ #,##0.00\ \);_(&quot;$&quot;* &quot;-&quot;??_);_(\ @_ \)"/>
    <numFmt numFmtId="174" formatCode="General_)"/>
    <numFmt numFmtId="175" formatCode="0.00_)"/>
  </numFmts>
  <fonts count="244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8"/>
      <name val="Arial"/>
      <family val="2"/>
    </font>
    <font>
      <sz val="6"/>
      <name val="Arial"/>
      <family val="2"/>
    </font>
    <font>
      <sz val="11"/>
      <color indexed="12"/>
      <name val="Arial"/>
      <family val="2"/>
    </font>
    <font>
      <sz val="11"/>
      <name val="Courier"/>
      <family val="3"/>
    </font>
    <font>
      <u/>
      <sz val="9"/>
      <color indexed="12"/>
      <name val="Courier"/>
      <family val="3"/>
    </font>
    <font>
      <u/>
      <sz val="11"/>
      <color indexed="12"/>
      <name val="Arial"/>
      <family val="2"/>
    </font>
    <font>
      <sz val="9"/>
      <name val="Arial"/>
      <family val="2"/>
    </font>
    <font>
      <sz val="12"/>
      <name val="Courie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2"/>
      <color rgb="FF9C0006"/>
      <name val="Calibri"/>
      <family val="2"/>
    </font>
    <font>
      <b/>
      <sz val="12"/>
      <color rgb="FFFA7D00"/>
      <name val="Calibri"/>
      <family val="2"/>
    </font>
    <font>
      <b/>
      <sz val="12"/>
      <color theme="0"/>
      <name val="Calibri"/>
      <family val="2"/>
    </font>
    <font>
      <i/>
      <sz val="12"/>
      <color rgb="FF7F7F7F"/>
      <name val="Calibri"/>
      <family val="2"/>
    </font>
    <font>
      <sz val="12"/>
      <color rgb="FF006100"/>
      <name val="Calibri"/>
      <family val="2"/>
    </font>
    <font>
      <sz val="12"/>
      <color rgb="FF3F3F76"/>
      <name val="Calibri"/>
      <family val="2"/>
    </font>
    <font>
      <sz val="12"/>
      <color rgb="FFFA7D00"/>
      <name val="Calibri"/>
      <family val="2"/>
    </font>
    <font>
      <sz val="12"/>
      <color rgb="FF9C6500"/>
      <name val="Calibri"/>
      <family val="2"/>
    </font>
    <font>
      <b/>
      <sz val="12"/>
      <color rgb="FF3F3F3F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Helv"/>
    </font>
    <font>
      <sz val="12"/>
      <name val="Book Antiqua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Times New Roman"/>
      <family val="1"/>
    </font>
    <font>
      <sz val="10"/>
      <color theme="1"/>
      <name val="Segoe UI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name val="MS Sans Serif"/>
      <family val="2"/>
    </font>
    <font>
      <sz val="10"/>
      <name val="MS Sans Serif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0"/>
      <color theme="1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name val="Calibri"/>
      <family val="2"/>
      <scheme val="minor"/>
    </font>
    <font>
      <b/>
      <sz val="26"/>
      <color theme="3"/>
      <name val="Cambria"/>
      <family val="2"/>
      <scheme val="major"/>
    </font>
    <font>
      <b/>
      <sz val="10"/>
      <color theme="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1"/>
      <color rgb="FF9C5700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0"/>
      <name val="Arial"/>
    </font>
    <font>
      <sz val="10"/>
      <name val="Book Antiqua"/>
      <family val="1"/>
    </font>
    <font>
      <sz val="7"/>
      <color rgb="FF000000"/>
      <name val="Arial"/>
      <family val="2"/>
    </font>
    <font>
      <b/>
      <sz val="9"/>
      <color rgb="FF000000"/>
      <name val="Arial"/>
      <family val="2"/>
    </font>
    <font>
      <b/>
      <sz val="7"/>
      <color rgb="FF0000FF"/>
      <name val="Courier New"/>
      <family val="3"/>
    </font>
    <font>
      <b/>
      <sz val="7"/>
      <color rgb="FFEA4855"/>
      <name val="Arial"/>
      <family val="2"/>
    </font>
    <font>
      <b/>
      <sz val="7"/>
      <color rgb="FF00BEA3"/>
      <name val="Times New Roman"/>
      <family val="1"/>
    </font>
    <font>
      <b/>
      <i/>
      <sz val="9"/>
      <color rgb="FF000000"/>
      <name val="Times New Roman"/>
      <family val="1"/>
    </font>
    <font>
      <b/>
      <i/>
      <sz val="7"/>
      <color rgb="FFFF0000"/>
      <name val="Arial"/>
      <family val="2"/>
    </font>
    <font>
      <b/>
      <sz val="9"/>
      <color rgb="FF800080"/>
      <name val="Arial"/>
      <family val="2"/>
    </font>
    <font>
      <b/>
      <sz val="7"/>
      <color rgb="FF000000"/>
      <name val="Arial"/>
      <family val="2"/>
    </font>
    <font>
      <b/>
      <sz val="7"/>
      <color rgb="FF000000"/>
      <name val="Times New Roman"/>
      <family val="1"/>
    </font>
    <font>
      <b/>
      <sz val="7"/>
      <color rgb="FF6435A2"/>
      <name val="Courier New"/>
      <family val="3"/>
    </font>
    <font>
      <sz val="9"/>
      <color rgb="FF000000"/>
      <name val="Segoe UI"/>
      <family val="2"/>
    </font>
    <font>
      <b/>
      <sz val="7"/>
      <color rgb="FFFF9900"/>
      <name val="Arial"/>
      <family val="2"/>
    </font>
    <font>
      <b/>
      <sz val="7"/>
      <color rgb="FF3E97C1"/>
      <name val="Arial"/>
      <family val="2"/>
    </font>
    <font>
      <b/>
      <sz val="7"/>
      <color rgb="FF803600"/>
      <name val="Arial"/>
      <family val="2"/>
    </font>
    <font>
      <b/>
      <sz val="7"/>
      <color rgb="FF9B22DD"/>
      <name val="Arial"/>
      <family val="2"/>
    </font>
    <font>
      <sz val="10"/>
      <color rgb="FF000000"/>
      <name val="Courier New"/>
      <family val="3"/>
    </font>
    <font>
      <b/>
      <sz val="7"/>
      <color rgb="FF0058CD"/>
      <name val="Courier New"/>
      <family val="3"/>
    </font>
    <font>
      <sz val="12"/>
      <color theme="1"/>
      <name val="Times New Roman"/>
      <family val="2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57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sz val="12"/>
      <color rgb="FFFF000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sz val="12"/>
      <name val="MartinGotURWTLig"/>
    </font>
    <font>
      <sz val="12"/>
      <color indexed="8"/>
      <name val="HLV"/>
    </font>
    <font>
      <sz val="10"/>
      <name val="MartinGotURWTLig"/>
    </font>
    <font>
      <sz val="10"/>
      <color indexed="8"/>
      <name val="Arial"/>
      <family val="2"/>
    </font>
    <font>
      <sz val="8"/>
      <name val="Helv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0"/>
      <name val="SCRRMN"/>
    </font>
    <font>
      <sz val="11"/>
      <name val="Times New Roman"/>
      <family val="1"/>
    </font>
    <font>
      <sz val="11"/>
      <name val="MartinGotURWTLig"/>
    </font>
    <font>
      <u/>
      <sz val="10"/>
      <color indexed="12"/>
      <name val="Arial"/>
      <family val="2"/>
    </font>
    <font>
      <b/>
      <sz val="18"/>
      <name val="Arial"/>
      <family val="2"/>
    </font>
    <font>
      <sz val="8.0500000000000007"/>
      <color indexed="8"/>
      <name val="Arial"/>
      <family val="2"/>
    </font>
    <font>
      <sz val="9.85"/>
      <color indexed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color theme="1"/>
      <name val="Arial Narrow"/>
      <family val="2"/>
    </font>
    <font>
      <sz val="10"/>
      <color indexed="8"/>
      <name val="MS Sans Serif"/>
    </font>
    <font>
      <sz val="9"/>
      <name val="Tahoma"/>
      <family val="2"/>
    </font>
    <font>
      <u/>
      <sz val="11"/>
      <color indexed="12"/>
      <name val="Times New Roman"/>
      <family val="1"/>
    </font>
    <font>
      <u/>
      <sz val="11"/>
      <color indexed="1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.8000000000000007"/>
      <color theme="10"/>
      <name val="Calibri"/>
      <family val="2"/>
    </font>
    <font>
      <sz val="10"/>
      <name val="Segoe UI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b/>
      <sz val="11"/>
      <color theme="3"/>
      <name val="Arial Narrow"/>
      <family val="2"/>
    </font>
    <font>
      <sz val="10"/>
      <color rgb="FF006100"/>
      <name val="Arial Narrow"/>
      <family val="2"/>
    </font>
    <font>
      <sz val="10"/>
      <color rgb="FF9C0006"/>
      <name val="Arial Narrow"/>
      <family val="2"/>
    </font>
    <font>
      <sz val="10"/>
      <color rgb="FF9C6500"/>
      <name val="Arial Narrow"/>
      <family val="2"/>
    </font>
    <font>
      <sz val="10"/>
      <color rgb="FF3F3F76"/>
      <name val="Arial Narrow"/>
      <family val="2"/>
    </font>
    <font>
      <b/>
      <sz val="10"/>
      <color rgb="FF3F3F3F"/>
      <name val="Arial Narrow"/>
      <family val="2"/>
    </font>
    <font>
      <b/>
      <sz val="10"/>
      <color rgb="FFFA7D00"/>
      <name val="Arial Narrow"/>
      <family val="2"/>
    </font>
    <font>
      <sz val="10"/>
      <color rgb="FFFA7D00"/>
      <name val="Arial Narrow"/>
      <family val="2"/>
    </font>
    <font>
      <b/>
      <sz val="10"/>
      <color theme="0"/>
      <name val="Arial Narrow"/>
      <family val="2"/>
    </font>
    <font>
      <sz val="10"/>
      <color rgb="FFFF0000"/>
      <name val="Arial Narrow"/>
      <family val="2"/>
    </font>
    <font>
      <i/>
      <sz val="10"/>
      <color rgb="FF7F7F7F"/>
      <name val="Arial Narrow"/>
      <family val="2"/>
    </font>
    <font>
      <b/>
      <sz val="10"/>
      <color theme="1"/>
      <name val="Arial Narrow"/>
      <family val="2"/>
    </font>
    <font>
      <sz val="10"/>
      <color theme="0"/>
      <name val="Arial Narrow"/>
      <family val="2"/>
    </font>
    <font>
      <sz val="10"/>
      <name val="Courier"/>
      <family val="3"/>
    </font>
    <font>
      <sz val="9"/>
      <name val="Helv"/>
    </font>
    <font>
      <sz val="10"/>
      <color indexed="9"/>
      <name val="Arial"/>
      <family val="2"/>
    </font>
    <font>
      <u/>
      <sz val="8"/>
      <color theme="10"/>
      <name val="Arial"/>
      <family val="2"/>
    </font>
    <font>
      <sz val="10"/>
      <name val="Tahoma"/>
      <family val="2"/>
    </font>
    <font>
      <sz val="8"/>
      <name val="Verdana"/>
      <family val="2"/>
    </font>
    <font>
      <sz val="7"/>
      <color rgb="FF000000"/>
      <name val="Calibri"/>
      <family val="2"/>
      <scheme val="minor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rgb="FF0000FF"/>
      <name val="Courier New"/>
      <family val="3"/>
    </font>
    <font>
      <b/>
      <sz val="8"/>
      <color rgb="FFEA4855"/>
      <name val="Arial"/>
      <family val="2"/>
    </font>
    <font>
      <b/>
      <sz val="8"/>
      <color rgb="FF00BEA3"/>
      <name val="Times New Roman"/>
      <family val="1"/>
    </font>
    <font>
      <b/>
      <i/>
      <sz val="11"/>
      <color rgb="FF000000"/>
      <name val="Times New Roman"/>
      <family val="1"/>
    </font>
    <font>
      <b/>
      <i/>
      <sz val="8"/>
      <color rgb="FFFF0000"/>
      <name val="Arial"/>
      <family val="2"/>
    </font>
    <font>
      <b/>
      <sz val="11"/>
      <color rgb="FF80008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Times New Roman"/>
      <family val="1"/>
    </font>
    <font>
      <b/>
      <sz val="8"/>
      <color rgb="FF6435A2"/>
      <name val="Courier New"/>
      <family val="3"/>
    </font>
    <font>
      <b/>
      <sz val="8"/>
      <color rgb="FFFF9900"/>
      <name val="Arial"/>
      <family val="2"/>
    </font>
    <font>
      <b/>
      <sz val="8"/>
      <color rgb="FF3E97C1"/>
      <name val="Arial"/>
      <family val="2"/>
    </font>
    <font>
      <b/>
      <sz val="8"/>
      <color rgb="FF803600"/>
      <name val="Arial"/>
      <family val="2"/>
    </font>
    <font>
      <b/>
      <sz val="8"/>
      <color rgb="FF9B22DD"/>
      <name val="Arial"/>
      <family val="2"/>
    </font>
    <font>
      <b/>
      <sz val="8"/>
      <color rgb="FF0058CD"/>
      <name val="Courier New"/>
      <family val="3"/>
    </font>
    <font>
      <sz val="11"/>
      <color theme="1"/>
      <name val="GIF89a_x0010_"/>
    </font>
    <font>
      <sz val="10"/>
      <color theme="1"/>
      <name val="GIF89a_x0010_"/>
    </font>
    <font>
      <sz val="77"/>
      <color rgb="FF996600"/>
      <name val="3"/>
    </font>
    <font>
      <sz val="61"/>
      <color rgb="FF996600"/>
      <name val="3"/>
    </font>
    <font>
      <sz val="38"/>
      <color rgb="FF0066CC"/>
      <name val="ÿf"/>
    </font>
    <font>
      <sz val="31"/>
      <color rgb="FF0066CC"/>
      <name val="ÿf"/>
    </font>
    <font>
      <sz val="11"/>
      <color rgb="FF000000"/>
      <name val="Calibri"/>
      <family val="2"/>
    </font>
    <font>
      <sz val="18"/>
      <name val="TIMES"/>
    </font>
    <font>
      <u/>
      <sz val="8"/>
      <color indexed="12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u/>
      <sz val="10.8"/>
      <color indexed="12"/>
      <name val="Courier New"/>
      <family val="3"/>
    </font>
    <font>
      <b/>
      <i/>
      <sz val="16"/>
      <name val="Helv"/>
    </font>
    <font>
      <sz val="10"/>
      <color theme="1"/>
      <name val="Tahoma"/>
      <family val="2"/>
    </font>
    <font>
      <sz val="10"/>
      <color theme="1"/>
      <name val="Lucida Bright"/>
      <family val="2"/>
    </font>
    <font>
      <sz val="10"/>
      <color indexed="8"/>
      <name val="Lucida Bright"/>
      <family val="2"/>
    </font>
    <font>
      <sz val="10"/>
      <color theme="0"/>
      <name val="Lucida Bright"/>
      <family val="2"/>
    </font>
    <font>
      <sz val="10"/>
      <color rgb="FF9C0006"/>
      <name val="Lucida Bright"/>
      <family val="2"/>
    </font>
    <font>
      <b/>
      <sz val="10"/>
      <color rgb="FFFA7D00"/>
      <name val="Lucida Bright"/>
      <family val="2"/>
    </font>
    <font>
      <b/>
      <sz val="10"/>
      <color theme="0"/>
      <name val="Lucida Bright"/>
      <family val="2"/>
    </font>
    <font>
      <i/>
      <sz val="10"/>
      <color rgb="FF7F7F7F"/>
      <name val="Lucida Bright"/>
      <family val="2"/>
    </font>
    <font>
      <sz val="10"/>
      <color rgb="FF006100"/>
      <name val="Lucida Bright"/>
      <family val="2"/>
    </font>
    <font>
      <b/>
      <sz val="15"/>
      <color theme="3"/>
      <name val="Lucida Bright"/>
      <family val="2"/>
    </font>
    <font>
      <b/>
      <sz val="13"/>
      <color theme="3"/>
      <name val="Lucida Bright"/>
      <family val="2"/>
    </font>
    <font>
      <b/>
      <sz val="11"/>
      <color theme="3"/>
      <name val="Lucida Bright"/>
      <family val="2"/>
    </font>
    <font>
      <sz val="10"/>
      <color rgb="FF3F3F76"/>
      <name val="Lucida Bright"/>
      <family val="2"/>
    </font>
    <font>
      <sz val="10"/>
      <color rgb="FFFA7D00"/>
      <name val="Lucida Bright"/>
      <family val="2"/>
    </font>
    <font>
      <sz val="10"/>
      <color rgb="FF9C6500"/>
      <name val="Lucida Bright"/>
      <family val="2"/>
    </font>
    <font>
      <b/>
      <sz val="10"/>
      <color rgb="FF3F3F3F"/>
      <name val="Lucida Bright"/>
      <family val="2"/>
    </font>
    <font>
      <b/>
      <sz val="10"/>
      <color theme="1"/>
      <name val="Lucida Bright"/>
      <family val="2"/>
    </font>
    <font>
      <sz val="10"/>
      <color rgb="FFFF0000"/>
      <name val="Lucida Bright"/>
      <family val="2"/>
    </font>
  </fonts>
  <fills count="7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5"/>
        <bgColor indexed="15"/>
      </patternFill>
    </fill>
    <fill>
      <patternFill patternType="solid">
        <fgColor theme="0" tint="-4.9989318521683403E-2"/>
        <bgColor indexed="15"/>
      </patternFill>
    </fill>
    <fill>
      <patternFill patternType="solid">
        <fgColor theme="3"/>
        <bgColor indexed="15"/>
      </patternFill>
    </fill>
    <fill>
      <patternFill patternType="solid">
        <fgColor indexed="9"/>
        <bgColor indexed="9"/>
      </patternFill>
    </fill>
    <fill>
      <patternFill patternType="solid">
        <fgColor indexed="8"/>
        <bgColor indexed="8"/>
      </patternFill>
    </fill>
    <fill>
      <patternFill patternType="solid">
        <fgColor rgb="FFE5C646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theme="0" tint="-0.499984740745262"/>
      </top>
      <bottom style="double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10"/>
      </top>
      <bottom style="double">
        <color indexed="10"/>
      </bottom>
      <diagonal/>
    </border>
  </borders>
  <cellStyleXfs count="48199">
    <xf numFmtId="37" fontId="0" fillId="0" borderId="0"/>
    <xf numFmtId="43" fontId="17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33" applyNumberFormat="0" applyFill="0" applyAlignment="0" applyProtection="0"/>
    <xf numFmtId="0" fontId="33" fillId="0" borderId="34" applyNumberFormat="0" applyFill="0" applyAlignment="0" applyProtection="0"/>
    <xf numFmtId="0" fontId="34" fillId="0" borderId="35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3" borderId="36" applyNumberFormat="0" applyAlignment="0" applyProtection="0"/>
    <xf numFmtId="0" fontId="38" fillId="14" borderId="37" applyNumberFormat="0" applyAlignment="0" applyProtection="0"/>
    <xf numFmtId="0" fontId="39" fillId="14" borderId="36" applyNumberFormat="0" applyAlignment="0" applyProtection="0"/>
    <xf numFmtId="0" fontId="40" fillId="0" borderId="38" applyNumberFormat="0" applyFill="0" applyAlignment="0" applyProtection="0"/>
    <xf numFmtId="0" fontId="41" fillId="15" borderId="39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41" applyNumberFormat="0" applyFill="0" applyAlignment="0" applyProtection="0"/>
    <xf numFmtId="0" fontId="45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45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45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45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45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45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37" fontId="30" fillId="0" borderId="0"/>
    <xf numFmtId="37" fontId="30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37" fontId="30" fillId="0" borderId="0"/>
    <xf numFmtId="9" fontId="17" fillId="0" borderId="0" applyFont="0" applyFill="0" applyBorder="0" applyAlignment="0" applyProtection="0"/>
    <xf numFmtId="37" fontId="30" fillId="0" borderId="0"/>
    <xf numFmtId="9" fontId="17" fillId="0" borderId="0" applyFont="0" applyFill="0" applyBorder="0" applyAlignment="0" applyProtection="0"/>
    <xf numFmtId="37" fontId="22" fillId="0" borderId="0"/>
    <xf numFmtId="37" fontId="22" fillId="0" borderId="0"/>
    <xf numFmtId="37" fontId="22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37" fontId="30" fillId="0" borderId="0"/>
    <xf numFmtId="9" fontId="17" fillId="0" borderId="0" applyFont="0" applyFill="0" applyBorder="0" applyAlignment="0" applyProtection="0"/>
    <xf numFmtId="37" fontId="22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50" fillId="38" borderId="0" applyNumberFormat="0" applyBorder="0" applyAlignment="0" applyProtection="0"/>
    <xf numFmtId="0" fontId="50" fillId="19" borderId="0" applyNumberFormat="0" applyBorder="0" applyAlignment="0" applyProtection="0"/>
    <xf numFmtId="0" fontId="50" fillId="23" borderId="0" applyNumberFormat="0" applyBorder="0" applyAlignment="0" applyProtection="0"/>
    <xf numFmtId="0" fontId="50" fillId="27" borderId="0" applyNumberFormat="0" applyBorder="0" applyAlignment="0" applyProtection="0"/>
    <xf numFmtId="0" fontId="50" fillId="31" borderId="0" applyNumberFormat="0" applyBorder="0" applyAlignment="0" applyProtection="0"/>
    <xf numFmtId="0" fontId="50" fillId="35" borderId="0" applyNumberFormat="0" applyBorder="0" applyAlignment="0" applyProtection="0"/>
    <xf numFmtId="0" fontId="50" fillId="39" borderId="0" applyNumberFormat="0" applyBorder="0" applyAlignment="0" applyProtection="0"/>
    <xf numFmtId="0" fontId="51" fillId="20" borderId="0" applyNumberFormat="0" applyBorder="0" applyAlignment="0" applyProtection="0"/>
    <xf numFmtId="0" fontId="51" fillId="24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51" fillId="36" borderId="0" applyNumberFormat="0" applyBorder="0" applyAlignment="0" applyProtection="0"/>
    <xf numFmtId="0" fontId="51" fillId="40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37" borderId="0" applyNumberFormat="0" applyBorder="0" applyAlignment="0" applyProtection="0"/>
    <xf numFmtId="0" fontId="52" fillId="11" borderId="0" applyNumberFormat="0" applyBorder="0" applyAlignment="0" applyProtection="0"/>
    <xf numFmtId="0" fontId="53" fillId="14" borderId="36" applyNumberFormat="0" applyAlignment="0" applyProtection="0"/>
    <xf numFmtId="0" fontId="54" fillId="15" borderId="39" applyNumberFormat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47" fillId="0" borderId="33" applyNumberFormat="0" applyFill="0" applyAlignment="0" applyProtection="0"/>
    <xf numFmtId="0" fontId="48" fillId="0" borderId="34" applyNumberFormat="0" applyFill="0" applyAlignment="0" applyProtection="0"/>
    <xf numFmtId="0" fontId="49" fillId="0" borderId="35" applyNumberFormat="0" applyFill="0" applyAlignment="0" applyProtection="0"/>
    <xf numFmtId="0" fontId="49" fillId="0" borderId="0" applyNumberFormat="0" applyFill="0" applyBorder="0" applyAlignment="0" applyProtection="0"/>
    <xf numFmtId="0" fontId="57" fillId="13" borderId="36" applyNumberFormat="0" applyAlignment="0" applyProtection="0"/>
    <xf numFmtId="0" fontId="58" fillId="0" borderId="38" applyNumberFormat="0" applyFill="0" applyAlignment="0" applyProtection="0"/>
    <xf numFmtId="0" fontId="59" fillId="12" borderId="0" applyNumberFormat="0" applyBorder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50" fillId="0" borderId="0"/>
    <xf numFmtId="0" fontId="50" fillId="16" borderId="40" applyNumberFormat="0" applyFont="0" applyAlignment="0" applyProtection="0"/>
    <xf numFmtId="0" fontId="60" fillId="14" borderId="37" applyNumberFormat="0" applyAlignment="0" applyProtection="0"/>
    <xf numFmtId="9" fontId="50" fillId="0" borderId="0" applyFont="0" applyFill="0" applyBorder="0" applyAlignment="0" applyProtection="0"/>
    <xf numFmtId="0" fontId="61" fillId="0" borderId="41" applyNumberFormat="0" applyFill="0" applyAlignment="0" applyProtection="0"/>
    <xf numFmtId="0" fontId="62" fillId="0" borderId="0" applyNumberFormat="0" applyFill="0" applyBorder="0" applyAlignment="0" applyProtection="0"/>
    <xf numFmtId="37" fontId="22" fillId="0" borderId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7" fillId="0" borderId="0"/>
    <xf numFmtId="0" fontId="16" fillId="0" borderId="0"/>
    <xf numFmtId="37" fontId="30" fillId="0" borderId="0"/>
    <xf numFmtId="37" fontId="30" fillId="0" borderId="0"/>
    <xf numFmtId="0" fontId="17" fillId="0" borderId="0"/>
    <xf numFmtId="37" fontId="30" fillId="0" borderId="0"/>
    <xf numFmtId="0" fontId="16" fillId="0" borderId="0"/>
    <xf numFmtId="0" fontId="63" fillId="0" borderId="0" applyNumberFormat="0" applyFill="0" applyBorder="0" applyAlignment="0" applyProtection="0"/>
    <xf numFmtId="0" fontId="16" fillId="16" borderId="40" applyNumberFormat="0" applyFont="0" applyAlignment="0" applyProtection="0"/>
    <xf numFmtId="37" fontId="30" fillId="0" borderId="0"/>
    <xf numFmtId="37" fontId="22" fillId="0" borderId="0"/>
    <xf numFmtId="0" fontId="16" fillId="0" borderId="0"/>
    <xf numFmtId="0" fontId="64" fillId="12" borderId="0" applyNumberFormat="0" applyBorder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36" borderId="0" applyNumberFormat="0" applyBorder="0" applyAlignment="0" applyProtection="0"/>
    <xf numFmtId="0" fontId="45" fillId="40" borderId="0" applyNumberFormat="0" applyBorder="0" applyAlignment="0" applyProtection="0"/>
    <xf numFmtId="0" fontId="65" fillId="0" borderId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3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9" fontId="17" fillId="0" borderId="0" applyFont="0" applyFill="0" applyBorder="0" applyAlignment="0" applyProtection="0"/>
    <xf numFmtId="37" fontId="22" fillId="0" borderId="0"/>
    <xf numFmtId="37" fontId="22" fillId="0" borderId="0"/>
    <xf numFmtId="37" fontId="22" fillId="0" borderId="0"/>
    <xf numFmtId="37" fontId="30" fillId="0" borderId="0"/>
    <xf numFmtId="37" fontId="30" fillId="0" borderId="0"/>
    <xf numFmtId="0" fontId="17" fillId="0" borderId="0"/>
    <xf numFmtId="37" fontId="30" fillId="0" borderId="0"/>
    <xf numFmtId="9" fontId="17" fillId="0" borderId="0" applyFont="0" applyFill="0" applyBorder="0" applyAlignment="0" applyProtection="0"/>
    <xf numFmtId="37" fontId="30" fillId="0" borderId="0"/>
    <xf numFmtId="37" fontId="22" fillId="0" borderId="0"/>
    <xf numFmtId="0" fontId="17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37" fontId="30" fillId="0" borderId="0"/>
    <xf numFmtId="43" fontId="17" fillId="0" borderId="0" applyFont="0" applyFill="0" applyBorder="0" applyAlignment="0" applyProtection="0"/>
    <xf numFmtId="37" fontId="30" fillId="0" borderId="0"/>
    <xf numFmtId="37" fontId="30" fillId="0" borderId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7" fillId="0" borderId="0"/>
    <xf numFmtId="0" fontId="16" fillId="0" borderId="0"/>
    <xf numFmtId="9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37" fontId="2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7" fillId="0" borderId="0"/>
    <xf numFmtId="37" fontId="30" fillId="0" borderId="0"/>
    <xf numFmtId="37" fontId="30" fillId="0" borderId="0"/>
    <xf numFmtId="37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7" fillId="0" borderId="0"/>
    <xf numFmtId="0" fontId="17" fillId="0" borderId="0"/>
    <xf numFmtId="37" fontId="22" fillId="0" borderId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37" fontId="30" fillId="0" borderId="0"/>
    <xf numFmtId="37" fontId="30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16" borderId="40" applyNumberFormat="0" applyFont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6" borderId="40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16" borderId="40" applyNumberFormat="0" applyFont="0" applyAlignment="0" applyProtection="0"/>
    <xf numFmtId="44" fontId="6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12" borderId="0" applyNumberFormat="0" applyBorder="0" applyAlignment="0" applyProtection="0"/>
    <xf numFmtId="0" fontId="16" fillId="16" borderId="40" applyNumberFormat="0" applyFont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36" borderId="0" applyNumberFormat="0" applyBorder="0" applyAlignment="0" applyProtection="0"/>
    <xf numFmtId="0" fontId="45" fillId="40" borderId="0" applyNumberFormat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9" fillId="0" borderId="0"/>
    <xf numFmtId="0" fontId="3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68" fillId="26" borderId="0" applyNumberFormat="0" applyBorder="0" applyAlignment="0" applyProtection="0"/>
    <xf numFmtId="0" fontId="68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71" fillId="42" borderId="0" applyNumberFormat="0" applyBorder="0" applyAlignment="0" applyProtection="0"/>
    <xf numFmtId="0" fontId="71" fillId="42" borderId="0" applyNumberFormat="0" applyBorder="0" applyAlignment="0" applyProtection="0"/>
    <xf numFmtId="0" fontId="68" fillId="34" borderId="0" applyNumberFormat="0" applyBorder="0" applyAlignment="0" applyProtection="0"/>
    <xf numFmtId="0" fontId="68" fillId="34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68" fillId="31" borderId="0" applyNumberFormat="0" applyBorder="0" applyAlignment="0" applyProtection="0"/>
    <xf numFmtId="0" fontId="68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45" fillId="20" borderId="0" applyNumberFormat="0" applyBorder="0" applyAlignment="0" applyProtection="0"/>
    <xf numFmtId="0" fontId="73" fillId="55" borderId="0" applyNumberFormat="0" applyBorder="0" applyAlignment="0" applyProtection="0"/>
    <xf numFmtId="0" fontId="73" fillId="55" borderId="0" applyNumberFormat="0" applyBorder="0" applyAlignment="0" applyProtection="0"/>
    <xf numFmtId="0" fontId="90" fillId="20" borderId="0" applyNumberFormat="0" applyBorder="0" applyAlignment="0" applyProtection="0"/>
    <xf numFmtId="0" fontId="45" fillId="24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90" fillId="24" borderId="0" applyNumberFormat="0" applyBorder="0" applyAlignment="0" applyProtection="0"/>
    <xf numFmtId="0" fontId="45" fillId="28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90" fillId="28" borderId="0" applyNumberFormat="0" applyBorder="0" applyAlignment="0" applyProtection="0"/>
    <xf numFmtId="0" fontId="45" fillId="32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90" fillId="32" borderId="0" applyNumberFormat="0" applyBorder="0" applyAlignment="0" applyProtection="0"/>
    <xf numFmtId="0" fontId="45" fillId="36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90" fillId="36" borderId="0" applyNumberFormat="0" applyBorder="0" applyAlignment="0" applyProtection="0"/>
    <xf numFmtId="0" fontId="45" fillId="40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90" fillId="40" borderId="0" applyNumberFormat="0" applyBorder="0" applyAlignment="0" applyProtection="0"/>
    <xf numFmtId="0" fontId="45" fillId="17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90" fillId="17" borderId="0" applyNumberFormat="0" applyBorder="0" applyAlignment="0" applyProtection="0"/>
    <xf numFmtId="0" fontId="45" fillId="21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90" fillId="21" borderId="0" applyNumberFormat="0" applyBorder="0" applyAlignment="0" applyProtection="0"/>
    <xf numFmtId="0" fontId="45" fillId="25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90" fillId="25" borderId="0" applyNumberFormat="0" applyBorder="0" applyAlignment="0" applyProtection="0"/>
    <xf numFmtId="0" fontId="45" fillId="29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90" fillId="29" borderId="0" applyNumberFormat="0" applyBorder="0" applyAlignment="0" applyProtection="0"/>
    <xf numFmtId="0" fontId="45" fillId="33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90" fillId="33" borderId="0" applyNumberFormat="0" applyBorder="0" applyAlignment="0" applyProtection="0"/>
    <xf numFmtId="0" fontId="45" fillId="37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90" fillId="37" borderId="0" applyNumberFormat="0" applyBorder="0" applyAlignment="0" applyProtection="0"/>
    <xf numFmtId="0" fontId="36" fillId="11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91" fillId="11" borderId="0" applyNumberFormat="0" applyBorder="0" applyAlignment="0" applyProtection="0"/>
    <xf numFmtId="0" fontId="39" fillId="14" borderId="36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92" fillId="14" borderId="36" applyNumberFormat="0" applyAlignment="0" applyProtection="0"/>
    <xf numFmtId="0" fontId="41" fillId="15" borderId="39" applyNumberFormat="0" applyAlignment="0" applyProtection="0"/>
    <xf numFmtId="0" fontId="76" fillId="63" borderId="43" applyNumberFormat="0" applyAlignment="0" applyProtection="0"/>
    <xf numFmtId="0" fontId="76" fillId="63" borderId="43" applyNumberFormat="0" applyAlignment="0" applyProtection="0"/>
    <xf numFmtId="0" fontId="93" fillId="15" borderId="39" applyNumberFormat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94" fillId="0" borderId="0" applyFont="0" applyFill="0" applyBorder="0" applyAlignment="0" applyProtection="0"/>
    <xf numFmtId="5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6" fontId="1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" fontId="17" fillId="0" borderId="0" applyFont="0" applyFill="0" applyBorder="0" applyAlignment="0" applyProtection="0"/>
    <xf numFmtId="0" fontId="35" fillId="10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96" fillId="10" borderId="0" applyNumberFormat="0" applyBorder="0" applyAlignment="0" applyProtection="0"/>
    <xf numFmtId="0" fontId="32" fillId="0" borderId="33" applyNumberFormat="0" applyFill="0" applyAlignment="0" applyProtection="0"/>
    <xf numFmtId="0" fontId="84" fillId="0" borderId="44" applyNumberFormat="0" applyFill="0" applyAlignment="0" applyProtection="0"/>
    <xf numFmtId="0" fontId="84" fillId="0" borderId="44" applyNumberFormat="0" applyFill="0" applyAlignment="0" applyProtection="0"/>
    <xf numFmtId="0" fontId="97" fillId="0" borderId="33" applyNumberFormat="0" applyFill="0" applyAlignment="0" applyProtection="0"/>
    <xf numFmtId="0" fontId="33" fillId="0" borderId="3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98" fillId="0" borderId="34" applyNumberFormat="0" applyFill="0" applyAlignment="0" applyProtection="0"/>
    <xf numFmtId="0" fontId="34" fillId="0" borderId="35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99" fillId="0" borderId="35" applyNumberFormat="0" applyFill="0" applyAlignment="0" applyProtection="0"/>
    <xf numFmtId="0" fontId="3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7" fillId="13" borderId="36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101" fillId="13" borderId="36" applyNumberFormat="0" applyAlignment="0" applyProtection="0"/>
    <xf numFmtId="0" fontId="40" fillId="0" borderId="38" applyNumberFormat="0" applyFill="0" applyAlignment="0" applyProtection="0"/>
    <xf numFmtId="0" fontId="80" fillId="0" borderId="47" applyNumberFormat="0" applyFill="0" applyAlignment="0" applyProtection="0"/>
    <xf numFmtId="0" fontId="80" fillId="0" borderId="47" applyNumberFormat="0" applyFill="0" applyAlignment="0" applyProtection="0"/>
    <xf numFmtId="0" fontId="102" fillId="0" borderId="38" applyNumberFormat="0" applyFill="0" applyAlignment="0" applyProtection="0"/>
    <xf numFmtId="0" fontId="64" fillId="12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103" fillId="12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9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68" fillId="0" borderId="0"/>
    <xf numFmtId="0" fontId="6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0"/>
    <xf numFmtId="0" fontId="17" fillId="0" borderId="0"/>
    <xf numFmtId="0" fontId="68" fillId="0" borderId="0"/>
    <xf numFmtId="0" fontId="68" fillId="0" borderId="0"/>
    <xf numFmtId="0" fontId="17" fillId="0" borderId="0"/>
    <xf numFmtId="0" fontId="16" fillId="0" borderId="0"/>
    <xf numFmtId="0" fontId="16" fillId="0" borderId="0"/>
    <xf numFmtId="0" fontId="68" fillId="0" borderId="0"/>
    <xf numFmtId="0" fontId="16" fillId="0" borderId="0"/>
    <xf numFmtId="0" fontId="68" fillId="0" borderId="0"/>
    <xf numFmtId="0" fontId="89" fillId="0" borderId="0"/>
    <xf numFmtId="0" fontId="88" fillId="0" borderId="0"/>
    <xf numFmtId="0" fontId="16" fillId="0" borderId="0"/>
    <xf numFmtId="0" fontId="16" fillId="0" borderId="0"/>
    <xf numFmtId="0" fontId="71" fillId="47" borderId="48" applyNumberFormat="0" applyFont="0" applyAlignment="0" applyProtection="0"/>
    <xf numFmtId="0" fontId="68" fillId="16" borderId="40" applyNumberFormat="0" applyFont="0" applyAlignment="0" applyProtection="0"/>
    <xf numFmtId="0" fontId="68" fillId="16" borderId="40" applyNumberFormat="0" applyFont="0" applyAlignment="0" applyProtection="0"/>
    <xf numFmtId="0" fontId="71" fillId="47" borderId="48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38" fillId="14" borderId="37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104" fillId="14" borderId="3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4" fillId="64" borderId="51">
      <alignment vertical="center"/>
    </xf>
    <xf numFmtId="0" fontId="105" fillId="65" borderId="52">
      <alignment horizontal="left" vertical="center"/>
    </xf>
    <xf numFmtId="167" fontId="70" fillId="66" borderId="53">
      <alignment vertical="center"/>
    </xf>
    <xf numFmtId="37" fontId="106" fillId="67" borderId="54" applyNumberFormat="0">
      <alignment vertical="center"/>
      <protection locked="0"/>
    </xf>
    <xf numFmtId="37" fontId="105" fillId="41" borderId="0">
      <alignment horizontal="left" vertical="center"/>
    </xf>
    <xf numFmtId="0" fontId="107" fillId="68" borderId="0">
      <alignment horizontal="right" vertical="center"/>
    </xf>
    <xf numFmtId="0" fontId="8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4" fillId="0" borderId="41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67" fillId="0" borderId="41" applyNumberFormat="0" applyFill="0" applyAlignment="0" applyProtection="0"/>
    <xf numFmtId="0" fontId="4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37" fontId="30" fillId="0" borderId="0"/>
    <xf numFmtId="37" fontId="22" fillId="0" borderId="0"/>
    <xf numFmtId="37" fontId="22" fillId="0" borderId="0"/>
    <xf numFmtId="37" fontId="22" fillId="0" borderId="0"/>
    <xf numFmtId="0" fontId="17" fillId="0" borderId="0"/>
    <xf numFmtId="37" fontId="30" fillId="0" borderId="0"/>
    <xf numFmtId="37" fontId="22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7" fillId="0" borderId="0"/>
    <xf numFmtId="0" fontId="50" fillId="0" borderId="0"/>
    <xf numFmtId="9" fontId="50" fillId="0" borderId="0" applyFont="0" applyFill="0" applyBorder="0" applyAlignment="0" applyProtection="0"/>
    <xf numFmtId="37" fontId="30" fillId="0" borderId="0"/>
    <xf numFmtId="37" fontId="22" fillId="0" borderId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6" borderId="40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6" borderId="40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9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6" borderId="40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6" borderId="40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8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9" borderId="0" applyNumberFormat="0" applyBorder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6" borderId="0" applyNumberFormat="0" applyBorder="0" applyAlignment="0" applyProtection="0"/>
    <xf numFmtId="0" fontId="45" fillId="40" borderId="0" applyNumberFormat="0" applyBorder="0" applyAlignment="0" applyProtection="0"/>
    <xf numFmtId="43" fontId="6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4" fillId="12" borderId="0" applyNumberFormat="0" applyBorder="0" applyAlignment="0" applyProtection="0"/>
    <xf numFmtId="37" fontId="30" fillId="0" borderId="0"/>
    <xf numFmtId="0" fontId="16" fillId="0" borderId="0"/>
    <xf numFmtId="37" fontId="30" fillId="0" borderId="0"/>
    <xf numFmtId="0" fontId="16" fillId="0" borderId="0"/>
    <xf numFmtId="37" fontId="30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30" fillId="0" borderId="0"/>
    <xf numFmtId="37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30" fillId="0" borderId="0"/>
    <xf numFmtId="0" fontId="16" fillId="0" borderId="0"/>
    <xf numFmtId="0" fontId="16" fillId="0" borderId="0"/>
    <xf numFmtId="37" fontId="22" fillId="0" borderId="0"/>
    <xf numFmtId="0" fontId="17" fillId="0" borderId="0"/>
    <xf numFmtId="0" fontId="16" fillId="0" borderId="0"/>
    <xf numFmtId="37" fontId="22" fillId="0" borderId="0"/>
    <xf numFmtId="0" fontId="16" fillId="0" borderId="0"/>
    <xf numFmtId="37" fontId="22" fillId="0" borderId="0"/>
    <xf numFmtId="0" fontId="16" fillId="0" borderId="0"/>
    <xf numFmtId="37" fontId="22" fillId="0" borderId="0"/>
    <xf numFmtId="0" fontId="16" fillId="0" borderId="0"/>
    <xf numFmtId="37" fontId="22" fillId="0" borderId="0"/>
    <xf numFmtId="0" fontId="50" fillId="0" borderId="0"/>
    <xf numFmtId="0" fontId="16" fillId="0" borderId="0"/>
    <xf numFmtId="0" fontId="16" fillId="0" borderId="0"/>
    <xf numFmtId="0" fontId="16" fillId="0" borderId="0"/>
    <xf numFmtId="37" fontId="30" fillId="0" borderId="0"/>
    <xf numFmtId="0" fontId="16" fillId="0" borderId="0"/>
    <xf numFmtId="37" fontId="22" fillId="0" borderId="0"/>
    <xf numFmtId="0" fontId="16" fillId="0" borderId="0"/>
    <xf numFmtId="37" fontId="30" fillId="0" borderId="0"/>
    <xf numFmtId="0" fontId="17" fillId="0" borderId="0"/>
    <xf numFmtId="37" fontId="30" fillId="0" borderId="0"/>
    <xf numFmtId="37" fontId="30" fillId="0" borderId="0"/>
    <xf numFmtId="0" fontId="17" fillId="0" borderId="0"/>
    <xf numFmtId="0" fontId="16" fillId="16" borderId="40" applyNumberFormat="0" applyFont="0" applyAlignment="0" applyProtection="0"/>
    <xf numFmtId="9" fontId="6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6" borderId="40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6" borderId="40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0" fontId="16" fillId="16" borderId="40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32" fillId="0" borderId="33" applyNumberFormat="0" applyFill="0" applyAlignment="0" applyProtection="0"/>
    <xf numFmtId="0" fontId="33" fillId="0" borderId="34" applyNumberFormat="0" applyFill="0" applyAlignment="0" applyProtection="0"/>
    <xf numFmtId="0" fontId="34" fillId="0" borderId="35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3" borderId="36" applyNumberFormat="0" applyAlignment="0" applyProtection="0"/>
    <xf numFmtId="0" fontId="38" fillId="14" borderId="37" applyNumberFormat="0" applyAlignment="0" applyProtection="0"/>
    <xf numFmtId="0" fontId="39" fillId="14" borderId="36" applyNumberFormat="0" applyAlignment="0" applyProtection="0"/>
    <xf numFmtId="0" fontId="40" fillId="0" borderId="38" applyNumberFormat="0" applyFill="0" applyAlignment="0" applyProtection="0"/>
    <xf numFmtId="0" fontId="41" fillId="15" borderId="39" applyNumberFormat="0" applyAlignment="0" applyProtection="0"/>
    <xf numFmtId="0" fontId="42" fillId="0" borderId="0" applyNumberFormat="0" applyFill="0" applyBorder="0" applyAlignment="0" applyProtection="0"/>
    <xf numFmtId="0" fontId="16" fillId="16" borderId="40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41" applyNumberFormat="0" applyFill="0" applyAlignment="0" applyProtection="0"/>
    <xf numFmtId="0" fontId="45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45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45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45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45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45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7" fillId="0" borderId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16" borderId="40" applyNumberFormat="0" applyFont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16" borderId="40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6" borderId="40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6" borderId="40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6" borderId="40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6" borderId="40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6" borderId="40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6" borderId="40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16" borderId="40" applyNumberFormat="0" applyFont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32" fillId="0" borderId="33" applyNumberFormat="0" applyFill="0" applyAlignment="0" applyProtection="0"/>
    <xf numFmtId="0" fontId="33" fillId="0" borderId="34" applyNumberFormat="0" applyFill="0" applyAlignment="0" applyProtection="0"/>
    <xf numFmtId="0" fontId="34" fillId="0" borderId="35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3" borderId="36" applyNumberFormat="0" applyAlignment="0" applyProtection="0"/>
    <xf numFmtId="0" fontId="38" fillId="14" borderId="37" applyNumberFormat="0" applyAlignment="0" applyProtection="0"/>
    <xf numFmtId="0" fontId="39" fillId="14" borderId="36" applyNumberFormat="0" applyAlignment="0" applyProtection="0"/>
    <xf numFmtId="0" fontId="40" fillId="0" borderId="38" applyNumberFormat="0" applyFill="0" applyAlignment="0" applyProtection="0"/>
    <xf numFmtId="0" fontId="41" fillId="15" borderId="39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41" applyNumberFormat="0" applyFill="0" applyAlignment="0" applyProtection="0"/>
    <xf numFmtId="0" fontId="45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45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45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45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5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45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16" borderId="40" applyNumberFormat="0" applyFont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6" borderId="40" applyNumberFormat="0" applyFont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16" borderId="4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6" borderId="40" applyNumberFormat="0" applyFont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9" fontId="14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6" borderId="40" applyNumberFormat="0" applyFont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6" borderId="4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6" borderId="40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6" borderId="40" applyNumberFormat="0" applyFont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8" borderId="0" applyNumberFormat="0" applyBorder="0" applyAlignment="0" applyProtection="0"/>
    <xf numFmtId="0" fontId="12" fillId="39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6" borderId="40" applyNumberFormat="0" applyFon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8" borderId="0" applyNumberFormat="0" applyBorder="0" applyAlignment="0" applyProtection="0"/>
    <xf numFmtId="0" fontId="12" fillId="39" borderId="0" applyNumberFormat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6" borderId="40" applyNumberFormat="0" applyFont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9" fontId="11" fillId="0" borderId="0" applyFont="0" applyFill="0" applyBorder="0" applyAlignment="0" applyProtection="0"/>
    <xf numFmtId="0" fontId="109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40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6" borderId="40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6" borderId="40" applyNumberFormat="0" applyFon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6" borderId="40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6" borderId="40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10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43" fontId="10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0" fontId="9" fillId="16" borderId="4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30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40" applyNumberFormat="0" applyFont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16" borderId="40" applyNumberFormat="0" applyFont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10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40" applyNumberFormat="0" applyFont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6" borderId="40" applyNumberFormat="0" applyFont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110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14" fillId="0" borderId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11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9" fontId="5" fillId="0" borderId="0" applyFont="0" applyFill="0" applyBorder="0" applyAlignment="0" applyProtection="0"/>
    <xf numFmtId="43" fontId="1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36" borderId="0" applyNumberFormat="0" applyBorder="0" applyAlignment="0" applyProtection="0"/>
    <xf numFmtId="0" fontId="4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4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6" fillId="0" borderId="0"/>
    <xf numFmtId="0" fontId="117" fillId="0" borderId="0"/>
    <xf numFmtId="0" fontId="118" fillId="0" borderId="0"/>
    <xf numFmtId="0" fontId="118" fillId="0" borderId="0"/>
    <xf numFmtId="0" fontId="118" fillId="0" borderId="0"/>
    <xf numFmtId="0" fontId="119" fillId="0" borderId="0"/>
    <xf numFmtId="0" fontId="120" fillId="0" borderId="0"/>
    <xf numFmtId="0" fontId="121" fillId="0" borderId="0"/>
    <xf numFmtId="0" fontId="122" fillId="0" borderId="0"/>
    <xf numFmtId="0" fontId="123" fillId="0" borderId="0"/>
    <xf numFmtId="0" fontId="124" fillId="0" borderId="0"/>
    <xf numFmtId="0" fontId="125" fillId="0" borderId="0"/>
    <xf numFmtId="0" fontId="124" fillId="0" borderId="0"/>
    <xf numFmtId="0" fontId="116" fillId="0" borderId="0"/>
    <xf numFmtId="0" fontId="126" fillId="0" borderId="0"/>
    <xf numFmtId="0" fontId="127" fillId="0" borderId="0"/>
    <xf numFmtId="0" fontId="128" fillId="0" borderId="0"/>
    <xf numFmtId="0" fontId="129" fillId="0" borderId="0"/>
    <xf numFmtId="0" fontId="130" fillId="0" borderId="0"/>
    <xf numFmtId="0" fontId="131" fillId="0" borderId="0"/>
    <xf numFmtId="0" fontId="116" fillId="0" borderId="0"/>
    <xf numFmtId="0" fontId="116" fillId="0" borderId="0"/>
    <xf numFmtId="0" fontId="116" fillId="0" borderId="0"/>
    <xf numFmtId="0" fontId="124" fillId="0" borderId="0"/>
    <xf numFmtId="0" fontId="116" fillId="0" borderId="0"/>
    <xf numFmtId="0" fontId="132" fillId="0" borderId="0"/>
    <xf numFmtId="0" fontId="124" fillId="0" borderId="0"/>
    <xf numFmtId="0" fontId="116" fillId="0" borderId="0"/>
    <xf numFmtId="0" fontId="116" fillId="0" borderId="0"/>
    <xf numFmtId="0" fontId="116" fillId="0" borderId="0"/>
    <xf numFmtId="0" fontId="124" fillId="0" borderId="0"/>
    <xf numFmtId="0" fontId="133" fillId="0" borderId="0"/>
    <xf numFmtId="9" fontId="5" fillId="0" borderId="0" applyFont="0" applyFill="0" applyBorder="0" applyAlignment="0" applyProtection="0"/>
    <xf numFmtId="0" fontId="5" fillId="0" borderId="0"/>
    <xf numFmtId="0" fontId="17" fillId="0" borderId="0"/>
    <xf numFmtId="0" fontId="17" fillId="0" borderId="0"/>
    <xf numFmtId="37" fontId="190" fillId="0" borderId="0"/>
    <xf numFmtId="0" fontId="88" fillId="0" borderId="0"/>
    <xf numFmtId="44" fontId="222" fillId="0" borderId="0" applyFont="0" applyFill="0" applyBorder="0" applyAlignment="0" applyProtection="0"/>
    <xf numFmtId="44" fontId="222" fillId="0" borderId="0" applyFont="0" applyFill="0" applyBorder="0" applyAlignment="0" applyProtection="0"/>
    <xf numFmtId="0" fontId="88" fillId="0" borderId="0"/>
    <xf numFmtId="43" fontId="71" fillId="0" borderId="0" applyFont="0" applyFill="0" applyBorder="0" applyAlignment="0" applyProtection="0"/>
    <xf numFmtId="43" fontId="22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88" fillId="0" borderId="0"/>
    <xf numFmtId="0" fontId="88" fillId="0" borderId="0"/>
    <xf numFmtId="0" fontId="17" fillId="0" borderId="0"/>
    <xf numFmtId="0" fontId="88" fillId="0" borderId="0"/>
    <xf numFmtId="0" fontId="222" fillId="0" borderId="0"/>
    <xf numFmtId="0" fontId="88" fillId="0" borderId="0"/>
    <xf numFmtId="0" fontId="222" fillId="0" borderId="0"/>
    <xf numFmtId="0" fontId="222" fillId="0" borderId="0"/>
    <xf numFmtId="0" fontId="88" fillId="0" borderId="0"/>
    <xf numFmtId="0" fontId="5" fillId="0" borderId="0"/>
    <xf numFmtId="0" fontId="17" fillId="0" borderId="0"/>
    <xf numFmtId="0" fontId="222" fillId="0" borderId="0"/>
    <xf numFmtId="0" fontId="88" fillId="0" borderId="0"/>
    <xf numFmtId="0" fontId="88" fillId="0" borderId="0"/>
    <xf numFmtId="0" fontId="222" fillId="0" borderId="0"/>
    <xf numFmtId="0" fontId="88" fillId="0" borderId="0"/>
    <xf numFmtId="0" fontId="17" fillId="0" borderId="0"/>
    <xf numFmtId="0" fontId="88" fillId="0" borderId="0"/>
    <xf numFmtId="0" fontId="5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153" fillId="0" borderId="0"/>
    <xf numFmtId="0" fontId="5" fillId="0" borderId="0"/>
    <xf numFmtId="0" fontId="8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222" fillId="0" borderId="0"/>
    <xf numFmtId="0" fontId="222" fillId="0" borderId="0"/>
    <xf numFmtId="0" fontId="1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" fillId="0" borderId="0"/>
    <xf numFmtId="44" fontId="22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75" fillId="51" borderId="42" applyNumberFormat="0" applyAlignment="0" applyProtection="0"/>
    <xf numFmtId="0" fontId="88" fillId="0" borderId="0"/>
    <xf numFmtId="0" fontId="88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17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" fillId="0" borderId="0"/>
    <xf numFmtId="0" fontId="5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88" fillId="0" borderId="0"/>
    <xf numFmtId="0" fontId="17" fillId="0" borderId="0"/>
    <xf numFmtId="0" fontId="88" fillId="0" borderId="0"/>
    <xf numFmtId="0" fontId="17" fillId="0" borderId="0"/>
    <xf numFmtId="0" fontId="88" fillId="0" borderId="0"/>
    <xf numFmtId="0" fontId="88" fillId="0" borderId="0"/>
    <xf numFmtId="0" fontId="1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" fillId="0" borderId="0"/>
    <xf numFmtId="0" fontId="5" fillId="0" borderId="0"/>
    <xf numFmtId="0" fontId="88" fillId="0" borderId="0"/>
    <xf numFmtId="0" fontId="88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66" fillId="0" borderId="0"/>
    <xf numFmtId="0" fontId="153" fillId="0" borderId="0"/>
    <xf numFmtId="0" fontId="88" fillId="0" borderId="0"/>
    <xf numFmtId="0" fontId="88" fillId="0" borderId="0"/>
    <xf numFmtId="0" fontId="88" fillId="0" borderId="0"/>
    <xf numFmtId="0" fontId="17" fillId="0" borderId="0"/>
    <xf numFmtId="0" fontId="88" fillId="0" borderId="0"/>
    <xf numFmtId="0" fontId="88" fillId="0" borderId="0"/>
    <xf numFmtId="0" fontId="5" fillId="0" borderId="0"/>
    <xf numFmtId="0" fontId="153" fillId="0" borderId="0"/>
    <xf numFmtId="0" fontId="66" fillId="0" borderId="0"/>
    <xf numFmtId="0" fontId="17" fillId="0" borderId="0"/>
    <xf numFmtId="0" fontId="222" fillId="0" borderId="0"/>
    <xf numFmtId="0" fontId="66" fillId="0" borderId="0"/>
    <xf numFmtId="0" fontId="153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88" fillId="0" borderId="0"/>
    <xf numFmtId="0" fontId="1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2" fillId="0" borderId="0"/>
    <xf numFmtId="0" fontId="66" fillId="0" borderId="0"/>
    <xf numFmtId="0" fontId="222" fillId="0" borderId="0"/>
    <xf numFmtId="0" fontId="222" fillId="0" borderId="0"/>
    <xf numFmtId="0" fontId="222" fillId="0" borderId="0"/>
    <xf numFmtId="0" fontId="222" fillId="0" borderId="0"/>
    <xf numFmtId="0" fontId="222" fillId="0" borderId="0"/>
    <xf numFmtId="0" fontId="222" fillId="0" borderId="0"/>
    <xf numFmtId="0" fontId="2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88" fillId="0" borderId="0"/>
    <xf numFmtId="0" fontId="222" fillId="0" borderId="0"/>
    <xf numFmtId="0" fontId="88" fillId="0" borderId="0"/>
    <xf numFmtId="0" fontId="222" fillId="0" borderId="0"/>
    <xf numFmtId="0" fontId="88" fillId="0" borderId="0"/>
    <xf numFmtId="0" fontId="88" fillId="0" borderId="0"/>
    <xf numFmtId="0" fontId="17" fillId="0" borderId="0"/>
    <xf numFmtId="0" fontId="222" fillId="0" borderId="0"/>
    <xf numFmtId="0" fontId="88" fillId="0" borderId="0"/>
    <xf numFmtId="0" fontId="222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222" fillId="0" borderId="0"/>
    <xf numFmtId="175" fontId="225" fillId="0" borderId="0"/>
    <xf numFmtId="0" fontId="224" fillId="0" borderId="0" applyNumberFormat="0" applyFill="0" applyBorder="0" applyAlignment="0" applyProtection="0">
      <alignment vertical="top"/>
      <protection locked="0"/>
    </xf>
    <xf numFmtId="44" fontId="222" fillId="0" borderId="0" applyFont="0" applyFill="0" applyBorder="0" applyAlignment="0" applyProtection="0"/>
    <xf numFmtId="44" fontId="22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22" fillId="0" borderId="0" applyFont="0" applyFill="0" applyBorder="0" applyAlignment="0" applyProtection="0"/>
    <xf numFmtId="44" fontId="222" fillId="0" borderId="0" applyFont="0" applyFill="0" applyBorder="0" applyAlignment="0" applyProtection="0"/>
    <xf numFmtId="44" fontId="222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88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22" fillId="0" borderId="0" applyFont="0" applyFill="0" applyBorder="0" applyAlignment="0" applyProtection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9" fontId="66" fillId="0" borderId="0" applyFont="0" applyFill="0" applyBorder="0" applyAlignment="0" applyProtection="0"/>
    <xf numFmtId="0" fontId="66" fillId="0" borderId="0"/>
    <xf numFmtId="37" fontId="190" fillId="0" borderId="0"/>
    <xf numFmtId="9" fontId="17" fillId="0" borderId="0" applyFont="0" applyFill="0" applyBorder="0" applyAlignment="0" applyProtection="0"/>
    <xf numFmtId="0" fontId="222" fillId="0" borderId="0"/>
    <xf numFmtId="0" fontId="17" fillId="0" borderId="0"/>
    <xf numFmtId="0" fontId="5" fillId="0" borderId="0"/>
    <xf numFmtId="9" fontId="220" fillId="0" borderId="0" applyFont="0" applyFill="0" applyBorder="0" applyAlignment="0" applyProtection="0"/>
    <xf numFmtId="0" fontId="17" fillId="0" borderId="0">
      <alignment vertical="top"/>
    </xf>
    <xf numFmtId="174" fontId="220" fillId="0" borderId="0"/>
    <xf numFmtId="0" fontId="134" fillId="0" borderId="0"/>
    <xf numFmtId="43" fontId="134" fillId="0" borderId="0" applyFont="0" applyFill="0" applyBorder="0" applyAlignment="0" applyProtection="0"/>
    <xf numFmtId="0" fontId="135" fillId="0" borderId="33" applyNumberFormat="0" applyFill="0" applyAlignment="0" applyProtection="0"/>
    <xf numFmtId="0" fontId="136" fillId="0" borderId="34" applyNumberFormat="0" applyFill="0" applyAlignment="0" applyProtection="0"/>
    <xf numFmtId="0" fontId="137" fillId="0" borderId="35" applyNumberFormat="0" applyFill="0" applyAlignment="0" applyProtection="0"/>
    <xf numFmtId="0" fontId="137" fillId="0" borderId="0" applyNumberFormat="0" applyFill="0" applyBorder="0" applyAlignment="0" applyProtection="0"/>
    <xf numFmtId="0" fontId="138" fillId="10" borderId="0" applyNumberFormat="0" applyBorder="0" applyAlignment="0" applyProtection="0"/>
    <xf numFmtId="0" fontId="139" fillId="11" borderId="0" applyNumberFormat="0" applyBorder="0" applyAlignment="0" applyProtection="0"/>
    <xf numFmtId="0" fontId="140" fillId="12" borderId="0" applyNumberFormat="0" applyBorder="0" applyAlignment="0" applyProtection="0"/>
    <xf numFmtId="0" fontId="141" fillId="13" borderId="36" applyNumberFormat="0" applyAlignment="0" applyProtection="0"/>
    <xf numFmtId="0" fontId="142" fillId="14" borderId="37" applyNumberFormat="0" applyAlignment="0" applyProtection="0"/>
    <xf numFmtId="0" fontId="143" fillId="14" borderId="36" applyNumberFormat="0" applyAlignment="0" applyProtection="0"/>
    <xf numFmtId="0" fontId="144" fillId="0" borderId="38" applyNumberFormat="0" applyFill="0" applyAlignment="0" applyProtection="0"/>
    <xf numFmtId="0" fontId="145" fillId="15" borderId="39" applyNumberFormat="0" applyAlignment="0" applyProtection="0"/>
    <xf numFmtId="0" fontId="146" fillId="0" borderId="0" applyNumberFormat="0" applyFill="0" applyBorder="0" applyAlignment="0" applyProtection="0"/>
    <xf numFmtId="0" fontId="134" fillId="16" borderId="40" applyNumberFormat="0" applyFont="0" applyAlignment="0" applyProtection="0"/>
    <xf numFmtId="0" fontId="147" fillId="0" borderId="0" applyNumberFormat="0" applyFill="0" applyBorder="0" applyAlignment="0" applyProtection="0"/>
    <xf numFmtId="0" fontId="148" fillId="0" borderId="41" applyNumberFormat="0" applyFill="0" applyAlignment="0" applyProtection="0"/>
    <xf numFmtId="0" fontId="149" fillId="17" borderId="0" applyNumberFormat="0" applyBorder="0" applyAlignment="0" applyProtection="0"/>
    <xf numFmtId="0" fontId="134" fillId="18" borderId="0" applyNumberFormat="0" applyBorder="0" applyAlignment="0" applyProtection="0"/>
    <xf numFmtId="0" fontId="134" fillId="19" borderId="0" applyNumberFormat="0" applyBorder="0" applyAlignment="0" applyProtection="0"/>
    <xf numFmtId="0" fontId="134" fillId="20" borderId="0" applyNumberFormat="0" applyBorder="0" applyAlignment="0" applyProtection="0"/>
    <xf numFmtId="0" fontId="149" fillId="21" borderId="0" applyNumberFormat="0" applyBorder="0" applyAlignment="0" applyProtection="0"/>
    <xf numFmtId="0" fontId="134" fillId="22" borderId="0" applyNumberFormat="0" applyBorder="0" applyAlignment="0" applyProtection="0"/>
    <xf numFmtId="0" fontId="134" fillId="23" borderId="0" applyNumberFormat="0" applyBorder="0" applyAlignment="0" applyProtection="0"/>
    <xf numFmtId="0" fontId="134" fillId="24" borderId="0" applyNumberFormat="0" applyBorder="0" applyAlignment="0" applyProtection="0"/>
    <xf numFmtId="0" fontId="149" fillId="25" borderId="0" applyNumberFormat="0" applyBorder="0" applyAlignment="0" applyProtection="0"/>
    <xf numFmtId="0" fontId="134" fillId="26" borderId="0" applyNumberFormat="0" applyBorder="0" applyAlignment="0" applyProtection="0"/>
    <xf numFmtId="0" fontId="134" fillId="27" borderId="0" applyNumberFormat="0" applyBorder="0" applyAlignment="0" applyProtection="0"/>
    <xf numFmtId="0" fontId="134" fillId="28" borderId="0" applyNumberFormat="0" applyBorder="0" applyAlignment="0" applyProtection="0"/>
    <xf numFmtId="0" fontId="149" fillId="29" borderId="0" applyNumberFormat="0" applyBorder="0" applyAlignment="0" applyProtection="0"/>
    <xf numFmtId="0" fontId="134" fillId="30" borderId="0" applyNumberFormat="0" applyBorder="0" applyAlignment="0" applyProtection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49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5" borderId="0" applyNumberFormat="0" applyBorder="0" applyAlignment="0" applyProtection="0"/>
    <xf numFmtId="0" fontId="134" fillId="36" borderId="0" applyNumberFormat="0" applyBorder="0" applyAlignment="0" applyProtection="0"/>
    <xf numFmtId="0" fontId="149" fillId="37" borderId="0" applyNumberFormat="0" applyBorder="0" applyAlignment="0" applyProtection="0"/>
    <xf numFmtId="0" fontId="134" fillId="38" borderId="0" applyNumberFormat="0" applyBorder="0" applyAlignment="0" applyProtection="0"/>
    <xf numFmtId="0" fontId="134" fillId="39" borderId="0" applyNumberFormat="0" applyBorder="0" applyAlignment="0" applyProtection="0"/>
    <xf numFmtId="0" fontId="134" fillId="40" borderId="0" applyNumberFormat="0" applyBorder="0" applyAlignment="0" applyProtection="0"/>
    <xf numFmtId="9" fontId="134" fillId="0" borderId="0" applyFont="0" applyFill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9" fontId="134" fillId="0" borderId="0" applyFont="0" applyFill="0" applyBorder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134" fillId="0" borderId="0"/>
    <xf numFmtId="0" fontId="5" fillId="0" borderId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5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7" fillId="0" borderId="0"/>
    <xf numFmtId="0" fontId="17" fillId="0" borderId="0"/>
    <xf numFmtId="37" fontId="154" fillId="0" borderId="0"/>
    <xf numFmtId="43" fontId="71" fillId="0" borderId="0" applyFont="0" applyFill="0" applyBorder="0" applyAlignment="0" applyProtection="0"/>
    <xf numFmtId="0" fontId="17" fillId="0" borderId="0"/>
    <xf numFmtId="0" fontId="5" fillId="16" borderId="40" applyNumberFormat="0" applyFont="0" applyAlignment="0" applyProtection="0"/>
    <xf numFmtId="0" fontId="5" fillId="0" borderId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14" fontId="111" fillId="6" borderId="55">
      <alignment horizontal="center" vertical="center" wrapText="1"/>
    </xf>
    <xf numFmtId="0" fontId="5" fillId="0" borderId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9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51" fillId="69" borderId="0"/>
    <xf numFmtId="43" fontId="5" fillId="0" borderId="0" applyFont="0" applyFill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21" fillId="0" borderId="0"/>
    <xf numFmtId="0" fontId="5" fillId="48" borderId="0" applyNumberFormat="0" applyBorder="0" applyAlignment="0" applyProtection="0"/>
    <xf numFmtId="0" fontId="156" fillId="0" borderId="0"/>
    <xf numFmtId="0" fontId="17" fillId="0" borderId="0"/>
    <xf numFmtId="0" fontId="158" fillId="0" borderId="0"/>
    <xf numFmtId="43" fontId="17" fillId="0" borderId="0" applyFont="0" applyFill="0" applyBorder="0" applyAlignment="0" applyProtection="0"/>
    <xf numFmtId="0" fontId="157" fillId="0" borderId="0"/>
    <xf numFmtId="168" fontId="17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151" fillId="69" borderId="0"/>
    <xf numFmtId="43" fontId="17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3" fontId="153" fillId="0" borderId="0" applyFont="0" applyFill="0" applyBorder="0" applyAlignment="0" applyProtection="0"/>
    <xf numFmtId="0" fontId="17" fillId="0" borderId="0"/>
    <xf numFmtId="0" fontId="5" fillId="0" borderId="0"/>
    <xf numFmtId="3" fontId="17" fillId="0" borderId="0"/>
    <xf numFmtId="0" fontId="71" fillId="46" borderId="0" applyNumberFormat="0" applyBorder="0" applyAlignment="0" applyProtection="0"/>
    <xf numFmtId="0" fontId="17" fillId="0" borderId="0"/>
    <xf numFmtId="9" fontId="5" fillId="0" borderId="0" applyFont="0" applyFill="0" applyBorder="0" applyAlignment="0" applyProtection="0"/>
    <xf numFmtId="0" fontId="71" fillId="45" borderId="0" applyNumberFormat="0" applyBorder="0" applyAlignment="0" applyProtection="0"/>
    <xf numFmtId="43" fontId="5" fillId="0" borderId="0" applyFont="0" applyFill="0" applyBorder="0" applyAlignment="0" applyProtection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71" fillId="52" borderId="0" applyNumberFormat="0" applyBorder="0" applyAlignment="0" applyProtection="0"/>
    <xf numFmtId="0" fontId="71" fillId="4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43" fontId="71" fillId="0" borderId="0" applyFont="0" applyFill="0" applyBorder="0" applyAlignment="0" applyProtection="0"/>
    <xf numFmtId="0" fontId="5" fillId="0" borderId="0"/>
    <xf numFmtId="9" fontId="17" fillId="0" borderId="0" applyFont="0" applyFill="0" applyBorder="0" applyAlignment="0" applyProtection="0"/>
    <xf numFmtId="0" fontId="17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9" fontId="17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7" fillId="0" borderId="0"/>
    <xf numFmtId="9" fontId="17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52" fillId="0" borderId="0" applyFont="0" applyFill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6" borderId="0" applyNumberFormat="0" applyBorder="0" applyAlignment="0" applyProtection="0"/>
    <xf numFmtId="0" fontId="5" fillId="43" borderId="0" applyNumberFormat="0" applyBorder="0" applyAlignment="0" applyProtection="0"/>
    <xf numFmtId="9" fontId="159" fillId="0" borderId="0" applyFont="0" applyFill="0" applyBorder="0" applyAlignment="0" applyProtection="0"/>
    <xf numFmtId="0" fontId="159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56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56" fillId="0" borderId="0"/>
    <xf numFmtId="44" fontId="156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9" fontId="7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5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9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0" fontId="71" fillId="16" borderId="40" applyNumberFormat="0" applyFont="0" applyAlignment="0" applyProtection="0"/>
    <xf numFmtId="0" fontId="155" fillId="0" borderId="0" applyFill="0" applyBorder="0" applyProtection="0">
      <alignment horizontal="left" vertical="top"/>
    </xf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153" fillId="0" borderId="0"/>
    <xf numFmtId="0" fontId="153" fillId="0" borderId="0"/>
    <xf numFmtId="37" fontId="154" fillId="0" borderId="0"/>
    <xf numFmtId="37" fontId="154" fillId="0" borderId="0"/>
    <xf numFmtId="43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1" fillId="69" borderId="0"/>
    <xf numFmtId="0" fontId="151" fillId="69" borderId="0"/>
    <xf numFmtId="0" fontId="151" fillId="69" borderId="0"/>
    <xf numFmtId="0" fontId="151" fillId="69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17" fillId="0" borderId="0" applyFont="0" applyFill="0" applyBorder="0" applyAlignment="0" applyProtection="0"/>
    <xf numFmtId="0" fontId="150" fillId="0" borderId="0"/>
    <xf numFmtId="0" fontId="65" fillId="0" borderId="0"/>
    <xf numFmtId="0" fontId="112" fillId="0" borderId="0"/>
    <xf numFmtId="44" fontId="5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9" fontId="17" fillId="0" borderId="0" applyFont="0" applyFill="0" applyBorder="0" applyAlignment="0" applyProtection="0"/>
    <xf numFmtId="0" fontId="45" fillId="52" borderId="0" applyNumberFormat="0" applyBorder="0" applyAlignment="0" applyProtection="0"/>
    <xf numFmtId="44" fontId="159" fillId="0" borderId="0" applyFont="0" applyFill="0" applyBorder="0" applyAlignment="0" applyProtection="0"/>
    <xf numFmtId="0" fontId="17" fillId="0" borderId="0"/>
    <xf numFmtId="0" fontId="156" fillId="0" borderId="0"/>
    <xf numFmtId="9" fontId="17" fillId="0" borderId="0" applyFont="0" applyFill="0" applyBorder="0" applyAlignment="0" applyProtection="0"/>
    <xf numFmtId="37" fontId="154" fillId="0" borderId="0"/>
    <xf numFmtId="43" fontId="17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61" fillId="0" borderId="0"/>
    <xf numFmtId="0" fontId="5" fillId="52" borderId="0" applyNumberFormat="0" applyBorder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43" fontId="159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5" fillId="0" borderId="0"/>
    <xf numFmtId="0" fontId="17" fillId="0" borderId="0"/>
    <xf numFmtId="1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73" fillId="52" borderId="0" applyNumberFormat="0" applyBorder="0" applyAlignment="0" applyProtection="0"/>
    <xf numFmtId="0" fontId="73" fillId="56" borderId="0" applyNumberFormat="0" applyBorder="0" applyAlignment="0" applyProtection="0"/>
    <xf numFmtId="3" fontId="17" fillId="0" borderId="0"/>
    <xf numFmtId="5" fontId="17" fillId="0" borderId="0"/>
    <xf numFmtId="5" fontId="17" fillId="0" borderId="0"/>
    <xf numFmtId="5" fontId="17" fillId="0" borderId="0"/>
    <xf numFmtId="2" fontId="17" fillId="0" borderId="0"/>
    <xf numFmtId="2" fontId="17" fillId="0" borderId="0"/>
    <xf numFmtId="2" fontId="17" fillId="0" borderId="0"/>
    <xf numFmtId="0" fontId="161" fillId="0" borderId="0"/>
    <xf numFmtId="0" fontId="161" fillId="0" borderId="0"/>
    <xf numFmtId="0" fontId="112" fillId="0" borderId="0"/>
    <xf numFmtId="0" fontId="112" fillId="0" borderId="0"/>
    <xf numFmtId="0" fontId="17" fillId="0" borderId="0"/>
    <xf numFmtId="0" fontId="115" fillId="47" borderId="48" applyNumberFormat="0" applyFont="0" applyAlignment="0" applyProtection="0"/>
    <xf numFmtId="0" fontId="17" fillId="0" borderId="0"/>
    <xf numFmtId="0" fontId="17" fillId="0" borderId="17"/>
    <xf numFmtId="0" fontId="17" fillId="0" borderId="17"/>
    <xf numFmtId="0" fontId="17" fillId="0" borderId="17"/>
    <xf numFmtId="43" fontId="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" fillId="16" borderId="40" applyNumberFormat="0" applyFont="0" applyAlignment="0" applyProtection="0"/>
    <xf numFmtId="0" fontId="17" fillId="0" borderId="0"/>
    <xf numFmtId="0" fontId="150" fillId="0" borderId="0"/>
    <xf numFmtId="43" fontId="150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4" fontId="163" fillId="0" borderId="0" applyFont="0" applyFill="0" applyBorder="0" applyAlignment="0" applyProtection="0"/>
    <xf numFmtId="44" fontId="17" fillId="0" borderId="0" applyFont="0" applyFill="0" applyBorder="0" applyAlignment="0" applyProtection="0"/>
    <xf numFmtId="42" fontId="158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3" fillId="0" borderId="0">
      <alignment vertical="top"/>
    </xf>
    <xf numFmtId="0" fontId="164" fillId="0" borderId="0"/>
    <xf numFmtId="0" fontId="153" fillId="0" borderId="0">
      <alignment vertical="top"/>
    </xf>
    <xf numFmtId="0" fontId="164" fillId="0" borderId="0"/>
    <xf numFmtId="0" fontId="164" fillId="0" borderId="0"/>
    <xf numFmtId="43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9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51" fillId="69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37" fontId="154" fillId="0" borderId="0"/>
    <xf numFmtId="37" fontId="154" fillId="0" borderId="0"/>
    <xf numFmtId="9" fontId="7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9" fillId="0" borderId="0" applyFont="0" applyFill="0" applyBorder="0" applyAlignment="0" applyProtection="0"/>
    <xf numFmtId="0" fontId="45" fillId="56" borderId="0" applyNumberFormat="0" applyBorder="0" applyAlignment="0" applyProtection="0"/>
    <xf numFmtId="9" fontId="71" fillId="0" borderId="0" applyFont="0" applyFill="0" applyBorder="0" applyAlignment="0" applyProtection="0"/>
    <xf numFmtId="0" fontId="152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73" fillId="59" borderId="0" applyNumberFormat="0" applyBorder="0" applyAlignment="0" applyProtection="0"/>
    <xf numFmtId="3" fontId="17" fillId="0" borderId="0"/>
    <xf numFmtId="1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63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64" fillId="0" borderId="0"/>
    <xf numFmtId="0" fontId="5" fillId="45" borderId="0" applyNumberFormat="0" applyBorder="0" applyAlignment="0" applyProtection="0"/>
    <xf numFmtId="0" fontId="6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44" fontId="66" fillId="0" borderId="0" applyFont="0" applyFill="0" applyBorder="0" applyAlignment="0" applyProtection="0"/>
    <xf numFmtId="0" fontId="17" fillId="0" borderId="0"/>
    <xf numFmtId="16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4" fontId="17" fillId="0" borderId="0"/>
    <xf numFmtId="0" fontId="17" fillId="0" borderId="0"/>
    <xf numFmtId="44" fontId="17" fillId="0" borderId="0" applyFont="0" applyFill="0" applyBorder="0" applyAlignment="0" applyProtection="0"/>
    <xf numFmtId="0" fontId="71" fillId="43" borderId="0" applyNumberFormat="0" applyBorder="0" applyAlignment="0" applyProtection="0"/>
    <xf numFmtId="0" fontId="17" fillId="0" borderId="0"/>
    <xf numFmtId="0" fontId="164" fillId="0" borderId="0"/>
    <xf numFmtId="0" fontId="156" fillId="0" borderId="0"/>
    <xf numFmtId="43" fontId="17" fillId="0" borderId="0" applyFont="0" applyFill="0" applyBorder="0" applyAlignment="0" applyProtection="0"/>
    <xf numFmtId="0" fontId="45" fillId="59" borderId="0" applyNumberFormat="0" applyBorder="0" applyAlignment="0" applyProtection="0"/>
    <xf numFmtId="9" fontId="71" fillId="0" borderId="0" applyFont="0" applyFill="0" applyBorder="0" applyAlignment="0" applyProtection="0"/>
    <xf numFmtId="0" fontId="151" fillId="69" borderId="0"/>
    <xf numFmtId="37" fontId="154" fillId="0" borderId="0"/>
    <xf numFmtId="37" fontId="1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164" fillId="0" borderId="0"/>
    <xf numFmtId="0" fontId="164" fillId="0" borderId="0"/>
    <xf numFmtId="0" fontId="5" fillId="0" borderId="0"/>
    <xf numFmtId="0" fontId="164" fillId="0" borderId="0"/>
    <xf numFmtId="0" fontId="17" fillId="0" borderId="0"/>
    <xf numFmtId="0" fontId="164" fillId="0" borderId="0"/>
    <xf numFmtId="0" fontId="150" fillId="0" borderId="0"/>
    <xf numFmtId="0" fontId="1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5" fillId="0" borderId="0"/>
    <xf numFmtId="0" fontId="5" fillId="0" borderId="0"/>
    <xf numFmtId="0" fontId="71" fillId="16" borderId="40" applyNumberFormat="0" applyFont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0" fontId="5" fillId="16" borderId="40" applyNumberFormat="0" applyFont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7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6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17" fillId="47" borderId="48" applyNumberFormat="0" applyFont="0" applyAlignment="0" applyProtection="0"/>
    <xf numFmtId="9" fontId="1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59" fillId="0" borderId="0"/>
    <xf numFmtId="43" fontId="159" fillId="0" borderId="0" applyFont="0" applyFill="0" applyBorder="0" applyAlignment="0" applyProtection="0"/>
    <xf numFmtId="44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0" fontId="159" fillId="0" borderId="0"/>
    <xf numFmtId="9" fontId="159" fillId="0" borderId="0" applyFont="0" applyFill="0" applyBorder="0" applyAlignment="0" applyProtection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6" borderId="0" applyNumberFormat="0" applyBorder="0" applyAlignment="0" applyProtection="0"/>
    <xf numFmtId="0" fontId="45" fillId="59" borderId="0" applyNumberFormat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21" fillId="0" borderId="0"/>
    <xf numFmtId="0" fontId="152" fillId="0" borderId="0"/>
    <xf numFmtId="43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8" fillId="0" borderId="0"/>
    <xf numFmtId="0" fontId="158" fillId="0" borderId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36" borderId="0" applyNumberFormat="0" applyBorder="0" applyAlignment="0" applyProtection="0"/>
    <xf numFmtId="0" fontId="45" fillId="40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36" fillId="11" borderId="0" applyNumberFormat="0" applyBorder="0" applyAlignment="0" applyProtection="0"/>
    <xf numFmtId="0" fontId="39" fillId="14" borderId="36" applyNumberFormat="0" applyAlignment="0" applyProtection="0"/>
    <xf numFmtId="0" fontId="41" fillId="15" borderId="39" applyNumberFormat="0" applyAlignment="0" applyProtection="0"/>
    <xf numFmtId="43" fontId="158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21" fillId="7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3" fillId="0" borderId="0" applyFont="0" applyFill="0" applyBorder="0" applyAlignment="0" applyProtection="0">
      <alignment vertical="top"/>
    </xf>
    <xf numFmtId="43" fontId="153" fillId="0" borderId="0" applyFont="0" applyFill="0" applyBorder="0" applyAlignment="0" applyProtection="0">
      <alignment vertical="top"/>
    </xf>
    <xf numFmtId="43" fontId="153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/>
    <xf numFmtId="43" fontId="158" fillId="0" borderId="0" applyFont="0" applyFill="0" applyBorder="0" applyAlignment="0" applyProtection="0"/>
    <xf numFmtId="4" fontId="1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53" fillId="0" borderId="0" applyNumberFormat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3" fillId="0" borderId="0" applyFont="0" applyFill="0" applyBorder="0" applyAlignment="0" applyProtection="0">
      <alignment vertical="top"/>
    </xf>
    <xf numFmtId="43" fontId="153" fillId="0" borderId="0" applyFont="0" applyFill="0" applyBorder="0" applyAlignment="0" applyProtection="0">
      <alignment vertical="top"/>
    </xf>
    <xf numFmtId="43" fontId="153" fillId="0" borderId="0" applyFont="0" applyFill="0" applyBorder="0" applyAlignment="0" applyProtection="0">
      <alignment vertical="top"/>
    </xf>
    <xf numFmtId="43" fontId="153" fillId="0" borderId="0" applyFont="0" applyFill="0" applyBorder="0" applyAlignment="0" applyProtection="0">
      <alignment vertical="top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21" fillId="0" borderId="0" applyNumberFormat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53" fillId="0" borderId="0" applyFont="0" applyFill="0" applyBorder="0" applyAlignment="0" applyProtection="0">
      <alignment vertical="top"/>
    </xf>
    <xf numFmtId="0" fontId="153" fillId="0" borderId="0" applyNumberFormat="0" applyFont="0" applyFill="0" applyBorder="0" applyAlignment="0" applyProtection="0"/>
    <xf numFmtId="44" fontId="6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171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0" fontId="21" fillId="0" borderId="0" applyNumberFormat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0" fontId="21" fillId="69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71" fillId="0" borderId="0">
      <protection locked="0"/>
    </xf>
    <xf numFmtId="14" fontId="17" fillId="0" borderId="0" applyFont="0" applyFill="0" applyBorder="0" applyAlignment="0" applyProtection="0"/>
    <xf numFmtId="0" fontId="21" fillId="70" borderId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0" fontId="21" fillId="69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2" fontId="21" fillId="69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172" fontId="171" fillId="0" borderId="0">
      <protection locked="0"/>
    </xf>
    <xf numFmtId="2" fontId="21" fillId="70" borderId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21" fillId="69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35" fillId="10" borderId="0" applyNumberFormat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NumberFormat="0" applyFont="0" applyFill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NumberFormat="0" applyFont="0" applyFill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NumberFormat="0" applyFont="0" applyFill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32" fillId="0" borderId="33" applyNumberFormat="0" applyFill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NumberFormat="0" applyFont="0" applyFill="0" applyAlignment="0" applyProtection="0"/>
    <xf numFmtId="0" fontId="112" fillId="0" borderId="0" applyNumberFormat="0" applyFont="0" applyFill="0" applyAlignment="0" applyProtection="0"/>
    <xf numFmtId="0" fontId="112" fillId="0" borderId="0" applyNumberFormat="0" applyFont="0" applyFill="0" applyAlignment="0" applyProtection="0"/>
    <xf numFmtId="0" fontId="112" fillId="0" borderId="0" applyFont="0" applyFill="0" applyBorder="0" applyAlignment="0" applyProtection="0"/>
    <xf numFmtId="0" fontId="112" fillId="0" borderId="0" applyNumberFormat="0" applyFont="0" applyFill="0" applyAlignment="0" applyProtection="0"/>
    <xf numFmtId="0" fontId="112" fillId="0" borderId="0" applyFont="0" applyFill="0" applyBorder="0" applyAlignment="0" applyProtection="0"/>
    <xf numFmtId="0" fontId="112" fillId="0" borderId="0" applyNumberFormat="0" applyFont="0" applyFill="0" applyAlignment="0" applyProtection="0"/>
    <xf numFmtId="0" fontId="112" fillId="0" borderId="0" applyNumberFormat="0" applyFont="0" applyFill="0" applyAlignment="0" applyProtection="0"/>
    <xf numFmtId="0" fontId="112" fillId="0" borderId="0" applyNumberFormat="0" applyFont="0" applyFill="0" applyAlignment="0" applyProtection="0"/>
    <xf numFmtId="0" fontId="112" fillId="0" borderId="0" applyFont="0" applyFill="0" applyBorder="0" applyAlignment="0" applyProtection="0"/>
    <xf numFmtId="0" fontId="112" fillId="0" borderId="0" applyNumberFormat="0" applyFont="0" applyFill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NumberFormat="0" applyFont="0" applyFill="0" applyAlignment="0" applyProtection="0"/>
    <xf numFmtId="0" fontId="112" fillId="0" borderId="0" applyNumberFormat="0" applyFont="0" applyFill="0" applyAlignment="0" applyProtection="0"/>
    <xf numFmtId="0" fontId="112" fillId="0" borderId="0" applyNumberFormat="0" applyFont="0" applyFill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NumberFormat="0" applyFont="0" applyFill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33" fillId="0" borderId="34" applyNumberFormat="0" applyFill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34" fillId="0" borderId="35" applyNumberFormat="0" applyFill="0" applyAlignment="0" applyProtection="0"/>
    <xf numFmtId="0" fontId="34" fillId="0" borderId="0" applyNumberFormat="0" applyFill="0" applyBorder="0" applyAlignment="0" applyProtection="0"/>
    <xf numFmtId="0" fontId="161" fillId="69" borderId="0" applyFont="0" applyFill="0" applyBorder="0" applyAlignment="0" applyProtection="0"/>
    <xf numFmtId="0" fontId="161" fillId="70" borderId="0"/>
    <xf numFmtId="0" fontId="161" fillId="69" borderId="0" applyFont="0" applyFill="0" applyBorder="0" applyAlignment="0" applyProtection="0"/>
    <xf numFmtId="0" fontId="161" fillId="70" borderId="0"/>
    <xf numFmtId="0" fontId="172" fillId="0" borderId="0">
      <protection locked="0"/>
    </xf>
    <xf numFmtId="0" fontId="172" fillId="0" borderId="0">
      <protection locked="0"/>
    </xf>
    <xf numFmtId="0" fontId="112" fillId="69" borderId="0" applyFont="0" applyFill="0" applyBorder="0" applyAlignment="0" applyProtection="0"/>
    <xf numFmtId="0" fontId="112" fillId="70" borderId="0"/>
    <xf numFmtId="0" fontId="112" fillId="69" borderId="0" applyFont="0" applyFill="0" applyBorder="0" applyAlignment="0" applyProtection="0"/>
    <xf numFmtId="0" fontId="112" fillId="70" borderId="0"/>
    <xf numFmtId="0" fontId="172" fillId="0" borderId="0">
      <protection locked="0"/>
    </xf>
    <xf numFmtId="0" fontId="172" fillId="0" borderId="0"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37" fillId="13" borderId="36" applyNumberFormat="0" applyAlignment="0" applyProtection="0"/>
    <xf numFmtId="0" fontId="40" fillId="0" borderId="38" applyNumberFormat="0" applyFill="0" applyAlignment="0" applyProtection="0"/>
    <xf numFmtId="0" fontId="64" fillId="12" borderId="0" applyNumberFormat="0" applyBorder="0" applyAlignment="0" applyProtection="0"/>
    <xf numFmtId="0" fontId="17" fillId="0" borderId="0">
      <alignment vertical="top"/>
    </xf>
    <xf numFmtId="0" fontId="17" fillId="0" borderId="0">
      <alignment vertical="top"/>
    </xf>
    <xf numFmtId="0" fontId="158" fillId="0" borderId="0"/>
    <xf numFmtId="0" fontId="158" fillId="0" borderId="0"/>
    <xf numFmtId="0" fontId="158" fillId="0" borderId="0"/>
    <xf numFmtId="0" fontId="17" fillId="0" borderId="0">
      <alignment vertical="top"/>
    </xf>
    <xf numFmtId="0" fontId="17" fillId="0" borderId="0">
      <alignment vertical="top"/>
    </xf>
    <xf numFmtId="0" fontId="153" fillId="0" borderId="0" applyFont="0"/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>
      <alignment vertical="top"/>
    </xf>
    <xf numFmtId="0" fontId="17" fillId="0" borderId="0"/>
    <xf numFmtId="0" fontId="17" fillId="0" borderId="0">
      <alignment vertical="top"/>
    </xf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>
      <alignment vertical="top"/>
    </xf>
    <xf numFmtId="0" fontId="5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>
      <alignment vertical="top"/>
    </xf>
    <xf numFmtId="0" fontId="21" fillId="0" borderId="0"/>
    <xf numFmtId="0" fontId="17" fillId="0" borderId="0">
      <alignment vertical="top"/>
    </xf>
    <xf numFmtId="0" fontId="17" fillId="0" borderId="0">
      <alignment vertical="top"/>
    </xf>
    <xf numFmtId="0" fontId="22" fillId="0" borderId="0"/>
    <xf numFmtId="0" fontId="17" fillId="0" borderId="0">
      <alignment vertical="top"/>
    </xf>
    <xf numFmtId="0" fontId="17" fillId="0" borderId="0"/>
    <xf numFmtId="0" fontId="22" fillId="0" borderId="0"/>
    <xf numFmtId="0" fontId="17" fillId="0" borderId="0">
      <alignment vertical="top"/>
    </xf>
    <xf numFmtId="0" fontId="17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>
      <alignment vertical="top"/>
    </xf>
    <xf numFmtId="0" fontId="21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3" fillId="0" borderId="0">
      <alignment vertical="top"/>
    </xf>
    <xf numFmtId="0" fontId="153" fillId="0" borderId="0">
      <alignment vertical="top"/>
    </xf>
    <xf numFmtId="0" fontId="17" fillId="0" borderId="0">
      <alignment vertical="top"/>
    </xf>
    <xf numFmtId="0" fontId="153" fillId="0" borderId="0">
      <alignment vertical="top"/>
    </xf>
    <xf numFmtId="0" fontId="153" fillId="0" borderId="0"/>
    <xf numFmtId="0" fontId="5" fillId="0" borderId="0"/>
    <xf numFmtId="0" fontId="22" fillId="0" borderId="0"/>
    <xf numFmtId="0" fontId="17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17" fillId="0" borderId="0">
      <alignment vertical="top"/>
    </xf>
    <xf numFmtId="0" fontId="5" fillId="0" borderId="0"/>
    <xf numFmtId="0" fontId="5" fillId="0" borderId="0"/>
    <xf numFmtId="0" fontId="158" fillId="0" borderId="0"/>
    <xf numFmtId="0" fontId="158" fillId="0" borderId="0"/>
    <xf numFmtId="0" fontId="17" fillId="0" borderId="0">
      <alignment vertical="top"/>
    </xf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68" fillId="0" borderId="0"/>
    <xf numFmtId="0" fontId="17" fillId="0" borderId="0">
      <alignment vertical="top"/>
    </xf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>
      <alignment vertical="top"/>
    </xf>
    <xf numFmtId="0" fontId="17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3" fillId="0" borderId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/>
    <xf numFmtId="0" fontId="5" fillId="16" borderId="40" applyNumberFormat="0" applyFont="0" applyAlignment="0" applyProtection="0"/>
    <xf numFmtId="0" fontId="38" fillId="14" borderId="37" applyNumberFormat="0" applyAlignment="0" applyProtection="0"/>
    <xf numFmtId="10" fontId="21" fillId="7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3" fillId="0" borderId="0" applyNumberFormat="0" applyFont="0" applyFill="0" applyBorder="0" applyAlignment="0" applyProtection="0"/>
    <xf numFmtId="9" fontId="7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1" fillId="69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56" applyNumberFormat="0" applyFont="0" applyBorder="0" applyAlignment="0" applyProtection="0"/>
    <xf numFmtId="0" fontId="17" fillId="0" borderId="56" applyNumberFormat="0" applyFont="0" applyBorder="0" applyAlignment="0" applyProtection="0"/>
    <xf numFmtId="0" fontId="17" fillId="0" borderId="56" applyNumberFormat="0" applyFont="0" applyBorder="0" applyAlignment="0" applyProtection="0"/>
    <xf numFmtId="0" fontId="17" fillId="0" borderId="56" applyNumberFormat="0" applyFont="0" applyBorder="0" applyAlignment="0" applyProtection="0"/>
    <xf numFmtId="0" fontId="171" fillId="0" borderId="31">
      <protection locked="0"/>
    </xf>
    <xf numFmtId="0" fontId="17" fillId="0" borderId="0" applyFont="0" applyFill="0" applyBorder="0" applyAlignment="0" applyProtection="0"/>
    <xf numFmtId="0" fontId="17" fillId="0" borderId="56" applyNumberFormat="0" applyFont="0" applyBorder="0" applyAlignment="0" applyProtection="0"/>
    <xf numFmtId="0" fontId="17" fillId="0" borderId="0" applyFont="0" applyFill="0" applyBorder="0" applyAlignment="0" applyProtection="0"/>
    <xf numFmtId="0" fontId="17" fillId="0" borderId="56" applyNumberFormat="0" applyFont="0" applyBorder="0" applyAlignment="0" applyProtection="0"/>
    <xf numFmtId="0" fontId="17" fillId="0" borderId="56" applyNumberFormat="0" applyFont="0" applyBorder="0" applyAlignment="0" applyProtection="0"/>
    <xf numFmtId="0" fontId="17" fillId="0" borderId="56" applyNumberFormat="0" applyFont="0" applyBorder="0" applyAlignment="0" applyProtection="0"/>
    <xf numFmtId="0" fontId="171" fillId="0" borderId="31">
      <protection locked="0"/>
    </xf>
    <xf numFmtId="0" fontId="17" fillId="0" borderId="0" applyFont="0" applyFill="0" applyBorder="0" applyAlignment="0" applyProtection="0"/>
    <xf numFmtId="0" fontId="17" fillId="0" borderId="56" applyNumberFormat="0" applyFont="0" applyBorder="0" applyAlignment="0" applyProtection="0"/>
    <xf numFmtId="0" fontId="171" fillId="0" borderId="31">
      <protection locked="0"/>
    </xf>
    <xf numFmtId="0" fontId="17" fillId="0" borderId="0" applyFont="0" applyFill="0" applyBorder="0" applyAlignment="0" applyProtection="0"/>
    <xf numFmtId="0" fontId="171" fillId="0" borderId="31">
      <protection locked="0"/>
    </xf>
    <xf numFmtId="0" fontId="17" fillId="0" borderId="0" applyFont="0" applyFill="0" applyBorder="0" applyAlignment="0" applyProtection="0"/>
    <xf numFmtId="0" fontId="17" fillId="0" borderId="56" applyNumberFormat="0" applyFont="0" applyBorder="0" applyAlignment="0" applyProtection="0"/>
    <xf numFmtId="0" fontId="17" fillId="0" borderId="56" applyNumberFormat="0" applyFont="0" applyBorder="0" applyAlignment="0" applyProtection="0"/>
    <xf numFmtId="0" fontId="17" fillId="0" borderId="56" applyNumberFormat="0" applyFont="0" applyBorder="0" applyAlignment="0" applyProtection="0"/>
    <xf numFmtId="0" fontId="17" fillId="0" borderId="0" applyFont="0" applyFill="0" applyBorder="0" applyAlignment="0" applyProtection="0"/>
    <xf numFmtId="0" fontId="171" fillId="0" borderId="31">
      <protection locked="0"/>
    </xf>
    <xf numFmtId="0" fontId="17" fillId="0" borderId="0" applyFont="0" applyFill="0" applyBorder="0" applyAlignment="0" applyProtection="0"/>
    <xf numFmtId="0" fontId="17" fillId="0" borderId="56" applyNumberFormat="0" applyFont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44" fillId="0" borderId="41" applyNumberFormat="0" applyFill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1" fillId="70" borderId="57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1" fillId="69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58" fillId="0" borderId="0"/>
    <xf numFmtId="0" fontId="21" fillId="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/>
    <xf numFmtId="10" fontId="21" fillId="70" borderId="0"/>
    <xf numFmtId="0" fontId="21" fillId="0" borderId="0" applyNumberFormat="0" applyFont="0" applyFill="0" applyBorder="0" applyAlignment="0" applyProtection="0"/>
    <xf numFmtId="0" fontId="158" fillId="0" borderId="0"/>
    <xf numFmtId="0" fontId="21" fillId="0" borderId="0" applyNumberFormat="0" applyFont="0" applyFill="0" applyBorder="0" applyAlignment="0" applyProtection="0"/>
    <xf numFmtId="10" fontId="21" fillId="70" borderId="0"/>
    <xf numFmtId="0" fontId="21" fillId="0" borderId="0"/>
    <xf numFmtId="10" fontId="21" fillId="7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10" fontId="21" fillId="70" borderId="0"/>
    <xf numFmtId="0" fontId="21" fillId="0" borderId="0"/>
    <xf numFmtId="10" fontId="21" fillId="70" borderId="0"/>
    <xf numFmtId="0" fontId="21" fillId="0" borderId="0"/>
    <xf numFmtId="10" fontId="21" fillId="70" borderId="0"/>
    <xf numFmtId="0" fontId="21" fillId="0" borderId="0"/>
    <xf numFmtId="10" fontId="21" fillId="70" borderId="0"/>
    <xf numFmtId="0" fontId="21" fillId="0" borderId="0"/>
    <xf numFmtId="10" fontId="21" fillId="70" borderId="0"/>
    <xf numFmtId="0" fontId="174" fillId="0" borderId="0"/>
    <xf numFmtId="43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0" fontId="158" fillId="0" borderId="0"/>
    <xf numFmtId="0" fontId="21" fillId="0" borderId="0"/>
    <xf numFmtId="0" fontId="158" fillId="0" borderId="0"/>
    <xf numFmtId="0" fontId="158" fillId="0" borderId="0"/>
    <xf numFmtId="0" fontId="174" fillId="0" borderId="0"/>
    <xf numFmtId="0" fontId="174" fillId="0" borderId="0"/>
    <xf numFmtId="0" fontId="174" fillId="0" borderId="0"/>
    <xf numFmtId="0" fontId="21" fillId="0" borderId="0"/>
    <xf numFmtId="0" fontId="21" fillId="0" borderId="0" applyNumberFormat="0" applyFont="0" applyFill="0" applyBorder="0" applyAlignment="0" applyProtection="0"/>
    <xf numFmtId="10" fontId="21" fillId="70" borderId="0"/>
    <xf numFmtId="0" fontId="21" fillId="0" borderId="0"/>
    <xf numFmtId="0" fontId="21" fillId="0" borderId="0" applyNumberFormat="0" applyFont="0" applyFill="0" applyBorder="0" applyAlignment="0" applyProtection="0"/>
    <xf numFmtId="10" fontId="21" fillId="70" borderId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161" fillId="69" borderId="0" applyFont="0" applyFill="0" applyBorder="0" applyAlignment="0" applyProtection="0"/>
    <xf numFmtId="0" fontId="161" fillId="70" borderId="0"/>
    <xf numFmtId="0" fontId="112" fillId="70" borderId="0"/>
    <xf numFmtId="0" fontId="21" fillId="0" borderId="0"/>
    <xf numFmtId="0" fontId="158" fillId="0" borderId="0"/>
    <xf numFmtId="0" fontId="158" fillId="0" borderId="0"/>
    <xf numFmtId="0" fontId="158" fillId="0" borderId="0"/>
    <xf numFmtId="0" fontId="21" fillId="0" borderId="0"/>
    <xf numFmtId="0" fontId="21" fillId="0" borderId="0"/>
    <xf numFmtId="0" fontId="21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3" fillId="0" borderId="0"/>
    <xf numFmtId="9" fontId="158" fillId="0" borderId="0" applyFont="0" applyFill="0" applyBorder="0" applyAlignment="0" applyProtection="0"/>
    <xf numFmtId="0" fontId="21" fillId="69" borderId="0" applyFont="0" applyFill="0" applyBorder="0" applyAlignment="0" applyProtection="0"/>
    <xf numFmtId="0" fontId="21" fillId="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10" fontId="21" fillId="70" borderId="0"/>
    <xf numFmtId="10" fontId="21" fillId="70" borderId="0"/>
    <xf numFmtId="0" fontId="21" fillId="0" borderId="0"/>
    <xf numFmtId="0" fontId="21" fillId="0" borderId="0"/>
    <xf numFmtId="10" fontId="21" fillId="70" borderId="0"/>
    <xf numFmtId="10" fontId="21" fillId="70" borderId="0"/>
    <xf numFmtId="0" fontId="21" fillId="0" borderId="0"/>
    <xf numFmtId="0" fontId="161" fillId="70" borderId="0"/>
    <xf numFmtId="0" fontId="161" fillId="70" borderId="0"/>
    <xf numFmtId="0" fontId="112" fillId="7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10" fontId="21" fillId="70" borderId="0"/>
    <xf numFmtId="10" fontId="21" fillId="7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10" fontId="21" fillId="70" borderId="0"/>
    <xf numFmtId="0" fontId="21" fillId="0" borderId="0"/>
    <xf numFmtId="10" fontId="21" fillId="70" borderId="0"/>
    <xf numFmtId="0" fontId="21" fillId="0" borderId="0" applyNumberFormat="0" applyFont="0" applyFill="0" applyBorder="0" applyAlignment="0" applyProtection="0"/>
    <xf numFmtId="10" fontId="21" fillId="70" borderId="0"/>
    <xf numFmtId="0" fontId="21" fillId="0" borderId="0"/>
    <xf numFmtId="0" fontId="21" fillId="0" borderId="0" applyNumberFormat="0" applyFont="0" applyFill="0" applyBorder="0" applyAlignment="0" applyProtection="0"/>
    <xf numFmtId="10" fontId="21" fillId="70" borderId="0"/>
    <xf numFmtId="0" fontId="21" fillId="0" borderId="0"/>
    <xf numFmtId="10" fontId="21" fillId="70" borderId="0"/>
    <xf numFmtId="0" fontId="17" fillId="0" borderId="0"/>
    <xf numFmtId="0" fontId="17" fillId="0" borderId="0"/>
    <xf numFmtId="0" fontId="17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53" fillId="0" borderId="0" applyFont="0" applyFill="0" applyBorder="0" applyAlignment="0" applyProtection="0">
      <alignment vertical="top"/>
    </xf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" fillId="0" borderId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3" fillId="0" borderId="0" applyFont="0" applyFill="0" applyBorder="0" applyAlignment="0" applyProtection="0">
      <alignment vertical="top"/>
    </xf>
    <xf numFmtId="0" fontId="17" fillId="0" borderId="0"/>
    <xf numFmtId="43" fontId="174" fillId="0" borderId="0" applyFont="0" applyFill="0" applyBorder="0" applyAlignment="0" applyProtection="0"/>
    <xf numFmtId="0" fontId="174" fillId="0" borderId="0"/>
    <xf numFmtId="43" fontId="5" fillId="0" borderId="0" applyFont="0" applyFill="0" applyBorder="0" applyAlignment="0" applyProtection="0"/>
    <xf numFmtId="43" fontId="174" fillId="0" borderId="0" applyFont="0" applyFill="0" applyBorder="0" applyAlignment="0" applyProtection="0"/>
    <xf numFmtId="0" fontId="174" fillId="0" borderId="0"/>
    <xf numFmtId="0" fontId="174" fillId="0" borderId="0"/>
    <xf numFmtId="0" fontId="174" fillId="0" borderId="0"/>
    <xf numFmtId="0" fontId="174" fillId="0" borderId="0"/>
    <xf numFmtId="43" fontId="5" fillId="0" borderId="0" applyFont="0" applyFill="0" applyBorder="0" applyAlignment="0" applyProtection="0"/>
    <xf numFmtId="43" fontId="174" fillId="0" borderId="0" applyFont="0" applyFill="0" applyBorder="0" applyAlignment="0" applyProtection="0"/>
    <xf numFmtId="0" fontId="174" fillId="0" borderId="0"/>
    <xf numFmtId="0" fontId="174" fillId="0" borderId="0"/>
    <xf numFmtId="0" fontId="174" fillId="0" borderId="0"/>
    <xf numFmtId="0" fontId="174" fillId="0" borderId="0"/>
    <xf numFmtId="9" fontId="174" fillId="0" borderId="0" applyFont="0" applyFill="0" applyBorder="0" applyAlignment="0" applyProtection="0"/>
    <xf numFmtId="43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0" fontId="174" fillId="0" borderId="0"/>
    <xf numFmtId="0" fontId="21" fillId="0" borderId="0"/>
    <xf numFmtId="10" fontId="21" fillId="70" borderId="0"/>
    <xf numFmtId="10" fontId="21" fillId="70" borderId="0"/>
    <xf numFmtId="0" fontId="21" fillId="0" borderId="0"/>
    <xf numFmtId="10" fontId="21" fillId="70" borderId="0"/>
    <xf numFmtId="0" fontId="21" fillId="0" borderId="0"/>
    <xf numFmtId="10" fontId="21" fillId="7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/>
    <xf numFmtId="0" fontId="21" fillId="0" borderId="0" applyNumberFormat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47" borderId="48" applyNumberFormat="0" applyFont="0" applyAlignment="0" applyProtection="0"/>
    <xf numFmtId="0" fontId="71" fillId="47" borderId="48" applyNumberFormat="0" applyFont="0" applyAlignment="0" applyProtection="0"/>
    <xf numFmtId="0" fontId="71" fillId="16" borderId="40" applyNumberFormat="0" applyFont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0" fontId="5" fillId="16" borderId="40" applyNumberFormat="0" applyFont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74" fillId="0" borderId="0" applyFont="0" applyFill="0" applyBorder="0" applyAlignment="0" applyProtection="0"/>
    <xf numFmtId="169" fontId="17" fillId="0" borderId="0" applyFont="0" applyFill="0" applyBorder="0" applyAlignment="0" applyProtection="0"/>
    <xf numFmtId="10" fontId="21" fillId="70" borderId="0"/>
    <xf numFmtId="10" fontId="21" fillId="70" borderId="0"/>
    <xf numFmtId="0" fontId="21" fillId="0" borderId="0"/>
    <xf numFmtId="0" fontId="161" fillId="70" borderId="0"/>
    <xf numFmtId="0" fontId="21" fillId="0" borderId="0"/>
    <xf numFmtId="0" fontId="112" fillId="70" borderId="0"/>
    <xf numFmtId="0" fontId="21" fillId="0" borderId="0" applyNumberFormat="0" applyFont="0" applyFill="0" applyBorder="0" applyAlignment="0" applyProtection="0"/>
    <xf numFmtId="10" fontId="21" fillId="70" borderId="0"/>
    <xf numFmtId="0" fontId="17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0" fontId="21" fillId="0" borderId="0"/>
    <xf numFmtId="0" fontId="21" fillId="0" borderId="0"/>
    <xf numFmtId="10" fontId="21" fillId="70" borderId="0"/>
    <xf numFmtId="10" fontId="21" fillId="7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71" fillId="42" borderId="0" applyNumberFormat="0" applyBorder="0" applyAlignment="0" applyProtection="0"/>
    <xf numFmtId="0" fontId="71" fillId="44" borderId="0" applyNumberFormat="0" applyBorder="0" applyAlignment="0" applyProtection="0"/>
    <xf numFmtId="0" fontId="71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50" borderId="0" applyNumberFormat="0" applyBorder="0" applyAlignment="0" applyProtection="0"/>
    <xf numFmtId="0" fontId="73" fillId="57" borderId="0" applyNumberFormat="0" applyBorder="0" applyAlignment="0" applyProtection="0"/>
    <xf numFmtId="0" fontId="73" fillId="60" borderId="0" applyNumberFormat="0" applyBorder="0" applyAlignment="0" applyProtection="0"/>
    <xf numFmtId="0" fontId="73" fillId="62" borderId="0" applyNumberFormat="0" applyBorder="0" applyAlignment="0" applyProtection="0"/>
    <xf numFmtId="0" fontId="73" fillId="58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61" borderId="0" applyNumberFormat="0" applyBorder="0" applyAlignment="0" applyProtection="0"/>
    <xf numFmtId="0" fontId="74" fillId="45" borderId="0" applyNumberFormat="0" applyBorder="0" applyAlignment="0" applyProtection="0"/>
    <xf numFmtId="0" fontId="75" fillId="51" borderId="42" applyNumberFormat="0" applyAlignment="0" applyProtection="0"/>
    <xf numFmtId="0" fontId="76" fillId="63" borderId="43" applyNumberFormat="0" applyAlignment="0" applyProtection="0"/>
    <xf numFmtId="43" fontId="21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2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46" borderId="0" applyNumberFormat="0" applyBorder="0" applyAlignment="0" applyProtection="0"/>
    <xf numFmtId="0" fontId="84" fillId="0" borderId="44" applyNumberFormat="0" applyFill="0" applyAlignment="0" applyProtection="0"/>
    <xf numFmtId="0" fontId="85" fillId="0" borderId="45" applyNumberFormat="0" applyFill="0" applyAlignment="0" applyProtection="0"/>
    <xf numFmtId="0" fontId="86" fillId="0" borderId="46" applyNumberFormat="0" applyFill="0" applyAlignment="0" applyProtection="0"/>
    <xf numFmtId="0" fontId="86" fillId="0" borderId="0" applyNumberFormat="0" applyFill="0" applyBorder="0" applyAlignment="0" applyProtection="0"/>
    <xf numFmtId="0" fontId="79" fillId="44" borderId="42" applyNumberFormat="0" applyAlignment="0" applyProtection="0"/>
    <xf numFmtId="0" fontId="80" fillId="0" borderId="47" applyNumberFormat="0" applyFill="0" applyAlignment="0" applyProtection="0"/>
    <xf numFmtId="0" fontId="81" fillId="53" borderId="0" applyNumberFormat="0" applyBorder="0" applyAlignment="0" applyProtection="0"/>
    <xf numFmtId="9" fontId="21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53" fillId="0" borderId="0">
      <alignment vertical="top"/>
    </xf>
    <xf numFmtId="9" fontId="21" fillId="0" borderId="0" applyFont="0" applyFill="0" applyBorder="0" applyAlignment="0" applyProtection="0"/>
    <xf numFmtId="0" fontId="164" fillId="0" borderId="0"/>
    <xf numFmtId="0" fontId="153" fillId="0" borderId="0">
      <alignment vertical="top"/>
    </xf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7" fillId="0" borderId="0"/>
    <xf numFmtId="0" fontId="5" fillId="0" borderId="0"/>
    <xf numFmtId="0" fontId="164" fillId="0" borderId="0"/>
    <xf numFmtId="0" fontId="17" fillId="0" borderId="0"/>
    <xf numFmtId="0" fontId="17" fillId="0" borderId="0"/>
    <xf numFmtId="0" fontId="17" fillId="0" borderId="0"/>
    <xf numFmtId="0" fontId="150" fillId="0" borderId="0"/>
    <xf numFmtId="0" fontId="1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47" borderId="48" applyNumberFormat="0" applyFont="0" applyAlignment="0" applyProtection="0"/>
    <xf numFmtId="0" fontId="82" fillId="51" borderId="49" applyNumberFormat="0" applyAlignment="0" applyProtection="0"/>
    <xf numFmtId="9" fontId="21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1" fillId="0" borderId="0"/>
    <xf numFmtId="0" fontId="83" fillId="0" borderId="50" applyNumberFormat="0" applyFill="0" applyAlignment="0" applyProtection="0"/>
    <xf numFmtId="0" fontId="72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10" fontId="21" fillId="70" borderId="0"/>
    <xf numFmtId="10" fontId="21" fillId="70" borderId="0"/>
    <xf numFmtId="0" fontId="21" fillId="0" borderId="0"/>
    <xf numFmtId="10" fontId="21" fillId="70" borderId="0"/>
    <xf numFmtId="0" fontId="21" fillId="0" borderId="0"/>
    <xf numFmtId="0" fontId="174" fillId="0" borderId="0"/>
    <xf numFmtId="43" fontId="174" fillId="0" borderId="0" applyFont="0" applyFill="0" applyBorder="0" applyAlignment="0" applyProtection="0"/>
    <xf numFmtId="0" fontId="174" fillId="0" borderId="0"/>
    <xf numFmtId="0" fontId="21" fillId="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10" fontId="21" fillId="70" borderId="0"/>
    <xf numFmtId="10" fontId="21" fillId="70" borderId="0"/>
    <xf numFmtId="0" fontId="21" fillId="0" borderId="0"/>
    <xf numFmtId="0" fontId="21" fillId="0" borderId="0" applyNumberFormat="0" applyFont="0" applyFill="0" applyBorder="0" applyAlignment="0" applyProtection="0"/>
    <xf numFmtId="10" fontId="21" fillId="70" borderId="0"/>
    <xf numFmtId="0" fontId="21" fillId="0" borderId="0"/>
    <xf numFmtId="43" fontId="5" fillId="0" borderId="0" applyFont="0" applyFill="0" applyBorder="0" applyAlignment="0" applyProtection="0"/>
    <xf numFmtId="0" fontId="5" fillId="0" borderId="0"/>
    <xf numFmtId="0" fontId="66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7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5" fillId="0" borderId="0"/>
    <xf numFmtId="0" fontId="175" fillId="0" borderId="33" applyNumberFormat="0" applyFill="0" applyAlignment="0" applyProtection="0"/>
    <xf numFmtId="0" fontId="166" fillId="31" borderId="0" applyNumberFormat="0" applyBorder="0" applyAlignment="0" applyProtection="0"/>
    <xf numFmtId="0" fontId="166" fillId="16" borderId="40" applyNumberFormat="0" applyFont="0" applyAlignment="0" applyProtection="0"/>
    <xf numFmtId="0" fontId="166" fillId="0" borderId="0"/>
    <xf numFmtId="0" fontId="189" fillId="40" borderId="0" applyNumberFormat="0" applyBorder="0" applyAlignment="0" applyProtection="0"/>
    <xf numFmtId="0" fontId="166" fillId="39" borderId="0" applyNumberFormat="0" applyBorder="0" applyAlignment="0" applyProtection="0"/>
    <xf numFmtId="0" fontId="166" fillId="38" borderId="0" applyNumberFormat="0" applyBorder="0" applyAlignment="0" applyProtection="0"/>
    <xf numFmtId="0" fontId="189" fillId="37" borderId="0" applyNumberFormat="0" applyBorder="0" applyAlignment="0" applyProtection="0"/>
    <xf numFmtId="0" fontId="189" fillId="36" borderId="0" applyNumberFormat="0" applyBorder="0" applyAlignment="0" applyProtection="0"/>
    <xf numFmtId="0" fontId="166" fillId="35" borderId="0" applyNumberFormat="0" applyBorder="0" applyAlignment="0" applyProtection="0"/>
    <xf numFmtId="0" fontId="166" fillId="34" borderId="0" applyNumberFormat="0" applyBorder="0" applyAlignment="0" applyProtection="0"/>
    <xf numFmtId="0" fontId="189" fillId="33" borderId="0" applyNumberFormat="0" applyBorder="0" applyAlignment="0" applyProtection="0"/>
    <xf numFmtId="0" fontId="166" fillId="30" borderId="0" applyNumberFormat="0" applyBorder="0" applyAlignment="0" applyProtection="0"/>
    <xf numFmtId="0" fontId="189" fillId="29" borderId="0" applyNumberFormat="0" applyBorder="0" applyAlignment="0" applyProtection="0"/>
    <xf numFmtId="0" fontId="189" fillId="28" borderId="0" applyNumberFormat="0" applyBorder="0" applyAlignment="0" applyProtection="0"/>
    <xf numFmtId="0" fontId="166" fillId="27" borderId="0" applyNumberFormat="0" applyBorder="0" applyAlignment="0" applyProtection="0"/>
    <xf numFmtId="0" fontId="166" fillId="26" borderId="0" applyNumberFormat="0" applyBorder="0" applyAlignment="0" applyProtection="0"/>
    <xf numFmtId="0" fontId="189" fillId="25" borderId="0" applyNumberFormat="0" applyBorder="0" applyAlignment="0" applyProtection="0"/>
    <xf numFmtId="0" fontId="189" fillId="24" borderId="0" applyNumberFormat="0" applyBorder="0" applyAlignment="0" applyProtection="0"/>
    <xf numFmtId="0" fontId="166" fillId="23" borderId="0" applyNumberFormat="0" applyBorder="0" applyAlignment="0" applyProtection="0"/>
    <xf numFmtId="0" fontId="166" fillId="22" borderId="0" applyNumberFormat="0" applyBorder="0" applyAlignment="0" applyProtection="0"/>
    <xf numFmtId="0" fontId="189" fillId="21" borderId="0" applyNumberFormat="0" applyBorder="0" applyAlignment="0" applyProtection="0"/>
    <xf numFmtId="0" fontId="189" fillId="20" borderId="0" applyNumberFormat="0" applyBorder="0" applyAlignment="0" applyProtection="0"/>
    <xf numFmtId="0" fontId="166" fillId="19" borderId="0" applyNumberFormat="0" applyBorder="0" applyAlignment="0" applyProtection="0"/>
    <xf numFmtId="0" fontId="166" fillId="18" borderId="0" applyNumberFormat="0" applyBorder="0" applyAlignment="0" applyProtection="0"/>
    <xf numFmtId="0" fontId="189" fillId="17" borderId="0" applyNumberFormat="0" applyBorder="0" applyAlignment="0" applyProtection="0"/>
    <xf numFmtId="0" fontId="188" fillId="0" borderId="41" applyNumberFormat="0" applyFill="0" applyAlignment="0" applyProtection="0"/>
    <xf numFmtId="0" fontId="187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5" fillId="15" borderId="39" applyNumberFormat="0" applyAlignment="0" applyProtection="0"/>
    <xf numFmtId="0" fontId="184" fillId="0" borderId="38" applyNumberFormat="0" applyFill="0" applyAlignment="0" applyProtection="0"/>
    <xf numFmtId="0" fontId="183" fillId="14" borderId="36" applyNumberFormat="0" applyAlignment="0" applyProtection="0"/>
    <xf numFmtId="0" fontId="182" fillId="14" borderId="37" applyNumberFormat="0" applyAlignment="0" applyProtection="0"/>
    <xf numFmtId="0" fontId="181" fillId="13" borderId="36" applyNumberFormat="0" applyAlignment="0" applyProtection="0"/>
    <xf numFmtId="0" fontId="180" fillId="12" borderId="0" applyNumberFormat="0" applyBorder="0" applyAlignment="0" applyProtection="0"/>
    <xf numFmtId="0" fontId="179" fillId="11" borderId="0" applyNumberFormat="0" applyBorder="0" applyAlignment="0" applyProtection="0"/>
    <xf numFmtId="0" fontId="178" fillId="10" borderId="0" applyNumberFormat="0" applyBorder="0" applyAlignment="0" applyProtection="0"/>
    <xf numFmtId="0" fontId="177" fillId="0" borderId="0" applyNumberFormat="0" applyFill="0" applyBorder="0" applyAlignment="0" applyProtection="0"/>
    <xf numFmtId="0" fontId="177" fillId="0" borderId="35" applyNumberFormat="0" applyFill="0" applyAlignment="0" applyProtection="0"/>
    <xf numFmtId="0" fontId="176" fillId="0" borderId="34" applyNumberFormat="0" applyFill="0" applyAlignment="0" applyProtection="0"/>
    <xf numFmtId="0" fontId="21" fillId="0" borderId="0"/>
    <xf numFmtId="43" fontId="21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7" borderId="48" applyNumberFormat="0" applyFont="0" applyAlignment="0" applyProtection="0"/>
    <xf numFmtId="9" fontId="21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9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174" fillId="0" borderId="0"/>
    <xf numFmtId="43" fontId="174" fillId="0" borderId="0" applyFont="0" applyFill="0" applyBorder="0" applyAlignment="0" applyProtection="0"/>
    <xf numFmtId="0" fontId="174" fillId="0" borderId="0"/>
    <xf numFmtId="0" fontId="21" fillId="0" borderId="0"/>
    <xf numFmtId="0" fontId="21" fillId="0" borderId="0"/>
    <xf numFmtId="0" fontId="21" fillId="0" borderId="0"/>
    <xf numFmtId="44" fontId="66" fillId="0" borderId="0" applyFont="0" applyFill="0" applyBorder="0" applyAlignment="0" applyProtection="0"/>
    <xf numFmtId="0" fontId="17" fillId="0" borderId="17"/>
    <xf numFmtId="14" fontId="17" fillId="0" borderId="0"/>
    <xf numFmtId="0" fontId="161" fillId="0" borderId="0"/>
    <xf numFmtId="43" fontId="71" fillId="0" borderId="0" applyFont="0" applyFill="0" applyBorder="0" applyAlignment="0" applyProtection="0"/>
    <xf numFmtId="0" fontId="112" fillId="0" borderId="0"/>
    <xf numFmtId="0" fontId="17" fillId="0" borderId="0"/>
    <xf numFmtId="3" fontId="17" fillId="0" borderId="0"/>
    <xf numFmtId="14" fontId="17" fillId="0" borderId="0"/>
    <xf numFmtId="0" fontId="17" fillId="0" borderId="17"/>
    <xf numFmtId="9" fontId="17" fillId="0" borderId="0" applyFont="0" applyFill="0" applyBorder="0" applyAlignment="0" applyProtection="0"/>
    <xf numFmtId="14" fontId="17" fillId="0" borderId="0"/>
    <xf numFmtId="2" fontId="17" fillId="0" borderId="0"/>
    <xf numFmtId="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66" fillId="0" borderId="0" applyFont="0" applyFill="0" applyBorder="0" applyAlignment="0" applyProtection="0"/>
    <xf numFmtId="2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65" fillId="0" borderId="0"/>
    <xf numFmtId="9" fontId="71" fillId="0" borderId="0" applyFont="0" applyFill="0" applyBorder="0" applyAlignment="0" applyProtection="0"/>
    <xf numFmtId="0" fontId="164" fillId="0" borderId="0"/>
    <xf numFmtId="0" fontId="71" fillId="43" borderId="0" applyNumberFormat="0" applyBorder="0" applyAlignment="0" applyProtection="0"/>
    <xf numFmtId="0" fontId="71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8" borderId="0" applyNumberFormat="0" applyBorder="0" applyAlignment="0" applyProtection="0"/>
    <xf numFmtId="0" fontId="71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6" borderId="0" applyNumberFormat="0" applyBorder="0" applyAlignment="0" applyProtection="0"/>
    <xf numFmtId="5" fontId="17" fillId="0" borderId="0"/>
    <xf numFmtId="0" fontId="73" fillId="59" borderId="0" applyNumberFormat="0" applyBorder="0" applyAlignment="0" applyProtection="0"/>
    <xf numFmtId="0" fontId="161" fillId="0" borderId="0"/>
    <xf numFmtId="0" fontId="161" fillId="0" borderId="0"/>
    <xf numFmtId="0" fontId="112" fillId="0" borderId="0"/>
    <xf numFmtId="0" fontId="65" fillId="0" borderId="0"/>
    <xf numFmtId="0" fontId="115" fillId="47" borderId="48" applyNumberFormat="0" applyFont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17" fillId="0" borderId="0"/>
    <xf numFmtId="0" fontId="17" fillId="0" borderId="0"/>
    <xf numFmtId="43" fontId="16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1" fillId="0" borderId="0" applyFont="0" applyFill="0" applyBorder="0" applyAlignment="0" applyProtection="0"/>
    <xf numFmtId="0" fontId="1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64" fillId="0" borderId="0"/>
    <xf numFmtId="0" fontId="17" fillId="0" borderId="0"/>
    <xf numFmtId="0" fontId="17" fillId="0" borderId="0"/>
    <xf numFmtId="0" fontId="17" fillId="0" borderId="0"/>
    <xf numFmtId="37" fontId="190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" fillId="0" borderId="0" applyFont="0" applyFill="0" applyBorder="0" applyAlignment="0" applyProtection="0"/>
    <xf numFmtId="0" fontId="112" fillId="0" borderId="0"/>
    <xf numFmtId="0" fontId="17" fillId="0" borderId="17"/>
    <xf numFmtId="37" fontId="190" fillId="0" borderId="0"/>
    <xf numFmtId="0" fontId="17" fillId="0" borderId="0"/>
    <xf numFmtId="37" fontId="190" fillId="0" borderId="0"/>
    <xf numFmtId="0" fontId="66" fillId="0" borderId="0"/>
    <xf numFmtId="0" fontId="6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68" fillId="0" borderId="0"/>
    <xf numFmtId="0" fontId="68" fillId="0" borderId="0"/>
    <xf numFmtId="0" fontId="71" fillId="16" borderId="40" applyNumberFormat="0" applyFont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7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5" fontId="17" fillId="0" borderId="0"/>
    <xf numFmtId="42" fontId="158" fillId="0" borderId="0"/>
    <xf numFmtId="0" fontId="68" fillId="0" borderId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36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36" fillId="11" borderId="0" applyNumberFormat="0" applyBorder="0" applyAlignment="0" applyProtection="0"/>
    <xf numFmtId="0" fontId="39" fillId="14" borderId="36" applyNumberFormat="0" applyAlignment="0" applyProtection="0"/>
    <xf numFmtId="0" fontId="41" fillId="15" borderId="39" applyNumberFormat="0" applyAlignment="0" applyProtection="0"/>
    <xf numFmtId="43" fontId="7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2" fillId="0" borderId="33" applyNumberFormat="0" applyFill="0" applyAlignment="0" applyProtection="0"/>
    <xf numFmtId="0" fontId="33" fillId="0" borderId="34" applyNumberFormat="0" applyFill="0" applyAlignment="0" applyProtection="0"/>
    <xf numFmtId="0" fontId="34" fillId="0" borderId="35" applyNumberFormat="0" applyFill="0" applyAlignment="0" applyProtection="0"/>
    <xf numFmtId="0" fontId="34" fillId="0" borderId="0" applyNumberFormat="0" applyFill="0" applyBorder="0" applyAlignment="0" applyProtection="0"/>
    <xf numFmtId="0" fontId="37" fillId="13" borderId="36" applyNumberFormat="0" applyAlignment="0" applyProtection="0"/>
    <xf numFmtId="0" fontId="40" fillId="0" borderId="38" applyNumberFormat="0" applyFill="0" applyAlignment="0" applyProtection="0"/>
    <xf numFmtId="0" fontId="64" fillId="12" borderId="0" applyNumberFormat="0" applyBorder="0" applyAlignment="0" applyProtection="0"/>
    <xf numFmtId="0" fontId="5" fillId="0" borderId="0"/>
    <xf numFmtId="0" fontId="71" fillId="16" borderId="40" applyNumberFormat="0" applyFont="0" applyAlignment="0" applyProtection="0"/>
    <xf numFmtId="0" fontId="38" fillId="14" borderId="37" applyNumberFormat="0" applyAlignment="0" applyProtection="0"/>
    <xf numFmtId="9" fontId="71" fillId="0" borderId="0" applyFont="0" applyFill="0" applyBorder="0" applyAlignment="0" applyProtection="0"/>
    <xf numFmtId="0" fontId="44" fillId="0" borderId="41" applyNumberFormat="0" applyFill="0" applyAlignment="0" applyProtection="0"/>
    <xf numFmtId="0" fontId="42" fillId="0" borderId="0" applyNumberFormat="0" applyFill="0" applyBorder="0" applyAlignment="0" applyProtection="0"/>
    <xf numFmtId="42" fontId="15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" fontId="17" fillId="0" borderId="0"/>
    <xf numFmtId="2" fontId="17" fillId="0" borderId="0"/>
    <xf numFmtId="5" fontId="17" fillId="0" borderId="0"/>
    <xf numFmtId="3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" fillId="16" borderId="40" applyNumberFormat="0" applyFont="0" applyAlignment="0" applyProtection="0"/>
    <xf numFmtId="0" fontId="150" fillId="0" borderId="0"/>
    <xf numFmtId="43" fontId="150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58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3" fillId="0" borderId="0">
      <alignment vertical="top"/>
    </xf>
    <xf numFmtId="0" fontId="164" fillId="0" borderId="0"/>
    <xf numFmtId="0" fontId="153" fillId="0" borderId="0">
      <alignment vertical="top"/>
    </xf>
    <xf numFmtId="0" fontId="5" fillId="0" borderId="0"/>
    <xf numFmtId="9" fontId="15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6" fillId="0" borderId="0"/>
    <xf numFmtId="42" fontId="158" fillId="0" borderId="0"/>
    <xf numFmtId="42" fontId="158" fillId="0" borderId="0"/>
    <xf numFmtId="169" fontId="1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3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6" fillId="0" borderId="0" applyFont="0" applyFill="0" applyBorder="0" applyAlignment="0" applyProtection="0"/>
    <xf numFmtId="44" fontId="153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/>
    <xf numFmtId="42" fontId="158" fillId="0" borderId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0" fillId="0" borderId="0"/>
    <xf numFmtId="0" fontId="5" fillId="0" borderId="0"/>
    <xf numFmtId="0" fontId="153" fillId="0" borderId="0">
      <alignment vertical="top"/>
    </xf>
    <xf numFmtId="0" fontId="150" fillId="0" borderId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7" fillId="0" borderId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7" fillId="0" borderId="0"/>
    <xf numFmtId="0" fontId="153" fillId="0" borderId="0">
      <alignment vertical="top"/>
    </xf>
    <xf numFmtId="0" fontId="164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64" fillId="0" borderId="0"/>
    <xf numFmtId="0" fontId="164" fillId="0" borderId="0"/>
    <xf numFmtId="0" fontId="17" fillId="0" borderId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/>
    <xf numFmtId="0" fontId="17" fillId="0" borderId="0"/>
    <xf numFmtId="0" fontId="166" fillId="0" borderId="0"/>
    <xf numFmtId="0" fontId="17" fillId="0" borderId="0"/>
    <xf numFmtId="0" fontId="166" fillId="0" borderId="0"/>
    <xf numFmtId="0" fontId="17" fillId="0" borderId="0"/>
    <xf numFmtId="0" fontId="17" fillId="0" borderId="0"/>
    <xf numFmtId="0" fontId="66" fillId="0" borderId="0"/>
    <xf numFmtId="0" fontId="6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3" fillId="0" borderId="0">
      <alignment vertical="top"/>
    </xf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2" fontId="158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47" borderId="48" applyNumberFormat="0" applyFont="0" applyAlignment="0" applyProtection="0"/>
    <xf numFmtId="0" fontId="5" fillId="16" borderId="40" applyNumberFormat="0" applyFont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53" fillId="0" borderId="0" applyFont="0" applyFill="0" applyBorder="0" applyAlignment="0" applyProtection="0">
      <alignment vertical="top"/>
    </xf>
    <xf numFmtId="9" fontId="153" fillId="0" borderId="0" applyFont="0" applyFill="0" applyBorder="0" applyAlignment="0" applyProtection="0">
      <alignment vertical="top"/>
    </xf>
    <xf numFmtId="3" fontId="17" fillId="0" borderId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3" fillId="0" borderId="0" applyFont="0" applyFill="0" applyBorder="0" applyAlignment="0" applyProtection="0">
      <alignment vertical="top"/>
    </xf>
    <xf numFmtId="9" fontId="153" fillId="0" borderId="0" applyFont="0" applyFill="0" applyBorder="0" applyAlignment="0" applyProtection="0">
      <alignment vertical="top"/>
    </xf>
    <xf numFmtId="9" fontId="153" fillId="0" borderId="0" applyFont="0" applyFill="0" applyBorder="0" applyAlignment="0" applyProtection="0">
      <alignment vertical="top"/>
    </xf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71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7" borderId="48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3" fillId="0" borderId="0">
      <alignment vertical="top"/>
    </xf>
    <xf numFmtId="9" fontId="153" fillId="0" borderId="0" applyFont="0" applyFill="0" applyBorder="0" applyAlignment="0" applyProtection="0">
      <alignment vertical="top"/>
    </xf>
    <xf numFmtId="37" fontId="191" fillId="0" borderId="0"/>
    <xf numFmtId="43" fontId="191" fillId="0" borderId="0" applyFont="0" applyFill="0" applyBorder="0" applyAlignment="0" applyProtection="0"/>
    <xf numFmtId="0" fontId="17" fillId="0" borderId="0"/>
    <xf numFmtId="9" fontId="5" fillId="0" borderId="0" applyFont="0" applyFill="0" applyBorder="0" applyAlignment="0" applyProtection="0"/>
    <xf numFmtId="9" fontId="191" fillId="0" borderId="0" applyFont="0" applyFill="0" applyBorder="0" applyAlignment="0" applyProtection="0"/>
    <xf numFmtId="0" fontId="17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52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26" borderId="0" applyNumberFormat="0" applyBorder="0" applyAlignment="0" applyProtection="0"/>
    <xf numFmtId="0" fontId="5" fillId="46" borderId="0" applyNumberFormat="0" applyBorder="0" applyAlignment="0" applyProtection="0"/>
    <xf numFmtId="0" fontId="5" fillId="22" borderId="0" applyNumberFormat="0" applyBorder="0" applyAlignment="0" applyProtection="0"/>
    <xf numFmtId="0" fontId="5" fillId="45" borderId="0" applyNumberFormat="0" applyBorder="0" applyAlignment="0" applyProtection="0"/>
    <xf numFmtId="0" fontId="5" fillId="1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5" fillId="38" borderId="0" applyNumberFormat="0" applyBorder="0" applyAlignment="0" applyProtection="0"/>
    <xf numFmtId="0" fontId="5" fillId="35" borderId="0" applyNumberFormat="0" applyBorder="0" applyAlignment="0" applyProtection="0"/>
    <xf numFmtId="0" fontId="5" fillId="3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44" fontId="5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45" fillId="40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17" fillId="0" borderId="0"/>
    <xf numFmtId="0" fontId="153" fillId="0" borderId="0">
      <alignment vertical="top"/>
    </xf>
    <xf numFmtId="0" fontId="153" fillId="0" borderId="0">
      <alignment vertical="top"/>
    </xf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3" fillId="0" borderId="0">
      <alignment vertical="top"/>
    </xf>
    <xf numFmtId="0" fontId="5" fillId="16" borderId="40" applyNumberFormat="0" applyFont="0" applyAlignment="0" applyProtection="0"/>
    <xf numFmtId="9" fontId="17" fillId="0" borderId="0" applyFont="0" applyFill="0" applyBorder="0" applyAlignment="0" applyProtection="0"/>
    <xf numFmtId="0" fontId="153" fillId="0" borderId="0">
      <alignment vertical="top"/>
    </xf>
    <xf numFmtId="0" fontId="5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" fillId="0" borderId="0"/>
    <xf numFmtId="169" fontId="1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6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7" borderId="48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3" fillId="0" borderId="0">
      <alignment vertical="top"/>
    </xf>
    <xf numFmtId="9" fontId="153" fillId="0" borderId="0" applyFont="0" applyFill="0" applyBorder="0" applyAlignment="0" applyProtection="0">
      <alignment vertical="top"/>
    </xf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7" fillId="0" borderId="0"/>
    <xf numFmtId="9" fontId="17" fillId="0" borderId="0" applyFont="0" applyFill="0" applyBorder="0" applyAlignment="0" applyProtection="0"/>
    <xf numFmtId="0" fontId="153" fillId="0" borderId="0">
      <alignment vertical="top"/>
    </xf>
    <xf numFmtId="0" fontId="192" fillId="0" borderId="0">
      <alignment vertical="top"/>
    </xf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40" borderId="0" applyNumberFormat="0" applyBorder="0" applyAlignment="0" applyProtection="0"/>
    <xf numFmtId="43" fontId="192" fillId="0" borderId="0" applyFont="0" applyFill="0" applyBorder="0" applyAlignment="0" applyProtection="0">
      <alignment vertical="top"/>
    </xf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ill="0" applyBorder="0" applyAlignment="0" applyProtection="0"/>
    <xf numFmtId="43" fontId="17" fillId="0" borderId="0" applyFill="0" applyBorder="0" applyAlignment="0" applyProtection="0"/>
    <xf numFmtId="43" fontId="158" fillId="0" borderId="0" applyFont="0" applyFill="0" applyBorder="0" applyAlignment="0" applyProtection="0"/>
    <xf numFmtId="43" fontId="192" fillId="0" borderId="0" applyFont="0" applyFill="0" applyBorder="0" applyAlignment="0" applyProtection="0">
      <alignment vertical="top"/>
    </xf>
    <xf numFmtId="44" fontId="158" fillId="0" borderId="0" applyFont="0" applyFill="0" applyBorder="0" applyAlignment="0" applyProtection="0"/>
    <xf numFmtId="44" fontId="158" fillId="0" borderId="0" applyFont="0" applyFill="0" applyBorder="0" applyAlignment="0" applyProtection="0"/>
    <xf numFmtId="44" fontId="158" fillId="0" borderId="0" applyFont="0" applyFill="0" applyBorder="0" applyAlignment="0" applyProtection="0"/>
    <xf numFmtId="44" fontId="158" fillId="0" borderId="0" applyFont="0" applyFill="0" applyBorder="0" applyAlignment="0" applyProtection="0"/>
    <xf numFmtId="44" fontId="158" fillId="0" borderId="0" applyFont="0" applyFill="0" applyBorder="0" applyAlignment="0" applyProtection="0"/>
    <xf numFmtId="44" fontId="158" fillId="0" borderId="0" applyFont="0" applyFill="0" applyBorder="0" applyAlignment="0" applyProtection="0"/>
    <xf numFmtId="44" fontId="158" fillId="0" borderId="0" applyFont="0" applyFill="0" applyBorder="0" applyAlignment="0" applyProtection="0"/>
    <xf numFmtId="44" fontId="158" fillId="0" borderId="0" applyFont="0" applyFill="0" applyBorder="0" applyAlignment="0" applyProtection="0"/>
    <xf numFmtId="0" fontId="192" fillId="0" borderId="0">
      <alignment vertical="top"/>
    </xf>
    <xf numFmtId="44" fontId="17" fillId="0" borderId="0" applyFont="0" applyFill="0" applyBorder="0" applyAlignment="0" applyProtection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0" fontId="100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2" fillId="0" borderId="0">
      <alignment vertical="top"/>
    </xf>
    <xf numFmtId="0" fontId="158" fillId="0" borderId="0"/>
    <xf numFmtId="0" fontId="158" fillId="0" borderId="0"/>
    <xf numFmtId="0" fontId="158" fillId="0" borderId="0"/>
    <xf numFmtId="0" fontId="17" fillId="0" borderId="0"/>
    <xf numFmtId="0" fontId="158" fillId="0" borderId="0"/>
    <xf numFmtId="9" fontId="192" fillId="0" borderId="0" applyFont="0" applyFill="0" applyBorder="0" applyAlignment="0" applyProtection="0">
      <alignment vertical="top"/>
    </xf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92" fillId="0" borderId="0" applyFont="0" applyFill="0" applyBorder="0" applyAlignment="0" applyProtection="0">
      <alignment vertical="top"/>
    </xf>
    <xf numFmtId="9" fontId="192" fillId="0" borderId="0" applyFont="0" applyFill="0" applyBorder="0" applyAlignment="0" applyProtection="0">
      <alignment vertical="top"/>
    </xf>
    <xf numFmtId="0" fontId="192" fillId="0" borderId="0">
      <alignment vertical="top"/>
    </xf>
    <xf numFmtId="9" fontId="192" fillId="0" borderId="0" applyFont="0" applyFill="0" applyBorder="0" applyAlignment="0" applyProtection="0">
      <alignment vertical="top"/>
    </xf>
    <xf numFmtId="0" fontId="152" fillId="0" borderId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40" borderId="0" applyNumberFormat="0" applyBorder="0" applyAlignment="0" applyProtection="0"/>
    <xf numFmtId="43" fontId="158" fillId="0" borderId="0" applyFont="0" applyFill="0" applyBorder="0" applyAlignment="0" applyProtection="0"/>
    <xf numFmtId="4" fontId="21" fillId="70" borderId="0"/>
    <xf numFmtId="43" fontId="17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53" fillId="0" borderId="0" applyFont="0" applyFill="0" applyBorder="0" applyAlignment="0" applyProtection="0">
      <alignment vertical="top"/>
    </xf>
    <xf numFmtId="43" fontId="153" fillId="0" borderId="0" applyFont="0" applyFill="0" applyBorder="0" applyAlignment="0" applyProtection="0">
      <alignment vertical="top"/>
    </xf>
    <xf numFmtId="43" fontId="7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1" fillId="0" borderId="0" applyFont="0" applyFill="0" applyBorder="0" applyAlignment="0" applyProtection="0"/>
    <xf numFmtId="42" fontId="158" fillId="0" borderId="0"/>
    <xf numFmtId="43" fontId="158" fillId="0" borderId="0" applyFont="0" applyFill="0" applyBorder="0" applyAlignment="0" applyProtection="0"/>
    <xf numFmtId="3" fontId="17" fillId="0" borderId="0" applyFont="0" applyFill="0" applyBorder="0" applyAlignment="0" applyProtection="0"/>
    <xf numFmtId="42" fontId="158" fillId="0" borderId="0"/>
    <xf numFmtId="42" fontId="158" fillId="0" borderId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53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5" fontId="17" fillId="0" borderId="0" applyFont="0" applyFill="0" applyBorder="0" applyAlignment="0" applyProtection="0"/>
    <xf numFmtId="42" fontId="158" fillId="0" borderId="0"/>
    <xf numFmtId="0" fontId="21" fillId="69" borderId="0" applyFont="0" applyFill="0" applyBorder="0" applyAlignment="0" applyProtection="0"/>
    <xf numFmtId="42" fontId="158" fillId="0" borderId="0"/>
    <xf numFmtId="170" fontId="17" fillId="0" borderId="0" applyFont="0" applyFill="0" applyBorder="0" applyAlignment="0" applyProtection="0"/>
    <xf numFmtId="14" fontId="17" fillId="0" borderId="0" applyFont="0" applyFill="0" applyBorder="0" applyAlignment="0" applyProtection="0"/>
    <xf numFmtId="2" fontId="21" fillId="69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161" fillId="0" borderId="0" applyNumberFormat="0" applyFont="0" applyFill="0" applyAlignment="0" applyProtection="0"/>
    <xf numFmtId="0" fontId="161" fillId="0" borderId="0" applyNumberFormat="0" applyFont="0" applyFill="0" applyAlignment="0" applyProtection="0"/>
    <xf numFmtId="0" fontId="161" fillId="0" borderId="0" applyFont="0" applyFill="0" applyBorder="0" applyAlignment="0" applyProtection="0"/>
    <xf numFmtId="0" fontId="161" fillId="0" borderId="0" applyNumberFormat="0" applyFont="0" applyFill="0" applyAlignment="0" applyProtection="0"/>
    <xf numFmtId="42" fontId="158" fillId="0" borderId="0"/>
    <xf numFmtId="3" fontId="17" fillId="0" borderId="0"/>
    <xf numFmtId="0" fontId="112" fillId="0" borderId="0" applyNumberFormat="0" applyFont="0" applyFill="0" applyAlignment="0" applyProtection="0"/>
    <xf numFmtId="0" fontId="112" fillId="0" borderId="0" applyNumberFormat="0" applyFont="0" applyFill="0" applyAlignment="0" applyProtection="0"/>
    <xf numFmtId="0" fontId="112" fillId="0" borderId="0" applyFont="0" applyFill="0" applyBorder="0" applyAlignment="0" applyProtection="0"/>
    <xf numFmtId="0" fontId="112" fillId="0" borderId="0" applyNumberFormat="0" applyFont="0" applyFill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92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58" fillId="0" borderId="0"/>
    <xf numFmtId="0" fontId="17" fillId="0" borderId="0">
      <alignment vertical="top"/>
    </xf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>
      <alignment vertical="top"/>
    </xf>
    <xf numFmtId="0" fontId="5" fillId="0" borderId="0"/>
    <xf numFmtId="0" fontId="17" fillId="0" borderId="0">
      <alignment vertical="top"/>
    </xf>
    <xf numFmtId="0" fontId="17" fillId="0" borderId="0"/>
    <xf numFmtId="0" fontId="17" fillId="0" borderId="0"/>
    <xf numFmtId="0" fontId="21" fillId="0" borderId="0"/>
    <xf numFmtId="0" fontId="17" fillId="0" borderId="0">
      <alignment vertical="top"/>
    </xf>
    <xf numFmtId="0" fontId="17" fillId="0" borderId="0">
      <alignment vertical="top"/>
    </xf>
    <xf numFmtId="0" fontId="22" fillId="0" borderId="0"/>
    <xf numFmtId="0" fontId="17" fillId="0" borderId="0">
      <alignment vertical="top"/>
    </xf>
    <xf numFmtId="0" fontId="17" fillId="0" borderId="0"/>
    <xf numFmtId="0" fontId="22" fillId="0" borderId="0"/>
    <xf numFmtId="0" fontId="17" fillId="0" borderId="0">
      <alignment vertical="top"/>
    </xf>
    <xf numFmtId="0" fontId="17" fillId="0" borderId="0"/>
    <xf numFmtId="0" fontId="22" fillId="0" borderId="0"/>
    <xf numFmtId="0" fontId="22" fillId="0" borderId="0"/>
    <xf numFmtId="0" fontId="17" fillId="0" borderId="0"/>
    <xf numFmtId="0" fontId="17" fillId="0" borderId="0">
      <alignment vertical="top"/>
    </xf>
    <xf numFmtId="0" fontId="17" fillId="0" borderId="0"/>
    <xf numFmtId="42" fontId="158" fillId="0" borderId="0"/>
    <xf numFmtId="0" fontId="17" fillId="0" borderId="0">
      <alignment vertical="top"/>
    </xf>
    <xf numFmtId="0" fontId="17" fillId="0" borderId="0"/>
    <xf numFmtId="0" fontId="17" fillId="0" borderId="0">
      <alignment vertical="top"/>
    </xf>
    <xf numFmtId="0" fontId="153" fillId="0" borderId="0">
      <alignment vertical="top"/>
    </xf>
    <xf numFmtId="0" fontId="17" fillId="0" borderId="0">
      <alignment vertical="top"/>
    </xf>
    <xf numFmtId="0" fontId="17" fillId="0" borderId="0"/>
    <xf numFmtId="0" fontId="153" fillId="0" borderId="0"/>
    <xf numFmtId="0" fontId="22" fillId="0" borderId="0"/>
    <xf numFmtId="0" fontId="17" fillId="0" borderId="0">
      <alignment vertical="top"/>
    </xf>
    <xf numFmtId="0" fontId="5" fillId="0" borderId="0"/>
    <xf numFmtId="0" fontId="5" fillId="0" borderId="0"/>
    <xf numFmtId="0" fontId="22" fillId="0" borderId="0"/>
    <xf numFmtId="0" fontId="17" fillId="0" borderId="0">
      <alignment vertical="top"/>
    </xf>
    <xf numFmtId="0" fontId="158" fillId="0" borderId="0"/>
    <xf numFmtId="0" fontId="158" fillId="0" borderId="0"/>
    <xf numFmtId="0" fontId="17" fillId="0" borderId="0">
      <alignment vertical="top"/>
    </xf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68" fillId="0" borderId="0"/>
    <xf numFmtId="0" fontId="17" fillId="0" borderId="0">
      <alignment vertical="top"/>
    </xf>
    <xf numFmtId="0" fontId="158" fillId="0" borderId="0"/>
    <xf numFmtId="0" fontId="158" fillId="0" borderId="0"/>
    <xf numFmtId="0" fontId="158" fillId="0" borderId="0"/>
    <xf numFmtId="42" fontId="158" fillId="0" borderId="0"/>
    <xf numFmtId="0" fontId="5" fillId="0" borderId="0"/>
    <xf numFmtId="0" fontId="153" fillId="0" borderId="0">
      <alignment vertical="top"/>
    </xf>
    <xf numFmtId="0" fontId="153" fillId="0" borderId="0">
      <alignment vertical="top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3" fillId="0" borderId="0" applyNumberFormat="0" applyFont="0" applyFill="0" applyBorder="0" applyAlignment="0" applyProtection="0"/>
    <xf numFmtId="9" fontId="158" fillId="0" borderId="0" applyFont="0" applyFill="0" applyBorder="0" applyAlignment="0" applyProtection="0"/>
    <xf numFmtId="42" fontId="158" fillId="0" borderId="0"/>
    <xf numFmtId="0" fontId="17" fillId="0" borderId="56" applyNumberFormat="0" applyFont="0" applyBorder="0" applyAlignment="0" applyProtection="0"/>
    <xf numFmtId="0" fontId="17" fillId="0" borderId="56" applyNumberFormat="0" applyFont="0" applyBorder="0" applyAlignment="0" applyProtection="0"/>
    <xf numFmtId="0" fontId="171" fillId="0" borderId="31">
      <protection locked="0"/>
    </xf>
    <xf numFmtId="3" fontId="17" fillId="0" borderId="0"/>
    <xf numFmtId="0" fontId="17" fillId="0" borderId="56" applyNumberFormat="0" applyFont="0" applyBorder="0" applyAlignment="0" applyProtection="0"/>
    <xf numFmtId="0" fontId="192" fillId="0" borderId="0">
      <alignment vertical="top"/>
    </xf>
    <xf numFmtId="0" fontId="21" fillId="0" borderId="0"/>
    <xf numFmtId="0" fontId="21" fillId="0" borderId="0"/>
    <xf numFmtId="10" fontId="21" fillId="70" borderId="0"/>
    <xf numFmtId="0" fontId="158" fillId="0" borderId="0"/>
    <xf numFmtId="10" fontId="21" fillId="70" borderId="0"/>
    <xf numFmtId="0" fontId="21" fillId="0" borderId="0"/>
    <xf numFmtId="10" fontId="21" fillId="70" borderId="0"/>
    <xf numFmtId="10" fontId="21" fillId="70" borderId="0"/>
    <xf numFmtId="0" fontId="21" fillId="0" borderId="0"/>
    <xf numFmtId="10" fontId="21" fillId="70" borderId="0"/>
    <xf numFmtId="0" fontId="21" fillId="0" borderId="0"/>
    <xf numFmtId="10" fontId="21" fillId="70" borderId="0"/>
    <xf numFmtId="0" fontId="21" fillId="0" borderId="0"/>
    <xf numFmtId="10" fontId="21" fillId="70" borderId="0"/>
    <xf numFmtId="0" fontId="21" fillId="0" borderId="0"/>
    <xf numFmtId="10" fontId="21" fillId="70" borderId="0"/>
    <xf numFmtId="0" fontId="174" fillId="0" borderId="0"/>
    <xf numFmtId="9" fontId="174" fillId="0" borderId="0" applyFont="0" applyFill="0" applyBorder="0" applyAlignment="0" applyProtection="0"/>
    <xf numFmtId="0" fontId="158" fillId="0" borderId="0"/>
    <xf numFmtId="0" fontId="21" fillId="0" borderId="0"/>
    <xf numFmtId="0" fontId="158" fillId="0" borderId="0"/>
    <xf numFmtId="0" fontId="158" fillId="0" borderId="0"/>
    <xf numFmtId="0" fontId="174" fillId="0" borderId="0"/>
    <xf numFmtId="0" fontId="174" fillId="0" borderId="0"/>
    <xf numFmtId="0" fontId="174" fillId="0" borderId="0"/>
    <xf numFmtId="0" fontId="21" fillId="0" borderId="0"/>
    <xf numFmtId="10" fontId="21" fillId="70" borderId="0"/>
    <xf numFmtId="0" fontId="21" fillId="0" borderId="0"/>
    <xf numFmtId="10" fontId="21" fillId="70" borderId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2" fontId="158" fillId="0" borderId="0"/>
    <xf numFmtId="42" fontId="158" fillId="0" borderId="0"/>
    <xf numFmtId="0" fontId="21" fillId="0" borderId="0"/>
    <xf numFmtId="0" fontId="158" fillId="0" borderId="0"/>
    <xf numFmtId="0" fontId="158" fillId="0" borderId="0"/>
    <xf numFmtId="0" fontId="158" fillId="0" borderId="0"/>
    <xf numFmtId="0" fontId="21" fillId="0" borderId="0"/>
    <xf numFmtId="0" fontId="21" fillId="0" borderId="0"/>
    <xf numFmtId="0" fontId="21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21" fillId="0" borderId="0"/>
    <xf numFmtId="10" fontId="21" fillId="70" borderId="0"/>
    <xf numFmtId="10" fontId="21" fillId="70" borderId="0"/>
    <xf numFmtId="0" fontId="21" fillId="0" borderId="0"/>
    <xf numFmtId="0" fontId="21" fillId="0" borderId="0"/>
    <xf numFmtId="10" fontId="21" fillId="70" borderId="0"/>
    <xf numFmtId="10" fontId="21" fillId="70" borderId="0"/>
    <xf numFmtId="0" fontId="21" fillId="0" borderId="0"/>
    <xf numFmtId="10" fontId="21" fillId="70" borderId="0"/>
    <xf numFmtId="10" fontId="21" fillId="7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21" fillId="70" borderId="0"/>
    <xf numFmtId="0" fontId="21" fillId="0" borderId="0"/>
    <xf numFmtId="10" fontId="21" fillId="70" borderId="0"/>
    <xf numFmtId="10" fontId="21" fillId="70" borderId="0"/>
    <xf numFmtId="0" fontId="21" fillId="0" borderId="0"/>
    <xf numFmtId="10" fontId="21" fillId="70" borderId="0"/>
    <xf numFmtId="0" fontId="21" fillId="0" borderId="0"/>
    <xf numFmtId="10" fontId="21" fillId="70" borderId="0"/>
    <xf numFmtId="0" fontId="17" fillId="0" borderId="0"/>
    <xf numFmtId="0" fontId="17" fillId="0" borderId="0"/>
    <xf numFmtId="0" fontId="17" fillId="0" borderId="0"/>
    <xf numFmtId="43" fontId="153" fillId="0" borderId="0" applyFont="0" applyFill="0" applyBorder="0" applyAlignment="0" applyProtection="0">
      <alignment vertical="top"/>
    </xf>
    <xf numFmtId="169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" fillId="0" borderId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3" fillId="0" borderId="0" applyFont="0" applyFill="0" applyBorder="0" applyAlignment="0" applyProtection="0">
      <alignment vertical="top"/>
    </xf>
    <xf numFmtId="0" fontId="17" fillId="0" borderId="0"/>
    <xf numFmtId="43" fontId="174" fillId="0" borderId="0" applyFont="0" applyFill="0" applyBorder="0" applyAlignment="0" applyProtection="0"/>
    <xf numFmtId="0" fontId="174" fillId="0" borderId="0"/>
    <xf numFmtId="0" fontId="174" fillId="0" borderId="0"/>
    <xf numFmtId="43" fontId="174" fillId="0" borderId="0" applyFont="0" applyFill="0" applyBorder="0" applyAlignment="0" applyProtection="0"/>
    <xf numFmtId="0" fontId="174" fillId="0" borderId="0"/>
    <xf numFmtId="0" fontId="174" fillId="0" borderId="0"/>
    <xf numFmtId="0" fontId="174" fillId="0" borderId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10" fontId="21" fillId="70" borderId="0"/>
    <xf numFmtId="10" fontId="21" fillId="70" borderId="0"/>
    <xf numFmtId="10" fontId="21" fillId="70" borderId="0"/>
    <xf numFmtId="10" fontId="21" fillId="70" borderId="0"/>
    <xf numFmtId="169" fontId="17" fillId="0" borderId="0" applyFont="0" applyFill="0" applyBorder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0" fontId="17" fillId="47" borderId="48" applyNumberFormat="0" applyFont="0" applyAlignment="0" applyProtection="0"/>
    <xf numFmtId="169" fontId="17" fillId="0" borderId="0" applyFont="0" applyFill="0" applyBorder="0" applyAlignment="0" applyProtection="0"/>
    <xf numFmtId="10" fontId="21" fillId="70" borderId="0"/>
    <xf numFmtId="10" fontId="21" fillId="70" borderId="0"/>
    <xf numFmtId="10" fontId="21" fillId="70" borderId="0"/>
    <xf numFmtId="0" fontId="21" fillId="0" borderId="0"/>
    <xf numFmtId="42" fontId="158" fillId="0" borderId="0"/>
    <xf numFmtId="0" fontId="174" fillId="0" borderId="0"/>
    <xf numFmtId="0" fontId="174" fillId="0" borderId="0"/>
    <xf numFmtId="0" fontId="174" fillId="0" borderId="0"/>
    <xf numFmtId="42" fontId="158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10" fontId="21" fillId="70" borderId="0"/>
    <xf numFmtId="10" fontId="21" fillId="70" borderId="0"/>
    <xf numFmtId="0" fontId="71" fillId="43" borderId="0" applyNumberFormat="0" applyBorder="0" applyAlignment="0" applyProtection="0"/>
    <xf numFmtId="0" fontId="71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8" borderId="0" applyNumberFormat="0" applyBorder="0" applyAlignment="0" applyProtection="0"/>
    <xf numFmtId="0" fontId="71" fillId="42" borderId="0" applyNumberFormat="0" applyBorder="0" applyAlignment="0" applyProtection="0"/>
    <xf numFmtId="0" fontId="71" fillId="44" borderId="0" applyNumberFormat="0" applyBorder="0" applyAlignment="0" applyProtection="0"/>
    <xf numFmtId="0" fontId="71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2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50" borderId="0" applyNumberFormat="0" applyBorder="0" applyAlignment="0" applyProtection="0"/>
    <xf numFmtId="0" fontId="73" fillId="57" borderId="0" applyNumberFormat="0" applyBorder="0" applyAlignment="0" applyProtection="0"/>
    <xf numFmtId="3" fontId="17" fillId="0" borderId="0"/>
    <xf numFmtId="0" fontId="73" fillId="60" borderId="0" applyNumberFormat="0" applyBorder="0" applyAlignment="0" applyProtection="0"/>
    <xf numFmtId="0" fontId="73" fillId="62" borderId="0" applyNumberFormat="0" applyBorder="0" applyAlignment="0" applyProtection="0"/>
    <xf numFmtId="0" fontId="73" fillId="58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61" borderId="0" applyNumberFormat="0" applyBorder="0" applyAlignment="0" applyProtection="0"/>
    <xf numFmtId="0" fontId="74" fillId="45" borderId="0" applyNumberFormat="0" applyBorder="0" applyAlignment="0" applyProtection="0"/>
    <xf numFmtId="0" fontId="75" fillId="51" borderId="42" applyNumberFormat="0" applyAlignment="0" applyProtection="0"/>
    <xf numFmtId="0" fontId="76" fillId="63" borderId="43" applyNumberFormat="0" applyAlignment="0" applyProtection="0"/>
    <xf numFmtId="43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62" fillId="0" borderId="0" applyFont="0" applyFill="0" applyBorder="0" applyAlignment="0" applyProtection="0"/>
    <xf numFmtId="44" fontId="16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46" borderId="0" applyNumberFormat="0" applyBorder="0" applyAlignment="0" applyProtection="0"/>
    <xf numFmtId="0" fontId="86" fillId="0" borderId="46" applyNumberFormat="0" applyFill="0" applyAlignment="0" applyProtection="0"/>
    <xf numFmtId="0" fontId="86" fillId="0" borderId="0" applyNumberFormat="0" applyFill="0" applyBorder="0" applyAlignment="0" applyProtection="0"/>
    <xf numFmtId="0" fontId="79" fillId="44" borderId="42" applyNumberFormat="0" applyAlignment="0" applyProtection="0"/>
    <xf numFmtId="0" fontId="80" fillId="0" borderId="47" applyNumberFormat="0" applyFill="0" applyAlignment="0" applyProtection="0"/>
    <xf numFmtId="0" fontId="81" fillId="53" borderId="0" applyNumberFormat="0" applyBorder="0" applyAlignment="0" applyProtection="0"/>
    <xf numFmtId="9" fontId="21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53" fillId="0" borderId="0">
      <alignment vertical="top"/>
    </xf>
    <xf numFmtId="9" fontId="21" fillId="0" borderId="0" applyFont="0" applyFill="0" applyBorder="0" applyAlignment="0" applyProtection="0"/>
    <xf numFmtId="0" fontId="153" fillId="0" borderId="0">
      <alignment vertical="top"/>
    </xf>
    <xf numFmtId="0" fontId="17" fillId="0" borderId="0"/>
    <xf numFmtId="0" fontId="17" fillId="0" borderId="0"/>
    <xf numFmtId="0" fontId="150" fillId="0" borderId="0"/>
    <xf numFmtId="0" fontId="1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5" fillId="0" borderId="0"/>
    <xf numFmtId="0" fontId="5" fillId="0" borderId="0"/>
    <xf numFmtId="0" fontId="17" fillId="0" borderId="0"/>
    <xf numFmtId="0" fontId="82" fillId="51" borderId="49" applyNumberFormat="0" applyAlignment="0" applyProtection="0"/>
    <xf numFmtId="9" fontId="21" fillId="0" borderId="0" applyFont="0" applyFill="0" applyBorder="0" applyAlignment="0" applyProtection="0"/>
    <xf numFmtId="3" fontId="17" fillId="0" borderId="0"/>
    <xf numFmtId="9" fontId="17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17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21" fillId="70" borderId="0"/>
    <xf numFmtId="10" fontId="21" fillId="70" borderId="0"/>
    <xf numFmtId="10" fontId="21" fillId="70" borderId="0"/>
    <xf numFmtId="0" fontId="174" fillId="0" borderId="0"/>
    <xf numFmtId="10" fontId="21" fillId="70" borderId="0"/>
    <xf numFmtId="10" fontId="21" fillId="70" borderId="0"/>
    <xf numFmtId="10" fontId="21" fillId="7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9" fontId="7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7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1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153" fillId="0" borderId="0"/>
    <xf numFmtId="0" fontId="153" fillId="0" borderId="0"/>
    <xf numFmtId="0" fontId="71" fillId="16" borderId="40" applyNumberFormat="0" applyFont="0" applyAlignment="0" applyProtection="0"/>
    <xf numFmtId="9" fontId="71" fillId="0" borderId="0" applyFont="0" applyFill="0" applyBorder="0" applyAlignment="0" applyProtection="0"/>
    <xf numFmtId="0" fontId="156" fillId="0" borderId="0"/>
    <xf numFmtId="43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92" fillId="0" borderId="0" applyFont="0" applyFill="0" applyBorder="0" applyAlignment="0" applyProtection="0">
      <alignment vertical="top"/>
    </xf>
    <xf numFmtId="44" fontId="5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4" fontId="158" fillId="0" borderId="0" applyFont="0" applyFill="0" applyBorder="0" applyAlignment="0" applyProtection="0"/>
    <xf numFmtId="44" fontId="158" fillId="0" borderId="0" applyFont="0" applyFill="0" applyBorder="0" applyAlignment="0" applyProtection="0"/>
    <xf numFmtId="42" fontId="158" fillId="0" borderId="0"/>
    <xf numFmtId="42" fontId="158" fillId="0" borderId="0"/>
    <xf numFmtId="42" fontId="158" fillId="0" borderId="0"/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7" fillId="0" borderId="0"/>
    <xf numFmtId="9" fontId="158" fillId="0" borderId="0" applyFont="0" applyFill="0" applyBorder="0" applyAlignment="0" applyProtection="0"/>
    <xf numFmtId="9" fontId="192" fillId="0" borderId="0" applyFont="0" applyFill="0" applyBorder="0" applyAlignment="0" applyProtection="0">
      <alignment vertical="top"/>
    </xf>
    <xf numFmtId="9" fontId="192" fillId="0" borderId="0" applyFont="0" applyFill="0" applyBorder="0" applyAlignment="0" applyProtection="0">
      <alignment vertical="top"/>
    </xf>
    <xf numFmtId="0" fontId="192" fillId="0" borderId="0">
      <alignment vertical="top"/>
    </xf>
    <xf numFmtId="0" fontId="192" fillId="0" borderId="0">
      <alignment vertical="top"/>
    </xf>
    <xf numFmtId="9" fontId="192" fillId="0" borderId="0" applyFont="0" applyFill="0" applyBorder="0" applyAlignment="0" applyProtection="0">
      <alignment vertical="top"/>
    </xf>
    <xf numFmtId="0" fontId="192" fillId="0" borderId="0">
      <alignment vertical="top"/>
    </xf>
    <xf numFmtId="9" fontId="192" fillId="0" borderId="0" applyFont="0" applyFill="0" applyBorder="0" applyAlignment="0" applyProtection="0">
      <alignment vertical="top"/>
    </xf>
    <xf numFmtId="9" fontId="192" fillId="0" borderId="0" applyFont="0" applyFill="0" applyBorder="0" applyAlignment="0" applyProtection="0">
      <alignment vertical="top"/>
    </xf>
    <xf numFmtId="9" fontId="192" fillId="0" borderId="0" applyFont="0" applyFill="0" applyBorder="0" applyAlignment="0" applyProtection="0">
      <alignment vertical="top"/>
    </xf>
    <xf numFmtId="9" fontId="192" fillId="0" borderId="0" applyFont="0" applyFill="0" applyBorder="0" applyAlignment="0" applyProtection="0">
      <alignment vertical="top"/>
    </xf>
    <xf numFmtId="9" fontId="192" fillId="0" borderId="0" applyFont="0" applyFill="0" applyBorder="0" applyAlignment="0" applyProtection="0">
      <alignment vertical="top"/>
    </xf>
    <xf numFmtId="0" fontId="192" fillId="0" borderId="0">
      <alignment vertical="top"/>
    </xf>
    <xf numFmtId="0" fontId="192" fillId="0" borderId="0">
      <alignment vertical="top"/>
    </xf>
    <xf numFmtId="0" fontId="192" fillId="0" borderId="0">
      <alignment vertical="top"/>
    </xf>
    <xf numFmtId="0" fontId="192" fillId="0" borderId="0">
      <alignment vertical="top"/>
    </xf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61" fillId="70" borderId="0"/>
    <xf numFmtId="0" fontId="112" fillId="7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4" fillId="0" borderId="0"/>
    <xf numFmtId="0" fontId="174" fillId="0" borderId="0"/>
    <xf numFmtId="0" fontId="174" fillId="0" borderId="0"/>
    <xf numFmtId="9" fontId="174" fillId="0" borderId="0" applyFont="0" applyFill="0" applyBorder="0" applyAlignment="0" applyProtection="0"/>
    <xf numFmtId="43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9" fontId="174" fillId="0" borderId="0" applyFont="0" applyFill="0" applyBorder="0" applyAlignment="0" applyProtection="0"/>
    <xf numFmtId="0" fontId="174" fillId="0" borderId="0"/>
    <xf numFmtId="0" fontId="17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2" fontId="158" fillId="0" borderId="0" applyFont="0" applyFill="0" applyBorder="0" applyAlignment="0" applyProtection="0"/>
    <xf numFmtId="42" fontId="158" fillId="0" borderId="0" applyFont="0" applyFill="0" applyBorder="0" applyAlignment="0" applyProtection="0"/>
    <xf numFmtId="42" fontId="158" fillId="0" borderId="0"/>
    <xf numFmtId="0" fontId="167" fillId="0" borderId="0"/>
    <xf numFmtId="42" fontId="158" fillId="0" borderId="0"/>
    <xf numFmtId="9" fontId="162" fillId="0" borderId="0" applyFont="0" applyFill="0" applyBorder="0" applyAlignment="0" applyProtection="0"/>
    <xf numFmtId="42" fontId="15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16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74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74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61" fillId="70" borderId="0"/>
    <xf numFmtId="0" fontId="112" fillId="7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4" fillId="0" borderId="0"/>
    <xf numFmtId="0" fontId="164" fillId="0" borderId="0"/>
    <xf numFmtId="0" fontId="17" fillId="0" borderId="0"/>
    <xf numFmtId="0" fontId="17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47" borderId="48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53" fillId="0" borderId="0">
      <alignment vertical="top"/>
    </xf>
    <xf numFmtId="0" fontId="17" fillId="0" borderId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2" borderId="0" applyNumberFormat="0" applyBorder="0" applyAlignment="0" applyProtection="0"/>
    <xf numFmtId="0" fontId="71" fillId="42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55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6" fillId="63" borderId="43" applyNumberFormat="0" applyAlignment="0" applyProtection="0"/>
    <xf numFmtId="0" fontId="76" fillId="63" borderId="43" applyNumberFormat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84" fillId="0" borderId="44" applyNumberFormat="0" applyFill="0" applyAlignment="0" applyProtection="0"/>
    <xf numFmtId="0" fontId="84" fillId="0" borderId="44" applyNumberFormat="0" applyFill="0" applyAlignment="0" applyProtection="0"/>
    <xf numFmtId="0" fontId="84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0" fillId="0" borderId="47" applyNumberFormat="0" applyFill="0" applyAlignment="0" applyProtection="0"/>
    <xf numFmtId="0" fontId="80" fillId="0" borderId="47" applyNumberFormat="0" applyFill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3" fontId="17" fillId="0" borderId="0"/>
    <xf numFmtId="42" fontId="158" fillId="0" borderId="0"/>
    <xf numFmtId="3" fontId="17" fillId="0" borderId="0"/>
    <xf numFmtId="42" fontId="158" fillId="0" borderId="0"/>
    <xf numFmtId="9" fontId="17" fillId="0" borderId="0" applyFont="0" applyFill="0" applyBorder="0" applyAlignment="0" applyProtection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3" fontId="17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3" fontId="17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4" fontId="5" fillId="0" borderId="0" applyFont="0" applyFill="0" applyBorder="0" applyAlignment="0" applyProtection="0"/>
    <xf numFmtId="42" fontId="158" fillId="0" borderId="0"/>
    <xf numFmtId="3" fontId="17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42" fontId="158" fillId="0" borderId="0"/>
    <xf numFmtId="3" fontId="17" fillId="0" borderId="0"/>
    <xf numFmtId="3" fontId="17" fillId="0" borderId="0"/>
    <xf numFmtId="42" fontId="158" fillId="0" borderId="0"/>
    <xf numFmtId="0" fontId="71" fillId="0" borderId="0"/>
    <xf numFmtId="0" fontId="71" fillId="0" borderId="0" applyNumberFormat="0" applyFill="0" applyBorder="0" applyProtection="0">
      <alignment horizontal="left"/>
    </xf>
    <xf numFmtId="43" fontId="71" fillId="0" borderId="0" applyFont="0" applyFill="0" applyBorder="0" applyAlignment="0" applyProtection="0"/>
    <xf numFmtId="0" fontId="153" fillId="0" borderId="0"/>
    <xf numFmtId="0" fontId="195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173" fontId="194" fillId="0" borderId="0" applyFont="0" applyFill="0" applyBorder="0" applyAlignment="0" applyProtection="0"/>
    <xf numFmtId="173" fontId="194" fillId="0" borderId="0" applyFont="0" applyFill="0" applyBorder="0" applyAlignment="0" applyProtection="0"/>
    <xf numFmtId="0" fontId="195" fillId="0" borderId="0"/>
    <xf numFmtId="43" fontId="195" fillId="0" borderId="0" applyFont="0" applyFill="0" applyBorder="0" applyAlignment="0" applyProtection="0"/>
    <xf numFmtId="44" fontId="19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196" fillId="71" borderId="0" applyNumberFormat="0" applyAlignment="0" applyProtection="0"/>
    <xf numFmtId="0" fontId="196" fillId="71" borderId="0" applyNumberFormat="0" applyAlignment="0" applyProtection="0"/>
    <xf numFmtId="0" fontId="17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5" fillId="0" borderId="0"/>
    <xf numFmtId="0" fontId="153" fillId="0" borderId="0"/>
    <xf numFmtId="0" fontId="153" fillId="0" borderId="0"/>
    <xf numFmtId="9" fontId="5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20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7" fillId="0" borderId="0"/>
    <xf numFmtId="0" fontId="121" fillId="0" borderId="0"/>
    <xf numFmtId="0" fontId="5" fillId="0" borderId="0"/>
    <xf numFmtId="3" fontId="17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10" fillId="0" borderId="0"/>
    <xf numFmtId="44" fontId="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1" fillId="0" borderId="0"/>
    <xf numFmtId="43" fontId="68" fillId="0" borderId="0" applyFont="0" applyFill="0" applyBorder="0" applyAlignment="0" applyProtection="0"/>
    <xf numFmtId="0" fontId="5" fillId="18" borderId="0" applyNumberFormat="0" applyBorder="0" applyAlignment="0" applyProtection="0"/>
    <xf numFmtId="0" fontId="197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97" fillId="0" borderId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216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7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7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68" fillId="0" borderId="0"/>
    <xf numFmtId="44" fontId="5" fillId="0" borderId="0" applyFont="0" applyFill="0" applyBorder="0" applyAlignment="0" applyProtection="0"/>
    <xf numFmtId="0" fontId="208" fillId="0" borderId="0"/>
    <xf numFmtId="0" fontId="201" fillId="0" borderId="0"/>
    <xf numFmtId="9" fontId="5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197" fillId="0" borderId="0"/>
    <xf numFmtId="0" fontId="117" fillId="0" borderId="0"/>
    <xf numFmtId="43" fontId="17" fillId="0" borderId="0" applyFont="0" applyFill="0" applyBorder="0" applyAlignment="0" applyProtection="0"/>
    <xf numFmtId="0" fontId="68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8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" fillId="0" borderId="0"/>
    <xf numFmtId="0" fontId="199" fillId="0" borderId="0"/>
    <xf numFmtId="0" fontId="115" fillId="0" borderId="0"/>
    <xf numFmtId="43" fontId="5" fillId="0" borderId="0" applyFont="0" applyFill="0" applyBorder="0" applyAlignment="0" applyProtection="0"/>
    <xf numFmtId="0" fontId="116" fillId="0" borderId="0"/>
    <xf numFmtId="0" fontId="119" fillId="0" borderId="0"/>
    <xf numFmtId="0" fontId="5" fillId="0" borderId="0"/>
    <xf numFmtId="0" fontId="205" fillId="0" borderId="0"/>
    <xf numFmtId="0" fontId="5" fillId="0" borderId="0"/>
    <xf numFmtId="0" fontId="20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99" fillId="0" borderId="0"/>
    <xf numFmtId="0" fontId="118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06" fillId="0" borderId="0"/>
    <xf numFmtId="0" fontId="153" fillId="0" borderId="0">
      <alignment vertical="top"/>
    </xf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05" fillId="0" borderId="0"/>
    <xf numFmtId="9" fontId="5" fillId="0" borderId="0" applyFont="0" applyFill="0" applyBorder="0" applyAlignment="0" applyProtection="0"/>
    <xf numFmtId="0" fontId="197" fillId="0" borderId="0"/>
    <xf numFmtId="0" fontId="5" fillId="30" borderId="0" applyNumberFormat="0" applyBorder="0" applyAlignment="0" applyProtection="0"/>
    <xf numFmtId="0" fontId="125" fillId="0" borderId="0"/>
    <xf numFmtId="0" fontId="5" fillId="0" borderId="0"/>
    <xf numFmtId="9" fontId="5" fillId="0" borderId="0" applyFont="0" applyFill="0" applyBorder="0" applyAlignment="0" applyProtection="0"/>
    <xf numFmtId="0" fontId="128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10" fillId="0" borderId="0"/>
    <xf numFmtId="44" fontId="5" fillId="0" borderId="0" applyFont="0" applyFill="0" applyBorder="0" applyAlignment="0" applyProtection="0"/>
    <xf numFmtId="0" fontId="68" fillId="0" borderId="0"/>
    <xf numFmtId="0" fontId="197" fillId="0" borderId="0"/>
    <xf numFmtId="9" fontId="17" fillId="0" borderId="0" applyFont="0" applyFill="0" applyBorder="0" applyAlignment="0" applyProtection="0"/>
    <xf numFmtId="0" fontId="68" fillId="0" borderId="0"/>
    <xf numFmtId="0" fontId="5" fillId="0" borderId="0"/>
    <xf numFmtId="9" fontId="5" fillId="0" borderId="0" applyFont="0" applyFill="0" applyBorder="0" applyAlignment="0" applyProtection="0"/>
    <xf numFmtId="0" fontId="214" fillId="0" borderId="0"/>
    <xf numFmtId="0" fontId="68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212" fillId="0" borderId="0"/>
    <xf numFmtId="43" fontId="5" fillId="0" borderId="0" applyFont="0" applyFill="0" applyBorder="0" applyAlignment="0" applyProtection="0"/>
    <xf numFmtId="0" fontId="217" fillId="0" borderId="0"/>
    <xf numFmtId="0" fontId="208" fillId="0" borderId="0"/>
    <xf numFmtId="0" fontId="200" fillId="0" borderId="0"/>
    <xf numFmtId="0" fontId="199" fillId="0" borderId="0"/>
    <xf numFmtId="43" fontId="5" fillId="0" borderId="0" applyFont="0" applyFill="0" applyBorder="0" applyAlignment="0" applyProtection="0"/>
    <xf numFmtId="0" fontId="199" fillId="0" borderId="0"/>
    <xf numFmtId="0" fontId="209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97" fillId="0" borderId="0"/>
    <xf numFmtId="0" fontId="116" fillId="0" borderId="0"/>
    <xf numFmtId="0" fontId="68" fillId="0" borderId="0"/>
    <xf numFmtId="0" fontId="209" fillId="0" borderId="0"/>
    <xf numFmtId="44" fontId="5" fillId="0" borderId="0" applyFont="0" applyFill="0" applyBorder="0" applyAlignment="0" applyProtection="0"/>
    <xf numFmtId="0" fontId="68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3" fillId="0" borderId="0"/>
    <xf numFmtId="44" fontId="5" fillId="0" borderId="0" applyFont="0" applyFill="0" applyBorder="0" applyAlignment="0" applyProtection="0"/>
    <xf numFmtId="0" fontId="133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212" fillId="0" borderId="0"/>
    <xf numFmtId="44" fontId="5" fillId="0" borderId="0" applyFont="0" applyFill="0" applyBorder="0" applyAlignment="0" applyProtection="0"/>
    <xf numFmtId="0" fontId="5" fillId="0" borderId="0"/>
    <xf numFmtId="0" fontId="124" fillId="0" borderId="0"/>
    <xf numFmtId="0" fontId="124" fillId="0" borderId="0"/>
    <xf numFmtId="43" fontId="5" fillId="0" borderId="0" applyFont="0" applyFill="0" applyBorder="0" applyAlignment="0" applyProtection="0"/>
    <xf numFmtId="0" fontId="118" fillId="0" borderId="0"/>
    <xf numFmtId="43" fontId="5" fillId="0" borderId="0" applyFont="0" applyFill="0" applyBorder="0" applyAlignment="0" applyProtection="0"/>
    <xf numFmtId="0" fontId="5" fillId="0" borderId="0"/>
    <xf numFmtId="43" fontId="11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5" fillId="0" borderId="0"/>
    <xf numFmtId="0" fontId="5" fillId="0" borderId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117" fillId="0" borderId="0"/>
    <xf numFmtId="0" fontId="20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18" fillId="0" borderId="0"/>
    <xf numFmtId="0" fontId="207" fillId="0" borderId="0"/>
    <xf numFmtId="0" fontId="115" fillId="0" borderId="0"/>
    <xf numFmtId="0" fontId="116" fillId="0" borderId="0"/>
    <xf numFmtId="0" fontId="123" fillId="0" borderId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22" fillId="0" borderId="0"/>
    <xf numFmtId="0" fontId="117" fillId="0" borderId="0"/>
    <xf numFmtId="0" fontId="5" fillId="34" borderId="0" applyNumberFormat="0" applyBorder="0" applyAlignment="0" applyProtection="0"/>
    <xf numFmtId="9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219" fillId="0" borderId="0"/>
    <xf numFmtId="44" fontId="1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65" fillId="0" borderId="0"/>
    <xf numFmtId="0" fontId="198" fillId="0" borderId="0"/>
    <xf numFmtId="0" fontId="5" fillId="26" borderId="0" applyNumberFormat="0" applyBorder="0" applyAlignment="0" applyProtection="0"/>
    <xf numFmtId="0" fontId="203" fillId="0" borderId="0"/>
    <xf numFmtId="0" fontId="129" fillId="0" borderId="0"/>
    <xf numFmtId="9" fontId="5" fillId="0" borderId="0" applyFont="0" applyFill="0" applyBorder="0" applyAlignment="0" applyProtection="0"/>
    <xf numFmtId="0" fontId="124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01" fillId="0" borderId="0"/>
    <xf numFmtId="9" fontId="5" fillId="0" borderId="0" applyFont="0" applyFill="0" applyBorder="0" applyAlignment="0" applyProtection="0"/>
    <xf numFmtId="0" fontId="5" fillId="19" borderId="0" applyNumberFormat="0" applyBorder="0" applyAlignment="0" applyProtection="0"/>
    <xf numFmtId="0" fontId="68" fillId="0" borderId="0"/>
    <xf numFmtId="43" fontId="5" fillId="0" borderId="0" applyFont="0" applyFill="0" applyBorder="0" applyAlignment="0" applyProtection="0"/>
    <xf numFmtId="0" fontId="131" fillId="0" borderId="0"/>
    <xf numFmtId="44" fontId="5" fillId="0" borderId="0" applyFont="0" applyFill="0" applyBorder="0" applyAlignment="0" applyProtection="0"/>
    <xf numFmtId="0" fontId="205" fillId="0" borderId="0"/>
    <xf numFmtId="0" fontId="5" fillId="0" borderId="0"/>
    <xf numFmtId="0" fontId="198" fillId="0" borderId="0"/>
    <xf numFmtId="0" fontId="5" fillId="35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97" fillId="0" borderId="0"/>
    <xf numFmtId="9" fontId="5" fillId="0" borderId="0" applyFont="0" applyFill="0" applyBorder="0" applyAlignment="0" applyProtection="0"/>
    <xf numFmtId="0" fontId="5" fillId="38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113" fillId="0" borderId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15" fillId="0" borderId="0"/>
    <xf numFmtId="0" fontId="204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8" fillId="0" borderId="0"/>
    <xf numFmtId="0" fontId="197" fillId="0" borderId="0"/>
    <xf numFmtId="0" fontId="5" fillId="0" borderId="0"/>
    <xf numFmtId="0" fontId="5" fillId="18" borderId="0" applyNumberFormat="0" applyBorder="0" applyAlignment="0" applyProtection="0"/>
    <xf numFmtId="0" fontId="5" fillId="0" borderId="0"/>
    <xf numFmtId="0" fontId="68" fillId="0" borderId="0"/>
    <xf numFmtId="44" fontId="5" fillId="0" borderId="0" applyFont="0" applyFill="0" applyBorder="0" applyAlignment="0" applyProtection="0"/>
    <xf numFmtId="0" fontId="197" fillId="0" borderId="0"/>
    <xf numFmtId="0" fontId="116" fillId="0" borderId="0"/>
    <xf numFmtId="0" fontId="20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99" fillId="0" borderId="0"/>
    <xf numFmtId="0" fontId="211" fillId="0" borderId="0"/>
    <xf numFmtId="0" fontId="5" fillId="0" borderId="0"/>
    <xf numFmtId="0" fontId="205" fillId="0" borderId="0"/>
    <xf numFmtId="0" fontId="68" fillId="0" borderId="0"/>
    <xf numFmtId="9" fontId="5" fillId="0" borderId="0" applyFont="0" applyFill="0" applyBorder="0" applyAlignment="0" applyProtection="0"/>
    <xf numFmtId="0" fontId="206" fillId="0" borderId="0"/>
    <xf numFmtId="44" fontId="5" fillId="0" borderId="0" applyFont="0" applyFill="0" applyBorder="0" applyAlignment="0" applyProtection="0"/>
    <xf numFmtId="0" fontId="197" fillId="0" borderId="0"/>
    <xf numFmtId="43" fontId="5" fillId="0" borderId="0" applyFont="0" applyFill="0" applyBorder="0" applyAlignment="0" applyProtection="0"/>
    <xf numFmtId="0" fontId="68" fillId="0" borderId="0"/>
    <xf numFmtId="0" fontId="5" fillId="0" borderId="0"/>
    <xf numFmtId="0" fontId="200" fillId="0" borderId="0"/>
    <xf numFmtId="9" fontId="5" fillId="0" borderId="0" applyFont="0" applyFill="0" applyBorder="0" applyAlignment="0" applyProtection="0"/>
    <xf numFmtId="0" fontId="120" fillId="0" borderId="0"/>
    <xf numFmtId="9" fontId="5" fillId="0" borderId="0" applyFont="0" applyFill="0" applyBorder="0" applyAlignment="0" applyProtection="0"/>
    <xf numFmtId="0" fontId="126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11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8" fillId="0" borderId="0"/>
    <xf numFmtId="0" fontId="5" fillId="16" borderId="40" applyNumberFormat="0" applyFont="0" applyAlignment="0" applyProtection="0"/>
    <xf numFmtId="0" fontId="117" fillId="0" borderId="0"/>
    <xf numFmtId="44" fontId="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207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11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217" fillId="0" borderId="0"/>
    <xf numFmtId="0" fontId="215" fillId="0" borderId="0"/>
    <xf numFmtId="0" fontId="5" fillId="0" borderId="0"/>
    <xf numFmtId="9" fontId="5" fillId="0" borderId="0" applyFont="0" applyFill="0" applyBorder="0" applyAlignment="0" applyProtection="0"/>
    <xf numFmtId="0" fontId="68" fillId="0" borderId="0"/>
    <xf numFmtId="0" fontId="5" fillId="34" borderId="0" applyNumberFormat="0" applyBorder="0" applyAlignment="0" applyProtection="0"/>
    <xf numFmtId="9" fontId="68" fillId="0" borderId="0" applyFont="0" applyFill="0" applyBorder="0" applyAlignment="0" applyProtection="0"/>
    <xf numFmtId="3" fontId="17" fillId="0" borderId="0"/>
    <xf numFmtId="0" fontId="197" fillId="0" borderId="0"/>
    <xf numFmtId="0" fontId="130" fillId="0" borderId="0"/>
    <xf numFmtId="0" fontId="124" fillId="0" borderId="0"/>
    <xf numFmtId="44" fontId="5" fillId="0" borderId="0" applyFont="0" applyFill="0" applyBorder="0" applyAlignment="0" applyProtection="0"/>
    <xf numFmtId="0" fontId="205" fillId="0" borderId="0"/>
    <xf numFmtId="0" fontId="5" fillId="0" borderId="0"/>
    <xf numFmtId="44" fontId="5" fillId="0" borderId="0" applyFont="0" applyFill="0" applyBorder="0" applyAlignment="0" applyProtection="0"/>
    <xf numFmtId="0" fontId="197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6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22" borderId="0" applyNumberFormat="0" applyBorder="0" applyAlignment="0" applyProtection="0"/>
    <xf numFmtId="43" fontId="5" fillId="0" borderId="0" applyFont="0" applyFill="0" applyBorder="0" applyAlignment="0" applyProtection="0"/>
    <xf numFmtId="0" fontId="197" fillId="0" borderId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124" fillId="0" borderId="0"/>
    <xf numFmtId="9" fontId="68" fillId="0" borderId="0" applyFont="0" applyFill="0" applyBorder="0" applyAlignment="0" applyProtection="0"/>
    <xf numFmtId="0" fontId="197" fillId="0" borderId="0"/>
    <xf numFmtId="0" fontId="199" fillId="0" borderId="0"/>
    <xf numFmtId="0" fontId="204" fillId="0" borderId="0"/>
    <xf numFmtId="0" fontId="71" fillId="0" borderId="0"/>
    <xf numFmtId="43" fontId="71" fillId="0" borderId="0" applyFont="0" applyFill="0" applyBorder="0" applyAlignment="0" applyProtection="0"/>
    <xf numFmtId="0" fontId="153" fillId="0" borderId="0"/>
    <xf numFmtId="3" fontId="17" fillId="0" borderId="0"/>
    <xf numFmtId="42" fontId="158" fillId="0" borderId="0"/>
    <xf numFmtId="42" fontId="158" fillId="0" borderId="0"/>
    <xf numFmtId="42" fontId="158" fillId="0" borderId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21" fillId="0" borderId="0"/>
    <xf numFmtId="44" fontId="21" fillId="0" borderId="0" applyFont="0" applyFill="0" applyBorder="0" applyAlignment="0" applyProtection="0"/>
    <xf numFmtId="0" fontId="17" fillId="0" borderId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0" fontId="17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17" fillId="0" borderId="0"/>
    <xf numFmtId="9" fontId="71" fillId="0" borderId="0" applyFont="0" applyFill="0" applyBorder="0" applyAlignment="0" applyProtection="0"/>
    <xf numFmtId="0" fontId="17" fillId="0" borderId="0"/>
    <xf numFmtId="43" fontId="158" fillId="0" borderId="0" applyFont="0" applyFill="0" applyBorder="0" applyAlignment="0" applyProtection="0"/>
    <xf numFmtId="43" fontId="159" fillId="0" borderId="0" applyFont="0" applyFill="0" applyBorder="0" applyAlignment="0" applyProtection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9" fontId="1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71" fillId="42" borderId="0" applyNumberFormat="0" applyBorder="0" applyAlignment="0" applyProtection="0"/>
    <xf numFmtId="0" fontId="71" fillId="44" borderId="0" applyNumberFormat="0" applyBorder="0" applyAlignment="0" applyProtection="0"/>
    <xf numFmtId="0" fontId="71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54" borderId="0" applyNumberFormat="0" applyBorder="0" applyAlignment="0" applyProtection="0"/>
    <xf numFmtId="44" fontId="66" fillId="0" borderId="0" applyFont="0" applyFill="0" applyBorder="0" applyAlignment="0" applyProtection="0"/>
    <xf numFmtId="0" fontId="65" fillId="0" borderId="0"/>
    <xf numFmtId="0" fontId="115" fillId="47" borderId="48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3" fontId="7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7" fillId="47" borderId="48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17" fillId="47" borderId="48" applyNumberFormat="0" applyFont="0" applyAlignment="0" applyProtection="0"/>
    <xf numFmtId="9" fontId="1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4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52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26" borderId="0" applyNumberFormat="0" applyBorder="0" applyAlignment="0" applyProtection="0"/>
    <xf numFmtId="0" fontId="5" fillId="46" borderId="0" applyNumberFormat="0" applyBorder="0" applyAlignment="0" applyProtection="0"/>
    <xf numFmtId="0" fontId="5" fillId="22" borderId="0" applyNumberFormat="0" applyBorder="0" applyAlignment="0" applyProtection="0"/>
    <xf numFmtId="0" fontId="5" fillId="45" borderId="0" applyNumberFormat="0" applyBorder="0" applyAlignment="0" applyProtection="0"/>
    <xf numFmtId="0" fontId="5" fillId="1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5" fillId="38" borderId="0" applyNumberFormat="0" applyBorder="0" applyAlignment="0" applyProtection="0"/>
    <xf numFmtId="0" fontId="5" fillId="35" borderId="0" applyNumberFormat="0" applyBorder="0" applyAlignment="0" applyProtection="0"/>
    <xf numFmtId="0" fontId="5" fillId="3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17" fillId="0" borderId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1" borderId="0" applyNumberFormat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4" borderId="0" applyNumberFormat="0" applyBorder="0" applyAlignment="0" applyProtection="0"/>
    <xf numFmtId="9" fontId="5" fillId="0" borderId="0" applyFont="0" applyFill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9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35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8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2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34" fillId="0" borderId="0"/>
    <xf numFmtId="43" fontId="134" fillId="0" borderId="0" applyFont="0" applyFill="0" applyBorder="0" applyAlignment="0" applyProtection="0"/>
    <xf numFmtId="0" fontId="135" fillId="0" borderId="33" applyNumberFormat="0" applyFill="0" applyAlignment="0" applyProtection="0"/>
    <xf numFmtId="0" fontId="136" fillId="0" borderId="34" applyNumberFormat="0" applyFill="0" applyAlignment="0" applyProtection="0"/>
    <xf numFmtId="0" fontId="137" fillId="0" borderId="35" applyNumberFormat="0" applyFill="0" applyAlignment="0" applyProtection="0"/>
    <xf numFmtId="0" fontId="137" fillId="0" borderId="0" applyNumberFormat="0" applyFill="0" applyBorder="0" applyAlignment="0" applyProtection="0"/>
    <xf numFmtId="0" fontId="138" fillId="10" borderId="0" applyNumberFormat="0" applyBorder="0" applyAlignment="0" applyProtection="0"/>
    <xf numFmtId="0" fontId="139" fillId="11" borderId="0" applyNumberFormat="0" applyBorder="0" applyAlignment="0" applyProtection="0"/>
    <xf numFmtId="0" fontId="140" fillId="12" borderId="0" applyNumberFormat="0" applyBorder="0" applyAlignment="0" applyProtection="0"/>
    <xf numFmtId="0" fontId="141" fillId="13" borderId="36" applyNumberFormat="0" applyAlignment="0" applyProtection="0"/>
    <xf numFmtId="0" fontId="142" fillId="14" borderId="37" applyNumberFormat="0" applyAlignment="0" applyProtection="0"/>
    <xf numFmtId="0" fontId="143" fillId="14" borderId="36" applyNumberFormat="0" applyAlignment="0" applyProtection="0"/>
    <xf numFmtId="0" fontId="144" fillId="0" borderId="38" applyNumberFormat="0" applyFill="0" applyAlignment="0" applyProtection="0"/>
    <xf numFmtId="0" fontId="145" fillId="15" borderId="39" applyNumberFormat="0" applyAlignment="0" applyProtection="0"/>
    <xf numFmtId="0" fontId="146" fillId="0" borderId="0" applyNumberFormat="0" applyFill="0" applyBorder="0" applyAlignment="0" applyProtection="0"/>
    <xf numFmtId="0" fontId="134" fillId="16" borderId="40" applyNumberFormat="0" applyFont="0" applyAlignment="0" applyProtection="0"/>
    <xf numFmtId="0" fontId="147" fillId="0" borderId="0" applyNumberFormat="0" applyFill="0" applyBorder="0" applyAlignment="0" applyProtection="0"/>
    <xf numFmtId="0" fontId="148" fillId="0" borderId="41" applyNumberFormat="0" applyFill="0" applyAlignment="0" applyProtection="0"/>
    <xf numFmtId="0" fontId="149" fillId="17" borderId="0" applyNumberFormat="0" applyBorder="0" applyAlignment="0" applyProtection="0"/>
    <xf numFmtId="0" fontId="134" fillId="18" borderId="0" applyNumberFormat="0" applyBorder="0" applyAlignment="0" applyProtection="0"/>
    <xf numFmtId="0" fontId="134" fillId="19" borderId="0" applyNumberFormat="0" applyBorder="0" applyAlignment="0" applyProtection="0"/>
    <xf numFmtId="0" fontId="134" fillId="20" borderId="0" applyNumberFormat="0" applyBorder="0" applyAlignment="0" applyProtection="0"/>
    <xf numFmtId="0" fontId="149" fillId="21" borderId="0" applyNumberFormat="0" applyBorder="0" applyAlignment="0" applyProtection="0"/>
    <xf numFmtId="0" fontId="134" fillId="22" borderId="0" applyNumberFormat="0" applyBorder="0" applyAlignment="0" applyProtection="0"/>
    <xf numFmtId="0" fontId="134" fillId="23" borderId="0" applyNumberFormat="0" applyBorder="0" applyAlignment="0" applyProtection="0"/>
    <xf numFmtId="0" fontId="134" fillId="24" borderId="0" applyNumberFormat="0" applyBorder="0" applyAlignment="0" applyProtection="0"/>
    <xf numFmtId="0" fontId="149" fillId="25" borderId="0" applyNumberFormat="0" applyBorder="0" applyAlignment="0" applyProtection="0"/>
    <xf numFmtId="0" fontId="134" fillId="26" borderId="0" applyNumberFormat="0" applyBorder="0" applyAlignment="0" applyProtection="0"/>
    <xf numFmtId="0" fontId="134" fillId="27" borderId="0" applyNumberFormat="0" applyBorder="0" applyAlignment="0" applyProtection="0"/>
    <xf numFmtId="0" fontId="134" fillId="28" borderId="0" applyNumberFormat="0" applyBorder="0" applyAlignment="0" applyProtection="0"/>
    <xf numFmtId="0" fontId="149" fillId="29" borderId="0" applyNumberFormat="0" applyBorder="0" applyAlignment="0" applyProtection="0"/>
    <xf numFmtId="0" fontId="134" fillId="30" borderId="0" applyNumberFormat="0" applyBorder="0" applyAlignment="0" applyProtection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49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5" borderId="0" applyNumberFormat="0" applyBorder="0" applyAlignment="0" applyProtection="0"/>
    <xf numFmtId="0" fontId="134" fillId="36" borderId="0" applyNumberFormat="0" applyBorder="0" applyAlignment="0" applyProtection="0"/>
    <xf numFmtId="0" fontId="149" fillId="37" borderId="0" applyNumberFormat="0" applyBorder="0" applyAlignment="0" applyProtection="0"/>
    <xf numFmtId="0" fontId="134" fillId="38" borderId="0" applyNumberFormat="0" applyBorder="0" applyAlignment="0" applyProtection="0"/>
    <xf numFmtId="0" fontId="134" fillId="39" borderId="0" applyNumberFormat="0" applyBorder="0" applyAlignment="0" applyProtection="0"/>
    <xf numFmtId="0" fontId="134" fillId="40" borderId="0" applyNumberFormat="0" applyBorder="0" applyAlignment="0" applyProtection="0"/>
    <xf numFmtId="9" fontId="134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134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9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6" borderId="0" applyNumberFormat="0" applyBorder="0" applyAlignment="0" applyProtection="0"/>
    <xf numFmtId="0" fontId="5" fillId="4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52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26" borderId="0" applyNumberFormat="0" applyBorder="0" applyAlignment="0" applyProtection="0"/>
    <xf numFmtId="0" fontId="5" fillId="46" borderId="0" applyNumberFormat="0" applyBorder="0" applyAlignment="0" applyProtection="0"/>
    <xf numFmtId="0" fontId="5" fillId="22" borderId="0" applyNumberFormat="0" applyBorder="0" applyAlignment="0" applyProtection="0"/>
    <xf numFmtId="0" fontId="5" fillId="45" borderId="0" applyNumberFormat="0" applyBorder="0" applyAlignment="0" applyProtection="0"/>
    <xf numFmtId="0" fontId="5" fillId="1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5" fillId="38" borderId="0" applyNumberFormat="0" applyBorder="0" applyAlignment="0" applyProtection="0"/>
    <xf numFmtId="0" fontId="5" fillId="35" borderId="0" applyNumberFormat="0" applyBorder="0" applyAlignment="0" applyProtection="0"/>
    <xf numFmtId="0" fontId="5" fillId="3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1" borderId="0" applyNumberFormat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4" borderId="0" applyNumberFormat="0" applyBorder="0" applyAlignment="0" applyProtection="0"/>
    <xf numFmtId="9" fontId="5" fillId="0" borderId="0" applyFont="0" applyFill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9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5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8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2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52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26" borderId="0" applyNumberFormat="0" applyBorder="0" applyAlignment="0" applyProtection="0"/>
    <xf numFmtId="0" fontId="5" fillId="46" borderId="0" applyNumberFormat="0" applyBorder="0" applyAlignment="0" applyProtection="0"/>
    <xf numFmtId="0" fontId="5" fillId="22" borderId="0" applyNumberFormat="0" applyBorder="0" applyAlignment="0" applyProtection="0"/>
    <xf numFmtId="0" fontId="5" fillId="45" borderId="0" applyNumberFormat="0" applyBorder="0" applyAlignment="0" applyProtection="0"/>
    <xf numFmtId="0" fontId="5" fillId="1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5" fillId="38" borderId="0" applyNumberFormat="0" applyBorder="0" applyAlignment="0" applyProtection="0"/>
    <xf numFmtId="0" fontId="5" fillId="35" borderId="0" applyNumberFormat="0" applyBorder="0" applyAlignment="0" applyProtection="0"/>
    <xf numFmtId="0" fontId="5" fillId="3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1" borderId="0" applyNumberFormat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4" borderId="0" applyNumberFormat="0" applyBorder="0" applyAlignment="0" applyProtection="0"/>
    <xf numFmtId="9" fontId="5" fillId="0" borderId="0" applyFont="0" applyFill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9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35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8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2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4" fillId="0" borderId="0"/>
    <xf numFmtId="9" fontId="13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9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6" borderId="0" applyNumberFormat="0" applyBorder="0" applyAlignment="0" applyProtection="0"/>
    <xf numFmtId="0" fontId="5" fillId="4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52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26" borderId="0" applyNumberFormat="0" applyBorder="0" applyAlignment="0" applyProtection="0"/>
    <xf numFmtId="0" fontId="5" fillId="46" borderId="0" applyNumberFormat="0" applyBorder="0" applyAlignment="0" applyProtection="0"/>
    <xf numFmtId="0" fontId="5" fillId="22" borderId="0" applyNumberFormat="0" applyBorder="0" applyAlignment="0" applyProtection="0"/>
    <xf numFmtId="0" fontId="5" fillId="45" borderId="0" applyNumberFormat="0" applyBorder="0" applyAlignment="0" applyProtection="0"/>
    <xf numFmtId="0" fontId="5" fillId="1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5" fillId="38" borderId="0" applyNumberFormat="0" applyBorder="0" applyAlignment="0" applyProtection="0"/>
    <xf numFmtId="0" fontId="5" fillId="35" borderId="0" applyNumberFormat="0" applyBorder="0" applyAlignment="0" applyProtection="0"/>
    <xf numFmtId="0" fontId="5" fillId="3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1" borderId="0" applyNumberFormat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4" borderId="0" applyNumberFormat="0" applyBorder="0" applyAlignment="0" applyProtection="0"/>
    <xf numFmtId="9" fontId="5" fillId="0" borderId="0" applyFont="0" applyFill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9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5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8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2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52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26" borderId="0" applyNumberFormat="0" applyBorder="0" applyAlignment="0" applyProtection="0"/>
    <xf numFmtId="0" fontId="5" fillId="46" borderId="0" applyNumberFormat="0" applyBorder="0" applyAlignment="0" applyProtection="0"/>
    <xf numFmtId="0" fontId="5" fillId="22" borderId="0" applyNumberFormat="0" applyBorder="0" applyAlignment="0" applyProtection="0"/>
    <xf numFmtId="0" fontId="5" fillId="45" borderId="0" applyNumberFormat="0" applyBorder="0" applyAlignment="0" applyProtection="0"/>
    <xf numFmtId="0" fontId="5" fillId="1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5" fillId="38" borderId="0" applyNumberFormat="0" applyBorder="0" applyAlignment="0" applyProtection="0"/>
    <xf numFmtId="0" fontId="5" fillId="35" borderId="0" applyNumberFormat="0" applyBorder="0" applyAlignment="0" applyProtection="0"/>
    <xf numFmtId="0" fontId="5" fillId="3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1" borderId="0" applyNumberFormat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4" borderId="0" applyNumberFormat="0" applyBorder="0" applyAlignment="0" applyProtection="0"/>
    <xf numFmtId="9" fontId="5" fillId="0" borderId="0" applyFont="0" applyFill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26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9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35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8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2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6" borderId="40" applyNumberFormat="0" applyFont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4" fillId="0" borderId="0"/>
    <xf numFmtId="9" fontId="134" fillId="0" borderId="0" applyFont="0" applyFill="0" applyBorder="0" applyAlignment="0" applyProtection="0"/>
    <xf numFmtId="0" fontId="134" fillId="0" borderId="0"/>
    <xf numFmtId="9" fontId="134" fillId="0" borderId="0" applyFont="0" applyFill="0" applyBorder="0" applyAlignment="0" applyProtection="0"/>
    <xf numFmtId="0" fontId="134" fillId="0" borderId="0"/>
    <xf numFmtId="0" fontId="134" fillId="0" borderId="0"/>
    <xf numFmtId="9" fontId="134" fillId="0" borderId="0" applyFont="0" applyFill="0" applyBorder="0" applyAlignment="0" applyProtection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222" fillId="0" borderId="0"/>
    <xf numFmtId="0" fontId="88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5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9" fontId="22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223" fillId="0" borderId="0">
      <alignment horizontal="centerContinuous"/>
    </xf>
    <xf numFmtId="0" fontId="223" fillId="0" borderId="0">
      <alignment horizontal="centerContinuous"/>
    </xf>
    <xf numFmtId="0" fontId="63" fillId="0" borderId="0" applyNumberFormat="0" applyFill="0" applyBorder="0" applyAlignment="0" applyProtection="0"/>
    <xf numFmtId="0" fontId="223" fillId="0" borderId="0">
      <alignment horizontal="centerContinuous"/>
    </xf>
    <xf numFmtId="0" fontId="5" fillId="0" borderId="0"/>
    <xf numFmtId="0" fontId="17" fillId="0" borderId="0"/>
    <xf numFmtId="0" fontId="226" fillId="0" borderId="0"/>
    <xf numFmtId="9" fontId="22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1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17" fillId="0" borderId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17" fillId="0" borderId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17" fillId="0" borderId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17" fillId="0" borderId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5" fillId="0" borderId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9" fontId="5" fillId="0" borderId="0" applyFont="0" applyFill="0" applyBorder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9" fontId="5" fillId="0" borderId="0" applyFont="0" applyFill="0" applyBorder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9" fontId="5" fillId="0" borderId="0" applyFont="0" applyFill="0" applyBorder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5" fillId="0" borderId="0"/>
    <xf numFmtId="0" fontId="79" fillId="44" borderId="4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9" fontId="5" fillId="0" borderId="0" applyFont="0" applyFill="0" applyBorder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9" fontId="5" fillId="0" borderId="0" applyFont="0" applyFill="0" applyBorder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66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1" fillId="47" borderId="48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9" fontId="5" fillId="0" borderId="0" applyFont="0" applyFill="0" applyBorder="0" applyAlignment="0" applyProtection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227" fillId="0" borderId="0"/>
    <xf numFmtId="0" fontId="227" fillId="43" borderId="0" applyNumberFormat="0" applyBorder="0" applyAlignment="0" applyProtection="0"/>
    <xf numFmtId="0" fontId="227" fillId="45" borderId="0" applyNumberFormat="0" applyBorder="0" applyAlignment="0" applyProtection="0"/>
    <xf numFmtId="0" fontId="227" fillId="46" borderId="0" applyNumberFormat="0" applyBorder="0" applyAlignment="0" applyProtection="0"/>
    <xf numFmtId="0" fontId="227" fillId="48" borderId="0" applyNumberFormat="0" applyBorder="0" applyAlignment="0" applyProtection="0"/>
    <xf numFmtId="0" fontId="227" fillId="34" borderId="0" applyNumberFormat="0" applyBorder="0" applyAlignment="0" applyProtection="0"/>
    <xf numFmtId="0" fontId="227" fillId="38" borderId="0" applyNumberFormat="0" applyBorder="0" applyAlignment="0" applyProtection="0"/>
    <xf numFmtId="0" fontId="227" fillId="19" borderId="0" applyNumberFormat="0" applyBorder="0" applyAlignment="0" applyProtection="0"/>
    <xf numFmtId="0" fontId="227" fillId="23" borderId="0" applyNumberFormat="0" applyBorder="0" applyAlignment="0" applyProtection="0"/>
    <xf numFmtId="0" fontId="227" fillId="52" borderId="0" applyNumberFormat="0" applyBorder="0" applyAlignment="0" applyProtection="0"/>
    <xf numFmtId="0" fontId="227" fillId="31" borderId="0" applyNumberFormat="0" applyBorder="0" applyAlignment="0" applyProtection="0"/>
    <xf numFmtId="0" fontId="227" fillId="35" borderId="0" applyNumberFormat="0" applyBorder="0" applyAlignment="0" applyProtection="0"/>
    <xf numFmtId="0" fontId="227" fillId="39" borderId="0" applyNumberFormat="0" applyBorder="0" applyAlignment="0" applyProtection="0"/>
    <xf numFmtId="0" fontId="229" fillId="20" borderId="0" applyNumberFormat="0" applyBorder="0" applyAlignment="0" applyProtection="0"/>
    <xf numFmtId="0" fontId="229" fillId="24" borderId="0" applyNumberFormat="0" applyBorder="0" applyAlignment="0" applyProtection="0"/>
    <xf numFmtId="0" fontId="229" fillId="52" borderId="0" applyNumberFormat="0" applyBorder="0" applyAlignment="0" applyProtection="0"/>
    <xf numFmtId="0" fontId="229" fillId="56" borderId="0" applyNumberFormat="0" applyBorder="0" applyAlignment="0" applyProtection="0"/>
    <xf numFmtId="0" fontId="229" fillId="36" borderId="0" applyNumberFormat="0" applyBorder="0" applyAlignment="0" applyProtection="0"/>
    <xf numFmtId="0" fontId="229" fillId="59" borderId="0" applyNumberFormat="0" applyBorder="0" applyAlignment="0" applyProtection="0"/>
    <xf numFmtId="0" fontId="229" fillId="17" borderId="0" applyNumberFormat="0" applyBorder="0" applyAlignment="0" applyProtection="0"/>
    <xf numFmtId="0" fontId="229" fillId="21" borderId="0" applyNumberFormat="0" applyBorder="0" applyAlignment="0" applyProtection="0"/>
    <xf numFmtId="0" fontId="229" fillId="25" borderId="0" applyNumberFormat="0" applyBorder="0" applyAlignment="0" applyProtection="0"/>
    <xf numFmtId="0" fontId="229" fillId="29" borderId="0" applyNumberFormat="0" applyBorder="0" applyAlignment="0" applyProtection="0"/>
    <xf numFmtId="0" fontId="229" fillId="33" borderId="0" applyNumberFormat="0" applyBorder="0" applyAlignment="0" applyProtection="0"/>
    <xf numFmtId="0" fontId="229" fillId="37" borderId="0" applyNumberFormat="0" applyBorder="0" applyAlignment="0" applyProtection="0"/>
    <xf numFmtId="0" fontId="230" fillId="11" borderId="0" applyNumberFormat="0" applyBorder="0" applyAlignment="0" applyProtection="0"/>
    <xf numFmtId="0" fontId="231" fillId="14" borderId="36" applyNumberFormat="0" applyAlignment="0" applyProtection="0"/>
    <xf numFmtId="0" fontId="232" fillId="15" borderId="39" applyNumberFormat="0" applyAlignment="0" applyProtection="0"/>
    <xf numFmtId="43" fontId="228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33" fillId="0" borderId="0" applyNumberFormat="0" applyFill="0" applyBorder="0" applyAlignment="0" applyProtection="0"/>
    <xf numFmtId="0" fontId="234" fillId="10" borderId="0" applyNumberFormat="0" applyBorder="0" applyAlignment="0" applyProtection="0"/>
    <xf numFmtId="0" fontId="235" fillId="0" borderId="33" applyNumberFormat="0" applyFill="0" applyAlignment="0" applyProtection="0"/>
    <xf numFmtId="0" fontId="236" fillId="0" borderId="34" applyNumberFormat="0" applyFill="0" applyAlignment="0" applyProtection="0"/>
    <xf numFmtId="0" fontId="237" fillId="0" borderId="35" applyNumberFormat="0" applyFill="0" applyAlignment="0" applyProtection="0"/>
    <xf numFmtId="0" fontId="237" fillId="0" borderId="0" applyNumberFormat="0" applyFill="0" applyBorder="0" applyAlignment="0" applyProtection="0"/>
    <xf numFmtId="0" fontId="238" fillId="13" borderId="36" applyNumberFormat="0" applyAlignment="0" applyProtection="0"/>
    <xf numFmtId="0" fontId="239" fillId="0" borderId="38" applyNumberFormat="0" applyFill="0" applyAlignment="0" applyProtection="0"/>
    <xf numFmtId="0" fontId="240" fillId="12" borderId="0" applyNumberFormat="0" applyBorder="0" applyAlignment="0" applyProtection="0"/>
    <xf numFmtId="0" fontId="5" fillId="0" borderId="0"/>
    <xf numFmtId="0" fontId="228" fillId="16" borderId="40" applyNumberFormat="0" applyFont="0" applyAlignment="0" applyProtection="0"/>
    <xf numFmtId="0" fontId="241" fillId="14" borderId="37" applyNumberFormat="0" applyAlignment="0" applyProtection="0"/>
    <xf numFmtId="0" fontId="242" fillId="0" borderId="41" applyNumberFormat="0" applyFill="0" applyAlignment="0" applyProtection="0"/>
    <xf numFmtId="0" fontId="44" fillId="0" borderId="41" applyNumberFormat="0" applyFill="0" applyAlignment="0" applyProtection="0"/>
    <xf numFmtId="0" fontId="243" fillId="0" borderId="0" applyNumberFormat="0" applyFill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43" fontId="15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53" fillId="0" borderId="0" applyFont="0" applyFill="0" applyBorder="0" applyAlignment="0" applyProtection="0"/>
    <xf numFmtId="0" fontId="68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9" fontId="5" fillId="0" borderId="0" applyFont="0" applyFill="0" applyBorder="0" applyAlignment="0" applyProtection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2" fillId="51" borderId="49" applyNumberForma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17" fillId="0" borderId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2" fillId="51" borderId="49" applyNumberFormat="0" applyAlignment="0" applyProtection="0"/>
    <xf numFmtId="0" fontId="5" fillId="0" borderId="0"/>
    <xf numFmtId="0" fontId="71" fillId="47" borderId="4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9" fontId="5" fillId="0" borderId="0" applyFont="0" applyFill="0" applyBorder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71" fillId="47" borderId="48" applyNumberFormat="0" applyFont="0" applyAlignment="0" applyProtection="0"/>
    <xf numFmtId="0" fontId="82" fillId="51" borderId="49" applyNumberFormat="0" applyAlignment="0" applyProtection="0"/>
    <xf numFmtId="0" fontId="71" fillId="47" borderId="48" applyNumberFormat="0" applyFont="0" applyAlignment="0" applyProtection="0"/>
    <xf numFmtId="0" fontId="66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5" fillId="51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0" fontId="79" fillId="44" borderId="42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83" fillId="0" borderId="50" applyNumberFormat="0" applyFill="0" applyAlignment="0" applyProtection="0"/>
    <xf numFmtId="0" fontId="75" fillId="51" borderId="42" applyNumberFormat="0" applyAlignment="0" applyProtection="0"/>
    <xf numFmtId="0" fontId="83" fillId="0" borderId="50" applyNumberFormat="0" applyFill="0" applyAlignment="0" applyProtection="0"/>
    <xf numFmtId="0" fontId="82" fillId="51" borderId="49" applyNumberFormat="0" applyAlignment="0" applyProtection="0"/>
    <xf numFmtId="0" fontId="79" fillId="44" borderId="42" applyNumberFormat="0" applyAlignment="0" applyProtection="0"/>
    <xf numFmtId="0" fontId="79" fillId="44" borderId="42" applyNumberFormat="0" applyAlignment="0" applyProtection="0"/>
    <xf numFmtId="0" fontId="75" fillId="51" borderId="42" applyNumberFormat="0" applyAlignment="0" applyProtection="0"/>
    <xf numFmtId="44" fontId="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9" fontId="4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9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0" fontId="3" fillId="16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6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6" borderId="4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40" applyNumberFormat="0" applyFont="0" applyAlignment="0" applyProtection="0"/>
    <xf numFmtId="0" fontId="2" fillId="0" borderId="0"/>
    <xf numFmtId="0" fontId="2" fillId="0" borderId="0"/>
    <xf numFmtId="0" fontId="2" fillId="16" borderId="40" applyNumberFormat="0" applyFont="0" applyAlignment="0" applyProtection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20" borderId="0" applyNumberFormat="0" applyBorder="0" applyAlignment="0" applyProtection="0"/>
    <xf numFmtId="0" fontId="114" fillId="0" borderId="0"/>
    <xf numFmtId="43" fontId="2" fillId="0" borderId="0" applyFont="0" applyFill="0" applyBorder="0" applyAlignment="0" applyProtection="0"/>
    <xf numFmtId="0" fontId="2" fillId="24" borderId="0" applyNumberFormat="0" applyBorder="0" applyAlignment="0" applyProtection="0"/>
    <xf numFmtId="43" fontId="114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43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6" borderId="4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6" borderId="4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6" borderId="4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40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40" applyNumberFormat="0" applyFont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455">
    <xf numFmtId="37" fontId="0" fillId="0" borderId="0" xfId="0"/>
    <xf numFmtId="37" fontId="19" fillId="0" borderId="0" xfId="0" applyFont="1" applyBorder="1"/>
    <xf numFmtId="37" fontId="19" fillId="0" borderId="0" xfId="0" applyFont="1"/>
    <xf numFmtId="37" fontId="18" fillId="0" borderId="0" xfId="0" applyFont="1" applyFill="1" applyBorder="1"/>
    <xf numFmtId="37" fontId="20" fillId="0" borderId="0" xfId="0" applyNumberFormat="1" applyFont="1" applyFill="1" applyBorder="1" applyAlignment="1" applyProtection="1">
      <alignment horizontal="centerContinuous"/>
    </xf>
    <xf numFmtId="37" fontId="21" fillId="0" borderId="0" xfId="0" applyFont="1" applyBorder="1" applyAlignment="1">
      <alignment horizontal="centerContinuous"/>
    </xf>
    <xf numFmtId="37" fontId="21" fillId="0" borderId="0" xfId="0" applyFont="1" applyAlignment="1">
      <alignment horizontal="centerContinuous"/>
    </xf>
    <xf numFmtId="37" fontId="21" fillId="0" borderId="0" xfId="0" applyFont="1"/>
    <xf numFmtId="37" fontId="21" fillId="0" borderId="0" xfId="0" applyFont="1" applyBorder="1"/>
    <xf numFmtId="37" fontId="20" fillId="0" borderId="0" xfId="0" applyNumberFormat="1" applyFont="1" applyFill="1" applyBorder="1" applyAlignment="1" applyProtection="1">
      <alignment horizontal="center"/>
    </xf>
    <xf numFmtId="37" fontId="21" fillId="0" borderId="0" xfId="0" quotePrefix="1" applyNumberFormat="1" applyFont="1" applyBorder="1" applyAlignment="1" applyProtection="1">
      <alignment horizontal="left"/>
    </xf>
    <xf numFmtId="37" fontId="22" fillId="0" borderId="0" xfId="0" applyFont="1"/>
    <xf numFmtId="37" fontId="21" fillId="0" borderId="0" xfId="0" quotePrefix="1" applyNumberFormat="1" applyFont="1" applyBorder="1" applyAlignment="1" applyProtection="1">
      <alignment horizontal="center"/>
    </xf>
    <xf numFmtId="37" fontId="20" fillId="0" borderId="1" xfId="0" applyNumberFormat="1" applyFont="1" applyFill="1" applyBorder="1" applyProtection="1"/>
    <xf numFmtId="37" fontId="20" fillId="0" borderId="2" xfId="0" applyNumberFormat="1" applyFont="1" applyFill="1" applyBorder="1" applyAlignment="1" applyProtection="1"/>
    <xf numFmtId="37" fontId="20" fillId="0" borderId="2" xfId="0" applyNumberFormat="1" applyFont="1" applyFill="1" applyBorder="1" applyAlignment="1" applyProtection="1">
      <alignment horizontal="center"/>
    </xf>
    <xf numFmtId="37" fontId="20" fillId="0" borderId="3" xfId="0" applyNumberFormat="1" applyFont="1" applyFill="1" applyBorder="1" applyProtection="1"/>
    <xf numFmtId="37" fontId="20" fillId="0" borderId="4" xfId="0" applyNumberFormat="1" applyFont="1" applyFill="1" applyBorder="1" applyAlignment="1" applyProtection="1"/>
    <xf numFmtId="37" fontId="20" fillId="0" borderId="4" xfId="0" applyNumberFormat="1" applyFont="1" applyFill="1" applyBorder="1" applyAlignment="1" applyProtection="1">
      <alignment horizontal="center"/>
    </xf>
    <xf numFmtId="37" fontId="20" fillId="0" borderId="3" xfId="0" applyFont="1" applyFill="1" applyBorder="1"/>
    <xf numFmtId="37" fontId="20" fillId="0" borderId="4" xfId="0" applyFont="1" applyFill="1" applyBorder="1"/>
    <xf numFmtId="37" fontId="20" fillId="0" borderId="2" xfId="0" applyNumberFormat="1" applyFont="1" applyFill="1" applyBorder="1" applyProtection="1"/>
    <xf numFmtId="37" fontId="20" fillId="0" borderId="2" xfId="0" quotePrefix="1" applyNumberFormat="1" applyFont="1" applyFill="1" applyBorder="1" applyAlignment="1" applyProtection="1">
      <alignment horizontal="left"/>
    </xf>
    <xf numFmtId="37" fontId="20" fillId="0" borderId="1" xfId="0" applyNumberFormat="1" applyFont="1" applyFill="1" applyBorder="1" applyAlignment="1" applyProtection="1"/>
    <xf numFmtId="37" fontId="20" fillId="0" borderId="2" xfId="0" applyFont="1" applyFill="1" applyBorder="1"/>
    <xf numFmtId="37" fontId="20" fillId="0" borderId="4" xfId="0" applyFont="1" applyFill="1" applyBorder="1" applyAlignment="1">
      <alignment horizontal="center"/>
    </xf>
    <xf numFmtId="39" fontId="20" fillId="0" borderId="2" xfId="0" applyNumberFormat="1" applyFont="1" applyFill="1" applyBorder="1" applyAlignment="1" applyProtection="1"/>
    <xf numFmtId="37" fontId="21" fillId="0" borderId="2" xfId="0" applyFont="1" applyBorder="1"/>
    <xf numFmtId="37" fontId="21" fillId="0" borderId="4" xfId="0" applyFont="1" applyBorder="1"/>
    <xf numFmtId="37" fontId="20" fillId="0" borderId="0" xfId="0" quotePrefix="1" applyNumberFormat="1" applyFont="1" applyFill="1" applyBorder="1" applyAlignment="1" applyProtection="1">
      <alignment horizontal="left"/>
    </xf>
    <xf numFmtId="37" fontId="20" fillId="0" borderId="0" xfId="0" applyFont="1" applyFill="1" applyBorder="1"/>
    <xf numFmtId="37" fontId="20" fillId="0" borderId="0" xfId="0" quotePrefix="1" applyNumberFormat="1" applyFont="1" applyFill="1" applyBorder="1" applyAlignment="1" applyProtection="1">
      <alignment horizontal="center"/>
    </xf>
    <xf numFmtId="37" fontId="20" fillId="0" borderId="5" xfId="0" applyFont="1" applyFill="1" applyBorder="1"/>
    <xf numFmtId="37" fontId="20" fillId="0" borderId="6" xfId="0" quotePrefix="1" applyNumberFormat="1" applyFont="1" applyFill="1" applyBorder="1" applyAlignment="1" applyProtection="1">
      <alignment horizontal="centerContinuous"/>
    </xf>
    <xf numFmtId="37" fontId="20" fillId="0" borderId="7" xfId="0" applyFont="1" applyFill="1" applyBorder="1" applyAlignment="1">
      <alignment horizontal="centerContinuous"/>
    </xf>
    <xf numFmtId="37" fontId="20" fillId="0" borderId="2" xfId="0" applyNumberFormat="1" applyFont="1" applyFill="1" applyBorder="1" applyAlignment="1" applyProtection="1">
      <alignment horizontal="centerContinuous"/>
    </xf>
    <xf numFmtId="37" fontId="20" fillId="0" borderId="2" xfId="0" applyFont="1" applyFill="1" applyBorder="1" applyAlignment="1">
      <alignment horizontal="centerContinuous"/>
    </xf>
    <xf numFmtId="37" fontId="20" fillId="0" borderId="8" xfId="0" applyNumberFormat="1" applyFont="1" applyFill="1" applyBorder="1" applyAlignment="1" applyProtection="1">
      <alignment horizontal="centerContinuous"/>
    </xf>
    <xf numFmtId="37" fontId="20" fillId="0" borderId="8" xfId="0" applyFont="1" applyFill="1" applyBorder="1"/>
    <xf numFmtId="37" fontId="20" fillId="0" borderId="1" xfId="0" applyNumberFormat="1" applyFont="1" applyFill="1" applyBorder="1" applyAlignment="1" applyProtection="1">
      <alignment horizontal="centerContinuous"/>
    </xf>
    <xf numFmtId="37" fontId="20" fillId="0" borderId="9" xfId="0" applyNumberFormat="1" applyFont="1" applyFill="1" applyBorder="1" applyProtection="1"/>
    <xf numFmtId="37" fontId="20" fillId="0" borderId="10" xfId="0" applyNumberFormat="1" applyFont="1" applyFill="1" applyBorder="1" applyAlignment="1" applyProtection="1"/>
    <xf numFmtId="37" fontId="20" fillId="0" borderId="11" xfId="0" applyFont="1" applyFill="1" applyBorder="1"/>
    <xf numFmtId="37" fontId="20" fillId="0" borderId="6" xfId="0" applyNumberFormat="1" applyFont="1" applyFill="1" applyBorder="1" applyAlignment="1" applyProtection="1">
      <alignment horizontal="centerContinuous"/>
    </xf>
    <xf numFmtId="37" fontId="20" fillId="0" borderId="4" xfId="0" applyFont="1" applyFill="1" applyBorder="1" applyAlignment="1">
      <alignment horizontal="centerContinuous"/>
    </xf>
    <xf numFmtId="37" fontId="20" fillId="0" borderId="0" xfId="0" applyNumberFormat="1" applyFont="1" applyFill="1" applyBorder="1" applyAlignment="1" applyProtection="1"/>
    <xf numFmtId="37" fontId="20" fillId="0" borderId="6" xfId="0" applyFont="1" applyFill="1" applyBorder="1" applyAlignment="1">
      <alignment horizontal="center"/>
    </xf>
    <xf numFmtId="37" fontId="20" fillId="0" borderId="7" xfId="0" applyFont="1" applyFill="1" applyBorder="1" applyAlignment="1">
      <alignment horizontal="center"/>
    </xf>
    <xf numFmtId="37" fontId="20" fillId="0" borderId="2" xfId="0" quotePrefix="1" applyNumberFormat="1" applyFont="1" applyFill="1" applyBorder="1" applyAlignment="1" applyProtection="1"/>
    <xf numFmtId="37" fontId="20" fillId="0" borderId="8" xfId="0" applyNumberFormat="1" applyFont="1" applyFill="1" applyBorder="1" applyAlignment="1" applyProtection="1"/>
    <xf numFmtId="37" fontId="20" fillId="0" borderId="12" xfId="0" applyFont="1" applyFill="1" applyBorder="1"/>
    <xf numFmtId="37" fontId="20" fillId="0" borderId="10" xfId="0" applyFont="1" applyFill="1" applyBorder="1"/>
    <xf numFmtId="37" fontId="20" fillId="0" borderId="7" xfId="0" applyFont="1" applyFill="1" applyBorder="1"/>
    <xf numFmtId="37" fontId="20" fillId="0" borderId="9" xfId="0" applyFont="1" applyFill="1" applyBorder="1"/>
    <xf numFmtId="37" fontId="20" fillId="0" borderId="10" xfId="0" applyFont="1" applyFill="1" applyBorder="1" applyAlignment="1">
      <alignment horizontal="center"/>
    </xf>
    <xf numFmtId="164" fontId="20" fillId="0" borderId="2" xfId="0" applyNumberFormat="1" applyFont="1" applyFill="1" applyBorder="1" applyProtection="1"/>
    <xf numFmtId="37" fontId="20" fillId="0" borderId="2" xfId="0" applyFont="1" applyFill="1" applyBorder="1" applyAlignment="1">
      <alignment horizontal="center"/>
    </xf>
    <xf numFmtId="37" fontId="20" fillId="0" borderId="13" xfId="0" applyNumberFormat="1" applyFont="1" applyFill="1" applyBorder="1" applyProtection="1"/>
    <xf numFmtId="37" fontId="20" fillId="0" borderId="0" xfId="0" applyFont="1" applyFill="1" applyBorder="1" applyAlignment="1">
      <alignment horizontal="center"/>
    </xf>
    <xf numFmtId="164" fontId="20" fillId="0" borderId="2" xfId="0" applyNumberFormat="1" applyFont="1" applyFill="1" applyBorder="1" applyAlignment="1" applyProtection="1">
      <alignment horizontal="right"/>
    </xf>
    <xf numFmtId="37" fontId="20" fillId="0" borderId="2" xfId="0" applyFont="1" applyFill="1" applyBorder="1" applyAlignment="1"/>
    <xf numFmtId="164" fontId="20" fillId="0" borderId="1" xfId="0" applyNumberFormat="1" applyFont="1" applyFill="1" applyBorder="1" applyProtection="1"/>
    <xf numFmtId="164" fontId="20" fillId="0" borderId="1" xfId="0" applyNumberFormat="1" applyFont="1" applyFill="1" applyBorder="1" applyAlignment="1" applyProtection="1"/>
    <xf numFmtId="164" fontId="20" fillId="0" borderId="2" xfId="0" quotePrefix="1" applyNumberFormat="1" applyFont="1" applyFill="1" applyBorder="1" applyAlignment="1" applyProtection="1">
      <alignment horizontal="left"/>
    </xf>
    <xf numFmtId="37" fontId="20" fillId="0" borderId="9" xfId="0" applyNumberFormat="1" applyFont="1" applyFill="1" applyBorder="1" applyAlignment="1" applyProtection="1"/>
    <xf numFmtId="37" fontId="20" fillId="0" borderId="12" xfId="0" quotePrefix="1" applyNumberFormat="1" applyFont="1" applyFill="1" applyBorder="1" applyAlignment="1" applyProtection="1">
      <alignment horizontal="left"/>
    </xf>
    <xf numFmtId="37" fontId="20" fillId="0" borderId="14" xfId="0" applyFont="1" applyFill="1" applyBorder="1" applyAlignment="1">
      <alignment horizontal="center"/>
    </xf>
    <xf numFmtId="37" fontId="20" fillId="0" borderId="8" xfId="0" applyFont="1" applyFill="1" applyBorder="1" applyAlignment="1">
      <alignment horizontal="center"/>
    </xf>
    <xf numFmtId="37" fontId="20" fillId="0" borderId="14" xfId="0" applyFont="1" applyFill="1" applyBorder="1"/>
    <xf numFmtId="37" fontId="21" fillId="0" borderId="14" xfId="0" applyFont="1" applyBorder="1"/>
    <xf numFmtId="37" fontId="21" fillId="0" borderId="8" xfId="0" applyFont="1" applyBorder="1"/>
    <xf numFmtId="37" fontId="20" fillId="0" borderId="8" xfId="0" applyFont="1" applyFill="1" applyBorder="1" applyAlignment="1">
      <alignment horizontal="centerContinuous"/>
    </xf>
    <xf numFmtId="37" fontId="20" fillId="0" borderId="7" xfId="0" applyNumberFormat="1" applyFont="1" applyFill="1" applyBorder="1" applyAlignment="1" applyProtection="1">
      <alignment horizontal="center"/>
    </xf>
    <xf numFmtId="37" fontId="20" fillId="0" borderId="13" xfId="0" applyFont="1" applyFill="1" applyBorder="1"/>
    <xf numFmtId="37" fontId="21" fillId="0" borderId="13" xfId="0" applyFont="1" applyBorder="1"/>
    <xf numFmtId="37" fontId="20" fillId="0" borderId="3" xfId="0" applyFont="1" applyFill="1" applyBorder="1" applyAlignment="1">
      <alignment horizontal="centerContinuous"/>
    </xf>
    <xf numFmtId="37" fontId="21" fillId="0" borderId="0" xfId="0" applyFont="1" applyBorder="1" applyAlignment="1">
      <alignment horizontal="center"/>
    </xf>
    <xf numFmtId="37" fontId="21" fillId="0" borderId="0" xfId="0" applyFont="1" applyBorder="1" applyAlignment="1"/>
    <xf numFmtId="37" fontId="21" fillId="0" borderId="0" xfId="0" applyFont="1" applyAlignment="1"/>
    <xf numFmtId="37" fontId="21" fillId="0" borderId="0" xfId="0" quotePrefix="1" applyNumberFormat="1" applyFont="1" applyBorder="1" applyAlignment="1" applyProtection="1"/>
    <xf numFmtId="37" fontId="22" fillId="0" borderId="0" xfId="0" applyFont="1" applyAlignment="1"/>
    <xf numFmtId="37" fontId="20" fillId="0" borderId="3" xfId="0" applyNumberFormat="1" applyFont="1" applyFill="1" applyBorder="1" applyAlignment="1" applyProtection="1"/>
    <xf numFmtId="37" fontId="20" fillId="0" borderId="3" xfId="0" applyFont="1" applyFill="1" applyBorder="1" applyAlignment="1"/>
    <xf numFmtId="37" fontId="20" fillId="0" borderId="4" xfId="0" applyFont="1" applyFill="1" applyBorder="1" applyAlignment="1"/>
    <xf numFmtId="4" fontId="20" fillId="0" borderId="2" xfId="0" applyNumberFormat="1" applyFont="1" applyFill="1" applyBorder="1" applyAlignment="1" applyProtection="1"/>
    <xf numFmtId="37" fontId="21" fillId="0" borderId="10" xfId="0" applyFont="1" applyBorder="1" applyAlignment="1"/>
    <xf numFmtId="3" fontId="20" fillId="0" borderId="2" xfId="0" applyNumberFormat="1" applyFont="1" applyFill="1" applyBorder="1" applyAlignment="1" applyProtection="1"/>
    <xf numFmtId="2" fontId="20" fillId="0" borderId="2" xfId="0" applyNumberFormat="1" applyFont="1" applyFill="1" applyBorder="1" applyAlignment="1" applyProtection="1"/>
    <xf numFmtId="37" fontId="20" fillId="0" borderId="4" xfId="0" quotePrefix="1" applyNumberFormat="1" applyFont="1" applyFill="1" applyBorder="1" applyAlignment="1" applyProtection="1">
      <alignment horizontal="center"/>
    </xf>
    <xf numFmtId="37" fontId="20" fillId="0" borderId="2" xfId="0" quotePrefix="1" applyNumberFormat="1" applyFont="1" applyFill="1" applyBorder="1" applyAlignment="1" applyProtection="1">
      <alignment horizontal="center"/>
    </xf>
    <xf numFmtId="37" fontId="21" fillId="0" borderId="2" xfId="0" applyFont="1" applyBorder="1" applyAlignment="1">
      <alignment horizontal="center"/>
    </xf>
    <xf numFmtId="37" fontId="21" fillId="0" borderId="4" xfId="0" applyFont="1" applyBorder="1" applyAlignment="1">
      <alignment horizontal="center"/>
    </xf>
    <xf numFmtId="37" fontId="20" fillId="2" borderId="2" xfId="0" applyNumberFormat="1" applyFont="1" applyFill="1" applyBorder="1" applyProtection="1"/>
    <xf numFmtId="37" fontId="20" fillId="2" borderId="2" xfId="0" applyNumberFormat="1" applyFont="1" applyFill="1" applyBorder="1" applyAlignment="1" applyProtection="1"/>
    <xf numFmtId="37" fontId="20" fillId="0" borderId="0" xfId="0" applyNumberFormat="1" applyFont="1" applyFill="1" applyBorder="1" applyAlignment="1" applyProtection="1">
      <alignment horizontal="left"/>
    </xf>
    <xf numFmtId="37" fontId="21" fillId="0" borderId="7" xfId="0" applyFont="1" applyBorder="1" applyAlignment="1">
      <alignment horizontal="centerContinuous"/>
    </xf>
    <xf numFmtId="37" fontId="20" fillId="0" borderId="9" xfId="0" quotePrefix="1" applyNumberFormat="1" applyFont="1" applyFill="1" applyBorder="1" applyAlignment="1" applyProtection="1"/>
    <xf numFmtId="37" fontId="20" fillId="0" borderId="8" xfId="0" quotePrefix="1" applyNumberFormat="1" applyFont="1" applyFill="1" applyBorder="1" applyAlignment="1" applyProtection="1">
      <alignment horizontal="left"/>
    </xf>
    <xf numFmtId="37" fontId="20" fillId="0" borderId="4" xfId="0" applyNumberFormat="1" applyFont="1" applyFill="1" applyBorder="1" applyProtection="1"/>
    <xf numFmtId="37" fontId="21" fillId="0" borderId="1" xfId="0" applyFont="1" applyBorder="1"/>
    <xf numFmtId="37" fontId="21" fillId="0" borderId="8" xfId="0" applyFont="1" applyBorder="1" applyAlignment="1">
      <alignment horizontal="centerContinuous"/>
    </xf>
    <xf numFmtId="37" fontId="21" fillId="0" borderId="2" xfId="0" applyFont="1" applyBorder="1" applyAlignment="1">
      <alignment horizontal="centerContinuous"/>
    </xf>
    <xf numFmtId="37" fontId="20" fillId="0" borderId="11" xfId="0" applyNumberFormat="1" applyFont="1" applyFill="1" applyBorder="1" applyProtection="1"/>
    <xf numFmtId="37" fontId="20" fillId="0" borderId="6" xfId="0" applyFont="1" applyFill="1" applyBorder="1" applyAlignment="1">
      <alignment horizontal="centerContinuous"/>
    </xf>
    <xf numFmtId="37" fontId="20" fillId="0" borderId="1" xfId="0" applyFont="1" applyFill="1" applyBorder="1" applyAlignment="1">
      <alignment horizontal="centerContinuous"/>
    </xf>
    <xf numFmtId="37" fontId="21" fillId="0" borderId="0" xfId="0" applyNumberFormat="1" applyFont="1" applyBorder="1" applyProtection="1"/>
    <xf numFmtId="37" fontId="21" fillId="0" borderId="0" xfId="0" applyNumberFormat="1" applyFont="1" applyBorder="1" applyAlignment="1" applyProtection="1">
      <alignment horizontal="center"/>
    </xf>
    <xf numFmtId="37" fontId="20" fillId="0" borderId="5" xfId="0" applyNumberFormat="1" applyFont="1" applyFill="1" applyBorder="1" applyAlignment="1" applyProtection="1">
      <alignment horizontal="centerContinuous"/>
    </xf>
    <xf numFmtId="37" fontId="21" fillId="0" borderId="6" xfId="0" applyFont="1" applyBorder="1" applyAlignment="1">
      <alignment horizontal="centerContinuous"/>
    </xf>
    <xf numFmtId="37" fontId="20" fillId="0" borderId="2" xfId="0" quotePrefix="1" applyNumberFormat="1" applyFont="1" applyFill="1" applyBorder="1" applyAlignment="1" applyProtection="1">
      <alignment horizontal="centerContinuous"/>
    </xf>
    <xf numFmtId="37" fontId="20" fillId="0" borderId="3" xfId="0" applyNumberFormat="1" applyFont="1" applyFill="1" applyBorder="1" applyAlignment="1" applyProtection="1">
      <alignment horizontal="center"/>
    </xf>
    <xf numFmtId="37" fontId="20" fillId="0" borderId="1" xfId="0" applyNumberFormat="1" applyFont="1" applyFill="1" applyBorder="1" applyAlignment="1" applyProtection="1">
      <alignment horizontal="center"/>
    </xf>
    <xf numFmtId="37" fontId="20" fillId="0" borderId="13" xfId="0" applyNumberFormat="1" applyFont="1" applyFill="1" applyBorder="1" applyAlignment="1" applyProtection="1">
      <alignment horizontal="center"/>
    </xf>
    <xf numFmtId="37" fontId="20" fillId="0" borderId="0" xfId="0" quotePrefix="1" applyNumberFormat="1" applyFont="1" applyFill="1" applyBorder="1" applyAlignment="1" applyProtection="1"/>
    <xf numFmtId="37" fontId="20" fillId="0" borderId="4" xfId="0" quotePrefix="1" applyNumberFormat="1" applyFont="1" applyFill="1" applyBorder="1" applyAlignment="1" applyProtection="1"/>
    <xf numFmtId="37" fontId="20" fillId="0" borderId="13" xfId="0" applyNumberFormat="1" applyFont="1" applyFill="1" applyBorder="1" applyAlignment="1" applyProtection="1">
      <alignment horizontal="centerContinuous"/>
    </xf>
    <xf numFmtId="37" fontId="21" fillId="0" borderId="4" xfId="0" applyFont="1" applyBorder="1" applyAlignment="1">
      <alignment horizontal="centerContinuous"/>
    </xf>
    <xf numFmtId="37" fontId="20" fillId="0" borderId="7" xfId="0" applyNumberFormat="1" applyFont="1" applyFill="1" applyBorder="1" applyAlignment="1" applyProtection="1">
      <alignment horizontal="centerContinuous"/>
    </xf>
    <xf numFmtId="37" fontId="20" fillId="0" borderId="14" xfId="0" applyNumberFormat="1" applyFont="1" applyFill="1" applyBorder="1" applyAlignment="1" applyProtection="1">
      <alignment horizontal="left"/>
    </xf>
    <xf numFmtId="37" fontId="21" fillId="0" borderId="12" xfId="0" applyFont="1" applyBorder="1"/>
    <xf numFmtId="37" fontId="21" fillId="0" borderId="6" xfId="0" applyFont="1" applyBorder="1"/>
    <xf numFmtId="37" fontId="21" fillId="0" borderId="7" xfId="0" applyFont="1" applyBorder="1"/>
    <xf numFmtId="37" fontId="21" fillId="0" borderId="15" xfId="0" applyFont="1" applyBorder="1"/>
    <xf numFmtId="37" fontId="21" fillId="0" borderId="12" xfId="0" quotePrefix="1" applyNumberFormat="1" applyFont="1" applyBorder="1" applyAlignment="1" applyProtection="1"/>
    <xf numFmtId="37" fontId="21" fillId="0" borderId="12" xfId="0" quotePrefix="1" applyNumberFormat="1" applyFont="1" applyBorder="1" applyAlignment="1" applyProtection="1">
      <alignment horizontal="left"/>
    </xf>
    <xf numFmtId="37" fontId="21" fillId="0" borderId="12" xfId="0" applyNumberFormat="1" applyFont="1" applyBorder="1" applyAlignment="1" applyProtection="1"/>
    <xf numFmtId="37" fontId="21" fillId="0" borderId="10" xfId="0" applyFont="1" applyBorder="1"/>
    <xf numFmtId="37" fontId="20" fillId="0" borderId="8" xfId="0" applyNumberFormat="1" applyFont="1" applyFill="1" applyBorder="1" applyProtection="1"/>
    <xf numFmtId="37" fontId="20" fillId="0" borderId="14" xfId="0" applyFont="1" applyFill="1" applyBorder="1" applyAlignment="1">
      <alignment horizontal="centerContinuous"/>
    </xf>
    <xf numFmtId="37" fontId="20" fillId="0" borderId="12" xfId="0" applyNumberFormat="1" applyFont="1" applyFill="1" applyBorder="1" applyAlignment="1" applyProtection="1"/>
    <xf numFmtId="37" fontId="20" fillId="0" borderId="1" xfId="0" applyFont="1" applyFill="1" applyBorder="1"/>
    <xf numFmtId="37" fontId="21" fillId="0" borderId="3" xfId="0" applyNumberFormat="1" applyFont="1" applyBorder="1" applyProtection="1"/>
    <xf numFmtId="37" fontId="21" fillId="2" borderId="0" xfId="0" applyFont="1" applyFill="1" applyBorder="1"/>
    <xf numFmtId="37" fontId="21" fillId="2" borderId="4" xfId="0" applyFont="1" applyFill="1" applyBorder="1"/>
    <xf numFmtId="37" fontId="21" fillId="0" borderId="9" xfId="0" applyFont="1" applyBorder="1"/>
    <xf numFmtId="37" fontId="20" fillId="0" borderId="12" xfId="0" applyNumberFormat="1" applyFont="1" applyFill="1" applyBorder="1" applyAlignment="1" applyProtection="1">
      <alignment horizontal="left"/>
    </xf>
    <xf numFmtId="37" fontId="20" fillId="0" borderId="10" xfId="0" applyNumberFormat="1" applyFont="1" applyFill="1" applyBorder="1" applyAlignment="1" applyProtection="1">
      <alignment horizontal="right"/>
    </xf>
    <xf numFmtId="37" fontId="21" fillId="0" borderId="10" xfId="0" applyNumberFormat="1" applyFont="1" applyBorder="1" applyProtection="1"/>
    <xf numFmtId="37" fontId="21" fillId="2" borderId="12" xfId="0" applyFont="1" applyFill="1" applyBorder="1"/>
    <xf numFmtId="37" fontId="21" fillId="2" borderId="10" xfId="0" applyFont="1" applyFill="1" applyBorder="1"/>
    <xf numFmtId="37" fontId="21" fillId="0" borderId="16" xfId="0" applyFont="1" applyBorder="1"/>
    <xf numFmtId="37" fontId="21" fillId="0" borderId="17" xfId="0" applyFont="1" applyBorder="1"/>
    <xf numFmtId="37" fontId="21" fillId="0" borderId="18" xfId="0" applyFont="1" applyBorder="1"/>
    <xf numFmtId="37" fontId="21" fillId="0" borderId="19" xfId="0" applyFont="1" applyBorder="1"/>
    <xf numFmtId="37" fontId="21" fillId="0" borderId="20" xfId="0" applyFont="1" applyBorder="1"/>
    <xf numFmtId="37" fontId="21" fillId="0" borderId="21" xfId="0" applyFont="1" applyBorder="1"/>
    <xf numFmtId="37" fontId="21" fillId="0" borderId="22" xfId="0" applyFont="1" applyBorder="1"/>
    <xf numFmtId="37" fontId="21" fillId="0" borderId="23" xfId="0" applyFont="1" applyBorder="1"/>
    <xf numFmtId="37" fontId="21" fillId="0" borderId="17" xfId="0" applyFont="1" applyBorder="1" applyAlignment="1">
      <alignment horizontal="center"/>
    </xf>
    <xf numFmtId="37" fontId="21" fillId="0" borderId="17" xfId="0" applyFont="1" applyBorder="1" applyAlignment="1">
      <alignment horizontal="right"/>
    </xf>
    <xf numFmtId="37" fontId="21" fillId="0" borderId="0" xfId="0" applyFont="1" applyBorder="1" applyAlignment="1">
      <alignment horizontal="right"/>
    </xf>
    <xf numFmtId="37" fontId="21" fillId="0" borderId="24" xfId="0" applyFont="1" applyBorder="1"/>
    <xf numFmtId="37" fontId="21" fillId="0" borderId="8" xfId="0" applyFont="1" applyBorder="1" applyAlignment="1">
      <alignment horizontal="center"/>
    </xf>
    <xf numFmtId="37" fontId="21" fillId="0" borderId="25" xfId="0" applyFont="1" applyBorder="1"/>
    <xf numFmtId="37" fontId="21" fillId="0" borderId="26" xfId="0" applyFont="1" applyBorder="1"/>
    <xf numFmtId="37" fontId="21" fillId="0" borderId="27" xfId="0" applyFont="1" applyBorder="1"/>
    <xf numFmtId="37" fontId="21" fillId="0" borderId="28" xfId="0" quotePrefix="1" applyFont="1" applyBorder="1" applyAlignment="1">
      <alignment horizontal="left"/>
    </xf>
    <xf numFmtId="37" fontId="21" fillId="0" borderId="29" xfId="0" applyFont="1" applyBorder="1"/>
    <xf numFmtId="37" fontId="21" fillId="0" borderId="28" xfId="0" applyFont="1" applyBorder="1" applyAlignment="1">
      <alignment horizontal="center"/>
    </xf>
    <xf numFmtId="37" fontId="21" fillId="0" borderId="30" xfId="0" applyFont="1" applyBorder="1"/>
    <xf numFmtId="37" fontId="21" fillId="0" borderId="31" xfId="0" applyFont="1" applyBorder="1"/>
    <xf numFmtId="37" fontId="21" fillId="0" borderId="31" xfId="0" applyFont="1" applyBorder="1" applyAlignment="1">
      <alignment horizontal="center"/>
    </xf>
    <xf numFmtId="37" fontId="21" fillId="0" borderId="32" xfId="0" applyFont="1" applyBorder="1"/>
    <xf numFmtId="37" fontId="24" fillId="0" borderId="0" xfId="0" applyFont="1"/>
    <xf numFmtId="37" fontId="22" fillId="0" borderId="0" xfId="0" quotePrefix="1" applyFont="1" applyAlignment="1">
      <alignment horizontal="right"/>
    </xf>
    <xf numFmtId="37" fontId="23" fillId="0" borderId="0" xfId="0" quotePrefix="1" applyFont="1" applyAlignment="1">
      <alignment horizontal="right"/>
    </xf>
    <xf numFmtId="37" fontId="21" fillId="0" borderId="0" xfId="0" quotePrefix="1" applyFont="1" applyBorder="1" applyAlignment="1">
      <alignment horizontal="right"/>
    </xf>
    <xf numFmtId="37" fontId="20" fillId="0" borderId="0" xfId="0" quotePrefix="1" applyNumberFormat="1" applyFont="1" applyFill="1" applyBorder="1" applyAlignment="1" applyProtection="1">
      <alignment horizontal="right"/>
    </xf>
    <xf numFmtId="37" fontId="21" fillId="0" borderId="0" xfId="0" quotePrefix="1" applyFont="1" applyAlignment="1">
      <alignment horizontal="right"/>
    </xf>
    <xf numFmtId="37" fontId="19" fillId="3" borderId="0" xfId="0" applyFont="1" applyFill="1" applyAlignment="1" applyProtection="1">
      <alignment horizontal="center"/>
    </xf>
    <xf numFmtId="37" fontId="19" fillId="3" borderId="0" xfId="0" quotePrefix="1" applyFont="1" applyFill="1" applyAlignment="1" applyProtection="1">
      <alignment horizontal="left"/>
    </xf>
    <xf numFmtId="37" fontId="19" fillId="3" borderId="0" xfId="0" applyFont="1" applyFill="1" applyAlignment="1" applyProtection="1">
      <alignment horizontal="right"/>
    </xf>
    <xf numFmtId="37" fontId="19" fillId="3" borderId="0" xfId="0" applyFont="1" applyFill="1" applyAlignment="1" applyProtection="1"/>
    <xf numFmtId="37" fontId="25" fillId="4" borderId="1" xfId="0" applyFont="1" applyFill="1" applyBorder="1" applyProtection="1">
      <protection locked="0"/>
    </xf>
    <xf numFmtId="37" fontId="19" fillId="3" borderId="0" xfId="0" applyFont="1" applyFill="1" applyProtection="1"/>
    <xf numFmtId="37" fontId="25" fillId="3" borderId="0" xfId="0" applyFont="1" applyFill="1" applyAlignment="1" applyProtection="1">
      <alignment horizontal="center"/>
    </xf>
    <xf numFmtId="37" fontId="19" fillId="3" borderId="0" xfId="0" quotePrefix="1" applyFont="1" applyFill="1" applyAlignment="1" applyProtection="1"/>
    <xf numFmtId="37" fontId="25" fillId="3" borderId="0" xfId="0" applyFont="1" applyFill="1" applyProtection="1"/>
    <xf numFmtId="37" fontId="19" fillId="0" borderId="0" xfId="0" applyFont="1" applyAlignment="1" applyProtection="1"/>
    <xf numFmtId="37" fontId="19" fillId="0" borderId="0" xfId="0" applyFont="1" applyProtection="1"/>
    <xf numFmtId="37" fontId="19" fillId="0" borderId="0" xfId="0" applyFont="1" applyAlignment="1" applyProtection="1">
      <alignment horizontal="center"/>
    </xf>
    <xf numFmtId="38" fontId="19" fillId="3" borderId="0" xfId="0" applyNumberFormat="1" applyFont="1" applyFill="1" applyAlignment="1" applyProtection="1">
      <alignment horizontal="center"/>
    </xf>
    <xf numFmtId="37" fontId="25" fillId="0" borderId="1" xfId="0" applyNumberFormat="1" applyFont="1" applyBorder="1" applyAlignment="1" applyProtection="1">
      <protection locked="0"/>
    </xf>
    <xf numFmtId="37" fontId="25" fillId="0" borderId="1" xfId="0" quotePrefix="1" applyNumberFormat="1" applyFont="1" applyBorder="1" applyProtection="1">
      <protection locked="0"/>
    </xf>
    <xf numFmtId="37" fontId="25" fillId="0" borderId="1" xfId="1" quotePrefix="1" applyNumberFormat="1" applyFont="1" applyBorder="1" applyProtection="1">
      <protection locked="0"/>
    </xf>
    <xf numFmtId="37" fontId="25" fillId="4" borderId="1" xfId="0" quotePrefix="1" applyNumberFormat="1" applyFont="1" applyFill="1" applyBorder="1" applyProtection="1">
      <protection locked="0"/>
    </xf>
    <xf numFmtId="38" fontId="25" fillId="4" borderId="1" xfId="0" applyNumberFormat="1" applyFont="1" applyFill="1" applyBorder="1" applyProtection="1">
      <protection locked="0"/>
    </xf>
    <xf numFmtId="38" fontId="19" fillId="3" borderId="0" xfId="0" applyNumberFormat="1" applyFont="1" applyFill="1" applyAlignment="1" applyProtection="1">
      <alignment horizontal="right"/>
    </xf>
    <xf numFmtId="38" fontId="19" fillId="3" borderId="0" xfId="0" applyNumberFormat="1" applyFont="1" applyFill="1" applyProtection="1"/>
    <xf numFmtId="38" fontId="25" fillId="3" borderId="0" xfId="0" applyNumberFormat="1" applyFont="1" applyFill="1" applyAlignment="1" applyProtection="1">
      <alignment horizontal="center"/>
    </xf>
    <xf numFmtId="38" fontId="25" fillId="3" borderId="0" xfId="0" applyNumberFormat="1" applyFont="1" applyFill="1" applyProtection="1"/>
    <xf numFmtId="37" fontId="19" fillId="0" borderId="0" xfId="0" applyFont="1" applyFill="1" applyAlignment="1" applyProtection="1"/>
    <xf numFmtId="37" fontId="19" fillId="3" borderId="0" xfId="0" applyNumberFormat="1" applyFont="1" applyFill="1" applyProtection="1"/>
    <xf numFmtId="164" fontId="19" fillId="0" borderId="0" xfId="0" applyNumberFormat="1" applyFont="1" applyProtection="1"/>
    <xf numFmtId="39" fontId="19" fillId="0" borderId="0" xfId="0" applyNumberFormat="1" applyFont="1" applyProtection="1"/>
    <xf numFmtId="37" fontId="19" fillId="0" borderId="0" xfId="0" applyFont="1" applyAlignment="1" applyProtection="1">
      <alignment horizontal="left"/>
    </xf>
    <xf numFmtId="37" fontId="19" fillId="0" borderId="0" xfId="0" quotePrefix="1" applyFont="1" applyAlignment="1" applyProtection="1">
      <alignment horizontal="left"/>
    </xf>
    <xf numFmtId="164" fontId="19" fillId="0" borderId="0" xfId="0" applyNumberFormat="1" applyFont="1" applyAlignment="1" applyProtection="1">
      <alignment horizontal="left"/>
    </xf>
    <xf numFmtId="37" fontId="19" fillId="2" borderId="0" xfId="0" applyFont="1" applyFill="1" applyAlignment="1" applyProtection="1">
      <alignment horizontal="centerContinuous"/>
    </xf>
    <xf numFmtId="37" fontId="19" fillId="2" borderId="0" xfId="0" applyFont="1" applyFill="1" applyAlignment="1" applyProtection="1">
      <alignment horizontal="left"/>
    </xf>
    <xf numFmtId="37" fontId="19" fillId="2" borderId="0" xfId="0" applyFont="1" applyFill="1" applyAlignment="1" applyProtection="1">
      <alignment horizontal="center"/>
    </xf>
    <xf numFmtId="38" fontId="25" fillId="4" borderId="2" xfId="0" applyNumberFormat="1" applyFont="1" applyFill="1" applyBorder="1" applyProtection="1">
      <protection locked="0"/>
    </xf>
    <xf numFmtId="38" fontId="25" fillId="4" borderId="8" xfId="0" applyNumberFormat="1" applyFont="1" applyFill="1" applyBorder="1" applyProtection="1">
      <protection locked="0"/>
    </xf>
    <xf numFmtId="37" fontId="19" fillId="0" borderId="0" xfId="0" quotePrefix="1" applyFont="1" applyAlignment="1" applyProtection="1">
      <alignment horizontal="fill"/>
    </xf>
    <xf numFmtId="37" fontId="19" fillId="3" borderId="0" xfId="0" quotePrefix="1" applyFont="1" applyFill="1" applyAlignment="1" applyProtection="1">
      <alignment horizontal="centerContinuous"/>
    </xf>
    <xf numFmtId="37" fontId="19" fillId="3" borderId="0" xfId="0" applyFont="1" applyFill="1" applyAlignment="1" applyProtection="1">
      <alignment horizontal="centerContinuous"/>
    </xf>
    <xf numFmtId="37" fontId="19" fillId="2" borderId="0" xfId="0" applyFont="1" applyFill="1" applyAlignment="1" applyProtection="1"/>
    <xf numFmtId="37" fontId="20" fillId="5" borderId="2" xfId="0" applyFont="1" applyFill="1" applyBorder="1" applyAlignment="1"/>
    <xf numFmtId="37" fontId="20" fillId="6" borderId="2" xfId="0" applyFont="1" applyFill="1" applyBorder="1" applyAlignment="1"/>
    <xf numFmtId="37" fontId="20" fillId="6" borderId="2" xfId="0" applyFont="1" applyFill="1" applyBorder="1" applyAlignment="1">
      <alignment horizontal="center"/>
    </xf>
    <xf numFmtId="37" fontId="20" fillId="6" borderId="2" xfId="0" quotePrefix="1" applyNumberFormat="1" applyFont="1" applyFill="1" applyBorder="1" applyAlignment="1" applyProtection="1">
      <alignment horizontal="center"/>
    </xf>
    <xf numFmtId="37" fontId="20" fillId="6" borderId="2" xfId="0" applyNumberFormat="1" applyFont="1" applyFill="1" applyBorder="1" applyAlignment="1" applyProtection="1"/>
    <xf numFmtId="37" fontId="20" fillId="6" borderId="2" xfId="0" quotePrefix="1" applyFont="1" applyFill="1" applyBorder="1" applyAlignment="1"/>
    <xf numFmtId="39" fontId="20" fillId="6" borderId="2" xfId="0" quotePrefix="1" applyNumberFormat="1" applyFont="1" applyFill="1" applyBorder="1" applyAlignment="1" applyProtection="1">
      <alignment horizontal="center"/>
    </xf>
    <xf numFmtId="39" fontId="20" fillId="6" borderId="2" xfId="0" applyNumberFormat="1" applyFont="1" applyFill="1" applyBorder="1" applyAlignment="1" applyProtection="1"/>
    <xf numFmtId="3" fontId="20" fillId="6" borderId="2" xfId="0" applyNumberFormat="1" applyFont="1" applyFill="1" applyBorder="1" applyAlignment="1" applyProtection="1"/>
    <xf numFmtId="3" fontId="20" fillId="6" borderId="2" xfId="0" applyNumberFormat="1" applyFont="1" applyFill="1" applyBorder="1" applyAlignment="1"/>
    <xf numFmtId="37" fontId="20" fillId="6" borderId="2" xfId="0" applyNumberFormat="1" applyFont="1" applyFill="1" applyBorder="1" applyAlignment="1"/>
    <xf numFmtId="38" fontId="25" fillId="4" borderId="1" xfId="0" applyNumberFormat="1" applyFont="1" applyFill="1" applyBorder="1" applyAlignment="1" applyProtection="1">
      <alignment horizontal="center"/>
      <protection locked="0"/>
    </xf>
    <xf numFmtId="37" fontId="25" fillId="0" borderId="1" xfId="1" applyNumberFormat="1" applyFont="1" applyBorder="1" applyProtection="1">
      <protection locked="0"/>
    </xf>
    <xf numFmtId="37" fontId="27" fillId="0" borderId="0" xfId="2" applyNumberFormat="1" applyFont="1" applyAlignment="1" applyProtection="1">
      <alignment horizontal="left"/>
    </xf>
    <xf numFmtId="3" fontId="21" fillId="0" borderId="2" xfId="0" applyNumberFormat="1" applyFont="1" applyFill="1" applyBorder="1" applyAlignment="1" applyProtection="1"/>
    <xf numFmtId="38" fontId="25" fillId="4" borderId="14" xfId="0" applyNumberFormat="1" applyFont="1" applyFill="1" applyBorder="1" applyProtection="1">
      <protection locked="0"/>
    </xf>
    <xf numFmtId="38" fontId="25" fillId="4" borderId="14" xfId="0" quotePrefix="1" applyNumberFormat="1" applyFont="1" applyFill="1" applyBorder="1" applyAlignment="1" applyProtection="1">
      <alignment horizontal="left"/>
      <protection locked="0"/>
    </xf>
    <xf numFmtId="38" fontId="25" fillId="3" borderId="8" xfId="0" applyNumberFormat="1" applyFont="1" applyFill="1" applyBorder="1" applyAlignment="1" applyProtection="1">
      <alignment horizontal="center"/>
      <protection locked="0"/>
    </xf>
    <xf numFmtId="37" fontId="19" fillId="0" borderId="0" xfId="0" applyFont="1" applyFill="1" applyAlignment="1" applyProtection="1">
      <alignment horizontal="left"/>
    </xf>
    <xf numFmtId="37" fontId="19" fillId="0" borderId="0" xfId="0" applyFont="1" applyFill="1" applyProtection="1"/>
    <xf numFmtId="38" fontId="19" fillId="0" borderId="0" xfId="0" applyNumberFormat="1" applyFont="1" applyFill="1" applyProtection="1"/>
    <xf numFmtId="38" fontId="19" fillId="0" borderId="0" xfId="0" applyNumberFormat="1" applyFont="1" applyProtection="1"/>
    <xf numFmtId="37" fontId="27" fillId="0" borderId="0" xfId="2" applyNumberFormat="1" applyAlignment="1" applyProtection="1"/>
    <xf numFmtId="37" fontId="19" fillId="7" borderId="0" xfId="0" applyFont="1" applyFill="1" applyProtection="1"/>
    <xf numFmtId="38" fontId="19" fillId="7" borderId="0" xfId="0" applyNumberFormat="1" applyFont="1" applyFill="1" applyProtection="1"/>
    <xf numFmtId="37" fontId="19" fillId="8" borderId="0" xfId="0" applyFont="1" applyFill="1" applyProtection="1"/>
    <xf numFmtId="37" fontId="19" fillId="8" borderId="0" xfId="0" quotePrefix="1" applyFont="1" applyFill="1" applyAlignment="1" applyProtection="1">
      <alignment horizontal="left"/>
    </xf>
    <xf numFmtId="38" fontId="19" fillId="8" borderId="0" xfId="0" applyNumberFormat="1" applyFont="1" applyFill="1" applyProtection="1"/>
    <xf numFmtId="37" fontId="19" fillId="0" borderId="0" xfId="0" quotePrefix="1" applyFont="1" applyAlignment="1" applyProtection="1"/>
    <xf numFmtId="0" fontId="19" fillId="0" borderId="0" xfId="0" applyNumberFormat="1" applyFont="1" applyAlignment="1" applyProtection="1">
      <alignment horizontal="center"/>
    </xf>
    <xf numFmtId="0" fontId="19" fillId="0" borderId="0" xfId="0" applyNumberFormat="1" applyFont="1" applyAlignment="1" applyProtection="1"/>
    <xf numFmtId="0" fontId="19" fillId="0" borderId="0" xfId="0" quotePrefix="1" applyNumberFormat="1" applyFont="1" applyAlignment="1" applyProtection="1">
      <alignment horizontal="center"/>
    </xf>
    <xf numFmtId="37" fontId="19" fillId="3" borderId="0" xfId="0" quotePrefix="1" applyFont="1" applyFill="1" applyAlignment="1" applyProtection="1">
      <alignment horizontal="center"/>
    </xf>
    <xf numFmtId="37" fontId="19" fillId="3" borderId="0" xfId="0" quotePrefix="1" applyNumberFormat="1" applyFont="1" applyFill="1" applyAlignment="1" applyProtection="1"/>
    <xf numFmtId="166" fontId="19" fillId="3" borderId="0" xfId="0" applyNumberFormat="1" applyFont="1" applyFill="1" applyAlignment="1" applyProtection="1">
      <alignment horizontal="center"/>
    </xf>
    <xf numFmtId="37" fontId="19" fillId="3" borderId="0" xfId="0" quotePrefix="1" applyFont="1" applyFill="1" applyAlignment="1" applyProtection="1">
      <alignment horizontal="fill"/>
    </xf>
    <xf numFmtId="37" fontId="19" fillId="3" borderId="0" xfId="1" applyNumberFormat="1" applyFont="1" applyFill="1" applyProtection="1"/>
    <xf numFmtId="37" fontId="19" fillId="3" borderId="0" xfId="0" quotePrefix="1" applyNumberFormat="1" applyFont="1" applyFill="1" applyAlignment="1" applyProtection="1">
      <alignment horizontal="fill"/>
    </xf>
    <xf numFmtId="39" fontId="19" fillId="3" borderId="0" xfId="0" quotePrefix="1" applyNumberFormat="1" applyFont="1" applyFill="1" applyAlignment="1" applyProtection="1">
      <alignment horizontal="left"/>
    </xf>
    <xf numFmtId="4" fontId="19" fillId="3" borderId="0" xfId="0" applyNumberFormat="1" applyFont="1" applyFill="1" applyProtection="1"/>
    <xf numFmtId="37" fontId="19" fillId="0" borderId="0" xfId="0" applyNumberFormat="1" applyFont="1" applyProtection="1"/>
    <xf numFmtId="37" fontId="19" fillId="3" borderId="0" xfId="1" quotePrefix="1" applyNumberFormat="1" applyFont="1" applyFill="1" applyAlignment="1" applyProtection="1">
      <alignment horizontal="fill"/>
    </xf>
    <xf numFmtId="39" fontId="19" fillId="3" borderId="0" xfId="0" quotePrefix="1" applyNumberFormat="1" applyFont="1" applyFill="1" applyAlignment="1" applyProtection="1">
      <alignment horizontal="fill"/>
    </xf>
    <xf numFmtId="39" fontId="19" fillId="3" borderId="0" xfId="0" applyNumberFormat="1" applyFont="1" applyFill="1" applyProtection="1"/>
    <xf numFmtId="37" fontId="26" fillId="3" borderId="0" xfId="0" applyFont="1" applyFill="1" applyProtection="1"/>
    <xf numFmtId="37" fontId="25" fillId="3" borderId="0" xfId="0" applyFont="1" applyFill="1" applyAlignment="1" applyProtection="1">
      <alignment horizontal="centerContinuous"/>
    </xf>
    <xf numFmtId="37" fontId="25" fillId="3" borderId="0" xfId="0" quotePrefix="1" applyFont="1" applyFill="1" applyAlignment="1" applyProtection="1">
      <alignment horizontal="left"/>
    </xf>
    <xf numFmtId="37" fontId="0" fillId="0" borderId="0" xfId="0" applyProtection="1"/>
    <xf numFmtId="3" fontId="19" fillId="0" borderId="0" xfId="0" applyNumberFormat="1" applyFont="1" applyProtection="1"/>
    <xf numFmtId="1" fontId="19" fillId="0" borderId="0" xfId="0" applyNumberFormat="1" applyFont="1" applyAlignment="1" applyProtection="1">
      <alignment horizontal="center"/>
    </xf>
    <xf numFmtId="37" fontId="19" fillId="0" borderId="0" xfId="0" quotePrefix="1" applyFont="1" applyAlignment="1" applyProtection="1">
      <alignment horizontal="center"/>
    </xf>
    <xf numFmtId="2" fontId="19" fillId="0" borderId="0" xfId="0" applyNumberFormat="1" applyFont="1" applyProtection="1"/>
    <xf numFmtId="2" fontId="19" fillId="0" borderId="0" xfId="0" applyNumberFormat="1" applyFont="1" applyAlignment="1" applyProtection="1"/>
    <xf numFmtId="10" fontId="19" fillId="0" borderId="0" xfId="0" applyNumberFormat="1" applyFont="1" applyProtection="1"/>
    <xf numFmtId="37" fontId="25" fillId="0" borderId="0" xfId="0" applyFont="1" applyProtection="1"/>
    <xf numFmtId="37" fontId="19" fillId="0" borderId="0" xfId="0" applyFont="1" applyProtection="1">
      <protection locked="0"/>
    </xf>
    <xf numFmtId="37" fontId="21" fillId="0" borderId="0" xfId="0" applyFont="1" applyAlignment="1" applyProtection="1"/>
    <xf numFmtId="37" fontId="21" fillId="0" borderId="0" xfId="0" applyFont="1" applyProtection="1"/>
    <xf numFmtId="37" fontId="19" fillId="3" borderId="0" xfId="0" applyFont="1" applyFill="1" applyAlignment="1" applyProtection="1">
      <alignment horizontal="left"/>
    </xf>
    <xf numFmtId="37" fontId="19" fillId="9" borderId="0" xfId="0" applyFont="1" applyFill="1" applyProtection="1"/>
    <xf numFmtId="37" fontId="20" fillId="0" borderId="8" xfId="0" applyNumberFormat="1" applyFont="1" applyFill="1" applyBorder="1" applyAlignment="1" applyProtection="1">
      <alignment horizontal="left"/>
    </xf>
    <xf numFmtId="164" fontId="20" fillId="0" borderId="3" xfId="0" applyNumberFormat="1" applyFont="1" applyFill="1" applyBorder="1" applyAlignment="1" applyProtection="1"/>
    <xf numFmtId="37" fontId="19" fillId="2" borderId="0" xfId="0" applyFont="1" applyFill="1" applyAlignment="1" applyProtection="1">
      <alignment horizontal="right"/>
    </xf>
    <xf numFmtId="37" fontId="19" fillId="0" borderId="0" xfId="0" applyFont="1" applyAlignment="1" applyProtection="1">
      <alignment horizontal="right"/>
    </xf>
    <xf numFmtId="4" fontId="19" fillId="2" borderId="0" xfId="0" applyNumberFormat="1" applyFont="1" applyFill="1" applyAlignment="1" applyProtection="1">
      <alignment horizontal="right"/>
    </xf>
    <xf numFmtId="39" fontId="19" fillId="2" borderId="0" xfId="0" applyNumberFormat="1" applyFont="1" applyFill="1" applyAlignment="1" applyProtection="1">
      <alignment horizontal="right"/>
    </xf>
    <xf numFmtId="37" fontId="19" fillId="0" borderId="0" xfId="0" quotePrefix="1" applyFont="1" applyAlignment="1" applyProtection="1">
      <alignment horizontal="right"/>
    </xf>
    <xf numFmtId="2" fontId="19" fillId="0" borderId="0" xfId="0" applyNumberFormat="1" applyFont="1" applyAlignment="1" applyProtection="1">
      <alignment horizontal="right"/>
    </xf>
    <xf numFmtId="37" fontId="19" fillId="2" borderId="0" xfId="0" applyFont="1" applyFill="1" applyProtection="1"/>
    <xf numFmtId="37" fontId="19" fillId="2" borderId="0" xfId="0" quotePrefix="1" applyFont="1" applyFill="1" applyAlignment="1" applyProtection="1">
      <alignment horizontal="center"/>
    </xf>
    <xf numFmtId="37" fontId="19" fillId="2" borderId="0" xfId="0" quotePrefix="1" applyFont="1" applyFill="1" applyAlignment="1" applyProtection="1"/>
    <xf numFmtId="4" fontId="19" fillId="2" borderId="0" xfId="0" applyNumberFormat="1" applyFont="1" applyFill="1" applyProtection="1"/>
    <xf numFmtId="39" fontId="19" fillId="2" borderId="0" xfId="0" applyNumberFormat="1" applyFont="1" applyFill="1" applyProtection="1"/>
    <xf numFmtId="37" fontId="28" fillId="0" borderId="0" xfId="2" applyNumberFormat="1" applyFont="1" applyAlignment="1" applyProtection="1"/>
    <xf numFmtId="38" fontId="19" fillId="9" borderId="0" xfId="0" applyNumberFormat="1" applyFont="1" applyFill="1" applyProtection="1"/>
    <xf numFmtId="37" fontId="29" fillId="0" borderId="23" xfId="0" applyFont="1" applyBorder="1" applyAlignment="1">
      <alignment horizontal="right"/>
    </xf>
    <xf numFmtId="37" fontId="19" fillId="3" borderId="0" xfId="0" quotePrefix="1" applyFont="1" applyFill="1" applyAlignment="1" applyProtection="1">
      <alignment horizontal="left"/>
    </xf>
    <xf numFmtId="38" fontId="25" fillId="4" borderId="14" xfId="0" quotePrefix="1" applyNumberFormat="1" applyFont="1" applyFill="1" applyBorder="1" applyProtection="1">
      <protection locked="0"/>
    </xf>
    <xf numFmtId="37" fontId="19" fillId="3" borderId="0" xfId="0" applyFont="1" applyFill="1" applyAlignment="1" applyProtection="1">
      <alignment horizontal="center"/>
    </xf>
    <xf numFmtId="37" fontId="19" fillId="3" borderId="0" xfId="0" quotePrefix="1" applyFont="1" applyFill="1" applyAlignment="1" applyProtection="1">
      <alignment horizontal="left"/>
    </xf>
    <xf numFmtId="37" fontId="19" fillId="3" borderId="0" xfId="0" applyFont="1" applyFill="1" applyProtection="1"/>
    <xf numFmtId="37" fontId="19" fillId="0" borderId="0" xfId="0" applyFont="1" applyProtection="1"/>
    <xf numFmtId="38" fontId="19" fillId="3" borderId="0" xfId="0" applyNumberFormat="1" applyFont="1" applyFill="1" applyAlignment="1" applyProtection="1">
      <alignment horizontal="center"/>
    </xf>
    <xf numFmtId="37" fontId="25" fillId="0" borderId="1" xfId="0" quotePrefix="1" applyNumberFormat="1" applyFont="1" applyBorder="1" applyProtection="1">
      <protection locked="0"/>
    </xf>
    <xf numFmtId="38" fontId="19" fillId="3" borderId="0" xfId="0" applyNumberFormat="1" applyFont="1" applyFill="1" applyProtection="1"/>
    <xf numFmtId="37" fontId="19" fillId="3" borderId="0" xfId="0" applyNumberFormat="1" applyFont="1" applyFill="1" applyProtection="1"/>
    <xf numFmtId="37" fontId="19" fillId="3" borderId="0" xfId="0" quotePrefix="1" applyFont="1" applyFill="1" applyAlignment="1" applyProtection="1">
      <alignment horizontal="center"/>
    </xf>
    <xf numFmtId="37" fontId="19" fillId="3" borderId="0" xfId="0" quotePrefix="1" applyNumberFormat="1" applyFont="1" applyFill="1" applyAlignment="1" applyProtection="1"/>
    <xf numFmtId="166" fontId="19" fillId="3" borderId="0" xfId="0" applyNumberFormat="1" applyFont="1" applyFill="1" applyAlignment="1" applyProtection="1">
      <alignment horizontal="center"/>
    </xf>
    <xf numFmtId="37" fontId="19" fillId="3" borderId="0" xfId="0" quotePrefix="1" applyFont="1" applyFill="1" applyAlignment="1" applyProtection="1">
      <alignment horizontal="fill"/>
    </xf>
    <xf numFmtId="37" fontId="19" fillId="3" borderId="0" xfId="0" quotePrefix="1" applyNumberFormat="1" applyFont="1" applyFill="1" applyAlignment="1" applyProtection="1">
      <alignment horizontal="fill"/>
    </xf>
    <xf numFmtId="39" fontId="19" fillId="3" borderId="0" xfId="0" quotePrefix="1" applyNumberFormat="1" applyFont="1" applyFill="1" applyAlignment="1" applyProtection="1">
      <alignment horizontal="left"/>
    </xf>
    <xf numFmtId="4" fontId="19" fillId="3" borderId="0" xfId="0" applyNumberFormat="1" applyFont="1" applyFill="1" applyProtection="1"/>
    <xf numFmtId="37" fontId="25" fillId="0" borderId="1" xfId="0" applyNumberFormat="1" applyFont="1" applyBorder="1" applyAlignment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Fill="1" applyBorder="1" applyProtection="1">
      <protection locked="0"/>
    </xf>
    <xf numFmtId="37" fontId="0" fillId="0" borderId="0" xfId="0"/>
    <xf numFmtId="37" fontId="19" fillId="3" borderId="0" xfId="0" applyFont="1" applyFill="1" applyAlignment="1" applyProtection="1">
      <alignment horizontal="center"/>
    </xf>
    <xf numFmtId="37" fontId="19" fillId="3" borderId="0" xfId="0" quotePrefix="1" applyFont="1" applyFill="1" applyAlignment="1" applyProtection="1">
      <alignment horizontal="left"/>
    </xf>
    <xf numFmtId="37" fontId="19" fillId="3" borderId="0" xfId="0" applyFont="1" applyFill="1" applyAlignment="1" applyProtection="1">
      <alignment horizontal="right"/>
    </xf>
    <xf numFmtId="37" fontId="19" fillId="3" borderId="0" xfId="0" applyFont="1" applyFill="1" applyAlignment="1" applyProtection="1"/>
    <xf numFmtId="37" fontId="25" fillId="4" borderId="1" xfId="0" applyFont="1" applyFill="1" applyBorder="1" applyProtection="1">
      <protection locked="0"/>
    </xf>
    <xf numFmtId="37" fontId="19" fillId="3" borderId="0" xfId="0" applyFont="1" applyFill="1" applyProtection="1"/>
    <xf numFmtId="37" fontId="25" fillId="3" borderId="0" xfId="0" applyFont="1" applyFill="1" applyAlignment="1" applyProtection="1">
      <alignment horizontal="center"/>
    </xf>
    <xf numFmtId="37" fontId="19" fillId="3" borderId="0" xfId="0" quotePrefix="1" applyFont="1" applyFill="1" applyAlignment="1" applyProtection="1"/>
    <xf numFmtId="37" fontId="25" fillId="3" borderId="0" xfId="0" applyFont="1" applyFill="1" applyProtection="1"/>
    <xf numFmtId="38" fontId="19" fillId="3" borderId="0" xfId="0" applyNumberFormat="1" applyFont="1" applyFill="1" applyAlignment="1" applyProtection="1">
      <alignment horizontal="center"/>
    </xf>
    <xf numFmtId="37" fontId="25" fillId="0" borderId="1" xfId="0" quotePrefix="1" applyNumberFormat="1" applyFont="1" applyBorder="1" applyProtection="1">
      <protection locked="0"/>
    </xf>
    <xf numFmtId="37" fontId="25" fillId="0" borderId="1" xfId="1" quotePrefix="1" applyNumberFormat="1" applyFont="1" applyBorder="1" applyProtection="1">
      <protection locked="0"/>
    </xf>
    <xf numFmtId="39" fontId="25" fillId="0" borderId="1" xfId="0" quotePrefix="1" applyNumberFormat="1" applyFont="1" applyBorder="1" applyProtection="1">
      <protection locked="0"/>
    </xf>
    <xf numFmtId="38" fontId="25" fillId="4" borderId="1" xfId="0" applyNumberFormat="1" applyFont="1" applyFill="1" applyBorder="1" applyProtection="1">
      <protection locked="0"/>
    </xf>
    <xf numFmtId="38" fontId="19" fillId="3" borderId="0" xfId="0" applyNumberFormat="1" applyFont="1" applyFill="1" applyAlignment="1" applyProtection="1">
      <alignment horizontal="right"/>
    </xf>
    <xf numFmtId="38" fontId="19" fillId="3" borderId="0" xfId="0" applyNumberFormat="1" applyFont="1" applyFill="1" applyProtection="1"/>
    <xf numFmtId="38" fontId="25" fillId="3" borderId="0" xfId="0" applyNumberFormat="1" applyFont="1" applyFill="1" applyAlignment="1" applyProtection="1">
      <alignment horizontal="center"/>
    </xf>
    <xf numFmtId="38" fontId="25" fillId="3" borderId="0" xfId="0" applyNumberFormat="1" applyFont="1" applyFill="1" applyProtection="1"/>
    <xf numFmtId="37" fontId="19" fillId="3" borderId="0" xfId="0" applyNumberFormat="1" applyFont="1" applyFill="1" applyProtection="1"/>
    <xf numFmtId="37" fontId="19" fillId="0" borderId="0" xfId="0" quotePrefix="1" applyFont="1" applyAlignment="1" applyProtection="1">
      <alignment horizontal="left"/>
    </xf>
    <xf numFmtId="38" fontId="25" fillId="4" borderId="2" xfId="0" applyNumberFormat="1" applyFont="1" applyFill="1" applyBorder="1" applyProtection="1">
      <protection locked="0"/>
    </xf>
    <xf numFmtId="38" fontId="25" fillId="4" borderId="8" xfId="0" applyNumberFormat="1" applyFont="1" applyFill="1" applyBorder="1" applyProtection="1">
      <protection locked="0"/>
    </xf>
    <xf numFmtId="37" fontId="19" fillId="3" borderId="0" xfId="0" quotePrefix="1" applyFont="1" applyFill="1" applyAlignment="1" applyProtection="1">
      <alignment horizontal="centerContinuous"/>
    </xf>
    <xf numFmtId="37" fontId="19" fillId="3" borderId="0" xfId="0" applyFont="1" applyFill="1" applyAlignment="1" applyProtection="1">
      <alignment horizontal="centerContinuous"/>
    </xf>
    <xf numFmtId="38" fontId="25" fillId="4" borderId="1" xfId="0" applyNumberFormat="1" applyFont="1" applyFill="1" applyBorder="1" applyAlignment="1" applyProtection="1">
      <alignment horizontal="center"/>
      <protection locked="0"/>
    </xf>
    <xf numFmtId="37" fontId="19" fillId="3" borderId="0" xfId="0" quotePrefix="1" applyNumberFormat="1" applyFont="1" applyFill="1" applyAlignment="1" applyProtection="1">
      <alignment horizontal="fill"/>
    </xf>
    <xf numFmtId="37" fontId="19" fillId="0" borderId="0" xfId="0" applyNumberFormat="1" applyFont="1" applyProtection="1"/>
    <xf numFmtId="39" fontId="19" fillId="3" borderId="0" xfId="0" quotePrefix="1" applyNumberFormat="1" applyFont="1" applyFill="1" applyAlignment="1" applyProtection="1">
      <alignment horizontal="fill"/>
    </xf>
    <xf numFmtId="39" fontId="19" fillId="3" borderId="0" xfId="0" applyNumberFormat="1" applyFont="1" applyFill="1" applyProtection="1"/>
    <xf numFmtId="37" fontId="26" fillId="3" borderId="0" xfId="0" applyFont="1" applyFill="1" applyProtection="1"/>
    <xf numFmtId="37" fontId="25" fillId="3" borderId="0" xfId="0" applyFont="1" applyFill="1" applyAlignment="1" applyProtection="1">
      <alignment horizontal="centerContinuous"/>
    </xf>
    <xf numFmtId="37" fontId="25" fillId="3" borderId="0" xfId="0" quotePrefix="1" applyFont="1" applyFill="1" applyAlignment="1" applyProtection="1">
      <alignment horizontal="left"/>
    </xf>
    <xf numFmtId="37" fontId="0" fillId="0" borderId="0" xfId="0" applyProtection="1"/>
    <xf numFmtId="37" fontId="25" fillId="0" borderId="1" xfId="179" quotePrefix="1" applyNumberFormat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9" fontId="25" fillId="0" borderId="1" xfId="137" quotePrefix="1" applyNumberFormat="1" applyFont="1" applyBorder="1" applyProtection="1">
      <protection locked="0"/>
    </xf>
    <xf numFmtId="37" fontId="25" fillId="0" borderId="1" xfId="35" quotePrefix="1" applyNumberFormat="1" applyFont="1" applyBorder="1" applyProtection="1">
      <protection locked="0"/>
    </xf>
    <xf numFmtId="165" fontId="25" fillId="0" borderId="1" xfId="1" quotePrefix="1" applyNumberFormat="1" applyFont="1" applyBorder="1" applyProtection="1">
      <protection locked="0"/>
    </xf>
    <xf numFmtId="39" fontId="25" fillId="0" borderId="1" xfId="168" quotePrefix="1" applyNumberFormat="1" applyFont="1" applyBorder="1" applyProtection="1">
      <protection locked="0"/>
    </xf>
    <xf numFmtId="38" fontId="25" fillId="4" borderId="1" xfId="0" quotePrefix="1" applyNumberFormat="1" applyFont="1" applyFill="1" applyBorder="1" applyAlignment="1" applyProtection="1">
      <protection locked="0"/>
    </xf>
    <xf numFmtId="49" fontId="25" fillId="4" borderId="1" xfId="0" quotePrefix="1" applyNumberFormat="1" applyFont="1" applyFill="1" applyBorder="1" applyAlignment="1" applyProtection="1">
      <protection locked="0"/>
    </xf>
    <xf numFmtId="38" fontId="25" fillId="4" borderId="1" xfId="0" quotePrefix="1" applyNumberFormat="1" applyFont="1" applyFill="1" applyBorder="1" applyAlignment="1" applyProtection="1">
      <alignment horizontal="left"/>
      <protection locked="0"/>
    </xf>
    <xf numFmtId="38" fontId="25" fillId="4" borderId="14" xfId="0" applyNumberFormat="1" applyFont="1" applyFill="1" applyBorder="1" applyProtection="1">
      <protection locked="0"/>
    </xf>
    <xf numFmtId="38" fontId="25" fillId="4" borderId="14" xfId="0" quotePrefix="1" applyNumberFormat="1" applyFont="1" applyFill="1" applyBorder="1" applyProtection="1">
      <protection locked="0"/>
    </xf>
    <xf numFmtId="49" fontId="25" fillId="4" borderId="1" xfId="0" quotePrefix="1" applyNumberFormat="1" applyFont="1" applyFill="1" applyBorder="1" applyAlignment="1" applyProtection="1">
      <alignment horizontal="left"/>
      <protection locked="0"/>
    </xf>
    <xf numFmtId="37" fontId="25" fillId="4" borderId="1" xfId="35" applyFont="1" applyFill="1" applyBorder="1" applyProtection="1">
      <protection locked="0"/>
    </xf>
    <xf numFmtId="38" fontId="25" fillId="4" borderId="1" xfId="35" applyNumberFormat="1" applyFont="1" applyFill="1" applyBorder="1" applyProtection="1">
      <protection locked="0"/>
    </xf>
    <xf numFmtId="38" fontId="25" fillId="4" borderId="1" xfId="168" applyNumberFormat="1" applyFont="1" applyFill="1" applyBorder="1" applyProtection="1">
      <protection locked="0"/>
    </xf>
    <xf numFmtId="165" fontId="15" fillId="0" borderId="6" xfId="3951" applyNumberFormat="1" applyFont="1" applyBorder="1"/>
    <xf numFmtId="165" fontId="44" fillId="0" borderId="6" xfId="3859" applyNumberFormat="1" applyFont="1" applyBorder="1"/>
    <xf numFmtId="38" fontId="25" fillId="4" borderId="1" xfId="179" applyNumberFormat="1" applyFont="1" applyFill="1" applyBorder="1" applyProtection="1">
      <protection locked="0"/>
    </xf>
    <xf numFmtId="37" fontId="25" fillId="4" borderId="1" xfId="179" applyFont="1" applyFill="1" applyBorder="1" applyProtection="1">
      <protection locked="0"/>
    </xf>
    <xf numFmtId="37" fontId="19" fillId="3" borderId="0" xfId="0" quotePrefix="1" applyFont="1" applyFill="1" applyAlignment="1" applyProtection="1">
      <alignment horizontal="left"/>
    </xf>
    <xf numFmtId="37" fontId="19" fillId="3" borderId="0" xfId="0" applyFont="1" applyFill="1" applyAlignment="1" applyProtection="1">
      <alignment horizontal="right"/>
    </xf>
    <xf numFmtId="37" fontId="19" fillId="3" borderId="0" xfId="0" applyFont="1" applyFill="1" applyAlignment="1" applyProtection="1"/>
    <xf numFmtId="37" fontId="19" fillId="3" borderId="0" xfId="0" applyFont="1" applyFill="1" applyProtection="1"/>
    <xf numFmtId="38" fontId="25" fillId="4" borderId="1" xfId="0" applyNumberFormat="1" applyFont="1" applyFill="1" applyBorder="1" applyProtection="1">
      <protection locked="0"/>
    </xf>
    <xf numFmtId="38" fontId="19" fillId="3" borderId="0" xfId="0" applyNumberFormat="1" applyFont="1" applyFill="1" applyProtection="1"/>
    <xf numFmtId="37" fontId="19" fillId="3" borderId="0" xfId="0" applyNumberFormat="1" applyFont="1" applyFill="1" applyProtection="1"/>
    <xf numFmtId="37" fontId="19" fillId="3" borderId="0" xfId="0" applyFont="1" applyFill="1" applyAlignment="1" applyProtection="1">
      <alignment horizontal="centerContinuous"/>
    </xf>
    <xf numFmtId="38" fontId="25" fillId="4" borderId="1" xfId="0" applyNumberFormat="1" applyFont="1" applyFill="1" applyBorder="1" applyAlignment="1" applyProtection="1">
      <alignment horizontal="center"/>
      <protection locked="0"/>
    </xf>
    <xf numFmtId="38" fontId="25" fillId="3" borderId="8" xfId="0" applyNumberFormat="1" applyFont="1" applyFill="1" applyBorder="1" applyAlignment="1" applyProtection="1">
      <alignment horizontal="center"/>
      <protection locked="0"/>
    </xf>
    <xf numFmtId="37" fontId="25" fillId="3" borderId="0" xfId="0" applyFont="1" applyFill="1" applyAlignment="1" applyProtection="1">
      <alignment horizontal="centerContinuous"/>
    </xf>
    <xf numFmtId="38" fontId="25" fillId="4" borderId="1" xfId="168" applyNumberFormat="1" applyFont="1" applyFill="1" applyBorder="1" applyProtection="1">
      <protection locked="0"/>
    </xf>
    <xf numFmtId="38" fontId="25" fillId="4" borderId="1" xfId="179" applyNumberFormat="1" applyFont="1" applyFill="1" applyBorder="1" applyProtection="1">
      <protection locked="0"/>
    </xf>
    <xf numFmtId="38" fontId="25" fillId="0" borderId="1" xfId="168" applyNumberFormat="1" applyFont="1" applyFill="1" applyBorder="1" applyProtection="1">
      <protection locked="0"/>
    </xf>
    <xf numFmtId="38" fontId="19" fillId="4" borderId="1" xfId="168" applyNumberFormat="1" applyFont="1" applyFill="1" applyBorder="1" applyProtection="1">
      <protection locked="0"/>
    </xf>
    <xf numFmtId="165" fontId="14" fillId="0" borderId="6" xfId="3998" applyNumberFormat="1" applyFont="1" applyBorder="1"/>
    <xf numFmtId="165" fontId="44" fillId="0" borderId="6" xfId="3997" applyNumberFormat="1" applyFont="1" applyBorder="1"/>
    <xf numFmtId="38" fontId="25" fillId="4" borderId="1" xfId="168" applyNumberFormat="1" applyFont="1" applyFill="1" applyBorder="1" applyProtection="1">
      <protection locked="0"/>
    </xf>
    <xf numFmtId="38" fontId="25" fillId="4" borderId="1" xfId="168" applyNumberFormat="1" applyFont="1" applyFill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39" quotePrefix="1" applyNumberFormat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4" borderId="1" xfId="35" applyFont="1" applyFill="1" applyBorder="1" applyProtection="1">
      <protection locked="0"/>
    </xf>
    <xf numFmtId="37" fontId="25" fillId="4" borderId="1" xfId="35" applyFont="1" applyFill="1" applyBorder="1" applyProtection="1">
      <protection locked="0"/>
    </xf>
    <xf numFmtId="38" fontId="25" fillId="4" borderId="1" xfId="35" applyNumberFormat="1" applyFont="1" applyFill="1" applyBorder="1" applyProtection="1">
      <protection locked="0"/>
    </xf>
    <xf numFmtId="37" fontId="25" fillId="4" borderId="1" xfId="35" applyFont="1" applyFill="1" applyBorder="1" applyProtection="1">
      <protection locked="0"/>
    </xf>
    <xf numFmtId="38" fontId="25" fillId="4" borderId="1" xfId="35" applyNumberFormat="1" applyFont="1" applyFill="1" applyBorder="1" applyProtection="1">
      <protection locked="0"/>
    </xf>
    <xf numFmtId="37" fontId="25" fillId="0" borderId="1" xfId="35" quotePrefix="1" applyFont="1" applyBorder="1" applyProtection="1">
      <protection locked="0"/>
    </xf>
    <xf numFmtId="37" fontId="25" fillId="0" borderId="1" xfId="137" quotePrefix="1" applyNumberFormat="1" applyFont="1" applyBorder="1" applyProtection="1">
      <protection locked="0"/>
    </xf>
    <xf numFmtId="165" fontId="25" fillId="0" borderId="1" xfId="1" quotePrefix="1" applyNumberFormat="1" applyFont="1" applyBorder="1" applyProtection="1">
      <protection locked="0"/>
    </xf>
    <xf numFmtId="37" fontId="25" fillId="0" borderId="1" xfId="35" quotePrefix="1" applyNumberFormat="1" applyFont="1" applyFill="1" applyBorder="1" applyProtection="1">
      <protection locked="0"/>
    </xf>
    <xf numFmtId="39" fontId="25" fillId="0" borderId="1" xfId="137" quotePrefix="1" applyNumberFormat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7" fontId="25" fillId="0" borderId="1" xfId="35" quotePrefix="1" applyNumberFormat="1" applyFont="1" applyFill="1" applyBorder="1" applyProtection="1">
      <protection locked="0"/>
    </xf>
    <xf numFmtId="43" fontId="25" fillId="0" borderId="1" xfId="6004" quotePrefix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39" quotePrefix="1" applyNumberFormat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39" quotePrefix="1" applyNumberFormat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39" quotePrefix="1" applyNumberFormat="1" applyFont="1" applyBorder="1" applyProtection="1">
      <protection locked="0"/>
    </xf>
    <xf numFmtId="37" fontId="25" fillId="0" borderId="1" xfId="168" quotePrefix="1" applyNumberFormat="1" applyFont="1" applyFill="1" applyBorder="1" applyProtection="1">
      <protection locked="0"/>
    </xf>
    <xf numFmtId="39" fontId="25" fillId="0" borderId="1" xfId="168" quotePrefix="1" applyNumberFormat="1" applyFont="1" applyBorder="1" applyProtection="1">
      <protection locked="0"/>
    </xf>
    <xf numFmtId="43" fontId="25" fillId="0" borderId="1" xfId="6063" quotePrefix="1" applyFont="1" applyBorder="1" applyProtection="1">
      <protection locked="0"/>
    </xf>
    <xf numFmtId="165" fontId="25" fillId="0" borderId="1" xfId="1" quotePrefix="1" applyNumberFormat="1" applyFont="1" applyBorder="1" applyProtection="1">
      <protection locked="0"/>
    </xf>
    <xf numFmtId="37" fontId="25" fillId="0" borderId="1" xfId="6021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43" fontId="25" fillId="0" borderId="1" xfId="6063" quotePrefix="1" applyFont="1" applyBorder="1" applyProtection="1">
      <protection locked="0"/>
    </xf>
    <xf numFmtId="37" fontId="25" fillId="0" borderId="1" xfId="179" quotePrefix="1" applyNumberFormat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7" fontId="20" fillId="9" borderId="2" xfId="0" applyNumberFormat="1" applyFont="1" applyFill="1" applyBorder="1" applyAlignment="1" applyProtection="1"/>
    <xf numFmtId="37" fontId="20" fillId="9" borderId="1" xfId="0" applyFont="1" applyFill="1" applyBorder="1" applyAlignment="1"/>
    <xf numFmtId="37" fontId="20" fillId="9" borderId="2" xfId="0" applyNumberFormat="1" applyFont="1" applyFill="1" applyBorder="1" applyProtection="1"/>
    <xf numFmtId="37" fontId="25" fillId="0" borderId="1" xfId="179" quotePrefix="1" applyFont="1" applyBorder="1" applyProtection="1">
      <protection locked="0"/>
    </xf>
    <xf numFmtId="39" fontId="19" fillId="3" borderId="0" xfId="0" applyNumberFormat="1" applyFont="1" applyFill="1"/>
    <xf numFmtId="39" fontId="19" fillId="3" borderId="0" xfId="0" quotePrefix="1" applyNumberFormat="1" applyFont="1" applyFill="1" applyAlignment="1">
      <alignment horizontal="fill"/>
    </xf>
    <xf numFmtId="37" fontId="25" fillId="0" borderId="1" xfId="0" quotePrefix="1" applyFont="1" applyBorder="1" applyProtection="1">
      <protection locked="0"/>
    </xf>
    <xf numFmtId="37" fontId="19" fillId="3" borderId="0" xfId="0" applyFont="1" applyFill="1"/>
    <xf numFmtId="37" fontId="19" fillId="3" borderId="0" xfId="0" quotePrefix="1" applyFont="1" applyFill="1" applyAlignment="1">
      <alignment horizontal="fill"/>
    </xf>
    <xf numFmtId="37" fontId="25" fillId="0" borderId="1" xfId="168" quotePrefix="1" applyFont="1" applyBorder="1" applyProtection="1">
      <protection locked="0"/>
    </xf>
    <xf numFmtId="37" fontId="25" fillId="4" borderId="1" xfId="0" quotePrefix="1" applyFont="1" applyFill="1" applyBorder="1" applyProtection="1">
      <protection locked="0"/>
    </xf>
    <xf numFmtId="37" fontId="25" fillId="0" borderId="1" xfId="0" quotePrefix="1" applyNumberFormat="1" applyFont="1" applyBorder="1" applyProtection="1">
      <protection locked="0"/>
    </xf>
    <xf numFmtId="37" fontId="25" fillId="0" borderId="1" xfId="1" quotePrefix="1" applyNumberFormat="1" applyFont="1" applyBorder="1" applyProtection="1">
      <protection locked="0"/>
    </xf>
    <xf numFmtId="37" fontId="25" fillId="0" borderId="1" xfId="1" applyNumberFormat="1" applyFont="1" applyBorder="1" applyProtection="1">
      <protection locked="0"/>
    </xf>
    <xf numFmtId="37" fontId="19" fillId="3" borderId="0" xfId="1" applyNumberFormat="1" applyFont="1" applyFill="1" applyProtection="1"/>
    <xf numFmtId="37" fontId="19" fillId="3" borderId="0" xfId="1" quotePrefix="1" applyNumberFormat="1" applyFont="1" applyFill="1" applyAlignment="1" applyProtection="1">
      <alignment horizontal="fill"/>
    </xf>
    <xf numFmtId="37" fontId="25" fillId="0" borderId="1" xfId="179" quotePrefix="1" applyNumberFormat="1" applyFont="1" applyBorder="1" applyProtection="1">
      <protection locked="0"/>
    </xf>
    <xf numFmtId="37" fontId="25" fillId="0" borderId="1" xfId="168" quotePrefix="1" applyNumberFormat="1" applyFont="1" applyBorder="1" applyProtection="1">
      <protection locked="0"/>
    </xf>
    <xf numFmtId="37" fontId="25" fillId="0" borderId="1" xfId="39" quotePrefix="1" applyNumberFormat="1" applyFont="1" applyBorder="1" applyProtection="1">
      <protection locked="0"/>
    </xf>
    <xf numFmtId="39" fontId="25" fillId="0" borderId="1" xfId="137" quotePrefix="1" applyNumberFormat="1" applyFont="1" applyBorder="1" applyProtection="1">
      <protection locked="0"/>
    </xf>
    <xf numFmtId="37" fontId="25" fillId="0" borderId="1" xfId="35" quotePrefix="1" applyNumberFormat="1" applyFont="1" applyBorder="1" applyProtection="1">
      <protection locked="0"/>
    </xf>
    <xf numFmtId="165" fontId="25" fillId="0" borderId="1" xfId="1" quotePrefix="1" applyNumberFormat="1" applyFont="1" applyBorder="1" applyProtection="1">
      <protection locked="0"/>
    </xf>
    <xf numFmtId="37" fontId="25" fillId="0" borderId="1" xfId="35" quotePrefix="1" applyFont="1" applyBorder="1" applyProtection="1">
      <protection locked="0"/>
    </xf>
    <xf numFmtId="37" fontId="25" fillId="0" borderId="1" xfId="137" quotePrefix="1" applyNumberFormat="1" applyFont="1" applyBorder="1" applyProtection="1">
      <protection locked="0"/>
    </xf>
    <xf numFmtId="37" fontId="25" fillId="0" borderId="1" xfId="35" quotePrefix="1" applyNumberFormat="1" applyFont="1" applyFill="1" applyBorder="1" applyProtection="1">
      <protection locked="0"/>
    </xf>
    <xf numFmtId="43" fontId="25" fillId="0" borderId="1" xfId="47869" quotePrefix="1" applyFont="1" applyBorder="1" applyProtection="1">
      <protection locked="0"/>
    </xf>
    <xf numFmtId="43" fontId="25" fillId="0" borderId="1" xfId="47994" quotePrefix="1" applyFont="1" applyBorder="1" applyProtection="1">
      <protection locked="0"/>
    </xf>
    <xf numFmtId="43" fontId="25" fillId="0" borderId="1" xfId="47994" quotePrefix="1" applyFont="1" applyBorder="1" applyProtection="1">
      <protection locked="0"/>
    </xf>
    <xf numFmtId="39" fontId="25" fillId="0" borderId="1" xfId="137" quotePrefix="1" applyNumberFormat="1" applyFont="1" applyBorder="1" applyProtection="1">
      <protection locked="0"/>
    </xf>
    <xf numFmtId="43" fontId="25" fillId="0" borderId="1" xfId="48165" quotePrefix="1" applyFont="1" applyBorder="1" applyProtection="1">
      <protection locked="0"/>
    </xf>
    <xf numFmtId="37" fontId="25" fillId="3" borderId="0" xfId="0" applyFont="1" applyFill="1" applyAlignment="1" applyProtection="1">
      <alignment horizontal="center" vertical="center"/>
    </xf>
  </cellXfs>
  <cellStyles count="48199">
    <cellStyle name="20% - Accent1" xfId="3980" builtinId="30" customBuiltin="1"/>
    <cellStyle name="20% - Accent1 10" xfId="4067" xr:uid="{F9EAD532-0F5A-4378-8ED1-9E37B05CCD47}"/>
    <cellStyle name="20% - Accent1 10 2" xfId="23086" xr:uid="{F5D11F89-CD0D-41A2-B844-E2DCFC8BE5DB}"/>
    <cellStyle name="20% - Accent1 10 2 2" xfId="31366" xr:uid="{04182090-8D91-45CA-9016-95C331FAECAB}"/>
    <cellStyle name="20% - Accent1 10 2 3" xfId="38924" xr:uid="{69092C0C-6E4E-4E54-8CE4-964D2B774968}"/>
    <cellStyle name="20% - Accent1 10 3" xfId="25616" xr:uid="{E7856E96-A664-45B3-9A0C-1BF632EEE005}"/>
    <cellStyle name="20% - Accent1 10 3 2" xfId="34503" xr:uid="{4DCFE1A3-94AC-4BDE-86A8-DEF141A05599}"/>
    <cellStyle name="20% - Accent1 10 3 3" xfId="40875" xr:uid="{9DAD2504-D8C3-4FD6-B805-7D34A6CA61AA}"/>
    <cellStyle name="20% - Accent1 10 4" xfId="21545" xr:uid="{FD8CFF70-722F-46D8-A9F9-32F80958EB46}"/>
    <cellStyle name="20% - Accent1 10 4 2" xfId="29499" xr:uid="{F255B915-AC47-4C88-86CD-84509C449AA8}"/>
    <cellStyle name="20% - Accent1 10 5" xfId="27579" xr:uid="{FAD0B760-1A09-4931-AEF8-2531A323A559}"/>
    <cellStyle name="20% - Accent1 10 6" xfId="36867" xr:uid="{C201BBD8-32C2-4F78-BC4E-009EDF6925DC}"/>
    <cellStyle name="20% - Accent1 10 7" xfId="12895" xr:uid="{6839ED07-4405-4BFD-9981-E87DDBD6D101}"/>
    <cellStyle name="20% - Accent1 10 8" xfId="46071" xr:uid="{720BE45F-87E1-44A0-A236-77D8B4F3E851}"/>
    <cellStyle name="20% - Accent1 11" xfId="4144" xr:uid="{9F5ABE2C-9779-4E0D-B6B4-02EA7E984CC2}"/>
    <cellStyle name="20% - Accent1 11 2" xfId="25014" xr:uid="{C44571A3-0A9B-436A-8AC0-6D01DC6919CE}"/>
    <cellStyle name="20% - Accent1 11 2 2" xfId="33804" xr:uid="{52B6E072-962F-4E90-92E1-3AAA965A43DB}"/>
    <cellStyle name="20% - Accent1 11 3" xfId="30841" xr:uid="{6B63C8B9-2923-4FC8-A4B2-3BCD0FE97056}"/>
    <cellStyle name="20% - Accent1 11 4" xfId="38173" xr:uid="{FC33079E-ECD8-4D95-AAD7-73E13EAB50A4}"/>
    <cellStyle name="20% - Accent1 11 5" xfId="16480" xr:uid="{E08CC547-E60A-476E-9293-D989CCBF24E5}"/>
    <cellStyle name="20% - Accent1 11 6" xfId="46148" xr:uid="{203AD776-B3E6-4D9F-A1ED-FA0A8A79726E}"/>
    <cellStyle name="20% - Accent1 12" xfId="4221" xr:uid="{A4790722-FA2A-462E-9042-5D9F86630C50}"/>
    <cellStyle name="20% - Accent1 12 2" xfId="32519" xr:uid="{955608CB-75BB-4903-BCCE-3D46F9A9F8AB}"/>
    <cellStyle name="20% - Accent1 12 3" xfId="38245" xr:uid="{83F8A5B8-E597-464E-BAFA-92CF13B3CF16}"/>
    <cellStyle name="20% - Accent1 12 4" xfId="24020" xr:uid="{6EBF9CC6-3E09-419B-AC4B-785E1824E708}"/>
    <cellStyle name="20% - Accent1 12 5" xfId="6608" xr:uid="{F40A6E6C-9B12-494C-941B-229034B27F30}"/>
    <cellStyle name="20% - Accent1 12 6" xfId="46225" xr:uid="{99D72BFC-9426-420E-ABB1-70725D246DAA}"/>
    <cellStyle name="20% - Accent1 13" xfId="4295" xr:uid="{F9B5F6B3-6DE2-4DFD-980E-A7028875AECF}"/>
    <cellStyle name="20% - Accent1 13 2" xfId="28891" xr:uid="{E28ACAA0-3711-4463-8DE8-129CED30A54B}"/>
    <cellStyle name="20% - Accent1 13 3" xfId="40184" xr:uid="{EFFD2808-C34B-4389-802F-1542F588733D}"/>
    <cellStyle name="20% - Accent1 13 4" xfId="21018" xr:uid="{B2B20829-87A4-414E-A22C-F9345F8ACBFC}"/>
    <cellStyle name="20% - Accent1 13 5" xfId="46298" xr:uid="{75DA70FE-D2A9-45C3-B45E-7970896009FA}"/>
    <cellStyle name="20% - Accent1 14" xfId="5324" xr:uid="{AEF89C83-3BE1-4122-AAA3-FB5DB5049A4C}"/>
    <cellStyle name="20% - Accent1 14 2" xfId="27032" xr:uid="{DCD5B20B-F6F6-46CA-9D15-6A39AE0CC393}"/>
    <cellStyle name="20% - Accent1 14 3" xfId="47327" xr:uid="{84C08A0C-B8E0-45CC-8826-50138558C500}"/>
    <cellStyle name="20% - Accent1 15" xfId="5859" xr:uid="{C98925A2-633D-40FF-8EDA-4606B831CD1E}"/>
    <cellStyle name="20% - Accent1 15 2" xfId="36129" xr:uid="{572E775C-53EE-4237-9F31-0656D45F21BE}"/>
    <cellStyle name="20% - Accent1 15 3" xfId="47856" xr:uid="{D166E442-EBF5-4E1E-8EB6-DD9FBB07A5EE}"/>
    <cellStyle name="20% - Accent1 16" xfId="6008" xr:uid="{F73348E2-C2AE-436A-AF77-207763CF480D}"/>
    <cellStyle name="20% - Accent1 17" xfId="42434" xr:uid="{C3A7EE02-005B-4EC1-AE9A-58866C975B89}"/>
    <cellStyle name="20% - Accent1 18" xfId="45990" xr:uid="{5E0A7DE5-F793-4BB6-8C56-C27B6B4EC437}"/>
    <cellStyle name="20% - Accent1 19" xfId="48002" xr:uid="{D2069E06-71BA-4A5D-BC6E-9522ADEB376A}"/>
    <cellStyle name="20% - Accent1 2" xfId="67" xr:uid="{57490647-DBC6-45FD-A70A-9DC6AD6740E2}"/>
    <cellStyle name="20% - Accent1 2 10" xfId="48181" xr:uid="{C7973BB4-ECB3-4D64-B81E-0CE8037373A1}"/>
    <cellStyle name="20% - Accent1 2 2" xfId="333" xr:uid="{4E354B11-9962-4B40-BD36-C4684F604469}"/>
    <cellStyle name="20% - Accent1 2 2 10" xfId="4328" xr:uid="{A3362BCC-D182-4C86-8AE1-95E5DE699BD3}"/>
    <cellStyle name="20% - Accent1 2 2 10 2" xfId="16495" xr:uid="{C5F97F87-DEF2-4917-A5A1-833437D382EC}"/>
    <cellStyle name="20% - Accent1 2 2 10 3" xfId="46331" xr:uid="{845D63AF-C389-436B-829F-5626151D1F8E}"/>
    <cellStyle name="20% - Accent1 2 2 11" xfId="5337" xr:uid="{4347C45A-5795-4229-B351-DCD67D90A662}"/>
    <cellStyle name="20% - Accent1 2 2 11 2" xfId="36147" xr:uid="{914A17BB-FB50-4529-9E11-2BE1F21ED44A}"/>
    <cellStyle name="20% - Accent1 2 2 11 3" xfId="47339" xr:uid="{D46ED19D-E371-44EA-84B0-C66271A34087}"/>
    <cellStyle name="20% - Accent1 2 2 12" xfId="6091" xr:uid="{A8955B84-EE29-4B77-A609-659687F4AEB5}"/>
    <cellStyle name="20% - Accent1 2 2 13" xfId="42665" xr:uid="{C17ED7B1-2737-461C-9309-7D50018EF467}"/>
    <cellStyle name="20% - Accent1 2 2 2" xfId="334" xr:uid="{AD2C037B-5622-4988-A139-D33E041852D2}"/>
    <cellStyle name="20% - Accent1 2 2 2 10" xfId="6092" xr:uid="{25B442AA-59BD-40E1-B474-4A4DCEC7CD83}"/>
    <cellStyle name="20% - Accent1 2 2 2 11" xfId="42666" xr:uid="{8CB8F85E-C720-436D-97FC-0639FEDF8342}"/>
    <cellStyle name="20% - Accent1 2 2 2 2" xfId="335" xr:uid="{4578AA44-956A-49E2-9E15-F54CBE90E2CB}"/>
    <cellStyle name="20% - Accent1 2 2 2 2 2" xfId="825" xr:uid="{83A253E4-49C1-46E7-9505-AD24F81E6741}"/>
    <cellStyle name="20% - Accent1 2 2 2 2 2 2" xfId="1970" xr:uid="{904B5A6F-D6E8-496B-BC58-D579CB472F9E}"/>
    <cellStyle name="20% - Accent1 2 2 2 2 2 2 2" xfId="3733" xr:uid="{13A0C899-C053-44F6-9495-397A6711D662}"/>
    <cellStyle name="20% - Accent1 2 2 2 2 2 2 2 2" xfId="15310" xr:uid="{73F452FB-0151-4DA4-9EED-670ECF44E4F4}"/>
    <cellStyle name="20% - Accent1 2 2 2 2 2 2 2 3" xfId="45758" xr:uid="{0257A9A4-46B8-4433-9340-BB0E7E9D3208}"/>
    <cellStyle name="20% - Accent1 2 2 2 2 2 2 3" xfId="5104" xr:uid="{9AD5EBD6-CB80-4069-BB1C-BBC19B54F5DF}"/>
    <cellStyle name="20% - Accent1 2 2 2 2 2 2 3 2" xfId="18837" xr:uid="{67599658-5C6B-4BB0-9AA1-CE1E4A14BDE6}"/>
    <cellStyle name="20% - Accent1 2 2 2 2 2 2 3 3" xfId="47107" xr:uid="{67DB176F-F870-4CAE-8392-BBAF3A4F372E}"/>
    <cellStyle name="20% - Accent1 2 2 2 2 2 2 4" xfId="11731" xr:uid="{B551B9ED-D628-451E-ACC5-06B022AAC670}"/>
    <cellStyle name="20% - Accent1 2 2 2 2 2 2 5" xfId="44017" xr:uid="{4583084F-5C6E-4FF8-9793-5C6C306FF3C1}"/>
    <cellStyle name="20% - Accent1 2 2 2 2 2 3" xfId="1408" xr:uid="{9440213E-295B-4258-B886-1E4A543C4B46}"/>
    <cellStyle name="20% - Accent1 2 2 2 2 2 3 2" xfId="3215" xr:uid="{1C021532-302B-4CBF-9C9D-7456A4CCB43D}"/>
    <cellStyle name="20% - Accent1 2 2 2 2 2 3 2 2" xfId="45240" xr:uid="{8DAA47E9-9D65-4C30-818B-A53453D782AF}"/>
    <cellStyle name="20% - Accent1 2 2 2 2 2 3 3" xfId="13211" xr:uid="{737D01E2-D5E4-4D97-86BA-50EE19F988E7}"/>
    <cellStyle name="20% - Accent1 2 2 2 2 2 3 4" xfId="43499" xr:uid="{345EF5B9-621B-41C6-AE8A-D1CC44092BEB}"/>
    <cellStyle name="20% - Accent1 2 2 2 2 2 4" xfId="2637" xr:uid="{DC658C9F-FB41-4299-BDA7-33A4D9A4F9F0}"/>
    <cellStyle name="20% - Accent1 2 2 2 2 2 4 2" xfId="16747" xr:uid="{7BDF2F97-E7A6-49BE-AAF9-1678D32BC6CC}"/>
    <cellStyle name="20% - Accent1 2 2 2 2 2 4 3" xfId="44662" xr:uid="{FBABFDA4-9952-4DF3-B0E8-AB8FDAC616A1}"/>
    <cellStyle name="20% - Accent1 2 2 2 2 2 5" xfId="4586" xr:uid="{F2E3C435-9BE6-4370-99C5-FDEF7FAE1CC9}"/>
    <cellStyle name="20% - Accent1 2 2 2 2 2 5 2" xfId="46589" xr:uid="{A2DC508D-1992-4945-B423-613877CE925E}"/>
    <cellStyle name="20% - Accent1 2 2 2 2 2 6" xfId="5340" xr:uid="{C1E9B362-074B-4745-BAF3-D8366C03C439}"/>
    <cellStyle name="20% - Accent1 2 2 2 2 2 6 2" xfId="47342" xr:uid="{E4035D38-589A-41E8-86F2-B148A2A66A73}"/>
    <cellStyle name="20% - Accent1 2 2 2 2 2 7" xfId="6676" xr:uid="{C78D88F5-DEA2-41D0-90DC-CDA1C8E69C2B}"/>
    <cellStyle name="20% - Accent1 2 2 2 2 2 8" xfId="42921" xr:uid="{C28229B7-EA88-46A6-9206-D7D12A46C885}"/>
    <cellStyle name="20% - Accent1 2 2 2 2 3" xfId="1730" xr:uid="{C48443D5-84AC-4704-97B0-F9D641528FC9}"/>
    <cellStyle name="20% - Accent1 2 2 2 2 3 2" xfId="3497" xr:uid="{EBEEDDBE-5494-4051-8911-29722425880D}"/>
    <cellStyle name="20% - Accent1 2 2 2 2 3 2 2" xfId="13473" xr:uid="{02544BDE-94B2-41E6-99F0-482D2A77FA62}"/>
    <cellStyle name="20% - Accent1 2 2 2 2 3 2 3" xfId="45522" xr:uid="{DAECC394-CBD4-44A6-9074-914B042F4748}"/>
    <cellStyle name="20% - Accent1 2 2 2 2 3 3" xfId="4868" xr:uid="{890DA32A-0709-491B-A9A7-7DE37BE3EF01}"/>
    <cellStyle name="20% - Accent1 2 2 2 2 3 3 2" xfId="17009" xr:uid="{2E119500-51BA-49F5-B693-313B13DEED44}"/>
    <cellStyle name="20% - Accent1 2 2 2 2 3 3 3" xfId="46871" xr:uid="{6DB07676-CFD2-47A9-B5B8-0F098B0DA2EF}"/>
    <cellStyle name="20% - Accent1 2 2 2 2 3 4" xfId="6966" xr:uid="{999ADF48-13E8-4462-9DAA-5A321C018D0A}"/>
    <cellStyle name="20% - Accent1 2 2 2 2 3 5" xfId="43781" xr:uid="{D56F3C78-6B43-4C51-8485-076AC32DDAC2}"/>
    <cellStyle name="20% - Accent1 2 2 2 2 4" xfId="1152" xr:uid="{F4297FAC-2931-4983-85FF-727C4184C2A9}"/>
    <cellStyle name="20% - Accent1 2 2 2 2 4 2" xfId="2959" xr:uid="{B2A8B329-8F43-4C26-8908-65B4124E3CFC}"/>
    <cellStyle name="20% - Accent1 2 2 2 2 4 2 2" xfId="30312" xr:uid="{EDBC2D4E-F909-4365-A8F5-6CC427985273}"/>
    <cellStyle name="20% - Accent1 2 2 2 2 4 2 3" xfId="44984" xr:uid="{C4B82E73-DAEF-4150-8367-8922A31F2D46}"/>
    <cellStyle name="20% - Accent1 2 2 2 2 4 3" xfId="12912" xr:uid="{DEE85AC0-E008-419F-A8BC-0C4B5B74756B}"/>
    <cellStyle name="20% - Accent1 2 2 2 2 4 4" xfId="43243" xr:uid="{8ED23A60-31D3-4295-AB00-B76D5B7A064A}"/>
    <cellStyle name="20% - Accent1 2 2 2 2 5" xfId="2383" xr:uid="{4077826F-5679-4F43-A7F7-BF98AB187E3E}"/>
    <cellStyle name="20% - Accent1 2 2 2 2 5 2" xfId="16497" xr:uid="{B52E487C-44E0-4D37-9215-EAECD42649D2}"/>
    <cellStyle name="20% - Accent1 2 2 2 2 5 3" xfId="44408" xr:uid="{A0DCE421-DB47-42CC-ABE3-BAC6915A6AB4}"/>
    <cellStyle name="20% - Accent1 2 2 2 2 6" xfId="4330" xr:uid="{93DF9AC6-DB5E-4DD0-8329-252A02962BEC}"/>
    <cellStyle name="20% - Accent1 2 2 2 2 6 2" xfId="37678" xr:uid="{F2A44C7E-24C8-4AC5-B26B-46AEC3CCDAAE}"/>
    <cellStyle name="20% - Accent1 2 2 2 2 6 3" xfId="46333" xr:uid="{E93AC3AA-442B-4004-B5D1-95D7DDE8E249}"/>
    <cellStyle name="20% - Accent1 2 2 2 2 7" xfId="5339" xr:uid="{782781E1-0B98-45F7-9B77-E5B2B072B998}"/>
    <cellStyle name="20% - Accent1 2 2 2 2 7 2" xfId="47341" xr:uid="{5135064D-AF98-4619-8A53-856132F6E382}"/>
    <cellStyle name="20% - Accent1 2 2 2 2 8" xfId="6093" xr:uid="{94ACD43E-600B-4F19-BE21-BFA2594FD073}"/>
    <cellStyle name="20% - Accent1 2 2 2 2 9" xfId="42667" xr:uid="{9526205D-1C65-45F6-82C6-737C0BF5D334}"/>
    <cellStyle name="20% - Accent1 2 2 2 3" xfId="336" xr:uid="{BC22BF48-93E0-467E-9A5B-FD31CDE02570}"/>
    <cellStyle name="20% - Accent1 2 2 2 3 2" xfId="826" xr:uid="{A07A09FA-2690-43F4-96FC-8BCAEC81726A}"/>
    <cellStyle name="20% - Accent1 2 2 2 3 2 2" xfId="1971" xr:uid="{FAB71D6B-602E-4A00-BA77-805E11E128D8}"/>
    <cellStyle name="20% - Accent1 2 2 2 3 2 2 2" xfId="3734" xr:uid="{8E93624B-4325-428E-A8A6-E73C0760ED95}"/>
    <cellStyle name="20% - Accent1 2 2 2 3 2 2 2 2" xfId="45759" xr:uid="{49DB5AB3-B640-4E9F-B784-6D4BC184046F}"/>
    <cellStyle name="20% - Accent1 2 2 2 3 2 2 3" xfId="5105" xr:uid="{F6997DAD-0160-4F4C-A14A-C1007F593611}"/>
    <cellStyle name="20% - Accent1 2 2 2 3 2 2 3 2" xfId="47108" xr:uid="{C672800B-CDC1-401C-A5F6-1D9C7931CDA7}"/>
    <cellStyle name="20% - Accent1 2 2 2 3 2 2 4" xfId="13212" xr:uid="{21199DC3-8298-4A1C-8A7F-AB4FAAC97B26}"/>
    <cellStyle name="20% - Accent1 2 2 2 3 2 2 5" xfId="44018" xr:uid="{CD25EE12-2769-4705-98EB-C27597228452}"/>
    <cellStyle name="20% - Accent1 2 2 2 3 2 3" xfId="1409" xr:uid="{5C07B54B-B181-4093-8263-1D5AE45C3FDC}"/>
    <cellStyle name="20% - Accent1 2 2 2 3 2 3 2" xfId="3216" xr:uid="{B6C0604F-B6E4-4C8F-996B-A8A454475DD5}"/>
    <cellStyle name="20% - Accent1 2 2 2 3 2 3 2 2" xfId="45241" xr:uid="{1C723C83-E702-469A-9FB8-D746D81FD2E8}"/>
    <cellStyle name="20% - Accent1 2 2 2 3 2 3 3" xfId="16748" xr:uid="{FC03A7CF-6394-4A9A-961E-8E4AAB993805}"/>
    <cellStyle name="20% - Accent1 2 2 2 3 2 3 4" xfId="43500" xr:uid="{9B486B2E-A12C-46AA-B6B8-A4CD0BBFEC7A}"/>
    <cellStyle name="20% - Accent1 2 2 2 3 2 4" xfId="2638" xr:uid="{EE52EC95-5E5A-4A24-8DA5-B5601C42C46A}"/>
    <cellStyle name="20% - Accent1 2 2 2 3 2 4 2" xfId="44663" xr:uid="{1F7A60CC-45D1-4576-A19B-6BC7569F7F8F}"/>
    <cellStyle name="20% - Accent1 2 2 2 3 2 5" xfId="4587" xr:uid="{C46FBA94-CC4D-4600-9500-5EED09BEB03B}"/>
    <cellStyle name="20% - Accent1 2 2 2 3 2 5 2" xfId="46590" xr:uid="{A5512518-5616-4DA5-883B-6EACEFC5A2AB}"/>
    <cellStyle name="20% - Accent1 2 2 2 3 2 6" xfId="5342" xr:uid="{9321F5A1-B722-4C2A-BAD4-B7E1BD590D39}"/>
    <cellStyle name="20% - Accent1 2 2 2 3 2 6 2" xfId="47344" xr:uid="{C74B925B-46DA-43CB-8B56-8B583676E67B}"/>
    <cellStyle name="20% - Accent1 2 2 2 3 2 7" xfId="6677" xr:uid="{80C4914D-2FA4-4612-90FF-30FEB089C7EB}"/>
    <cellStyle name="20% - Accent1 2 2 2 3 2 8" xfId="42922" xr:uid="{019BE3FF-99A3-48C4-A1B9-2002865AF31E}"/>
    <cellStyle name="20% - Accent1 2 2 2 3 3" xfId="1731" xr:uid="{3BFE7EBA-EC5A-414B-913D-04F70C02F8BF}"/>
    <cellStyle name="20% - Accent1 2 2 2 3 3 2" xfId="3498" xr:uid="{E3AD8935-F6D5-42AA-816F-AB390DDD8BDC}"/>
    <cellStyle name="20% - Accent1 2 2 2 3 3 2 2" xfId="13474" xr:uid="{24E0E77A-634A-485E-A559-8B9405142D1A}"/>
    <cellStyle name="20% - Accent1 2 2 2 3 3 2 3" xfId="45523" xr:uid="{39727488-AAFD-42BF-8941-A3B8594FBBE5}"/>
    <cellStyle name="20% - Accent1 2 2 2 3 3 3" xfId="4869" xr:uid="{5A1CF34A-4311-40E6-BA35-B8D870272819}"/>
    <cellStyle name="20% - Accent1 2 2 2 3 3 3 2" xfId="17010" xr:uid="{C163115B-F42C-44F6-BEE6-C08E143E8250}"/>
    <cellStyle name="20% - Accent1 2 2 2 3 3 3 3" xfId="46872" xr:uid="{1ED258F8-8037-45F8-9D16-A594714410F6}"/>
    <cellStyle name="20% - Accent1 2 2 2 3 3 4" xfId="6967" xr:uid="{70FC2567-9F84-484E-808E-861CDC5EBB87}"/>
    <cellStyle name="20% - Accent1 2 2 2 3 3 5" xfId="43782" xr:uid="{C0A916E0-8497-4A4E-BCFC-EAF6623B051B}"/>
    <cellStyle name="20% - Accent1 2 2 2 3 4" xfId="1153" xr:uid="{B42C3CE7-5AA1-44DC-9416-D1CEC1E75E54}"/>
    <cellStyle name="20% - Accent1 2 2 2 3 4 2" xfId="2960" xr:uid="{E30E582A-5A89-42A9-95A7-1E7CCB7EC028}"/>
    <cellStyle name="20% - Accent1 2 2 2 3 4 2 2" xfId="29716" xr:uid="{16112983-DCBB-4AA2-82D4-7E2A889E7BFF}"/>
    <cellStyle name="20% - Accent1 2 2 2 3 4 2 3" xfId="44985" xr:uid="{EB374D1E-933A-4741-9076-608CDFB2C92F}"/>
    <cellStyle name="20% - Accent1 2 2 2 3 4 3" xfId="12913" xr:uid="{B8309574-F352-4D86-B2CE-923B577B5771}"/>
    <cellStyle name="20% - Accent1 2 2 2 3 4 4" xfId="43244" xr:uid="{F51C46FA-1955-44C7-9D9C-D7362BBE49B5}"/>
    <cellStyle name="20% - Accent1 2 2 2 3 5" xfId="2384" xr:uid="{F830D0E1-3098-4E0E-8BAC-B30F2D2BC626}"/>
    <cellStyle name="20% - Accent1 2 2 2 3 5 2" xfId="16498" xr:uid="{BE2C651C-6658-440E-9061-836CA1DB5582}"/>
    <cellStyle name="20% - Accent1 2 2 2 3 5 3" xfId="44409" xr:uid="{58E30565-1617-4C14-8E77-4DFBD8C23B90}"/>
    <cellStyle name="20% - Accent1 2 2 2 3 6" xfId="4331" xr:uid="{AF812AD1-91F5-420C-9226-EC1543A60F3A}"/>
    <cellStyle name="20% - Accent1 2 2 2 3 6 2" xfId="37084" xr:uid="{C7AC7B3A-6F75-47DF-988C-BC3CBCCB9098}"/>
    <cellStyle name="20% - Accent1 2 2 2 3 6 3" xfId="46334" xr:uid="{AB4C8C09-8DD3-4FBB-8380-39C760BBBEFE}"/>
    <cellStyle name="20% - Accent1 2 2 2 3 7" xfId="5341" xr:uid="{24276997-978F-40BF-9624-88ECC0F21C7E}"/>
    <cellStyle name="20% - Accent1 2 2 2 3 7 2" xfId="47343" xr:uid="{1E907690-90CC-441E-ADE3-6E7994AA4DF2}"/>
    <cellStyle name="20% - Accent1 2 2 2 3 8" xfId="6094" xr:uid="{42B02B7F-F9AF-47C5-A14F-51B3A919BEED}"/>
    <cellStyle name="20% - Accent1 2 2 2 3 9" xfId="42668" xr:uid="{E5E1029A-5F42-4FF1-A850-35FD6F36A60E}"/>
    <cellStyle name="20% - Accent1 2 2 2 4" xfId="824" xr:uid="{C96E678D-6A61-4AF8-AE23-4FEEAA45D202}"/>
    <cellStyle name="20% - Accent1 2 2 2 4 2" xfId="1969" xr:uid="{AC704057-F648-4D72-AE32-C004D5857D39}"/>
    <cellStyle name="20% - Accent1 2 2 2 4 2 2" xfId="3732" xr:uid="{559C962D-0316-4CE3-9727-C4F4BEE4F6BC}"/>
    <cellStyle name="20% - Accent1 2 2 2 4 2 2 2" xfId="34004" xr:uid="{67C5C2AD-F315-48BE-B259-C636E34BBE75}"/>
    <cellStyle name="20% - Accent1 2 2 2 4 2 2 3" xfId="45757" xr:uid="{931C9D16-D629-40E3-843B-98A76D2EFB4C}"/>
    <cellStyle name="20% - Accent1 2 2 2 4 2 3" xfId="5103" xr:uid="{E66C9512-0BD1-443A-9FAD-BDA124622BDA}"/>
    <cellStyle name="20% - Accent1 2 2 2 4 2 3 2" xfId="47106" xr:uid="{81C3051F-DDCC-4BBB-B79B-1FA4803DA52D}"/>
    <cellStyle name="20% - Accent1 2 2 2 4 2 4" xfId="13210" xr:uid="{85FD3AC7-34F3-4F5B-942A-8D9EC41D11BF}"/>
    <cellStyle name="20% - Accent1 2 2 2 4 2 5" xfId="44016" xr:uid="{CC060D72-186D-4036-8702-218A54EED022}"/>
    <cellStyle name="20% - Accent1 2 2 2 4 3" xfId="1407" xr:uid="{C3E1CB66-D8BC-4289-84AD-035829342271}"/>
    <cellStyle name="20% - Accent1 2 2 2 4 3 2" xfId="3214" xr:uid="{9F462455-73E8-4B49-A898-C696965759A2}"/>
    <cellStyle name="20% - Accent1 2 2 2 4 3 2 2" xfId="45239" xr:uid="{D728D0BB-42E7-49D3-95C3-A9F1B09D4E60}"/>
    <cellStyle name="20% - Accent1 2 2 2 4 3 3" xfId="16746" xr:uid="{F7A6D871-FAC7-47CF-9B2F-4F000CB2AE63}"/>
    <cellStyle name="20% - Accent1 2 2 2 4 3 4" xfId="43498" xr:uid="{24119E9B-E5CB-4916-A984-8E5005D305BB}"/>
    <cellStyle name="20% - Accent1 2 2 2 4 4" xfId="2636" xr:uid="{0C5A1AC6-7F80-450E-87E4-6BF52E3F6C6A}"/>
    <cellStyle name="20% - Accent1 2 2 2 4 4 2" xfId="38447" xr:uid="{35DC1348-CD70-482D-A269-2B8136E68F18}"/>
    <cellStyle name="20% - Accent1 2 2 2 4 4 3" xfId="44661" xr:uid="{B0798820-ACDE-4C2F-8F52-848104735018}"/>
    <cellStyle name="20% - Accent1 2 2 2 4 5" xfId="4585" xr:uid="{5B0F898E-C91F-4F41-86B2-A6059DB9C543}"/>
    <cellStyle name="20% - Accent1 2 2 2 4 5 2" xfId="46588" xr:uid="{F4259045-C978-4669-B9A9-9254E45A7EC3}"/>
    <cellStyle name="20% - Accent1 2 2 2 4 6" xfId="5343" xr:uid="{08F77235-783D-40FB-B405-6913FABB3BA3}"/>
    <cellStyle name="20% - Accent1 2 2 2 4 6 2" xfId="47345" xr:uid="{685669FF-4D4B-4119-A40F-926E8BDA6588}"/>
    <cellStyle name="20% - Accent1 2 2 2 4 7" xfId="6675" xr:uid="{F4C7687A-7339-4958-BDA6-B4DA73CEF498}"/>
    <cellStyle name="20% - Accent1 2 2 2 4 8" xfId="42920" xr:uid="{47D6B74E-B0A1-46C5-BB08-5039197CC10C}"/>
    <cellStyle name="20% - Accent1 2 2 2 5" xfId="1729" xr:uid="{6760553A-132A-41BC-9DDF-C829623BD702}"/>
    <cellStyle name="20% - Accent1 2 2 2 5 2" xfId="3496" xr:uid="{E3135D34-39AE-4E41-BCB5-DA80232CFA92}"/>
    <cellStyle name="20% - Accent1 2 2 2 5 2 2" xfId="13472" xr:uid="{5C0102BC-C1FA-4466-8489-CDFA377963E6}"/>
    <cellStyle name="20% - Accent1 2 2 2 5 2 3" xfId="45521" xr:uid="{A44B70B0-6E88-4734-92C1-162701380A0D}"/>
    <cellStyle name="20% - Accent1 2 2 2 5 3" xfId="4867" xr:uid="{205CB074-AF4C-4597-A43A-2F975ED29A0C}"/>
    <cellStyle name="20% - Accent1 2 2 2 5 3 2" xfId="17008" xr:uid="{89C41109-F76E-4272-9163-C32112E9C80A}"/>
    <cellStyle name="20% - Accent1 2 2 2 5 3 3" xfId="46870" xr:uid="{219CAA99-6E46-4628-A937-49427F9FC736}"/>
    <cellStyle name="20% - Accent1 2 2 2 5 4" xfId="6965" xr:uid="{2D50F19F-74E2-4B22-939B-73AC7E6D2D61}"/>
    <cellStyle name="20% - Accent1 2 2 2 5 5" xfId="43780" xr:uid="{E0E70613-D3EB-4BBD-919D-A019A144D979}"/>
    <cellStyle name="20% - Accent1 2 2 2 6" xfId="1151" xr:uid="{4C7C00DB-AEF4-41AD-B8A6-19D7C89C2763}"/>
    <cellStyle name="20% - Accent1 2 2 2 6 2" xfId="2958" xr:uid="{839ADCF4-3D00-406C-B96D-6BA044A85699}"/>
    <cellStyle name="20% - Accent1 2 2 2 6 2 2" xfId="29109" xr:uid="{E6BAEEE6-A913-49CA-BE4D-E4F497DC02D4}"/>
    <cellStyle name="20% - Accent1 2 2 2 6 2 3" xfId="44983" xr:uid="{7089AA70-BED1-468E-B881-151E2875B544}"/>
    <cellStyle name="20% - Accent1 2 2 2 6 3" xfId="21204" xr:uid="{52157833-24E8-4F1C-96BC-10462533B826}"/>
    <cellStyle name="20% - Accent1 2 2 2 6 4" xfId="8861" xr:uid="{45AB74AD-6699-4446-A541-3D56E7684F7E}"/>
    <cellStyle name="20% - Accent1 2 2 2 6 5" xfId="43242" xr:uid="{F5477CB3-28F7-4898-9227-D91EDC96A8DC}"/>
    <cellStyle name="20% - Accent1 2 2 2 7" xfId="2382" xr:uid="{0BD83B88-5B03-4D0C-ADDA-D5707E35B61E}"/>
    <cellStyle name="20% - Accent1 2 2 2 7 2" xfId="12911" xr:uid="{45C3DAB0-1CFE-4927-989E-AF9FC9CF511E}"/>
    <cellStyle name="20% - Accent1 2 2 2 7 3" xfId="44407" xr:uid="{7CBD9FE9-5B19-43DE-BDAB-7688688B131A}"/>
    <cellStyle name="20% - Accent1 2 2 2 8" xfId="4329" xr:uid="{D647369B-C164-4FC1-846A-C5E7CA00BD55}"/>
    <cellStyle name="20% - Accent1 2 2 2 8 2" xfId="16496" xr:uid="{9BF3C75F-5FED-4E29-B53F-120F1C56AF9D}"/>
    <cellStyle name="20% - Accent1 2 2 2 8 3" xfId="46332" xr:uid="{35EDE5B5-0571-4BC2-9446-22C0F20029A7}"/>
    <cellStyle name="20% - Accent1 2 2 2 9" xfId="5338" xr:uid="{EE708130-A853-4638-B60A-8C1904AB3F05}"/>
    <cellStyle name="20% - Accent1 2 2 2 9 2" xfId="47340" xr:uid="{C7B18563-FBC7-41B9-9560-A7E382B35843}"/>
    <cellStyle name="20% - Accent1 2 2 3" xfId="337" xr:uid="{435CB191-7719-4EED-AEEA-735AF84183E3}"/>
    <cellStyle name="20% - Accent1 2 2 3 10" xfId="6095" xr:uid="{33D63853-6143-4D95-8839-BFEF25CEC5CC}"/>
    <cellStyle name="20% - Accent1 2 2 3 11" xfId="42669" xr:uid="{305FB9EA-149C-4437-ACA9-3702870592F3}"/>
    <cellStyle name="20% - Accent1 2 2 3 2" xfId="338" xr:uid="{EC91B33B-5969-4445-89C5-36E227743224}"/>
    <cellStyle name="20% - Accent1 2 2 3 2 2" xfId="828" xr:uid="{4B0E27F8-AF8C-4FD3-9DAB-C8B5A3692CFA}"/>
    <cellStyle name="20% - Accent1 2 2 3 2 2 2" xfId="1973" xr:uid="{04FB8082-495D-463A-9BED-29A9880F99E2}"/>
    <cellStyle name="20% - Accent1 2 2 3 2 2 2 2" xfId="3736" xr:uid="{429D3A7C-C5EB-4E56-8A23-C5572C9DFC8D}"/>
    <cellStyle name="20% - Accent1 2 2 3 2 2 2 2 2" xfId="16182" xr:uid="{112FF252-DC60-438A-8613-ED321D6AB2EB}"/>
    <cellStyle name="20% - Accent1 2 2 3 2 2 2 2 3" xfId="45761" xr:uid="{CFF718DE-8123-47EB-B778-4239C64E4546}"/>
    <cellStyle name="20% - Accent1 2 2 3 2 2 2 3" xfId="5107" xr:uid="{86308846-D22A-4F13-80A5-3DE2A7D2006D}"/>
    <cellStyle name="20% - Accent1 2 2 3 2 2 2 3 2" xfId="19709" xr:uid="{4AE027B8-D261-4D9A-BE3A-A99BA75C9917}"/>
    <cellStyle name="20% - Accent1 2 2 3 2 2 2 3 3" xfId="47110" xr:uid="{EA1BBD90-DEE7-4A84-A7AF-A8A4F2DAD4DE}"/>
    <cellStyle name="20% - Accent1 2 2 3 2 2 2 4" xfId="12609" xr:uid="{AF23325F-E49C-4395-811C-FC177A181E6B}"/>
    <cellStyle name="20% - Accent1 2 2 3 2 2 2 5" xfId="44020" xr:uid="{3B32B1A4-6D99-41D4-8E14-1D61E8A5CB77}"/>
    <cellStyle name="20% - Accent1 2 2 3 2 2 3" xfId="1411" xr:uid="{D3E63ABC-6F7D-4AA3-9B82-72BC8D988F73}"/>
    <cellStyle name="20% - Accent1 2 2 3 2 2 3 2" xfId="3218" xr:uid="{FD876316-1F54-4B4F-B318-0D5DB602CE37}"/>
    <cellStyle name="20% - Accent1 2 2 3 2 2 3 2 2" xfId="45243" xr:uid="{5808F3A8-3E41-4C74-8ECA-BF6345AE505D}"/>
    <cellStyle name="20% - Accent1 2 2 3 2 2 3 3" xfId="13214" xr:uid="{D1010A02-829A-437A-8209-2DBAD1C32D14}"/>
    <cellStyle name="20% - Accent1 2 2 3 2 2 3 4" xfId="43502" xr:uid="{C9B3A9ED-BF2C-4B0B-B591-C2DE3D30843D}"/>
    <cellStyle name="20% - Accent1 2 2 3 2 2 4" xfId="2640" xr:uid="{108395E4-36D9-4EC7-A9C4-8F011BEADF50}"/>
    <cellStyle name="20% - Accent1 2 2 3 2 2 4 2" xfId="16750" xr:uid="{BF4BC3FE-B1C7-4A61-8E67-16BBAF5F45E7}"/>
    <cellStyle name="20% - Accent1 2 2 3 2 2 4 3" xfId="44665" xr:uid="{01223589-D104-4AB3-9C46-049FE877F4D1}"/>
    <cellStyle name="20% - Accent1 2 2 3 2 2 5" xfId="4589" xr:uid="{B13B9A4C-BA8C-464A-AB70-C9D49320D0FC}"/>
    <cellStyle name="20% - Accent1 2 2 3 2 2 5 2" xfId="46592" xr:uid="{6B1AFD4A-57DE-4196-B9D2-BDBF37F48278}"/>
    <cellStyle name="20% - Accent1 2 2 3 2 2 6" xfId="5346" xr:uid="{7430219A-AC46-4F46-9A06-ECAF9ADA9354}"/>
    <cellStyle name="20% - Accent1 2 2 3 2 2 6 2" xfId="47348" xr:uid="{E6491106-9812-4FC2-A763-9A48756FA74F}"/>
    <cellStyle name="20% - Accent1 2 2 3 2 2 7" xfId="6679" xr:uid="{FC53EB25-E973-46CA-AA23-4903509EE965}"/>
    <cellStyle name="20% - Accent1 2 2 3 2 2 8" xfId="42924" xr:uid="{A46BC4DD-D0CA-4CC0-AA4D-B28062EC511F}"/>
    <cellStyle name="20% - Accent1 2 2 3 2 3" xfId="1733" xr:uid="{A3A7CC68-9045-4ED3-BC94-1F34CB012A1E}"/>
    <cellStyle name="20% - Accent1 2 2 3 2 3 2" xfId="3500" xr:uid="{5006580B-806F-4ED3-8AE6-596BD4C51514}"/>
    <cellStyle name="20% - Accent1 2 2 3 2 3 2 2" xfId="13476" xr:uid="{77D60B42-4CDD-48AE-ADA1-6946F2B7C026}"/>
    <cellStyle name="20% - Accent1 2 2 3 2 3 2 3" xfId="45525" xr:uid="{48D6CB98-4CFE-4FB0-8650-B67AD1EC55D5}"/>
    <cellStyle name="20% - Accent1 2 2 3 2 3 3" xfId="4871" xr:uid="{FEDB0C0A-EB18-4706-9B0F-AB27D175CDC2}"/>
    <cellStyle name="20% - Accent1 2 2 3 2 3 3 2" xfId="17012" xr:uid="{780FC37B-58C2-401C-89B4-AB3837835EA2}"/>
    <cellStyle name="20% - Accent1 2 2 3 2 3 3 3" xfId="46874" xr:uid="{1B595C9A-7592-41B7-AB8A-48AA94C9D397}"/>
    <cellStyle name="20% - Accent1 2 2 3 2 3 4" xfId="6969" xr:uid="{FA2637A0-6C90-4ECA-9306-B900AE4B7725}"/>
    <cellStyle name="20% - Accent1 2 2 3 2 3 5" xfId="43784" xr:uid="{267AC6E4-925C-4B18-B3E9-549F85F5B014}"/>
    <cellStyle name="20% - Accent1 2 2 3 2 4" xfId="1155" xr:uid="{8A42DA2E-BEDD-486D-B920-63CFD4B9FA51}"/>
    <cellStyle name="20% - Accent1 2 2 3 2 4 2" xfId="2962" xr:uid="{43CF39C2-8CFE-4EA9-8681-3C9577BDDF8F}"/>
    <cellStyle name="20% - Accent1 2 2 3 2 4 2 2" xfId="30509" xr:uid="{03888EA4-A449-4E12-A9E7-DD6899D5202A}"/>
    <cellStyle name="20% - Accent1 2 2 3 2 4 2 3" xfId="44987" xr:uid="{42D89E93-9476-4F40-BAF8-40A1DC1C28C6}"/>
    <cellStyle name="20% - Accent1 2 2 3 2 4 3" xfId="12915" xr:uid="{239AA1FD-39B4-47C4-AE28-C4699B6F5A66}"/>
    <cellStyle name="20% - Accent1 2 2 3 2 4 4" xfId="43246" xr:uid="{8C8BE156-1913-4E3B-8EB4-E0B2D9994825}"/>
    <cellStyle name="20% - Accent1 2 2 3 2 5" xfId="2386" xr:uid="{706EB2F4-63F2-4673-81F0-E3348B3FFCFE}"/>
    <cellStyle name="20% - Accent1 2 2 3 2 5 2" xfId="16500" xr:uid="{0394D8E0-7E74-4A0A-A3B5-6E77C480E94E}"/>
    <cellStyle name="20% - Accent1 2 2 3 2 5 3" xfId="44411" xr:uid="{E0BEA656-FD26-4BC5-AE48-AC0FD1943468}"/>
    <cellStyle name="20% - Accent1 2 2 3 2 6" xfId="4333" xr:uid="{0DC86B10-988A-4183-B889-96491CCBFE7A}"/>
    <cellStyle name="20% - Accent1 2 2 3 2 6 2" xfId="37867" xr:uid="{D3F7D0FB-E7E2-4B8F-9599-F675EB70CC3F}"/>
    <cellStyle name="20% - Accent1 2 2 3 2 6 3" xfId="46336" xr:uid="{3947E533-2A6D-4615-A0C0-920DD68581BD}"/>
    <cellStyle name="20% - Accent1 2 2 3 2 7" xfId="5345" xr:uid="{7A646760-A5D5-4C0A-9ED5-A424791C75B8}"/>
    <cellStyle name="20% - Accent1 2 2 3 2 7 2" xfId="47347" xr:uid="{62B1DFAB-C59A-4A5D-95F2-7EA566716BA0}"/>
    <cellStyle name="20% - Accent1 2 2 3 2 8" xfId="6096" xr:uid="{F07221F4-B51A-48E3-992B-C93BB7C2CA64}"/>
    <cellStyle name="20% - Accent1 2 2 3 2 9" xfId="42670" xr:uid="{BC73B8C5-5649-4CA6-B969-92556E04A667}"/>
    <cellStyle name="20% - Accent1 2 2 3 3" xfId="339" xr:uid="{012A02EC-0856-4E2B-B8E1-4E4D5C443BCA}"/>
    <cellStyle name="20% - Accent1 2 2 3 3 2" xfId="829" xr:uid="{2E49532F-E90F-40F3-A86D-86CA29887244}"/>
    <cellStyle name="20% - Accent1 2 2 3 3 2 2" xfId="1974" xr:uid="{42ACDCAF-CCA6-4A7F-952D-E478B9EC1530}"/>
    <cellStyle name="20% - Accent1 2 2 3 3 2 2 2" xfId="3737" xr:uid="{C77EB6EC-4A8A-4D76-9636-30C34D87C2F7}"/>
    <cellStyle name="20% - Accent1 2 2 3 3 2 2 2 2" xfId="45762" xr:uid="{05F40D03-763F-4C2A-8164-FF72B43B19BD}"/>
    <cellStyle name="20% - Accent1 2 2 3 3 2 2 3" xfId="5108" xr:uid="{01952203-B926-4AB6-A0B5-2028AB5A82C4}"/>
    <cellStyle name="20% - Accent1 2 2 3 3 2 2 3 2" xfId="47111" xr:uid="{C1FAF477-F41F-47A4-BB48-B4572ECEA914}"/>
    <cellStyle name="20% - Accent1 2 2 3 3 2 2 4" xfId="13215" xr:uid="{A693066C-DFEA-4EC5-9CAD-BFDD08230D94}"/>
    <cellStyle name="20% - Accent1 2 2 3 3 2 2 5" xfId="44021" xr:uid="{797DF401-C597-4A73-9120-BCDF399E700E}"/>
    <cellStyle name="20% - Accent1 2 2 3 3 2 3" xfId="1412" xr:uid="{C950ECBC-E44A-43E0-BD0C-FE18308ECC21}"/>
    <cellStyle name="20% - Accent1 2 2 3 3 2 3 2" xfId="3219" xr:uid="{F617378F-DEC9-4423-A7BC-6B8BDC1A7239}"/>
    <cellStyle name="20% - Accent1 2 2 3 3 2 3 2 2" xfId="45244" xr:uid="{7ACC2D94-93CD-434E-B275-E69CAE23D1FC}"/>
    <cellStyle name="20% - Accent1 2 2 3 3 2 3 3" xfId="16751" xr:uid="{43501CC8-4FCF-4D64-8B9E-B0B72252E5F0}"/>
    <cellStyle name="20% - Accent1 2 2 3 3 2 3 4" xfId="43503" xr:uid="{DE301718-EB50-4389-A9AD-A22EA99ADB18}"/>
    <cellStyle name="20% - Accent1 2 2 3 3 2 4" xfId="2641" xr:uid="{80315C49-58FE-4C6A-9280-0625BF889490}"/>
    <cellStyle name="20% - Accent1 2 2 3 3 2 4 2" xfId="44666" xr:uid="{99E8680C-CA39-4250-90B4-2A013AE4E502}"/>
    <cellStyle name="20% - Accent1 2 2 3 3 2 5" xfId="4590" xr:uid="{D5C5EE96-3651-4E02-AC07-B8B6B5A033A9}"/>
    <cellStyle name="20% - Accent1 2 2 3 3 2 5 2" xfId="46593" xr:uid="{73BD76D6-88AC-4C72-8826-E3D2E9F5D2CD}"/>
    <cellStyle name="20% - Accent1 2 2 3 3 2 6" xfId="5348" xr:uid="{32F2B59B-BBF0-4E93-B13E-A2E73A2FD1C4}"/>
    <cellStyle name="20% - Accent1 2 2 3 3 2 6 2" xfId="47350" xr:uid="{5107715F-7396-4AAE-B22F-0BED1DCB19E6}"/>
    <cellStyle name="20% - Accent1 2 2 3 3 2 7" xfId="6680" xr:uid="{7AB0E5C6-E069-44C8-A34D-E429398500E6}"/>
    <cellStyle name="20% - Accent1 2 2 3 3 2 8" xfId="42925" xr:uid="{570AC540-6FB0-4575-B578-7061196D0BDA}"/>
    <cellStyle name="20% - Accent1 2 2 3 3 3" xfId="1734" xr:uid="{4FB48FF9-0A79-4711-92B6-462BD6F6D132}"/>
    <cellStyle name="20% - Accent1 2 2 3 3 3 2" xfId="3501" xr:uid="{529154AE-DA51-4065-9CA8-F175DE0835A2}"/>
    <cellStyle name="20% - Accent1 2 2 3 3 3 2 2" xfId="13477" xr:uid="{FEEC4757-C4CE-4A1D-92E1-D1C45411CF5B}"/>
    <cellStyle name="20% - Accent1 2 2 3 3 3 2 3" xfId="45526" xr:uid="{E44DB85B-E13E-4237-883A-35C8C9E1C426}"/>
    <cellStyle name="20% - Accent1 2 2 3 3 3 3" xfId="4872" xr:uid="{2FCBBD49-77CD-4724-9BE3-9CF7CFF1AC81}"/>
    <cellStyle name="20% - Accent1 2 2 3 3 3 3 2" xfId="17013" xr:uid="{CD6B9E61-0DDE-4374-8F75-67FF1DE4FC95}"/>
    <cellStyle name="20% - Accent1 2 2 3 3 3 3 3" xfId="46875" xr:uid="{5D371A9E-044E-4929-BD09-C1249E5BE684}"/>
    <cellStyle name="20% - Accent1 2 2 3 3 3 4" xfId="6970" xr:uid="{BD9D2E6E-8743-4985-B98B-EAAE8D84B8EB}"/>
    <cellStyle name="20% - Accent1 2 2 3 3 3 5" xfId="43785" xr:uid="{BBA8C57A-65C0-4764-A1EF-CA493C75A6A5}"/>
    <cellStyle name="20% - Accent1 2 2 3 3 4" xfId="1156" xr:uid="{BD5584CD-5E4F-4BA1-A0B7-DDF16E27DE91}"/>
    <cellStyle name="20% - Accent1 2 2 3 3 4 2" xfId="2963" xr:uid="{6F7933EC-F149-4407-BD1C-EC95ED2B495E}"/>
    <cellStyle name="20% - Accent1 2 2 3 3 4 2 2" xfId="29919" xr:uid="{50C0DC9F-4899-493E-8E05-D6C731E36AD8}"/>
    <cellStyle name="20% - Accent1 2 2 3 3 4 2 3" xfId="44988" xr:uid="{FBA82123-B6DD-4586-B880-0DFB434D4266}"/>
    <cellStyle name="20% - Accent1 2 2 3 3 4 3" xfId="12916" xr:uid="{DBD8CEFD-D098-46C0-924B-346872B2654B}"/>
    <cellStyle name="20% - Accent1 2 2 3 3 4 4" xfId="43247" xr:uid="{DF349513-A68A-4685-893A-3C6C3946DA57}"/>
    <cellStyle name="20% - Accent1 2 2 3 3 5" xfId="2387" xr:uid="{27727CF3-8FB1-4D89-94FA-C8D2EEF6B0B4}"/>
    <cellStyle name="20% - Accent1 2 2 3 3 5 2" xfId="16501" xr:uid="{6331F368-75D2-4B83-897D-1FCFF0434BEC}"/>
    <cellStyle name="20% - Accent1 2 2 3 3 5 3" xfId="44412" xr:uid="{110BFA14-3F76-44E4-A4C4-9880CF1AD852}"/>
    <cellStyle name="20% - Accent1 2 2 3 3 6" xfId="4334" xr:uid="{009B5901-36EC-4406-814C-62E73B44708F}"/>
    <cellStyle name="20% - Accent1 2 2 3 3 6 2" xfId="37286" xr:uid="{84F2F9EB-6363-4C80-8492-E0D2D02559F2}"/>
    <cellStyle name="20% - Accent1 2 2 3 3 6 3" xfId="46337" xr:uid="{50C7E33C-2061-43C6-859A-0D888A7E850C}"/>
    <cellStyle name="20% - Accent1 2 2 3 3 7" xfId="5347" xr:uid="{DF357586-C07A-4E0C-A3B4-F9059E963564}"/>
    <cellStyle name="20% - Accent1 2 2 3 3 7 2" xfId="47349" xr:uid="{5E7FC632-44F7-4345-A2E3-F367458D7ADC}"/>
    <cellStyle name="20% - Accent1 2 2 3 3 8" xfId="6097" xr:uid="{AC3439DE-D707-4621-874F-D4D1F47D3FFD}"/>
    <cellStyle name="20% - Accent1 2 2 3 3 9" xfId="42671" xr:uid="{E4A5057F-0235-49B6-8EF0-3A2956D8E17B}"/>
    <cellStyle name="20% - Accent1 2 2 3 4" xfId="827" xr:uid="{1B2549BC-00F5-484B-B8EC-E2F45536E89D}"/>
    <cellStyle name="20% - Accent1 2 2 3 4 2" xfId="1972" xr:uid="{3E4E4665-255E-478E-B4B6-A63C48E41390}"/>
    <cellStyle name="20% - Accent1 2 2 3 4 2 2" xfId="3735" xr:uid="{41D3D673-25D2-485F-8416-280846759707}"/>
    <cellStyle name="20% - Accent1 2 2 3 4 2 2 2" xfId="34198" xr:uid="{653EC2D5-3EED-42E0-9199-DCE7FC2A3888}"/>
    <cellStyle name="20% - Accent1 2 2 3 4 2 2 3" xfId="45760" xr:uid="{4E53F644-983E-4FFD-B49B-81FC91256EE6}"/>
    <cellStyle name="20% - Accent1 2 2 3 4 2 3" xfId="5106" xr:uid="{B0D358DE-1950-44E6-9ED9-783A1C5A04B1}"/>
    <cellStyle name="20% - Accent1 2 2 3 4 2 3 2" xfId="47109" xr:uid="{0D75578A-67D3-472F-9240-56B19BEEC5A2}"/>
    <cellStyle name="20% - Accent1 2 2 3 4 2 4" xfId="13213" xr:uid="{75693BC6-5E42-46B8-8385-55426AEB97BB}"/>
    <cellStyle name="20% - Accent1 2 2 3 4 2 5" xfId="44019" xr:uid="{FFAB8F82-DF8C-44D8-AC79-6DE0DA13E52F}"/>
    <cellStyle name="20% - Accent1 2 2 3 4 3" xfId="1410" xr:uid="{4539DC9F-37EE-47F3-9135-38653D934479}"/>
    <cellStyle name="20% - Accent1 2 2 3 4 3 2" xfId="3217" xr:uid="{2F750348-65FB-4940-8CF7-AEA6E37BCEC5}"/>
    <cellStyle name="20% - Accent1 2 2 3 4 3 2 2" xfId="45242" xr:uid="{B22A6EE3-6AD4-454C-AC92-5D8373CDFAC0}"/>
    <cellStyle name="20% - Accent1 2 2 3 4 3 3" xfId="16749" xr:uid="{3F5B4225-3FFE-4F98-AC4E-6F8F64C1493A}"/>
    <cellStyle name="20% - Accent1 2 2 3 4 3 4" xfId="43501" xr:uid="{05ED054B-CF1A-446E-BE42-D765CF10FC2B}"/>
    <cellStyle name="20% - Accent1 2 2 3 4 4" xfId="2639" xr:uid="{5939A7FE-4453-4F26-86AB-C0D6F1A6BBCE}"/>
    <cellStyle name="20% - Accent1 2 2 3 4 4 2" xfId="38632" xr:uid="{A66EABB4-9A2E-4252-9A32-8502F23840C3}"/>
    <cellStyle name="20% - Accent1 2 2 3 4 4 3" xfId="44664" xr:uid="{A7C753D7-6136-4F1C-BC9C-5EA69BC9F64E}"/>
    <cellStyle name="20% - Accent1 2 2 3 4 5" xfId="4588" xr:uid="{F1E81677-474C-43A7-913F-78CAA8E4E870}"/>
    <cellStyle name="20% - Accent1 2 2 3 4 5 2" xfId="46591" xr:uid="{FF105720-88FB-4973-8717-65578B2C7152}"/>
    <cellStyle name="20% - Accent1 2 2 3 4 6" xfId="5349" xr:uid="{F78D39A6-D2C4-47BE-A525-B97C3B11A6F4}"/>
    <cellStyle name="20% - Accent1 2 2 3 4 6 2" xfId="47351" xr:uid="{960449D7-F7DD-4EA0-B8C9-EC731C4DB436}"/>
    <cellStyle name="20% - Accent1 2 2 3 4 7" xfId="6678" xr:uid="{5B52E1C3-A283-4439-A576-E5D8FF18C2C5}"/>
    <cellStyle name="20% - Accent1 2 2 3 4 8" xfId="42923" xr:uid="{C7CC3B09-7B9F-42C1-9BDD-E8EACC2EC6E6}"/>
    <cellStyle name="20% - Accent1 2 2 3 5" xfId="1732" xr:uid="{08EBD271-DD1F-456D-A904-272EDE872B4A}"/>
    <cellStyle name="20% - Accent1 2 2 3 5 2" xfId="3499" xr:uid="{63E0DC3A-05F9-4EB7-A4F2-D97A172FBC31}"/>
    <cellStyle name="20% - Accent1 2 2 3 5 2 2" xfId="13475" xr:uid="{4EA93E09-DE98-454A-901C-59B5852ABC5C}"/>
    <cellStyle name="20% - Accent1 2 2 3 5 2 3" xfId="45524" xr:uid="{47D25F7E-934B-48A4-ACE6-33CAB4A8E8AC}"/>
    <cellStyle name="20% - Accent1 2 2 3 5 3" xfId="4870" xr:uid="{B1FBFF09-F148-4576-86C1-078C7472BED0}"/>
    <cellStyle name="20% - Accent1 2 2 3 5 3 2" xfId="17011" xr:uid="{3AA75691-6C4D-4705-8427-2AC93F13AF90}"/>
    <cellStyle name="20% - Accent1 2 2 3 5 3 3" xfId="46873" xr:uid="{81AE00D9-5677-4AD1-9A8A-D03808E64E77}"/>
    <cellStyle name="20% - Accent1 2 2 3 5 4" xfId="6968" xr:uid="{64061F5F-B61C-4B72-968F-5301E0DEBC89}"/>
    <cellStyle name="20% - Accent1 2 2 3 5 5" xfId="43783" xr:uid="{3C2BDB5A-27D0-4563-A1E4-1765DCFAB3D9}"/>
    <cellStyle name="20% - Accent1 2 2 3 6" xfId="1154" xr:uid="{4F3C86C4-185E-4B51-9C44-F1A9484500F5}"/>
    <cellStyle name="20% - Accent1 2 2 3 6 2" xfId="2961" xr:uid="{0587C931-31D8-4C53-BBB8-711E2A483490}"/>
    <cellStyle name="20% - Accent1 2 2 3 6 2 2" xfId="29311" xr:uid="{8E37A48D-91E7-4315-BE96-4507B6BF44B3}"/>
    <cellStyle name="20% - Accent1 2 2 3 6 2 3" xfId="44986" xr:uid="{3E6C62B1-CAA7-453A-804D-8FB0931E3326}"/>
    <cellStyle name="20% - Accent1 2 2 3 6 3" xfId="12914" xr:uid="{43EB0618-8143-4F79-B821-28230202CA67}"/>
    <cellStyle name="20% - Accent1 2 2 3 6 4" xfId="43245" xr:uid="{508F4566-1EEE-4C1B-85B3-A8640D49D40A}"/>
    <cellStyle name="20% - Accent1 2 2 3 7" xfId="2385" xr:uid="{3C93D6AA-1887-4C3D-9A14-484D31628471}"/>
    <cellStyle name="20% - Accent1 2 2 3 7 2" xfId="16499" xr:uid="{BEC52FC3-8319-48BD-A4B0-00D7B4AB1061}"/>
    <cellStyle name="20% - Accent1 2 2 3 7 3" xfId="44410" xr:uid="{51250419-A166-455B-AE13-AF2E919FDCE7}"/>
    <cellStyle name="20% - Accent1 2 2 3 8" xfId="4332" xr:uid="{05E43B7B-52A2-4729-B248-ECA6547686C6}"/>
    <cellStyle name="20% - Accent1 2 2 3 8 2" xfId="36542" xr:uid="{57FBA080-965B-4AC8-8BB9-46878832DD00}"/>
    <cellStyle name="20% - Accent1 2 2 3 8 3" xfId="46335" xr:uid="{10531CD7-F402-44F1-BA7E-CFEAB6033D25}"/>
    <cellStyle name="20% - Accent1 2 2 3 9" xfId="5344" xr:uid="{9B6D3995-03D4-4BEC-AA2B-E2FC42333BD4}"/>
    <cellStyle name="20% - Accent1 2 2 3 9 2" xfId="47346" xr:uid="{D999DA06-4790-487F-AC9C-4CA48B66361A}"/>
    <cellStyle name="20% - Accent1 2 2 4" xfId="340" xr:uid="{0D6F650E-ACCC-4CC4-9BF4-939FE4D29563}"/>
    <cellStyle name="20% - Accent1 2 2 4 2" xfId="830" xr:uid="{7D5FCBBE-84AC-4632-9B36-D89866737C3B}"/>
    <cellStyle name="20% - Accent1 2 2 4 2 2" xfId="1975" xr:uid="{D6DA21A3-236D-42A3-BAEE-FDCE0AE12921}"/>
    <cellStyle name="20% - Accent1 2 2 4 2 2 2" xfId="3738" xr:uid="{AC68F754-10F8-494F-BC9B-7FC8FFC41892}"/>
    <cellStyle name="20% - Accent1 2 2 4 2 2 2 2" xfId="15782" xr:uid="{7E1FD990-4329-4B3B-8CFD-CC097C67D2FB}"/>
    <cellStyle name="20% - Accent1 2 2 4 2 2 2 3" xfId="45763" xr:uid="{29E3FE57-B1B1-4FC7-8F3A-4F044B09DF81}"/>
    <cellStyle name="20% - Accent1 2 2 4 2 2 3" xfId="5109" xr:uid="{89CCB311-7B2C-448B-93AB-F7084B7954C8}"/>
    <cellStyle name="20% - Accent1 2 2 4 2 2 3 2" xfId="19309" xr:uid="{94044736-9225-4ED6-A7C8-160F9363D0C1}"/>
    <cellStyle name="20% - Accent1 2 2 4 2 2 3 3" xfId="47112" xr:uid="{3B44F811-ADA3-43C9-B6FB-3560E14947F9}"/>
    <cellStyle name="20% - Accent1 2 2 4 2 2 4" xfId="12209" xr:uid="{DD94AD3B-B505-460D-AFD8-03A6DB5C4075}"/>
    <cellStyle name="20% - Accent1 2 2 4 2 2 5" xfId="44022" xr:uid="{FD5821E2-280C-429F-9707-444598CB0298}"/>
    <cellStyle name="20% - Accent1 2 2 4 2 3" xfId="1413" xr:uid="{B3D57E58-4038-4D86-8FA6-FF56E2BCC96E}"/>
    <cellStyle name="20% - Accent1 2 2 4 2 3 2" xfId="3220" xr:uid="{0805F2F9-F156-4626-B68C-4325492729D5}"/>
    <cellStyle name="20% - Accent1 2 2 4 2 3 2 2" xfId="41975" xr:uid="{31A12438-5E3B-4054-9B12-809C5F74547D}"/>
    <cellStyle name="20% - Accent1 2 2 4 2 3 2 3" xfId="45245" xr:uid="{2A697161-9EBB-4588-B88E-786D6B5BC529}"/>
    <cellStyle name="20% - Accent1 2 2 4 2 3 3" xfId="13216" xr:uid="{EAD11272-776A-4DD8-9E06-C00011934054}"/>
    <cellStyle name="20% - Accent1 2 2 4 2 3 4" xfId="43504" xr:uid="{E452C4D1-BA36-4CCD-B20C-E0C246B8CA30}"/>
    <cellStyle name="20% - Accent1 2 2 4 2 4" xfId="2642" xr:uid="{C43E6A79-8F01-41CE-8DE0-077E85D73DC5}"/>
    <cellStyle name="20% - Accent1 2 2 4 2 4 2" xfId="16752" xr:uid="{8FC4DC3A-ED9A-4233-A0F9-0CA5524A47D6}"/>
    <cellStyle name="20% - Accent1 2 2 4 2 4 3" xfId="44667" xr:uid="{A2A8A2DE-E352-4649-87F2-C5E91749C754}"/>
    <cellStyle name="20% - Accent1 2 2 4 2 5" xfId="4591" xr:uid="{7B8FCCB7-E239-4AB6-940C-F38B1A968572}"/>
    <cellStyle name="20% - Accent1 2 2 4 2 5 2" xfId="46594" xr:uid="{C1AE5721-8B24-47F6-976D-060BF13AE344}"/>
    <cellStyle name="20% - Accent1 2 2 4 2 6" xfId="5351" xr:uid="{FEEF3948-091F-4255-8C19-59733C358354}"/>
    <cellStyle name="20% - Accent1 2 2 4 2 6 2" xfId="47353" xr:uid="{52C64356-25D3-430D-AC0E-38EE4BCDFBD2}"/>
    <cellStyle name="20% - Accent1 2 2 4 2 7" xfId="6681" xr:uid="{998C69F5-7EF3-4426-B5C1-71A5F7CBF881}"/>
    <cellStyle name="20% - Accent1 2 2 4 2 8" xfId="42926" xr:uid="{F6DA2380-7172-4D1E-B67F-15003D5DB523}"/>
    <cellStyle name="20% - Accent1 2 2 4 3" xfId="1735" xr:uid="{0A3FD015-1550-4BA2-8291-89FF01C61DC3}"/>
    <cellStyle name="20% - Accent1 2 2 4 3 2" xfId="3502" xr:uid="{F184984F-442E-4E0C-9CE9-085F0CE59F6F}"/>
    <cellStyle name="20% - Accent1 2 2 4 3 2 2" xfId="13478" xr:uid="{A810EFBA-C8EA-4F99-A5AE-561D43DA3267}"/>
    <cellStyle name="20% - Accent1 2 2 4 3 2 3" xfId="45527" xr:uid="{52935BD1-5F28-4CA7-AE8D-4F26FE731CC5}"/>
    <cellStyle name="20% - Accent1 2 2 4 3 3" xfId="4873" xr:uid="{83FD53B5-26A2-4D78-8CA2-539EEE54C8CA}"/>
    <cellStyle name="20% - Accent1 2 2 4 3 3 2" xfId="17014" xr:uid="{606FDABF-2BE0-4572-9A70-A05ED486ACF0}"/>
    <cellStyle name="20% - Accent1 2 2 4 3 3 3" xfId="46876" xr:uid="{756CEF26-C9D0-43D0-BB74-429E085FCFC0}"/>
    <cellStyle name="20% - Accent1 2 2 4 3 4" xfId="6971" xr:uid="{F1400CC9-0EB6-463E-A887-076B4989FB04}"/>
    <cellStyle name="20% - Accent1 2 2 4 3 5" xfId="43786" xr:uid="{79D86EFF-E5A3-4A82-894F-BC11AA2F061A}"/>
    <cellStyle name="20% - Accent1 2 2 4 4" xfId="1157" xr:uid="{B83DC309-7097-41AF-AC7E-DBF3AD983CDC}"/>
    <cellStyle name="20% - Accent1 2 2 4 4 2" xfId="2964" xr:uid="{3DF950A1-260A-4E86-B8FA-6D9BDCD9CA8C}"/>
    <cellStyle name="20% - Accent1 2 2 4 4 2 2" xfId="33617" xr:uid="{B29512B5-57D5-4473-AFC1-EB08791CEAA0}"/>
    <cellStyle name="20% - Accent1 2 2 4 4 2 3" xfId="44989" xr:uid="{7666F210-A794-4033-8020-10292087C1FE}"/>
    <cellStyle name="20% - Accent1 2 2 4 4 3" xfId="40726" xr:uid="{89E08CF2-60DF-4A52-A0B8-E8F8D5BECBE3}"/>
    <cellStyle name="20% - Accent1 2 2 4 4 4" xfId="12917" xr:uid="{38AF8A07-4598-4E3C-8AAE-A3F92F6FC04A}"/>
    <cellStyle name="20% - Accent1 2 2 4 4 5" xfId="43248" xr:uid="{7337900E-E392-4C3B-94C7-495CABFDCF86}"/>
    <cellStyle name="20% - Accent1 2 2 4 5" xfId="2388" xr:uid="{7624D6B8-E1E7-471A-AAA6-BD090006C729}"/>
    <cellStyle name="20% - Accent1 2 2 4 5 2" xfId="30675" xr:uid="{7D4B5DA5-F270-41C7-90C6-DFFB6C0C2607}"/>
    <cellStyle name="20% - Accent1 2 2 4 5 3" xfId="16502" xr:uid="{1D1F97D6-D2B5-4436-8A62-4D66BF1746A1}"/>
    <cellStyle name="20% - Accent1 2 2 4 5 4" xfId="44413" xr:uid="{C5796088-7C8C-4553-9185-AE453434309F}"/>
    <cellStyle name="20% - Accent1 2 2 4 6" xfId="4335" xr:uid="{E3D7794F-6568-499C-BF03-BF3AE8CA951A}"/>
    <cellStyle name="20% - Accent1 2 2 4 6 2" xfId="28698" xr:uid="{ACA98AAC-78EB-49C2-BAC1-217D35B2E416}"/>
    <cellStyle name="20% - Accent1 2 2 4 6 3" xfId="46338" xr:uid="{59659C39-E267-44BA-8590-F0FDF565D5AC}"/>
    <cellStyle name="20% - Accent1 2 2 4 7" xfId="5350" xr:uid="{769440AF-198D-4186-8FFE-9D22B826F7A1}"/>
    <cellStyle name="20% - Accent1 2 2 4 7 2" xfId="36711" xr:uid="{300503F6-1E44-487D-8656-0F73A15B2F1C}"/>
    <cellStyle name="20% - Accent1 2 2 4 7 3" xfId="47352" xr:uid="{D201A159-5900-4F80-80CE-5A800AEBBC96}"/>
    <cellStyle name="20% - Accent1 2 2 4 8" xfId="6098" xr:uid="{3C6E0C56-9CEF-4926-B312-2C2C22C9E2A2}"/>
    <cellStyle name="20% - Accent1 2 2 4 9" xfId="42672" xr:uid="{AD87D1F1-0C63-416C-A2DB-246C9A478D70}"/>
    <cellStyle name="20% - Accent1 2 2 5" xfId="341" xr:uid="{E7764B9A-BA8D-45BA-A243-E48C1353838B}"/>
    <cellStyle name="20% - Accent1 2 2 5 2" xfId="831" xr:uid="{F6B11F4B-BCE2-410C-B680-A3D61CB94334}"/>
    <cellStyle name="20% - Accent1 2 2 5 2 2" xfId="1976" xr:uid="{27FF3F5F-708F-49D9-8051-4D26D05B6CD2}"/>
    <cellStyle name="20% - Accent1 2 2 5 2 2 2" xfId="3739" xr:uid="{B7DF3DDC-C0B0-4B41-BA41-E25B65A3970C}"/>
    <cellStyle name="20% - Accent1 2 2 5 2 2 2 2" xfId="35107" xr:uid="{47AA0EDA-9239-4FA0-B448-A7FEC8951161}"/>
    <cellStyle name="20% - Accent1 2 2 5 2 2 2 3" xfId="45764" xr:uid="{51168762-8DDA-4CE2-9EE8-6463CAB0D0EB}"/>
    <cellStyle name="20% - Accent1 2 2 5 2 2 3" xfId="5110" xr:uid="{94CF30BD-F864-412A-8247-AA6BF91E561D}"/>
    <cellStyle name="20% - Accent1 2 2 5 2 2 3 2" xfId="47113" xr:uid="{695ACD05-89BD-4C30-9A97-04809915AB45}"/>
    <cellStyle name="20% - Accent1 2 2 5 2 2 4" xfId="13217" xr:uid="{3EE5DBB9-26F7-491C-B645-799788F2CEDA}"/>
    <cellStyle name="20% - Accent1 2 2 5 2 2 5" xfId="44023" xr:uid="{6710C108-A87C-4305-960D-A53113B1F7F0}"/>
    <cellStyle name="20% - Accent1 2 2 5 2 3" xfId="1414" xr:uid="{006D3C4C-F17F-4253-BD9E-DABE3A70A8AC}"/>
    <cellStyle name="20% - Accent1 2 2 5 2 3 2" xfId="3221" xr:uid="{D0A89C47-0773-4176-82B1-92822477DAC5}"/>
    <cellStyle name="20% - Accent1 2 2 5 2 3 2 2" xfId="45246" xr:uid="{CA4A7FB9-9B8A-4B4E-9859-862A7B700DD1}"/>
    <cellStyle name="20% - Accent1 2 2 5 2 3 3" xfId="16753" xr:uid="{2F2683E3-A05F-449F-A957-77F3DC9E0E27}"/>
    <cellStyle name="20% - Accent1 2 2 5 2 3 4" xfId="43505" xr:uid="{B5348AB8-9DD9-4B84-981B-80475C83E53D}"/>
    <cellStyle name="20% - Accent1 2 2 5 2 4" xfId="2643" xr:uid="{4304F828-67B5-4CAB-98DB-EA7104D156E0}"/>
    <cellStyle name="20% - Accent1 2 2 5 2 4 2" xfId="39460" xr:uid="{73B20B1E-595B-4EB7-AED1-F432D70E89E4}"/>
    <cellStyle name="20% - Accent1 2 2 5 2 4 3" xfId="44668" xr:uid="{D4AD32C3-F5CE-4EFF-A976-CD44AA670808}"/>
    <cellStyle name="20% - Accent1 2 2 5 2 5" xfId="4592" xr:uid="{528796CB-D43A-4AB3-885E-804A14E10DE4}"/>
    <cellStyle name="20% - Accent1 2 2 5 2 5 2" xfId="46595" xr:uid="{D9407C8D-3065-4771-97B2-53591055A112}"/>
    <cellStyle name="20% - Accent1 2 2 5 2 6" xfId="5353" xr:uid="{8F68B8A9-3EB3-436E-B708-8EF84B9D7375}"/>
    <cellStyle name="20% - Accent1 2 2 5 2 6 2" xfId="47355" xr:uid="{60F5947B-FD40-46A7-ACE3-210E9CFBE894}"/>
    <cellStyle name="20% - Accent1 2 2 5 2 7" xfId="6682" xr:uid="{86F56821-2974-4C9B-8415-7AA1BF07840A}"/>
    <cellStyle name="20% - Accent1 2 2 5 2 8" xfId="42927" xr:uid="{22B80AB7-1693-480D-A323-7E8A3BDC2C8D}"/>
    <cellStyle name="20% - Accent1 2 2 5 3" xfId="1736" xr:uid="{C3F23332-C820-4C9A-BB54-B7CB9FC9C0E0}"/>
    <cellStyle name="20% - Accent1 2 2 5 3 2" xfId="3503" xr:uid="{C0720F07-814F-4C2D-98E6-E4BC10AAEF69}"/>
    <cellStyle name="20% - Accent1 2 2 5 3 2 2" xfId="13479" xr:uid="{3F56F207-A860-4ED3-8C64-F8E60C2E0333}"/>
    <cellStyle name="20% - Accent1 2 2 5 3 2 3" xfId="45528" xr:uid="{3658F642-C8CB-4BFA-9B65-249DF95EAC50}"/>
    <cellStyle name="20% - Accent1 2 2 5 3 3" xfId="4874" xr:uid="{6AD2152B-EB9B-4D00-B5B0-78180DA3FED2}"/>
    <cellStyle name="20% - Accent1 2 2 5 3 3 2" xfId="17015" xr:uid="{85ACD3DF-7C26-497B-A83F-F18777A7F98B}"/>
    <cellStyle name="20% - Accent1 2 2 5 3 3 3" xfId="46877" xr:uid="{A9544BFC-8F14-4536-A02B-E793EB1FF853}"/>
    <cellStyle name="20% - Accent1 2 2 5 3 4" xfId="6972" xr:uid="{3B60F900-5435-435C-8856-800E24B9EBC9}"/>
    <cellStyle name="20% - Accent1 2 2 5 3 5" xfId="43787" xr:uid="{7F5ED5F7-2D48-419F-915A-D93ED330642B}"/>
    <cellStyle name="20% - Accent1 2 2 5 4" xfId="1158" xr:uid="{10A9F10D-E65C-4690-8915-AA8B835343A9}"/>
    <cellStyle name="20% - Accent1 2 2 5 4 2" xfId="2965" xr:uid="{8D3A0487-B88D-482C-92C0-87B67EB5BF3B}"/>
    <cellStyle name="20% - Accent1 2 2 5 4 2 2" xfId="30125" xr:uid="{48588540-1C0D-46DB-A0DA-483979D8AADE}"/>
    <cellStyle name="20% - Accent1 2 2 5 4 2 3" xfId="44990" xr:uid="{CB85A706-055D-4723-B09E-599FC5930479}"/>
    <cellStyle name="20% - Accent1 2 2 5 4 3" xfId="12918" xr:uid="{8A7B894F-0CCD-4353-A5B9-9B2C36612E31}"/>
    <cellStyle name="20% - Accent1 2 2 5 4 4" xfId="43249" xr:uid="{61994912-EA9B-4A3D-BEC1-0F74D119C458}"/>
    <cellStyle name="20% - Accent1 2 2 5 5" xfId="2389" xr:uid="{5B37B446-202C-4901-ABC6-6644BED5B6C4}"/>
    <cellStyle name="20% - Accent1 2 2 5 5 2" xfId="16503" xr:uid="{FAFBE50C-6BE7-4688-AF2B-76BB896488C7}"/>
    <cellStyle name="20% - Accent1 2 2 5 5 3" xfId="44414" xr:uid="{C60A050B-103D-4CDA-BE4A-FA190AAAEB14}"/>
    <cellStyle name="20% - Accent1 2 2 5 6" xfId="4336" xr:uid="{AEDFEFE1-4625-4DA5-A1E1-BDC36F2AE92F}"/>
    <cellStyle name="20% - Accent1 2 2 5 6 2" xfId="37490" xr:uid="{28410575-6616-46F5-B0B9-E115250CB9A5}"/>
    <cellStyle name="20% - Accent1 2 2 5 6 3" xfId="46339" xr:uid="{AB060D6E-C28D-40E2-9576-6D31C246ED31}"/>
    <cellStyle name="20% - Accent1 2 2 5 7" xfId="5352" xr:uid="{6CBF8F67-163C-4F21-B086-8869C3CC12B1}"/>
    <cellStyle name="20% - Accent1 2 2 5 7 2" xfId="47354" xr:uid="{9CBFC07A-5B6B-4710-A77B-E3DC5013D77A}"/>
    <cellStyle name="20% - Accent1 2 2 5 8" xfId="6099" xr:uid="{DBAA0CC7-5540-492E-9EE8-E48F1EAAA07D}"/>
    <cellStyle name="20% - Accent1 2 2 5 9" xfId="42673" xr:uid="{216E075E-0D3F-4E1F-8BBB-A223794E99B2}"/>
    <cellStyle name="20% - Accent1 2 2 6" xfId="823" xr:uid="{DFC375DE-38E2-4BBA-85EE-B661677989D4}"/>
    <cellStyle name="20% - Accent1 2 2 6 2" xfId="1968" xr:uid="{70410582-693E-4CB3-BAFA-F5C4AEDDC104}"/>
    <cellStyle name="20% - Accent1 2 2 6 2 2" xfId="3731" xr:uid="{31F6F6EF-1A6E-48FA-8836-2E5EDB97DB0B}"/>
    <cellStyle name="20% - Accent1 2 2 6 2 2 2" xfId="31382" xr:uid="{3DF4F939-A0C8-43CA-8794-F7D5E2FC893E}"/>
    <cellStyle name="20% - Accent1 2 2 6 2 2 3" xfId="45756" xr:uid="{818DCB3D-9E26-4C9D-B6DE-E3B57210EB0D}"/>
    <cellStyle name="20% - Accent1 2 2 6 2 3" xfId="5102" xr:uid="{C848C1D0-13B9-485B-BC18-54D2150F90B0}"/>
    <cellStyle name="20% - Accent1 2 2 6 2 3 2" xfId="38940" xr:uid="{96A19F97-80B1-48A4-A37A-3DDCDD20EEAD}"/>
    <cellStyle name="20% - Accent1 2 2 6 2 3 3" xfId="47105" xr:uid="{0D92F016-1C41-49A8-89E8-0C969DE0F3CA}"/>
    <cellStyle name="20% - Accent1 2 2 6 2 4" xfId="13209" xr:uid="{30E8861F-C522-4B02-9131-5102BF454528}"/>
    <cellStyle name="20% - Accent1 2 2 6 2 5" xfId="44015" xr:uid="{B7F60E65-5402-4AF6-BD67-932F9C2C3D36}"/>
    <cellStyle name="20% - Accent1 2 2 6 3" xfId="1406" xr:uid="{7A0A08DD-CF3C-4D97-9EA1-15480DE321F5}"/>
    <cellStyle name="20% - Accent1 2 2 6 3 2" xfId="3213" xr:uid="{1E62FEE5-193C-49B5-881D-D773C829591F}"/>
    <cellStyle name="20% - Accent1 2 2 6 3 2 2" xfId="34521" xr:uid="{309DEBAB-CDC5-4ACC-A23D-70BD982AE9B1}"/>
    <cellStyle name="20% - Accent1 2 2 6 3 2 3" xfId="45238" xr:uid="{04BE787B-62DC-4D13-81BF-2BC79EE30AB2}"/>
    <cellStyle name="20% - Accent1 2 2 6 3 3" xfId="40893" xr:uid="{BD7DABDB-D8F2-4BDB-A29B-32E0E77B2BA8}"/>
    <cellStyle name="20% - Accent1 2 2 6 3 4" xfId="16745" xr:uid="{D516BF71-01FF-42EF-BCB6-47A4B9B7EC55}"/>
    <cellStyle name="20% - Accent1 2 2 6 3 5" xfId="43497" xr:uid="{A67779CD-0331-40BF-BB2A-2639FFC9A309}"/>
    <cellStyle name="20% - Accent1 2 2 6 4" xfId="2635" xr:uid="{B6A76F89-3B4E-4293-B695-8DCF3680F1E0}"/>
    <cellStyle name="20% - Accent1 2 2 6 4 2" xfId="29517" xr:uid="{67BA3C86-D5BF-4BC8-81D8-67C769DD9780}"/>
    <cellStyle name="20% - Accent1 2 2 6 4 3" xfId="21561" xr:uid="{8E23AFBE-7AEA-45DA-A9E4-36191FE0084B}"/>
    <cellStyle name="20% - Accent1 2 2 6 4 4" xfId="44660" xr:uid="{CA2C4DFC-A003-4D33-96D1-037BFCFC010B}"/>
    <cellStyle name="20% - Accent1 2 2 6 5" xfId="4584" xr:uid="{BCF361EE-DC01-4B90-A943-E9D51A901AF6}"/>
    <cellStyle name="20% - Accent1 2 2 6 5 2" xfId="27597" xr:uid="{5DED73C3-948A-49CA-B585-6DB32BC398FF}"/>
    <cellStyle name="20% - Accent1 2 2 6 5 3" xfId="46587" xr:uid="{6398E343-A8DD-43EA-8372-766CA1028227}"/>
    <cellStyle name="20% - Accent1 2 2 6 6" xfId="5354" xr:uid="{AC08A1D6-4D53-4E3A-9D25-9B661F6F1BC2}"/>
    <cellStyle name="20% - Accent1 2 2 6 6 2" xfId="36885" xr:uid="{13BE3479-D01E-4443-9E13-55A03854F5F2}"/>
    <cellStyle name="20% - Accent1 2 2 6 6 3" xfId="47356" xr:uid="{79483D6B-12A8-4F39-AA7B-7C37E6904809}"/>
    <cellStyle name="20% - Accent1 2 2 6 7" xfId="6674" xr:uid="{25D84BF9-7948-4C0B-B994-0F164B0C635A}"/>
    <cellStyle name="20% - Accent1 2 2 6 8" xfId="42919" xr:uid="{A2DC56B5-88B5-42C0-BBF0-68FE53B65CFE}"/>
    <cellStyle name="20% - Accent1 2 2 7" xfId="1728" xr:uid="{34B3E03A-05DA-4CFF-8BBA-63014C10DAB6}"/>
    <cellStyle name="20% - Accent1 2 2 7 2" xfId="3495" xr:uid="{D5A4EF4F-9BAD-4943-A14F-FB17E55F68DF}"/>
    <cellStyle name="20% - Accent1 2 2 7 2 2" xfId="33822" xr:uid="{8B5ADEE5-FE74-4C87-873B-6C1E5B017446}"/>
    <cellStyle name="20% - Accent1 2 2 7 2 3" xfId="13471" xr:uid="{DA6C2608-B374-4A07-A108-A2A0F50F54B4}"/>
    <cellStyle name="20% - Accent1 2 2 7 2 4" xfId="45520" xr:uid="{671BECD5-0436-410B-A3E8-210A0188D595}"/>
    <cellStyle name="20% - Accent1 2 2 7 3" xfId="4866" xr:uid="{EA800305-7191-4891-BBDB-C4B530330404}"/>
    <cellStyle name="20% - Accent1 2 2 7 3 2" xfId="17007" xr:uid="{A4974303-D286-4DC2-8238-E8AEC009DF78}"/>
    <cellStyle name="20% - Accent1 2 2 7 3 3" xfId="46869" xr:uid="{D638F549-2482-4510-9625-AD149BDF6FE2}"/>
    <cellStyle name="20% - Accent1 2 2 7 4" xfId="38263" xr:uid="{E6633C1C-2D22-4777-A614-FA6C76A050FC}"/>
    <cellStyle name="20% - Accent1 2 2 7 5" xfId="6964" xr:uid="{95E6AED8-8008-4D48-86E0-1E586788ECC8}"/>
    <cellStyle name="20% - Accent1 2 2 7 6" xfId="43779" xr:uid="{25679586-E5CE-4196-B4A8-C15B084EABF1}"/>
    <cellStyle name="20% - Accent1 2 2 8" xfId="1150" xr:uid="{7CF21D67-2650-48B1-9F29-648205A93703}"/>
    <cellStyle name="20% - Accent1 2 2 8 2" xfId="2957" xr:uid="{AFCEEFD4-109E-4A77-B19D-315EE668482C}"/>
    <cellStyle name="20% - Accent1 2 2 8 2 2" xfId="32537" xr:uid="{E6113EC9-96DA-4329-B4BD-4EBEE9224840}"/>
    <cellStyle name="20% - Accent1 2 2 8 2 3" xfId="44982" xr:uid="{BDAD022D-1910-4A61-89E3-ACADFEBC1561}"/>
    <cellStyle name="20% - Accent1 2 2 8 3" xfId="40202" xr:uid="{BB84D5E3-D361-4092-A088-DEAF4494B2F1}"/>
    <cellStyle name="20% - Accent1 2 2 8 4" xfId="24035" xr:uid="{35B3536F-9B96-4D5A-9BFC-A27F500DE150}"/>
    <cellStyle name="20% - Accent1 2 2 8 5" xfId="7509" xr:uid="{D8F128BE-471B-4938-9FE9-75FF0F389F9D}"/>
    <cellStyle name="20% - Accent1 2 2 8 6" xfId="43241" xr:uid="{90B2CA11-A140-4428-97A8-C8BAC74EB2ED}"/>
    <cellStyle name="20% - Accent1 2 2 9" xfId="2381" xr:uid="{A8FC7AF4-BF29-4CA4-BE56-C86B9EF0E73E}"/>
    <cellStyle name="20% - Accent1 2 2 9 2" xfId="28909" xr:uid="{6A3EEC59-B408-4B7E-BBF5-3DE52A59E371}"/>
    <cellStyle name="20% - Accent1 2 2 9 3" xfId="12910" xr:uid="{3737660D-74ED-4D39-A811-C4C428B33A59}"/>
    <cellStyle name="20% - Accent1 2 2 9 4" xfId="44406" xr:uid="{03177067-3B90-4DD4-A5C8-338A903E5094}"/>
    <cellStyle name="20% - Accent1 2 3" xfId="342" xr:uid="{08B1A7A1-C16B-4810-BAE3-B46531CE12A7}"/>
    <cellStyle name="20% - Accent1 2 3 10" xfId="36146" xr:uid="{5B51F11C-46C4-4205-B7B4-2375E4BDBF48}"/>
    <cellStyle name="20% - Accent1 2 3 2" xfId="9747" xr:uid="{0D0F367A-6F9D-42F3-BFC7-2D1677A95D2C}"/>
    <cellStyle name="20% - Accent1 2 3 2 2" xfId="11224" xr:uid="{54A8F437-ABDB-4B9C-A744-775DF28E837F}"/>
    <cellStyle name="20% - Accent1 2 3 2 2 2" xfId="12689" xr:uid="{A99A6DE6-04B8-4CD3-9962-9E0DF28FA225}"/>
    <cellStyle name="20% - Accent1 2 3 2 2 2 2" xfId="16262" xr:uid="{E1F3F7A1-D0A9-471F-8553-569DF6E987DC}"/>
    <cellStyle name="20% - Accent1 2 3 2 2 2 2 2" xfId="35291" xr:uid="{1C8D95B9-8198-4CAD-A37A-E1867D30738B}"/>
    <cellStyle name="20% - Accent1 2 3 2 2 2 3" xfId="19789" xr:uid="{64009DD1-5688-409C-815D-B293DFE0A572}"/>
    <cellStyle name="20% - Accent1 2 3 2 2 2 4" xfId="39644" xr:uid="{E36802DF-1527-42C1-BB26-855D292E1BEE}"/>
    <cellStyle name="20% - Accent1 2 3 2 2 3" xfId="14820" xr:uid="{C6E19C32-E6AA-420A-A39C-6FAA4A0711F5}"/>
    <cellStyle name="20% - Accent1 2 3 2 2 3 2" xfId="33278" xr:uid="{21D757A0-C471-43D8-AC9E-A79FB8B0D5F1}"/>
    <cellStyle name="20% - Accent1 2 3 2 2 3 3" xfId="41643" xr:uid="{207597D2-2BA2-4AE0-A769-EF6A7974E13F}"/>
    <cellStyle name="20% - Accent1 2 3 2 2 4" xfId="18347" xr:uid="{01E92D83-1BAF-4A22-81B6-60086BF74F62}"/>
    <cellStyle name="20% - Accent1 2 3 2 2 4 2" xfId="30311" xr:uid="{71948ADA-DD7E-41FC-B1DD-EE8DA974BE6C}"/>
    <cellStyle name="20% - Accent1 2 3 2 2 5" xfId="28358" xr:uid="{77B7A952-C7FA-434F-AFA6-2DE2BBA9BEBF}"/>
    <cellStyle name="20% - Accent1 2 3 2 2 6" xfId="37677" xr:uid="{6180582E-5444-4901-A1AE-AE21D65AA8A6}"/>
    <cellStyle name="20% - Accent1 2 3 2 3" xfId="20373" xr:uid="{598BABCD-C445-4137-B720-E0602E76EFDE}"/>
    <cellStyle name="20% - Accent1 2 3 2 3 2" xfId="23230" xr:uid="{8F34A82E-0D73-4C5B-A58E-7DD6AE9FAE41}"/>
    <cellStyle name="20% - Accent1 2 3 2 3 2 2" xfId="31556" xr:uid="{88CAFEAC-EFE0-49EF-937B-E3DB25151857}"/>
    <cellStyle name="20% - Accent1 2 3 2 3 2 3" xfId="39114" xr:uid="{0C38D05A-D889-4F79-A100-FA54C863E937}"/>
    <cellStyle name="20% - Accent1 2 3 2 3 3" xfId="25771" xr:uid="{F77DAF94-77D0-4B8E-9451-BE0605169DB3}"/>
    <cellStyle name="20% - Accent1 2 3 2 3 3 2" xfId="34717" xr:uid="{0FE1C5BD-557D-45EC-9048-751CA7519BDA}"/>
    <cellStyle name="20% - Accent1 2 3 2 3 3 3" xfId="41089" xr:uid="{E61D9662-8D8F-4C3E-8FD9-76E032695A81}"/>
    <cellStyle name="20% - Accent1 2 3 2 3 4" xfId="21746" xr:uid="{D74C90AB-C51C-4F14-8905-C77CCAFD779D}"/>
    <cellStyle name="20% - Accent1 2 3 2 3 4 2" xfId="29715" xr:uid="{EF826654-988D-4C42-94C0-B642362F0517}"/>
    <cellStyle name="20% - Accent1 2 3 2 3 5" xfId="27793" xr:uid="{27B82162-7E79-4289-81D9-DC81F3105E8E}"/>
    <cellStyle name="20% - Accent1 2 3 2 3 6" xfId="37083" xr:uid="{E3442D11-8D9F-4FC7-8898-D5533582C4CA}"/>
    <cellStyle name="20% - Accent1 2 3 2 4" xfId="22839" xr:uid="{1FBF89F9-ADF1-4A54-BAF7-92010329E07B}"/>
    <cellStyle name="20% - Accent1 2 3 2 4 2" xfId="25197" xr:uid="{67D27358-DAF8-4B31-B58A-09EA4F8F4E4F}"/>
    <cellStyle name="20% - Accent1 2 3 2 4 2 2" xfId="34003" xr:uid="{B57677C3-AC7C-4E0C-9E22-6FFBC252DCE7}"/>
    <cellStyle name="20% - Accent1 2 3 2 4 3" xfId="31024" xr:uid="{7A362148-6B64-49CA-9335-CFBE6A35973F}"/>
    <cellStyle name="20% - Accent1 2 3 2 4 4" xfId="38446" xr:uid="{47062D69-A6DB-4ECB-87C8-B34516083C7B}"/>
    <cellStyle name="20% - Accent1 2 3 2 5" xfId="24184" xr:uid="{0757ECED-C99C-4206-8B27-A0711F6A9B22}"/>
    <cellStyle name="20% - Accent1 2 3 2 5 2" xfId="32721" xr:uid="{6DA1A354-BF4F-4051-92D0-5AAC4B7CA978}"/>
    <cellStyle name="20% - Accent1 2 3 2 5 3" xfId="40386" xr:uid="{5898EF42-CFC0-4ECE-BA9B-21012AAFA847}"/>
    <cellStyle name="20% - Accent1 2 3 2 6" xfId="21203" xr:uid="{40D27933-8723-4C5A-AE88-B074E32B595A}"/>
    <cellStyle name="20% - Accent1 2 3 2 6 2" xfId="29108" xr:uid="{F0B3C0B4-BC30-4E3E-B1AA-3B7E606C21AC}"/>
    <cellStyle name="20% - Accent1 2 3 2 7" xfId="27209" xr:uid="{26DCF7B4-9DD4-4E87-BDEE-398EC0401725}"/>
    <cellStyle name="20% - Accent1 2 3 2 8" xfId="36347" xr:uid="{6BA1E6FD-CB40-491C-9415-A253B3081B42}"/>
    <cellStyle name="20% - Accent1 2 3 3" xfId="9298" xr:uid="{266ED0E5-75D5-471B-A6AA-1D37D8159F82}"/>
    <cellStyle name="20% - Accent1 2 3 3 2" xfId="11824" xr:uid="{7F86FA86-F2A8-4CA1-8382-638DC1116EFF}"/>
    <cellStyle name="20% - Accent1 2 3 3 2 2" xfId="15403" xr:uid="{1F24D819-7EBF-4244-9DDF-6003068BEC4E}"/>
    <cellStyle name="20% - Accent1 2 3 3 2 2 2" xfId="26439" xr:uid="{BCBD8315-E2E3-405C-AA89-20677D412065}"/>
    <cellStyle name="20% - Accent1 2 3 3 2 2 2 2" xfId="35486" xr:uid="{621E1735-1137-40A9-941C-98DD360ED22E}"/>
    <cellStyle name="20% - Accent1 2 3 3 2 2 3" xfId="32222" xr:uid="{7F3518A8-A726-459D-B2B4-775E4E9DA03C}"/>
    <cellStyle name="20% - Accent1 2 3 3 2 2 4" xfId="39831" xr:uid="{8FDE9E11-BDA4-4827-AFB8-3639CF739A69}"/>
    <cellStyle name="20% - Accent1 2 3 3 2 2 5" xfId="23791" xr:uid="{387BB814-A0B1-466C-86C8-368765A9ADC0}"/>
    <cellStyle name="20% - Accent1 2 3 3 2 3" xfId="18930" xr:uid="{BECABC39-7AF4-4038-A074-A876E80E3FF7}"/>
    <cellStyle name="20% - Accent1 2 3 3 2 3 2" xfId="33464" xr:uid="{0DE9526A-02CB-4971-8E9E-AB6D4D62DA24}"/>
    <cellStyle name="20% - Accent1 2 3 3 2 3 3" xfId="41823" xr:uid="{222D049D-8006-42A3-B2EC-B30257D324DA}"/>
    <cellStyle name="20% - Accent1 2 3 3 2 3 4" xfId="24756" xr:uid="{124BE4F4-272B-4C1B-A68C-5CFCA7070AEA}"/>
    <cellStyle name="20% - Accent1 2 3 3 2 4" xfId="22415" xr:uid="{AEB1129C-4C4E-4E1E-A553-6781DF14F1D9}"/>
    <cellStyle name="20% - Accent1 2 3 3 2 4 2" xfId="30508" xr:uid="{3A4BA639-0A13-437F-9BE4-764CA843F45C}"/>
    <cellStyle name="20% - Accent1 2 3 3 2 5" xfId="28545" xr:uid="{D67EE281-0EDA-47BE-BB52-34441ED3A678}"/>
    <cellStyle name="20% - Accent1 2 3 3 2 6" xfId="37866" xr:uid="{91C02890-02F7-4285-9CA9-F7A3596DC1A1}"/>
    <cellStyle name="20% - Accent1 2 3 3 2 7" xfId="20803" xr:uid="{89AEC9D5-9881-4F58-AE15-B3DBB5CCF6A1}"/>
    <cellStyle name="20% - Accent1 2 3 3 3" xfId="13994" xr:uid="{FB101165-D5CF-4D0F-B0AB-A477C4EBD06C}"/>
    <cellStyle name="20% - Accent1 2 3 3 3 2" xfId="23401" xr:uid="{01CDC561-117F-4B81-B48F-C6CA46245B2B}"/>
    <cellStyle name="20% - Accent1 2 3 3 3 2 2" xfId="31730" xr:uid="{594AE9E9-464C-448E-B190-043E4D21CF22}"/>
    <cellStyle name="20% - Accent1 2 3 3 3 2 3" xfId="39282" xr:uid="{FC8F6785-EA93-43DD-81FF-950E1460D87F}"/>
    <cellStyle name="20% - Accent1 2 3 3 3 3" xfId="25946" xr:uid="{5C2338A2-18B8-4C0E-9F9B-56F5AC714A99}"/>
    <cellStyle name="20% - Accent1 2 3 3 3 3 2" xfId="34912" xr:uid="{9A9F8377-BAB7-46B9-AE75-62A45D85848C}"/>
    <cellStyle name="20% - Accent1 2 3 3 3 3 3" xfId="41278" xr:uid="{2A97519B-3BFF-4177-92B5-C4B6A33EEFC7}"/>
    <cellStyle name="20% - Accent1 2 3 3 3 4" xfId="21920" xr:uid="{C33F3614-ECC7-4D99-88B0-ED3B3857B35C}"/>
    <cellStyle name="20% - Accent1 2 3 3 3 4 2" xfId="29918" xr:uid="{FB999E6D-5E45-41FB-8FDE-99FFC5EC6144}"/>
    <cellStyle name="20% - Accent1 2 3 3 3 5" xfId="27989" xr:uid="{0C895816-4FA0-49D0-B035-6B4D769DD6F1}"/>
    <cellStyle name="20% - Accent1 2 3 3 3 6" xfId="37285" xr:uid="{D2CA51F4-E164-4906-93BD-FC5BF7FE12C6}"/>
    <cellStyle name="20% - Accent1 2 3 3 3 7" xfId="20485" xr:uid="{46027A99-A35A-4F57-9BF7-CDCC0467FC52}"/>
    <cellStyle name="20% - Accent1 2 3 3 4" xfId="17526" xr:uid="{6ABBC3C9-162F-414F-9D92-BACDB37E5A2D}"/>
    <cellStyle name="20% - Accent1 2 3 3 4 2" xfId="25378" xr:uid="{CF7232E1-F5BA-4843-B410-D34745D2B9B0}"/>
    <cellStyle name="20% - Accent1 2 3 3 4 2 2" xfId="34197" xr:uid="{AD3F9EB8-F06B-4327-A0CF-6E1623FBBD8D}"/>
    <cellStyle name="20% - Accent1 2 3 3 4 3" xfId="31202" xr:uid="{31EA7410-A927-45BA-A189-504DC41FB3C3}"/>
    <cellStyle name="20% - Accent1 2 3 3 4 4" xfId="38631" xr:uid="{D9C34007-D977-4110-A3B9-B8B461AF21E3}"/>
    <cellStyle name="20% - Accent1 2 3 3 4 5" xfId="22962" xr:uid="{01D8111E-5D65-4254-B869-BA5351396BD5}"/>
    <cellStyle name="20% - Accent1 2 3 3 5" xfId="24360" xr:uid="{AAF2E2E5-44FF-466C-BAD8-C8FE6B934D80}"/>
    <cellStyle name="20% - Accent1 2 3 3 5 2" xfId="32910" xr:uid="{DD9F44C9-0DED-4C89-9053-92558A74C912}"/>
    <cellStyle name="20% - Accent1 2 3 3 5 3" xfId="40569" xr:uid="{6E23D4CB-944D-4E25-913C-3BD411043205}"/>
    <cellStyle name="20% - Accent1 2 3 3 6" xfId="21383" xr:uid="{A9B0C8CC-7DEE-42DB-8661-7145B0A6B1D8}"/>
    <cellStyle name="20% - Accent1 2 3 3 6 2" xfId="29310" xr:uid="{212CFE5E-FE64-4C02-BD77-1AD593657A33}"/>
    <cellStyle name="20% - Accent1 2 3 3 7" xfId="27398" xr:uid="{7C468BC0-312B-4410-BC67-F2B7D05C035F}"/>
    <cellStyle name="20% - Accent1 2 3 3 8" xfId="36541" xr:uid="{070D28E0-2422-428A-86B5-683CB45FF091}"/>
    <cellStyle name="20% - Accent1 2 3 3 9" xfId="20150" xr:uid="{3B1141F8-30D6-4304-9ACD-6E8B29038C5B}"/>
    <cellStyle name="20% - Accent1 2 3 4" xfId="10275" xr:uid="{73A95C44-677B-4A52-9B25-C253D962A73C}"/>
    <cellStyle name="20% - Accent1 2 3 4 2" xfId="11886" xr:uid="{0476F1CD-4521-488D-9826-310129995B74}"/>
    <cellStyle name="20% - Accent1 2 3 4 2 2" xfId="15464" xr:uid="{F50AE5B2-1E53-4EFB-9755-3D9C7521F9B2}"/>
    <cellStyle name="20% - Accent1 2 3 4 2 2 2" xfId="35106" xr:uid="{0B1D7E60-31AB-45D4-B688-4D94BE1E269A}"/>
    <cellStyle name="20% - Accent1 2 3 4 2 3" xfId="18991" xr:uid="{85481428-5D82-4078-8392-2D1BA4D7E49F}"/>
    <cellStyle name="20% - Accent1 2 3 4 2 4" xfId="39459" xr:uid="{FE6154E2-2298-44E7-8EEC-26778640BE2A}"/>
    <cellStyle name="20% - Accent1 2 3 4 3" xfId="14060" xr:uid="{DEEE9165-6892-44F7-96E8-D0DEA295F125}"/>
    <cellStyle name="20% - Accent1 2 3 4 3 2" xfId="33103" xr:uid="{72BA4472-6511-4792-93F2-A986AB61D25E}"/>
    <cellStyle name="20% - Accent1 2 3 4 3 3" xfId="41468" xr:uid="{7A943B2F-4362-4EE5-9E25-2DEDA5DC0617}"/>
    <cellStyle name="20% - Accent1 2 3 4 4" xfId="17587" xr:uid="{D7C40DF8-22BC-410D-91E0-366EDEE76249}"/>
    <cellStyle name="20% - Accent1 2 3 4 4 2" xfId="30124" xr:uid="{8C086DBA-59A8-458F-933F-23CCD8F61FC2}"/>
    <cellStyle name="20% - Accent1 2 3 4 5" xfId="28185" xr:uid="{EFA5BA62-CCF8-4413-B995-608D568AB228}"/>
    <cellStyle name="20% - Accent1 2 3 4 6" xfId="37489" xr:uid="{CE85FAA9-C6FF-4AA2-9D13-A7093BA84B7F}"/>
    <cellStyle name="20% - Accent1 2 3 5" xfId="10796" xr:uid="{9F8A0F0C-CBE1-4128-9205-2A498957BA2B}"/>
    <cellStyle name="20% - Accent1 2 3 5 2" xfId="12282" xr:uid="{FF85FA43-9360-4946-8520-B05F16F9A6DD}"/>
    <cellStyle name="20% - Accent1 2 3 5 2 2" xfId="15855" xr:uid="{7CE730AA-7D28-4EBA-96B1-F255745A8025}"/>
    <cellStyle name="20% - Accent1 2 3 5 2 3" xfId="19382" xr:uid="{04019073-2F4C-49E5-BD7C-4F6661101B0D}"/>
    <cellStyle name="20% - Accent1 2 3 5 3" xfId="14428" xr:uid="{98A9ED77-7E4F-409A-8B5C-88929D42C7AC}"/>
    <cellStyle name="20% - Accent1 2 3 5 3 2" xfId="34520" xr:uid="{51ECD0D6-ED5C-4FA0-86BA-34B6BF5BCF50}"/>
    <cellStyle name="20% - Accent1 2 3 5 3 3" xfId="40892" xr:uid="{AD60B601-65F1-42FE-8D88-1966A5AE6D8F}"/>
    <cellStyle name="20% - Accent1 2 3 5 4" xfId="17955" xr:uid="{6A72F795-C218-4873-B1CB-D1C9232F4D56}"/>
    <cellStyle name="20% - Accent1 2 3 5 4 2" xfId="29516" xr:uid="{2461A954-3E49-4028-B191-5BF189D0DD50}"/>
    <cellStyle name="20% - Accent1 2 3 5 5" xfId="27596" xr:uid="{3EB48727-1E09-467B-BDF6-8877F28C368C}"/>
    <cellStyle name="20% - Accent1 2 3 5 6" xfId="36884" xr:uid="{4075AEF6-80BD-4C66-84DB-C3817206211D}"/>
    <cellStyle name="20% - Accent1 2 3 6" xfId="22710" xr:uid="{E7A50EA7-2C63-422A-A4B6-C663667AD8A3}"/>
    <cellStyle name="20% - Accent1 2 3 6 2" xfId="25031" xr:uid="{B86864B8-B797-4DF2-BA3C-E9B1F9D3F8B8}"/>
    <cellStyle name="20% - Accent1 2 3 6 2 2" xfId="33821" xr:uid="{032236B2-F561-48DA-87D6-DA9E7EE2537C}"/>
    <cellStyle name="20% - Accent1 2 3 6 3" xfId="30858" xr:uid="{C15EA118-E296-428A-81F5-62A7AB2DF14A}"/>
    <cellStyle name="20% - Accent1 2 3 6 4" xfId="38262" xr:uid="{374CEC4A-6470-45A3-AEC0-F58CEB66700F}"/>
    <cellStyle name="20% - Accent1 2 3 7" xfId="24034" xr:uid="{1A12AADA-B654-4609-A6A1-195068546863}"/>
    <cellStyle name="20% - Accent1 2 3 7 2" xfId="32536" xr:uid="{07126BC4-AC5F-4D53-896E-DA4413E037E1}"/>
    <cellStyle name="20% - Accent1 2 3 7 3" xfId="40201" xr:uid="{6D40894D-4AD8-4FD2-A8CB-BBE9AC54EEE1}"/>
    <cellStyle name="20% - Accent1 2 3 8" xfId="21034" xr:uid="{0B5484E5-7CDC-4557-842D-33D6846301B4}"/>
    <cellStyle name="20% - Accent1 2 3 8 2" xfId="28908" xr:uid="{4FF5FE92-8E50-4FF1-95A1-2968ABD69C12}"/>
    <cellStyle name="20% - Accent1 2 3 9" xfId="27049" xr:uid="{D4CC3CAE-1E6A-4CB8-B0B8-75C5E9B9CB44}"/>
    <cellStyle name="20% - Accent1 2 4" xfId="343" xr:uid="{A9FDB67A-D73C-4388-98C6-A589030ADF33}"/>
    <cellStyle name="20% - Accent1 2 4 2" xfId="10428" xr:uid="{EE1DE0F7-68E8-414D-84FD-7767CEA778D4}"/>
    <cellStyle name="20% - Accent1 2 4 2 2" xfId="11400" xr:uid="{2C100A28-1EE0-4494-A12A-B76BE628F40B}"/>
    <cellStyle name="20% - Accent1 2 4 2 2 2" xfId="12865" xr:uid="{AC700181-5AD7-4BBE-9038-FE7CE06C5C46}"/>
    <cellStyle name="20% - Accent1 2 4 2 2 2 2" xfId="16438" xr:uid="{77052515-9DB4-46FC-96F7-F67F082C4DB9}"/>
    <cellStyle name="20% - Accent1 2 4 2 2 2 3" xfId="19965" xr:uid="{E7009DCF-F2B6-4EF2-8D63-29F5BDEB7748}"/>
    <cellStyle name="20% - Accent1 2 4 2 2 2 4" xfId="35647" xr:uid="{04F896E6-F147-4612-88C2-EFD4A3C1314B}"/>
    <cellStyle name="20% - Accent1 2 4 2 2 3" xfId="14996" xr:uid="{E1353BB8-7164-4FB2-93A4-9E94C7496020}"/>
    <cellStyle name="20% - Accent1 2 4 2 2 3 2" xfId="39992" xr:uid="{1A1E384D-D214-40E7-A0C6-E4BB1206260C}"/>
    <cellStyle name="20% - Accent1 2 4 2 2 4" xfId="18523" xr:uid="{194288F0-7927-4791-9933-366B9A58D6C8}"/>
    <cellStyle name="20% - Accent1 2 4 2 2 5" xfId="26584" xr:uid="{3BEC85DD-3F67-4588-82B3-C9E88B6B3560}"/>
    <cellStyle name="20% - Accent1 2 4 2 3" xfId="11978" xr:uid="{4CEC9FC0-FD74-410A-877A-3352E8E3839D}"/>
    <cellStyle name="20% - Accent1 2 4 2 3 2" xfId="15556" xr:uid="{D3FA2677-40C6-4F0A-BE0C-2C512041A24A}"/>
    <cellStyle name="20% - Accent1 2 4 2 3 3" xfId="19083" xr:uid="{BA765B77-51B9-499F-ABE3-19B2B432C737}"/>
    <cellStyle name="20% - Accent1 2 4 2 4" xfId="14150" xr:uid="{9C05FAE7-FAB6-4760-AF6E-DCAA1D3C64DD}"/>
    <cellStyle name="20% - Accent1 2 4 2 5" xfId="17677" xr:uid="{7D699594-B839-4BFA-A59A-C519955FF51A}"/>
    <cellStyle name="20% - Accent1 2 4 3" xfId="10982" xr:uid="{7EC19B21-9E1B-475C-B6DC-7EC642CB1BF7}"/>
    <cellStyle name="20% - Accent1 2 4 3 2" xfId="12458" xr:uid="{9B39C31E-5DE3-48E5-8BE0-8667BFCC66CB}"/>
    <cellStyle name="20% - Accent1 2 4 3 2 2" xfId="16031" xr:uid="{4FDB54BA-1FF7-4D8B-BDC4-E95368D4899B}"/>
    <cellStyle name="20% - Accent1 2 4 3 2 3" xfId="19558" xr:uid="{FC5A1862-D13F-42E3-BCEE-53EA6787A78E}"/>
    <cellStyle name="20% - Accent1 2 4 3 2 4" xfId="34366" xr:uid="{83413AA9-5D26-4594-87D8-C7F286BDE4A8}"/>
    <cellStyle name="20% - Accent1 2 4 3 3" xfId="14603" xr:uid="{0B3EB0E8-8876-43A9-B792-D2A8F0229036}"/>
    <cellStyle name="20% - Accent1 2 4 3 3 2" xfId="38796" xr:uid="{92BDDAEE-F3E4-4615-B73D-74DFE51A117A}"/>
    <cellStyle name="20% - Accent1 2 4 3 4" xfId="18130" xr:uid="{29B58C2E-4387-48E1-AAA3-C7920D1D4BB5}"/>
    <cellStyle name="20% - Accent1 2 4 3 5" xfId="25527" xr:uid="{46919E60-B024-4947-ACCE-CFE00F8BEEEB}"/>
    <cellStyle name="20% - Accent1 2 4 4" xfId="11623" xr:uid="{CDB6F18E-7E2F-4F87-86E4-8E1CA07EE227}"/>
    <cellStyle name="20% - Accent1 2 4 4 2" xfId="15206" xr:uid="{0FFD8114-507D-482C-9C1A-FD955C59AECA}"/>
    <cellStyle name="20% - Accent1 2 4 4 2 2" xfId="33616" xr:uid="{7BA1D952-FEE5-4002-8DE0-2E2D95484B5A}"/>
    <cellStyle name="20% - Accent1 2 4 4 3" xfId="18733" xr:uid="{50019B42-4B27-4A34-9510-E36B81388612}"/>
    <cellStyle name="20% - Accent1 2 4 4 3 2" xfId="40725" xr:uid="{764E7C07-4542-45DA-9920-3653F67493F8}"/>
    <cellStyle name="20% - Accent1 2 4 4 4" xfId="24860" xr:uid="{468DEE97-96C8-467C-B9F1-4CA04767E037}"/>
    <cellStyle name="20% - Accent1 2 4 5" xfId="7616" xr:uid="{C6DF43D9-2F95-42BC-82BD-42049DF62D86}"/>
    <cellStyle name="20% - Accent1 2 4 5 2" xfId="13810" xr:uid="{7973938A-FC67-4F97-B6A7-20184A5412F5}"/>
    <cellStyle name="20% - Accent1 2 4 5 2 2" xfId="30674" xr:uid="{6C4EB467-DDFF-47D9-BF1B-438782581FA7}"/>
    <cellStyle name="20% - Accent1 2 4 5 3" xfId="17346" xr:uid="{50EC2B49-58A3-4815-8F66-F9687F898575}"/>
    <cellStyle name="20% - Accent1 2 4 5 4" xfId="22558" xr:uid="{C936C031-8607-49D3-AE07-80EE084D3D32}"/>
    <cellStyle name="20% - Accent1 2 4 6" xfId="28697" xr:uid="{B92EB4D0-276B-4FE4-BA1C-4FC398F531EF}"/>
    <cellStyle name="20% - Accent1 2 4 7" xfId="36710" xr:uid="{960D61D2-C2FF-45A5-9571-9CF056D34810}"/>
    <cellStyle name="20% - Accent1 2 5" xfId="11078" xr:uid="{F2B21621-DB14-43FB-8D09-B487329407BF}"/>
    <cellStyle name="20% - Accent1 2 5 2" xfId="12529" xr:uid="{801DC544-1F60-4A00-B662-FA4EF7E3FFFE}"/>
    <cellStyle name="20% - Accent1 2 5 2 2" xfId="16102" xr:uid="{1FE21075-94E7-4089-BDC4-8E537C9E5CD0}"/>
    <cellStyle name="20% - Accent1 2 5 2 3" xfId="19629" xr:uid="{19C2F255-1887-4CB0-BDEB-0D968C1126CA}"/>
    <cellStyle name="20% - Accent1 2 5 3" xfId="14674" xr:uid="{AC2354D5-BD55-487B-B6AB-CD1B8A9A4E7A}"/>
    <cellStyle name="20% - Accent1 2 5 4" xfId="18201" xr:uid="{7D55C5D4-D746-47BF-9CF8-137D2618FB2E}"/>
    <cellStyle name="20% - Accent1 2 6" xfId="10649" xr:uid="{B80CCAFE-87DE-4D65-978C-F2AD40548A16}"/>
    <cellStyle name="20% - Accent1 2 6 2" xfId="12129" xr:uid="{203BF63F-BCC8-40F8-B455-44F396D09912}"/>
    <cellStyle name="20% - Accent1 2 6 2 2" xfId="15702" xr:uid="{10672F2C-33CF-418A-9BB7-BD94ACF96F2C}"/>
    <cellStyle name="20% - Accent1 2 6 2 3" xfId="19229" xr:uid="{2378C8FF-2843-4DB8-BD88-4C9DE3F42D4E}"/>
    <cellStyle name="20% - Accent1 2 6 3" xfId="14281" xr:uid="{446E05CD-8310-4200-955A-283816EEA368}"/>
    <cellStyle name="20% - Accent1 2 6 4" xfId="17808" xr:uid="{991F64CA-CD5B-497D-B42F-97E93A8B8D76}"/>
    <cellStyle name="20% - Accent1 2 7" xfId="11564" xr:uid="{6F86EDD9-3267-4E5B-9E58-10BF18E7C229}"/>
    <cellStyle name="20% - Accent1 2 7 2" xfId="15159" xr:uid="{29D405AF-062C-4D61-9429-66FF60FF3DEE}"/>
    <cellStyle name="20% - Accent1 2 7 3" xfId="18686" xr:uid="{8CBAE71F-82B7-46CA-B47E-24D3843511B8}"/>
    <cellStyle name="20% - Accent1 2 8" xfId="7036" xr:uid="{9F0A3166-15B3-42A3-8F8A-06E54ECC263D}"/>
    <cellStyle name="20% - Accent1 2 8 2" xfId="13527" xr:uid="{8DC35397-04AB-4156-B9C7-5BEFC335A060}"/>
    <cellStyle name="20% - Accent1 2 8 3" xfId="17063" xr:uid="{A9737E61-520F-4342-9BED-263458261CBB}"/>
    <cellStyle name="20% - Accent1 2 9" xfId="48051" xr:uid="{7299590E-8436-44BA-91BA-D9C5CDD1E905}"/>
    <cellStyle name="20% - Accent1 20" xfId="48167" xr:uid="{F10B4FE1-77D3-4755-A9FB-C0C78F8BB67B}"/>
    <cellStyle name="20% - Accent1 3" xfId="221" xr:uid="{933A7976-E68C-4C0E-9610-9135E81930CD}"/>
    <cellStyle name="20% - Accent1 3 10" xfId="6070" xr:uid="{CA0B7466-59ED-49C1-927C-043FFD76A993}"/>
    <cellStyle name="20% - Accent1 3 11" xfId="36148" xr:uid="{27AA2B3D-8AD7-4F32-83FD-703313C26182}"/>
    <cellStyle name="20% - Accent1 3 12" xfId="42495" xr:uid="{C1273322-3DB8-4190-94A0-89AEDAEF334B}"/>
    <cellStyle name="20% - Accent1 3 13" xfId="42567" xr:uid="{951523B1-E186-4FDB-B1E5-E372330C5C87}"/>
    <cellStyle name="20% - Accent1 3 14" xfId="48123" xr:uid="{3D4E6736-FDCB-4F31-912E-1DC7252DC502}"/>
    <cellStyle name="20% - Accent1 3 2" xfId="344" xr:uid="{D8F161F7-8D5A-4791-8085-A5E93FC1A10B}"/>
    <cellStyle name="20% - Accent1 3 2 2" xfId="10110" xr:uid="{F8DB4568-7897-4B5D-B997-46B2C824E625}"/>
    <cellStyle name="20% - Accent1 3 2 2 2" xfId="23676" xr:uid="{BD1844C0-B649-4F16-BC42-DDE4507F6A62}"/>
    <cellStyle name="20% - Accent1 3 2 2 2 2" xfId="26272" xr:uid="{19844035-6C4D-47DC-B80F-AA313E941010}"/>
    <cellStyle name="20% - Accent1 3 2 2 2 2 2" xfId="35292" xr:uid="{3CD2913D-C416-4842-BDC6-A90F5EE491F1}"/>
    <cellStyle name="20% - Accent1 3 2 2 2 3" xfId="32057" xr:uid="{1EE63C0F-C1D8-4DC5-8D2A-5AAE3DAB81B8}"/>
    <cellStyle name="20% - Accent1 3 2 2 2 4" xfId="39645" xr:uid="{8363C0A4-139A-45AD-AC54-6A80AA5D4BA4}"/>
    <cellStyle name="20% - Accent1 3 2 2 3" xfId="24642" xr:uid="{CE4978B5-621A-4F10-B9D9-CFC3FEBB4362}"/>
    <cellStyle name="20% - Accent1 3 2 2 3 2" xfId="33279" xr:uid="{8D87EF7D-6FA5-424D-921A-F5347462E36D}"/>
    <cellStyle name="20% - Accent1 3 2 2 3 3" xfId="41644" xr:uid="{5D2BE4D0-9136-4656-8FFA-C78326F5193D}"/>
    <cellStyle name="20% - Accent1 3 2 2 4" xfId="22248" xr:uid="{EC52F934-27A7-45D8-9418-D5407B005B71}"/>
    <cellStyle name="20% - Accent1 3 2 2 4 2" xfId="30313" xr:uid="{4FF7F227-19A0-42A6-9C43-0823F39E2107}"/>
    <cellStyle name="20% - Accent1 3 2 2 5" xfId="28359" xr:uid="{AA5BF960-C4A4-4D8A-84B5-291111CD95A3}"/>
    <cellStyle name="20% - Accent1 3 2 2 6" xfId="37679" xr:uid="{C1E0B195-1A06-4266-AFAC-0C606EEBAE19}"/>
    <cellStyle name="20% - Accent1 3 2 2 7" xfId="20699" xr:uid="{28B488E9-2BA0-4F70-B93F-7C684E370EDA}"/>
    <cellStyle name="20% - Accent1 3 2 3" xfId="11136" xr:uid="{6DA4B0E0-8297-4D74-9E68-01FFFA498788}"/>
    <cellStyle name="20% - Accent1 3 2 3 2" xfId="12588" xr:uid="{1864F77F-EAB6-45EE-8DEE-6BAF28B59D16}"/>
    <cellStyle name="20% - Accent1 3 2 3 2 2" xfId="16161" xr:uid="{FC1231A3-F1A9-423F-A4E8-D94242E3C09E}"/>
    <cellStyle name="20% - Accent1 3 2 3 2 3" xfId="19688" xr:uid="{F28148E7-1364-481E-A9B0-132D61FD93E6}"/>
    <cellStyle name="20% - Accent1 3 2 3 3" xfId="14732" xr:uid="{F791E35E-3E5E-4EC4-8522-A86F949F98F0}"/>
    <cellStyle name="20% - Accent1 3 2 3 3 2" xfId="34718" xr:uid="{C54823D3-6A55-45E9-87F9-20258E369BBE}"/>
    <cellStyle name="20% - Accent1 3 2 3 3 3" xfId="41090" xr:uid="{304EFAA3-0B11-455F-8FBB-1BBA869F3A2C}"/>
    <cellStyle name="20% - Accent1 3 2 3 4" xfId="18259" xr:uid="{E102DEEE-EEF5-430E-86F4-8FFB6CC4EA51}"/>
    <cellStyle name="20% - Accent1 3 2 3 4 2" xfId="29717" xr:uid="{616E0818-C96C-4240-B505-B124E4AA6FAB}"/>
    <cellStyle name="20% - Accent1 3 2 3 5" xfId="27794" xr:uid="{C736A8D7-3C7D-4A41-A89B-C899FE70EF96}"/>
    <cellStyle name="20% - Accent1 3 2 3 6" xfId="37085" xr:uid="{F784BB61-89D3-423C-B2C4-4842768A2B2C}"/>
    <cellStyle name="20% - Accent1 3 2 4" xfId="11823" xr:uid="{B7D96A14-FD38-4424-87D8-DCA15A68F606}"/>
    <cellStyle name="20% - Accent1 3 2 4 2" xfId="15402" xr:uid="{C8E170AB-FD28-4C23-A2E2-B75B682501DE}"/>
    <cellStyle name="20% - Accent1 3 2 4 2 2" xfId="34005" xr:uid="{141EF0AE-010D-40C4-A1F0-450AAE974068}"/>
    <cellStyle name="20% - Accent1 3 2 4 3" xfId="18929" xr:uid="{F83A5D21-A366-40D6-BD6B-3421E374C751}"/>
    <cellStyle name="20% - Accent1 3 2 4 4" xfId="38448" xr:uid="{8AD89EA4-64EF-497A-BD5A-0939A1B9AD72}"/>
    <cellStyle name="20% - Accent1 3 2 5" xfId="13993" xr:uid="{80F3C420-DAE5-4A03-BEA6-5422C545085B}"/>
    <cellStyle name="20% - Accent1 3 2 5 2" xfId="32722" xr:uid="{46753854-79F3-4D47-80AD-F6758E0BAB5B}"/>
    <cellStyle name="20% - Accent1 3 2 5 3" xfId="40387" xr:uid="{781E227A-F525-407C-809C-229F414A3F23}"/>
    <cellStyle name="20% - Accent1 3 2 6" xfId="17525" xr:uid="{E653B783-1393-48B4-A758-F356353A3A69}"/>
    <cellStyle name="20% - Accent1 3 2 6 2" xfId="29110" xr:uid="{7DC90D62-233B-40FD-A132-C3D2CCFF881A}"/>
    <cellStyle name="20% - Accent1 3 2 7" xfId="27210" xr:uid="{AC2EED28-BE6B-4AF0-AB6A-0DF989BC4D91}"/>
    <cellStyle name="20% - Accent1 3 2 8" xfId="36348" xr:uid="{6ACE691F-295E-4D1A-BA18-415E1BB75C05}"/>
    <cellStyle name="20% - Accent1 3 2 9" xfId="9297" xr:uid="{08ACC5B5-7D46-44F1-A747-1811B50CD902}"/>
    <cellStyle name="20% - Accent1 3 3" xfId="2206" xr:uid="{343870F5-315D-41FF-B03C-F3CE19DB4A13}"/>
    <cellStyle name="20% - Accent1 3 3 10" xfId="10109" xr:uid="{387B18C1-6F81-41B0-89AF-36FDD58648A2}"/>
    <cellStyle name="20% - Accent1 3 3 11" xfId="44237" xr:uid="{5E1AFDC0-5661-494F-949B-A181D8D64DC4}"/>
    <cellStyle name="20% - Accent1 3 3 2" xfId="3953" xr:uid="{7D270AD5-6F80-4BFB-9984-C0E08F1EB8DB}"/>
    <cellStyle name="20% - Accent1 3 3 2 2" xfId="23792" xr:uid="{9F9CE034-0493-415E-A664-23971A2F1A8F}"/>
    <cellStyle name="20% - Accent1 3 3 2 2 2" xfId="26440" xr:uid="{43C17054-1CC9-4C1F-9316-C468BB166959}"/>
    <cellStyle name="20% - Accent1 3 3 2 2 2 2" xfId="35487" xr:uid="{CBB977EF-80BD-4432-B500-4F31976E63E9}"/>
    <cellStyle name="20% - Accent1 3 3 2 2 3" xfId="32223" xr:uid="{E00229FE-5FF8-486D-88CC-40DC1C99ABF4}"/>
    <cellStyle name="20% - Accent1 3 3 2 2 4" xfId="39832" xr:uid="{9E67EE79-3E03-4196-95C6-61A5FB0ADB4B}"/>
    <cellStyle name="20% - Accent1 3 3 2 3" xfId="24757" xr:uid="{55A2450B-907C-46F9-8A18-3B12BB5E9FBA}"/>
    <cellStyle name="20% - Accent1 3 3 2 3 2" xfId="33465" xr:uid="{FB6AA723-1000-4E8F-AEF6-F8B74BC34752}"/>
    <cellStyle name="20% - Accent1 3 3 2 3 3" xfId="41824" xr:uid="{5574B906-980B-4FCE-9537-9E2CDA48416D}"/>
    <cellStyle name="20% - Accent1 3 3 2 4" xfId="22416" xr:uid="{D40055DD-28D3-4D89-8F21-0BEB1BC6D179}"/>
    <cellStyle name="20% - Accent1 3 3 2 4 2" xfId="30510" xr:uid="{E70B92BB-429C-4754-8F22-6DFC8E7D71C9}"/>
    <cellStyle name="20% - Accent1 3 3 2 5" xfId="28546" xr:uid="{AF1061A5-2459-4240-B320-2B10CE4F2747}"/>
    <cellStyle name="20% - Accent1 3 3 2 6" xfId="37868" xr:uid="{1E706733-B153-4EC4-8217-2B69590F2063}"/>
    <cellStyle name="20% - Accent1 3 3 2 7" xfId="20804" xr:uid="{B173751F-7B6A-461D-88FB-05715ECA37C7}"/>
    <cellStyle name="20% - Accent1 3 3 2 8" xfId="45978" xr:uid="{F020EB0A-658E-4665-9F5D-90535A0673CB}"/>
    <cellStyle name="20% - Accent1 3 3 3" xfId="20486" xr:uid="{8270F344-B8BD-4452-B572-05DED7153E29}"/>
    <cellStyle name="20% - Accent1 3 3 3 2" xfId="23402" xr:uid="{70BD99B5-18CA-4B10-A4B0-A0DA81979361}"/>
    <cellStyle name="20% - Accent1 3 3 3 2 2" xfId="31731" xr:uid="{9B85AD4A-3E9E-4C0C-944D-F448D0878151}"/>
    <cellStyle name="20% - Accent1 3 3 3 2 3" xfId="39283" xr:uid="{6624D143-EC70-42C5-9DCC-37ABB096DB58}"/>
    <cellStyle name="20% - Accent1 3 3 3 3" xfId="25947" xr:uid="{6BBF3750-1093-4F23-B1EF-C2CEFC57E2DB}"/>
    <cellStyle name="20% - Accent1 3 3 3 3 2" xfId="34913" xr:uid="{703F6186-EE15-45D1-AE94-C03C490508F1}"/>
    <cellStyle name="20% - Accent1 3 3 3 3 3" xfId="41279" xr:uid="{C15D5226-0848-4471-9285-12A0E0F602C2}"/>
    <cellStyle name="20% - Accent1 3 3 3 4" xfId="21921" xr:uid="{F4DC15A8-E63B-41CD-BE13-88EF214469EB}"/>
    <cellStyle name="20% - Accent1 3 3 3 4 2" xfId="29920" xr:uid="{F2A1DC86-1D97-4FC3-AF59-2178B933E37B}"/>
    <cellStyle name="20% - Accent1 3 3 3 5" xfId="27990" xr:uid="{BA04460F-EB9B-46C0-9DBD-89FF80846330}"/>
    <cellStyle name="20% - Accent1 3 3 3 6" xfId="37287" xr:uid="{47AAEFB0-69D2-4019-A468-1ED2D7F8ED27}"/>
    <cellStyle name="20% - Accent1 3 3 4" xfId="22963" xr:uid="{C41D8686-333D-4AD2-9076-BE928593E411}"/>
    <cellStyle name="20% - Accent1 3 3 4 2" xfId="25379" xr:uid="{F017CDC4-5784-40B8-B395-BC0F9F8BB144}"/>
    <cellStyle name="20% - Accent1 3 3 4 2 2" xfId="34199" xr:uid="{200C96A5-E1DD-4B36-B4AC-543D6AA0580A}"/>
    <cellStyle name="20% - Accent1 3 3 4 3" xfId="31203" xr:uid="{4B5902BF-5FEF-49FB-907F-08BF213ADBFA}"/>
    <cellStyle name="20% - Accent1 3 3 4 4" xfId="38633" xr:uid="{5AD9409F-E0CF-47EA-8416-3B8C86A2EA55}"/>
    <cellStyle name="20% - Accent1 3 3 5" xfId="24361" xr:uid="{F88F2B7C-C8BF-451D-AABF-C9BD0A0B3A8C}"/>
    <cellStyle name="20% - Accent1 3 3 5 2" xfId="32911" xr:uid="{56582413-B157-4B61-A672-FC9F343A9F27}"/>
    <cellStyle name="20% - Accent1 3 3 5 3" xfId="40570" xr:uid="{05458082-2263-4ED6-9878-1025BA0D2992}"/>
    <cellStyle name="20% - Accent1 3 3 6" xfId="21384" xr:uid="{3545F520-A1A9-4230-8822-91276E832783}"/>
    <cellStyle name="20% - Accent1 3 3 6 2" xfId="29312" xr:uid="{ED2286A6-0BE8-4D7E-9F90-444F3FB29456}"/>
    <cellStyle name="20% - Accent1 3 3 7" xfId="27399" xr:uid="{5564225B-4737-413F-AC80-8457FF153DD3}"/>
    <cellStyle name="20% - Accent1 3 3 8" xfId="36543" xr:uid="{21F2FF74-5156-46DA-B3E0-6D49249C7D3E}"/>
    <cellStyle name="20% - Accent1 3 3 9" xfId="20151" xr:uid="{872A39A5-DB41-4124-9ED9-1DE6B22698A8}"/>
    <cellStyle name="20% - Accent1 3 4" xfId="2283" xr:uid="{B4DE8EEE-1CC1-4616-B514-D151061FCE45}"/>
    <cellStyle name="20% - Accent1 3 4 2" xfId="11844" xr:uid="{69ACBF30-75A8-4A02-85C3-950F8BB1EEC7}"/>
    <cellStyle name="20% - Accent1 3 4 2 2" xfId="15423" xr:uid="{FE7B6AE7-1C0B-4FBE-AF67-95806D96331C}"/>
    <cellStyle name="20% - Accent1 3 4 2 2 2" xfId="35648" xr:uid="{A0C80A62-14ED-4A69-B757-6220441C136F}"/>
    <cellStyle name="20% - Accent1 3 4 2 2 3" xfId="39993" xr:uid="{8514614A-5E75-4B2C-A839-A31EA395BADF}"/>
    <cellStyle name="20% - Accent1 3 4 2 3" xfId="18950" xr:uid="{F94C33A4-0749-4F09-A7B9-CB80C0960379}"/>
    <cellStyle name="20% - Accent1 3 4 2 3 2" xfId="41976" xr:uid="{C36D56C2-BAD2-4DE3-8D16-A4463EBFE5CE}"/>
    <cellStyle name="20% - Accent1 3 4 2 4" xfId="38032" xr:uid="{00D5A6C5-2D1F-404F-849B-0ADB9FE758E3}"/>
    <cellStyle name="20% - Accent1 3 4 3" xfId="14014" xr:uid="{9AE25266-7986-482D-91C0-81CDA515848F}"/>
    <cellStyle name="20% - Accent1 3 4 3 2" xfId="34367" xr:uid="{3E32BC93-6469-4669-B5EE-B450D6E54D39}"/>
    <cellStyle name="20% - Accent1 3 4 3 3" xfId="38797" xr:uid="{24D53F8B-6634-47E2-B279-F9AEB396F4F8}"/>
    <cellStyle name="20% - Accent1 3 4 4" xfId="17546" xr:uid="{4DD2CADE-1270-46AA-A2B8-FB052635485C}"/>
    <cellStyle name="20% - Accent1 3 4 4 2" xfId="33618" xr:uid="{4E0F72A8-2046-404C-B8E7-0C57E8731B47}"/>
    <cellStyle name="20% - Accent1 3 4 4 3" xfId="40727" xr:uid="{8191CAC9-643A-4972-BD2F-F2B3E4D625C9}"/>
    <cellStyle name="20% - Accent1 3 4 5" xfId="22559" xr:uid="{069BF0F6-FD18-4963-B7BC-035BA65F57B2}"/>
    <cellStyle name="20% - Accent1 3 4 5 2" xfId="30676" xr:uid="{D0D37D7C-3BAD-4A8F-930C-41590F6E07FA}"/>
    <cellStyle name="20% - Accent1 3 4 6" xfId="28699" xr:uid="{01C2058F-3166-49ED-865D-8EE01277490C}"/>
    <cellStyle name="20% - Accent1 3 4 7" xfId="36712" xr:uid="{B1B35F0D-F88F-4DD6-A3D7-5A647D43222A}"/>
    <cellStyle name="20% - Accent1 3 4 8" xfId="9329" xr:uid="{562777CA-3B61-4E73-B360-C5628BEB4528}"/>
    <cellStyle name="20% - Accent1 3 4 9" xfId="44308" xr:uid="{9638FF79-D14F-4885-B114-0074753F68D4}"/>
    <cellStyle name="20% - Accent1 3 5" xfId="4049" xr:uid="{EECCBE8F-CD34-456B-9AD3-DB3977A2D128}"/>
    <cellStyle name="20% - Accent1 3 5 2" xfId="12188" xr:uid="{8591C076-A632-4ACF-B35A-FF444B7D65BB}"/>
    <cellStyle name="20% - Accent1 3 5 2 2" xfId="15761" xr:uid="{EE747A78-FEA9-4426-AF30-5DD5CA13D8BD}"/>
    <cellStyle name="20% - Accent1 3 5 2 2 2" xfId="35108" xr:uid="{C20C6693-FCA1-4A98-B1FF-8D2048F5BF93}"/>
    <cellStyle name="20% - Accent1 3 5 2 3" xfId="19288" xr:uid="{869DE386-3E86-44DC-AF3E-5632C1160708}"/>
    <cellStyle name="20% - Accent1 3 5 2 4" xfId="39461" xr:uid="{E513AE2E-4486-4C2C-8D75-0DBE8D48C83A}"/>
    <cellStyle name="20% - Accent1 3 5 3" xfId="14340" xr:uid="{A27CDBF2-8515-49BA-921E-216A83763F0E}"/>
    <cellStyle name="20% - Accent1 3 5 3 2" xfId="33104" xr:uid="{B3E0ECC0-7E03-45EA-BAE0-EE672788B105}"/>
    <cellStyle name="20% - Accent1 3 5 3 3" xfId="41469" xr:uid="{B7479846-002A-4AB6-B61C-7144429E29C1}"/>
    <cellStyle name="20% - Accent1 3 5 4" xfId="17867" xr:uid="{CE933069-CA63-4381-94C6-D646B2AEDB6C}"/>
    <cellStyle name="20% - Accent1 3 5 4 2" xfId="30126" xr:uid="{B25B03C5-A3A4-4BD1-81DF-6395DA3B40CA}"/>
    <cellStyle name="20% - Accent1 3 5 5" xfId="28186" xr:uid="{65A340C0-2E79-4411-A8D5-2E16458E2F09}"/>
    <cellStyle name="20% - Accent1 3 5 6" xfId="37491" xr:uid="{0CF93B0C-1214-49FD-BFFD-E8C172F8670A}"/>
    <cellStyle name="20% - Accent1 3 5 7" xfId="10708" xr:uid="{F3765745-F4A2-450F-809F-07EF1EB0B41B}"/>
    <cellStyle name="20% - Accent1 3 5 8" xfId="46054" xr:uid="{557007C2-BBC5-4D63-A38A-E2A58AD7300F}"/>
    <cellStyle name="20% - Accent1 3 6" xfId="4127" xr:uid="{2FAA9999-BF2B-45EA-8BEB-822A096C1959}"/>
    <cellStyle name="20% - Accent1 3 6 2" xfId="23101" xr:uid="{981E7DA5-6340-437E-8029-290DD0143DA2}"/>
    <cellStyle name="20% - Accent1 3 6 2 2" xfId="31383" xr:uid="{89A13CBF-6674-46D9-8A6B-D11CEF9C3139}"/>
    <cellStyle name="20% - Accent1 3 6 2 3" xfId="38941" xr:uid="{F57A43CB-FA8F-4833-8369-7A2A0AB8D144}"/>
    <cellStyle name="20% - Accent1 3 6 3" xfId="25631" xr:uid="{C6F13231-B518-4D7B-9076-36BECB8188FB}"/>
    <cellStyle name="20% - Accent1 3 6 3 2" xfId="34522" xr:uid="{74094EB3-7605-419B-A697-6B8AC1C3F0F1}"/>
    <cellStyle name="20% - Accent1 3 6 3 3" xfId="40894" xr:uid="{7CE6AFD3-3AD5-45CC-BECE-7F914AAA907E}"/>
    <cellStyle name="20% - Accent1 3 6 4" xfId="21562" xr:uid="{8F461725-E119-4228-835F-E1D5BE779615}"/>
    <cellStyle name="20% - Accent1 3 6 4 2" xfId="29518" xr:uid="{8A19DFDF-6B05-4DAF-ACF6-2B15A6DA1E57}"/>
    <cellStyle name="20% - Accent1 3 6 5" xfId="27598" xr:uid="{888B8EF0-DEE5-4E18-9A4C-4BD1BEFDF779}"/>
    <cellStyle name="20% - Accent1 3 6 6" xfId="36886" xr:uid="{9AD219D6-C59C-4A75-B71D-0F5749A62607}"/>
    <cellStyle name="20% - Accent1 3 6 7" xfId="20263" xr:uid="{0113B7FD-39D9-4EBF-9153-8990E1BA0C1C}"/>
    <cellStyle name="20% - Accent1 3 6 8" xfId="8775" xr:uid="{92EEA294-E3F5-43E0-ACE2-7164B685C608}"/>
    <cellStyle name="20% - Accent1 3 6 9" xfId="46131" xr:uid="{4D601967-89D5-4022-9BFD-3DB69073F990}"/>
    <cellStyle name="20% - Accent1 3 7" xfId="4204" xr:uid="{78EA5F32-1872-403B-9202-507232638BD4}"/>
    <cellStyle name="20% - Accent1 3 7 2" xfId="25032" xr:uid="{99306792-4A8C-49B7-9FA6-B3E684F25757}"/>
    <cellStyle name="20% - Accent1 3 7 2 2" xfId="33823" xr:uid="{F5A8BD2F-8CAF-4D88-9FC9-F61606672C19}"/>
    <cellStyle name="20% - Accent1 3 7 3" xfId="30859" xr:uid="{DB2FB65E-7ECA-4AC3-A401-97C854F17902}"/>
    <cellStyle name="20% - Accent1 3 7 4" xfId="38264" xr:uid="{59C2F272-474D-4380-A0C5-1FE5408E0AEC}"/>
    <cellStyle name="20% - Accent1 3 7 5" xfId="22711" xr:uid="{9ACE13EC-6177-41C1-8645-98E20BAFEB6C}"/>
    <cellStyle name="20% - Accent1 3 7 6" xfId="46208" xr:uid="{BCE3B7A5-3F97-4B15-A6B5-447596646F55}"/>
    <cellStyle name="20% - Accent1 3 8" xfId="4281" xr:uid="{673A122A-6067-4929-86A6-C0A1AD43D5A1}"/>
    <cellStyle name="20% - Accent1 3 8 2" xfId="32538" xr:uid="{D594B22A-EB38-413E-8554-0E4181285C96}"/>
    <cellStyle name="20% - Accent1 3 8 3" xfId="40203" xr:uid="{C7D62123-AD44-48F0-95C9-D4F4D7F5B0AF}"/>
    <cellStyle name="20% - Accent1 3 8 4" xfId="24036" xr:uid="{80981561-790D-4723-9279-C6228F1586ED}"/>
    <cellStyle name="20% - Accent1 3 8 5" xfId="46285" xr:uid="{F304DCB0-4198-411E-B9F1-1F1EE92FF347}"/>
    <cellStyle name="20% - Accent1 3 9" xfId="5945" xr:uid="{5AD819E5-0E23-4895-A836-6F8D77BAE812}"/>
    <cellStyle name="20% - Accent1 3 9 2" xfId="28910" xr:uid="{DD702924-2B89-48CE-8583-3A27391645A0}"/>
    <cellStyle name="20% - Accent1 3 9 3" xfId="21035" xr:uid="{5056A63A-91A8-4036-A55A-A492DA9297A1}"/>
    <cellStyle name="20% - Accent1 3 9 4" xfId="47942" xr:uid="{9C6CB1AC-6C5D-4193-9E98-6477D5FBED1A}"/>
    <cellStyle name="20% - Accent1 4" xfId="345" xr:uid="{AD6CB550-3915-4114-BB3F-5BD995D2E230}"/>
    <cellStyle name="20% - Accent1 4 10" xfId="27050" xr:uid="{E6AADFD6-4171-4EE4-AD55-47B18DC9D9CA}"/>
    <cellStyle name="20% - Accent1 4 11" xfId="36149" xr:uid="{1961C47D-4E61-4398-8B31-90CC93D4DE4B}"/>
    <cellStyle name="20% - Accent1 4 2" xfId="11203" xr:uid="{B6412C7D-503F-4610-B8FE-46BDC0F7BED6}"/>
    <cellStyle name="20% - Accent1 4 2 2" xfId="12668" xr:uid="{9F276835-3A51-4B6D-B960-1FA2522C8877}"/>
    <cellStyle name="20% - Accent1 4 2 2 2" xfId="16241" xr:uid="{0E563927-E56F-4719-B193-AC24363F3525}"/>
    <cellStyle name="20% - Accent1 4 2 2 2 2" xfId="26273" xr:uid="{52DC4E4D-013C-44EB-8332-B8AA1251065D}"/>
    <cellStyle name="20% - Accent1 4 2 2 2 2 2" xfId="35293" xr:uid="{2989C017-3485-4916-BD9D-8456AD6681DA}"/>
    <cellStyle name="20% - Accent1 4 2 2 2 3" xfId="32058" xr:uid="{D775F895-B874-40F4-9A1F-AB2D9698FCEA}"/>
    <cellStyle name="20% - Accent1 4 2 2 2 4" xfId="39646" xr:uid="{4661C9C5-BAD6-4833-BB4F-2435E43ECAB4}"/>
    <cellStyle name="20% - Accent1 4 2 2 3" xfId="19768" xr:uid="{4A79309A-237F-4BDE-B3DB-EF1298D857E4}"/>
    <cellStyle name="20% - Accent1 4 2 2 3 2" xfId="33280" xr:uid="{8ACCE1B3-4773-430D-A3FE-69C053E0C254}"/>
    <cellStyle name="20% - Accent1 4 2 2 3 3" xfId="41645" xr:uid="{24A03610-1729-4A11-B8E6-E1AAFB5465CB}"/>
    <cellStyle name="20% - Accent1 4 2 2 4" xfId="22249" xr:uid="{578C33E7-941D-4A61-AB68-724CAB0013FF}"/>
    <cellStyle name="20% - Accent1 4 2 2 4 2" xfId="30314" xr:uid="{25889584-D133-4D54-AEDE-B5F65C26A4EB}"/>
    <cellStyle name="20% - Accent1 4 2 2 5" xfId="28360" xr:uid="{C334E928-13FE-486F-82EA-D907F2DA23F4}"/>
    <cellStyle name="20% - Accent1 4 2 2 6" xfId="37680" xr:uid="{34CD1267-8B41-42E4-83C9-64CF1D49288B}"/>
    <cellStyle name="20% - Accent1 4 2 3" xfId="14799" xr:uid="{5B5BD75D-E845-4AF5-9B3B-98AFAC087F15}"/>
    <cellStyle name="20% - Accent1 4 2 3 2" xfId="23231" xr:uid="{3D895064-2611-4AE7-B94C-F087FFE9D974}"/>
    <cellStyle name="20% - Accent1 4 2 3 2 2" xfId="31557" xr:uid="{B4B5B143-723C-4F82-BC1E-DBD3088824E1}"/>
    <cellStyle name="20% - Accent1 4 2 3 2 3" xfId="39115" xr:uid="{F93127F6-1EF1-4D38-A0AB-548EF008A899}"/>
    <cellStyle name="20% - Accent1 4 2 3 3" xfId="25772" xr:uid="{1CB9E467-BAF8-4C8A-BA1B-F8683CDE3566}"/>
    <cellStyle name="20% - Accent1 4 2 3 3 2" xfId="34719" xr:uid="{E39E45E5-B4CF-438F-91AB-0D71A608A7E1}"/>
    <cellStyle name="20% - Accent1 4 2 3 3 3" xfId="41091" xr:uid="{BCF293BB-D4EA-46DC-8DE8-B016746A12A6}"/>
    <cellStyle name="20% - Accent1 4 2 3 4" xfId="21747" xr:uid="{ED459C62-9923-434E-8386-C129385ED746}"/>
    <cellStyle name="20% - Accent1 4 2 3 4 2" xfId="29718" xr:uid="{C4983459-4C21-4E40-9BBF-74336F2A09A8}"/>
    <cellStyle name="20% - Accent1 4 2 3 5" xfId="27795" xr:uid="{2E8D8213-FB45-4150-B061-ECFB9D6DDBE3}"/>
    <cellStyle name="20% - Accent1 4 2 3 6" xfId="37086" xr:uid="{EE484D98-AF8B-4CF2-8E47-3CDDD4BE2EE8}"/>
    <cellStyle name="20% - Accent1 4 2 4" xfId="18326" xr:uid="{4E5298F1-622C-4EA0-BA36-947A08B69DF7}"/>
    <cellStyle name="20% - Accent1 4 2 4 2" xfId="25198" xr:uid="{139B619C-D524-40F8-9FEE-1C8D69248C04}"/>
    <cellStyle name="20% - Accent1 4 2 4 2 2" xfId="34006" xr:uid="{CD6B6492-8670-45D6-A95A-915ED925E250}"/>
    <cellStyle name="20% - Accent1 4 2 4 3" xfId="31025" xr:uid="{FD32A12F-7C61-4442-8BC0-014CB8595330}"/>
    <cellStyle name="20% - Accent1 4 2 4 4" xfId="38449" xr:uid="{502E9192-BB69-442D-A6D9-35D7688E34C0}"/>
    <cellStyle name="20% - Accent1 4 2 5" xfId="24185" xr:uid="{CB26E688-77B3-40AA-BC1F-101065ED2102}"/>
    <cellStyle name="20% - Accent1 4 2 5 2" xfId="32723" xr:uid="{82B2C43A-318A-480A-8CBA-D500066E7DCD}"/>
    <cellStyle name="20% - Accent1 4 2 5 3" xfId="40388" xr:uid="{CCC912EE-7E3C-4898-81F2-3DF025F31C3D}"/>
    <cellStyle name="20% - Accent1 4 2 6" xfId="21205" xr:uid="{E806A1CB-08AA-49DE-8E6B-02800D38DAF4}"/>
    <cellStyle name="20% - Accent1 4 2 6 2" xfId="29111" xr:uid="{4E648BDB-DDD7-4FD0-A989-C99750F985C2}"/>
    <cellStyle name="20% - Accent1 4 2 7" xfId="27211" xr:uid="{4D35426B-5905-4949-8E83-EC50F50DA25D}"/>
    <cellStyle name="20% - Accent1 4 2 8" xfId="36349" xr:uid="{0631D5DD-C0C3-4776-90F4-EC7C092BB1D9}"/>
    <cellStyle name="20% - Accent1 4 3" xfId="10776" xr:uid="{5F0D8361-312B-4C41-9B52-8A5EFB504BA2}"/>
    <cellStyle name="20% - Accent1 4 3 2" xfId="12261" xr:uid="{B4573CA8-C913-4A11-8B5A-096DCE3FAD42}"/>
    <cellStyle name="20% - Accent1 4 3 2 2" xfId="15834" xr:uid="{5DDC6852-EF7A-4007-9C13-51217E8F0F35}"/>
    <cellStyle name="20% - Accent1 4 3 2 2 2" xfId="26441" xr:uid="{18BBB3F2-CD49-4E77-8892-D6FB749B6B93}"/>
    <cellStyle name="20% - Accent1 4 3 2 2 2 2" xfId="35488" xr:uid="{BA14842C-0689-4D4E-ABCD-6571CC34AA16}"/>
    <cellStyle name="20% - Accent1 4 3 2 2 3" xfId="32224" xr:uid="{9DD6C944-14E2-4A90-8D02-D8FA76693D53}"/>
    <cellStyle name="20% - Accent1 4 3 2 2 4" xfId="39833" xr:uid="{10FCF7F7-1281-4E96-985F-53D189E3A539}"/>
    <cellStyle name="20% - Accent1 4 3 2 3" xfId="19361" xr:uid="{00B2DDEF-5414-44E7-98A5-2766A0F8AD26}"/>
    <cellStyle name="20% - Accent1 4 3 2 3 2" xfId="33466" xr:uid="{B3F34F72-DC0B-482F-9D02-125B59E9D931}"/>
    <cellStyle name="20% - Accent1 4 3 2 3 3" xfId="41825" xr:uid="{2C6F78DD-3DEC-4F86-9302-5CD8012F90DA}"/>
    <cellStyle name="20% - Accent1 4 3 2 4" xfId="22417" xr:uid="{1E82A4CA-7188-4018-A8AF-5D2E3872BA94}"/>
    <cellStyle name="20% - Accent1 4 3 2 4 2" xfId="30511" xr:uid="{AA2B14E7-8CF4-40F3-BAF6-6D41C25743AF}"/>
    <cellStyle name="20% - Accent1 4 3 2 5" xfId="28547" xr:uid="{B02AAC8C-8B6B-4233-965D-6C42BD7A515F}"/>
    <cellStyle name="20% - Accent1 4 3 2 6" xfId="37869" xr:uid="{F93D7812-6802-47E3-B038-AB9E79D34274}"/>
    <cellStyle name="20% - Accent1 4 3 3" xfId="14408" xr:uid="{6B9E080E-07F7-413C-84E0-9510E631EE76}"/>
    <cellStyle name="20% - Accent1 4 3 3 2" xfId="23403" xr:uid="{DB4EC20E-E764-41AC-A703-B98B5E63D205}"/>
    <cellStyle name="20% - Accent1 4 3 3 2 2" xfId="31732" xr:uid="{0AAA14BA-3E1E-4436-8EE0-0F7A28D57383}"/>
    <cellStyle name="20% - Accent1 4 3 3 2 3" xfId="39284" xr:uid="{15781D3B-10F2-4473-B31B-B0D5A2EBDB15}"/>
    <cellStyle name="20% - Accent1 4 3 3 3" xfId="25948" xr:uid="{68866905-D475-4C92-BB73-9F66D8D906CD}"/>
    <cellStyle name="20% - Accent1 4 3 3 3 2" xfId="34914" xr:uid="{95C885A7-2BFA-42CD-BAC6-962575FCCD71}"/>
    <cellStyle name="20% - Accent1 4 3 3 3 3" xfId="41280" xr:uid="{221B5E47-08E1-4754-BC6F-23EDC64E0E71}"/>
    <cellStyle name="20% - Accent1 4 3 3 4" xfId="21922" xr:uid="{592F60B0-5A22-4E1B-A58A-B50270BB9490}"/>
    <cellStyle name="20% - Accent1 4 3 3 4 2" xfId="29921" xr:uid="{82BF9F54-5F17-45F9-83A9-BB5265DEBB67}"/>
    <cellStyle name="20% - Accent1 4 3 3 5" xfId="27991" xr:uid="{338DF5EA-C60B-46CF-BBC9-2E82A2A02C99}"/>
    <cellStyle name="20% - Accent1 4 3 3 6" xfId="37288" xr:uid="{E37486FF-F17A-49EE-9B72-26C58AF245DF}"/>
    <cellStyle name="20% - Accent1 4 3 4" xfId="17935" xr:uid="{D0598D4B-48F3-48D2-AAE8-2389BBFAAE72}"/>
    <cellStyle name="20% - Accent1 4 3 4 2" xfId="25380" xr:uid="{385D5D9F-C311-41DF-BE66-7342E07D4DD3}"/>
    <cellStyle name="20% - Accent1 4 3 4 2 2" xfId="34200" xr:uid="{DA0A1D59-2A42-44C7-943B-F5FFD0C2FE64}"/>
    <cellStyle name="20% - Accent1 4 3 4 3" xfId="31204" xr:uid="{1114A353-22CA-459A-B124-E3D8EAF0D498}"/>
    <cellStyle name="20% - Accent1 4 3 4 4" xfId="38634" xr:uid="{B70C15E5-D457-456F-AB0D-7BE0E54FA211}"/>
    <cellStyle name="20% - Accent1 4 3 5" xfId="24362" xr:uid="{C5409300-504D-4514-AC8B-28EC23D0CFDB}"/>
    <cellStyle name="20% - Accent1 4 3 5 2" xfId="32912" xr:uid="{187AD483-8CD1-4DD8-82D1-B846CFD3751F}"/>
    <cellStyle name="20% - Accent1 4 3 5 3" xfId="40571" xr:uid="{7CF15F82-C914-435E-8694-2A34D86D904C}"/>
    <cellStyle name="20% - Accent1 4 3 6" xfId="21385" xr:uid="{7AF9CA7D-0F95-4DA4-8821-8427C8044486}"/>
    <cellStyle name="20% - Accent1 4 3 6 2" xfId="29313" xr:uid="{4BA2F087-3F2F-4DA2-83B4-D88317F4AADD}"/>
    <cellStyle name="20% - Accent1 4 3 7" xfId="27400" xr:uid="{831C68CC-CD7B-4450-975E-2C8E23AE4678}"/>
    <cellStyle name="20% - Accent1 4 3 8" xfId="36544" xr:uid="{7B71022F-DA1F-434F-967B-40057C59259F}"/>
    <cellStyle name="20% - Accent1 4 4" xfId="12016" xr:uid="{963F25D9-A077-4A1A-BC7A-482E05DF678C}"/>
    <cellStyle name="20% - Accent1 4 4 2" xfId="15594" xr:uid="{F2B45FAA-81DA-4B0C-9388-1AD5E4663FF4}"/>
    <cellStyle name="20% - Accent1 4 4 2 2" xfId="26585" xr:uid="{E7A6ADBB-CF1E-4C6E-83C4-9A88B0229F45}"/>
    <cellStyle name="20% - Accent1 4 4 2 2 2" xfId="35649" xr:uid="{F63DF2C4-7247-4F66-A5CB-5627297B246F}"/>
    <cellStyle name="20% - Accent1 4 4 2 2 3" xfId="39994" xr:uid="{8B66CC1C-45EF-42C4-A06D-477E1E7245B9}"/>
    <cellStyle name="20% - Accent1 4 4 2 3" xfId="32367" xr:uid="{AB82AD4E-FF8A-4C66-8F72-D34428935CE7}"/>
    <cellStyle name="20% - Accent1 4 4 2 3 2" xfId="41977" xr:uid="{A40A9A9F-C9FB-41BD-94BE-97D1C57346AE}"/>
    <cellStyle name="20% - Accent1 4 4 2 4" xfId="38033" xr:uid="{C722F2E2-B809-46AE-83BF-A5CFF4A75ECE}"/>
    <cellStyle name="20% - Accent1 4 4 3" xfId="19121" xr:uid="{797A730F-8820-4BB6-9151-304D2DD612A7}"/>
    <cellStyle name="20% - Accent1 4 4 3 2" xfId="34368" xr:uid="{C99679D2-7F93-4996-A51D-91883EEB602F}"/>
    <cellStyle name="20% - Accent1 4 4 3 3" xfId="38798" xr:uid="{52FC2A4C-C463-414E-B058-EC1466E8D84E}"/>
    <cellStyle name="20% - Accent1 4 4 4" xfId="24861" xr:uid="{A4643E7B-3016-4137-812D-35DC2512492F}"/>
    <cellStyle name="20% - Accent1 4 4 4 2" xfId="33619" xr:uid="{FA567E87-4469-4C6A-A36E-815FF177833A}"/>
    <cellStyle name="20% - Accent1 4 4 4 3" xfId="40728" xr:uid="{3AD6F0FF-7A8B-401C-86CB-92F42C79EAA8}"/>
    <cellStyle name="20% - Accent1 4 4 5" xfId="22560" xr:uid="{CD304FF1-B3D1-47C0-AA7E-7E584CEA6BA0}"/>
    <cellStyle name="20% - Accent1 4 4 5 2" xfId="30677" xr:uid="{4DF3B416-1B1C-4DED-B289-F3B31E9EB650}"/>
    <cellStyle name="20% - Accent1 4 4 6" xfId="28700" xr:uid="{6D8529EF-5D19-4F39-80C1-A522011C8F20}"/>
    <cellStyle name="20% - Accent1 4 4 7" xfId="36713" xr:uid="{6AE084AE-9216-4309-8E56-4C862C6FA7B2}"/>
    <cellStyle name="20% - Accent1 4 5" xfId="10486" xr:uid="{8D1F644C-4B8D-4A14-9EE0-89A561EA9FF6}"/>
    <cellStyle name="20% - Accent1 4 5 2" xfId="14187" xr:uid="{7959CEAD-9FA8-408E-937C-6C2F1CABD1D4}"/>
    <cellStyle name="20% - Accent1 4 5 2 2" xfId="26125" xr:uid="{D8879E20-4E0F-4620-8E7A-8E8069929D1F}"/>
    <cellStyle name="20% - Accent1 4 5 2 2 2" xfId="35109" xr:uid="{70A45415-9C8F-4D8F-8DBB-8DB51567DC6F}"/>
    <cellStyle name="20% - Accent1 4 5 2 3" xfId="31910" xr:uid="{070D7385-8EB7-469D-9CDB-0E4E90556690}"/>
    <cellStyle name="20% - Accent1 4 5 2 4" xfId="39462" xr:uid="{F904269C-86B6-4CD1-9E37-A170FDD788F2}"/>
    <cellStyle name="20% - Accent1 4 5 3" xfId="17714" xr:uid="{803E1BEB-8EBE-4B5B-839B-A2F26D98057E}"/>
    <cellStyle name="20% - Accent1 4 5 3 2" xfId="33105" xr:uid="{DA5A8A1A-84E6-4CB7-AEBA-61565FA00714}"/>
    <cellStyle name="20% - Accent1 4 5 3 3" xfId="41470" xr:uid="{7B931DEB-113F-4BA4-98E1-585A703E7EBF}"/>
    <cellStyle name="20% - Accent1 4 5 4" xfId="22101" xr:uid="{C94BB1A1-887D-4085-A362-D7FF1DB6DFDF}"/>
    <cellStyle name="20% - Accent1 4 5 4 2" xfId="30127" xr:uid="{B13674AC-EE61-47E4-87C8-93BD5EFE6CAB}"/>
    <cellStyle name="20% - Accent1 4 5 5" xfId="28187" xr:uid="{8A468D26-D28D-40E1-BDCA-78F4DDE412B2}"/>
    <cellStyle name="20% - Accent1 4 5 6" xfId="37492" xr:uid="{77EA1A0D-ADA5-41B1-8D12-878A44296D03}"/>
    <cellStyle name="20% - Accent1 4 6" xfId="20264" xr:uid="{BCBE273F-23E1-4E82-8BD9-431C5CC50EFB}"/>
    <cellStyle name="20% - Accent1 4 6 2" xfId="23102" xr:uid="{ECA4FA45-9B32-4BC3-8AB4-5D6B4B20B931}"/>
    <cellStyle name="20% - Accent1 4 6 2 2" xfId="31384" xr:uid="{FA21A6C3-230F-46AF-A5FA-3374992A0AC2}"/>
    <cellStyle name="20% - Accent1 4 6 2 3" xfId="38942" xr:uid="{264AE4F8-DD82-4BAF-8A6D-8C2BBA07DC98}"/>
    <cellStyle name="20% - Accent1 4 6 3" xfId="25632" xr:uid="{44E1A21A-89BC-4AE3-819A-CB229A228B09}"/>
    <cellStyle name="20% - Accent1 4 6 3 2" xfId="34523" xr:uid="{CE31C735-C0E6-4A97-B1DC-FC0E1E5B52EE}"/>
    <cellStyle name="20% - Accent1 4 6 3 3" xfId="40895" xr:uid="{4E75C6C4-2106-4BDD-B054-202A4F08D1EF}"/>
    <cellStyle name="20% - Accent1 4 6 4" xfId="21563" xr:uid="{2DDF360F-F239-4C5A-A7BF-4A7C427C98C0}"/>
    <cellStyle name="20% - Accent1 4 6 4 2" xfId="29519" xr:uid="{B565F7C9-BB46-48DF-A90C-7CDBFFDFE47E}"/>
    <cellStyle name="20% - Accent1 4 6 5" xfId="27599" xr:uid="{EB3ED438-40AD-4CFA-AB05-558564B2E65E}"/>
    <cellStyle name="20% - Accent1 4 6 6" xfId="36887" xr:uid="{ABC146EC-4F7C-444B-ACD9-5C2BD7E215C5}"/>
    <cellStyle name="20% - Accent1 4 7" xfId="22712" xr:uid="{8D0632BE-9F14-4C2C-B5CE-CBE770CF7C6A}"/>
    <cellStyle name="20% - Accent1 4 7 2" xfId="25033" xr:uid="{F554B103-1ACA-446F-B074-89B3E26EE539}"/>
    <cellStyle name="20% - Accent1 4 7 2 2" xfId="33824" xr:uid="{4722E501-805F-45E5-B553-981E64A6FF44}"/>
    <cellStyle name="20% - Accent1 4 7 3" xfId="30860" xr:uid="{86EA644B-C1AF-4136-A173-12C371981376}"/>
    <cellStyle name="20% - Accent1 4 7 4" xfId="38265" xr:uid="{848DB6FD-3D7A-4284-9DA5-C4F1AA83DBC5}"/>
    <cellStyle name="20% - Accent1 4 8" xfId="24037" xr:uid="{93CBC782-E375-4BF0-B6DD-5D8FDC08C7AC}"/>
    <cellStyle name="20% - Accent1 4 8 2" xfId="32539" xr:uid="{0FFE2410-2E68-4BFD-BEC4-E7BC8D534FCD}"/>
    <cellStyle name="20% - Accent1 4 8 3" xfId="40204" xr:uid="{ED7EEC4E-F231-433E-AAFA-5865A3DD8B57}"/>
    <cellStyle name="20% - Accent1 4 9" xfId="21036" xr:uid="{442103BD-23B4-4FF7-856B-1A355E45DE36}"/>
    <cellStyle name="20% - Accent1 4 9 2" xfId="28911" xr:uid="{57BFBDDA-0BDD-4A95-BF95-46CD4C6DD72F}"/>
    <cellStyle name="20% - Accent1 5" xfId="805" xr:uid="{C23E0CF8-3614-4A7E-A8F1-2E7C074F7800}"/>
    <cellStyle name="20% - Accent1 5 10" xfId="36145" xr:uid="{ACF01C0D-4FD7-4D97-9689-66C0B34F175E}"/>
    <cellStyle name="20% - Accent1 5 11" xfId="6634" xr:uid="{CE3C8F18-F03D-4DA6-B5B9-E219091F7F8B}"/>
    <cellStyle name="20% - Accent1 5 12" xfId="42901" xr:uid="{D00AAF93-3C24-4C1F-B52D-0A528E7A9F11}"/>
    <cellStyle name="20% - Accent1 5 2" xfId="1950" xr:uid="{268EFB38-4C7A-482D-B1DC-DBAB16AD6B90}"/>
    <cellStyle name="20% - Accent1 5 2 10" xfId="43997" xr:uid="{BAC5A1D1-5EB0-49A6-81B1-8D8ED6F6620C}"/>
    <cellStyle name="20% - Accent1 5 2 2" xfId="3713" xr:uid="{3A236541-8CCF-43E2-8009-B5C666C7392C}"/>
    <cellStyle name="20% - Accent1 5 2 2 2" xfId="16345" xr:uid="{AC7DBEE3-C9AF-418F-90AA-0B92DA24D44D}"/>
    <cellStyle name="20% - Accent1 5 2 2 2 2" xfId="26271" xr:uid="{89318C16-3378-464A-8385-7267FA64B3DA}"/>
    <cellStyle name="20% - Accent1 5 2 2 2 2 2" xfId="35290" xr:uid="{5B3F9A93-34D5-41D7-969E-E1518BAB95F0}"/>
    <cellStyle name="20% - Accent1 5 2 2 2 3" xfId="32056" xr:uid="{72F35CC9-B1A6-4CBE-8141-40190EBD789D}"/>
    <cellStyle name="20% - Accent1 5 2 2 2 4" xfId="39643" xr:uid="{2061723F-AFE0-414A-B3DB-3CF8E2E57928}"/>
    <cellStyle name="20% - Accent1 5 2 2 3" xfId="19872" xr:uid="{D581D1A4-3DD5-4B6A-A573-7E4503685AEE}"/>
    <cellStyle name="20% - Accent1 5 2 2 3 2" xfId="33277" xr:uid="{478D2AC2-042F-4DCA-B443-298C92D81378}"/>
    <cellStyle name="20% - Accent1 5 2 2 3 3" xfId="41642" xr:uid="{0D05C4A9-6B08-453E-8006-DB5C44D79DF5}"/>
    <cellStyle name="20% - Accent1 5 2 2 4" xfId="22247" xr:uid="{6634AF5D-EB27-4672-AAA6-B3E01DFC28C5}"/>
    <cellStyle name="20% - Accent1 5 2 2 4 2" xfId="30310" xr:uid="{34FA2CD7-17CD-4ABA-9D5E-ECF9D9FEEDB2}"/>
    <cellStyle name="20% - Accent1 5 2 2 5" xfId="28357" xr:uid="{14CC15E6-3B04-40E3-97F0-5CA649169A19}"/>
    <cellStyle name="20% - Accent1 5 2 2 6" xfId="37676" xr:uid="{C5A45230-D73E-4D5C-A1A7-D35A077075AA}"/>
    <cellStyle name="20% - Accent1 5 2 2 7" xfId="12772" xr:uid="{1D7E6B80-52D8-449D-8A35-94C3DAFDB0FE}"/>
    <cellStyle name="20% - Accent1 5 2 2 8" xfId="45738" xr:uid="{7DD84BEF-2FCD-4D02-98EE-0AB2342B4CC0}"/>
    <cellStyle name="20% - Accent1 5 2 3" xfId="5084" xr:uid="{659B1F4C-06DA-4065-A15A-C7313C0E9289}"/>
    <cellStyle name="20% - Accent1 5 2 3 2" xfId="23229" xr:uid="{EE005A83-90D3-4918-ACF6-D3954B0F4E62}"/>
    <cellStyle name="20% - Accent1 5 2 3 2 2" xfId="31555" xr:uid="{EC35414E-0F55-4557-AA08-A04A610CD8AF}"/>
    <cellStyle name="20% - Accent1 5 2 3 2 3" xfId="39113" xr:uid="{B9B4A9C1-F826-488C-9A33-D39E711A48E0}"/>
    <cellStyle name="20% - Accent1 5 2 3 3" xfId="25770" xr:uid="{5DEAE24B-F9BA-4014-BEBD-9AE887A69A31}"/>
    <cellStyle name="20% - Accent1 5 2 3 3 2" xfId="34716" xr:uid="{E87BBD6F-60CE-45DF-BF1A-42756177F8EC}"/>
    <cellStyle name="20% - Accent1 5 2 3 3 3" xfId="41088" xr:uid="{2149273B-1997-491A-9420-0AB3D8479BCF}"/>
    <cellStyle name="20% - Accent1 5 2 3 4" xfId="21745" xr:uid="{8B3382BD-00BA-44A1-9150-87D89DE01250}"/>
    <cellStyle name="20% - Accent1 5 2 3 4 2" xfId="29714" xr:uid="{AF209CF4-0AC0-4008-867F-2E710027BF9F}"/>
    <cellStyle name="20% - Accent1 5 2 3 5" xfId="27792" xr:uid="{BAD59D4A-C27D-4AFD-BDE0-F91E3D39791F}"/>
    <cellStyle name="20% - Accent1 5 2 3 6" xfId="37082" xr:uid="{2B780BD7-709A-4391-AA4D-0AA9E83BCB5E}"/>
    <cellStyle name="20% - Accent1 5 2 3 7" xfId="14903" xr:uid="{BBDD014F-5C35-41CF-8B5C-D06DFA6DC3EF}"/>
    <cellStyle name="20% - Accent1 5 2 3 8" xfId="47087" xr:uid="{AC144B3F-94A9-4033-A164-12807BFDEC58}"/>
    <cellStyle name="20% - Accent1 5 2 4" xfId="18430" xr:uid="{127A35F8-5070-45B4-B004-7CB99B3AB5DB}"/>
    <cellStyle name="20% - Accent1 5 2 4 2" xfId="25196" xr:uid="{E8CF6816-297E-4057-87A2-780EA0DBE277}"/>
    <cellStyle name="20% - Accent1 5 2 4 2 2" xfId="34002" xr:uid="{18A9C05D-8950-4DB2-9769-001D57CDDE94}"/>
    <cellStyle name="20% - Accent1 5 2 4 3" xfId="31023" xr:uid="{3362AEBA-AC23-4ED3-80E0-CB0D7E2F6DA6}"/>
    <cellStyle name="20% - Accent1 5 2 4 4" xfId="38445" xr:uid="{5E485255-B8C9-4B94-9D1C-5F80E07FD328}"/>
    <cellStyle name="20% - Accent1 5 2 5" xfId="24183" xr:uid="{8E4737EB-25D1-4574-81AA-2493C272EE58}"/>
    <cellStyle name="20% - Accent1 5 2 5 2" xfId="32720" xr:uid="{0D7CE321-F8CA-4E03-BE6C-BC661F1808F3}"/>
    <cellStyle name="20% - Accent1 5 2 5 3" xfId="40385" xr:uid="{5390C878-1381-41BD-89E7-30372A0E594B}"/>
    <cellStyle name="20% - Accent1 5 2 6" xfId="21202" xr:uid="{767A486F-EDDF-4314-8739-1B62751D114B}"/>
    <cellStyle name="20% - Accent1 5 2 6 2" xfId="29107" xr:uid="{053D669E-F0D2-48C3-AFE0-EEDD6592818C}"/>
    <cellStyle name="20% - Accent1 5 2 7" xfId="27208" xr:uid="{A8C1E8D6-98F6-41AA-825A-11B410A91757}"/>
    <cellStyle name="20% - Accent1 5 2 8" xfId="36346" xr:uid="{57C13ADB-5289-4A48-A3EC-8A5362741785}"/>
    <cellStyle name="20% - Accent1 5 2 9" xfId="11307" xr:uid="{9D7792F1-A5EE-4B4F-8B3E-45E2ECB9DE16}"/>
    <cellStyle name="20% - Accent1 5 3" xfId="1388" xr:uid="{3474E316-05E2-45A5-A3B6-CBD82E50B973}"/>
    <cellStyle name="20% - Accent1 5 3 10" xfId="43479" xr:uid="{23A8E00A-A994-4D22-9A5C-73358CDE3E58}"/>
    <cellStyle name="20% - Accent1 5 3 2" xfId="3195" xr:uid="{67769790-5AE9-4334-A96E-9976C8168F37}"/>
    <cellStyle name="20% - Accent1 5 3 2 2" xfId="15938" xr:uid="{51F73F4A-A84A-4B61-92D4-17C9D89854FB}"/>
    <cellStyle name="20% - Accent1 5 3 2 2 2" xfId="26438" xr:uid="{51AAA015-BB41-4CFC-B8CC-28402CD2E96F}"/>
    <cellStyle name="20% - Accent1 5 3 2 2 2 2" xfId="35485" xr:uid="{03BA9FDB-EC56-4519-8761-203F3AEC7FBA}"/>
    <cellStyle name="20% - Accent1 5 3 2 2 3" xfId="32221" xr:uid="{008DC330-1779-43EF-B376-86738D0D0D66}"/>
    <cellStyle name="20% - Accent1 5 3 2 2 4" xfId="39830" xr:uid="{F5CCCFBC-D902-4B7D-9246-2B52AE93B97D}"/>
    <cellStyle name="20% - Accent1 5 3 2 3" xfId="19465" xr:uid="{E13FBE00-BD54-41E1-BC91-396050EA9F4D}"/>
    <cellStyle name="20% - Accent1 5 3 2 3 2" xfId="33463" xr:uid="{472E1222-8BEE-4DDF-B2DE-D415EDD18404}"/>
    <cellStyle name="20% - Accent1 5 3 2 3 3" xfId="41822" xr:uid="{CA678596-4EFA-426E-8FDA-FC888C65C8BD}"/>
    <cellStyle name="20% - Accent1 5 3 2 4" xfId="22414" xr:uid="{90144463-4A39-45A7-9970-E1B6E20FB82B}"/>
    <cellStyle name="20% - Accent1 5 3 2 4 2" xfId="30507" xr:uid="{66BC80F7-4F3F-4D0A-97E3-4B5AD08D9866}"/>
    <cellStyle name="20% - Accent1 5 3 2 5" xfId="28544" xr:uid="{91C965A0-721F-4468-9DEE-0A384B0914EE}"/>
    <cellStyle name="20% - Accent1 5 3 2 6" xfId="37865" xr:uid="{EE964302-B2FB-4746-AF42-9E968033D49D}"/>
    <cellStyle name="20% - Accent1 5 3 2 7" xfId="12365" xr:uid="{EFB16EB3-75F6-4D42-8F24-4F9C40A69F29}"/>
    <cellStyle name="20% - Accent1 5 3 2 8" xfId="45220" xr:uid="{6C95F22C-8085-4B99-8816-F45B45BDC6A6}"/>
    <cellStyle name="20% - Accent1 5 3 3" xfId="14511" xr:uid="{8FAED77E-E21B-4ABE-AD8C-4929FADB6026}"/>
    <cellStyle name="20% - Accent1 5 3 3 2" xfId="23400" xr:uid="{6CE3D941-5427-4CC6-AADE-B2D4E5BF085A}"/>
    <cellStyle name="20% - Accent1 5 3 3 2 2" xfId="31729" xr:uid="{BC425FEB-5FFD-4F3B-8653-7492A75BADFD}"/>
    <cellStyle name="20% - Accent1 5 3 3 2 3" xfId="39281" xr:uid="{04262E46-CF8A-4CF2-BB95-5BACA730105E}"/>
    <cellStyle name="20% - Accent1 5 3 3 3" xfId="25945" xr:uid="{5B006796-EFFF-44B9-85D7-66D9EE028349}"/>
    <cellStyle name="20% - Accent1 5 3 3 3 2" xfId="34911" xr:uid="{22E20ACB-A297-4508-B93E-F6476B8F4C6E}"/>
    <cellStyle name="20% - Accent1 5 3 3 3 3" xfId="41277" xr:uid="{709B51FE-C85B-47B8-9F9A-795B57108B67}"/>
    <cellStyle name="20% - Accent1 5 3 3 4" xfId="21919" xr:uid="{91C78B39-92BA-4A64-AF40-2C3644235C90}"/>
    <cellStyle name="20% - Accent1 5 3 3 4 2" xfId="29917" xr:uid="{3A948348-1BFE-4893-B200-AC00C92EE1AC}"/>
    <cellStyle name="20% - Accent1 5 3 3 5" xfId="27988" xr:uid="{C752CBB5-56D4-46C2-83D4-85C0168D19A8}"/>
    <cellStyle name="20% - Accent1 5 3 3 6" xfId="37284" xr:uid="{F07927D1-9A14-4661-91ED-FD14ABDB14C5}"/>
    <cellStyle name="20% - Accent1 5 3 4" xfId="18038" xr:uid="{96FCD64A-7EEB-4C39-9F30-6E6B44019FFD}"/>
    <cellStyle name="20% - Accent1 5 3 4 2" xfId="25377" xr:uid="{0B4FBDAE-477D-4219-9E24-EE7229C41E7B}"/>
    <cellStyle name="20% - Accent1 5 3 4 2 2" xfId="34196" xr:uid="{0A873E3D-CD53-461A-A746-39E82B9B6A2C}"/>
    <cellStyle name="20% - Accent1 5 3 4 3" xfId="31201" xr:uid="{1DE9ED34-BBDE-4827-B145-FC05B103C518}"/>
    <cellStyle name="20% - Accent1 5 3 4 4" xfId="38630" xr:uid="{7451BAF8-AD79-4EB2-85BE-0DA659239707}"/>
    <cellStyle name="20% - Accent1 5 3 5" xfId="24359" xr:uid="{6896F5EB-92B0-4DA7-8DBB-7CE5CBE2FA21}"/>
    <cellStyle name="20% - Accent1 5 3 5 2" xfId="32909" xr:uid="{66F9E94E-BEC3-4147-AF07-91411E959DA3}"/>
    <cellStyle name="20% - Accent1 5 3 5 3" xfId="40568" xr:uid="{F0554537-8A95-449C-9072-14A5755B5EDB}"/>
    <cellStyle name="20% - Accent1 5 3 6" xfId="21382" xr:uid="{003D6887-D967-400C-BA66-46D6825F48A3}"/>
    <cellStyle name="20% - Accent1 5 3 6 2" xfId="29309" xr:uid="{425C2D9B-1201-4CB4-9945-410759A2E03B}"/>
    <cellStyle name="20% - Accent1 5 3 7" xfId="27397" xr:uid="{17C1E0E9-F77A-4634-AE8B-1FC0FBC49976}"/>
    <cellStyle name="20% - Accent1 5 3 8" xfId="36540" xr:uid="{5B18C5DD-7516-4E38-BCC3-BFE25F713115}"/>
    <cellStyle name="20% - Accent1 5 3 9" xfId="10883" xr:uid="{30EC6323-4B58-46C1-BEC7-0EE42D374698}"/>
    <cellStyle name="20% - Accent1 5 4" xfId="2617" xr:uid="{713F600D-F830-4040-AF94-973B157364A8}"/>
    <cellStyle name="20% - Accent1 5 4 2" xfId="15194" xr:uid="{869BA06A-5474-4519-AFA1-76884F3C9CC7}"/>
    <cellStyle name="20% - Accent1 5 4 2 2" xfId="26124" xr:uid="{097587BC-1E8C-416E-B0B4-01006D814715}"/>
    <cellStyle name="20% - Accent1 5 4 2 2 2" xfId="35105" xr:uid="{0B7B33BF-CE9E-427F-A222-29624658FA89}"/>
    <cellStyle name="20% - Accent1 5 4 2 3" xfId="31909" xr:uid="{12DD2E10-DB96-4DEA-815E-2D6C3361D257}"/>
    <cellStyle name="20% - Accent1 5 4 2 4" xfId="39458" xr:uid="{93BA24F1-6890-4EBA-9384-1E89ACA02E5E}"/>
    <cellStyle name="20% - Accent1 5 4 3" xfId="18721" xr:uid="{F46280A2-F2F1-4B64-BF12-125FA841AE2B}"/>
    <cellStyle name="20% - Accent1 5 4 3 2" xfId="33102" xr:uid="{F01CC27A-7EAF-478D-B028-4788B2FA6A2E}"/>
    <cellStyle name="20% - Accent1 5 4 3 3" xfId="41467" xr:uid="{15FE0869-C87B-45B8-BCAB-0BB91A055B94}"/>
    <cellStyle name="20% - Accent1 5 4 4" xfId="22100" xr:uid="{ACE664D2-225B-44A9-8600-E57017EA9671}"/>
    <cellStyle name="20% - Accent1 5 4 4 2" xfId="30123" xr:uid="{97335A68-6C64-48E7-9B09-5FDB4456DAB6}"/>
    <cellStyle name="20% - Accent1 5 4 5" xfId="28184" xr:uid="{1442B7EA-73CE-429E-9ADD-74DF82DCE9D0}"/>
    <cellStyle name="20% - Accent1 5 4 6" xfId="37488" xr:uid="{3224F469-6E3B-474A-BFEB-358DAED693E2}"/>
    <cellStyle name="20% - Accent1 5 4 7" xfId="11611" xr:uid="{05F2A4C4-8A62-471B-A02E-30478F23B532}"/>
    <cellStyle name="20% - Accent1 5 4 8" xfId="44642" xr:uid="{1450D72E-C9AA-4243-9B85-01C585E2C4F8}"/>
    <cellStyle name="20% - Accent1 5 5" xfId="4566" xr:uid="{0CD90F7F-0D00-4EE8-A4BF-62600B0BD143}"/>
    <cellStyle name="20% - Accent1 5 5 2" xfId="13798" xr:uid="{F44EF424-B3F0-426F-AFEF-447629C39DF4}"/>
    <cellStyle name="20% - Accent1 5 5 2 2" xfId="31381" xr:uid="{AD032C24-7711-4982-A105-2E3A3329348B}"/>
    <cellStyle name="20% - Accent1 5 5 2 3" xfId="38939" xr:uid="{8533ED1E-7B37-4711-B7FA-5C9835E8B1A3}"/>
    <cellStyle name="20% - Accent1 5 5 3" xfId="17334" xr:uid="{76561115-5BA9-4A86-A3D4-40F5A9B5AF2F}"/>
    <cellStyle name="20% - Accent1 5 5 3 2" xfId="34519" xr:uid="{E191C2EF-61A2-4A5B-ABA4-D47F085F0F66}"/>
    <cellStyle name="20% - Accent1 5 5 3 3" xfId="40891" xr:uid="{F7AA1F9F-BD5C-4989-BF32-1B5609557C77}"/>
    <cellStyle name="20% - Accent1 5 5 4" xfId="21560" xr:uid="{66B07722-2A40-483A-A5FA-3DA92E15FA51}"/>
    <cellStyle name="20% - Accent1 5 5 4 2" xfId="29515" xr:uid="{91FF3CFD-7C08-4B89-B59D-B7F156B2D1D8}"/>
    <cellStyle name="20% - Accent1 5 5 5" xfId="27595" xr:uid="{83097A8F-2210-4E57-A86C-404AAE1386E8}"/>
    <cellStyle name="20% - Accent1 5 5 6" xfId="36883" xr:uid="{1267B5AD-615F-4052-B70E-2DA1278F82D7}"/>
    <cellStyle name="20% - Accent1 5 5 7" xfId="7593" xr:uid="{0485939C-6756-4AC4-B1FB-5BFE7438D00B}"/>
    <cellStyle name="20% - Accent1 5 5 8" xfId="46569" xr:uid="{2F8C07CB-A612-484D-8458-C7B3A6535677}"/>
    <cellStyle name="20% - Accent1 5 6" xfId="5355" xr:uid="{83BA1C6A-6C87-43EF-9BB2-958DEBFC2C44}"/>
    <cellStyle name="20% - Accent1 5 6 2" xfId="25030" xr:uid="{B5ACB12D-2993-4E5E-B885-BB7884FC1886}"/>
    <cellStyle name="20% - Accent1 5 6 2 2" xfId="33820" xr:uid="{56B517DA-7152-4193-A658-2C61C04DF837}"/>
    <cellStyle name="20% - Accent1 5 6 3" xfId="30857" xr:uid="{B0F6318E-0FA9-4010-815D-2D25827DD000}"/>
    <cellStyle name="20% - Accent1 5 6 4" xfId="38261" xr:uid="{D4959EB8-9C99-4064-A8EA-C80F693ECC75}"/>
    <cellStyle name="20% - Accent1 5 6 5" xfId="13176" xr:uid="{5573E1F2-C10A-48C2-820F-E8255F3EE8A4}"/>
    <cellStyle name="20% - Accent1 5 6 6" xfId="47357" xr:uid="{6262A5F2-E3B2-4CE1-B99C-76E35B3C0FF6}"/>
    <cellStyle name="20% - Accent1 5 7" xfId="16714" xr:uid="{840FCE26-E72D-43EF-9134-04576BC71C2F}"/>
    <cellStyle name="20% - Accent1 5 7 2" xfId="32535" xr:uid="{58727454-99C2-422F-9226-26908C9ECF3E}"/>
    <cellStyle name="20% - Accent1 5 7 3" xfId="40200" xr:uid="{624232D1-265B-4E63-8336-962551F172A2}"/>
    <cellStyle name="20% - Accent1 5 8" xfId="21033" xr:uid="{406602A7-F5CB-4B2C-AA78-D57DF6B7710E}"/>
    <cellStyle name="20% - Accent1 5 8 2" xfId="28907" xr:uid="{51D3CEED-47D3-4328-83B1-80D51FAC8D0A}"/>
    <cellStyle name="20% - Accent1 5 9" xfId="27048" xr:uid="{47D07905-5558-46F4-9360-B05F9F8332D1}"/>
    <cellStyle name="20% - Accent1 6" xfId="303" xr:uid="{19406061-54EE-4A21-BDD9-CCF3DF2C11E2}"/>
    <cellStyle name="20% - Accent1 6 10" xfId="42646" xr:uid="{4F1FA496-6718-4E73-9F26-347725D30E11}"/>
    <cellStyle name="20% - Accent1 6 2" xfId="1629" xr:uid="{662687AD-0A21-4528-BF9A-91E896EF84CE}"/>
    <cellStyle name="20% - Accent1 6 2 2" xfId="3436" xr:uid="{2905F662-9124-4F38-8084-4F3CB68AA9EB}"/>
    <cellStyle name="20% - Accent1 6 2 2 2" xfId="26256" xr:uid="{B33241AC-DD19-4E1F-9FCC-C5C125E71FED}"/>
    <cellStyle name="20% - Accent1 6 2 2 2 2" xfId="35275" xr:uid="{67F11D06-C165-424B-9D7C-570125B34C6E}"/>
    <cellStyle name="20% - Accent1 6 2 2 3" xfId="32041" xr:uid="{85F76690-BCBD-49F0-93B3-1667774A554A}"/>
    <cellStyle name="20% - Accent1 6 2 2 4" xfId="39628" xr:uid="{BE70538C-DF50-45EE-9FD3-F99E43C638A2}"/>
    <cellStyle name="20% - Accent1 6 2 2 5" xfId="16081" xr:uid="{B2CDB4B7-3227-43E7-A829-8A80C718C11F}"/>
    <cellStyle name="20% - Accent1 6 2 2 6" xfId="45461" xr:uid="{B2A15D13-FC3A-43DD-A5DB-0DBD4F267AEC}"/>
    <cellStyle name="20% - Accent1 6 2 3" xfId="19608" xr:uid="{F63666F5-76EF-43FF-9F31-F9107DAE92EE}"/>
    <cellStyle name="20% - Accent1 6 2 3 2" xfId="33261" xr:uid="{EB8EA35B-915B-4D01-802B-18DCB9884896}"/>
    <cellStyle name="20% - Accent1 6 2 3 3" xfId="41626" xr:uid="{D5B897D9-30E7-45AA-88D3-4612EAB0ED41}"/>
    <cellStyle name="20% - Accent1 6 2 4" xfId="22232" xr:uid="{10B03927-EE43-44E3-B81F-5AA2A4148641}"/>
    <cellStyle name="20% - Accent1 6 2 4 2" xfId="30294" xr:uid="{67E88DC3-7017-4CFD-892A-17018C9293EE}"/>
    <cellStyle name="20% - Accent1 6 2 5" xfId="28342" xr:uid="{0E736B05-CA1E-483D-AA09-160F32ACFAEC}"/>
    <cellStyle name="20% - Accent1 6 2 6" xfId="37660" xr:uid="{FD042282-CA06-4F93-8E11-669727DD9ABC}"/>
    <cellStyle name="20% - Accent1 6 2 7" xfId="12508" xr:uid="{0238F39E-66C1-4E00-8998-15A0F7B03734}"/>
    <cellStyle name="20% - Accent1 6 2 8" xfId="43720" xr:uid="{A15D87D9-38C7-47F9-9A14-1E1ABA504A6E}"/>
    <cellStyle name="20% - Accent1 6 3" xfId="2362" xr:uid="{287C7DC5-475E-4778-A8AA-5BA5BB6AFC5B}"/>
    <cellStyle name="20% - Accent1 6 3 2" xfId="14653" xr:uid="{44FE5682-19E9-4EC3-BD77-FAC81CB7C81C}"/>
    <cellStyle name="20% - Accent1 6 3 2 2" xfId="31541" xr:uid="{697ADF8E-129D-47C9-902F-CFF2A408F7FC}"/>
    <cellStyle name="20% - Accent1 6 3 2 3" xfId="39099" xr:uid="{7D659172-C351-48B4-99F3-92C349C55580}"/>
    <cellStyle name="20% - Accent1 6 3 3" xfId="18180" xr:uid="{9BC19C4D-F0A5-4159-8423-EC2A9BCE79B8}"/>
    <cellStyle name="20% - Accent1 6 3 3 2" xfId="34700" xr:uid="{BFD995DD-E6A5-4602-9FFC-EEC0C924B99F}"/>
    <cellStyle name="20% - Accent1 6 3 3 3" xfId="41072" xr:uid="{88944664-B6C5-4BBC-B000-E98EE55D2A96}"/>
    <cellStyle name="20% - Accent1 6 3 4" xfId="21731" xr:uid="{BF1C483F-FCAA-4CC5-B158-D72961F1609B}"/>
    <cellStyle name="20% - Accent1 6 3 4 2" xfId="29698" xr:uid="{1DD0C461-2A19-4FF6-AA59-58D5C3EA6959}"/>
    <cellStyle name="20% - Accent1 6 3 5" xfId="27776" xr:uid="{A603A0EB-E030-4785-A483-790ADFA9145C}"/>
    <cellStyle name="20% - Accent1 6 3 6" xfId="37066" xr:uid="{86506422-9BA6-46F5-BF27-7B6317C9EDFE}"/>
    <cellStyle name="20% - Accent1 6 3 7" xfId="11057" xr:uid="{16C43858-1851-4064-8B04-3B3C813C5B6C}"/>
    <cellStyle name="20% - Accent1 6 3 8" xfId="44387" xr:uid="{28526C37-346C-4681-8538-05A92BD4B079}"/>
    <cellStyle name="20% - Accent1 6 4" xfId="4807" xr:uid="{F4ED91DA-2AC1-41B9-85E2-D8827C2C3B00}"/>
    <cellStyle name="20% - Accent1 6 4 2" xfId="25181" xr:uid="{95B9667A-3C76-4E78-8650-D6AEA8F0571E}"/>
    <cellStyle name="20% - Accent1 6 4 2 2" xfId="33987" xr:uid="{E67C6137-6A69-4677-BB9D-9CF07BE6C8FD}"/>
    <cellStyle name="20% - Accent1 6 4 3" xfId="31008" xr:uid="{F892F76E-4F3B-4193-B7D6-F615647BB76D}"/>
    <cellStyle name="20% - Accent1 6 4 4" xfId="38430" xr:uid="{C98DB2C9-48C8-49B4-8114-5FFF71C2A362}"/>
    <cellStyle name="20% - Accent1 6 4 5" xfId="13194" xr:uid="{83E84D50-0DD7-49FC-8F4E-CAFF938422FE}"/>
    <cellStyle name="20% - Accent1 6 4 6" xfId="46810" xr:uid="{4B99F84E-BC1D-4EDC-91F0-982848BB1717}"/>
    <cellStyle name="20% - Accent1 6 5" xfId="16730" xr:uid="{F2460510-38BF-41EC-A55C-14F564DDCBB5}"/>
    <cellStyle name="20% - Accent1 6 5 2" xfId="32704" xr:uid="{FB276149-EB15-4741-809F-320F5817974E}"/>
    <cellStyle name="20% - Accent1 6 5 3" xfId="40369" xr:uid="{B36E84C0-F746-4324-AD80-37EF9699793C}"/>
    <cellStyle name="20% - Accent1 6 6" xfId="21188" xr:uid="{F74FE2B7-F6A8-4275-9360-0F0AA20EFB7F}"/>
    <cellStyle name="20% - Accent1 6 6 2" xfId="29091" xr:uid="{EECEE9C5-3456-4B4F-9428-70C93C2B544B}"/>
    <cellStyle name="20% - Accent1 6 7" xfId="27193" xr:uid="{9C3B1775-29EB-4555-9227-8138354E4B64}"/>
    <cellStyle name="20% - Accent1 6 8" xfId="36330" xr:uid="{0AFE40ED-1EA3-46D7-8F42-47679D68543D}"/>
    <cellStyle name="20% - Accent1 6 9" xfId="6660" xr:uid="{AF908F2B-87C6-4B92-8AD3-AE330FB804BA}"/>
    <cellStyle name="20% - Accent1 7" xfId="1072" xr:uid="{F6F1DB5A-89E4-4354-ACD1-4929D9ADBACC}"/>
    <cellStyle name="20% - Accent1 7 10" xfId="43166" xr:uid="{CEEAF5F5-E1D7-46B2-A53A-F6E063F417BF}"/>
    <cellStyle name="20% - Accent1 7 2" xfId="2882" xr:uid="{221F8C2E-8F7B-4999-B6D3-D1A728458FAB}"/>
    <cellStyle name="20% - Accent1 7 2 2" xfId="15681" xr:uid="{D6DDD80C-2B3C-4CA4-BCA9-5E4DC01875AA}"/>
    <cellStyle name="20% - Accent1 7 2 2 2" xfId="26422" xr:uid="{53895231-6503-4644-A386-E8FCDABC0989}"/>
    <cellStyle name="20% - Accent1 7 2 2 2 2" xfId="35469" xr:uid="{8E2F34C7-EBBC-46DF-83BD-4250E58B8F04}"/>
    <cellStyle name="20% - Accent1 7 2 2 3" xfId="32205" xr:uid="{925E736D-7C31-4A7A-AD9B-6775D93B6D3D}"/>
    <cellStyle name="20% - Accent1 7 2 2 4" xfId="39814" xr:uid="{59C97C45-052E-44B2-873E-0BD71D72F2E2}"/>
    <cellStyle name="20% - Accent1 7 2 3" xfId="19208" xr:uid="{F4C95F8F-1169-4851-928E-A26600C11C05}"/>
    <cellStyle name="20% - Accent1 7 2 3 2" xfId="33447" xr:uid="{E021778A-CC7E-4081-9E52-095A0D8F15CC}"/>
    <cellStyle name="20% - Accent1 7 2 3 3" xfId="41806" xr:uid="{222FB5AA-510D-460E-8FA0-AFF215F02A3A}"/>
    <cellStyle name="20% - Accent1 7 2 4" xfId="22399" xr:uid="{277714D0-5FF9-4EFA-A3D6-A0036BD23723}"/>
    <cellStyle name="20% - Accent1 7 2 4 2" xfId="30491" xr:uid="{6B99AC8E-042E-44D5-8A58-0DA731245024}"/>
    <cellStyle name="20% - Accent1 7 2 5" xfId="28528" xr:uid="{5131F3EE-956B-4B24-8407-CAE37EF5C8C6}"/>
    <cellStyle name="20% - Accent1 7 2 6" xfId="37849" xr:uid="{AFF9C3FB-BB10-463D-B949-2DA786D6B8BA}"/>
    <cellStyle name="20% - Accent1 7 2 7" xfId="12108" xr:uid="{D29FA3D5-03AD-4860-A298-0F01429BD1D1}"/>
    <cellStyle name="20% - Accent1 7 2 8" xfId="44907" xr:uid="{0C845937-A4E9-4528-B5FD-90BF82BD1F2D}"/>
    <cellStyle name="20% - Accent1 7 3" xfId="13433" xr:uid="{E390E388-6708-4ACF-B924-E33FE50A7EDC}"/>
    <cellStyle name="20% - Accent1 7 3 2" xfId="23385" xr:uid="{0BC391EE-41B7-494C-8C44-88DFDF19F4DC}"/>
    <cellStyle name="20% - Accent1 7 3 2 2" xfId="31713" xr:uid="{97CEA977-D6FC-449B-AA92-9C8AF978CB3C}"/>
    <cellStyle name="20% - Accent1 7 3 2 3" xfId="39265" xr:uid="{66E7D5C4-55BE-4439-AE41-38439B0393D0}"/>
    <cellStyle name="20% - Accent1 7 3 3" xfId="25930" xr:uid="{77297A1B-6BE2-4F26-BEE9-32F1E5BBB89C}"/>
    <cellStyle name="20% - Accent1 7 3 3 2" xfId="34895" xr:uid="{7A01EA60-8236-4244-993A-B906A2A8D211}"/>
    <cellStyle name="20% - Accent1 7 3 3 3" xfId="41261" xr:uid="{806CB8B9-88EA-460D-90B8-4D2A11333A12}"/>
    <cellStyle name="20% - Accent1 7 3 4" xfId="21903" xr:uid="{21AA06D7-B390-4631-8B57-71C9FF958740}"/>
    <cellStyle name="20% - Accent1 7 3 4 2" xfId="29901" xr:uid="{C2190984-667E-4E3A-89E8-A6C783134442}"/>
    <cellStyle name="20% - Accent1 7 3 5" xfId="27972" xr:uid="{7210BD57-9464-4C82-820B-EABE633076D2}"/>
    <cellStyle name="20% - Accent1 7 3 6" xfId="37268" xr:uid="{9EF00B94-2269-4CFC-8BA9-1C8E52999282}"/>
    <cellStyle name="20% - Accent1 7 4" xfId="16969" xr:uid="{5F4EC527-7F16-405A-86BD-FAF987994FF6}"/>
    <cellStyle name="20% - Accent1 7 4 2" xfId="25361" xr:uid="{3BA13238-1D88-4677-8C52-2E7BD1F338E1}"/>
    <cellStyle name="20% - Accent1 7 4 2 2" xfId="34180" xr:uid="{0D657852-98FA-40D5-BEF4-185031470299}"/>
    <cellStyle name="20% - Accent1 7 4 3" xfId="31185" xr:uid="{CFF086E0-F988-4762-96B0-B488CAAF336F}"/>
    <cellStyle name="20% - Accent1 7 4 4" xfId="38614" xr:uid="{8DD5FA65-68C4-4C2C-ABAA-C77C293537F3}"/>
    <cellStyle name="20% - Accent1 7 5" xfId="24344" xr:uid="{AA50CD15-F0A6-4F2B-AA3F-1819752E4B3F}"/>
    <cellStyle name="20% - Accent1 7 5 2" xfId="32893" xr:uid="{9C915404-D3B4-42DE-83D1-59232D8CBE47}"/>
    <cellStyle name="20% - Accent1 7 5 3" xfId="40552" xr:uid="{3FA31D7F-3412-45F5-9E20-57A33CF11AF8}"/>
    <cellStyle name="20% - Accent1 7 6" xfId="21366" xr:uid="{00860379-0353-4F25-A445-C79232BC861C}"/>
    <cellStyle name="20% - Accent1 7 6 2" xfId="29293" xr:uid="{8CA45869-BF1B-4FC6-AF78-38FA9A66FD02}"/>
    <cellStyle name="20% - Accent1 7 7" xfId="27381" xr:uid="{3CA6C86B-E475-4176-A635-0F17B8D9ED45}"/>
    <cellStyle name="20% - Accent1 7 8" xfId="36524" xr:uid="{75D3798E-A3FE-48A7-B5A5-8248BE5D5BE1}"/>
    <cellStyle name="20% - Accent1 7 9" xfId="6901" xr:uid="{C4092A93-E608-47B5-822B-3875789C205F}"/>
    <cellStyle name="20% - Accent1 8" xfId="1132" xr:uid="{8B6DB137-CFD6-48DF-8AEE-065576D29005}"/>
    <cellStyle name="20% - Accent1 8 2" xfId="2939" xr:uid="{D3271627-758A-494C-9F9F-33FDE6BCDA06}"/>
    <cellStyle name="20% - Accent1 8 2 2" xfId="26583" xr:uid="{DE13AFDF-5922-4469-AC8D-A14785052E1F}"/>
    <cellStyle name="20% - Accent1 8 2 2 2" xfId="35646" xr:uid="{F97E0B30-32D4-457A-BF3A-C63E121986DB}"/>
    <cellStyle name="20% - Accent1 8 2 2 3" xfId="39991" xr:uid="{4489ED91-EAF1-4216-9CB4-EFB63BEA06F7}"/>
    <cellStyle name="20% - Accent1 8 2 3" xfId="32366" xr:uid="{6428CFAB-6AE9-47C4-81E9-C0864193C337}"/>
    <cellStyle name="20% - Accent1 8 2 3 2" xfId="41974" xr:uid="{1EF8C04A-4727-4A4F-B758-2566AAD3D371}"/>
    <cellStyle name="20% - Accent1 8 2 4" xfId="38031" xr:uid="{648B3184-BAAB-4E08-96D7-6F02F40CFACD}"/>
    <cellStyle name="20% - Accent1 8 2 5" xfId="15067" xr:uid="{B166C1AE-2C05-4518-A2FD-3B9A970E4955}"/>
    <cellStyle name="20% - Accent1 8 2 6" xfId="44964" xr:uid="{CCC19E7B-4E1C-49A7-81ED-8FF7124763E4}"/>
    <cellStyle name="20% - Accent1 8 3" xfId="18594" xr:uid="{E9D06678-72EF-40CD-B053-C9D6EE98EFA1}"/>
    <cellStyle name="20% - Accent1 8 3 2" xfId="34365" xr:uid="{A5C11D5C-3F0C-44FA-B5AA-001504D2097B}"/>
    <cellStyle name="20% - Accent1 8 3 3" xfId="38795" xr:uid="{5DE2CBC0-33E1-4F59-9E0C-B31328C38D03}"/>
    <cellStyle name="20% - Accent1 8 4" xfId="24859" xr:uid="{C6B20885-AD3F-454F-8D22-4B05D3D441A8}"/>
    <cellStyle name="20% - Accent1 8 4 2" xfId="33615" xr:uid="{0ADE2F70-B100-4A05-B374-2FD47A207C71}"/>
    <cellStyle name="20% - Accent1 8 4 3" xfId="40724" xr:uid="{9F059F5E-C9DD-4CB3-9DB3-279425EEB3CF}"/>
    <cellStyle name="20% - Accent1 8 5" xfId="22557" xr:uid="{91EF7DE8-5615-46D2-BC01-71CF0B988F30}"/>
    <cellStyle name="20% - Accent1 8 5 2" xfId="30673" xr:uid="{D06062A0-C747-42C4-9229-02B05A956CB1}"/>
    <cellStyle name="20% - Accent1 8 6" xfId="28696" xr:uid="{5685AAE8-E4DD-4844-9937-A8341CC35253}"/>
    <cellStyle name="20% - Accent1 8 7" xfId="36709" xr:uid="{C2124F0F-2A00-4E88-998E-09EA7CFAFEC6}"/>
    <cellStyle name="20% - Accent1 8 8" xfId="11472" xr:uid="{F71F5536-F834-4B49-AD82-246408A1303A}"/>
    <cellStyle name="20% - Accent1 8 9" xfId="43223" xr:uid="{F9A16CBD-8931-44F0-99D0-0A8A3F104E95}"/>
    <cellStyle name="20% - Accent1 9" xfId="18" xr:uid="{0BC08477-132A-42A8-AB99-2C595437B7FC}"/>
    <cellStyle name="20% - Accent1 9 2" xfId="2224" xr:uid="{56F9559E-8F4F-46E9-81FD-9D1FECD754B9}"/>
    <cellStyle name="20% - Accent1 9 2 2" xfId="26093" xr:uid="{48D6B593-D49B-4F0A-8F34-1976272E427C}"/>
    <cellStyle name="20% - Accent1 9 2 2 2" xfId="35072" xr:uid="{4B041946-98F7-443B-AB5B-DA840B92E502}"/>
    <cellStyle name="20% - Accent1 9 2 3" xfId="31878" xr:uid="{737934AA-6195-41F2-BDEE-54CB9276712D}"/>
    <cellStyle name="20% - Accent1 9 2 4" xfId="39427" xr:uid="{4C646488-02ED-450C-AE48-832387D57CF5}"/>
    <cellStyle name="20% - Accent1 9 2 5" xfId="23546" xr:uid="{C9EE0FA9-C48C-4FF1-A2BF-47C96D2E94B5}"/>
    <cellStyle name="20% - Accent1 9 2 6" xfId="44249" xr:uid="{123AB3F1-F89F-4605-9D93-F288E856BACB}"/>
    <cellStyle name="20% - Accent1 9 3" xfId="24508" xr:uid="{C2786571-7FE5-4278-9669-89BA08B12D56}"/>
    <cellStyle name="20% - Accent1 9 3 2" xfId="33068" xr:uid="{8BFA834D-199D-4270-92CF-1156B84A3B97}"/>
    <cellStyle name="20% - Accent1 9 3 3" xfId="41435" xr:uid="{B4F2A8B4-B7C4-4E35-AF04-9656FD07B1A0}"/>
    <cellStyle name="20% - Accent1 9 4" xfId="22067" xr:uid="{1011F083-F4F0-4E75-B424-127DD1D6B137}"/>
    <cellStyle name="20% - Accent1 9 4 2" xfId="30087" xr:uid="{8F6E9D70-B565-4617-A04C-9DADC7E8F969}"/>
    <cellStyle name="20% - Accent1 9 5" xfId="28149" xr:uid="{BCAE573C-348D-4483-BF47-5E290DEEB0BB}"/>
    <cellStyle name="20% - Accent1 9 6" xfId="37454" xr:uid="{D78AFF91-5C84-49DA-A2F7-EB3447A7E623}"/>
    <cellStyle name="20% - Accent1 9 7" xfId="20583" xr:uid="{59D4608B-62AA-4C8F-AA1F-84AB499CB4D4}"/>
    <cellStyle name="20% - Accent1 9 8" xfId="13149" xr:uid="{C386A837-1755-48DB-9B12-9F6D8CB7E9CE}"/>
    <cellStyle name="20% - Accent1 9 9" xfId="42508" xr:uid="{544B30BA-D5AD-4254-834E-FACFDFCDCEBB}"/>
    <cellStyle name="20% - Accent2" xfId="3983" builtinId="34" customBuiltin="1"/>
    <cellStyle name="20% - Accent2 10" xfId="4069" xr:uid="{2960308D-AA77-41F7-A17E-9E6E9E1ACF9A}"/>
    <cellStyle name="20% - Accent2 10 2" xfId="23088" xr:uid="{5E556725-DEC9-4C8A-902B-6AEFB2F1CCA0}"/>
    <cellStyle name="20% - Accent2 10 2 2" xfId="31368" xr:uid="{0FAF4BAC-46FC-4166-A8CB-BD1A8D82202C}"/>
    <cellStyle name="20% - Accent2 10 2 3" xfId="38926" xr:uid="{D9C23D86-CBAE-4656-A037-F8779A9D6321}"/>
    <cellStyle name="20% - Accent2 10 3" xfId="25618" xr:uid="{032E6269-1614-45B4-9378-FDC6CCA4A554}"/>
    <cellStyle name="20% - Accent2 10 3 2" xfId="34505" xr:uid="{45DDD062-6A15-4B91-A48C-91EF31853200}"/>
    <cellStyle name="20% - Accent2 10 3 3" xfId="40877" xr:uid="{44488A80-E2DA-479C-AF85-3C9D85A57BEC}"/>
    <cellStyle name="20% - Accent2 10 4" xfId="21547" xr:uid="{1FD13AB6-26DF-409A-881E-6E9E4C509A7B}"/>
    <cellStyle name="20% - Accent2 10 4 2" xfId="29501" xr:uid="{D1444F2E-89C1-42D9-AFEE-ED12F6E3B6DD}"/>
    <cellStyle name="20% - Accent2 10 5" xfId="27581" xr:uid="{BE0BCB76-F451-4F22-932A-FEC02880E8A7}"/>
    <cellStyle name="20% - Accent2 10 6" xfId="36869" xr:uid="{67BA4867-946F-41DB-84DC-09B11838BB17}"/>
    <cellStyle name="20% - Accent2 10 7" xfId="12897" xr:uid="{A1CDC34F-2EFF-445E-91AA-71ED7935A063}"/>
    <cellStyle name="20% - Accent2 10 8" xfId="46073" xr:uid="{93EA07A7-A9CE-4C95-934A-27A93E878D22}"/>
    <cellStyle name="20% - Accent2 11" xfId="4146" xr:uid="{7EA62A05-8DAD-418E-8B67-28E49C4AFC01}"/>
    <cellStyle name="20% - Accent2 11 2" xfId="25016" xr:uid="{46AF52CE-E6CC-4315-870C-4FBE8E24E43E}"/>
    <cellStyle name="20% - Accent2 11 2 2" xfId="33806" xr:uid="{16471547-BFA5-45A4-9B23-F106DF0C3333}"/>
    <cellStyle name="20% - Accent2 11 3" xfId="30843" xr:uid="{9FC10B43-F3DA-4BD2-B8CA-B2B63C0DF90F}"/>
    <cellStyle name="20% - Accent2 11 4" xfId="38174" xr:uid="{521E0998-7304-44CD-8C10-5A015F9473A3}"/>
    <cellStyle name="20% - Accent2 11 5" xfId="16482" xr:uid="{231D3637-40DF-43EF-99C8-B034F1F394A9}"/>
    <cellStyle name="20% - Accent2 11 6" xfId="46150" xr:uid="{3E83E717-086E-4806-928E-42226CE4E9C5}"/>
    <cellStyle name="20% - Accent2 12" xfId="4223" xr:uid="{7F443E40-6503-45C8-BF8B-64B3A3759053}"/>
    <cellStyle name="20% - Accent2 12 2" xfId="32521" xr:uid="{4FD99C1C-D7BC-47DC-9455-1586078C674D}"/>
    <cellStyle name="20% - Accent2 12 3" xfId="38247" xr:uid="{D3B00931-EE7B-41A2-BE17-E954EA75A4BC}"/>
    <cellStyle name="20% - Accent2 12 4" xfId="24022" xr:uid="{A6F5A8C3-C060-4D02-B6DF-9F04A3FDE5B3}"/>
    <cellStyle name="20% - Accent2 12 5" xfId="6612" xr:uid="{E6880FD7-BB7E-47E1-949B-EF5EBEBB3884}"/>
    <cellStyle name="20% - Accent2 12 6" xfId="46227" xr:uid="{1002943C-3C20-44F7-99E2-F733532028D7}"/>
    <cellStyle name="20% - Accent2 13" xfId="4297" xr:uid="{7DA56135-808C-4CD6-B752-872E4D46B875}"/>
    <cellStyle name="20% - Accent2 13 2" xfId="28893" xr:uid="{64E4CABF-3D04-4C5A-920B-1D71B444384D}"/>
    <cellStyle name="20% - Accent2 13 3" xfId="40186" xr:uid="{7D14BEB5-C2FC-4622-B6F8-15274E3169FC}"/>
    <cellStyle name="20% - Accent2 13 4" xfId="21020" xr:uid="{D9110F83-19B5-47AD-83B1-FDD79ED06F79}"/>
    <cellStyle name="20% - Accent2 13 5" xfId="46300" xr:uid="{BCB2D9B8-0148-4AE6-90F6-CE7C1A371624}"/>
    <cellStyle name="20% - Accent2 14" xfId="5326" xr:uid="{4252379D-7025-4A1C-B178-52D2B2A65135}"/>
    <cellStyle name="20% - Accent2 14 2" xfId="27034" xr:uid="{731DDDB6-8C16-4E97-9031-9232146E1A38}"/>
    <cellStyle name="20% - Accent2 14 3" xfId="47329" xr:uid="{2C598F98-42DD-4218-A54D-B591E17266BE}"/>
    <cellStyle name="20% - Accent2 15" xfId="5861" xr:uid="{1C3C4DA8-11B7-4929-B3FB-CA0F6FB0C63E}"/>
    <cellStyle name="20% - Accent2 15 2" xfId="36131" xr:uid="{6561437C-13EA-4BA4-BDED-F4C3799600F5}"/>
    <cellStyle name="20% - Accent2 15 3" xfId="47858" xr:uid="{0155BAA7-A349-42E6-B0F4-73D2D4DB2479}"/>
    <cellStyle name="20% - Accent2 16" xfId="6010" xr:uid="{0896D2DA-0BF2-4FA6-B0B8-D2A2E9B5E2C1}"/>
    <cellStyle name="20% - Accent2 17" xfId="42436" xr:uid="{F06C9923-2D38-4E43-BCF2-DE17BE256BF5}"/>
    <cellStyle name="20% - Accent2 18" xfId="45992" xr:uid="{C66D51A7-C9F7-4991-A034-0D3AB1BE118B}"/>
    <cellStyle name="20% - Accent2 19" xfId="48004" xr:uid="{DD1E8241-DC42-4219-AD74-DAF22F1E1B29}"/>
    <cellStyle name="20% - Accent2 2" xfId="68" xr:uid="{06B03929-E239-429B-B277-5A9C9518BE2C}"/>
    <cellStyle name="20% - Accent2 2 10" xfId="48182" xr:uid="{9198137A-7D0A-45D0-9A7D-BF26337553C5}"/>
    <cellStyle name="20% - Accent2 2 2" xfId="346" xr:uid="{6D040B91-2934-4B01-B025-F650EA9F0379}"/>
    <cellStyle name="20% - Accent2 2 2 10" xfId="4337" xr:uid="{2830143E-89EC-40DE-8907-2A4E7FEDF7AB}"/>
    <cellStyle name="20% - Accent2 2 2 10 2" xfId="16504" xr:uid="{6834C09C-DFB2-4223-8EE7-9784425CC959}"/>
    <cellStyle name="20% - Accent2 2 2 10 3" xfId="46340" xr:uid="{D9E90DA5-FDFE-426B-A40B-EE64F64C64FA}"/>
    <cellStyle name="20% - Accent2 2 2 11" xfId="5356" xr:uid="{9B80409D-2B14-4FD7-B83A-AEAD16D23DCA}"/>
    <cellStyle name="20% - Accent2 2 2 11 2" xfId="36152" xr:uid="{1F7BB0CB-DCAF-4BFA-B8C2-1410CC704629}"/>
    <cellStyle name="20% - Accent2 2 2 11 3" xfId="47358" xr:uid="{C3F2E46D-4F3A-49AF-88C5-2272DFC32F17}"/>
    <cellStyle name="20% - Accent2 2 2 12" xfId="6100" xr:uid="{E6143A82-2DF3-44A6-85E5-6B6A1DE8C515}"/>
    <cellStyle name="20% - Accent2 2 2 13" xfId="42674" xr:uid="{D02DB6AE-5CC5-404D-82A9-4FD0FA54F98F}"/>
    <cellStyle name="20% - Accent2 2 2 2" xfId="347" xr:uid="{51837664-DAC4-4F40-95C0-16037341F5B2}"/>
    <cellStyle name="20% - Accent2 2 2 2 10" xfId="6101" xr:uid="{95CE6E07-6B35-4221-B031-515DA15F031F}"/>
    <cellStyle name="20% - Accent2 2 2 2 11" xfId="42675" xr:uid="{6BD7D0B9-B388-44FB-A6AC-BF611F15468A}"/>
    <cellStyle name="20% - Accent2 2 2 2 2" xfId="348" xr:uid="{2BCB7F06-3C0E-4404-98D9-DCEE088DB4DC}"/>
    <cellStyle name="20% - Accent2 2 2 2 2 2" xfId="834" xr:uid="{3DF9F94A-03F4-4EF4-8E4E-6AFD6F83CA8D}"/>
    <cellStyle name="20% - Accent2 2 2 2 2 2 2" xfId="1979" xr:uid="{3857A9C5-930E-41AA-9D87-C27F9583A6A0}"/>
    <cellStyle name="20% - Accent2 2 2 2 2 2 2 2" xfId="3742" xr:uid="{10B95F75-5458-4DE0-9CDD-9FDC031A98E5}"/>
    <cellStyle name="20% - Accent2 2 2 2 2 2 2 2 2" xfId="15311" xr:uid="{AEE6F6D7-83E5-4A14-ADCA-3646B0B3A73E}"/>
    <cellStyle name="20% - Accent2 2 2 2 2 2 2 2 3" xfId="45767" xr:uid="{9F5819EB-933C-44AC-A88C-BEE311BEE482}"/>
    <cellStyle name="20% - Accent2 2 2 2 2 2 2 3" xfId="5113" xr:uid="{7F9731C6-54ED-4197-9E5B-22CFDF173BBF}"/>
    <cellStyle name="20% - Accent2 2 2 2 2 2 2 3 2" xfId="18838" xr:uid="{8CB6ECAB-B285-4FBD-92E3-C2FE026C301C}"/>
    <cellStyle name="20% - Accent2 2 2 2 2 2 2 3 3" xfId="47116" xr:uid="{BB9E16B8-1063-494E-B0C0-3E942954B4F0}"/>
    <cellStyle name="20% - Accent2 2 2 2 2 2 2 4" xfId="11732" xr:uid="{CC42B22A-EF52-4EB9-9C21-60015CC52ED4}"/>
    <cellStyle name="20% - Accent2 2 2 2 2 2 2 5" xfId="44026" xr:uid="{951B729B-6017-4204-A847-4891130A2E5C}"/>
    <cellStyle name="20% - Accent2 2 2 2 2 2 3" xfId="1417" xr:uid="{3EF43CDD-A998-48C5-937D-0B8A2F3DE50C}"/>
    <cellStyle name="20% - Accent2 2 2 2 2 2 3 2" xfId="3224" xr:uid="{ABB4B231-223F-4323-AEA1-763008C26A3B}"/>
    <cellStyle name="20% - Accent2 2 2 2 2 2 3 2 2" xfId="45249" xr:uid="{09412FDF-A844-4CC5-8696-F611A48C5C90}"/>
    <cellStyle name="20% - Accent2 2 2 2 2 2 3 3" xfId="13220" xr:uid="{233DA133-DDA6-451F-8202-B7C6D85CC37D}"/>
    <cellStyle name="20% - Accent2 2 2 2 2 2 3 4" xfId="43508" xr:uid="{3CD04B3E-9324-4E44-9034-1FC48E288514}"/>
    <cellStyle name="20% - Accent2 2 2 2 2 2 4" xfId="2646" xr:uid="{5B1BF0DF-F36C-4CA6-BE8A-279C9F27F288}"/>
    <cellStyle name="20% - Accent2 2 2 2 2 2 4 2" xfId="16756" xr:uid="{CDC7661F-4266-4818-894F-84473774EC69}"/>
    <cellStyle name="20% - Accent2 2 2 2 2 2 4 3" xfId="44671" xr:uid="{C28BF74E-6381-46E4-89C5-E575F4D49E44}"/>
    <cellStyle name="20% - Accent2 2 2 2 2 2 5" xfId="4595" xr:uid="{E2AEB384-A445-49B3-9AF5-45E713F3E161}"/>
    <cellStyle name="20% - Accent2 2 2 2 2 2 5 2" xfId="46598" xr:uid="{3B3CDECA-E1F3-4AB1-9CA8-5B109CC02C13}"/>
    <cellStyle name="20% - Accent2 2 2 2 2 2 6" xfId="5359" xr:uid="{C2A4B211-4903-489C-A97D-821632E46A0C}"/>
    <cellStyle name="20% - Accent2 2 2 2 2 2 6 2" xfId="47361" xr:uid="{B18FCC70-AC0A-4C1B-9C41-78E9DFFD2B7E}"/>
    <cellStyle name="20% - Accent2 2 2 2 2 2 7" xfId="6685" xr:uid="{93179E5E-3EFF-4C5C-A43F-9F7201478AD4}"/>
    <cellStyle name="20% - Accent2 2 2 2 2 2 8" xfId="42930" xr:uid="{28E7268E-0894-421A-9402-6BCB8D145C50}"/>
    <cellStyle name="20% - Accent2 2 2 2 2 3" xfId="1739" xr:uid="{4DC9A166-A0A2-4526-BD3C-79F075220E44}"/>
    <cellStyle name="20% - Accent2 2 2 2 2 3 2" xfId="3506" xr:uid="{0FFB0025-58ED-40BB-9C26-A10F6E5A6E4A}"/>
    <cellStyle name="20% - Accent2 2 2 2 2 3 2 2" xfId="13482" xr:uid="{55B88E20-0C90-4C31-821C-4A726C72B0FE}"/>
    <cellStyle name="20% - Accent2 2 2 2 2 3 2 3" xfId="45531" xr:uid="{3511FA09-1324-45DB-911F-423DF4B0280B}"/>
    <cellStyle name="20% - Accent2 2 2 2 2 3 3" xfId="4877" xr:uid="{DD8DC77A-2066-42A0-8893-EC188D44ADA9}"/>
    <cellStyle name="20% - Accent2 2 2 2 2 3 3 2" xfId="17018" xr:uid="{AF243A52-4D1E-4262-A1F8-A3393C867F39}"/>
    <cellStyle name="20% - Accent2 2 2 2 2 3 3 3" xfId="46880" xr:uid="{B8970411-5C04-4FB2-8250-3A5190FF02DA}"/>
    <cellStyle name="20% - Accent2 2 2 2 2 3 4" xfId="6977" xr:uid="{310BB3E8-1EBC-45D5-BCE9-DFC87A92BFEA}"/>
    <cellStyle name="20% - Accent2 2 2 2 2 3 5" xfId="43790" xr:uid="{1ED81333-A0F2-4A59-8F81-FC85D2F8F7CB}"/>
    <cellStyle name="20% - Accent2 2 2 2 2 4" xfId="1161" xr:uid="{4BA91615-E213-4FAD-9F33-1E417B16E2AA}"/>
    <cellStyle name="20% - Accent2 2 2 2 2 4 2" xfId="2968" xr:uid="{16C981BB-4917-4781-8164-8A3196E9BD8F}"/>
    <cellStyle name="20% - Accent2 2 2 2 2 4 2 2" xfId="30317" xr:uid="{9E228C8B-976E-4C7A-AF9C-A1838FC00BCF}"/>
    <cellStyle name="20% - Accent2 2 2 2 2 4 2 3" xfId="44993" xr:uid="{A159B2E3-99EE-40AB-B73F-34783CF01BB7}"/>
    <cellStyle name="20% - Accent2 2 2 2 2 4 3" xfId="12921" xr:uid="{20929EC3-0330-4712-8FF2-1190F9D33D51}"/>
    <cellStyle name="20% - Accent2 2 2 2 2 4 4" xfId="43252" xr:uid="{E336B290-8299-4B8B-97F9-30049AC897B7}"/>
    <cellStyle name="20% - Accent2 2 2 2 2 5" xfId="2392" xr:uid="{6A80E1EA-D0DF-4076-A796-E812B0351112}"/>
    <cellStyle name="20% - Accent2 2 2 2 2 5 2" xfId="16506" xr:uid="{34841874-A2F5-4C4A-981A-D7FC99FE313D}"/>
    <cellStyle name="20% - Accent2 2 2 2 2 5 3" xfId="44417" xr:uid="{0B7A98F9-A4A4-4AD8-AF56-35058C4BD0CD}"/>
    <cellStyle name="20% - Accent2 2 2 2 2 6" xfId="4339" xr:uid="{2961CA37-3D3F-48E8-81F7-F125B7FB57FA}"/>
    <cellStyle name="20% - Accent2 2 2 2 2 6 2" xfId="37683" xr:uid="{F2BE9F80-4C80-4FB5-865F-615EF344D1BA}"/>
    <cellStyle name="20% - Accent2 2 2 2 2 6 3" xfId="46342" xr:uid="{3914BE3C-287D-4098-BC99-276308562A47}"/>
    <cellStyle name="20% - Accent2 2 2 2 2 7" xfId="5358" xr:uid="{B0249912-70D9-4630-86EA-438FFFBC04CF}"/>
    <cellStyle name="20% - Accent2 2 2 2 2 7 2" xfId="47360" xr:uid="{766F685D-D844-4548-8D7C-7843C74E1C14}"/>
    <cellStyle name="20% - Accent2 2 2 2 2 8" xfId="6102" xr:uid="{C0694CBE-AA67-4B57-A1E3-CEB4FF127F7C}"/>
    <cellStyle name="20% - Accent2 2 2 2 2 9" xfId="42676" xr:uid="{49BB7EB8-351D-44FC-A9D5-7E859688A249}"/>
    <cellStyle name="20% - Accent2 2 2 2 3" xfId="349" xr:uid="{F8087BAE-67BD-4DB6-AC0D-B68DCA27DB5C}"/>
    <cellStyle name="20% - Accent2 2 2 2 3 2" xfId="835" xr:uid="{A016E92E-FDDA-4ED2-86CA-4B09BDE34931}"/>
    <cellStyle name="20% - Accent2 2 2 2 3 2 2" xfId="1980" xr:uid="{C24D0DA7-2EB9-426B-A50B-BFF83266D7B6}"/>
    <cellStyle name="20% - Accent2 2 2 2 3 2 2 2" xfId="3743" xr:uid="{E099E817-D861-405C-B8CA-49A0C69AF27E}"/>
    <cellStyle name="20% - Accent2 2 2 2 3 2 2 2 2" xfId="45768" xr:uid="{E3F96D76-EB3B-435A-972D-52016A091234}"/>
    <cellStyle name="20% - Accent2 2 2 2 3 2 2 3" xfId="5114" xr:uid="{5C8B32FD-E4D7-44E6-8CFD-88407562F6C1}"/>
    <cellStyle name="20% - Accent2 2 2 2 3 2 2 3 2" xfId="47117" xr:uid="{9DD829B5-5EBC-4332-999C-A8F5FF773B06}"/>
    <cellStyle name="20% - Accent2 2 2 2 3 2 2 4" xfId="13221" xr:uid="{0F167814-9287-4E61-9AA6-FAB59CE79EA2}"/>
    <cellStyle name="20% - Accent2 2 2 2 3 2 2 5" xfId="44027" xr:uid="{39A7087E-2FA6-408C-BB42-68A4A5719C7E}"/>
    <cellStyle name="20% - Accent2 2 2 2 3 2 3" xfId="1418" xr:uid="{98B9999D-9F6E-437B-BA2F-6EBCAD919A90}"/>
    <cellStyle name="20% - Accent2 2 2 2 3 2 3 2" xfId="3225" xr:uid="{C2C5F1C6-8A73-4A93-B368-8D0B4C18AE80}"/>
    <cellStyle name="20% - Accent2 2 2 2 3 2 3 2 2" xfId="45250" xr:uid="{F823C017-A54C-464D-9518-C1F220ECB4F8}"/>
    <cellStyle name="20% - Accent2 2 2 2 3 2 3 3" xfId="16757" xr:uid="{38BE4C02-C2BC-44F4-95DD-D3C9B6559912}"/>
    <cellStyle name="20% - Accent2 2 2 2 3 2 3 4" xfId="43509" xr:uid="{C528B092-9B41-4D85-8AEB-6C16A962B027}"/>
    <cellStyle name="20% - Accent2 2 2 2 3 2 4" xfId="2647" xr:uid="{E1FACE42-8D80-43E2-80CE-5820B53AC5A8}"/>
    <cellStyle name="20% - Accent2 2 2 2 3 2 4 2" xfId="44672" xr:uid="{CF9BFB3C-2668-4D21-B0A2-547C38C064AE}"/>
    <cellStyle name="20% - Accent2 2 2 2 3 2 5" xfId="4596" xr:uid="{27A373E5-D2BA-4418-8956-57D415C0C907}"/>
    <cellStyle name="20% - Accent2 2 2 2 3 2 5 2" xfId="46599" xr:uid="{388EC78D-26F3-43BA-9005-2F9419BF9FBB}"/>
    <cellStyle name="20% - Accent2 2 2 2 3 2 6" xfId="5361" xr:uid="{5161F17B-0CE4-48EE-A7AD-E8DBA898EF50}"/>
    <cellStyle name="20% - Accent2 2 2 2 3 2 6 2" xfId="47363" xr:uid="{4361927D-3AEF-4965-8A35-BDB069EE0749}"/>
    <cellStyle name="20% - Accent2 2 2 2 3 2 7" xfId="6686" xr:uid="{9904FE77-CB4B-48CD-BDD4-20F59CF630F0}"/>
    <cellStyle name="20% - Accent2 2 2 2 3 2 8" xfId="42931" xr:uid="{AB80A365-2DA1-491F-BF15-4E67DBFB5DB1}"/>
    <cellStyle name="20% - Accent2 2 2 2 3 3" xfId="1740" xr:uid="{0E9C6891-CA9C-4C7E-9009-D89BD4EEEC2A}"/>
    <cellStyle name="20% - Accent2 2 2 2 3 3 2" xfId="3507" xr:uid="{9DE7DF31-7C14-4E90-8507-65571A441801}"/>
    <cellStyle name="20% - Accent2 2 2 2 3 3 2 2" xfId="13483" xr:uid="{9D548D7E-A0F9-4BBC-96E0-041ADF77DEF1}"/>
    <cellStyle name="20% - Accent2 2 2 2 3 3 2 3" xfId="45532" xr:uid="{CE199309-186D-4C60-9B6C-16AE04C636BD}"/>
    <cellStyle name="20% - Accent2 2 2 2 3 3 3" xfId="4878" xr:uid="{2E3C421C-0025-4BEA-8943-D1AAAB359BC5}"/>
    <cellStyle name="20% - Accent2 2 2 2 3 3 3 2" xfId="17019" xr:uid="{0B91EB4A-CBCA-42CF-A186-A6E2FCB2718F}"/>
    <cellStyle name="20% - Accent2 2 2 2 3 3 3 3" xfId="46881" xr:uid="{995D1741-B6D7-486E-B94C-69770D314D6E}"/>
    <cellStyle name="20% - Accent2 2 2 2 3 3 4" xfId="6978" xr:uid="{7FE80459-B89C-459A-AD6A-C9B3AC10B887}"/>
    <cellStyle name="20% - Accent2 2 2 2 3 3 5" xfId="43791" xr:uid="{2460AB12-C4D5-492B-82A5-2E47A073CA63}"/>
    <cellStyle name="20% - Accent2 2 2 2 3 4" xfId="1162" xr:uid="{86616339-13C7-4B9F-91A6-967E875E876E}"/>
    <cellStyle name="20% - Accent2 2 2 2 3 4 2" xfId="2969" xr:uid="{49BBC8EB-C5E4-43CF-8910-F88F3EB80519}"/>
    <cellStyle name="20% - Accent2 2 2 2 3 4 2 2" xfId="29721" xr:uid="{70D7BAAF-C951-4C0F-8FC7-AFFCABE0AF26}"/>
    <cellStyle name="20% - Accent2 2 2 2 3 4 2 3" xfId="44994" xr:uid="{A2839C5B-4871-429A-93DA-FDD393288B57}"/>
    <cellStyle name="20% - Accent2 2 2 2 3 4 3" xfId="12922" xr:uid="{0AC34103-B00D-4E99-BE35-FAF066C3D78D}"/>
    <cellStyle name="20% - Accent2 2 2 2 3 4 4" xfId="43253" xr:uid="{FF11325E-8B0D-44D5-869A-2A050086FEED}"/>
    <cellStyle name="20% - Accent2 2 2 2 3 5" xfId="2393" xr:uid="{28C3BFFB-96FD-4149-9A4E-F4B234C3E42B}"/>
    <cellStyle name="20% - Accent2 2 2 2 3 5 2" xfId="16507" xr:uid="{CCD06D18-6868-4AE5-883F-CA1CF749DE0E}"/>
    <cellStyle name="20% - Accent2 2 2 2 3 5 3" xfId="44418" xr:uid="{7B5B1822-87F8-433C-B29E-103F15C7246C}"/>
    <cellStyle name="20% - Accent2 2 2 2 3 6" xfId="4340" xr:uid="{1D5D4FAC-6FCB-4A67-BFA8-9BE2EB401873}"/>
    <cellStyle name="20% - Accent2 2 2 2 3 6 2" xfId="37089" xr:uid="{B8D64A76-ED22-4689-A4BD-BA9FB457ECA5}"/>
    <cellStyle name="20% - Accent2 2 2 2 3 6 3" xfId="46343" xr:uid="{132651CD-EBA2-41AC-9E61-F5468BF2BD29}"/>
    <cellStyle name="20% - Accent2 2 2 2 3 7" xfId="5360" xr:uid="{B7EC59A4-FF9D-4CB9-8110-9B7ECE20BAD6}"/>
    <cellStyle name="20% - Accent2 2 2 2 3 7 2" xfId="47362" xr:uid="{BC4ED1AD-7172-46A5-81BC-76316C8C7BC4}"/>
    <cellStyle name="20% - Accent2 2 2 2 3 8" xfId="6103" xr:uid="{E1F0E432-A65E-4AFC-BDAE-5E1E6100AADB}"/>
    <cellStyle name="20% - Accent2 2 2 2 3 9" xfId="42677" xr:uid="{895844D7-D12B-43B5-9674-B007E17E9D8D}"/>
    <cellStyle name="20% - Accent2 2 2 2 4" xfId="833" xr:uid="{7D1B6A5D-95C3-4106-B4FF-ECA8A3F3CFFC}"/>
    <cellStyle name="20% - Accent2 2 2 2 4 2" xfId="1978" xr:uid="{328D9974-1945-4CE2-85AF-5572437231FA}"/>
    <cellStyle name="20% - Accent2 2 2 2 4 2 2" xfId="3741" xr:uid="{E2E96539-D2A8-4B79-AEDE-2C3C51314FF6}"/>
    <cellStyle name="20% - Accent2 2 2 2 4 2 2 2" xfId="34009" xr:uid="{3BF03564-50EB-4A05-BECF-72D281217C64}"/>
    <cellStyle name="20% - Accent2 2 2 2 4 2 2 3" xfId="45766" xr:uid="{7F9241B8-3248-49C8-853E-CC1A9C1700B2}"/>
    <cellStyle name="20% - Accent2 2 2 2 4 2 3" xfId="5112" xr:uid="{485689A9-5751-40FE-98AD-44F05CC758E5}"/>
    <cellStyle name="20% - Accent2 2 2 2 4 2 3 2" xfId="47115" xr:uid="{696DC65D-61D4-41A3-8EB2-FEAFCFB708AD}"/>
    <cellStyle name="20% - Accent2 2 2 2 4 2 4" xfId="13219" xr:uid="{DCA63ADA-F2C5-474D-87E5-D8535F5D8590}"/>
    <cellStyle name="20% - Accent2 2 2 2 4 2 5" xfId="44025" xr:uid="{ED3C922B-DD43-4211-92BE-FDDB920A0C9A}"/>
    <cellStyle name="20% - Accent2 2 2 2 4 3" xfId="1416" xr:uid="{77FF9D44-C1A3-4E4B-B5D2-09764EA74137}"/>
    <cellStyle name="20% - Accent2 2 2 2 4 3 2" xfId="3223" xr:uid="{C1CB1B18-FA1C-4F07-B984-2C072B99F7DD}"/>
    <cellStyle name="20% - Accent2 2 2 2 4 3 2 2" xfId="45248" xr:uid="{D2A71480-A85B-40F0-8600-12B5E525F1DD}"/>
    <cellStyle name="20% - Accent2 2 2 2 4 3 3" xfId="16755" xr:uid="{58E4C331-1A8D-4DEC-997C-8A8FDE0947F4}"/>
    <cellStyle name="20% - Accent2 2 2 2 4 3 4" xfId="43507" xr:uid="{A009041C-C1B1-4CD4-81B4-DD353533741F}"/>
    <cellStyle name="20% - Accent2 2 2 2 4 4" xfId="2645" xr:uid="{BB716432-6930-4BBB-8647-63CA08EB7EE7}"/>
    <cellStyle name="20% - Accent2 2 2 2 4 4 2" xfId="38452" xr:uid="{7F5AB1F5-7130-47B1-99BD-CA953C767447}"/>
    <cellStyle name="20% - Accent2 2 2 2 4 4 3" xfId="44670" xr:uid="{7F95A904-D415-4265-BA37-CE23D20C291B}"/>
    <cellStyle name="20% - Accent2 2 2 2 4 5" xfId="4594" xr:uid="{C7B40A2B-196F-4429-A275-3E482DEE2874}"/>
    <cellStyle name="20% - Accent2 2 2 2 4 5 2" xfId="46597" xr:uid="{02EC5DB3-E265-4103-9C68-2D30A65D20DC}"/>
    <cellStyle name="20% - Accent2 2 2 2 4 6" xfId="5362" xr:uid="{419DC63B-910C-4CC5-A667-6B6152910F7F}"/>
    <cellStyle name="20% - Accent2 2 2 2 4 6 2" xfId="47364" xr:uid="{757E2227-D019-408B-B385-0AE5BED5FA98}"/>
    <cellStyle name="20% - Accent2 2 2 2 4 7" xfId="6684" xr:uid="{BBC8EBBA-2F0D-443A-A744-0603BC061110}"/>
    <cellStyle name="20% - Accent2 2 2 2 4 8" xfId="42929" xr:uid="{EC742264-DBC0-4C40-A654-EECC38AF9FE3}"/>
    <cellStyle name="20% - Accent2 2 2 2 5" xfId="1738" xr:uid="{D8E19FE9-E51E-4B8B-B358-064F565597E8}"/>
    <cellStyle name="20% - Accent2 2 2 2 5 2" xfId="3505" xr:uid="{413D2800-88ED-41A0-A941-E4E7F9E5DE3F}"/>
    <cellStyle name="20% - Accent2 2 2 2 5 2 2" xfId="13481" xr:uid="{1EE8B4AD-7F94-4805-B2EB-B846126903A3}"/>
    <cellStyle name="20% - Accent2 2 2 2 5 2 3" xfId="45530" xr:uid="{66EDD221-54E0-448E-8E86-7DB23800BA92}"/>
    <cellStyle name="20% - Accent2 2 2 2 5 3" xfId="4876" xr:uid="{9B169305-7180-4068-BCDD-FD52F911EA9B}"/>
    <cellStyle name="20% - Accent2 2 2 2 5 3 2" xfId="17017" xr:uid="{BE0FD148-F2F4-4C00-BE7B-63B220ACF627}"/>
    <cellStyle name="20% - Accent2 2 2 2 5 3 3" xfId="46879" xr:uid="{B81CE912-519A-4965-A576-299F0F99A26D}"/>
    <cellStyle name="20% - Accent2 2 2 2 5 4" xfId="6976" xr:uid="{AB1F40A0-EC31-4DCA-BFA1-76751486D8B3}"/>
    <cellStyle name="20% - Accent2 2 2 2 5 5" xfId="43789" xr:uid="{E50BDC8F-9A1D-4472-80B0-3F5EEBF9E135}"/>
    <cellStyle name="20% - Accent2 2 2 2 6" xfId="1160" xr:uid="{22DCB704-2494-45A4-9BB2-E5AB8DB4E8B8}"/>
    <cellStyle name="20% - Accent2 2 2 2 6 2" xfId="2967" xr:uid="{5134F05E-9706-4595-A823-60474B844075}"/>
    <cellStyle name="20% - Accent2 2 2 2 6 2 2" xfId="29114" xr:uid="{526D380B-BEAC-4EC8-9E0B-FBA65C91CAB0}"/>
    <cellStyle name="20% - Accent2 2 2 2 6 2 3" xfId="44992" xr:uid="{BD857104-ADB1-4298-B8E6-A97AD29DD455}"/>
    <cellStyle name="20% - Accent2 2 2 2 6 3" xfId="21208" xr:uid="{EC0B88DF-0D7B-45D1-A2A2-0E56F9BEE1AC}"/>
    <cellStyle name="20% - Accent2 2 2 2 6 4" xfId="8862" xr:uid="{12783218-4805-4117-B6D5-3899860D4175}"/>
    <cellStyle name="20% - Accent2 2 2 2 6 5" xfId="43251" xr:uid="{049A9BF0-458F-427F-BDAE-006A0BBDC8C3}"/>
    <cellStyle name="20% - Accent2 2 2 2 7" xfId="2391" xr:uid="{22B9A25C-89C6-4B8D-9149-20C7189C7CB4}"/>
    <cellStyle name="20% - Accent2 2 2 2 7 2" xfId="12920" xr:uid="{E53C5064-D145-42F9-A2AD-34D842361DD3}"/>
    <cellStyle name="20% - Accent2 2 2 2 7 3" xfId="44416" xr:uid="{210E3265-353B-4A30-835F-806E603AAF30}"/>
    <cellStyle name="20% - Accent2 2 2 2 8" xfId="4338" xr:uid="{6B0BBF4F-2FC4-4B7A-9FF3-0510C2525658}"/>
    <cellStyle name="20% - Accent2 2 2 2 8 2" xfId="16505" xr:uid="{92E9E77A-CD63-44F0-895A-E464281110F6}"/>
    <cellStyle name="20% - Accent2 2 2 2 8 3" xfId="46341" xr:uid="{A73D1FCD-F880-44CE-AF3A-7198C4497DF8}"/>
    <cellStyle name="20% - Accent2 2 2 2 9" xfId="5357" xr:uid="{60F97CD1-22CF-4635-8A71-E39F3CEC8778}"/>
    <cellStyle name="20% - Accent2 2 2 2 9 2" xfId="47359" xr:uid="{C7172051-9B50-4570-94FC-9887EDB7A5D0}"/>
    <cellStyle name="20% - Accent2 2 2 3" xfId="350" xr:uid="{A211C388-2682-4A56-A4E3-010551827796}"/>
    <cellStyle name="20% - Accent2 2 2 3 10" xfId="6104" xr:uid="{0A811910-9617-47BD-B35C-0759E0218A1A}"/>
    <cellStyle name="20% - Accent2 2 2 3 11" xfId="42678" xr:uid="{FF166637-2C3C-4727-BCCB-7A238EEAB085}"/>
    <cellStyle name="20% - Accent2 2 2 3 2" xfId="351" xr:uid="{ED3B5EC8-7556-4170-83B2-24E100740599}"/>
    <cellStyle name="20% - Accent2 2 2 3 2 2" xfId="837" xr:uid="{490668E1-26D9-4DAA-AB8B-71C1C4FA6C81}"/>
    <cellStyle name="20% - Accent2 2 2 3 2 2 2" xfId="1982" xr:uid="{3E9AD4C1-D7F8-451C-A824-CA87E9C9AFA2}"/>
    <cellStyle name="20% - Accent2 2 2 3 2 2 2 2" xfId="3745" xr:uid="{C72CC991-8248-40AA-BFAD-9CA032DFD09F}"/>
    <cellStyle name="20% - Accent2 2 2 3 2 2 2 2 2" xfId="16185" xr:uid="{D6DECEF5-B18C-44E7-B18B-E2CB739BFCA8}"/>
    <cellStyle name="20% - Accent2 2 2 3 2 2 2 2 3" xfId="45770" xr:uid="{3A79AC40-DD32-4131-9B87-E7792B40EFE2}"/>
    <cellStyle name="20% - Accent2 2 2 3 2 2 2 3" xfId="5116" xr:uid="{E5B6A99D-96A7-4758-9F35-DDF86AD79909}"/>
    <cellStyle name="20% - Accent2 2 2 3 2 2 2 3 2" xfId="19712" xr:uid="{0AB86297-10EA-44AB-93DE-A8AAC4EBCA19}"/>
    <cellStyle name="20% - Accent2 2 2 3 2 2 2 3 3" xfId="47119" xr:uid="{21102EDC-AA24-42BA-912A-44A301002DC8}"/>
    <cellStyle name="20% - Accent2 2 2 3 2 2 2 4" xfId="12612" xr:uid="{9BBFEEAA-193D-488B-AE20-663ACB25FC51}"/>
    <cellStyle name="20% - Accent2 2 2 3 2 2 2 5" xfId="44029" xr:uid="{785425F1-6BCB-43D8-94B1-465684D9E011}"/>
    <cellStyle name="20% - Accent2 2 2 3 2 2 3" xfId="1420" xr:uid="{0499E154-0A4F-4721-B2F0-ABADE79F4526}"/>
    <cellStyle name="20% - Accent2 2 2 3 2 2 3 2" xfId="3227" xr:uid="{A30CC461-0B67-445E-A4F6-C28F3D7D65B8}"/>
    <cellStyle name="20% - Accent2 2 2 3 2 2 3 2 2" xfId="45252" xr:uid="{4DE783CB-70A2-4BE8-B6DE-A5EB4B657A9C}"/>
    <cellStyle name="20% - Accent2 2 2 3 2 2 3 3" xfId="13223" xr:uid="{2D31E8E2-A659-42EE-9C43-2A4F75B5F997}"/>
    <cellStyle name="20% - Accent2 2 2 3 2 2 3 4" xfId="43511" xr:uid="{9F29AF6D-7903-4912-BFB7-D9EBA394CA19}"/>
    <cellStyle name="20% - Accent2 2 2 3 2 2 4" xfId="2649" xr:uid="{6CC782C0-C8C6-4A09-8D68-E0B3BA6332B6}"/>
    <cellStyle name="20% - Accent2 2 2 3 2 2 4 2" xfId="16759" xr:uid="{49380F7E-8D7D-4D1B-AE27-1002B5EB70ED}"/>
    <cellStyle name="20% - Accent2 2 2 3 2 2 4 3" xfId="44674" xr:uid="{42835F03-848A-4032-A89B-82EC0AE65AC3}"/>
    <cellStyle name="20% - Accent2 2 2 3 2 2 5" xfId="4598" xr:uid="{D8A8C9E3-EBC0-424D-AF4C-0ECAFD110ED1}"/>
    <cellStyle name="20% - Accent2 2 2 3 2 2 5 2" xfId="46601" xr:uid="{7A24CAD9-4BFE-468F-AC64-7585167D075B}"/>
    <cellStyle name="20% - Accent2 2 2 3 2 2 6" xfId="5365" xr:uid="{248A491E-22B6-4519-8D32-BCFD73FE2FC8}"/>
    <cellStyle name="20% - Accent2 2 2 3 2 2 6 2" xfId="47367" xr:uid="{94DA5D4E-8F29-404C-858C-A81223EAB0F9}"/>
    <cellStyle name="20% - Accent2 2 2 3 2 2 7" xfId="6688" xr:uid="{B44028A1-3C69-406E-B564-3BBF16B98619}"/>
    <cellStyle name="20% - Accent2 2 2 3 2 2 8" xfId="42933" xr:uid="{CE8ADD46-9DAD-4CE5-BB3C-5E9288E9E942}"/>
    <cellStyle name="20% - Accent2 2 2 3 2 3" xfId="1742" xr:uid="{3A016576-45EC-48A7-801A-DA10E1442F0D}"/>
    <cellStyle name="20% - Accent2 2 2 3 2 3 2" xfId="3509" xr:uid="{C30A144D-269B-42F4-A93C-F39CFFE9228C}"/>
    <cellStyle name="20% - Accent2 2 2 3 2 3 2 2" xfId="13485" xr:uid="{326644DD-6001-416A-A567-B40F0E84DC8C}"/>
    <cellStyle name="20% - Accent2 2 2 3 2 3 2 3" xfId="45534" xr:uid="{4FBFB9CA-CE24-45BD-AB06-503464D30C3E}"/>
    <cellStyle name="20% - Accent2 2 2 3 2 3 3" xfId="4880" xr:uid="{39AE2911-7094-45AC-A654-644E6898F88C}"/>
    <cellStyle name="20% - Accent2 2 2 3 2 3 3 2" xfId="17021" xr:uid="{BEBE18DE-0555-4409-9C0F-F5EC8E14CFC9}"/>
    <cellStyle name="20% - Accent2 2 2 3 2 3 3 3" xfId="46883" xr:uid="{97E5486B-3C66-4599-B1E1-E88DE17FCB67}"/>
    <cellStyle name="20% - Accent2 2 2 3 2 3 4" xfId="6980" xr:uid="{6831D123-70B8-4170-954E-13004802169B}"/>
    <cellStyle name="20% - Accent2 2 2 3 2 3 5" xfId="43793" xr:uid="{909E2374-53D0-41F2-BADA-1B154FEDCD5C}"/>
    <cellStyle name="20% - Accent2 2 2 3 2 4" xfId="1164" xr:uid="{DA271FB2-F06F-48C9-8E43-7FF6FDC007D5}"/>
    <cellStyle name="20% - Accent2 2 2 3 2 4 2" xfId="2971" xr:uid="{FB6F7CD1-0298-4C84-AF0E-2E61BD55A0C5}"/>
    <cellStyle name="20% - Accent2 2 2 3 2 4 2 2" xfId="30514" xr:uid="{F99FF773-D554-46DB-BCFE-08B44BBDEB2A}"/>
    <cellStyle name="20% - Accent2 2 2 3 2 4 2 3" xfId="44996" xr:uid="{78E5FCF3-6957-45FC-A25B-87FD594C56CE}"/>
    <cellStyle name="20% - Accent2 2 2 3 2 4 3" xfId="12924" xr:uid="{93243186-B270-4270-97AF-3C92BC786C6A}"/>
    <cellStyle name="20% - Accent2 2 2 3 2 4 4" xfId="43255" xr:uid="{76AA8DE2-81A7-4950-8071-17F2597AD923}"/>
    <cellStyle name="20% - Accent2 2 2 3 2 5" xfId="2395" xr:uid="{05AFFF92-A919-431B-82C7-B5FEBD93D358}"/>
    <cellStyle name="20% - Accent2 2 2 3 2 5 2" xfId="16509" xr:uid="{E34564E1-795D-4DC0-8EFE-252225214FFF}"/>
    <cellStyle name="20% - Accent2 2 2 3 2 5 3" xfId="44420" xr:uid="{53BF61A4-7241-4439-8C12-2F94F8C924D3}"/>
    <cellStyle name="20% - Accent2 2 2 3 2 6" xfId="4342" xr:uid="{9A035D6C-1A1A-4125-A3AE-2687B54A0954}"/>
    <cellStyle name="20% - Accent2 2 2 3 2 6 2" xfId="37872" xr:uid="{100935AE-56CB-47E0-A802-3AD4664982D3}"/>
    <cellStyle name="20% - Accent2 2 2 3 2 6 3" xfId="46345" xr:uid="{CB075167-440E-4AA5-B614-81C5BA01FB2B}"/>
    <cellStyle name="20% - Accent2 2 2 3 2 7" xfId="5364" xr:uid="{3F22408F-C27D-41EB-9C62-79307859FF2B}"/>
    <cellStyle name="20% - Accent2 2 2 3 2 7 2" xfId="47366" xr:uid="{7B09D5BB-D458-488E-A63A-D14DBDE9AFB3}"/>
    <cellStyle name="20% - Accent2 2 2 3 2 8" xfId="6105" xr:uid="{9B9FC2AD-2053-4F07-91B7-12B773C4BF1E}"/>
    <cellStyle name="20% - Accent2 2 2 3 2 9" xfId="42679" xr:uid="{9C308437-DAD9-44F8-B059-0171CC9CDBEC}"/>
    <cellStyle name="20% - Accent2 2 2 3 3" xfId="352" xr:uid="{5CE5A43E-1BFC-4C19-B22D-E228B8CEF675}"/>
    <cellStyle name="20% - Accent2 2 2 3 3 2" xfId="838" xr:uid="{BFB04340-EC33-4CD1-93CE-12B7B16DF2BA}"/>
    <cellStyle name="20% - Accent2 2 2 3 3 2 2" xfId="1983" xr:uid="{52E369CE-1A10-4BA9-B298-4DAB49880794}"/>
    <cellStyle name="20% - Accent2 2 2 3 3 2 2 2" xfId="3746" xr:uid="{E1E31FDA-DFFB-4C2E-9F5C-B7EF4306B1BB}"/>
    <cellStyle name="20% - Accent2 2 2 3 3 2 2 2 2" xfId="45771" xr:uid="{31A74B4B-55BF-4AFB-8F4F-06350FC6F1E7}"/>
    <cellStyle name="20% - Accent2 2 2 3 3 2 2 3" xfId="5117" xr:uid="{6754127E-3100-4B22-AE46-517A5098C97E}"/>
    <cellStyle name="20% - Accent2 2 2 3 3 2 2 3 2" xfId="47120" xr:uid="{33EBBFC3-357A-433F-A5EB-E67ABC28A69F}"/>
    <cellStyle name="20% - Accent2 2 2 3 3 2 2 4" xfId="13224" xr:uid="{2726442D-E735-4900-8A18-CBC4A9915B74}"/>
    <cellStyle name="20% - Accent2 2 2 3 3 2 2 5" xfId="44030" xr:uid="{23EBE986-7226-4C56-B246-D84680ED4E3C}"/>
    <cellStyle name="20% - Accent2 2 2 3 3 2 3" xfId="1421" xr:uid="{B62A386F-4365-42E8-ADE9-E4BC64C534A1}"/>
    <cellStyle name="20% - Accent2 2 2 3 3 2 3 2" xfId="3228" xr:uid="{215C9BCD-3D80-40DE-B08B-1EB7E6D654BF}"/>
    <cellStyle name="20% - Accent2 2 2 3 3 2 3 2 2" xfId="45253" xr:uid="{BF7F53FC-633C-4C38-B37C-9D0381824F7C}"/>
    <cellStyle name="20% - Accent2 2 2 3 3 2 3 3" xfId="16760" xr:uid="{EE63B3AC-6CD1-492D-80C5-0D9A116C02F4}"/>
    <cellStyle name="20% - Accent2 2 2 3 3 2 3 4" xfId="43512" xr:uid="{1B084E95-BB22-49DE-8AC9-57C9F5B3088E}"/>
    <cellStyle name="20% - Accent2 2 2 3 3 2 4" xfId="2650" xr:uid="{35746A22-25AE-4748-97AE-A0FCEBE7AAC3}"/>
    <cellStyle name="20% - Accent2 2 2 3 3 2 4 2" xfId="44675" xr:uid="{1D93A900-B011-4E01-8F91-0E96B864BB34}"/>
    <cellStyle name="20% - Accent2 2 2 3 3 2 5" xfId="4599" xr:uid="{AC06A6ED-4146-4011-99B6-3B13F32B2F47}"/>
    <cellStyle name="20% - Accent2 2 2 3 3 2 5 2" xfId="46602" xr:uid="{C4F22F40-694C-4FC9-977D-58273FB327E9}"/>
    <cellStyle name="20% - Accent2 2 2 3 3 2 6" xfId="5367" xr:uid="{55ED4477-9FAE-45B1-AE26-4FC143C5DAD9}"/>
    <cellStyle name="20% - Accent2 2 2 3 3 2 6 2" xfId="47369" xr:uid="{CF46A7D1-6E5C-4315-8643-4B6D1331AFA8}"/>
    <cellStyle name="20% - Accent2 2 2 3 3 2 7" xfId="6689" xr:uid="{2AE034F6-A936-4559-837D-5907EC599027}"/>
    <cellStyle name="20% - Accent2 2 2 3 3 2 8" xfId="42934" xr:uid="{F596ACBE-6591-4180-9A6E-AB1F9317CF6D}"/>
    <cellStyle name="20% - Accent2 2 2 3 3 3" xfId="1743" xr:uid="{8228C1D2-3C7F-460B-91AA-F617ED3E2198}"/>
    <cellStyle name="20% - Accent2 2 2 3 3 3 2" xfId="3510" xr:uid="{79F8242F-5E30-4634-BABB-C77975B97CDF}"/>
    <cellStyle name="20% - Accent2 2 2 3 3 3 2 2" xfId="13486" xr:uid="{3325D34B-A0F8-4FB4-B5BB-3D371572C8E0}"/>
    <cellStyle name="20% - Accent2 2 2 3 3 3 2 3" xfId="45535" xr:uid="{6A122E5F-7765-4A4C-A3BB-E969094BBC31}"/>
    <cellStyle name="20% - Accent2 2 2 3 3 3 3" xfId="4881" xr:uid="{081B4A62-1A44-49A0-8540-BE5CBE4C3FC0}"/>
    <cellStyle name="20% - Accent2 2 2 3 3 3 3 2" xfId="17022" xr:uid="{40A18FBD-E1CE-41A7-A1C6-A3997C84ECA3}"/>
    <cellStyle name="20% - Accent2 2 2 3 3 3 3 3" xfId="46884" xr:uid="{FF634177-1689-4186-A5A2-0C77E6B02013}"/>
    <cellStyle name="20% - Accent2 2 2 3 3 3 4" xfId="6981" xr:uid="{E6E2FA1C-D02D-4383-8265-4B73AB906A13}"/>
    <cellStyle name="20% - Accent2 2 2 3 3 3 5" xfId="43794" xr:uid="{F443DF6D-A5EC-487F-93C5-D8CDE1BA33BF}"/>
    <cellStyle name="20% - Accent2 2 2 3 3 4" xfId="1165" xr:uid="{8D8DB540-0C32-441A-8809-73D0D8A1AC2F}"/>
    <cellStyle name="20% - Accent2 2 2 3 3 4 2" xfId="2972" xr:uid="{52D02661-4515-4790-8D80-CA0B2624BBC2}"/>
    <cellStyle name="20% - Accent2 2 2 3 3 4 2 2" xfId="29924" xr:uid="{D51CB899-25D6-409F-AF70-FDDD6D7547A4}"/>
    <cellStyle name="20% - Accent2 2 2 3 3 4 2 3" xfId="44997" xr:uid="{F1071EE3-875D-424E-A89C-81AF026D456F}"/>
    <cellStyle name="20% - Accent2 2 2 3 3 4 3" xfId="12925" xr:uid="{FE0443C1-36A8-4057-8D42-D40D8A4BFF4D}"/>
    <cellStyle name="20% - Accent2 2 2 3 3 4 4" xfId="43256" xr:uid="{3512A50D-9DF0-4011-853D-F125A51426F9}"/>
    <cellStyle name="20% - Accent2 2 2 3 3 5" xfId="2396" xr:uid="{60CF5895-32B1-4CB0-8921-7B89452D1521}"/>
    <cellStyle name="20% - Accent2 2 2 3 3 5 2" xfId="16510" xr:uid="{38F02F98-E5A2-4F1A-B155-DF718706D331}"/>
    <cellStyle name="20% - Accent2 2 2 3 3 5 3" xfId="44421" xr:uid="{1316D2B7-D9C8-4114-A002-D182438ACCBE}"/>
    <cellStyle name="20% - Accent2 2 2 3 3 6" xfId="4343" xr:uid="{49953F91-5F87-4B54-8323-80C00184D4D8}"/>
    <cellStyle name="20% - Accent2 2 2 3 3 6 2" xfId="37291" xr:uid="{ED8DBD91-6954-477E-BA8E-EE04869C5885}"/>
    <cellStyle name="20% - Accent2 2 2 3 3 6 3" xfId="46346" xr:uid="{6DE92E6E-6CE1-4B50-AEDC-D59D540BE5B7}"/>
    <cellStyle name="20% - Accent2 2 2 3 3 7" xfId="5366" xr:uid="{517C2EAA-3D5F-47CE-857F-3EC91711BE84}"/>
    <cellStyle name="20% - Accent2 2 2 3 3 7 2" xfId="47368" xr:uid="{2A4FC92F-FDC9-4025-8960-8C6E64E0413F}"/>
    <cellStyle name="20% - Accent2 2 2 3 3 8" xfId="6106" xr:uid="{F0A8259E-5981-4985-AF47-46F8AB732FC1}"/>
    <cellStyle name="20% - Accent2 2 2 3 3 9" xfId="42680" xr:uid="{201F416A-DF03-41F1-A03E-781EB421C2B1}"/>
    <cellStyle name="20% - Accent2 2 2 3 4" xfId="836" xr:uid="{8FA56AF3-9981-4766-AB5A-6716B6C27B62}"/>
    <cellStyle name="20% - Accent2 2 2 3 4 2" xfId="1981" xr:uid="{238A0540-FBB6-4032-8C2D-087FE4DE0A50}"/>
    <cellStyle name="20% - Accent2 2 2 3 4 2 2" xfId="3744" xr:uid="{75CD8BB5-8995-4F13-9F12-DB0EB459B963}"/>
    <cellStyle name="20% - Accent2 2 2 3 4 2 2 2" xfId="34203" xr:uid="{D88C2FD8-5D9F-442E-BE74-E4F272340E47}"/>
    <cellStyle name="20% - Accent2 2 2 3 4 2 2 3" xfId="45769" xr:uid="{41E38024-B052-4601-A300-10363E6FF798}"/>
    <cellStyle name="20% - Accent2 2 2 3 4 2 3" xfId="5115" xr:uid="{8786F4AD-1F66-446F-AB55-58640EBBE796}"/>
    <cellStyle name="20% - Accent2 2 2 3 4 2 3 2" xfId="47118" xr:uid="{9049BFD3-BFE6-46F9-9F1B-B4778ED978A3}"/>
    <cellStyle name="20% - Accent2 2 2 3 4 2 4" xfId="13222" xr:uid="{F50F53CB-BDFD-42E1-BD1A-601472E7D16C}"/>
    <cellStyle name="20% - Accent2 2 2 3 4 2 5" xfId="44028" xr:uid="{9789F505-4AD4-4442-AF21-DAC8195AEF9C}"/>
    <cellStyle name="20% - Accent2 2 2 3 4 3" xfId="1419" xr:uid="{D5D8FA6D-91D3-44A8-AE64-C27F567043D1}"/>
    <cellStyle name="20% - Accent2 2 2 3 4 3 2" xfId="3226" xr:uid="{26C70A43-9EA2-4535-8BD7-E245893F4216}"/>
    <cellStyle name="20% - Accent2 2 2 3 4 3 2 2" xfId="45251" xr:uid="{CBF99C4C-4CE1-4197-906A-BACA2FE17304}"/>
    <cellStyle name="20% - Accent2 2 2 3 4 3 3" xfId="16758" xr:uid="{B07A97EC-C9A2-4F35-BCE9-9567C007ADDE}"/>
    <cellStyle name="20% - Accent2 2 2 3 4 3 4" xfId="43510" xr:uid="{5CE396F5-34EC-49A1-8E37-C498445C09E2}"/>
    <cellStyle name="20% - Accent2 2 2 3 4 4" xfId="2648" xr:uid="{695049D6-6516-4D19-AF27-6C60F611B30B}"/>
    <cellStyle name="20% - Accent2 2 2 3 4 4 2" xfId="38637" xr:uid="{3BF4CA27-C4EE-4CAD-81C2-56EF55ACA3E0}"/>
    <cellStyle name="20% - Accent2 2 2 3 4 4 3" xfId="44673" xr:uid="{BF149EC3-4907-423C-89FF-7A6B790F5EB1}"/>
    <cellStyle name="20% - Accent2 2 2 3 4 5" xfId="4597" xr:uid="{1423AF84-4957-4B77-8F73-7182E7078662}"/>
    <cellStyle name="20% - Accent2 2 2 3 4 5 2" xfId="46600" xr:uid="{60024A8B-5AF2-4EFC-9A87-4A54A95456FE}"/>
    <cellStyle name="20% - Accent2 2 2 3 4 6" xfId="5368" xr:uid="{22EDCC7B-108C-48EF-B980-893E893B8499}"/>
    <cellStyle name="20% - Accent2 2 2 3 4 6 2" xfId="47370" xr:uid="{EA072ED6-9DDF-4E8D-BBD6-91A19B3F43CB}"/>
    <cellStyle name="20% - Accent2 2 2 3 4 7" xfId="6687" xr:uid="{D9E0BD45-C644-48E1-888A-26E7F3D0C914}"/>
    <cellStyle name="20% - Accent2 2 2 3 4 8" xfId="42932" xr:uid="{07900CE5-0B23-46DB-A75C-97C85B09E361}"/>
    <cellStyle name="20% - Accent2 2 2 3 5" xfId="1741" xr:uid="{470E07F3-7CA1-4759-94E2-966CF33733E2}"/>
    <cellStyle name="20% - Accent2 2 2 3 5 2" xfId="3508" xr:uid="{E766C1D0-9369-493D-83E6-29741D8B2B0D}"/>
    <cellStyle name="20% - Accent2 2 2 3 5 2 2" xfId="13484" xr:uid="{F7B6170D-D1CA-461B-BD1C-B5D149F807F2}"/>
    <cellStyle name="20% - Accent2 2 2 3 5 2 3" xfId="45533" xr:uid="{60FC207C-19DE-46F6-A004-011C049B24CC}"/>
    <cellStyle name="20% - Accent2 2 2 3 5 3" xfId="4879" xr:uid="{FFB72511-355C-4F16-86F9-58DE37B20494}"/>
    <cellStyle name="20% - Accent2 2 2 3 5 3 2" xfId="17020" xr:uid="{01D212BA-62F5-475E-B2FA-39F3AD528D40}"/>
    <cellStyle name="20% - Accent2 2 2 3 5 3 3" xfId="46882" xr:uid="{06E2790C-B14F-40E4-8586-D55AC25AE37B}"/>
    <cellStyle name="20% - Accent2 2 2 3 5 4" xfId="6979" xr:uid="{A570E556-7940-4A19-918E-56B6353CB182}"/>
    <cellStyle name="20% - Accent2 2 2 3 5 5" xfId="43792" xr:uid="{C98520E2-17EC-4354-9F07-0F704BFDDBD3}"/>
    <cellStyle name="20% - Accent2 2 2 3 6" xfId="1163" xr:uid="{5D8611E7-1B63-4592-8B98-2CD7E12A10CB}"/>
    <cellStyle name="20% - Accent2 2 2 3 6 2" xfId="2970" xr:uid="{CB2ECB78-7145-46DD-B9E8-2FE957243951}"/>
    <cellStyle name="20% - Accent2 2 2 3 6 2 2" xfId="29316" xr:uid="{F487F944-2ACF-4DB5-8FC8-DE51D0E7CEDB}"/>
    <cellStyle name="20% - Accent2 2 2 3 6 2 3" xfId="44995" xr:uid="{BF81EB4D-8FEC-4C2E-B2F3-35B3A51A5ADE}"/>
    <cellStyle name="20% - Accent2 2 2 3 6 3" xfId="12923" xr:uid="{6E29D029-AD43-4D4D-80FA-22B7483E8EAA}"/>
    <cellStyle name="20% - Accent2 2 2 3 6 4" xfId="43254" xr:uid="{EC291128-CF72-438F-B801-B71269455B45}"/>
    <cellStyle name="20% - Accent2 2 2 3 7" xfId="2394" xr:uid="{B49C94FE-587E-43D9-98B9-589CAB29EC60}"/>
    <cellStyle name="20% - Accent2 2 2 3 7 2" xfId="16508" xr:uid="{B5D462FF-EED0-4B2C-B979-8DCA1152A982}"/>
    <cellStyle name="20% - Accent2 2 2 3 7 3" xfId="44419" xr:uid="{C5873D90-D976-4A82-8DD3-7F4EC2576255}"/>
    <cellStyle name="20% - Accent2 2 2 3 8" xfId="4341" xr:uid="{67DDF43F-AECB-4562-A09F-FEE4CFE753EE}"/>
    <cellStyle name="20% - Accent2 2 2 3 8 2" xfId="36547" xr:uid="{8815C6B9-3152-4A47-8576-1BB87FC38A24}"/>
    <cellStyle name="20% - Accent2 2 2 3 8 3" xfId="46344" xr:uid="{6BE82D54-0ADE-4E84-8440-454078AE98C5}"/>
    <cellStyle name="20% - Accent2 2 2 3 9" xfId="5363" xr:uid="{6C684BE1-852D-4EDD-BF36-C051D231A6E6}"/>
    <cellStyle name="20% - Accent2 2 2 3 9 2" xfId="47365" xr:uid="{AECC87D9-4D80-4280-90F9-C4AE657107A3}"/>
    <cellStyle name="20% - Accent2 2 2 4" xfId="353" xr:uid="{0F683C2A-A5AC-4C41-8EC3-783D5E4A7502}"/>
    <cellStyle name="20% - Accent2 2 2 4 2" xfId="839" xr:uid="{7E46254D-435E-4F23-B3A8-FDC73CAD8584}"/>
    <cellStyle name="20% - Accent2 2 2 4 2 2" xfId="1984" xr:uid="{3E4A07A7-EAAD-4230-97CE-80CEF5E956F8}"/>
    <cellStyle name="20% - Accent2 2 2 4 2 2 2" xfId="3747" xr:uid="{BAA184C8-619F-466C-A1F9-9DBB611E5C79}"/>
    <cellStyle name="20% - Accent2 2 2 4 2 2 2 2" xfId="15784" xr:uid="{54629506-C75F-4216-A271-948E5DB74A15}"/>
    <cellStyle name="20% - Accent2 2 2 4 2 2 2 3" xfId="45772" xr:uid="{61C8EB92-348A-4AD1-8171-CE649F392984}"/>
    <cellStyle name="20% - Accent2 2 2 4 2 2 3" xfId="5118" xr:uid="{1F77B571-A292-47A2-BC60-4B0C8442EB7A}"/>
    <cellStyle name="20% - Accent2 2 2 4 2 2 3 2" xfId="19311" xr:uid="{80085D0F-B848-4ABC-BE5C-6E63C0AAC854}"/>
    <cellStyle name="20% - Accent2 2 2 4 2 2 3 3" xfId="47121" xr:uid="{D8E32541-EFB9-4B66-AD5A-394A4F9E84E3}"/>
    <cellStyle name="20% - Accent2 2 2 4 2 2 4" xfId="12211" xr:uid="{45C6B8D3-7F27-4BE3-B913-E15038FED961}"/>
    <cellStyle name="20% - Accent2 2 2 4 2 2 5" xfId="44031" xr:uid="{B974D999-CDD2-4245-BC1F-DA0DC1F62518}"/>
    <cellStyle name="20% - Accent2 2 2 4 2 3" xfId="1422" xr:uid="{FF91C2A6-B128-4256-9D60-0D10EA36CA05}"/>
    <cellStyle name="20% - Accent2 2 2 4 2 3 2" xfId="3229" xr:uid="{5EB8EE79-9FDE-4806-B5DF-B67B7BF42F5F}"/>
    <cellStyle name="20% - Accent2 2 2 4 2 3 2 2" xfId="41979" xr:uid="{1E12647C-BC06-4ED6-A6E8-3FFEEFBFC3B4}"/>
    <cellStyle name="20% - Accent2 2 2 4 2 3 2 3" xfId="45254" xr:uid="{71430546-2569-4367-AB95-04752C55CE0E}"/>
    <cellStyle name="20% - Accent2 2 2 4 2 3 3" xfId="13225" xr:uid="{2E906386-9CE0-4A8B-B802-9EE1EBE06E75}"/>
    <cellStyle name="20% - Accent2 2 2 4 2 3 4" xfId="43513" xr:uid="{50E49C52-DA7A-4976-82E8-802222C3DF14}"/>
    <cellStyle name="20% - Accent2 2 2 4 2 4" xfId="2651" xr:uid="{0DFE8CBE-13D4-41ED-A1F3-D7429A53D4A8}"/>
    <cellStyle name="20% - Accent2 2 2 4 2 4 2" xfId="16761" xr:uid="{CBFCB82F-E12D-49BE-AF07-82B1AF175705}"/>
    <cellStyle name="20% - Accent2 2 2 4 2 4 3" xfId="44676" xr:uid="{F65FF77E-0035-4931-8F43-12BCA789A3C7}"/>
    <cellStyle name="20% - Accent2 2 2 4 2 5" xfId="4600" xr:uid="{1AAE4496-8493-47AD-B756-D58314361EB0}"/>
    <cellStyle name="20% - Accent2 2 2 4 2 5 2" xfId="46603" xr:uid="{86E47ED1-0CF8-499A-BB75-8C3F639D70AC}"/>
    <cellStyle name="20% - Accent2 2 2 4 2 6" xfId="5370" xr:uid="{C07DA8AC-FF07-477D-A714-929C4EA86D68}"/>
    <cellStyle name="20% - Accent2 2 2 4 2 6 2" xfId="47372" xr:uid="{7DFE48C9-9B03-4E92-A436-7AAFB18BCFFD}"/>
    <cellStyle name="20% - Accent2 2 2 4 2 7" xfId="6690" xr:uid="{FF83EDE8-7D4A-467A-AA57-AE618EB7E3D8}"/>
    <cellStyle name="20% - Accent2 2 2 4 2 8" xfId="42935" xr:uid="{09928D0B-A03E-453E-9F98-DEB681000B76}"/>
    <cellStyle name="20% - Accent2 2 2 4 3" xfId="1744" xr:uid="{A703BE10-4C85-4385-9CBB-A2385C08EDD4}"/>
    <cellStyle name="20% - Accent2 2 2 4 3 2" xfId="3511" xr:uid="{B3D22064-F444-4F0B-AD16-A3E994A554D8}"/>
    <cellStyle name="20% - Accent2 2 2 4 3 2 2" xfId="13487" xr:uid="{8F842F8C-375D-4A88-8B4F-13A99A164486}"/>
    <cellStyle name="20% - Accent2 2 2 4 3 2 3" xfId="45536" xr:uid="{403F6186-A87E-4E61-A480-8C5232A3D60B}"/>
    <cellStyle name="20% - Accent2 2 2 4 3 3" xfId="4882" xr:uid="{2C796748-283D-4A2C-BE32-B8C5AC0CCBA3}"/>
    <cellStyle name="20% - Accent2 2 2 4 3 3 2" xfId="17023" xr:uid="{E1C4CAC4-3827-4327-A08D-68F3D5E04061}"/>
    <cellStyle name="20% - Accent2 2 2 4 3 3 3" xfId="46885" xr:uid="{1E5B80D6-8A46-4F58-83D8-B8650076CB8D}"/>
    <cellStyle name="20% - Accent2 2 2 4 3 4" xfId="6982" xr:uid="{6668F472-9C7F-42AC-99FA-3ED4F174361E}"/>
    <cellStyle name="20% - Accent2 2 2 4 3 5" xfId="43795" xr:uid="{422AB012-7C45-4EB1-87D9-3318A604B411}"/>
    <cellStyle name="20% - Accent2 2 2 4 4" xfId="1166" xr:uid="{2AA735E0-F62F-488A-93F9-5131B82EE855}"/>
    <cellStyle name="20% - Accent2 2 2 4 4 2" xfId="2973" xr:uid="{7C5A83DD-0505-4C3A-943B-A831059B078A}"/>
    <cellStyle name="20% - Accent2 2 2 4 4 2 2" xfId="33622" xr:uid="{65E5B3AC-B6EA-481A-BD84-9BCDA307BD5E}"/>
    <cellStyle name="20% - Accent2 2 2 4 4 2 3" xfId="44998" xr:uid="{2B699EDC-3D0F-4D0E-92B1-D0D0D916FFB4}"/>
    <cellStyle name="20% - Accent2 2 2 4 4 3" xfId="40731" xr:uid="{E0E9A94A-0AD1-460C-AE6B-2DDA2E92B1E0}"/>
    <cellStyle name="20% - Accent2 2 2 4 4 4" xfId="12926" xr:uid="{276B90CD-85F4-4354-848C-1909024C2194}"/>
    <cellStyle name="20% - Accent2 2 2 4 4 5" xfId="43257" xr:uid="{77097606-9353-4C9E-BA4B-2EA2CDB85E9E}"/>
    <cellStyle name="20% - Accent2 2 2 4 5" xfId="2397" xr:uid="{C4B6634D-E9C3-4467-872A-7AE5F234FFF0}"/>
    <cellStyle name="20% - Accent2 2 2 4 5 2" xfId="30680" xr:uid="{A853F694-0D7A-4003-8674-1E57AFC42882}"/>
    <cellStyle name="20% - Accent2 2 2 4 5 3" xfId="16511" xr:uid="{D8C2D2A3-4F5F-4330-8775-5A51A5C24EEA}"/>
    <cellStyle name="20% - Accent2 2 2 4 5 4" xfId="44422" xr:uid="{3AE54EB4-ADCE-486C-8C61-97D6A9A1CEB3}"/>
    <cellStyle name="20% - Accent2 2 2 4 6" xfId="4344" xr:uid="{6126E2A2-EA46-4186-A07C-516B19E67573}"/>
    <cellStyle name="20% - Accent2 2 2 4 6 2" xfId="28703" xr:uid="{A71B0E0A-43B2-4B6D-B0E3-849C2DA1851E}"/>
    <cellStyle name="20% - Accent2 2 2 4 6 3" xfId="46347" xr:uid="{E9C87472-D685-4898-9FD3-190EDA169FC8}"/>
    <cellStyle name="20% - Accent2 2 2 4 7" xfId="5369" xr:uid="{FCDA6005-8435-44D4-B6E1-08ECA2417416}"/>
    <cellStyle name="20% - Accent2 2 2 4 7 2" xfId="36716" xr:uid="{AD33882F-1D7C-47E3-8B47-86BE57DE7628}"/>
    <cellStyle name="20% - Accent2 2 2 4 7 3" xfId="47371" xr:uid="{91EA6AF3-271F-4CD5-B442-5BCCBAB93F4D}"/>
    <cellStyle name="20% - Accent2 2 2 4 8" xfId="6107" xr:uid="{7342DD13-3F73-49F8-A5D7-243B03F3837C}"/>
    <cellStyle name="20% - Accent2 2 2 4 9" xfId="42681" xr:uid="{DFB74FBF-9612-4D6E-84E6-4C3312FDD708}"/>
    <cellStyle name="20% - Accent2 2 2 5" xfId="354" xr:uid="{22A989B0-1305-4F59-A16E-D39EDC1242D2}"/>
    <cellStyle name="20% - Accent2 2 2 5 2" xfId="840" xr:uid="{551BF30F-DD90-4E96-ADFC-4421439CE58F}"/>
    <cellStyle name="20% - Accent2 2 2 5 2 2" xfId="1985" xr:uid="{9C5BF7E9-95A4-4C30-8A6D-6811F11B842F}"/>
    <cellStyle name="20% - Accent2 2 2 5 2 2 2" xfId="3748" xr:uid="{E1CF505B-BF85-4975-BEB4-B00AE004DBFD}"/>
    <cellStyle name="20% - Accent2 2 2 5 2 2 2 2" xfId="35112" xr:uid="{04BA0205-3D9D-42FC-909A-400F09964CED}"/>
    <cellStyle name="20% - Accent2 2 2 5 2 2 2 3" xfId="45773" xr:uid="{DF1A9F1B-96A5-4AC8-AFCE-A2EC74CC6A65}"/>
    <cellStyle name="20% - Accent2 2 2 5 2 2 3" xfId="5119" xr:uid="{C6EFCDB7-C356-4E13-A065-10579B5E8C41}"/>
    <cellStyle name="20% - Accent2 2 2 5 2 2 3 2" xfId="47122" xr:uid="{DF877F7C-1DEA-451D-AA70-58928EFA9675}"/>
    <cellStyle name="20% - Accent2 2 2 5 2 2 4" xfId="13226" xr:uid="{40DD80B4-9C8A-420C-B9BB-066A4BAAD055}"/>
    <cellStyle name="20% - Accent2 2 2 5 2 2 5" xfId="44032" xr:uid="{C0E2CD9F-9D11-4EA0-83A2-5320CC8A9CFD}"/>
    <cellStyle name="20% - Accent2 2 2 5 2 3" xfId="1423" xr:uid="{9512C934-D976-47EB-BD85-C6B10D34BBC5}"/>
    <cellStyle name="20% - Accent2 2 2 5 2 3 2" xfId="3230" xr:uid="{5D9A9F76-CE64-41F1-88BC-CCAA0F8DD010}"/>
    <cellStyle name="20% - Accent2 2 2 5 2 3 2 2" xfId="45255" xr:uid="{ABECC705-8566-40A6-BFD0-FB6C78753AE3}"/>
    <cellStyle name="20% - Accent2 2 2 5 2 3 3" xfId="16762" xr:uid="{1A567653-2F44-41E4-8AC4-CC899CC29776}"/>
    <cellStyle name="20% - Accent2 2 2 5 2 3 4" xfId="43514" xr:uid="{CA718455-79C0-4B17-8C5D-1B7BA4D900F4}"/>
    <cellStyle name="20% - Accent2 2 2 5 2 4" xfId="2652" xr:uid="{CC7CB643-CE62-4B90-BA42-650C31E1E219}"/>
    <cellStyle name="20% - Accent2 2 2 5 2 4 2" xfId="39465" xr:uid="{82FE996D-87F4-4F9A-9D86-3450245CA79B}"/>
    <cellStyle name="20% - Accent2 2 2 5 2 4 3" xfId="44677" xr:uid="{69A740F4-75BB-413E-A7E8-BCE9DA27C79E}"/>
    <cellStyle name="20% - Accent2 2 2 5 2 5" xfId="4601" xr:uid="{0A94658C-0274-48F1-8533-E9DAE8A6BCE4}"/>
    <cellStyle name="20% - Accent2 2 2 5 2 5 2" xfId="46604" xr:uid="{003B614A-19D3-4CB3-AD88-EF0F5674BBA3}"/>
    <cellStyle name="20% - Accent2 2 2 5 2 6" xfId="5372" xr:uid="{16DB96B2-D080-4F83-8DC8-E259BD734BAA}"/>
    <cellStyle name="20% - Accent2 2 2 5 2 6 2" xfId="47374" xr:uid="{A55B75E2-5336-4B56-827F-B81DF400AFBF}"/>
    <cellStyle name="20% - Accent2 2 2 5 2 7" xfId="6691" xr:uid="{B5D1323B-310D-4F1C-99C9-C7CAD1EC17B3}"/>
    <cellStyle name="20% - Accent2 2 2 5 2 8" xfId="42936" xr:uid="{CB14E8DB-05E6-4476-84A2-3D9C316F7995}"/>
    <cellStyle name="20% - Accent2 2 2 5 3" xfId="1745" xr:uid="{2464B338-BCA9-4DF1-926B-06F1CA778C84}"/>
    <cellStyle name="20% - Accent2 2 2 5 3 2" xfId="3512" xr:uid="{66255851-EE09-45EB-8CBD-F1BE2A64E240}"/>
    <cellStyle name="20% - Accent2 2 2 5 3 2 2" xfId="13488" xr:uid="{1FE1468D-38BA-4AB6-ABDF-BAF735895163}"/>
    <cellStyle name="20% - Accent2 2 2 5 3 2 3" xfId="45537" xr:uid="{34C06AD9-AF56-4EC8-B303-43AFEA8DE58C}"/>
    <cellStyle name="20% - Accent2 2 2 5 3 3" xfId="4883" xr:uid="{21C67060-C5E2-4023-9B9B-C69B5F4C1AF7}"/>
    <cellStyle name="20% - Accent2 2 2 5 3 3 2" xfId="17024" xr:uid="{D38034F2-05BB-47E5-A4F8-047EC116F830}"/>
    <cellStyle name="20% - Accent2 2 2 5 3 3 3" xfId="46886" xr:uid="{4C098E18-E9CE-4F80-A230-42DFFFF05DE7}"/>
    <cellStyle name="20% - Accent2 2 2 5 3 4" xfId="6983" xr:uid="{1027D5DC-3496-4EC5-99FD-2E8F8CF87051}"/>
    <cellStyle name="20% - Accent2 2 2 5 3 5" xfId="43796" xr:uid="{7B1A009C-F66E-4FBB-B34D-665589716B7A}"/>
    <cellStyle name="20% - Accent2 2 2 5 4" xfId="1167" xr:uid="{A1D07F7D-8A1E-40A9-A42F-56B959E541EA}"/>
    <cellStyle name="20% - Accent2 2 2 5 4 2" xfId="2974" xr:uid="{345B7045-198E-470E-8AA9-0E53B222F6D5}"/>
    <cellStyle name="20% - Accent2 2 2 5 4 2 2" xfId="30130" xr:uid="{597E80C7-A2B1-4E0F-8AAA-47F974338353}"/>
    <cellStyle name="20% - Accent2 2 2 5 4 2 3" xfId="44999" xr:uid="{1D0965E8-E22B-43A8-97F1-E746611DE0E2}"/>
    <cellStyle name="20% - Accent2 2 2 5 4 3" xfId="12927" xr:uid="{E4A7B43C-F41D-4F32-9C73-5F24BEAA3262}"/>
    <cellStyle name="20% - Accent2 2 2 5 4 4" xfId="43258" xr:uid="{B86E7CE0-ECBB-4BFC-936B-385E7E73E568}"/>
    <cellStyle name="20% - Accent2 2 2 5 5" xfId="2398" xr:uid="{4CF71952-AD18-41EE-9CF9-A4A62E346467}"/>
    <cellStyle name="20% - Accent2 2 2 5 5 2" xfId="16512" xr:uid="{7C0B0815-8CE9-4BC4-AE6C-87A7719ACB3D}"/>
    <cellStyle name="20% - Accent2 2 2 5 5 3" xfId="44423" xr:uid="{4C0F0248-E74C-4CBF-887F-2869EA498DFC}"/>
    <cellStyle name="20% - Accent2 2 2 5 6" xfId="4345" xr:uid="{A6E092B8-8AAF-424C-A756-6C0A7BD19181}"/>
    <cellStyle name="20% - Accent2 2 2 5 6 2" xfId="37495" xr:uid="{EC064E62-DD44-4168-B1EE-802B0F463F8D}"/>
    <cellStyle name="20% - Accent2 2 2 5 6 3" xfId="46348" xr:uid="{B30DE942-2486-4ADB-BE2C-3633CA1A62B8}"/>
    <cellStyle name="20% - Accent2 2 2 5 7" xfId="5371" xr:uid="{CEF9BBB0-D234-46EC-A555-2875EE15A178}"/>
    <cellStyle name="20% - Accent2 2 2 5 7 2" xfId="47373" xr:uid="{CCF590EC-F60E-42BC-A2AC-FD315CE7E761}"/>
    <cellStyle name="20% - Accent2 2 2 5 8" xfId="6108" xr:uid="{7DE42722-158E-4285-B36A-B1EA14A5B6A3}"/>
    <cellStyle name="20% - Accent2 2 2 5 9" xfId="42682" xr:uid="{7B2530C3-6C05-4B48-92C7-DEC13B1BB59B}"/>
    <cellStyle name="20% - Accent2 2 2 6" xfId="832" xr:uid="{9398F766-6A2B-4E08-82CA-5C5DBBF3D841}"/>
    <cellStyle name="20% - Accent2 2 2 6 2" xfId="1977" xr:uid="{2835CFDC-D657-4E0B-A48E-CAC464CFF872}"/>
    <cellStyle name="20% - Accent2 2 2 6 2 2" xfId="3740" xr:uid="{28C91515-4D4E-4DAD-BF5A-8EB06239BE99}"/>
    <cellStyle name="20% - Accent2 2 2 6 2 2 2" xfId="31386" xr:uid="{45329E74-5045-42C6-A790-AEECAE9F4F40}"/>
    <cellStyle name="20% - Accent2 2 2 6 2 2 3" xfId="45765" xr:uid="{022C0147-38D7-497D-97BE-3CB02AB690E6}"/>
    <cellStyle name="20% - Accent2 2 2 6 2 3" xfId="5111" xr:uid="{8BF05AB4-1274-4AE0-B450-CD4E69483C04}"/>
    <cellStyle name="20% - Accent2 2 2 6 2 3 2" xfId="38944" xr:uid="{1CEA6914-98CD-436A-9551-9FC47AC3FD6B}"/>
    <cellStyle name="20% - Accent2 2 2 6 2 3 3" xfId="47114" xr:uid="{DF7FAB4D-E3E9-427D-BDA4-3F52074716D5}"/>
    <cellStyle name="20% - Accent2 2 2 6 2 4" xfId="13218" xr:uid="{45A38BAB-4887-4C35-B68A-1E8AC8D1F7A9}"/>
    <cellStyle name="20% - Accent2 2 2 6 2 5" xfId="44024" xr:uid="{1DA314D9-7A14-4978-B586-E07CB11F6AD0}"/>
    <cellStyle name="20% - Accent2 2 2 6 3" xfId="1415" xr:uid="{678CF8CD-EB0B-40D4-8FCD-B76465C2DF6C}"/>
    <cellStyle name="20% - Accent2 2 2 6 3 2" xfId="3222" xr:uid="{2A374785-FE4B-4EA3-A8C6-6FB54AFF756F}"/>
    <cellStyle name="20% - Accent2 2 2 6 3 2 2" xfId="34526" xr:uid="{ECA77DC0-3E47-4634-9764-C3B45D48B237}"/>
    <cellStyle name="20% - Accent2 2 2 6 3 2 3" xfId="45247" xr:uid="{FB1FDA91-52AB-405A-9AC7-7DC24486D6A0}"/>
    <cellStyle name="20% - Accent2 2 2 6 3 3" xfId="40898" xr:uid="{0EA0BFBD-4B4B-42FC-97D3-96716FC645E2}"/>
    <cellStyle name="20% - Accent2 2 2 6 3 4" xfId="16754" xr:uid="{515C61BA-9CE9-4AD6-BA2E-66602FFB7878}"/>
    <cellStyle name="20% - Accent2 2 2 6 3 5" xfId="43506" xr:uid="{083C7CD0-121C-411F-A95D-5FC5C552F7F2}"/>
    <cellStyle name="20% - Accent2 2 2 6 4" xfId="2644" xr:uid="{B656B577-3825-424A-8F14-08DCFAA5A234}"/>
    <cellStyle name="20% - Accent2 2 2 6 4 2" xfId="29522" xr:uid="{2384C21A-3D01-46A5-9159-AA45CD70E072}"/>
    <cellStyle name="20% - Accent2 2 2 6 4 3" xfId="21565" xr:uid="{96B2BED8-42EC-400A-B4ED-7DDCFE53E49C}"/>
    <cellStyle name="20% - Accent2 2 2 6 4 4" xfId="44669" xr:uid="{0D6EE82F-E62A-4004-B024-C8C865B34BE9}"/>
    <cellStyle name="20% - Accent2 2 2 6 5" xfId="4593" xr:uid="{316354F9-887F-4CC9-A503-5D1DCCF69284}"/>
    <cellStyle name="20% - Accent2 2 2 6 5 2" xfId="27602" xr:uid="{4D9773A6-7B7D-4949-B1FC-CEFD8F853437}"/>
    <cellStyle name="20% - Accent2 2 2 6 5 3" xfId="46596" xr:uid="{F16FF5EE-FD23-4559-8102-82C56EE75851}"/>
    <cellStyle name="20% - Accent2 2 2 6 6" xfId="5373" xr:uid="{7FC669BB-5547-41C5-8C88-3E0BFB0A770A}"/>
    <cellStyle name="20% - Accent2 2 2 6 6 2" xfId="36890" xr:uid="{1632154C-B50A-4BA2-8DEE-D2E8535F74F9}"/>
    <cellStyle name="20% - Accent2 2 2 6 6 3" xfId="47375" xr:uid="{EE1D2A4D-6934-41E2-8134-3DAD403B4176}"/>
    <cellStyle name="20% - Accent2 2 2 6 7" xfId="6683" xr:uid="{DAF8D5B2-5007-4761-BD39-440EDE7CF897}"/>
    <cellStyle name="20% - Accent2 2 2 6 8" xfId="42928" xr:uid="{CCECF576-FDF8-4E34-BC57-7D94F49D776F}"/>
    <cellStyle name="20% - Accent2 2 2 7" xfId="1737" xr:uid="{ABB2A128-3AB1-411F-B287-25BC60D95A28}"/>
    <cellStyle name="20% - Accent2 2 2 7 2" xfId="3504" xr:uid="{FD3D70E1-053A-4AE8-ABD2-F5834EDE60E5}"/>
    <cellStyle name="20% - Accent2 2 2 7 2 2" xfId="33827" xr:uid="{9AFF14DD-A539-4D3B-B3DD-FD46FE2E64B2}"/>
    <cellStyle name="20% - Accent2 2 2 7 2 3" xfId="13480" xr:uid="{7D12F036-BDEB-4D51-9D58-576C2BEFF515}"/>
    <cellStyle name="20% - Accent2 2 2 7 2 4" xfId="45529" xr:uid="{E6246421-E4E9-455F-9976-BDEF56413AA3}"/>
    <cellStyle name="20% - Accent2 2 2 7 3" xfId="4875" xr:uid="{AF75AA6E-1003-4F53-845D-941A9D516404}"/>
    <cellStyle name="20% - Accent2 2 2 7 3 2" xfId="17016" xr:uid="{3FA48FA8-3386-4529-AEA2-6824594E332B}"/>
    <cellStyle name="20% - Accent2 2 2 7 3 3" xfId="46878" xr:uid="{2F422BF6-B7B7-491B-A10C-0E64807BD6B4}"/>
    <cellStyle name="20% - Accent2 2 2 7 4" xfId="38268" xr:uid="{E8DB6D10-A5E9-43C6-8E22-462AC47590EF}"/>
    <cellStyle name="20% - Accent2 2 2 7 5" xfId="6975" xr:uid="{E2172E5F-0F03-4C0B-8234-BA21494D11DF}"/>
    <cellStyle name="20% - Accent2 2 2 7 6" xfId="43788" xr:uid="{90B61970-012B-4A14-81EE-A8F563672422}"/>
    <cellStyle name="20% - Accent2 2 2 8" xfId="1159" xr:uid="{0FD8E49D-EBBA-4724-8D82-78CC832F5B26}"/>
    <cellStyle name="20% - Accent2 2 2 8 2" xfId="2966" xr:uid="{329332C0-E0DB-4C2A-910B-FC09E9590D70}"/>
    <cellStyle name="20% - Accent2 2 2 8 2 2" xfId="32542" xr:uid="{7ABE8379-14CA-4170-8B38-47DD36907DF1}"/>
    <cellStyle name="20% - Accent2 2 2 8 2 3" xfId="44991" xr:uid="{D4A14900-9561-4E48-AA7F-8BB7CF8F37B5}"/>
    <cellStyle name="20% - Accent2 2 2 8 3" xfId="40207" xr:uid="{4DED71C5-4FAD-479D-8AAB-F295EEEE99B7}"/>
    <cellStyle name="20% - Accent2 2 2 8 4" xfId="24039" xr:uid="{AB78403A-853C-4060-9C2F-39216B6CCFC5}"/>
    <cellStyle name="20% - Accent2 2 2 8 5" xfId="6958" xr:uid="{F9C42279-63A7-4185-9DF5-0A35C786AF38}"/>
    <cellStyle name="20% - Accent2 2 2 8 6" xfId="43250" xr:uid="{29CE41DF-CB34-4959-A0BE-29B72182ED9E}"/>
    <cellStyle name="20% - Accent2 2 2 9" xfId="2390" xr:uid="{91099E74-78C5-4D54-9669-16298EFC949D}"/>
    <cellStyle name="20% - Accent2 2 2 9 2" xfId="28914" xr:uid="{9E7A699C-D539-4AF2-9A2F-4AB3D68BB4F7}"/>
    <cellStyle name="20% - Accent2 2 2 9 3" xfId="12919" xr:uid="{FD46ABBC-DA33-4F9F-90E3-F65BBD45D782}"/>
    <cellStyle name="20% - Accent2 2 2 9 4" xfId="44415" xr:uid="{FD956157-21A5-4C6F-868B-D77C0642ED53}"/>
    <cellStyle name="20% - Accent2 2 3" xfId="355" xr:uid="{285D23E0-AACE-4743-900A-BA71778D7A83}"/>
    <cellStyle name="20% - Accent2 2 3 10" xfId="36151" xr:uid="{675E3365-F1B1-43B1-8DB5-4B7C754030C7}"/>
    <cellStyle name="20% - Accent2 2 3 2" xfId="9748" xr:uid="{17F418DF-5B33-44E0-8D6A-69F862A25D4B}"/>
    <cellStyle name="20% - Accent2 2 3 2 2" xfId="11227" xr:uid="{1BCBDB9B-7538-44D8-B0C8-3F96E6C04E56}"/>
    <cellStyle name="20% - Accent2 2 3 2 2 2" xfId="12692" xr:uid="{120C8021-B827-4951-B4B9-94ADD4882FED}"/>
    <cellStyle name="20% - Accent2 2 3 2 2 2 2" xfId="16265" xr:uid="{D7CA8AA4-647E-4335-B306-D5909B6886E7}"/>
    <cellStyle name="20% - Accent2 2 3 2 2 2 2 2" xfId="35295" xr:uid="{29695378-79F2-49E4-BADE-1CD78D359725}"/>
    <cellStyle name="20% - Accent2 2 3 2 2 2 3" xfId="19792" xr:uid="{CA14D3B7-2115-4329-9E98-EA90B0DD082D}"/>
    <cellStyle name="20% - Accent2 2 3 2 2 2 4" xfId="39648" xr:uid="{BE038346-B744-4F78-91F8-75E36A4DD324}"/>
    <cellStyle name="20% - Accent2 2 3 2 2 3" xfId="14823" xr:uid="{B699D2A6-9361-4045-86E7-14AD639147DE}"/>
    <cellStyle name="20% - Accent2 2 3 2 2 3 2" xfId="33282" xr:uid="{31E62DB8-A6C3-43CB-BCC9-C9A832E4EEE1}"/>
    <cellStyle name="20% - Accent2 2 3 2 2 3 3" xfId="41647" xr:uid="{8184EC65-7F3D-4DCE-9CD6-DB7B695DF9EB}"/>
    <cellStyle name="20% - Accent2 2 3 2 2 4" xfId="18350" xr:uid="{81F2E5C4-3F69-477C-BDC9-CAF4D080216D}"/>
    <cellStyle name="20% - Accent2 2 3 2 2 4 2" xfId="30316" xr:uid="{5EE44185-451C-454E-BB41-9D4BD2C9D0C5}"/>
    <cellStyle name="20% - Accent2 2 3 2 2 5" xfId="28362" xr:uid="{4FCD5E47-FEB9-4499-9FB5-6AC7553CD0C4}"/>
    <cellStyle name="20% - Accent2 2 3 2 2 6" xfId="37682" xr:uid="{5A995B60-C3C4-4E87-8CA1-5D870ECB9D8A}"/>
    <cellStyle name="20% - Accent2 2 3 2 3" xfId="20374" xr:uid="{12EB927A-58E9-4B0E-AA95-F593649FDCD5}"/>
    <cellStyle name="20% - Accent2 2 3 2 3 2" xfId="23233" xr:uid="{BD689C34-C549-4E39-8E89-926CF134F4BD}"/>
    <cellStyle name="20% - Accent2 2 3 2 3 2 2" xfId="31559" xr:uid="{C6C2F95E-ACDD-4483-8527-7ABF949B1420}"/>
    <cellStyle name="20% - Accent2 2 3 2 3 2 3" xfId="39117" xr:uid="{33AE5919-AAFE-400B-9F3A-76C2B60C5CBF}"/>
    <cellStyle name="20% - Accent2 2 3 2 3 3" xfId="25774" xr:uid="{ABF17B89-84EC-4CD1-974E-859EC9B60E71}"/>
    <cellStyle name="20% - Accent2 2 3 2 3 3 2" xfId="34721" xr:uid="{46F306F0-1AF3-47FD-87E4-62F68F1E82A1}"/>
    <cellStyle name="20% - Accent2 2 3 2 3 3 3" xfId="41093" xr:uid="{3DBCF3B7-6DBD-4C2F-9CA0-7456C2D8DB1A}"/>
    <cellStyle name="20% - Accent2 2 3 2 3 4" xfId="21749" xr:uid="{08B8C4C0-B620-4654-BCBE-9C0495BBF6FA}"/>
    <cellStyle name="20% - Accent2 2 3 2 3 4 2" xfId="29720" xr:uid="{13B32578-B257-4D6E-8DAC-76C3D37A7774}"/>
    <cellStyle name="20% - Accent2 2 3 2 3 5" xfId="27797" xr:uid="{DC5BF52F-D5E5-45A3-A831-99AAB3C9C22F}"/>
    <cellStyle name="20% - Accent2 2 3 2 3 6" xfId="37088" xr:uid="{48ABC415-D884-4936-8F9C-B4D8397FA228}"/>
    <cellStyle name="20% - Accent2 2 3 2 4" xfId="22840" xr:uid="{E526F0BB-238D-452F-B562-0CFE190CB76A}"/>
    <cellStyle name="20% - Accent2 2 3 2 4 2" xfId="25200" xr:uid="{87C93F01-E1ED-41CC-A716-D9577B8D1435}"/>
    <cellStyle name="20% - Accent2 2 3 2 4 2 2" xfId="34008" xr:uid="{4F7383DC-45B2-4164-ADD6-2FD3171A3D5F}"/>
    <cellStyle name="20% - Accent2 2 3 2 4 3" xfId="31027" xr:uid="{47985410-D08C-421D-AA8F-7337AF3C3041}"/>
    <cellStyle name="20% - Accent2 2 3 2 4 4" xfId="38451" xr:uid="{4CDCE516-B974-40FF-B425-6A5FBC2CB903}"/>
    <cellStyle name="20% - Accent2 2 3 2 5" xfId="24187" xr:uid="{5CA6D990-7AFF-4413-A67E-007E11E6C198}"/>
    <cellStyle name="20% - Accent2 2 3 2 5 2" xfId="32725" xr:uid="{B88ED10A-706B-4D09-853A-EE85560073F1}"/>
    <cellStyle name="20% - Accent2 2 3 2 5 3" xfId="40390" xr:uid="{8E93CC71-1A2A-4A8D-9E8D-9DEAD5F5DB8A}"/>
    <cellStyle name="20% - Accent2 2 3 2 6" xfId="21207" xr:uid="{B72EACF5-9D2B-4B10-B2F8-72964D275923}"/>
    <cellStyle name="20% - Accent2 2 3 2 6 2" xfId="29113" xr:uid="{76807A65-7E80-4B8A-BDEB-89CB073584AA}"/>
    <cellStyle name="20% - Accent2 2 3 2 7" xfId="27213" xr:uid="{172D0522-52C7-4F1F-803B-E412ED27C281}"/>
    <cellStyle name="20% - Accent2 2 3 2 8" xfId="36351" xr:uid="{083B6FA2-F39F-4C92-A6E9-BAFB029C84CF}"/>
    <cellStyle name="20% - Accent2 2 3 3" xfId="9296" xr:uid="{9C643FFA-27DB-479E-8071-726DC27D2C4B}"/>
    <cellStyle name="20% - Accent2 2 3 3 2" xfId="11822" xr:uid="{73D365C4-9804-4896-B210-E33AB330D612}"/>
    <cellStyle name="20% - Accent2 2 3 3 2 2" xfId="15401" xr:uid="{825B9DCD-10D9-4E88-B642-BE03B4F9E0DB}"/>
    <cellStyle name="20% - Accent2 2 3 3 2 2 2" xfId="26443" xr:uid="{F0A18A03-A973-4F94-A049-7754C7A9032C}"/>
    <cellStyle name="20% - Accent2 2 3 3 2 2 2 2" xfId="35490" xr:uid="{EE950062-34E7-4F2A-8DDE-CD34A487F3F1}"/>
    <cellStyle name="20% - Accent2 2 3 3 2 2 3" xfId="32226" xr:uid="{26BD384C-56A0-4B9A-BB46-D82BD33ED688}"/>
    <cellStyle name="20% - Accent2 2 3 3 2 2 4" xfId="39835" xr:uid="{E3781C1F-58CC-4181-947D-99D63A53637A}"/>
    <cellStyle name="20% - Accent2 2 3 3 2 2 5" xfId="23793" xr:uid="{B20278C9-36EB-46FD-96B5-8FD77279B8FD}"/>
    <cellStyle name="20% - Accent2 2 3 3 2 3" xfId="18928" xr:uid="{2D79A769-FCA5-4E59-A22E-2FD970ACECBA}"/>
    <cellStyle name="20% - Accent2 2 3 3 2 3 2" xfId="33468" xr:uid="{4AE66029-AAC4-4A05-B45A-3F37470D9F27}"/>
    <cellStyle name="20% - Accent2 2 3 3 2 3 3" xfId="41827" xr:uid="{C8B00997-3043-4C53-B4E8-04B209FCDBC0}"/>
    <cellStyle name="20% - Accent2 2 3 3 2 3 4" xfId="24758" xr:uid="{C0B8950B-D7C7-46AC-B798-934BE1A9CCC2}"/>
    <cellStyle name="20% - Accent2 2 3 3 2 4" xfId="22419" xr:uid="{2E7B80C8-A31D-4FE9-A7AB-17162534BB6A}"/>
    <cellStyle name="20% - Accent2 2 3 3 2 4 2" xfId="30513" xr:uid="{60F37D88-D826-417D-9505-8FA79671DE04}"/>
    <cellStyle name="20% - Accent2 2 3 3 2 5" xfId="28549" xr:uid="{9F96DF3E-A255-406F-8083-510637A52E93}"/>
    <cellStyle name="20% - Accent2 2 3 3 2 6" xfId="37871" xr:uid="{C32FED48-1FDF-4922-886F-4F61FDA5E655}"/>
    <cellStyle name="20% - Accent2 2 3 3 2 7" xfId="20805" xr:uid="{1C180220-0FA8-4881-B17D-6E4C80606137}"/>
    <cellStyle name="20% - Accent2 2 3 3 3" xfId="13992" xr:uid="{1FA27BA4-DC48-4A46-A40C-2B0FBD2ADEDB}"/>
    <cellStyle name="20% - Accent2 2 3 3 3 2" xfId="23405" xr:uid="{CBFC917E-4A29-4FB1-B107-21A5BAE89C16}"/>
    <cellStyle name="20% - Accent2 2 3 3 3 2 2" xfId="31734" xr:uid="{7FC01517-CD8D-44D1-9326-328FEE2A0FA1}"/>
    <cellStyle name="20% - Accent2 2 3 3 3 2 3" xfId="39286" xr:uid="{7DC445D0-9C8E-4081-AF79-405B9F2FA08D}"/>
    <cellStyle name="20% - Accent2 2 3 3 3 3" xfId="25950" xr:uid="{F1E9F71F-4BA2-4B71-AC4B-2E5CEC6EEFA3}"/>
    <cellStyle name="20% - Accent2 2 3 3 3 3 2" xfId="34916" xr:uid="{EE922EC1-8894-44FD-A750-E92813C532E1}"/>
    <cellStyle name="20% - Accent2 2 3 3 3 3 3" xfId="41282" xr:uid="{CD03D9AD-8976-4F7C-823D-3D7F77B91C95}"/>
    <cellStyle name="20% - Accent2 2 3 3 3 4" xfId="21924" xr:uid="{134D1168-6227-40F6-B306-324E72D13BF2}"/>
    <cellStyle name="20% - Accent2 2 3 3 3 4 2" xfId="29923" xr:uid="{2C16921D-5418-4439-9DAF-7CA985A3AD12}"/>
    <cellStyle name="20% - Accent2 2 3 3 3 5" xfId="27993" xr:uid="{151E9B36-276B-4ED2-9710-B55C8BEEA897}"/>
    <cellStyle name="20% - Accent2 2 3 3 3 6" xfId="37290" xr:uid="{197A913A-4B39-442D-81A3-B9C56AA62519}"/>
    <cellStyle name="20% - Accent2 2 3 3 3 7" xfId="20487" xr:uid="{D400DAD8-9D65-4BC2-8283-94BC52E2F8CE}"/>
    <cellStyle name="20% - Accent2 2 3 3 4" xfId="17524" xr:uid="{B0BC0890-A969-41AC-B20D-67AD5380ECE4}"/>
    <cellStyle name="20% - Accent2 2 3 3 4 2" xfId="25382" xr:uid="{D9F03E6A-66C7-49D5-8FC8-74E2F17FA10D}"/>
    <cellStyle name="20% - Accent2 2 3 3 4 2 2" xfId="34202" xr:uid="{9D30D8CD-56B5-4F09-866C-85001B48750F}"/>
    <cellStyle name="20% - Accent2 2 3 3 4 3" xfId="31206" xr:uid="{939B24F1-558C-4ADF-A431-FD902AFA81D5}"/>
    <cellStyle name="20% - Accent2 2 3 3 4 4" xfId="38636" xr:uid="{A2A4BC4E-1B11-498C-9A01-78665BD93343}"/>
    <cellStyle name="20% - Accent2 2 3 3 4 5" xfId="22964" xr:uid="{4A49FC73-EA53-4B16-B136-6E4C339AF381}"/>
    <cellStyle name="20% - Accent2 2 3 3 5" xfId="24364" xr:uid="{4E668A70-C334-49C7-A942-D5DA3AFA6277}"/>
    <cellStyle name="20% - Accent2 2 3 3 5 2" xfId="32914" xr:uid="{62655919-49A4-4795-928C-B2D89D01D8BA}"/>
    <cellStyle name="20% - Accent2 2 3 3 5 3" xfId="40573" xr:uid="{8F9A6D0A-E92D-4128-8A69-C06FCC0E0FBE}"/>
    <cellStyle name="20% - Accent2 2 3 3 6" xfId="21387" xr:uid="{16BE9814-BD4A-4C2C-BEBE-12F4C865E05B}"/>
    <cellStyle name="20% - Accent2 2 3 3 6 2" xfId="29315" xr:uid="{86B91616-46D4-4A42-B55A-A0352FD41CC7}"/>
    <cellStyle name="20% - Accent2 2 3 3 7" xfId="27402" xr:uid="{23EDDC46-5A8D-416D-AC24-6439224865B2}"/>
    <cellStyle name="20% - Accent2 2 3 3 8" xfId="36546" xr:uid="{56972D3E-71CD-4C27-8E09-D29631263A65}"/>
    <cellStyle name="20% - Accent2 2 3 3 9" xfId="20152" xr:uid="{F90C8E6B-E2CC-4867-86A4-617AD058E226}"/>
    <cellStyle name="20% - Accent2 2 3 4" xfId="10281" xr:uid="{53EE6A9E-0D05-453E-B1F5-1333D8E48B45}"/>
    <cellStyle name="20% - Accent2 2 3 4 2" xfId="11890" xr:uid="{8A40ACF1-60DB-4724-A4C5-9620B9EC0610}"/>
    <cellStyle name="20% - Accent2 2 3 4 2 2" xfId="15468" xr:uid="{C80B3D85-B3FB-4F7C-A793-75572770ED10}"/>
    <cellStyle name="20% - Accent2 2 3 4 2 2 2" xfId="35111" xr:uid="{5AC259BC-C8D9-4148-B68E-90738759A482}"/>
    <cellStyle name="20% - Accent2 2 3 4 2 3" xfId="18995" xr:uid="{95F78CF0-5673-4CEF-BF53-A1AC3CAE2EB5}"/>
    <cellStyle name="20% - Accent2 2 3 4 2 4" xfId="39464" xr:uid="{0D69907A-11A0-4754-ACF9-5FAC2BD8F617}"/>
    <cellStyle name="20% - Accent2 2 3 4 3" xfId="14064" xr:uid="{7AB6F600-6B4A-429A-ADA8-CCE91273E1F6}"/>
    <cellStyle name="20% - Accent2 2 3 4 3 2" xfId="33107" xr:uid="{0F0F08D1-5E50-4484-87D1-698981F94759}"/>
    <cellStyle name="20% - Accent2 2 3 4 3 3" xfId="41472" xr:uid="{C6FFF28B-B7BF-402B-8CDD-3B2EEE1FD7C8}"/>
    <cellStyle name="20% - Accent2 2 3 4 4" xfId="17591" xr:uid="{41CC47C9-314C-4699-B3AF-0111C4A45899}"/>
    <cellStyle name="20% - Accent2 2 3 4 4 2" xfId="30129" xr:uid="{B336F6E3-5E06-4D12-A5E3-7DEAFD470D3A}"/>
    <cellStyle name="20% - Accent2 2 3 4 5" xfId="28189" xr:uid="{29DF75F3-D652-44F5-B0C9-84246F46E543}"/>
    <cellStyle name="20% - Accent2 2 3 4 6" xfId="37494" xr:uid="{CBFBDA55-4E6D-4BF0-A808-29C4EF8C331E}"/>
    <cellStyle name="20% - Accent2 2 3 5" xfId="10799" xr:uid="{86944974-B889-40B0-9845-60A7FE08F7BE}"/>
    <cellStyle name="20% - Accent2 2 3 5 2" xfId="12285" xr:uid="{FC00A339-413E-43B3-B4FD-EB991202F497}"/>
    <cellStyle name="20% - Accent2 2 3 5 2 2" xfId="15858" xr:uid="{83F7C42C-32FA-4C86-8E2F-4743C8763E89}"/>
    <cellStyle name="20% - Accent2 2 3 5 2 3" xfId="19385" xr:uid="{4C762B06-5020-4FB5-8E90-10FC9710F900}"/>
    <cellStyle name="20% - Accent2 2 3 5 3" xfId="14431" xr:uid="{28C88777-73E1-4FE0-8CC2-C9C8FEA4B939}"/>
    <cellStyle name="20% - Accent2 2 3 5 3 2" xfId="34525" xr:uid="{13C0C473-4B59-4EC1-86D5-2FF64AAE6642}"/>
    <cellStyle name="20% - Accent2 2 3 5 3 3" xfId="40897" xr:uid="{694A027D-251A-4216-90ED-FA551165E146}"/>
    <cellStyle name="20% - Accent2 2 3 5 4" xfId="17958" xr:uid="{AAC62E16-B61A-48B5-8F60-0E4E9CEDFAA8}"/>
    <cellStyle name="20% - Accent2 2 3 5 4 2" xfId="29521" xr:uid="{8FECFA81-93DD-4E4F-B503-6F45FD7F2AA8}"/>
    <cellStyle name="20% - Accent2 2 3 5 5" xfId="27601" xr:uid="{946C6AA0-04E6-4F89-B622-D8D20724BCCC}"/>
    <cellStyle name="20% - Accent2 2 3 5 6" xfId="36889" xr:uid="{163D6031-71E5-4EB7-80A9-AB2AB648CEF2}"/>
    <cellStyle name="20% - Accent2 2 3 6" xfId="22713" xr:uid="{76C9CC8A-7923-45CC-8FE5-B0A90D635195}"/>
    <cellStyle name="20% - Accent2 2 3 6 2" xfId="25035" xr:uid="{75F0AFF7-7764-4667-A6D4-5C14F19EAEB5}"/>
    <cellStyle name="20% - Accent2 2 3 6 2 2" xfId="33826" xr:uid="{0CA48BA9-9575-420E-B81B-AF56669AC556}"/>
    <cellStyle name="20% - Accent2 2 3 6 3" xfId="30862" xr:uid="{354186C3-99C9-4D39-8D1A-08F55A4CEA31}"/>
    <cellStyle name="20% - Accent2 2 3 6 4" xfId="38267" xr:uid="{313CB41A-E421-4B34-B9B1-4DF3D1F79F83}"/>
    <cellStyle name="20% - Accent2 2 3 7" xfId="24038" xr:uid="{789095F3-06BE-4569-8AE6-272441079B57}"/>
    <cellStyle name="20% - Accent2 2 3 7 2" xfId="32541" xr:uid="{92E1C429-6797-44CA-93AC-43FECB9927D2}"/>
    <cellStyle name="20% - Accent2 2 3 7 3" xfId="40206" xr:uid="{50F6F024-6F3A-47D9-A673-204DF3480F4F}"/>
    <cellStyle name="20% - Accent2 2 3 8" xfId="21038" xr:uid="{6BB13D0E-3308-41A5-9757-13A778967996}"/>
    <cellStyle name="20% - Accent2 2 3 8 2" xfId="28913" xr:uid="{8A2F7014-1C40-4A62-9BA1-37A38F5190DA}"/>
    <cellStyle name="20% - Accent2 2 3 9" xfId="27052" xr:uid="{06495CEF-3A52-4E24-BCEB-BA35A7946982}"/>
    <cellStyle name="20% - Accent2 2 4" xfId="356" xr:uid="{3952D7E8-CEB0-4D54-A286-738A7B9D9C0F}"/>
    <cellStyle name="20% - Accent2 2 4 2" xfId="10452" xr:uid="{CBDAC953-F445-4F7C-9E9C-BC466AFA9905}"/>
    <cellStyle name="20% - Accent2 2 4 2 2" xfId="11401" xr:uid="{573C8064-9D2C-4987-BAC9-905EBABF7A0D}"/>
    <cellStyle name="20% - Accent2 2 4 2 2 2" xfId="12866" xr:uid="{A5D124BB-F01C-48F0-B2F7-E2F7F82801FB}"/>
    <cellStyle name="20% - Accent2 2 4 2 2 2 2" xfId="16439" xr:uid="{7B8BDFE5-B5F0-4548-919D-EDF28EC600C3}"/>
    <cellStyle name="20% - Accent2 2 4 2 2 2 3" xfId="19966" xr:uid="{9A95C63E-A975-4991-84F3-C1D73536300C}"/>
    <cellStyle name="20% - Accent2 2 4 2 2 2 4" xfId="35651" xr:uid="{7636901F-105A-4564-81D9-BED967FBD4BD}"/>
    <cellStyle name="20% - Accent2 2 4 2 2 3" xfId="14997" xr:uid="{27CAF076-0B1F-4D9F-B2D7-31FF17A3254F}"/>
    <cellStyle name="20% - Accent2 2 4 2 2 3 2" xfId="39996" xr:uid="{D4C4A9EE-04F0-45BD-A672-68AD428305DC}"/>
    <cellStyle name="20% - Accent2 2 4 2 2 4" xfId="18524" xr:uid="{7A4C4AF8-D1C2-412A-8D38-11BDB295A2AC}"/>
    <cellStyle name="20% - Accent2 2 4 2 2 5" xfId="26587" xr:uid="{0033C318-C4C2-46CE-91F8-B3E7D07B96B5}"/>
    <cellStyle name="20% - Accent2 2 4 2 3" xfId="11993" xr:uid="{2CD92A87-6693-4A60-90CF-6819B7F9F998}"/>
    <cellStyle name="20% - Accent2 2 4 2 3 2" xfId="15571" xr:uid="{A370B2EC-02BC-41D4-8397-43ACD9CEF70A}"/>
    <cellStyle name="20% - Accent2 2 4 2 3 3" xfId="19098" xr:uid="{C00F5DC7-7E0C-498F-82E7-3649AD2F134D}"/>
    <cellStyle name="20% - Accent2 2 4 2 4" xfId="14165" xr:uid="{D34DA9B5-E9C4-4964-B222-3F2DD6A274E9}"/>
    <cellStyle name="20% - Accent2 2 4 2 5" xfId="17692" xr:uid="{1FD18F53-E49D-49B3-A1A1-235CFE53EFFF}"/>
    <cellStyle name="20% - Accent2 2 4 3" xfId="10983" xr:uid="{C6AC2EC3-3874-49AA-B2EE-0FECD26F3312}"/>
    <cellStyle name="20% - Accent2 2 4 3 2" xfId="12459" xr:uid="{5D37A2A5-09D0-40FF-9358-F77538511C05}"/>
    <cellStyle name="20% - Accent2 2 4 3 2 2" xfId="16032" xr:uid="{46A6C16D-9445-479E-A012-5710BB6D41B8}"/>
    <cellStyle name="20% - Accent2 2 4 3 2 3" xfId="19559" xr:uid="{0DA218EA-F6A7-4C00-B842-9466EF82DDA3}"/>
    <cellStyle name="20% - Accent2 2 4 3 2 4" xfId="34370" xr:uid="{01618D24-5E25-4C32-B305-6ED028782437}"/>
    <cellStyle name="20% - Accent2 2 4 3 3" xfId="14604" xr:uid="{2D54B39A-D97A-450F-97B0-30E0AC745FAB}"/>
    <cellStyle name="20% - Accent2 2 4 3 3 2" xfId="38800" xr:uid="{BAF83D60-7E60-42A9-833D-C9ED838A3666}"/>
    <cellStyle name="20% - Accent2 2 4 3 4" xfId="18131" xr:uid="{631D5BDB-DBDA-48B6-8C92-C3E38B78AB28}"/>
    <cellStyle name="20% - Accent2 2 4 3 5" xfId="25528" xr:uid="{5D3A37BE-16D1-4AE2-88CF-CACD3CCD530E}"/>
    <cellStyle name="20% - Accent2 2 4 4" xfId="11624" xr:uid="{B7ED2355-B6C9-44B1-A749-6AFDEEF01FDF}"/>
    <cellStyle name="20% - Accent2 2 4 4 2" xfId="15207" xr:uid="{61FB0283-1E39-45FB-86E9-2F32D2C5A726}"/>
    <cellStyle name="20% - Accent2 2 4 4 2 2" xfId="33621" xr:uid="{6C43A6CB-3EFA-426E-9BAF-5B0096A66C2B}"/>
    <cellStyle name="20% - Accent2 2 4 4 3" xfId="18734" xr:uid="{F4515113-2A49-4D0A-9951-5D32E80F5C28}"/>
    <cellStyle name="20% - Accent2 2 4 4 3 2" xfId="40730" xr:uid="{1750E7E2-E90C-44C7-A54F-FF94423651F6}"/>
    <cellStyle name="20% - Accent2 2 4 4 4" xfId="24863" xr:uid="{2FFCCADC-665F-4F95-A27F-6AC768A5A495}"/>
    <cellStyle name="20% - Accent2 2 4 5" xfId="7617" xr:uid="{DFCFA04C-C60C-4C75-9070-CE5F3EC84404}"/>
    <cellStyle name="20% - Accent2 2 4 5 2" xfId="13811" xr:uid="{8796BED9-A784-4655-B848-1C9D1BDC17B5}"/>
    <cellStyle name="20% - Accent2 2 4 5 2 2" xfId="30679" xr:uid="{7D5F355B-3C7E-4634-A8F1-889D70146BA0}"/>
    <cellStyle name="20% - Accent2 2 4 5 3" xfId="17347" xr:uid="{EE853135-4E37-4A0D-BF95-C0EF11BD579A}"/>
    <cellStyle name="20% - Accent2 2 4 5 4" xfId="22562" xr:uid="{4C23BE08-FBEA-435F-91CD-23F3FFD4AE59}"/>
    <cellStyle name="20% - Accent2 2 4 6" xfId="28702" xr:uid="{1A6E460C-E3A1-4383-A8D4-344562F339E8}"/>
    <cellStyle name="20% - Accent2 2 4 7" xfId="36715" xr:uid="{8DC14DF7-C7E2-45EC-BBBE-E869F1155B04}"/>
    <cellStyle name="20% - Accent2 2 5" xfId="11081" xr:uid="{9D1CA96C-E984-479C-9F76-BF38BE2E2258}"/>
    <cellStyle name="20% - Accent2 2 5 2" xfId="12532" xr:uid="{C940E438-F94F-4D62-B33E-553873F1D077}"/>
    <cellStyle name="20% - Accent2 2 5 2 2" xfId="16105" xr:uid="{059AFFB8-9A19-4027-8C37-46A9E0F45C52}"/>
    <cellStyle name="20% - Accent2 2 5 2 3" xfId="19632" xr:uid="{F4064DA0-1165-429B-B8DF-764EEC9058BB}"/>
    <cellStyle name="20% - Accent2 2 5 3" xfId="14677" xr:uid="{9F735FAF-F2C2-4557-B0FA-4C4E0F43E576}"/>
    <cellStyle name="20% - Accent2 2 5 4" xfId="18204" xr:uid="{BB85904B-B900-4DAC-AFBC-31D0FD42EAA1}"/>
    <cellStyle name="20% - Accent2 2 6" xfId="10652" xr:uid="{E18F16FB-1836-4B72-8D12-F6822F767873}"/>
    <cellStyle name="20% - Accent2 2 6 2" xfId="12132" xr:uid="{4FD80201-92C1-4C48-A29B-8B43BF64B96A}"/>
    <cellStyle name="20% - Accent2 2 6 2 2" xfId="15705" xr:uid="{72CB1E07-2D90-48B5-8227-D4E3B4F4730A}"/>
    <cellStyle name="20% - Accent2 2 6 2 3" xfId="19232" xr:uid="{E655C428-8418-4FDA-8548-014BBBF35798}"/>
    <cellStyle name="20% - Accent2 2 6 3" xfId="14284" xr:uid="{4754A722-E68E-42F5-996B-C8F46198BE5A}"/>
    <cellStyle name="20% - Accent2 2 6 4" xfId="17811" xr:uid="{81505AEC-DCAC-4827-81DC-5EAA082D31D6}"/>
    <cellStyle name="20% - Accent2 2 7" xfId="11565" xr:uid="{1041D10A-F0A4-4C77-9B92-603F22B5B48B}"/>
    <cellStyle name="20% - Accent2 2 7 2" xfId="15160" xr:uid="{DB941ACE-190D-4838-87B7-554A661C2FA0}"/>
    <cellStyle name="20% - Accent2 2 7 3" xfId="18687" xr:uid="{AE556A42-A253-4288-A875-81CE52721FF9}"/>
    <cellStyle name="20% - Accent2 2 8" xfId="7493" xr:uid="{CF43559A-4638-4E04-89B3-CA83A9508C54}"/>
    <cellStyle name="20% - Accent2 2 8 2" xfId="13771" xr:uid="{F9F00DD3-0997-4812-AEE9-0F43CA0C5D91}"/>
    <cellStyle name="20% - Accent2 2 8 3" xfId="17307" xr:uid="{B2313D6E-47ED-42FF-BC99-6604D3051246}"/>
    <cellStyle name="20% - Accent2 2 9" xfId="48052" xr:uid="{38E00E68-E851-4576-88D8-FC0F3CF26003}"/>
    <cellStyle name="20% - Accent2 20" xfId="48169" xr:uid="{E5C14B3A-9E03-4371-97BD-40D31979ECE5}"/>
    <cellStyle name="20% - Accent2 3" xfId="223" xr:uid="{30C95530-9EC1-4536-9C89-C30D2C50C340}"/>
    <cellStyle name="20% - Accent2 3 10" xfId="6072" xr:uid="{D71FDCA9-525C-4C36-A088-A5FC32B540DD}"/>
    <cellStyle name="20% - Accent2 3 11" xfId="36153" xr:uid="{C12AEFC3-978E-4C54-9888-3AD3B5D045CD}"/>
    <cellStyle name="20% - Accent2 3 12" xfId="42497" xr:uid="{CD3B897A-8122-48C0-B823-CC9A1603EFF2}"/>
    <cellStyle name="20% - Accent2 3 13" xfId="42569" xr:uid="{86763A0A-0ABE-4CF9-9B29-C38CE4546887}"/>
    <cellStyle name="20% - Accent2 3 14" xfId="48125" xr:uid="{C3A7EEF4-729D-4F81-BA09-994ED787BF8D}"/>
    <cellStyle name="20% - Accent2 3 2" xfId="357" xr:uid="{00BDDE3B-12D2-450C-A6B2-7317600C0526}"/>
    <cellStyle name="20% - Accent2 3 2 2" xfId="10112" xr:uid="{3E46D394-56FE-49CD-9A77-7E9FC5396B15}"/>
    <cellStyle name="20% - Accent2 3 2 2 2" xfId="23677" xr:uid="{057CA777-360C-4DF9-A9A4-7C61FF50013D}"/>
    <cellStyle name="20% - Accent2 3 2 2 2 2" xfId="26275" xr:uid="{36B0DF8B-2945-4AC3-91BD-C7701C646BA1}"/>
    <cellStyle name="20% - Accent2 3 2 2 2 2 2" xfId="35296" xr:uid="{C6EA8B32-7D88-427C-86ED-8EAE386C0544}"/>
    <cellStyle name="20% - Accent2 3 2 2 2 3" xfId="32060" xr:uid="{6337AA51-5287-424E-8DE6-B40FA5EA143D}"/>
    <cellStyle name="20% - Accent2 3 2 2 2 4" xfId="39649" xr:uid="{38B665F2-8CE7-4506-870F-4B0C10DCDACF}"/>
    <cellStyle name="20% - Accent2 3 2 2 3" xfId="24643" xr:uid="{B2903F98-B41D-4EFF-A76F-C086F6DAC560}"/>
    <cellStyle name="20% - Accent2 3 2 2 3 2" xfId="33283" xr:uid="{CAA9CE95-CA38-4CF4-859A-D7763530BCED}"/>
    <cellStyle name="20% - Accent2 3 2 2 3 3" xfId="41648" xr:uid="{9222D53E-48A2-45DE-9FDF-65E7A688BD00}"/>
    <cellStyle name="20% - Accent2 3 2 2 4" xfId="22251" xr:uid="{43E11100-FCE6-4B5D-AB82-207BD32331E6}"/>
    <cellStyle name="20% - Accent2 3 2 2 4 2" xfId="30318" xr:uid="{E70FE97C-F5D3-4F72-BB9D-E70718530663}"/>
    <cellStyle name="20% - Accent2 3 2 2 5" xfId="28363" xr:uid="{D1EBC9AE-26A7-4647-9574-DAB27AE1EEC7}"/>
    <cellStyle name="20% - Accent2 3 2 2 6" xfId="37684" xr:uid="{8FD5E6CD-0BA8-4F47-8760-F700FCA7D8DC}"/>
    <cellStyle name="20% - Accent2 3 2 2 7" xfId="20700" xr:uid="{DC736695-F485-4F73-9E17-0FC0A0D3AD52}"/>
    <cellStyle name="20% - Accent2 3 2 3" xfId="11138" xr:uid="{7B4FA72A-BB1A-4201-A778-AF8EA3B12926}"/>
    <cellStyle name="20% - Accent2 3 2 3 2" xfId="12590" xr:uid="{93E44CB1-4190-4CA6-8B8D-9ACF593A01B4}"/>
    <cellStyle name="20% - Accent2 3 2 3 2 2" xfId="16163" xr:uid="{51B985EA-B6E6-438E-87B5-DDF85F1ECBD8}"/>
    <cellStyle name="20% - Accent2 3 2 3 2 3" xfId="19690" xr:uid="{070BB5DC-62B9-42B9-B181-815EA275EA63}"/>
    <cellStyle name="20% - Accent2 3 2 3 3" xfId="14734" xr:uid="{D5B61B76-DDF4-4E7C-A557-A6BE258FECB6}"/>
    <cellStyle name="20% - Accent2 3 2 3 3 2" xfId="34722" xr:uid="{C02CD496-CAAC-4E76-892D-855EA4DD431B}"/>
    <cellStyle name="20% - Accent2 3 2 3 3 3" xfId="41094" xr:uid="{2AA417EF-A212-4F6D-9F2D-A594438D4D82}"/>
    <cellStyle name="20% - Accent2 3 2 3 4" xfId="18261" xr:uid="{2D1FCD77-8E4C-4C6D-B312-A6EC469D7BAE}"/>
    <cellStyle name="20% - Accent2 3 2 3 4 2" xfId="29722" xr:uid="{E2391978-8465-4CE5-8383-F4F8776CC964}"/>
    <cellStyle name="20% - Accent2 3 2 3 5" xfId="27798" xr:uid="{10716E33-9CE0-4A85-B0F5-856C2B65151B}"/>
    <cellStyle name="20% - Accent2 3 2 3 6" xfId="37090" xr:uid="{B797C094-4632-40E9-A002-EE4173A312D2}"/>
    <cellStyle name="20% - Accent2 3 2 4" xfId="11821" xr:uid="{3752C594-7FEE-4D81-BB9D-E792F075E890}"/>
    <cellStyle name="20% - Accent2 3 2 4 2" xfId="15400" xr:uid="{7AD56044-3DCF-4C72-9080-3BF2F14DEF5B}"/>
    <cellStyle name="20% - Accent2 3 2 4 2 2" xfId="34010" xr:uid="{837C089F-04C1-44F8-8D0B-2495C927EBC3}"/>
    <cellStyle name="20% - Accent2 3 2 4 3" xfId="18927" xr:uid="{A0AF89C9-37FB-4FE8-8B05-D40EDD800408}"/>
    <cellStyle name="20% - Accent2 3 2 4 4" xfId="38453" xr:uid="{B713AEA8-AA9D-4E61-A3E1-23229488DC20}"/>
    <cellStyle name="20% - Accent2 3 2 5" xfId="13991" xr:uid="{A7790D05-9F52-4A33-B386-E5B8A85A09C9}"/>
    <cellStyle name="20% - Accent2 3 2 5 2" xfId="32726" xr:uid="{387F66B5-4BC4-41FE-A56A-6737DB7EBEE5}"/>
    <cellStyle name="20% - Accent2 3 2 5 3" xfId="40391" xr:uid="{CABCCD83-0D16-4F06-A011-7D31B46B74BE}"/>
    <cellStyle name="20% - Accent2 3 2 6" xfId="17523" xr:uid="{103766CC-DC4F-442D-AAC2-42FEF45B5837}"/>
    <cellStyle name="20% - Accent2 3 2 6 2" xfId="29115" xr:uid="{D7A29C08-98C0-413E-BD0E-62C413A61C88}"/>
    <cellStyle name="20% - Accent2 3 2 7" xfId="27214" xr:uid="{D7AE294A-1B43-43A9-A497-95486491DCD6}"/>
    <cellStyle name="20% - Accent2 3 2 8" xfId="36352" xr:uid="{429EDF7C-7A0E-48CE-97DC-A64886E33CFB}"/>
    <cellStyle name="20% - Accent2 3 2 9" xfId="9295" xr:uid="{56CCF0A9-AD7A-422D-A773-A17C7821C9F0}"/>
    <cellStyle name="20% - Accent2 3 3" xfId="2209" xr:uid="{665F947B-29DE-472E-A1DD-84E0FF39F826}"/>
    <cellStyle name="20% - Accent2 3 3 10" xfId="10111" xr:uid="{A10E144B-7861-4915-ACA2-C9907DF3A04F}"/>
    <cellStyle name="20% - Accent2 3 3 11" xfId="44239" xr:uid="{0F74267C-2CC8-463B-8D03-7BE58D98FA3B}"/>
    <cellStyle name="20% - Accent2 3 3 2" xfId="3955" xr:uid="{9A4CCF25-6236-4532-B74D-9A7B51C06C76}"/>
    <cellStyle name="20% - Accent2 3 3 2 2" xfId="23794" xr:uid="{23F012F2-A4B8-45CB-A0F6-8521934AB725}"/>
    <cellStyle name="20% - Accent2 3 3 2 2 2" xfId="26444" xr:uid="{1BEE53E7-AE59-477C-90CD-81CFDB79D12E}"/>
    <cellStyle name="20% - Accent2 3 3 2 2 2 2" xfId="35491" xr:uid="{6CD7297D-F011-4356-B4E9-9D29261235F1}"/>
    <cellStyle name="20% - Accent2 3 3 2 2 3" xfId="32227" xr:uid="{60B285EE-88EB-42DA-A1CE-79667E81F331}"/>
    <cellStyle name="20% - Accent2 3 3 2 2 4" xfId="39836" xr:uid="{DC7DCF4A-603B-4CAF-9DDB-03CB588869C3}"/>
    <cellStyle name="20% - Accent2 3 3 2 3" xfId="24759" xr:uid="{3016A4D5-06AB-48EF-BECF-B1EF810C7782}"/>
    <cellStyle name="20% - Accent2 3 3 2 3 2" xfId="33469" xr:uid="{83DF72CC-73C5-4179-9948-1C837E89DD8A}"/>
    <cellStyle name="20% - Accent2 3 3 2 3 3" xfId="41828" xr:uid="{0B80B276-56A3-40F5-9F31-B0C63D52F9DB}"/>
    <cellStyle name="20% - Accent2 3 3 2 4" xfId="22420" xr:uid="{4432AB32-A8C5-463F-B32B-C21F8E647D6C}"/>
    <cellStyle name="20% - Accent2 3 3 2 4 2" xfId="30515" xr:uid="{63269A1D-499B-48A8-BF01-CCE80EFC236A}"/>
    <cellStyle name="20% - Accent2 3 3 2 5" xfId="28550" xr:uid="{B2FE3924-5A2F-47E7-BCD4-84ACAD911886}"/>
    <cellStyle name="20% - Accent2 3 3 2 6" xfId="37873" xr:uid="{DD1DC611-92D7-42D3-9297-2CFDFD5EDBAA}"/>
    <cellStyle name="20% - Accent2 3 3 2 7" xfId="20806" xr:uid="{62CDFB4D-3CCB-4F16-B59D-8289CA0F14BE}"/>
    <cellStyle name="20% - Accent2 3 3 2 8" xfId="45980" xr:uid="{B6D570D4-5581-4637-BD26-19090DB42DC4}"/>
    <cellStyle name="20% - Accent2 3 3 3" xfId="20488" xr:uid="{F5757554-E096-48E9-BAB2-232E56264351}"/>
    <cellStyle name="20% - Accent2 3 3 3 2" xfId="23406" xr:uid="{961396C8-7EF3-4577-A60C-DAD127232E42}"/>
    <cellStyle name="20% - Accent2 3 3 3 2 2" xfId="31735" xr:uid="{8738643E-6286-4FF2-BF8D-85E56DFB2A99}"/>
    <cellStyle name="20% - Accent2 3 3 3 2 3" xfId="39287" xr:uid="{F053E54C-761D-4901-AF09-BBB4A1064D98}"/>
    <cellStyle name="20% - Accent2 3 3 3 3" xfId="25951" xr:uid="{BD35AAF4-A1D6-4E96-B1C1-ECEEC34DB549}"/>
    <cellStyle name="20% - Accent2 3 3 3 3 2" xfId="34917" xr:uid="{108E1D4F-31D4-4FD0-AE9F-9752B657E2BA}"/>
    <cellStyle name="20% - Accent2 3 3 3 3 3" xfId="41283" xr:uid="{1A6E1554-5BEE-401C-ABE1-FAE10C4B7198}"/>
    <cellStyle name="20% - Accent2 3 3 3 4" xfId="21925" xr:uid="{A52D05F9-5AAC-4F21-864D-1E26A888C8EB}"/>
    <cellStyle name="20% - Accent2 3 3 3 4 2" xfId="29925" xr:uid="{070EC317-82F6-4CD9-AE89-522EEBC0924B}"/>
    <cellStyle name="20% - Accent2 3 3 3 5" xfId="27994" xr:uid="{70DF1923-2414-4EA2-968D-8EAA965091BC}"/>
    <cellStyle name="20% - Accent2 3 3 3 6" xfId="37292" xr:uid="{D74C83E4-7658-45BD-8183-B9599752D84B}"/>
    <cellStyle name="20% - Accent2 3 3 4" xfId="22965" xr:uid="{05A7223A-C0E2-430C-A79E-53C650DB99A7}"/>
    <cellStyle name="20% - Accent2 3 3 4 2" xfId="25383" xr:uid="{1FBDCAC4-9115-4BD1-800B-651C1FB1445B}"/>
    <cellStyle name="20% - Accent2 3 3 4 2 2" xfId="34204" xr:uid="{8637F1C2-CA8B-412F-8810-C79F1DCF6EF3}"/>
    <cellStyle name="20% - Accent2 3 3 4 3" xfId="31207" xr:uid="{47853600-C66B-46DE-9458-79C26F5352A8}"/>
    <cellStyle name="20% - Accent2 3 3 4 4" xfId="38638" xr:uid="{B812AC9C-6B9A-431D-AF80-97FA0676A316}"/>
    <cellStyle name="20% - Accent2 3 3 5" xfId="24365" xr:uid="{0CB1732B-D506-4D11-AC27-2B2A469324DD}"/>
    <cellStyle name="20% - Accent2 3 3 5 2" xfId="32915" xr:uid="{162623FF-E9D7-42AA-9467-4F86BEE22DCD}"/>
    <cellStyle name="20% - Accent2 3 3 5 3" xfId="40574" xr:uid="{BAEB69BB-267B-4E03-822E-43252BD1DB2B}"/>
    <cellStyle name="20% - Accent2 3 3 6" xfId="21388" xr:uid="{5F13BF47-C36B-4661-AEA0-F21C216D0891}"/>
    <cellStyle name="20% - Accent2 3 3 6 2" xfId="29317" xr:uid="{0AC7258B-D107-41E2-A343-880792BEF241}"/>
    <cellStyle name="20% - Accent2 3 3 7" xfId="27403" xr:uid="{3B09C3A5-4B45-4C6F-8DBA-466B1A2F02EE}"/>
    <cellStyle name="20% - Accent2 3 3 8" xfId="36548" xr:uid="{C0E1D6D0-23A8-4E62-8C59-E63A356FA340}"/>
    <cellStyle name="20% - Accent2 3 3 9" xfId="20153" xr:uid="{16932BAA-13E6-461B-B7B3-296A7FEB87EF}"/>
    <cellStyle name="20% - Accent2 3 4" xfId="2285" xr:uid="{0BA37A65-0CC9-4249-B308-B32A097A174B}"/>
    <cellStyle name="20% - Accent2 3 4 2" xfId="11843" xr:uid="{EB57E6A3-639D-4181-8DE7-E1EB501D7C7E}"/>
    <cellStyle name="20% - Accent2 3 4 2 2" xfId="15422" xr:uid="{CA218A75-2055-45BC-81DB-74A0C8AA40B7}"/>
    <cellStyle name="20% - Accent2 3 4 2 2 2" xfId="35652" xr:uid="{7938B2D4-F1F0-4BB5-A152-72976A0DBA45}"/>
    <cellStyle name="20% - Accent2 3 4 2 2 3" xfId="39997" xr:uid="{EE527D77-0933-40EA-BFAF-DEDC9FA04718}"/>
    <cellStyle name="20% - Accent2 3 4 2 3" xfId="18949" xr:uid="{5685B738-0A66-46E3-BDA2-B013EADDF0A8}"/>
    <cellStyle name="20% - Accent2 3 4 2 3 2" xfId="41980" xr:uid="{AB86EBAE-65DF-44EB-9BC8-55F6A2EF6BF0}"/>
    <cellStyle name="20% - Accent2 3 4 2 4" xfId="38035" xr:uid="{8CD8F458-D92B-448D-B1AC-FE0D15FDE1A9}"/>
    <cellStyle name="20% - Accent2 3 4 3" xfId="14013" xr:uid="{354B01FE-4463-43C8-91CA-6EB41908B465}"/>
    <cellStyle name="20% - Accent2 3 4 3 2" xfId="34371" xr:uid="{4C41A7BA-F1E5-453A-B286-9EE591D16619}"/>
    <cellStyle name="20% - Accent2 3 4 3 3" xfId="38801" xr:uid="{F1E85F68-1A95-4905-826F-218A339F5757}"/>
    <cellStyle name="20% - Accent2 3 4 4" xfId="17545" xr:uid="{140099B0-3063-4E9F-A817-A229DBA2D633}"/>
    <cellStyle name="20% - Accent2 3 4 4 2" xfId="33623" xr:uid="{BC10202F-F03D-4046-9EE0-635DC2949A8C}"/>
    <cellStyle name="20% - Accent2 3 4 4 3" xfId="40732" xr:uid="{EDCD19FF-AD9C-4298-AE1D-38F099692D6F}"/>
    <cellStyle name="20% - Accent2 3 4 5" xfId="22563" xr:uid="{C75CF4F8-542B-4E2F-AF22-46B4C368569C}"/>
    <cellStyle name="20% - Accent2 3 4 5 2" xfId="30681" xr:uid="{B9700A07-DA0F-4522-AA86-B2327BD3E058}"/>
    <cellStyle name="20% - Accent2 3 4 6" xfId="28704" xr:uid="{C0C5DD6F-A0D5-47EE-996C-1CF1731B7EDC}"/>
    <cellStyle name="20% - Accent2 3 4 7" xfId="36717" xr:uid="{6F628082-61C8-4C18-A0E2-D93F0FC3AAB0}"/>
    <cellStyle name="20% - Accent2 3 4 8" xfId="9328" xr:uid="{44736DA1-D2C8-412F-B4DC-F910C35F7E8C}"/>
    <cellStyle name="20% - Accent2 3 4 9" xfId="44310" xr:uid="{08106A14-DBE3-412D-BAF4-26F80BD2BC9C}"/>
    <cellStyle name="20% - Accent2 3 5" xfId="4051" xr:uid="{80507ECA-AEFE-4C3E-91CB-E81C19446CF2}"/>
    <cellStyle name="20% - Accent2 3 5 2" xfId="12190" xr:uid="{08549E15-F83A-4654-8466-7C26587CE6C4}"/>
    <cellStyle name="20% - Accent2 3 5 2 2" xfId="15763" xr:uid="{07B69C3B-B0FF-4FEF-8CE2-2925753BEA7E}"/>
    <cellStyle name="20% - Accent2 3 5 2 2 2" xfId="35113" xr:uid="{A38EEAB8-BD53-4F81-908C-E61134757135}"/>
    <cellStyle name="20% - Accent2 3 5 2 3" xfId="19290" xr:uid="{E6E989F9-2ABD-4CE9-932C-CC8A6BE01D62}"/>
    <cellStyle name="20% - Accent2 3 5 2 4" xfId="39466" xr:uid="{6FC11520-CAF9-4611-8E76-587DFCE00F4D}"/>
    <cellStyle name="20% - Accent2 3 5 3" xfId="14342" xr:uid="{9F0F1048-FAF4-4F5D-B960-D2B1E52CCF26}"/>
    <cellStyle name="20% - Accent2 3 5 3 2" xfId="33108" xr:uid="{3954ED96-501E-45D9-B16C-25DA4BCA5DAB}"/>
    <cellStyle name="20% - Accent2 3 5 3 3" xfId="41473" xr:uid="{84985787-93DA-463E-950D-0417879F1BB0}"/>
    <cellStyle name="20% - Accent2 3 5 4" xfId="17869" xr:uid="{836AE2AC-A145-4B26-BE27-CA3BACECA4C3}"/>
    <cellStyle name="20% - Accent2 3 5 4 2" xfId="30131" xr:uid="{7ABB4790-22C9-4E37-A7C0-8E5550095344}"/>
    <cellStyle name="20% - Accent2 3 5 5" xfId="28190" xr:uid="{407DFD98-6AC1-44EE-8EDA-2D0E34498F0B}"/>
    <cellStyle name="20% - Accent2 3 5 6" xfId="37496" xr:uid="{4902E863-67A5-4F88-827D-B0884912DEAF}"/>
    <cellStyle name="20% - Accent2 3 5 7" xfId="10710" xr:uid="{E588B7BB-A317-4F3B-A398-9C42E2C484EF}"/>
    <cellStyle name="20% - Accent2 3 5 8" xfId="46056" xr:uid="{8CB9BA40-1595-4634-92D4-A43E5DE8CCAA}"/>
    <cellStyle name="20% - Accent2 3 6" xfId="4129" xr:uid="{A6383A06-DE68-4870-AA82-5E06216178E4}"/>
    <cellStyle name="20% - Accent2 3 6 2" xfId="23103" xr:uid="{30DD4471-47A0-45BC-B936-860FA9D25FA4}"/>
    <cellStyle name="20% - Accent2 3 6 2 2" xfId="31387" xr:uid="{D1EE43B3-95B6-42C0-B7BF-07A5836232E4}"/>
    <cellStyle name="20% - Accent2 3 6 2 3" xfId="38945" xr:uid="{AF8152D8-5BD9-4CB3-B435-AE32C2FC4B0D}"/>
    <cellStyle name="20% - Accent2 3 6 3" xfId="25633" xr:uid="{3291CE99-4E3C-40F8-A7CC-8C73FBA22392}"/>
    <cellStyle name="20% - Accent2 3 6 3 2" xfId="34527" xr:uid="{296E7111-88BF-4ED1-8E6C-A7B91E47C64B}"/>
    <cellStyle name="20% - Accent2 3 6 3 3" xfId="40899" xr:uid="{211F8FDB-2AF6-487B-AFCA-8EEA883C9808}"/>
    <cellStyle name="20% - Accent2 3 6 4" xfId="21566" xr:uid="{34752758-1493-466F-8CF5-51C10D6E9503}"/>
    <cellStyle name="20% - Accent2 3 6 4 2" xfId="29523" xr:uid="{E7D6E364-39AE-4B08-9907-A5DEED9BD341}"/>
    <cellStyle name="20% - Accent2 3 6 5" xfId="27603" xr:uid="{BEE71748-52C1-4BFF-9B82-C82D0026F8E0}"/>
    <cellStyle name="20% - Accent2 3 6 6" xfId="36891" xr:uid="{52B6F133-84CF-4F89-9E33-37BE2B1E9AA1}"/>
    <cellStyle name="20% - Accent2 3 6 7" xfId="20265" xr:uid="{8514B96D-4A92-4284-A5B3-6E3159DB4297}"/>
    <cellStyle name="20% - Accent2 3 6 8" xfId="8771" xr:uid="{4782B71B-86D1-4799-923D-2ECF331276DE}"/>
    <cellStyle name="20% - Accent2 3 6 9" xfId="46133" xr:uid="{8EECA793-96D3-4417-843C-4C879544ED37}"/>
    <cellStyle name="20% - Accent2 3 7" xfId="4206" xr:uid="{96C7BC29-5E40-4C07-A400-214D9B917188}"/>
    <cellStyle name="20% - Accent2 3 7 2" xfId="25036" xr:uid="{AFE27EEA-EC66-4257-86C9-FEC896A3E939}"/>
    <cellStyle name="20% - Accent2 3 7 2 2" xfId="33828" xr:uid="{230CADD8-1734-4745-82B7-2FDE4E9E7D59}"/>
    <cellStyle name="20% - Accent2 3 7 3" xfId="30863" xr:uid="{D3152B64-1244-4078-9DB3-8BB4FC2B6C20}"/>
    <cellStyle name="20% - Accent2 3 7 4" xfId="38269" xr:uid="{F953EE71-9D43-4267-9C9C-E055ADF18DEE}"/>
    <cellStyle name="20% - Accent2 3 7 5" xfId="22714" xr:uid="{22BD9A23-80B8-4F16-8628-40B21682F7A9}"/>
    <cellStyle name="20% - Accent2 3 7 6" xfId="46210" xr:uid="{58E9257F-698B-4353-ABCC-D77E0138BA56}"/>
    <cellStyle name="20% - Accent2 3 8" xfId="4283" xr:uid="{CC1535D9-94DA-48A3-AE63-E58372338729}"/>
    <cellStyle name="20% - Accent2 3 8 2" xfId="32543" xr:uid="{3BEA91A1-4789-40A7-B4BE-E4FD13FDBE4D}"/>
    <cellStyle name="20% - Accent2 3 8 3" xfId="40208" xr:uid="{6C8762B9-A072-427E-922A-96955698B08F}"/>
    <cellStyle name="20% - Accent2 3 8 4" xfId="24040" xr:uid="{418BD7F0-06F6-4D8E-AA4B-8775C29E17C0}"/>
    <cellStyle name="20% - Accent2 3 8 5" xfId="46287" xr:uid="{9FA10F8B-DA0F-4988-B313-426A31FC72E9}"/>
    <cellStyle name="20% - Accent2 3 9" xfId="5947" xr:uid="{9A0FDDFE-5B41-4684-9F53-293B363D8415}"/>
    <cellStyle name="20% - Accent2 3 9 2" xfId="28915" xr:uid="{33EB1B41-2EAB-498B-9E85-6C7EC68D6EA3}"/>
    <cellStyle name="20% - Accent2 3 9 3" xfId="21039" xr:uid="{541E83B1-27E7-4770-8449-2815F5000EE2}"/>
    <cellStyle name="20% - Accent2 3 9 4" xfId="47944" xr:uid="{7440B403-A1C5-4270-B4A0-EDF7C53C9F18}"/>
    <cellStyle name="20% - Accent2 4" xfId="358" xr:uid="{565CEDE3-4133-4EE1-A4DA-B39C8BA318F9}"/>
    <cellStyle name="20% - Accent2 4 10" xfId="27053" xr:uid="{5F05CE21-0AEA-4D19-9A4B-35BD4ECCEE87}"/>
    <cellStyle name="20% - Accent2 4 11" xfId="36154" xr:uid="{6470EABB-C256-4ED0-BBA6-BFF953EC5DA4}"/>
    <cellStyle name="20% - Accent2 4 2" xfId="11205" xr:uid="{EA4CE932-E61B-4F7E-8757-5246B9BE66D2}"/>
    <cellStyle name="20% - Accent2 4 2 2" xfId="12670" xr:uid="{BC5B3B86-2342-4CCD-A118-A0885EA9A072}"/>
    <cellStyle name="20% - Accent2 4 2 2 2" xfId="16243" xr:uid="{AB1F4A47-ACA9-4364-AA6B-3127F7E6978A}"/>
    <cellStyle name="20% - Accent2 4 2 2 2 2" xfId="26276" xr:uid="{7135AFDF-CAD7-40BD-B6CE-D84D679220CA}"/>
    <cellStyle name="20% - Accent2 4 2 2 2 2 2" xfId="35297" xr:uid="{BE6EAF76-DD02-43B9-BEEC-AA9A21A2ABE4}"/>
    <cellStyle name="20% - Accent2 4 2 2 2 3" xfId="32061" xr:uid="{184E39E5-4D18-4C60-B436-175BD8F8AD69}"/>
    <cellStyle name="20% - Accent2 4 2 2 2 4" xfId="39650" xr:uid="{C692AF1C-0E6E-4C08-9D32-31056A5AFECC}"/>
    <cellStyle name="20% - Accent2 4 2 2 3" xfId="19770" xr:uid="{EE7C268F-B939-44F5-967B-440DA2AAEDD0}"/>
    <cellStyle name="20% - Accent2 4 2 2 3 2" xfId="33284" xr:uid="{094B8B0F-BA65-40F4-8516-921CAF8C0228}"/>
    <cellStyle name="20% - Accent2 4 2 2 3 3" xfId="41649" xr:uid="{2AC441C9-23CB-4697-920A-7EE829A64245}"/>
    <cellStyle name="20% - Accent2 4 2 2 4" xfId="22252" xr:uid="{357BB1B3-1D0B-4404-B431-A953EB6F794D}"/>
    <cellStyle name="20% - Accent2 4 2 2 4 2" xfId="30319" xr:uid="{B1EE9F7E-0782-44A4-B6C9-ECB8ED2037CB}"/>
    <cellStyle name="20% - Accent2 4 2 2 5" xfId="28364" xr:uid="{BED12695-EB9C-47CE-AC0A-86AA2E4F2544}"/>
    <cellStyle name="20% - Accent2 4 2 2 6" xfId="37685" xr:uid="{3CB4623A-8120-4B97-8EC3-9C1161A48693}"/>
    <cellStyle name="20% - Accent2 4 2 3" xfId="14801" xr:uid="{ED49C025-9481-418E-B6F6-D4F204A494DB}"/>
    <cellStyle name="20% - Accent2 4 2 3 2" xfId="23234" xr:uid="{30234D1B-F2F0-45BD-9E71-0F2A9DDD5951}"/>
    <cellStyle name="20% - Accent2 4 2 3 2 2" xfId="31560" xr:uid="{9B378315-C535-4892-9AB8-DB6238C3662B}"/>
    <cellStyle name="20% - Accent2 4 2 3 2 3" xfId="39118" xr:uid="{2B03CA4B-3622-466C-BA7A-81A54037F9EB}"/>
    <cellStyle name="20% - Accent2 4 2 3 3" xfId="25775" xr:uid="{E26660A9-6846-4F8B-B2FB-63FA2DED073E}"/>
    <cellStyle name="20% - Accent2 4 2 3 3 2" xfId="34723" xr:uid="{F5F56D56-94DA-4BCD-90B9-A0E54D03E992}"/>
    <cellStyle name="20% - Accent2 4 2 3 3 3" xfId="41095" xr:uid="{DFB1C7F1-81A2-4679-B9D3-37F6DACC8B45}"/>
    <cellStyle name="20% - Accent2 4 2 3 4" xfId="21750" xr:uid="{B037382C-7C6F-4C6D-81E0-53A4B5C417E3}"/>
    <cellStyle name="20% - Accent2 4 2 3 4 2" xfId="29723" xr:uid="{A352C320-8795-4075-A665-E9E917BB7DF6}"/>
    <cellStyle name="20% - Accent2 4 2 3 5" xfId="27799" xr:uid="{EFD840DE-4082-4679-8656-1E0CAD43F69D}"/>
    <cellStyle name="20% - Accent2 4 2 3 6" xfId="37091" xr:uid="{3C33431A-2DF7-4EE0-9944-CA8A506EADAE}"/>
    <cellStyle name="20% - Accent2 4 2 4" xfId="18328" xr:uid="{183D6AF2-964A-4D8A-B585-CD8D3076DBCE}"/>
    <cellStyle name="20% - Accent2 4 2 4 2" xfId="25201" xr:uid="{07BA2F6D-6FDD-4D50-9727-9A96DFCBB4BE}"/>
    <cellStyle name="20% - Accent2 4 2 4 2 2" xfId="34011" xr:uid="{D9C71BAD-77BA-4773-BF1A-7FB58D1016FE}"/>
    <cellStyle name="20% - Accent2 4 2 4 3" xfId="31028" xr:uid="{1044464C-EE5C-41E1-9B0E-956A0E5C0AB6}"/>
    <cellStyle name="20% - Accent2 4 2 4 4" xfId="38454" xr:uid="{34775485-4740-4F56-A570-507CDC8E9A88}"/>
    <cellStyle name="20% - Accent2 4 2 5" xfId="24188" xr:uid="{9086E349-1C4E-4141-80AA-110321C6342C}"/>
    <cellStyle name="20% - Accent2 4 2 5 2" xfId="32727" xr:uid="{5FF4F2E1-FA2B-4288-8242-5DB777481F91}"/>
    <cellStyle name="20% - Accent2 4 2 5 3" xfId="40392" xr:uid="{6A6C7E0E-0C57-4B41-8BE1-260D988A3398}"/>
    <cellStyle name="20% - Accent2 4 2 6" xfId="21209" xr:uid="{92714FC2-82FC-4B16-9387-0C7765F6C8CB}"/>
    <cellStyle name="20% - Accent2 4 2 6 2" xfId="29116" xr:uid="{0834EF6A-918F-48CF-908C-42250BF38549}"/>
    <cellStyle name="20% - Accent2 4 2 7" xfId="27215" xr:uid="{93CAD326-CC24-421B-9036-3DA17567AF0F}"/>
    <cellStyle name="20% - Accent2 4 2 8" xfId="36353" xr:uid="{BD2976D4-2150-4CE2-B7A4-9058D3BCCC00}"/>
    <cellStyle name="20% - Accent2 4 3" xfId="10778" xr:uid="{BCEF15D1-1238-4F55-9B5F-E1CC65056359}"/>
    <cellStyle name="20% - Accent2 4 3 2" xfId="12263" xr:uid="{1B433D6F-20D8-45B8-925C-6F4DBC0C9E69}"/>
    <cellStyle name="20% - Accent2 4 3 2 2" xfId="15836" xr:uid="{25753888-5CB6-4CCA-AB6D-D916FF1F119A}"/>
    <cellStyle name="20% - Accent2 4 3 2 2 2" xfId="26445" xr:uid="{97CB6CEF-A603-48A9-A2FA-0C7341E2F59F}"/>
    <cellStyle name="20% - Accent2 4 3 2 2 2 2" xfId="35492" xr:uid="{867CFFE6-9A1F-44AE-975A-25C739861C58}"/>
    <cellStyle name="20% - Accent2 4 3 2 2 3" xfId="32228" xr:uid="{73F6CB64-ACB5-47ED-AAA6-DF47F207AD6D}"/>
    <cellStyle name="20% - Accent2 4 3 2 2 4" xfId="39837" xr:uid="{53FCD9FD-5999-49C0-8B3A-C649A3ED4DDD}"/>
    <cellStyle name="20% - Accent2 4 3 2 3" xfId="19363" xr:uid="{1F59BA6A-21CC-43DA-ACB4-5D2967AD8B8D}"/>
    <cellStyle name="20% - Accent2 4 3 2 3 2" xfId="33470" xr:uid="{8AE96188-C17D-455E-8514-7952754CE7DA}"/>
    <cellStyle name="20% - Accent2 4 3 2 3 3" xfId="41829" xr:uid="{66592E6F-65FA-499D-A4B8-33EFB9F79F8D}"/>
    <cellStyle name="20% - Accent2 4 3 2 4" xfId="22421" xr:uid="{0BAB27E5-5056-4FC0-BEB4-886277FF43FA}"/>
    <cellStyle name="20% - Accent2 4 3 2 4 2" xfId="30516" xr:uid="{9AF5257A-39A1-403E-80CF-8261E6C6C6B5}"/>
    <cellStyle name="20% - Accent2 4 3 2 5" xfId="28551" xr:uid="{529A2338-A2A5-4236-9102-11E2E96A7598}"/>
    <cellStyle name="20% - Accent2 4 3 2 6" xfId="37874" xr:uid="{FD2E6AE8-C1FD-4ACE-AA5C-298E6676C46F}"/>
    <cellStyle name="20% - Accent2 4 3 3" xfId="14410" xr:uid="{0B4B0AE8-4CEC-40A2-A00C-3154AE94D8E5}"/>
    <cellStyle name="20% - Accent2 4 3 3 2" xfId="23407" xr:uid="{024BE455-C5FE-494D-906F-94B6A03A40FC}"/>
    <cellStyle name="20% - Accent2 4 3 3 2 2" xfId="31736" xr:uid="{F6E89A10-FFAD-48D1-A651-F60458A30DE3}"/>
    <cellStyle name="20% - Accent2 4 3 3 2 3" xfId="39288" xr:uid="{0D00BB4E-F031-4C7D-B1C4-AD0AC07EA807}"/>
    <cellStyle name="20% - Accent2 4 3 3 3" xfId="25952" xr:uid="{E7181875-8B22-4836-B438-B5E9ADDF68B3}"/>
    <cellStyle name="20% - Accent2 4 3 3 3 2" xfId="34918" xr:uid="{11DD754F-78CF-4751-80CA-A3568FEF6B56}"/>
    <cellStyle name="20% - Accent2 4 3 3 3 3" xfId="41284" xr:uid="{319CB6FC-FDA7-4DCF-A239-07F2533DE0EF}"/>
    <cellStyle name="20% - Accent2 4 3 3 4" xfId="21926" xr:uid="{A47B1C8D-B36B-4F5E-A16B-C2C094AA8F53}"/>
    <cellStyle name="20% - Accent2 4 3 3 4 2" xfId="29926" xr:uid="{7DB420DA-351C-4F49-AE5B-EFAECB2B9E37}"/>
    <cellStyle name="20% - Accent2 4 3 3 5" xfId="27995" xr:uid="{9EA65916-3F3B-454A-AE6D-F5C844C5F7B6}"/>
    <cellStyle name="20% - Accent2 4 3 3 6" xfId="37293" xr:uid="{251115B4-0EBE-4E0B-87ED-562EB4BC01C7}"/>
    <cellStyle name="20% - Accent2 4 3 4" xfId="17937" xr:uid="{0841B177-2DE1-4FC5-AC81-30248B516D26}"/>
    <cellStyle name="20% - Accent2 4 3 4 2" xfId="25384" xr:uid="{A91F4F03-F832-4422-BD5A-87CA60181611}"/>
    <cellStyle name="20% - Accent2 4 3 4 2 2" xfId="34205" xr:uid="{F3B96F24-1D96-4057-97D6-BFA1095DF86D}"/>
    <cellStyle name="20% - Accent2 4 3 4 3" xfId="31208" xr:uid="{AA5F114B-6DE7-4148-9E8A-4A1E0B08A50A}"/>
    <cellStyle name="20% - Accent2 4 3 4 4" xfId="38639" xr:uid="{3E214D02-7DFF-4FF2-9A1C-EDA603414340}"/>
    <cellStyle name="20% - Accent2 4 3 5" xfId="24366" xr:uid="{5AF1D50E-BC6F-43DB-B281-39BC25FCB7C1}"/>
    <cellStyle name="20% - Accent2 4 3 5 2" xfId="32916" xr:uid="{7CA53717-FA4D-4E1F-B1FA-337676E25879}"/>
    <cellStyle name="20% - Accent2 4 3 5 3" xfId="40575" xr:uid="{5FE0796D-7EDE-4A1C-9B78-1F47B23113D5}"/>
    <cellStyle name="20% - Accent2 4 3 6" xfId="21389" xr:uid="{8A60D662-D0DC-4389-985B-C56CF86FDCA3}"/>
    <cellStyle name="20% - Accent2 4 3 6 2" xfId="29318" xr:uid="{342CEAFB-8A23-4DB2-A793-FBDB865FFE18}"/>
    <cellStyle name="20% - Accent2 4 3 7" xfId="27404" xr:uid="{2FABCE60-CE25-4CA8-B541-7B0E60D048B4}"/>
    <cellStyle name="20% - Accent2 4 3 8" xfId="36549" xr:uid="{EC935E74-29FD-4E4D-AD27-92ABA88271F4}"/>
    <cellStyle name="20% - Accent2 4 4" xfId="12064" xr:uid="{D1E5CF48-2B42-4094-B3E7-99E13FD3080C}"/>
    <cellStyle name="20% - Accent2 4 4 2" xfId="15642" xr:uid="{E645854E-8B10-468A-8221-E870042EDC9E}"/>
    <cellStyle name="20% - Accent2 4 4 2 2" xfId="26588" xr:uid="{1CE860B9-FAA0-4BA3-B17D-1E3AEB328098}"/>
    <cellStyle name="20% - Accent2 4 4 2 2 2" xfId="35653" xr:uid="{0C4FE886-6728-448A-8B11-633442DB1128}"/>
    <cellStyle name="20% - Accent2 4 4 2 2 3" xfId="39998" xr:uid="{B7ADEC5D-F450-4ACC-8E78-4BAD797C1078}"/>
    <cellStyle name="20% - Accent2 4 4 2 3" xfId="32369" xr:uid="{5FEE5032-C74B-4C4A-9FC1-4992D385743D}"/>
    <cellStyle name="20% - Accent2 4 4 2 3 2" xfId="41981" xr:uid="{2A937821-3BB9-4A72-8823-FD43CA70BD2E}"/>
    <cellStyle name="20% - Accent2 4 4 2 4" xfId="38036" xr:uid="{39FD47CA-EC1C-4CA0-AF80-D4D050350302}"/>
    <cellStyle name="20% - Accent2 4 4 3" xfId="19169" xr:uid="{3D6DE032-BDD3-4923-860F-CAAFFA3913FD}"/>
    <cellStyle name="20% - Accent2 4 4 3 2" xfId="34372" xr:uid="{8668F26E-87D3-4F2D-BE0A-4A9AC2A108D0}"/>
    <cellStyle name="20% - Accent2 4 4 3 3" xfId="38802" xr:uid="{218FE4B6-C4EF-4732-8E8E-A40D3A093699}"/>
    <cellStyle name="20% - Accent2 4 4 4" xfId="24864" xr:uid="{330BE426-7186-4EF4-AC4B-1955A149C6E0}"/>
    <cellStyle name="20% - Accent2 4 4 4 2" xfId="33624" xr:uid="{4A3A13BC-15A9-41F1-885C-C903CE81D537}"/>
    <cellStyle name="20% - Accent2 4 4 4 3" xfId="40733" xr:uid="{EDDE1122-0931-44E8-96BD-D7C45F84BBA6}"/>
    <cellStyle name="20% - Accent2 4 4 5" xfId="22564" xr:uid="{45E840D3-B1BF-4EE8-8772-B7D07CF2B11F}"/>
    <cellStyle name="20% - Accent2 4 4 5 2" xfId="30682" xr:uid="{360F8043-9896-4961-94BB-786377CBF846}"/>
    <cellStyle name="20% - Accent2 4 4 6" xfId="28705" xr:uid="{34A0DD81-51FB-4DE6-891E-1E781EA7EBE4}"/>
    <cellStyle name="20% - Accent2 4 4 7" xfId="36718" xr:uid="{2886DF0A-396A-441E-A864-636B9BAF59B4}"/>
    <cellStyle name="20% - Accent2 4 5" xfId="10566" xr:uid="{966BDFB7-42A5-4728-A937-B7EA08582C7A}"/>
    <cellStyle name="20% - Accent2 4 5 2" xfId="14234" xr:uid="{AF7C06EE-CB8B-4507-AC9A-8FB192D32F52}"/>
    <cellStyle name="20% - Accent2 4 5 2 2" xfId="26127" xr:uid="{2FC53C97-274B-490E-9F5A-9849CC571AEC}"/>
    <cellStyle name="20% - Accent2 4 5 2 2 2" xfId="35114" xr:uid="{7B7396D9-DB82-4069-9352-CC9EE9F02CD0}"/>
    <cellStyle name="20% - Accent2 4 5 2 3" xfId="31912" xr:uid="{658EC90A-F89C-4615-978E-816885ABB36D}"/>
    <cellStyle name="20% - Accent2 4 5 2 4" xfId="39467" xr:uid="{0A61C41E-3766-4AFA-8D5B-3730C98EE870}"/>
    <cellStyle name="20% - Accent2 4 5 3" xfId="17761" xr:uid="{DE4F0A1E-ACC1-4198-8562-B976E2171510}"/>
    <cellStyle name="20% - Accent2 4 5 3 2" xfId="33109" xr:uid="{8E9FBEDA-C555-46DA-9CAF-597A0F0BFA2B}"/>
    <cellStyle name="20% - Accent2 4 5 3 3" xfId="41474" xr:uid="{700B7BFF-1631-42BC-901E-5FD7329CDEEC}"/>
    <cellStyle name="20% - Accent2 4 5 4" xfId="22103" xr:uid="{176045BF-153E-442D-ADC9-690CA7267174}"/>
    <cellStyle name="20% - Accent2 4 5 4 2" xfId="30132" xr:uid="{F93599F0-EBFB-4021-9129-A47BB07D134F}"/>
    <cellStyle name="20% - Accent2 4 5 5" xfId="28191" xr:uid="{1B715A4F-9D37-4127-834F-B9C0378E470D}"/>
    <cellStyle name="20% - Accent2 4 5 6" xfId="37497" xr:uid="{144F1ABA-2A0F-4AF5-BA88-ACFA89F5C358}"/>
    <cellStyle name="20% - Accent2 4 6" xfId="20266" xr:uid="{BFEDD001-E12C-4F89-9FC5-E9EAF9CD39CD}"/>
    <cellStyle name="20% - Accent2 4 6 2" xfId="23104" xr:uid="{E25A42D1-F5B5-4BB1-8DAB-B55777ACC4D4}"/>
    <cellStyle name="20% - Accent2 4 6 2 2" xfId="31388" xr:uid="{44B1EF7B-D12E-4DE0-866A-BA0ADC286824}"/>
    <cellStyle name="20% - Accent2 4 6 2 3" xfId="38946" xr:uid="{A70F0700-B226-47DE-9E47-9F3932CE379F}"/>
    <cellStyle name="20% - Accent2 4 6 3" xfId="25634" xr:uid="{C3D9416A-5061-46C9-B3BF-616E25BD9F0B}"/>
    <cellStyle name="20% - Accent2 4 6 3 2" xfId="34528" xr:uid="{B4FC7390-8542-4DF6-98A3-D9B0600C5F4C}"/>
    <cellStyle name="20% - Accent2 4 6 3 3" xfId="40900" xr:uid="{6488A7AC-D2C0-4922-8659-E3F349818323}"/>
    <cellStyle name="20% - Accent2 4 6 4" xfId="21567" xr:uid="{63D8BFF1-CA0F-4EE0-8129-55936A1581DE}"/>
    <cellStyle name="20% - Accent2 4 6 4 2" xfId="29524" xr:uid="{F94CF0D9-77FA-4534-A96E-5D2365EE258B}"/>
    <cellStyle name="20% - Accent2 4 6 5" xfId="27604" xr:uid="{285E933B-006E-4400-8E4E-7384646B1277}"/>
    <cellStyle name="20% - Accent2 4 6 6" xfId="36892" xr:uid="{7E5CD5DD-A211-4582-8F35-AAB42A9832F2}"/>
    <cellStyle name="20% - Accent2 4 7" xfId="22715" xr:uid="{0D596E36-2A68-40C2-BF16-49985D87A18A}"/>
    <cellStyle name="20% - Accent2 4 7 2" xfId="25037" xr:uid="{C734D27B-79FF-4BFE-AA6B-BE039D25CD62}"/>
    <cellStyle name="20% - Accent2 4 7 2 2" xfId="33829" xr:uid="{BE027C82-B43F-4FDC-A8D6-EDCDF804D589}"/>
    <cellStyle name="20% - Accent2 4 7 3" xfId="30864" xr:uid="{CB867E65-1536-44C1-916A-E5B4FE8C5A46}"/>
    <cellStyle name="20% - Accent2 4 7 4" xfId="38270" xr:uid="{D852477D-7FE1-4084-85D9-DA496BF157DE}"/>
    <cellStyle name="20% - Accent2 4 8" xfId="24041" xr:uid="{301F130F-2744-4D9F-93B9-07A487D4AD6A}"/>
    <cellStyle name="20% - Accent2 4 8 2" xfId="32544" xr:uid="{D6611D7A-DEB5-4D26-9FF9-1BB15016B708}"/>
    <cellStyle name="20% - Accent2 4 8 3" xfId="40209" xr:uid="{52491330-13FD-4446-9DF6-6F4D247240C7}"/>
    <cellStyle name="20% - Accent2 4 9" xfId="21040" xr:uid="{39F5AAA3-BB42-4DEC-A0F9-FDF2894AF5A5}"/>
    <cellStyle name="20% - Accent2 4 9 2" xfId="28916" xr:uid="{6B7A9BCB-1FB6-4D1F-9823-24E8FF16B436}"/>
    <cellStyle name="20% - Accent2 5" xfId="807" xr:uid="{04749A60-EF72-4CAA-8B90-E2BBCD7F9345}"/>
    <cellStyle name="20% - Accent2 5 10" xfId="36150" xr:uid="{31319D55-8014-4FD2-A514-B676F5F40C22}"/>
    <cellStyle name="20% - Accent2 5 11" xfId="6636" xr:uid="{09015BF2-CB84-49E3-8182-A19C2A7869C6}"/>
    <cellStyle name="20% - Accent2 5 12" xfId="42903" xr:uid="{5441D9F0-DA16-4CA2-A4F4-6581BFB60C3A}"/>
    <cellStyle name="20% - Accent2 5 2" xfId="1952" xr:uid="{AC917868-3A5E-4393-A19B-88B89338D2A7}"/>
    <cellStyle name="20% - Accent2 5 2 10" xfId="43999" xr:uid="{546BBDBD-5007-4769-BCE5-3654AE863FED}"/>
    <cellStyle name="20% - Accent2 5 2 2" xfId="3715" xr:uid="{71CF5CCD-FA07-4FA2-8786-97CB24B1EDF3}"/>
    <cellStyle name="20% - Accent2 5 2 2 2" xfId="16347" xr:uid="{FA5447BC-C325-48E6-B4E7-FAA185553784}"/>
    <cellStyle name="20% - Accent2 5 2 2 2 2" xfId="26274" xr:uid="{D95727FB-8466-4250-BD63-B3679321A93F}"/>
    <cellStyle name="20% - Accent2 5 2 2 2 2 2" xfId="35294" xr:uid="{B84CC61E-8342-4D36-B929-5021B7D2F03C}"/>
    <cellStyle name="20% - Accent2 5 2 2 2 3" xfId="32059" xr:uid="{3E2982BA-F8A2-49DD-86EE-99223D7F3B35}"/>
    <cellStyle name="20% - Accent2 5 2 2 2 4" xfId="39647" xr:uid="{16402612-4E45-4F38-95BC-85D30BF3C412}"/>
    <cellStyle name="20% - Accent2 5 2 2 3" xfId="19874" xr:uid="{DB9FBECB-00B0-44D6-8561-5D9C860931E9}"/>
    <cellStyle name="20% - Accent2 5 2 2 3 2" xfId="33281" xr:uid="{A2B2F513-EEE8-4338-8C29-36C8BE240E5C}"/>
    <cellStyle name="20% - Accent2 5 2 2 3 3" xfId="41646" xr:uid="{593A0C2C-E4A0-49E8-A9BE-A84F62194429}"/>
    <cellStyle name="20% - Accent2 5 2 2 4" xfId="22250" xr:uid="{038F192C-5B7B-4A2C-A625-D71B22394DB2}"/>
    <cellStyle name="20% - Accent2 5 2 2 4 2" xfId="30315" xr:uid="{0E5747CE-44B0-4AD9-8FFD-CE1132EF520D}"/>
    <cellStyle name="20% - Accent2 5 2 2 5" xfId="28361" xr:uid="{2E3A76D7-0D90-4638-A0D8-69970B008CC2}"/>
    <cellStyle name="20% - Accent2 5 2 2 6" xfId="37681" xr:uid="{DD256A75-3194-46E6-9539-7F60BCB7E6DD}"/>
    <cellStyle name="20% - Accent2 5 2 2 7" xfId="12774" xr:uid="{BEADED4F-53EE-44CE-A32B-916547335F92}"/>
    <cellStyle name="20% - Accent2 5 2 2 8" xfId="45740" xr:uid="{A969775E-C765-4AD4-8F2B-4C80E2F0A0E3}"/>
    <cellStyle name="20% - Accent2 5 2 3" xfId="5086" xr:uid="{ED88EF0A-534B-4EC6-B4C1-9B01CCB641FF}"/>
    <cellStyle name="20% - Accent2 5 2 3 2" xfId="23232" xr:uid="{51914765-F56C-4070-A81F-EF1327CEAD8A}"/>
    <cellStyle name="20% - Accent2 5 2 3 2 2" xfId="31558" xr:uid="{71A3C799-49C0-4FE9-B1BA-14F3466A85F2}"/>
    <cellStyle name="20% - Accent2 5 2 3 2 3" xfId="39116" xr:uid="{64133AF7-C9EC-4E4C-B290-F03FF1371D89}"/>
    <cellStyle name="20% - Accent2 5 2 3 3" xfId="25773" xr:uid="{9B2E71C7-7238-4F0D-B462-98C3D07A38ED}"/>
    <cellStyle name="20% - Accent2 5 2 3 3 2" xfId="34720" xr:uid="{C68B6DF9-6771-4F70-B3DC-36C20E50FFCE}"/>
    <cellStyle name="20% - Accent2 5 2 3 3 3" xfId="41092" xr:uid="{4F9012C4-C2AE-4D64-80FD-3A544445A34E}"/>
    <cellStyle name="20% - Accent2 5 2 3 4" xfId="21748" xr:uid="{5142AF8F-D7B7-4AB0-898F-670E084EEAAC}"/>
    <cellStyle name="20% - Accent2 5 2 3 4 2" xfId="29719" xr:uid="{52B6EE4C-C6C8-489A-B738-C3E4C12B9951}"/>
    <cellStyle name="20% - Accent2 5 2 3 5" xfId="27796" xr:uid="{83169291-B2A1-4A26-8CCF-FAB8D510FF89}"/>
    <cellStyle name="20% - Accent2 5 2 3 6" xfId="37087" xr:uid="{EC50B134-C004-487F-8C65-E8DA5084A043}"/>
    <cellStyle name="20% - Accent2 5 2 3 7" xfId="14905" xr:uid="{A8018A64-1A66-4921-83EC-CBD90142F22B}"/>
    <cellStyle name="20% - Accent2 5 2 3 8" xfId="47089" xr:uid="{BBDE4526-55D8-47E5-BC55-CE04B98B965C}"/>
    <cellStyle name="20% - Accent2 5 2 4" xfId="18432" xr:uid="{9605F0F4-D79C-45D6-9B1F-6C2C8D6498AC}"/>
    <cellStyle name="20% - Accent2 5 2 4 2" xfId="25199" xr:uid="{5147DFC2-1019-45EF-96B3-A7150C075424}"/>
    <cellStyle name="20% - Accent2 5 2 4 2 2" xfId="34007" xr:uid="{81A32277-9D96-4943-9554-7D6B9A71A12F}"/>
    <cellStyle name="20% - Accent2 5 2 4 3" xfId="31026" xr:uid="{00B069E0-F9DB-4DB8-8B42-0E2BDCA12C54}"/>
    <cellStyle name="20% - Accent2 5 2 4 4" xfId="38450" xr:uid="{60677D66-A380-4AFD-83FB-53F4A4E5467D}"/>
    <cellStyle name="20% - Accent2 5 2 5" xfId="24186" xr:uid="{3B122F9B-68ED-49C5-8E84-BF8538CC5BD7}"/>
    <cellStyle name="20% - Accent2 5 2 5 2" xfId="32724" xr:uid="{697FD44C-78D0-4EBC-8D72-065D5B92FEDF}"/>
    <cellStyle name="20% - Accent2 5 2 5 3" xfId="40389" xr:uid="{28E6C863-F434-46E0-9F6D-BD5F8946F598}"/>
    <cellStyle name="20% - Accent2 5 2 6" xfId="21206" xr:uid="{132D5E32-2BA0-42EA-8AD5-75F5AE3181A0}"/>
    <cellStyle name="20% - Accent2 5 2 6 2" xfId="29112" xr:uid="{CE135892-638C-4F63-B058-ABCEF01AE43C}"/>
    <cellStyle name="20% - Accent2 5 2 7" xfId="27212" xr:uid="{83DCEBC1-DBCC-4729-82AA-FA1EDF4C0020}"/>
    <cellStyle name="20% - Accent2 5 2 8" xfId="36350" xr:uid="{602D6576-FB29-4F0F-AFBF-E1D51F323AAE}"/>
    <cellStyle name="20% - Accent2 5 2 9" xfId="11309" xr:uid="{655E1B9B-49A5-437D-A3C6-CE15E5EC17F4}"/>
    <cellStyle name="20% - Accent2 5 3" xfId="1390" xr:uid="{0FF28EA5-1124-47A0-93D9-8378D7FB80C9}"/>
    <cellStyle name="20% - Accent2 5 3 10" xfId="43481" xr:uid="{423BD5EA-8431-44CA-9C10-EF5C3E31C6CE}"/>
    <cellStyle name="20% - Accent2 5 3 2" xfId="3197" xr:uid="{A04092E5-D76F-4A10-8641-9B282AC0701F}"/>
    <cellStyle name="20% - Accent2 5 3 2 2" xfId="15940" xr:uid="{43F0EFED-4E1C-48E7-94D2-2E9B4123182A}"/>
    <cellStyle name="20% - Accent2 5 3 2 2 2" xfId="26442" xr:uid="{9D238DF6-08C6-468B-AB04-E47FEE2FCAFE}"/>
    <cellStyle name="20% - Accent2 5 3 2 2 2 2" xfId="35489" xr:uid="{75E971C6-7E7B-42A4-AD4A-2119A06E0D90}"/>
    <cellStyle name="20% - Accent2 5 3 2 2 3" xfId="32225" xr:uid="{DBD848E5-EF3F-4CA8-B5FA-A6EC3E25AC1B}"/>
    <cellStyle name="20% - Accent2 5 3 2 2 4" xfId="39834" xr:uid="{F7F440C8-455C-43DC-916C-5C3FACB983C1}"/>
    <cellStyle name="20% - Accent2 5 3 2 3" xfId="19467" xr:uid="{9FDF570F-9E8D-402A-8010-1B18E857D3E4}"/>
    <cellStyle name="20% - Accent2 5 3 2 3 2" xfId="33467" xr:uid="{44B88CFD-FDC0-4BBB-BAF0-F4AC6FDC066C}"/>
    <cellStyle name="20% - Accent2 5 3 2 3 3" xfId="41826" xr:uid="{F34FBEDD-FF9B-42F3-83FE-C1DA67F8B5CB}"/>
    <cellStyle name="20% - Accent2 5 3 2 4" xfId="22418" xr:uid="{BEFC7AC3-BA65-41C5-9761-33F2920C6C62}"/>
    <cellStyle name="20% - Accent2 5 3 2 4 2" xfId="30512" xr:uid="{817E65CF-0CC7-44E7-A9F5-BED7694E3970}"/>
    <cellStyle name="20% - Accent2 5 3 2 5" xfId="28548" xr:uid="{2D9779C8-70F3-4B5B-884F-5057127939A7}"/>
    <cellStyle name="20% - Accent2 5 3 2 6" xfId="37870" xr:uid="{A214E6C1-4350-47A9-BE76-13CA3BD0D2E5}"/>
    <cellStyle name="20% - Accent2 5 3 2 7" xfId="12367" xr:uid="{5381EA84-290C-46F0-95C3-4A786C501E65}"/>
    <cellStyle name="20% - Accent2 5 3 2 8" xfId="45222" xr:uid="{8BB4E4DD-5836-4B32-A95C-6004D1410076}"/>
    <cellStyle name="20% - Accent2 5 3 3" xfId="14513" xr:uid="{D60BEC57-BB83-4F13-8028-4CDFF69B1CD2}"/>
    <cellStyle name="20% - Accent2 5 3 3 2" xfId="23404" xr:uid="{8F13CC2C-8D94-4ACC-803F-0A3639101FDF}"/>
    <cellStyle name="20% - Accent2 5 3 3 2 2" xfId="31733" xr:uid="{14847374-E6F6-472B-8686-60665B925A7C}"/>
    <cellStyle name="20% - Accent2 5 3 3 2 3" xfId="39285" xr:uid="{C0778D12-49D4-47C9-8188-84A52F3D4CA6}"/>
    <cellStyle name="20% - Accent2 5 3 3 3" xfId="25949" xr:uid="{C9ABE468-9933-4E73-893B-FA9AE8816318}"/>
    <cellStyle name="20% - Accent2 5 3 3 3 2" xfId="34915" xr:uid="{40055CD0-0442-4F52-B400-9D173B06EEF4}"/>
    <cellStyle name="20% - Accent2 5 3 3 3 3" xfId="41281" xr:uid="{BBB2B5C5-A586-490D-B7A2-AEC85B244A4F}"/>
    <cellStyle name="20% - Accent2 5 3 3 4" xfId="21923" xr:uid="{86924507-4B2F-4B3C-8A83-27777D5A91FB}"/>
    <cellStyle name="20% - Accent2 5 3 3 4 2" xfId="29922" xr:uid="{7DDD51A7-E809-4B60-B117-D096081AEEF8}"/>
    <cellStyle name="20% - Accent2 5 3 3 5" xfId="27992" xr:uid="{EACF9DC1-8C6E-4E5C-AF14-76EB31760DE4}"/>
    <cellStyle name="20% - Accent2 5 3 3 6" xfId="37289" xr:uid="{69B89334-D9C8-46AB-ADFF-36B16CDADD24}"/>
    <cellStyle name="20% - Accent2 5 3 4" xfId="18040" xr:uid="{34BB6C79-AB06-4F36-AC91-19060EADD7AC}"/>
    <cellStyle name="20% - Accent2 5 3 4 2" xfId="25381" xr:uid="{DF218BCD-664D-45D3-9CD3-BF04A0652BF2}"/>
    <cellStyle name="20% - Accent2 5 3 4 2 2" xfId="34201" xr:uid="{5CFE7E01-42FE-4F68-8339-C8B1420D17ED}"/>
    <cellStyle name="20% - Accent2 5 3 4 3" xfId="31205" xr:uid="{89AF18AC-EE08-46FD-A335-5FD80C8F738F}"/>
    <cellStyle name="20% - Accent2 5 3 4 4" xfId="38635" xr:uid="{71917032-51E0-477A-8B33-7FEF08FEAAF1}"/>
    <cellStyle name="20% - Accent2 5 3 5" xfId="24363" xr:uid="{7DA5756C-B934-4B8A-9696-6C4B9F68753C}"/>
    <cellStyle name="20% - Accent2 5 3 5 2" xfId="32913" xr:uid="{B85A8A39-AD1A-441F-B55C-5E8A52D49818}"/>
    <cellStyle name="20% - Accent2 5 3 5 3" xfId="40572" xr:uid="{69E08C05-A5D6-4992-B8CC-F683512440A2}"/>
    <cellStyle name="20% - Accent2 5 3 6" xfId="21386" xr:uid="{910A2C56-43E4-48CF-BF49-CE370BE75880}"/>
    <cellStyle name="20% - Accent2 5 3 6 2" xfId="29314" xr:uid="{C04E7260-A874-4DF0-ACE9-B80344CA8555}"/>
    <cellStyle name="20% - Accent2 5 3 7" xfId="27401" xr:uid="{1B15CABF-B790-4D95-933B-37F5563A4D77}"/>
    <cellStyle name="20% - Accent2 5 3 8" xfId="36545" xr:uid="{4A77E93F-3475-4FCB-98C2-709FCFE40FC4}"/>
    <cellStyle name="20% - Accent2 5 3 9" xfId="10885" xr:uid="{3C8BBA04-6DE6-4046-91A0-230604BD9F85}"/>
    <cellStyle name="20% - Accent2 5 4" xfId="2619" xr:uid="{B106F978-00B2-48C7-A206-7E1794112A99}"/>
    <cellStyle name="20% - Accent2 5 4 2" xfId="15196" xr:uid="{4CB97EAE-3E40-4382-B77E-1C3972325F59}"/>
    <cellStyle name="20% - Accent2 5 4 2 2" xfId="26126" xr:uid="{A4B489B2-2C15-4C7A-A23C-E3D57CD501DA}"/>
    <cellStyle name="20% - Accent2 5 4 2 2 2" xfId="35110" xr:uid="{62F9E13B-AF5B-4E86-BB15-286092A795F5}"/>
    <cellStyle name="20% - Accent2 5 4 2 3" xfId="31911" xr:uid="{D6F1FA7F-15E2-4D84-BFE2-13FB95CD0C9D}"/>
    <cellStyle name="20% - Accent2 5 4 2 4" xfId="39463" xr:uid="{26296949-F43E-44E8-8B2E-DCC3E16B821D}"/>
    <cellStyle name="20% - Accent2 5 4 3" xfId="18723" xr:uid="{68F85D83-99BC-4448-8669-37AABC566770}"/>
    <cellStyle name="20% - Accent2 5 4 3 2" xfId="33106" xr:uid="{31BE753C-500B-4762-BCF5-5D4F27A857BC}"/>
    <cellStyle name="20% - Accent2 5 4 3 3" xfId="41471" xr:uid="{C0C90A2D-7647-4569-9DB1-347AF976DF45}"/>
    <cellStyle name="20% - Accent2 5 4 4" xfId="22102" xr:uid="{2C84A51C-53EC-435B-BBC6-37FAF970E9FD}"/>
    <cellStyle name="20% - Accent2 5 4 4 2" xfId="30128" xr:uid="{9E8EB0BB-7AAB-4EF2-BA78-2FE261436F49}"/>
    <cellStyle name="20% - Accent2 5 4 5" xfId="28188" xr:uid="{FA58510E-CA82-4AC2-8DD7-529DB72C1E04}"/>
    <cellStyle name="20% - Accent2 5 4 6" xfId="37493" xr:uid="{863CFBCE-1E18-499D-9BAA-11AB063BB630}"/>
    <cellStyle name="20% - Accent2 5 4 7" xfId="11613" xr:uid="{B564AC15-F16C-4BA2-B0FC-E098FD093BC3}"/>
    <cellStyle name="20% - Accent2 5 4 8" xfId="44644" xr:uid="{8BB6E4DA-5CA7-45B2-B1FB-FA6464B0032E}"/>
    <cellStyle name="20% - Accent2 5 5" xfId="4568" xr:uid="{C962FD5F-1AF0-486D-8C15-DC046FD66E97}"/>
    <cellStyle name="20% - Accent2 5 5 2" xfId="13800" xr:uid="{60B86156-A839-4B6F-80AE-41575509DF52}"/>
    <cellStyle name="20% - Accent2 5 5 2 2" xfId="31385" xr:uid="{C2476920-107C-4AD1-902E-FB80F73068F7}"/>
    <cellStyle name="20% - Accent2 5 5 2 3" xfId="38943" xr:uid="{9E673163-5B5D-4116-B4E3-220F11DAC0A0}"/>
    <cellStyle name="20% - Accent2 5 5 3" xfId="17336" xr:uid="{47785ABB-1BC5-4B0C-B7FD-DFF20E5012F6}"/>
    <cellStyle name="20% - Accent2 5 5 3 2" xfId="34524" xr:uid="{BE343EBE-901B-4B2B-AA3E-B8CE106AA844}"/>
    <cellStyle name="20% - Accent2 5 5 3 3" xfId="40896" xr:uid="{22E8D2EF-42A5-48F5-9B05-D37A7144D482}"/>
    <cellStyle name="20% - Accent2 5 5 4" xfId="21564" xr:uid="{7FB4C7F4-2565-46EB-85F7-019CCE9C0722}"/>
    <cellStyle name="20% - Accent2 5 5 4 2" xfId="29520" xr:uid="{77E97DB5-E359-473D-A278-B5418A31BE81}"/>
    <cellStyle name="20% - Accent2 5 5 5" xfId="27600" xr:uid="{B00B77D3-5224-4557-AD2E-648A9653A33B}"/>
    <cellStyle name="20% - Accent2 5 5 6" xfId="36888" xr:uid="{942E037E-167C-4E77-A4AC-75F2C8224B9C}"/>
    <cellStyle name="20% - Accent2 5 5 7" xfId="7595" xr:uid="{B2138C45-7A5F-4297-B259-542A7A1FBA8F}"/>
    <cellStyle name="20% - Accent2 5 5 8" xfId="46571" xr:uid="{70FEAEC1-2789-4BC3-ADF7-99361C5EDCA6}"/>
    <cellStyle name="20% - Accent2 5 6" xfId="5374" xr:uid="{E498CC22-BF7A-4300-8466-09FF83B9917B}"/>
    <cellStyle name="20% - Accent2 5 6 2" xfId="25034" xr:uid="{DAE59759-CE78-4368-BA53-5AC7E124EACA}"/>
    <cellStyle name="20% - Accent2 5 6 2 2" xfId="33825" xr:uid="{426784D9-11D7-4CC2-8CDA-93DBEB942E60}"/>
    <cellStyle name="20% - Accent2 5 6 3" xfId="30861" xr:uid="{84BA7577-7888-49DE-9E8E-3938003668A5}"/>
    <cellStyle name="20% - Accent2 5 6 4" xfId="38266" xr:uid="{E486656B-5BC8-4C7C-B31F-39EE1B0CD299}"/>
    <cellStyle name="20% - Accent2 5 6 5" xfId="13178" xr:uid="{B64B34C0-E9E1-496F-9D83-4B3340798CAF}"/>
    <cellStyle name="20% - Accent2 5 6 6" xfId="47376" xr:uid="{E8789B5E-F790-408B-A2D5-194E25ADCD2F}"/>
    <cellStyle name="20% - Accent2 5 7" xfId="16716" xr:uid="{DEC42548-0D17-4496-8B61-F9CE070B15F6}"/>
    <cellStyle name="20% - Accent2 5 7 2" xfId="32540" xr:uid="{892C32D9-2A79-45B8-AA0C-1DF539626AB1}"/>
    <cellStyle name="20% - Accent2 5 7 3" xfId="40205" xr:uid="{E3DCF684-31B4-46B6-87D0-A015316B8756}"/>
    <cellStyle name="20% - Accent2 5 8" xfId="21037" xr:uid="{7195533D-6FB5-4493-AA75-4A6942B791AC}"/>
    <cellStyle name="20% - Accent2 5 8 2" xfId="28912" xr:uid="{288BFB19-A352-44D7-A93C-C08791EE5B62}"/>
    <cellStyle name="20% - Accent2 5 9" xfId="27051" xr:uid="{ADFD0AD8-881E-4529-A07A-CF50BE3044A9}"/>
    <cellStyle name="20% - Accent2 6" xfId="305" xr:uid="{E0FAFFF3-23EA-4FE1-91A7-3765DE96E970}"/>
    <cellStyle name="20% - Accent2 6 10" xfId="42648" xr:uid="{22D6C115-EAA3-4460-889D-226AE4E60FA7}"/>
    <cellStyle name="20% - Accent2 6 2" xfId="1630" xr:uid="{DFC32651-42C2-401E-B088-D0C97067263E}"/>
    <cellStyle name="20% - Accent2 6 2 2" xfId="3437" xr:uid="{E853F25A-3830-486F-A536-6FB6898268B6}"/>
    <cellStyle name="20% - Accent2 6 2 2 2" xfId="26258" xr:uid="{2876D660-4F2B-4202-BD54-D66D47F155F7}"/>
    <cellStyle name="20% - Accent2 6 2 2 2 2" xfId="35277" xr:uid="{17EE4FAA-EA9C-4A1D-A59D-32C11B36C1BF}"/>
    <cellStyle name="20% - Accent2 6 2 2 3" xfId="32043" xr:uid="{E3A5EE9F-9F48-4BE4-AA8B-0141EFF6E85A}"/>
    <cellStyle name="20% - Accent2 6 2 2 4" xfId="39630" xr:uid="{25C18059-64B9-425D-AB3C-DAA62C169C1D}"/>
    <cellStyle name="20% - Accent2 6 2 2 5" xfId="16083" xr:uid="{00107C79-1C51-4AB2-9BC5-937DB0DA22D7}"/>
    <cellStyle name="20% - Accent2 6 2 2 6" xfId="45462" xr:uid="{6E093CE0-8E88-4EAF-9A3A-7281E862D3C2}"/>
    <cellStyle name="20% - Accent2 6 2 3" xfId="19610" xr:uid="{C19AC1EF-2B52-4A37-9F88-BDE553C95ECE}"/>
    <cellStyle name="20% - Accent2 6 2 3 2" xfId="33263" xr:uid="{C06432CA-33F9-4437-A5BD-811AA8C0B901}"/>
    <cellStyle name="20% - Accent2 6 2 3 3" xfId="41628" xr:uid="{4DD9D554-38A6-42FA-9E00-A56B84F2DE97}"/>
    <cellStyle name="20% - Accent2 6 2 4" xfId="22234" xr:uid="{0BBFD658-E71E-4A14-BF84-322240BE405A}"/>
    <cellStyle name="20% - Accent2 6 2 4 2" xfId="30296" xr:uid="{7394F78F-EFA4-4066-82AF-74638E7A7406}"/>
    <cellStyle name="20% - Accent2 6 2 5" xfId="28344" xr:uid="{260F0682-EF7B-452C-8C21-3B2A3B3C72CD}"/>
    <cellStyle name="20% - Accent2 6 2 6" xfId="37662" xr:uid="{06227854-147A-40BE-98D4-6D9F756A2C32}"/>
    <cellStyle name="20% - Accent2 6 2 7" xfId="12510" xr:uid="{7A6F3852-EE95-45BC-AB05-04C97E559DB6}"/>
    <cellStyle name="20% - Accent2 6 2 8" xfId="43721" xr:uid="{58D1341D-4D51-4D92-910A-229C3035B80B}"/>
    <cellStyle name="20% - Accent2 6 3" xfId="2364" xr:uid="{72190655-2EDC-4879-B325-2C1F16F3B788}"/>
    <cellStyle name="20% - Accent2 6 3 2" xfId="14655" xr:uid="{84412914-D1B0-40F8-866E-CA7BAD469D7B}"/>
    <cellStyle name="20% - Accent2 6 3 2 2" xfId="31543" xr:uid="{2E3F1880-B1CD-4F3A-9BE4-272EA1F1B5FC}"/>
    <cellStyle name="20% - Accent2 6 3 2 3" xfId="39101" xr:uid="{4188BA09-22BD-406D-969D-1E1B28B8A27C}"/>
    <cellStyle name="20% - Accent2 6 3 3" xfId="18182" xr:uid="{3156F245-84DD-45CA-9C3B-6FDF368A9B15}"/>
    <cellStyle name="20% - Accent2 6 3 3 2" xfId="34702" xr:uid="{F945F666-8EDB-453C-A571-225C31A0449E}"/>
    <cellStyle name="20% - Accent2 6 3 3 3" xfId="41074" xr:uid="{54F0D44D-8751-491F-BF30-8624542B5472}"/>
    <cellStyle name="20% - Accent2 6 3 4" xfId="21733" xr:uid="{08256629-E8FA-4932-B237-FC0B05AE9A42}"/>
    <cellStyle name="20% - Accent2 6 3 4 2" xfId="29700" xr:uid="{3A5AC27C-72AC-4500-8838-725635DE9F15}"/>
    <cellStyle name="20% - Accent2 6 3 5" xfId="27778" xr:uid="{2573D2BD-CA78-4908-A47D-5DF176813ABD}"/>
    <cellStyle name="20% - Accent2 6 3 6" xfId="37068" xr:uid="{BAE4DDBB-8EE1-4699-AFAA-849A078CC2DA}"/>
    <cellStyle name="20% - Accent2 6 3 7" xfId="11059" xr:uid="{D4A7B0C8-FCB9-4B0C-8D5C-CBE1BC2EBD48}"/>
    <cellStyle name="20% - Accent2 6 3 8" xfId="44389" xr:uid="{5D31C51A-84FB-45CD-A9FD-FD1582F11281}"/>
    <cellStyle name="20% - Accent2 6 4" xfId="4808" xr:uid="{EB52948D-3A3A-4A5A-B0CF-C6621E98C5A9}"/>
    <cellStyle name="20% - Accent2 6 4 2" xfId="25183" xr:uid="{129726AA-ED1E-4763-B726-5DD9EEFFABC2}"/>
    <cellStyle name="20% - Accent2 6 4 2 2" xfId="33989" xr:uid="{23E5F18C-C338-4EEB-8406-2D5E0640D3ED}"/>
    <cellStyle name="20% - Accent2 6 4 3" xfId="31010" xr:uid="{47B9F0A0-39EA-45E8-9F9D-76B4144E531C}"/>
    <cellStyle name="20% - Accent2 6 4 4" xfId="38432" xr:uid="{C87FC3C3-3AA6-446E-9504-6EFF257E33EC}"/>
    <cellStyle name="20% - Accent2 6 4 5" xfId="13196" xr:uid="{25035F4E-278B-4496-BE3D-1BA909A566BA}"/>
    <cellStyle name="20% - Accent2 6 4 6" xfId="46811" xr:uid="{ECF2F2E4-12A0-4D61-B3BA-D9B2972BBCB1}"/>
    <cellStyle name="20% - Accent2 6 5" xfId="16732" xr:uid="{746E3C85-391B-471C-AFA4-28B567F1CD9E}"/>
    <cellStyle name="20% - Accent2 6 5 2" xfId="32706" xr:uid="{E816A55E-5AA2-4258-9C0B-E00184C56456}"/>
    <cellStyle name="20% - Accent2 6 5 3" xfId="40371" xr:uid="{8BCD094D-EA00-4A3D-AAB4-3B6F2D02649A}"/>
    <cellStyle name="20% - Accent2 6 6" xfId="21190" xr:uid="{DA93D008-6D5A-4D06-BB78-7E32C88147C0}"/>
    <cellStyle name="20% - Accent2 6 6 2" xfId="29093" xr:uid="{8E6A37DA-BE8B-4AF1-8547-D2CD428689DC}"/>
    <cellStyle name="20% - Accent2 6 7" xfId="27195" xr:uid="{F6995A6A-4C91-48E3-BB7C-D65D5CA22BDC}"/>
    <cellStyle name="20% - Accent2 6 8" xfId="36332" xr:uid="{4ACE2B7E-E5F6-4DD7-8DEF-8A51E5475BD3}"/>
    <cellStyle name="20% - Accent2 6 9" xfId="6662" xr:uid="{D1A7B6F9-AB3A-4271-8015-1A4245946CAE}"/>
    <cellStyle name="20% - Accent2 7" xfId="1074" xr:uid="{265368A8-0353-499F-8E83-08EE75C12E4B}"/>
    <cellStyle name="20% - Accent2 7 10" xfId="43168" xr:uid="{691B1601-B088-4138-8B7D-1701B0FD0AE5}"/>
    <cellStyle name="20% - Accent2 7 2" xfId="2884" xr:uid="{91888F69-7188-41B7-AD7A-2C64E985CAB9}"/>
    <cellStyle name="20% - Accent2 7 2 2" xfId="15683" xr:uid="{D434A7C6-2D72-4EF3-903F-5B7584799522}"/>
    <cellStyle name="20% - Accent2 7 2 2 2" xfId="26424" xr:uid="{75B3B470-83BC-45E2-A47D-87A080D79641}"/>
    <cellStyle name="20% - Accent2 7 2 2 2 2" xfId="35471" xr:uid="{B358DFAA-AB5F-4285-B43D-1FDD8EE756C7}"/>
    <cellStyle name="20% - Accent2 7 2 2 3" xfId="32207" xr:uid="{8FBDB7A0-12D2-4A51-8D9F-67A17A8465DA}"/>
    <cellStyle name="20% - Accent2 7 2 2 4" xfId="39816" xr:uid="{6B1C583E-8884-471E-A1BB-79CA15C97DF9}"/>
    <cellStyle name="20% - Accent2 7 2 3" xfId="19210" xr:uid="{33CBE1FF-F3A6-455F-9173-A3CECEBF71AB}"/>
    <cellStyle name="20% - Accent2 7 2 3 2" xfId="33449" xr:uid="{3FEB6D95-0AF0-415C-8557-2BB5E7052690}"/>
    <cellStyle name="20% - Accent2 7 2 3 3" xfId="41808" xr:uid="{482DC962-B143-46CD-9E86-29E396E3A247}"/>
    <cellStyle name="20% - Accent2 7 2 4" xfId="22401" xr:uid="{9C93CE00-D304-439F-8A19-ECC67A9E67D3}"/>
    <cellStyle name="20% - Accent2 7 2 4 2" xfId="30493" xr:uid="{DA2E8138-24AB-41BD-AAE6-940E4BADCA5A}"/>
    <cellStyle name="20% - Accent2 7 2 5" xfId="28530" xr:uid="{D617D1AD-D197-4CD6-BDEA-4FBF15104D1A}"/>
    <cellStyle name="20% - Accent2 7 2 6" xfId="37851" xr:uid="{A7BA132C-EBD4-4B54-BC6A-8467FB1CDEF1}"/>
    <cellStyle name="20% - Accent2 7 2 7" xfId="12110" xr:uid="{488FFE35-12FC-4DF5-892B-70C8FAEBDC51}"/>
    <cellStyle name="20% - Accent2 7 2 8" xfId="44909" xr:uid="{3276B9AE-1FB9-4F5F-A7E9-857C2EC60E26}"/>
    <cellStyle name="20% - Accent2 7 3" xfId="13436" xr:uid="{13A86AFF-DE8C-4151-8676-F866925745ED}"/>
    <cellStyle name="20% - Accent2 7 3 2" xfId="23387" xr:uid="{2FBA8DAF-5DE1-4A52-AFEC-4AED1739FD05}"/>
    <cellStyle name="20% - Accent2 7 3 2 2" xfId="31715" xr:uid="{44295B72-D64E-4833-8CC9-B5BD0A1AF0EF}"/>
    <cellStyle name="20% - Accent2 7 3 2 3" xfId="39267" xr:uid="{9618DAAF-EA03-4FFA-9A48-91F6A3DFD8E3}"/>
    <cellStyle name="20% - Accent2 7 3 3" xfId="25932" xr:uid="{8720D727-5165-49A1-934C-C66D7E27C0F0}"/>
    <cellStyle name="20% - Accent2 7 3 3 2" xfId="34897" xr:uid="{12BD60E5-C37F-4C40-8463-C2F0FC12460D}"/>
    <cellStyle name="20% - Accent2 7 3 3 3" xfId="41263" xr:uid="{6878D7FB-2075-4BC6-A7A2-E9BEF82E43B5}"/>
    <cellStyle name="20% - Accent2 7 3 4" xfId="21905" xr:uid="{47C9E80D-5986-442A-A73B-4CBE3CEB5F86}"/>
    <cellStyle name="20% - Accent2 7 3 4 2" xfId="29903" xr:uid="{CCF851F3-DD04-45BF-9F4B-CD4C77C6A73D}"/>
    <cellStyle name="20% - Accent2 7 3 5" xfId="27974" xr:uid="{5F75E8B9-5CAD-476B-99D8-FF65DB767A00}"/>
    <cellStyle name="20% - Accent2 7 3 6" xfId="37270" xr:uid="{6FC2B672-1BA1-41D7-BD16-A356F94F8131}"/>
    <cellStyle name="20% - Accent2 7 4" xfId="16972" xr:uid="{A6524890-4CA5-4942-BDD6-DEB9024219B8}"/>
    <cellStyle name="20% - Accent2 7 4 2" xfId="25363" xr:uid="{5F7790A8-1602-4266-900A-C77FC272ECF8}"/>
    <cellStyle name="20% - Accent2 7 4 2 2" xfId="34182" xr:uid="{2569E8EB-011E-45E7-973E-EB38C3821AF7}"/>
    <cellStyle name="20% - Accent2 7 4 3" xfId="31187" xr:uid="{4E739BED-0893-44F8-BD12-AB49098AE582}"/>
    <cellStyle name="20% - Accent2 7 4 4" xfId="38616" xr:uid="{C9FB4545-4DD7-47DF-AEB7-E2377D41235E}"/>
    <cellStyle name="20% - Accent2 7 5" xfId="24346" xr:uid="{127428AD-0885-48B6-9BF8-7C23A7ECE709}"/>
    <cellStyle name="20% - Accent2 7 5 2" xfId="32895" xr:uid="{D4AD1EC6-60F5-4EF5-9A57-7BEF14225C58}"/>
    <cellStyle name="20% - Accent2 7 5 3" xfId="40554" xr:uid="{AAE811CD-8E20-4580-AB74-EF4049B8702E}"/>
    <cellStyle name="20% - Accent2 7 6" xfId="21368" xr:uid="{5C3FB9C1-5557-4C6E-BFE7-3EB8C0D63529}"/>
    <cellStyle name="20% - Accent2 7 6 2" xfId="29295" xr:uid="{64E93C90-7B6F-4AAD-84B8-5330D0621016}"/>
    <cellStyle name="20% - Accent2 7 7" xfId="27383" xr:uid="{EF442486-9635-482A-AD9E-8C35DB875E58}"/>
    <cellStyle name="20% - Accent2 7 8" xfId="36526" xr:uid="{6EE02651-FDE7-440E-8892-7C2EBE5DDE25}"/>
    <cellStyle name="20% - Accent2 7 9" xfId="6905" xr:uid="{3D9BA48A-2271-423E-B909-5E552F1002B7}"/>
    <cellStyle name="20% - Accent2 8" xfId="1134" xr:uid="{CF4D1D48-DCD1-4A4D-BEB5-771D63A913E3}"/>
    <cellStyle name="20% - Accent2 8 2" xfId="2941" xr:uid="{712651DF-B80D-4601-A69A-74F494B2F207}"/>
    <cellStyle name="20% - Accent2 8 2 2" xfId="26586" xr:uid="{DF68A05F-A66D-4D6F-9B08-4A9FDA8DB2C0}"/>
    <cellStyle name="20% - Accent2 8 2 2 2" xfId="35650" xr:uid="{DE3DE0D2-6C3F-4C04-885E-13272DFD59DB}"/>
    <cellStyle name="20% - Accent2 8 2 2 3" xfId="39995" xr:uid="{42DA9130-1478-49DF-AA24-0D3D69592C23}"/>
    <cellStyle name="20% - Accent2 8 2 3" xfId="32368" xr:uid="{C257D8D5-2EDD-4BEE-84A8-AFCA9EC172EA}"/>
    <cellStyle name="20% - Accent2 8 2 3 2" xfId="41978" xr:uid="{09F6B6E0-EA2A-46CB-9BF7-329BC7D9040F}"/>
    <cellStyle name="20% - Accent2 8 2 4" xfId="38034" xr:uid="{87B006F5-90D4-4412-98CD-99E9240BD825}"/>
    <cellStyle name="20% - Accent2 8 2 5" xfId="15069" xr:uid="{69003843-3E26-4A8B-B320-B3B1BE694219}"/>
    <cellStyle name="20% - Accent2 8 2 6" xfId="44966" xr:uid="{F5ABD7CB-169E-4086-B9C4-6F89684DB7A3}"/>
    <cellStyle name="20% - Accent2 8 3" xfId="18596" xr:uid="{08BE13A2-7FDE-464F-B4F7-836CCA81AF17}"/>
    <cellStyle name="20% - Accent2 8 3 2" xfId="34369" xr:uid="{67975E40-0A99-423B-AC4D-F3212581DA72}"/>
    <cellStyle name="20% - Accent2 8 3 3" xfId="38799" xr:uid="{A0EF5395-9D95-493E-AECF-DD975AD2893D}"/>
    <cellStyle name="20% - Accent2 8 4" xfId="24862" xr:uid="{3BCC822D-D7C8-482D-B157-9897A7181180}"/>
    <cellStyle name="20% - Accent2 8 4 2" xfId="33620" xr:uid="{0F61785B-88B0-4A95-9D3B-55013045F7A1}"/>
    <cellStyle name="20% - Accent2 8 4 3" xfId="40729" xr:uid="{E5133D1E-8A36-4AE2-A99E-6338A47ED20F}"/>
    <cellStyle name="20% - Accent2 8 5" xfId="22561" xr:uid="{35AB2A1C-3583-48DB-9C2C-70B09A11BB0C}"/>
    <cellStyle name="20% - Accent2 8 5 2" xfId="30678" xr:uid="{86BB4065-031C-428A-85E8-986CB176AF06}"/>
    <cellStyle name="20% - Accent2 8 6" xfId="28701" xr:uid="{81BD0AE2-2947-4534-9FB5-41E23A0773D6}"/>
    <cellStyle name="20% - Accent2 8 7" xfId="36714" xr:uid="{B1D868A5-275B-46F4-A88B-2F1239634CA4}"/>
    <cellStyle name="20% - Accent2 8 8" xfId="11474" xr:uid="{F6E3F060-92D4-470A-9957-CE017942F037}"/>
    <cellStyle name="20% - Accent2 8 9" xfId="43225" xr:uid="{294DF020-605E-49A1-B9FE-9B81A09A085A}"/>
    <cellStyle name="20% - Accent2 9" xfId="21" xr:uid="{F5D69A9F-EA2E-4BF5-BDD8-9B2A119E456D}"/>
    <cellStyle name="20% - Accent2 9 2" xfId="2226" xr:uid="{A4DAC1A7-0B48-41B2-84BB-9D555A15D1D6}"/>
    <cellStyle name="20% - Accent2 9 2 2" xfId="26095" xr:uid="{33449289-4879-4653-B3E9-21D62E6BC69F}"/>
    <cellStyle name="20% - Accent2 9 2 2 2" xfId="35074" xr:uid="{CCB87E85-2FB3-44E2-B200-B1FDCF8249CC}"/>
    <cellStyle name="20% - Accent2 9 2 3" xfId="31880" xr:uid="{54F90BDA-0164-4DB8-B192-E799242AE7F2}"/>
    <cellStyle name="20% - Accent2 9 2 4" xfId="39429" xr:uid="{5824AC10-AE42-4376-B20A-73A5D940C23B}"/>
    <cellStyle name="20% - Accent2 9 2 5" xfId="23548" xr:uid="{DCFC0F77-3E07-47AE-9BB2-0F7239D3BA42}"/>
    <cellStyle name="20% - Accent2 9 2 6" xfId="44251" xr:uid="{4F246D60-838F-4BB0-B3B5-8EE6B438A2F5}"/>
    <cellStyle name="20% - Accent2 9 3" xfId="24510" xr:uid="{24518937-274E-4166-94D0-71773EE901F2}"/>
    <cellStyle name="20% - Accent2 9 3 2" xfId="33070" xr:uid="{B9EC9D63-7391-4D81-9595-E30FF6D49229}"/>
    <cellStyle name="20% - Accent2 9 3 3" xfId="41437" xr:uid="{B010BCD1-8E6F-40C4-BFDD-7F81214B181D}"/>
    <cellStyle name="20% - Accent2 9 4" xfId="22069" xr:uid="{18E18FBC-9A31-409C-B83A-DF40DEC5DB45}"/>
    <cellStyle name="20% - Accent2 9 4 2" xfId="30089" xr:uid="{3F6F6113-CD46-4F86-8912-088D8084432D}"/>
    <cellStyle name="20% - Accent2 9 5" xfId="28151" xr:uid="{0CD87DE2-5EC2-49D7-B971-8CB4BBCBFA79}"/>
    <cellStyle name="20% - Accent2 9 6" xfId="37456" xr:uid="{728BCDCF-EB61-4BB8-9DCA-224A40D3BE35}"/>
    <cellStyle name="20% - Accent2 9 7" xfId="20585" xr:uid="{0FC04479-8195-4AEC-8510-FD8739F9A01C}"/>
    <cellStyle name="20% - Accent2 9 8" xfId="13153" xr:uid="{8E27BB2A-15FC-44DE-A5F4-261271E16D61}"/>
    <cellStyle name="20% - Accent2 9 9" xfId="42510" xr:uid="{3C92FB5B-57D3-4DAA-9C69-C7AF231E69F9}"/>
    <cellStyle name="20% - Accent3" xfId="3986" builtinId="38" customBuiltin="1"/>
    <cellStyle name="20% - Accent3 10" xfId="4071" xr:uid="{304ECC5D-13A0-4408-BAA1-88CCDD3DB6B5}"/>
    <cellStyle name="20% - Accent3 10 2" xfId="23090" xr:uid="{131E75D6-74C1-4777-B9EC-A0E04E38F837}"/>
    <cellStyle name="20% - Accent3 10 2 2" xfId="31370" xr:uid="{D0202F32-C210-4BC2-9AC6-5E3125E1D8D8}"/>
    <cellStyle name="20% - Accent3 10 2 3" xfId="38928" xr:uid="{9E3D3556-6611-41BA-8674-723D38B46A0E}"/>
    <cellStyle name="20% - Accent3 10 3" xfId="25620" xr:uid="{7600D4C0-0EDB-4EC9-BE80-8B4FBC63F8DA}"/>
    <cellStyle name="20% - Accent3 10 3 2" xfId="34507" xr:uid="{D8207488-DA04-4039-9A40-CFA1B3D19A2F}"/>
    <cellStyle name="20% - Accent3 10 3 3" xfId="40879" xr:uid="{677D1AE1-BAC4-484A-8EF0-80370CA29875}"/>
    <cellStyle name="20% - Accent3 10 4" xfId="21549" xr:uid="{B2BE37C3-F818-41F9-980D-673F1AA340E2}"/>
    <cellStyle name="20% - Accent3 10 4 2" xfId="29503" xr:uid="{1D8E245A-7D4E-49E8-B195-129A2BA95FC3}"/>
    <cellStyle name="20% - Accent3 10 5" xfId="27583" xr:uid="{AD7B9150-3DA7-4EAD-BD18-EF5F8E3E5104}"/>
    <cellStyle name="20% - Accent3 10 6" xfId="36871" xr:uid="{10DFFEEF-9A94-4BEE-BDAC-ACA1BAC9CCCB}"/>
    <cellStyle name="20% - Accent3 10 7" xfId="12899" xr:uid="{83E78017-2BAA-4E2A-BE5C-3A5FD6AA132D}"/>
    <cellStyle name="20% - Accent3 10 8" xfId="46075" xr:uid="{CCE2EED8-297E-4EBC-B280-D8E571651540}"/>
    <cellStyle name="20% - Accent3 11" xfId="4148" xr:uid="{D11DED83-826F-4C1C-AB84-780F90F9CC95}"/>
    <cellStyle name="20% - Accent3 11 2" xfId="25018" xr:uid="{91395A3F-02B8-419B-AA7B-25E2BD50EAC0}"/>
    <cellStyle name="20% - Accent3 11 2 2" xfId="33808" xr:uid="{530E4E0A-492B-43BA-AB91-5B97311963FB}"/>
    <cellStyle name="20% - Accent3 11 3" xfId="30845" xr:uid="{F68F533E-1359-4793-AE60-D26A0376F18D}"/>
    <cellStyle name="20% - Accent3 11 4" xfId="38175" xr:uid="{32C74369-B261-4F9C-A2B9-B73D5B905D4D}"/>
    <cellStyle name="20% - Accent3 11 5" xfId="16484" xr:uid="{50684A1D-6058-452E-9539-55FC44B618C2}"/>
    <cellStyle name="20% - Accent3 11 6" xfId="46152" xr:uid="{C37555C0-9D12-4E8C-93C3-31EEE1C21600}"/>
    <cellStyle name="20% - Accent3 12" xfId="4225" xr:uid="{13F823F0-BEA6-4097-B9B9-4F7BA52061A2}"/>
    <cellStyle name="20% - Accent3 12 2" xfId="32523" xr:uid="{2440AA28-3D7A-41EC-9558-3EBC06113882}"/>
    <cellStyle name="20% - Accent3 12 3" xfId="38249" xr:uid="{4A4CFD5D-6408-4785-8830-AA1BFB6F4FAC}"/>
    <cellStyle name="20% - Accent3 12 4" xfId="24024" xr:uid="{96758687-DBBC-44C3-A009-6239DB03FD28}"/>
    <cellStyle name="20% - Accent3 12 5" xfId="6616" xr:uid="{8E513800-CE67-491D-B9E1-9B7CB3979F84}"/>
    <cellStyle name="20% - Accent3 12 6" xfId="46229" xr:uid="{A33469DD-42F1-4E54-BD49-DBE336706B57}"/>
    <cellStyle name="20% - Accent3 13" xfId="4299" xr:uid="{7D60FE80-E5CE-43A9-998E-AF18F3623D86}"/>
    <cellStyle name="20% - Accent3 13 2" xfId="28895" xr:uid="{94231C48-1A64-45CB-B6F4-887264D1EDE7}"/>
    <cellStyle name="20% - Accent3 13 3" xfId="40188" xr:uid="{338ACBB0-EE53-4525-AFA4-BEBB0F4B3967}"/>
    <cellStyle name="20% - Accent3 13 4" xfId="21022" xr:uid="{620DF7C1-1FB7-431D-AA41-88E4E72FAA4B}"/>
    <cellStyle name="20% - Accent3 13 5" xfId="46302" xr:uid="{5C7CA5CB-4A25-4D8A-9EC1-E08B6EF38A38}"/>
    <cellStyle name="20% - Accent3 14" xfId="5328" xr:uid="{64459835-F292-41CA-8EB9-E55E1B1B9B8F}"/>
    <cellStyle name="20% - Accent3 14 2" xfId="27036" xr:uid="{A5F66D5C-20A7-44FF-8AFF-226CE9127255}"/>
    <cellStyle name="20% - Accent3 14 3" xfId="47331" xr:uid="{58E70D25-7925-40DD-BA60-4FA1BB90742A}"/>
    <cellStyle name="20% - Accent3 15" xfId="5863" xr:uid="{D47A5D6E-C63C-4E5B-A48B-BB12CC1A52BC}"/>
    <cellStyle name="20% - Accent3 15 2" xfId="36133" xr:uid="{BF9E223A-D3B3-4D09-A3F7-4AD96FB72299}"/>
    <cellStyle name="20% - Accent3 15 3" xfId="47860" xr:uid="{B5573740-DBEF-4734-A595-0EA0B0CBB0C1}"/>
    <cellStyle name="20% - Accent3 16" xfId="6012" xr:uid="{610FAEB7-6156-43A3-909E-890E1F71E97B}"/>
    <cellStyle name="20% - Accent3 17" xfId="42438" xr:uid="{AD1670C6-191F-4F0E-BB5B-FCCF3C6E3396}"/>
    <cellStyle name="20% - Accent3 18" xfId="45994" xr:uid="{A5E7366F-A977-4BBC-A35C-ED32D4A2B4B6}"/>
    <cellStyle name="20% - Accent3 19" xfId="48006" xr:uid="{EAF4B9B1-6DB5-4CCE-B8D4-8A5E697E6E7B}"/>
    <cellStyle name="20% - Accent3 2" xfId="69" xr:uid="{E46765DA-9F61-447C-9687-61C130AE1216}"/>
    <cellStyle name="20% - Accent3 2 10" xfId="48183" xr:uid="{DEA8F4FE-06BF-46E5-969B-46B1A7FBBCD7}"/>
    <cellStyle name="20% - Accent3 2 2" xfId="359" xr:uid="{9B0A093A-F0CB-44ED-A02A-D82ED2B7A7E7}"/>
    <cellStyle name="20% - Accent3 2 2 10" xfId="4346" xr:uid="{B4C94032-2D37-4E52-B11A-8BCBFC68FFF8}"/>
    <cellStyle name="20% - Accent3 2 2 10 2" xfId="16513" xr:uid="{05223D86-8BE5-48D3-B747-0F3596266BE9}"/>
    <cellStyle name="20% - Accent3 2 2 10 3" xfId="46349" xr:uid="{D167C39D-B64C-456A-BAEA-BB62983673BA}"/>
    <cellStyle name="20% - Accent3 2 2 11" xfId="5375" xr:uid="{80A0071D-9701-47E4-AD0B-11CA40415C54}"/>
    <cellStyle name="20% - Accent3 2 2 11 2" xfId="36157" xr:uid="{86DE7911-2DCE-43EE-BA3A-1E10547A8FC6}"/>
    <cellStyle name="20% - Accent3 2 2 11 3" xfId="47377" xr:uid="{8EF90393-4240-4F25-B6EF-34C70AB67B24}"/>
    <cellStyle name="20% - Accent3 2 2 12" xfId="6109" xr:uid="{4488E144-7378-421F-9721-214C1367BF96}"/>
    <cellStyle name="20% - Accent3 2 2 13" xfId="42683" xr:uid="{E796D97F-C587-467E-9624-F4A810B481C2}"/>
    <cellStyle name="20% - Accent3 2 2 2" xfId="360" xr:uid="{B8C60620-A985-4EF0-82CA-81CD1A9EB873}"/>
    <cellStyle name="20% - Accent3 2 2 2 10" xfId="6110" xr:uid="{C7A1A665-40E1-41C7-94FF-A450930ADDC9}"/>
    <cellStyle name="20% - Accent3 2 2 2 11" xfId="42684" xr:uid="{55FDBBF5-0129-4B41-B9FE-C58B63A56C39}"/>
    <cellStyle name="20% - Accent3 2 2 2 2" xfId="361" xr:uid="{16106123-CBB2-4A49-998A-09F7DC2336BF}"/>
    <cellStyle name="20% - Accent3 2 2 2 2 2" xfId="843" xr:uid="{A11AA647-B035-4E2D-B26A-A9B2A4BF5782}"/>
    <cellStyle name="20% - Accent3 2 2 2 2 2 2" xfId="1988" xr:uid="{730A6F25-85F1-4F0C-B9E6-6B09575D67FE}"/>
    <cellStyle name="20% - Accent3 2 2 2 2 2 2 2" xfId="3751" xr:uid="{CF52858C-16C6-415B-AF50-D423631A8EE7}"/>
    <cellStyle name="20% - Accent3 2 2 2 2 2 2 2 2" xfId="15312" xr:uid="{4B72E4EC-F173-4267-92E4-725F89776BBB}"/>
    <cellStyle name="20% - Accent3 2 2 2 2 2 2 2 3" xfId="45776" xr:uid="{3F4925F6-C5CC-4B3A-B2A2-764AD3948B15}"/>
    <cellStyle name="20% - Accent3 2 2 2 2 2 2 3" xfId="5122" xr:uid="{0FAE69C9-6D41-4B24-B150-BB985B44D724}"/>
    <cellStyle name="20% - Accent3 2 2 2 2 2 2 3 2" xfId="18839" xr:uid="{142113E2-A227-46B4-BBCA-B2586DB683CF}"/>
    <cellStyle name="20% - Accent3 2 2 2 2 2 2 3 3" xfId="47125" xr:uid="{91056335-3538-4860-AF72-E4399DC1A284}"/>
    <cellStyle name="20% - Accent3 2 2 2 2 2 2 4" xfId="11733" xr:uid="{EB94CC26-4A10-47B9-A5D2-7B924C845347}"/>
    <cellStyle name="20% - Accent3 2 2 2 2 2 2 5" xfId="44035" xr:uid="{F5DB942E-6EAE-42D0-A11C-08028BFCCDF7}"/>
    <cellStyle name="20% - Accent3 2 2 2 2 2 3" xfId="1426" xr:uid="{B30DF537-530F-4FEB-ADDA-D1B4849246ED}"/>
    <cellStyle name="20% - Accent3 2 2 2 2 2 3 2" xfId="3233" xr:uid="{727CA486-6545-490A-98A5-656D15EDE96A}"/>
    <cellStyle name="20% - Accent3 2 2 2 2 2 3 2 2" xfId="45258" xr:uid="{8C06A30E-F4B3-4337-9266-FB7514A9A19A}"/>
    <cellStyle name="20% - Accent3 2 2 2 2 2 3 3" xfId="13229" xr:uid="{CD916161-CDA9-425A-91EA-E03D8984F438}"/>
    <cellStyle name="20% - Accent3 2 2 2 2 2 3 4" xfId="43517" xr:uid="{9184592D-F856-44C6-BBD3-D9FDC55990EA}"/>
    <cellStyle name="20% - Accent3 2 2 2 2 2 4" xfId="2655" xr:uid="{712B86D7-FF96-4D5D-BD15-5E60E4C1C658}"/>
    <cellStyle name="20% - Accent3 2 2 2 2 2 4 2" xfId="16765" xr:uid="{F5976A5A-4F8B-4920-8C1D-D0C34E172836}"/>
    <cellStyle name="20% - Accent3 2 2 2 2 2 4 3" xfId="44680" xr:uid="{3385C163-E89B-4E91-B102-83D423291B95}"/>
    <cellStyle name="20% - Accent3 2 2 2 2 2 5" xfId="4604" xr:uid="{891ECDE7-2955-4090-81A4-101D56D9B4F0}"/>
    <cellStyle name="20% - Accent3 2 2 2 2 2 5 2" xfId="46607" xr:uid="{8F38C355-9030-4853-A11C-953AE995F7DA}"/>
    <cellStyle name="20% - Accent3 2 2 2 2 2 6" xfId="5378" xr:uid="{D2700D57-DBEE-4A92-B745-AAE366FA376C}"/>
    <cellStyle name="20% - Accent3 2 2 2 2 2 6 2" xfId="47380" xr:uid="{5D4DEA56-5642-41C6-B2DF-27588C2D2153}"/>
    <cellStyle name="20% - Accent3 2 2 2 2 2 7" xfId="6694" xr:uid="{FA3ACF7D-D732-4C90-8104-695AB9099FC1}"/>
    <cellStyle name="20% - Accent3 2 2 2 2 2 8" xfId="42939" xr:uid="{13D80C77-209A-43E6-BB7B-36C59765D155}"/>
    <cellStyle name="20% - Accent3 2 2 2 2 3" xfId="1748" xr:uid="{2EC30749-BC03-454F-B3D0-DE6765339C45}"/>
    <cellStyle name="20% - Accent3 2 2 2 2 3 2" xfId="3515" xr:uid="{A0602F9B-689E-4327-AB3F-AC595260C461}"/>
    <cellStyle name="20% - Accent3 2 2 2 2 3 2 2" xfId="13492" xr:uid="{0E1A26DF-B5DA-47D6-91DF-5D2A519A02F5}"/>
    <cellStyle name="20% - Accent3 2 2 2 2 3 2 3" xfId="45540" xr:uid="{8E37914C-4BD0-4EDA-8CAE-EC016A82A40A}"/>
    <cellStyle name="20% - Accent3 2 2 2 2 3 3" xfId="4886" xr:uid="{D61108E8-83F0-4618-87AF-4153C5FB8070}"/>
    <cellStyle name="20% - Accent3 2 2 2 2 3 3 2" xfId="17028" xr:uid="{1353ED69-852A-40A8-A517-9D4ADA7FDBA7}"/>
    <cellStyle name="20% - Accent3 2 2 2 2 3 3 3" xfId="46889" xr:uid="{E0055A70-5B08-4DE6-B0C8-0B7AA260AC62}"/>
    <cellStyle name="20% - Accent3 2 2 2 2 3 4" xfId="6990" xr:uid="{C311F56A-12BE-4D79-9EAD-2FDA55EA4155}"/>
    <cellStyle name="20% - Accent3 2 2 2 2 3 5" xfId="43799" xr:uid="{572E13BE-F3BF-4572-98BE-3FC309431C80}"/>
    <cellStyle name="20% - Accent3 2 2 2 2 4" xfId="1170" xr:uid="{4689C0A3-62E3-49C4-9791-E9113257625C}"/>
    <cellStyle name="20% - Accent3 2 2 2 2 4 2" xfId="2977" xr:uid="{9D4D94D3-2A11-43EE-B45C-76ECA0ED5B95}"/>
    <cellStyle name="20% - Accent3 2 2 2 2 4 2 2" xfId="30322" xr:uid="{0E52158D-3096-4D80-A70F-ECC881E2FDA8}"/>
    <cellStyle name="20% - Accent3 2 2 2 2 4 2 3" xfId="45002" xr:uid="{5C8F40A1-14D5-4CA7-A7A7-5D9AFBD76638}"/>
    <cellStyle name="20% - Accent3 2 2 2 2 4 3" xfId="12930" xr:uid="{B73FB32D-C4D8-4EF5-BCDD-60FC4BF869F7}"/>
    <cellStyle name="20% - Accent3 2 2 2 2 4 4" xfId="43261" xr:uid="{EDC0FE34-A42F-447D-9E3C-F0607C2F54CC}"/>
    <cellStyle name="20% - Accent3 2 2 2 2 5" xfId="2401" xr:uid="{A44AB8A4-BD74-42F3-BBFB-74B8F2E82FAC}"/>
    <cellStyle name="20% - Accent3 2 2 2 2 5 2" xfId="16515" xr:uid="{AE4DD170-93DB-4F79-96E5-BB61A12EB7E0}"/>
    <cellStyle name="20% - Accent3 2 2 2 2 5 3" xfId="44426" xr:uid="{C556CA50-6FA2-4CB4-8A05-5AACF90AA65C}"/>
    <cellStyle name="20% - Accent3 2 2 2 2 6" xfId="4348" xr:uid="{9DEAE6D6-2A8A-4F35-9620-14B440C840BA}"/>
    <cellStyle name="20% - Accent3 2 2 2 2 6 2" xfId="37688" xr:uid="{4A6C5C49-C949-4A2E-8435-C404F13F591C}"/>
    <cellStyle name="20% - Accent3 2 2 2 2 6 3" xfId="46351" xr:uid="{A90809FF-48B6-45DE-8385-6474D2CB4A01}"/>
    <cellStyle name="20% - Accent3 2 2 2 2 7" xfId="5377" xr:uid="{639DED1B-D9E9-4E76-A8A7-646963C25305}"/>
    <cellStyle name="20% - Accent3 2 2 2 2 7 2" xfId="47379" xr:uid="{CDE8CCA8-1925-4EBC-8CD5-8F920B30D9A9}"/>
    <cellStyle name="20% - Accent3 2 2 2 2 8" xfId="6111" xr:uid="{F1661550-F181-4D90-A154-20A4C0B5C1E7}"/>
    <cellStyle name="20% - Accent3 2 2 2 2 9" xfId="42685" xr:uid="{127797E8-C9D5-4204-9790-B365BCA258BB}"/>
    <cellStyle name="20% - Accent3 2 2 2 3" xfId="362" xr:uid="{93720860-C1FA-4109-AB87-564F6661F762}"/>
    <cellStyle name="20% - Accent3 2 2 2 3 2" xfId="844" xr:uid="{4B8D2BED-688D-412A-B551-9529EC0E03DF}"/>
    <cellStyle name="20% - Accent3 2 2 2 3 2 2" xfId="1989" xr:uid="{F82AA4A3-E903-4678-BEB1-663069B6A7E9}"/>
    <cellStyle name="20% - Accent3 2 2 2 3 2 2 2" xfId="3752" xr:uid="{248DA451-94B4-493F-96AC-8B6E14BE0C97}"/>
    <cellStyle name="20% - Accent3 2 2 2 3 2 2 2 2" xfId="45777" xr:uid="{3CA1D2EE-3B4F-4231-868B-82FB5A3DC283}"/>
    <cellStyle name="20% - Accent3 2 2 2 3 2 2 3" xfId="5123" xr:uid="{5E74DB57-0502-4CAF-AF33-C63400872FAB}"/>
    <cellStyle name="20% - Accent3 2 2 2 3 2 2 3 2" xfId="47126" xr:uid="{9EBDE579-CA7C-4C2B-9992-EB656D84CA40}"/>
    <cellStyle name="20% - Accent3 2 2 2 3 2 2 4" xfId="13230" xr:uid="{3709D1C8-1B7B-4BBC-BEC7-2C380A9178B2}"/>
    <cellStyle name="20% - Accent3 2 2 2 3 2 2 5" xfId="44036" xr:uid="{C2E5B01A-5C4F-4C03-AD3C-B609849097B6}"/>
    <cellStyle name="20% - Accent3 2 2 2 3 2 3" xfId="1427" xr:uid="{00033FD6-AD8B-4508-A292-863DC82669B0}"/>
    <cellStyle name="20% - Accent3 2 2 2 3 2 3 2" xfId="3234" xr:uid="{EF989808-01C6-4782-AA7A-39A3B525E816}"/>
    <cellStyle name="20% - Accent3 2 2 2 3 2 3 2 2" xfId="45259" xr:uid="{7EF75FCD-3561-4643-B003-5CEA1F79C978}"/>
    <cellStyle name="20% - Accent3 2 2 2 3 2 3 3" xfId="16766" xr:uid="{00ED0B4F-D105-4767-8D7B-58DAC5AE1C58}"/>
    <cellStyle name="20% - Accent3 2 2 2 3 2 3 4" xfId="43518" xr:uid="{C0F78C82-4252-443C-A928-0844B07FE20C}"/>
    <cellStyle name="20% - Accent3 2 2 2 3 2 4" xfId="2656" xr:uid="{00B5AAAE-9005-4721-AC6A-F4072BE260EA}"/>
    <cellStyle name="20% - Accent3 2 2 2 3 2 4 2" xfId="44681" xr:uid="{54DDF824-9ADA-4D5C-BDA2-D70716DE9537}"/>
    <cellStyle name="20% - Accent3 2 2 2 3 2 5" xfId="4605" xr:uid="{D265BFD4-1507-42A8-AF78-81889CCF86A6}"/>
    <cellStyle name="20% - Accent3 2 2 2 3 2 5 2" xfId="46608" xr:uid="{C0B43D1B-9F59-45BE-9DA4-D22F2862A2E2}"/>
    <cellStyle name="20% - Accent3 2 2 2 3 2 6" xfId="5380" xr:uid="{19E5B89C-6034-4AF4-A222-343EEA482C43}"/>
    <cellStyle name="20% - Accent3 2 2 2 3 2 6 2" xfId="47382" xr:uid="{93344A8A-28B5-4135-A2CD-13ACB6A10449}"/>
    <cellStyle name="20% - Accent3 2 2 2 3 2 7" xfId="6695" xr:uid="{E57F8F63-4ADE-482C-9DCC-C2387EC3C408}"/>
    <cellStyle name="20% - Accent3 2 2 2 3 2 8" xfId="42940" xr:uid="{F00920D2-9D7B-42CD-B0FE-2B65EA592568}"/>
    <cellStyle name="20% - Accent3 2 2 2 3 3" xfId="1749" xr:uid="{1DDF28D6-DC8B-4795-B8AC-9C400B9BA583}"/>
    <cellStyle name="20% - Accent3 2 2 2 3 3 2" xfId="3516" xr:uid="{14426F94-9072-465C-92D6-0456976E2B56}"/>
    <cellStyle name="20% - Accent3 2 2 2 3 3 2 2" xfId="13493" xr:uid="{5B873221-6370-4BAF-BBCD-CF773F09FF27}"/>
    <cellStyle name="20% - Accent3 2 2 2 3 3 2 3" xfId="45541" xr:uid="{D790522E-1286-482F-A3A4-E9B02E5B6FAD}"/>
    <cellStyle name="20% - Accent3 2 2 2 3 3 3" xfId="4887" xr:uid="{4342F797-1E13-4EC1-86C4-7BCA1F93D574}"/>
    <cellStyle name="20% - Accent3 2 2 2 3 3 3 2" xfId="17029" xr:uid="{DA12E661-1A3E-4B94-B743-000CAF1BC85D}"/>
    <cellStyle name="20% - Accent3 2 2 2 3 3 3 3" xfId="46890" xr:uid="{387923A2-CCCA-4BDF-AE7F-6907EDDD6DA2}"/>
    <cellStyle name="20% - Accent3 2 2 2 3 3 4" xfId="6991" xr:uid="{C4D5EC64-BE24-480A-BED4-F3514AE3E66D}"/>
    <cellStyle name="20% - Accent3 2 2 2 3 3 5" xfId="43800" xr:uid="{4C1618CE-558A-47FE-B529-BD035F74B721}"/>
    <cellStyle name="20% - Accent3 2 2 2 3 4" xfId="1171" xr:uid="{F4C251EB-6F37-4224-813C-6DB8480DD072}"/>
    <cellStyle name="20% - Accent3 2 2 2 3 4 2" xfId="2978" xr:uid="{FFD13F9E-5549-4907-9AB5-C6B5379E4BB8}"/>
    <cellStyle name="20% - Accent3 2 2 2 3 4 2 2" xfId="29726" xr:uid="{CCCF7947-A6A9-4925-92C9-CB038DFB1596}"/>
    <cellStyle name="20% - Accent3 2 2 2 3 4 2 3" xfId="45003" xr:uid="{E5859350-1168-4092-9EF0-C3ECBFD3837C}"/>
    <cellStyle name="20% - Accent3 2 2 2 3 4 3" xfId="12931" xr:uid="{7282495B-A02B-45CA-842F-7B9544C190F8}"/>
    <cellStyle name="20% - Accent3 2 2 2 3 4 4" xfId="43262" xr:uid="{0764A103-734D-4177-9B46-FF846A4E334D}"/>
    <cellStyle name="20% - Accent3 2 2 2 3 5" xfId="2402" xr:uid="{952DDD5A-B65D-4B2C-86CE-3D67AB267FF9}"/>
    <cellStyle name="20% - Accent3 2 2 2 3 5 2" xfId="16516" xr:uid="{7EC81FA2-F6FE-45F5-AF4F-077319A311B5}"/>
    <cellStyle name="20% - Accent3 2 2 2 3 5 3" xfId="44427" xr:uid="{95C169EC-A4C7-4349-89C3-31C297A89A60}"/>
    <cellStyle name="20% - Accent3 2 2 2 3 6" xfId="4349" xr:uid="{D5353BEA-2C1A-4C52-83AF-1339EB1579C1}"/>
    <cellStyle name="20% - Accent3 2 2 2 3 6 2" xfId="37094" xr:uid="{68A9E1E3-AD18-49EF-B402-5C0CD466785B}"/>
    <cellStyle name="20% - Accent3 2 2 2 3 6 3" xfId="46352" xr:uid="{379B9C19-6167-474C-9EAA-A2A2FA2D2990}"/>
    <cellStyle name="20% - Accent3 2 2 2 3 7" xfId="5379" xr:uid="{32561183-6672-43FC-9B38-EFCE176089BB}"/>
    <cellStyle name="20% - Accent3 2 2 2 3 7 2" xfId="47381" xr:uid="{DA51CA3F-1B60-424B-B209-6A2C7CC7B9CD}"/>
    <cellStyle name="20% - Accent3 2 2 2 3 8" xfId="6112" xr:uid="{4D5E21E7-EE61-49D6-ACB8-84E507DA99CD}"/>
    <cellStyle name="20% - Accent3 2 2 2 3 9" xfId="42686" xr:uid="{1E912480-1188-4976-97DD-7123CF34BA00}"/>
    <cellStyle name="20% - Accent3 2 2 2 4" xfId="842" xr:uid="{9A10565E-52B2-4144-B1E2-842060A63BA5}"/>
    <cellStyle name="20% - Accent3 2 2 2 4 2" xfId="1987" xr:uid="{491F79A6-CE2D-48C7-BD71-6E87269902BB}"/>
    <cellStyle name="20% - Accent3 2 2 2 4 2 2" xfId="3750" xr:uid="{DD3BAEB5-8336-4864-B3D8-B15267275226}"/>
    <cellStyle name="20% - Accent3 2 2 2 4 2 2 2" xfId="34014" xr:uid="{EEED009F-4E0C-4E31-8388-6153872F7E40}"/>
    <cellStyle name="20% - Accent3 2 2 2 4 2 2 3" xfId="45775" xr:uid="{AADA01E6-FA6B-42E8-8447-A3B190CC242F}"/>
    <cellStyle name="20% - Accent3 2 2 2 4 2 3" xfId="5121" xr:uid="{C0055B32-D5C4-4589-84CD-444B319256C4}"/>
    <cellStyle name="20% - Accent3 2 2 2 4 2 3 2" xfId="47124" xr:uid="{48BC5456-B118-42B5-9D9D-E3C6138DED40}"/>
    <cellStyle name="20% - Accent3 2 2 2 4 2 4" xfId="13228" xr:uid="{C11F7EFF-DC25-42C7-829C-D9227D5FC134}"/>
    <cellStyle name="20% - Accent3 2 2 2 4 2 5" xfId="44034" xr:uid="{C90355F2-865C-4269-B38F-2426ED161BA9}"/>
    <cellStyle name="20% - Accent3 2 2 2 4 3" xfId="1425" xr:uid="{62C37933-0F7B-4573-A141-F5C9F1F53CA5}"/>
    <cellStyle name="20% - Accent3 2 2 2 4 3 2" xfId="3232" xr:uid="{5A4B130D-FDA7-49E1-92AC-40ED5C55808F}"/>
    <cellStyle name="20% - Accent3 2 2 2 4 3 2 2" xfId="45257" xr:uid="{03CE2F53-6E61-4CEF-8C45-8CB74DD4A5E5}"/>
    <cellStyle name="20% - Accent3 2 2 2 4 3 3" xfId="16764" xr:uid="{9D88F84E-E292-4AF1-8FFB-85C1B70DAC74}"/>
    <cellStyle name="20% - Accent3 2 2 2 4 3 4" xfId="43516" xr:uid="{D6394A87-F1C8-46E2-9AF5-97B339728113}"/>
    <cellStyle name="20% - Accent3 2 2 2 4 4" xfId="2654" xr:uid="{9ADEF38F-B5B1-441D-A3BE-EBBBE9EB5736}"/>
    <cellStyle name="20% - Accent3 2 2 2 4 4 2" xfId="38457" xr:uid="{9CEEDB72-13CF-476C-BFC0-CE17559B13BF}"/>
    <cellStyle name="20% - Accent3 2 2 2 4 4 3" xfId="44679" xr:uid="{FC5A5652-DA78-482F-A7A2-0CDDEF90C7DE}"/>
    <cellStyle name="20% - Accent3 2 2 2 4 5" xfId="4603" xr:uid="{03C21DEE-CD9D-46AC-A646-FBB417C298C5}"/>
    <cellStyle name="20% - Accent3 2 2 2 4 5 2" xfId="46606" xr:uid="{6C4E1153-0865-4360-9BC3-457F3E5C3E5E}"/>
    <cellStyle name="20% - Accent3 2 2 2 4 6" xfId="5381" xr:uid="{A8B1A1EE-CE9E-4F05-85BB-8B20827F9360}"/>
    <cellStyle name="20% - Accent3 2 2 2 4 6 2" xfId="47383" xr:uid="{61094BE5-2E4F-487F-9938-E0D83D04738F}"/>
    <cellStyle name="20% - Accent3 2 2 2 4 7" xfId="6693" xr:uid="{9B930205-2C82-4019-A949-EFC685BD755E}"/>
    <cellStyle name="20% - Accent3 2 2 2 4 8" xfId="42938" xr:uid="{FA3FA7A6-29AA-4F24-B971-6BF8CEED6FF8}"/>
    <cellStyle name="20% - Accent3 2 2 2 5" xfId="1747" xr:uid="{D0CE76A8-AB5A-484B-BE30-8678FB1CA17B}"/>
    <cellStyle name="20% - Accent3 2 2 2 5 2" xfId="3514" xr:uid="{6F2554AF-79F9-4E5A-B1DD-DFCD0D3FEAE1}"/>
    <cellStyle name="20% - Accent3 2 2 2 5 2 2" xfId="13491" xr:uid="{70D248C3-A094-4337-BBB6-65D31FDEF820}"/>
    <cellStyle name="20% - Accent3 2 2 2 5 2 3" xfId="45539" xr:uid="{DEC0BBD3-C86E-4C06-A4E1-2A3309F36222}"/>
    <cellStyle name="20% - Accent3 2 2 2 5 3" xfId="4885" xr:uid="{37061459-4C1B-4037-93CD-5CD6DC7792D6}"/>
    <cellStyle name="20% - Accent3 2 2 2 5 3 2" xfId="17027" xr:uid="{E548AC20-62FB-4103-A0CE-C18CAE3CFBB5}"/>
    <cellStyle name="20% - Accent3 2 2 2 5 3 3" xfId="46888" xr:uid="{98B4A3D5-EF23-46FA-98B9-02C60E57B53E}"/>
    <cellStyle name="20% - Accent3 2 2 2 5 4" xfId="6989" xr:uid="{21C870E8-A760-4E44-8EB7-B4E1F635291A}"/>
    <cellStyle name="20% - Accent3 2 2 2 5 5" xfId="43798" xr:uid="{9860EDE2-0316-4F38-BCC2-F42E772D6C3B}"/>
    <cellStyle name="20% - Accent3 2 2 2 6" xfId="1169" xr:uid="{ED965E94-6E4C-4B03-B094-C281D9A6F301}"/>
    <cellStyle name="20% - Accent3 2 2 2 6 2" xfId="2976" xr:uid="{FB17E154-76ED-4D8E-8E8D-5713206CFD0C}"/>
    <cellStyle name="20% - Accent3 2 2 2 6 2 2" xfId="29119" xr:uid="{10CB2BAC-E58C-4B78-83F5-CC9BE8245443}"/>
    <cellStyle name="20% - Accent3 2 2 2 6 2 3" xfId="45001" xr:uid="{F5ACEEFC-4CAF-4625-BEEB-89BF8AD3228C}"/>
    <cellStyle name="20% - Accent3 2 2 2 6 3" xfId="21212" xr:uid="{F08292FE-2D46-450C-9E82-B2BA892E2757}"/>
    <cellStyle name="20% - Accent3 2 2 2 6 4" xfId="8863" xr:uid="{2FAB2412-7CAE-4C59-8FBE-1FE6DE3B6C04}"/>
    <cellStyle name="20% - Accent3 2 2 2 6 5" xfId="43260" xr:uid="{B0189375-BC4D-45DC-AE8D-FE25B5E55D2F}"/>
    <cellStyle name="20% - Accent3 2 2 2 7" xfId="2400" xr:uid="{A6DA79B1-6CF5-43EA-AE3B-36FAFC630F3A}"/>
    <cellStyle name="20% - Accent3 2 2 2 7 2" xfId="12929" xr:uid="{ED2DE1D6-AC11-42DC-B3F6-7D3A14CB9694}"/>
    <cellStyle name="20% - Accent3 2 2 2 7 3" xfId="44425" xr:uid="{3BF92BFE-4F23-4E1E-B467-9BB340B3D353}"/>
    <cellStyle name="20% - Accent3 2 2 2 8" xfId="4347" xr:uid="{A7342FEE-A39D-492B-B0A4-FD4EC649DA70}"/>
    <cellStyle name="20% - Accent3 2 2 2 8 2" xfId="16514" xr:uid="{F28C34A9-94A5-4763-9E60-46E1A676C49A}"/>
    <cellStyle name="20% - Accent3 2 2 2 8 3" xfId="46350" xr:uid="{E2171DA9-1122-4C91-B20E-B432978684B5}"/>
    <cellStyle name="20% - Accent3 2 2 2 9" xfId="5376" xr:uid="{83B272B9-0511-4B86-AA33-855C72978723}"/>
    <cellStyle name="20% - Accent3 2 2 2 9 2" xfId="47378" xr:uid="{41397093-C57E-4507-A7D1-7C5F04B734F9}"/>
    <cellStyle name="20% - Accent3 2 2 3" xfId="363" xr:uid="{245C4D86-1900-49FE-BE69-D52D380DF311}"/>
    <cellStyle name="20% - Accent3 2 2 3 10" xfId="6113" xr:uid="{E32CE187-D3CA-4550-A0E9-903B44F4DF76}"/>
    <cellStyle name="20% - Accent3 2 2 3 11" xfId="42687" xr:uid="{613E070D-AA0A-45DC-AA4D-2CDE6EF09BDB}"/>
    <cellStyle name="20% - Accent3 2 2 3 2" xfId="364" xr:uid="{B64A5DA0-C6E6-410B-8104-3115BBB8D06A}"/>
    <cellStyle name="20% - Accent3 2 2 3 2 2" xfId="846" xr:uid="{EE1DE2E5-15E0-4EDC-AD1D-689D2E724434}"/>
    <cellStyle name="20% - Accent3 2 2 3 2 2 2" xfId="1991" xr:uid="{3274109C-CA65-4025-8505-81393C13D7BB}"/>
    <cellStyle name="20% - Accent3 2 2 3 2 2 2 2" xfId="3754" xr:uid="{C85A8AB0-676E-4699-93DC-10566B1DF34C}"/>
    <cellStyle name="20% - Accent3 2 2 3 2 2 2 2 2" xfId="16188" xr:uid="{1D58A277-30C1-4513-97AA-6C6278C45A83}"/>
    <cellStyle name="20% - Accent3 2 2 3 2 2 2 2 3" xfId="45779" xr:uid="{4D0DE5CE-671C-4C0B-8F42-80385B0B37F5}"/>
    <cellStyle name="20% - Accent3 2 2 3 2 2 2 3" xfId="5125" xr:uid="{043587F2-AAEF-4417-8D1D-011527EB4CA8}"/>
    <cellStyle name="20% - Accent3 2 2 3 2 2 2 3 2" xfId="19715" xr:uid="{276E7DB2-0F6C-49C1-A909-8E805243E031}"/>
    <cellStyle name="20% - Accent3 2 2 3 2 2 2 3 3" xfId="47128" xr:uid="{0556B336-B064-4D00-BEB8-5C00A30575BF}"/>
    <cellStyle name="20% - Accent3 2 2 3 2 2 2 4" xfId="12615" xr:uid="{D9B64393-864B-4153-865E-F59F0DEA3EFA}"/>
    <cellStyle name="20% - Accent3 2 2 3 2 2 2 5" xfId="44038" xr:uid="{A7EA58DE-0159-483E-BFDF-411245525C7D}"/>
    <cellStyle name="20% - Accent3 2 2 3 2 2 3" xfId="1429" xr:uid="{891100CA-3280-4541-86C4-012FFA56562F}"/>
    <cellStyle name="20% - Accent3 2 2 3 2 2 3 2" xfId="3236" xr:uid="{40918FE4-4261-463A-B3AB-FF5D75A60C59}"/>
    <cellStyle name="20% - Accent3 2 2 3 2 2 3 2 2" xfId="45261" xr:uid="{D196701F-5572-4AEA-8169-D42A084B0D1B}"/>
    <cellStyle name="20% - Accent3 2 2 3 2 2 3 3" xfId="13232" xr:uid="{0EBB68FF-C693-4BAC-8B81-3032BF19DE89}"/>
    <cellStyle name="20% - Accent3 2 2 3 2 2 3 4" xfId="43520" xr:uid="{CBFE4CD9-482D-45BF-A979-2245386D079F}"/>
    <cellStyle name="20% - Accent3 2 2 3 2 2 4" xfId="2658" xr:uid="{41957463-AA33-455D-B345-A2CC670316F0}"/>
    <cellStyle name="20% - Accent3 2 2 3 2 2 4 2" xfId="16768" xr:uid="{B5712EC4-AE80-4EEF-A925-A0DD2915FA3A}"/>
    <cellStyle name="20% - Accent3 2 2 3 2 2 4 3" xfId="44683" xr:uid="{7687679A-CE73-448C-8D84-C79750BB0079}"/>
    <cellStyle name="20% - Accent3 2 2 3 2 2 5" xfId="4607" xr:uid="{3101CB30-A9AA-46E6-9ECF-0B26898E12EC}"/>
    <cellStyle name="20% - Accent3 2 2 3 2 2 5 2" xfId="46610" xr:uid="{2FDB0A0D-6B27-4EAD-B135-6BE41500FB2F}"/>
    <cellStyle name="20% - Accent3 2 2 3 2 2 6" xfId="5384" xr:uid="{CD995618-49CD-436A-90C8-E23CFF16F6D6}"/>
    <cellStyle name="20% - Accent3 2 2 3 2 2 6 2" xfId="47386" xr:uid="{93D3816F-EF0A-4666-BDAC-BA0DF30A4C84}"/>
    <cellStyle name="20% - Accent3 2 2 3 2 2 7" xfId="6697" xr:uid="{BB6B062B-836A-4784-A8B6-B2EA15F7F9F8}"/>
    <cellStyle name="20% - Accent3 2 2 3 2 2 8" xfId="42942" xr:uid="{90461A9B-7171-4A2C-9573-C18F7E444A29}"/>
    <cellStyle name="20% - Accent3 2 2 3 2 3" xfId="1751" xr:uid="{73173025-1F04-49D7-87FD-35850680FA59}"/>
    <cellStyle name="20% - Accent3 2 2 3 2 3 2" xfId="3518" xr:uid="{DB746616-3C02-48BF-B018-823542860BA6}"/>
    <cellStyle name="20% - Accent3 2 2 3 2 3 2 2" xfId="13495" xr:uid="{D4845F19-1C6E-4A61-8324-5FC64CEBA433}"/>
    <cellStyle name="20% - Accent3 2 2 3 2 3 2 3" xfId="45543" xr:uid="{C583A297-51A4-49B9-A987-D03179710EE1}"/>
    <cellStyle name="20% - Accent3 2 2 3 2 3 3" xfId="4889" xr:uid="{D086108A-627D-4FCF-8D63-7CCC0DBEA670}"/>
    <cellStyle name="20% - Accent3 2 2 3 2 3 3 2" xfId="17031" xr:uid="{6DE64D1A-90B1-42FD-A648-5D630F2904A7}"/>
    <cellStyle name="20% - Accent3 2 2 3 2 3 3 3" xfId="46892" xr:uid="{3CCBC87E-719D-4176-964D-25A7FB497EB9}"/>
    <cellStyle name="20% - Accent3 2 2 3 2 3 4" xfId="6993" xr:uid="{AE6769E6-3DED-4BF6-8610-B78CEFDFECAE}"/>
    <cellStyle name="20% - Accent3 2 2 3 2 3 5" xfId="43802" xr:uid="{04958583-5595-43D2-AEA8-ADF6B3EC4082}"/>
    <cellStyle name="20% - Accent3 2 2 3 2 4" xfId="1173" xr:uid="{1B437E66-BEFC-4C78-BE01-A410A7833D04}"/>
    <cellStyle name="20% - Accent3 2 2 3 2 4 2" xfId="2980" xr:uid="{29E72987-6EDE-43BE-B7F6-35180D6EC136}"/>
    <cellStyle name="20% - Accent3 2 2 3 2 4 2 2" xfId="30519" xr:uid="{1E4AE818-52CA-46FC-A7CD-77645C345C6B}"/>
    <cellStyle name="20% - Accent3 2 2 3 2 4 2 3" xfId="45005" xr:uid="{B1933BB7-E975-4C46-96D8-626B1B061CD4}"/>
    <cellStyle name="20% - Accent3 2 2 3 2 4 3" xfId="12933" xr:uid="{9ACEFCDF-5F6D-4793-9DDB-2A78CF6C1E2B}"/>
    <cellStyle name="20% - Accent3 2 2 3 2 4 4" xfId="43264" xr:uid="{F8E57E4E-EA98-4717-9935-80958BD763E9}"/>
    <cellStyle name="20% - Accent3 2 2 3 2 5" xfId="2404" xr:uid="{F71F4164-CEEF-4E5B-8A11-EF4E6D146EDA}"/>
    <cellStyle name="20% - Accent3 2 2 3 2 5 2" xfId="16518" xr:uid="{0B1D152A-1F3A-42E7-B435-BBB2FEAF65AE}"/>
    <cellStyle name="20% - Accent3 2 2 3 2 5 3" xfId="44429" xr:uid="{ED299126-7207-4883-95A7-075C5244D086}"/>
    <cellStyle name="20% - Accent3 2 2 3 2 6" xfId="4351" xr:uid="{2CDA5536-59BB-41ED-AD21-CCE3A66C66F3}"/>
    <cellStyle name="20% - Accent3 2 2 3 2 6 2" xfId="37877" xr:uid="{B10573DB-7401-4A9F-8D3D-755F5D3B3090}"/>
    <cellStyle name="20% - Accent3 2 2 3 2 6 3" xfId="46354" xr:uid="{DA5A282E-170F-4773-AE2C-41F4A083C602}"/>
    <cellStyle name="20% - Accent3 2 2 3 2 7" xfId="5383" xr:uid="{C3C6AF44-9013-41D5-BE7E-4BDADAB9FBCD}"/>
    <cellStyle name="20% - Accent3 2 2 3 2 7 2" xfId="47385" xr:uid="{B4D42EA2-A7B4-4E48-936B-26FD0B4D41E5}"/>
    <cellStyle name="20% - Accent3 2 2 3 2 8" xfId="6114" xr:uid="{DB0F2F67-0604-4B30-95A4-9FCA8FC12FD2}"/>
    <cellStyle name="20% - Accent3 2 2 3 2 9" xfId="42688" xr:uid="{DB8360D4-C017-4B4B-A08C-7B25335EBEA7}"/>
    <cellStyle name="20% - Accent3 2 2 3 3" xfId="365" xr:uid="{D318C6B2-7001-4A20-897C-25E581616120}"/>
    <cellStyle name="20% - Accent3 2 2 3 3 2" xfId="847" xr:uid="{16B0E174-A586-4031-94D7-67B06AE03967}"/>
    <cellStyle name="20% - Accent3 2 2 3 3 2 2" xfId="1992" xr:uid="{116418DC-54A7-4FE5-930B-166728A1C833}"/>
    <cellStyle name="20% - Accent3 2 2 3 3 2 2 2" xfId="3755" xr:uid="{006AE229-9B0A-41BF-ABB4-BAF560F7FF51}"/>
    <cellStyle name="20% - Accent3 2 2 3 3 2 2 2 2" xfId="45780" xr:uid="{1953C876-64E7-475A-9AEF-85E2DD6FFE63}"/>
    <cellStyle name="20% - Accent3 2 2 3 3 2 2 3" xfId="5126" xr:uid="{96DF4720-32F2-4877-AF40-9AD735E0D65A}"/>
    <cellStyle name="20% - Accent3 2 2 3 3 2 2 3 2" xfId="47129" xr:uid="{CEFA5069-EBC8-4DD7-91FE-A37E25FF61B2}"/>
    <cellStyle name="20% - Accent3 2 2 3 3 2 2 4" xfId="13233" xr:uid="{07E76F4E-A728-4A4F-94FF-EB5CA9202A1B}"/>
    <cellStyle name="20% - Accent3 2 2 3 3 2 2 5" xfId="44039" xr:uid="{1A4531A7-42D1-4C4E-99E2-98ACD9EEE162}"/>
    <cellStyle name="20% - Accent3 2 2 3 3 2 3" xfId="1430" xr:uid="{C68A698D-9B1A-41E3-A0BB-C8A582A8AF86}"/>
    <cellStyle name="20% - Accent3 2 2 3 3 2 3 2" xfId="3237" xr:uid="{472D3700-0B49-4D2E-9399-69DF4955B184}"/>
    <cellStyle name="20% - Accent3 2 2 3 3 2 3 2 2" xfId="45262" xr:uid="{0DFDD1DF-30F8-4F1C-9D98-A9268875204F}"/>
    <cellStyle name="20% - Accent3 2 2 3 3 2 3 3" xfId="16769" xr:uid="{A4BFFBA4-4C95-4B12-AF09-D329105943C1}"/>
    <cellStyle name="20% - Accent3 2 2 3 3 2 3 4" xfId="43521" xr:uid="{2D6927B7-0277-42C8-BB24-413415F2D3C8}"/>
    <cellStyle name="20% - Accent3 2 2 3 3 2 4" xfId="2659" xr:uid="{C70FD2F7-D8F5-4CDD-A471-E8429385A782}"/>
    <cellStyle name="20% - Accent3 2 2 3 3 2 4 2" xfId="44684" xr:uid="{20A14662-358B-495D-9BA3-005BEE1B5FFA}"/>
    <cellStyle name="20% - Accent3 2 2 3 3 2 5" xfId="4608" xr:uid="{288E8AEC-B7A6-4599-AF6B-80D41A4CEFF4}"/>
    <cellStyle name="20% - Accent3 2 2 3 3 2 5 2" xfId="46611" xr:uid="{AA2D9B3A-EF85-46E9-8951-A09EDF61EEDA}"/>
    <cellStyle name="20% - Accent3 2 2 3 3 2 6" xfId="5386" xr:uid="{012177B8-2953-4CB7-B0B4-94EB678326CF}"/>
    <cellStyle name="20% - Accent3 2 2 3 3 2 6 2" xfId="47388" xr:uid="{757E1797-F4F1-4D11-945B-EC9D746F6CDB}"/>
    <cellStyle name="20% - Accent3 2 2 3 3 2 7" xfId="6698" xr:uid="{59951340-F76E-4BD6-A349-695132874A6E}"/>
    <cellStyle name="20% - Accent3 2 2 3 3 2 8" xfId="42943" xr:uid="{28F58A56-A68D-4180-B742-AFB12857E0BD}"/>
    <cellStyle name="20% - Accent3 2 2 3 3 3" xfId="1752" xr:uid="{6A074DD4-0D08-40CE-9537-E97F79949596}"/>
    <cellStyle name="20% - Accent3 2 2 3 3 3 2" xfId="3519" xr:uid="{9F2BDF64-C565-4F96-978A-24E0BA3D4817}"/>
    <cellStyle name="20% - Accent3 2 2 3 3 3 2 2" xfId="13496" xr:uid="{1BDB9E03-AFC9-4FAA-9A1E-D931AEEE0B81}"/>
    <cellStyle name="20% - Accent3 2 2 3 3 3 2 3" xfId="45544" xr:uid="{C261978E-CD45-43D8-9503-35DED5EBC507}"/>
    <cellStyle name="20% - Accent3 2 2 3 3 3 3" xfId="4890" xr:uid="{864B3A87-264B-43C6-AC71-768FC591085E}"/>
    <cellStyle name="20% - Accent3 2 2 3 3 3 3 2" xfId="17032" xr:uid="{3B8A450D-3B15-429F-B0E7-59CF35A629D8}"/>
    <cellStyle name="20% - Accent3 2 2 3 3 3 3 3" xfId="46893" xr:uid="{4855F42B-2D70-4D81-9BE3-92B73BE6D697}"/>
    <cellStyle name="20% - Accent3 2 2 3 3 3 4" xfId="6994" xr:uid="{CD5CE1C4-6467-4090-8418-31D2C4831594}"/>
    <cellStyle name="20% - Accent3 2 2 3 3 3 5" xfId="43803" xr:uid="{52CCA901-7CF5-410D-9D83-831F6CCC7275}"/>
    <cellStyle name="20% - Accent3 2 2 3 3 4" xfId="1174" xr:uid="{565809DB-45CD-4559-B5EE-2BA809A17447}"/>
    <cellStyle name="20% - Accent3 2 2 3 3 4 2" xfId="2981" xr:uid="{6CBB6651-715B-4711-915E-4AB52DB19CEA}"/>
    <cellStyle name="20% - Accent3 2 2 3 3 4 2 2" xfId="29929" xr:uid="{48210F41-4E0E-4339-A0C5-B1AEF6095055}"/>
    <cellStyle name="20% - Accent3 2 2 3 3 4 2 3" xfId="45006" xr:uid="{F3D1FE16-BBDF-4B52-83A6-3CAEC95136A7}"/>
    <cellStyle name="20% - Accent3 2 2 3 3 4 3" xfId="12934" xr:uid="{B74494A7-73DD-40BB-B16F-56F99C45D66E}"/>
    <cellStyle name="20% - Accent3 2 2 3 3 4 4" xfId="43265" xr:uid="{490B5E67-85B0-4A15-B2C7-2967435F9878}"/>
    <cellStyle name="20% - Accent3 2 2 3 3 5" xfId="2405" xr:uid="{45E2C891-0EC8-46AC-8180-EF43B7A1CFC4}"/>
    <cellStyle name="20% - Accent3 2 2 3 3 5 2" xfId="16519" xr:uid="{05C226C7-3A6A-4A74-8C59-266D0E6B0528}"/>
    <cellStyle name="20% - Accent3 2 2 3 3 5 3" xfId="44430" xr:uid="{050F2219-33D3-421B-8266-88E81DB40BE8}"/>
    <cellStyle name="20% - Accent3 2 2 3 3 6" xfId="4352" xr:uid="{B33F7ED1-7E62-4E9B-9993-DDE1F9371953}"/>
    <cellStyle name="20% - Accent3 2 2 3 3 6 2" xfId="37296" xr:uid="{A204B099-8208-4899-9E07-30A5DC28674D}"/>
    <cellStyle name="20% - Accent3 2 2 3 3 6 3" xfId="46355" xr:uid="{1D28E449-F189-49BA-BD02-61824E47137C}"/>
    <cellStyle name="20% - Accent3 2 2 3 3 7" xfId="5385" xr:uid="{A60B4934-0179-4DCB-9C78-4D17D221F2A0}"/>
    <cellStyle name="20% - Accent3 2 2 3 3 7 2" xfId="47387" xr:uid="{9050FFB3-9076-4F3C-AEB7-6123EDF4E5D9}"/>
    <cellStyle name="20% - Accent3 2 2 3 3 8" xfId="6115" xr:uid="{D927E7AA-412E-498A-947C-0F0885744A9A}"/>
    <cellStyle name="20% - Accent3 2 2 3 3 9" xfId="42689" xr:uid="{00F7D153-2F69-4ACF-9488-385888434360}"/>
    <cellStyle name="20% - Accent3 2 2 3 4" xfId="845" xr:uid="{91DEC208-0A31-44C0-A2E1-679E5FDCFDB7}"/>
    <cellStyle name="20% - Accent3 2 2 3 4 2" xfId="1990" xr:uid="{907D78A7-21CC-497C-A433-661D8E77A625}"/>
    <cellStyle name="20% - Accent3 2 2 3 4 2 2" xfId="3753" xr:uid="{9B0153DC-7070-4EFD-8109-B598CD3B9968}"/>
    <cellStyle name="20% - Accent3 2 2 3 4 2 2 2" xfId="34208" xr:uid="{E6E68040-8065-434B-BDCC-1F8A53A694AF}"/>
    <cellStyle name="20% - Accent3 2 2 3 4 2 2 3" xfId="45778" xr:uid="{FF35B6B4-1031-489B-BEF8-A85F12127D4C}"/>
    <cellStyle name="20% - Accent3 2 2 3 4 2 3" xfId="5124" xr:uid="{CF9314E5-A75C-4BEC-8CE5-91095E7176E4}"/>
    <cellStyle name="20% - Accent3 2 2 3 4 2 3 2" xfId="47127" xr:uid="{79F4FC80-2A8C-4B93-8BBD-A4ED190AC117}"/>
    <cellStyle name="20% - Accent3 2 2 3 4 2 4" xfId="13231" xr:uid="{FAD4D1C4-93A5-458E-A72F-950AC2DB2E84}"/>
    <cellStyle name="20% - Accent3 2 2 3 4 2 5" xfId="44037" xr:uid="{F78AE8D0-F524-4B22-A5B2-35291C4E6D56}"/>
    <cellStyle name="20% - Accent3 2 2 3 4 3" xfId="1428" xr:uid="{29189C66-AEA6-4569-8F02-2EC24E6C8227}"/>
    <cellStyle name="20% - Accent3 2 2 3 4 3 2" xfId="3235" xr:uid="{1953D2D4-23A0-4C5B-A091-A15A42CE9291}"/>
    <cellStyle name="20% - Accent3 2 2 3 4 3 2 2" xfId="45260" xr:uid="{AADF0C52-137E-4170-B349-A0E945172A7F}"/>
    <cellStyle name="20% - Accent3 2 2 3 4 3 3" xfId="16767" xr:uid="{D18B62EB-F35A-436F-9AFE-604FA75FA3AE}"/>
    <cellStyle name="20% - Accent3 2 2 3 4 3 4" xfId="43519" xr:uid="{DDA6517D-872D-4B20-99D4-2EFB6B1552AD}"/>
    <cellStyle name="20% - Accent3 2 2 3 4 4" xfId="2657" xr:uid="{45D4D9B3-12D1-4866-BBB9-0A9DA4B2A28F}"/>
    <cellStyle name="20% - Accent3 2 2 3 4 4 2" xfId="38642" xr:uid="{2A511376-F25B-41BE-8455-AC9D01C3B81C}"/>
    <cellStyle name="20% - Accent3 2 2 3 4 4 3" xfId="44682" xr:uid="{1F981024-CDB3-41BA-9A6D-2689F8308985}"/>
    <cellStyle name="20% - Accent3 2 2 3 4 5" xfId="4606" xr:uid="{E6CF91EF-3481-435D-8A23-92E5A1F59167}"/>
    <cellStyle name="20% - Accent3 2 2 3 4 5 2" xfId="46609" xr:uid="{3337B8E4-BDC3-47A4-9D04-773EADFA7015}"/>
    <cellStyle name="20% - Accent3 2 2 3 4 6" xfId="5387" xr:uid="{2FEDDF24-4B6B-4392-8020-B832BA1B3229}"/>
    <cellStyle name="20% - Accent3 2 2 3 4 6 2" xfId="47389" xr:uid="{12A28502-40B6-497E-B2FC-D976153EA629}"/>
    <cellStyle name="20% - Accent3 2 2 3 4 7" xfId="6696" xr:uid="{924022E1-0E3E-4B63-AC82-56B268433DE4}"/>
    <cellStyle name="20% - Accent3 2 2 3 4 8" xfId="42941" xr:uid="{EE0525E1-9E3E-411D-B6F7-596F7CE4577F}"/>
    <cellStyle name="20% - Accent3 2 2 3 5" xfId="1750" xr:uid="{BAF545F0-20E9-41D9-B607-2701BD5B2320}"/>
    <cellStyle name="20% - Accent3 2 2 3 5 2" xfId="3517" xr:uid="{1DB4F013-5EEA-40F8-B55A-D3BA67300D5B}"/>
    <cellStyle name="20% - Accent3 2 2 3 5 2 2" xfId="13494" xr:uid="{B53B571D-F77E-4394-BF57-7FB4268FE132}"/>
    <cellStyle name="20% - Accent3 2 2 3 5 2 3" xfId="45542" xr:uid="{8A9E4D42-2118-4C7C-B3CD-483B1131CF8E}"/>
    <cellStyle name="20% - Accent3 2 2 3 5 3" xfId="4888" xr:uid="{59C95F0B-1F79-43C4-918F-EE0132DDB81D}"/>
    <cellStyle name="20% - Accent3 2 2 3 5 3 2" xfId="17030" xr:uid="{8F5EABB1-6F3A-46D1-AB28-F3D177B0359B}"/>
    <cellStyle name="20% - Accent3 2 2 3 5 3 3" xfId="46891" xr:uid="{09B0B2B8-C888-425A-9B87-80A4539F7C79}"/>
    <cellStyle name="20% - Accent3 2 2 3 5 4" xfId="6992" xr:uid="{46DBE4E1-AAB9-4948-BB14-C611245F1525}"/>
    <cellStyle name="20% - Accent3 2 2 3 5 5" xfId="43801" xr:uid="{1C440D4E-A7AC-4E2B-B3C0-6F12C071283C}"/>
    <cellStyle name="20% - Accent3 2 2 3 6" xfId="1172" xr:uid="{4695AC43-64F3-4DDA-8FFF-18C9772F29D8}"/>
    <cellStyle name="20% - Accent3 2 2 3 6 2" xfId="2979" xr:uid="{6F84C9E1-410A-467C-8C3E-9C87B6736449}"/>
    <cellStyle name="20% - Accent3 2 2 3 6 2 2" xfId="29321" xr:uid="{543D4506-A9BD-44A0-9F78-B6BAC29665E2}"/>
    <cellStyle name="20% - Accent3 2 2 3 6 2 3" xfId="45004" xr:uid="{1E3116B0-85F7-4FCF-98D0-70A932E9DE12}"/>
    <cellStyle name="20% - Accent3 2 2 3 6 3" xfId="12932" xr:uid="{5E2251D2-2BFB-4223-8DDA-8FC62C904C21}"/>
    <cellStyle name="20% - Accent3 2 2 3 6 4" xfId="43263" xr:uid="{BF670E91-68E3-4A00-8DF9-69584726ECEA}"/>
    <cellStyle name="20% - Accent3 2 2 3 7" xfId="2403" xr:uid="{F46C9BCE-8DDD-450A-B3E7-2638A94DEEA4}"/>
    <cellStyle name="20% - Accent3 2 2 3 7 2" xfId="16517" xr:uid="{C1A82E45-AA11-4E98-AF1E-E274E71194EB}"/>
    <cellStyle name="20% - Accent3 2 2 3 7 3" xfId="44428" xr:uid="{78E4F84E-8072-4EAE-8303-5C86130A106E}"/>
    <cellStyle name="20% - Accent3 2 2 3 8" xfId="4350" xr:uid="{A7BDBFDA-58B7-452D-AC57-E02D689832CC}"/>
    <cellStyle name="20% - Accent3 2 2 3 8 2" xfId="36552" xr:uid="{2FB6A285-E46B-4179-B84D-1904A32DDD36}"/>
    <cellStyle name="20% - Accent3 2 2 3 8 3" xfId="46353" xr:uid="{6033DB8E-3C17-472C-9A8D-A0DF0B452DB2}"/>
    <cellStyle name="20% - Accent3 2 2 3 9" xfId="5382" xr:uid="{76138FC4-A8F2-43D8-9AC0-4AE55881B498}"/>
    <cellStyle name="20% - Accent3 2 2 3 9 2" xfId="47384" xr:uid="{E58F5AF4-EBE3-492E-981F-FC3BE48486DF}"/>
    <cellStyle name="20% - Accent3 2 2 4" xfId="366" xr:uid="{D7EC2F4C-10A8-4E79-956A-DB776BB84B97}"/>
    <cellStyle name="20% - Accent3 2 2 4 2" xfId="848" xr:uid="{C669C5F9-41BD-49AC-9766-EEFB5B986038}"/>
    <cellStyle name="20% - Accent3 2 2 4 2 2" xfId="1993" xr:uid="{D52DE18B-4CC8-4F3A-940C-F01439D7BBB6}"/>
    <cellStyle name="20% - Accent3 2 2 4 2 2 2" xfId="3756" xr:uid="{235CA54B-DA49-40DD-B6C3-3FAFAE15498D}"/>
    <cellStyle name="20% - Accent3 2 2 4 2 2 2 2" xfId="15786" xr:uid="{FD8BFEB2-0B22-47D9-97F7-A5959E7AAF0B}"/>
    <cellStyle name="20% - Accent3 2 2 4 2 2 2 3" xfId="45781" xr:uid="{0795BA1F-5BA0-4A45-A885-D140183FE87E}"/>
    <cellStyle name="20% - Accent3 2 2 4 2 2 3" xfId="5127" xr:uid="{F91E0570-05CE-41F3-B1FA-5A38F3C96F30}"/>
    <cellStyle name="20% - Accent3 2 2 4 2 2 3 2" xfId="19313" xr:uid="{07FE2E94-8AAF-4EAC-801F-96C181B19F14}"/>
    <cellStyle name="20% - Accent3 2 2 4 2 2 3 3" xfId="47130" xr:uid="{DE854014-CF05-4C77-864B-98401A1D414A}"/>
    <cellStyle name="20% - Accent3 2 2 4 2 2 4" xfId="12213" xr:uid="{685BBE6D-8185-4E39-A10C-783A2FE2392D}"/>
    <cellStyle name="20% - Accent3 2 2 4 2 2 5" xfId="44040" xr:uid="{C830A741-A6B9-43D4-A893-CB4585DA954E}"/>
    <cellStyle name="20% - Accent3 2 2 4 2 3" xfId="1431" xr:uid="{32B00C69-60BA-4AF5-8AF7-A16BFF24375E}"/>
    <cellStyle name="20% - Accent3 2 2 4 2 3 2" xfId="3238" xr:uid="{2140FF9C-4139-481C-BAA4-4F1B006CF69C}"/>
    <cellStyle name="20% - Accent3 2 2 4 2 3 2 2" xfId="41983" xr:uid="{65DE35EA-F9EB-4182-B75C-B0C8CD06F5AD}"/>
    <cellStyle name="20% - Accent3 2 2 4 2 3 2 3" xfId="45263" xr:uid="{7F7005B5-CAB6-4F69-939C-BEBF1D5C4A2C}"/>
    <cellStyle name="20% - Accent3 2 2 4 2 3 3" xfId="13234" xr:uid="{F685DFD9-A9F8-4FDC-8F98-F98F90CDB34D}"/>
    <cellStyle name="20% - Accent3 2 2 4 2 3 4" xfId="43522" xr:uid="{18CFFDBA-9CEF-4C1B-95F6-4BB6AB2CD952}"/>
    <cellStyle name="20% - Accent3 2 2 4 2 4" xfId="2660" xr:uid="{B9195F48-C854-4F3E-B47D-5A8DEBA4861A}"/>
    <cellStyle name="20% - Accent3 2 2 4 2 4 2" xfId="16770" xr:uid="{967CDCA6-6F9E-4407-9A37-D2AD66CEDE5E}"/>
    <cellStyle name="20% - Accent3 2 2 4 2 4 3" xfId="44685" xr:uid="{B5B9ECCA-19F9-4CEC-9BF5-A6621ED445D0}"/>
    <cellStyle name="20% - Accent3 2 2 4 2 5" xfId="4609" xr:uid="{8BA308D1-641B-4119-83C7-A09CA3F81F18}"/>
    <cellStyle name="20% - Accent3 2 2 4 2 5 2" xfId="46612" xr:uid="{CAEC4362-39F5-4B37-8DCC-D8B7459426C4}"/>
    <cellStyle name="20% - Accent3 2 2 4 2 6" xfId="5389" xr:uid="{DE4B4205-E082-45CE-A1B7-90BC3D25D094}"/>
    <cellStyle name="20% - Accent3 2 2 4 2 6 2" xfId="47391" xr:uid="{ECC90F74-8E6A-4C19-839E-BC512FDE2AF3}"/>
    <cellStyle name="20% - Accent3 2 2 4 2 7" xfId="6699" xr:uid="{FE224D48-C009-4F07-8C93-6A7D455CBFEF}"/>
    <cellStyle name="20% - Accent3 2 2 4 2 8" xfId="42944" xr:uid="{3BEA0112-0F78-4F74-8458-001C3DBDC4C3}"/>
    <cellStyle name="20% - Accent3 2 2 4 3" xfId="1753" xr:uid="{1575A749-28BC-4A36-9734-7DDFD2ED9971}"/>
    <cellStyle name="20% - Accent3 2 2 4 3 2" xfId="3520" xr:uid="{3FAF347A-5736-4499-A938-25FAF1F46608}"/>
    <cellStyle name="20% - Accent3 2 2 4 3 2 2" xfId="13497" xr:uid="{48F5690B-2E7C-4E53-B5B1-496DDE3B5702}"/>
    <cellStyle name="20% - Accent3 2 2 4 3 2 3" xfId="45545" xr:uid="{478DF062-4F2C-485D-AA1B-74138D53CCD4}"/>
    <cellStyle name="20% - Accent3 2 2 4 3 3" xfId="4891" xr:uid="{1B7B1A1C-3D16-45F3-A1F5-7A7FB9AE58E1}"/>
    <cellStyle name="20% - Accent3 2 2 4 3 3 2" xfId="17033" xr:uid="{20CE3768-4544-47E4-884D-08EF07D9E501}"/>
    <cellStyle name="20% - Accent3 2 2 4 3 3 3" xfId="46894" xr:uid="{C556C63F-6C44-4471-A50D-A4CD3F769B51}"/>
    <cellStyle name="20% - Accent3 2 2 4 3 4" xfId="6995" xr:uid="{2B35D90A-3768-4924-B62E-808436163B88}"/>
    <cellStyle name="20% - Accent3 2 2 4 3 5" xfId="43804" xr:uid="{4374F6EC-2A6D-45E9-87F8-893B84143B11}"/>
    <cellStyle name="20% - Accent3 2 2 4 4" xfId="1175" xr:uid="{42730056-126C-4448-AD93-131FF59EB23A}"/>
    <cellStyle name="20% - Accent3 2 2 4 4 2" xfId="2982" xr:uid="{3E769689-F85A-430C-9DF8-92D8CE34429F}"/>
    <cellStyle name="20% - Accent3 2 2 4 4 2 2" xfId="33627" xr:uid="{BF333C0C-87F3-45B4-8891-81324D283FAD}"/>
    <cellStyle name="20% - Accent3 2 2 4 4 2 3" xfId="45007" xr:uid="{C1677611-1F8A-45EF-9940-17A5B21C275D}"/>
    <cellStyle name="20% - Accent3 2 2 4 4 3" xfId="40736" xr:uid="{2657EBD9-3367-4128-9CBC-9A03435B6422}"/>
    <cellStyle name="20% - Accent3 2 2 4 4 4" xfId="12935" xr:uid="{3B6D82FD-CCAE-4510-A341-76841D8775AB}"/>
    <cellStyle name="20% - Accent3 2 2 4 4 5" xfId="43266" xr:uid="{982E10E0-56B0-4788-B534-002C59A2B1A6}"/>
    <cellStyle name="20% - Accent3 2 2 4 5" xfId="2406" xr:uid="{8C0EF3B4-0203-4F0C-B5E8-342F1684ED50}"/>
    <cellStyle name="20% - Accent3 2 2 4 5 2" xfId="30685" xr:uid="{2F1CF9FA-C126-41BE-91DB-1BB4F2FE89CE}"/>
    <cellStyle name="20% - Accent3 2 2 4 5 3" xfId="16520" xr:uid="{6E7B9A9E-471D-4CA3-8D98-494A209AED82}"/>
    <cellStyle name="20% - Accent3 2 2 4 5 4" xfId="44431" xr:uid="{C23C591D-EEBE-461A-AC80-1C1227F0B08A}"/>
    <cellStyle name="20% - Accent3 2 2 4 6" xfId="4353" xr:uid="{9E1EA3C4-88BA-4647-B783-E8B41EA36940}"/>
    <cellStyle name="20% - Accent3 2 2 4 6 2" xfId="28708" xr:uid="{2CFD921D-D364-4395-9736-AF01E91A76CF}"/>
    <cellStyle name="20% - Accent3 2 2 4 6 3" xfId="46356" xr:uid="{23890BEE-0AD2-4079-8124-84FC30473EA5}"/>
    <cellStyle name="20% - Accent3 2 2 4 7" xfId="5388" xr:uid="{A192CD7A-CF6B-4A04-8938-9404D91C59A1}"/>
    <cellStyle name="20% - Accent3 2 2 4 7 2" xfId="36721" xr:uid="{48A9EF6B-57A0-4514-9C86-2C1FA79131A6}"/>
    <cellStyle name="20% - Accent3 2 2 4 7 3" xfId="47390" xr:uid="{FA8CF689-726D-4676-9A0B-E54E0BC1A7B9}"/>
    <cellStyle name="20% - Accent3 2 2 4 8" xfId="6116" xr:uid="{ADD48077-348F-400E-BD39-43C539FECFB3}"/>
    <cellStyle name="20% - Accent3 2 2 4 9" xfId="42690" xr:uid="{D64C0D68-0046-404B-8279-C9F4EFEC6EC8}"/>
    <cellStyle name="20% - Accent3 2 2 5" xfId="367" xr:uid="{E5D466D5-9D5D-4FD5-9FA7-3EE79F9CE625}"/>
    <cellStyle name="20% - Accent3 2 2 5 2" xfId="849" xr:uid="{712BBF67-5062-45E9-A2AD-C45F221EC949}"/>
    <cellStyle name="20% - Accent3 2 2 5 2 2" xfId="1994" xr:uid="{025162D7-7836-4999-B75F-436CD744FF7E}"/>
    <cellStyle name="20% - Accent3 2 2 5 2 2 2" xfId="3757" xr:uid="{A45B1744-8A54-4F99-B533-774245DC19FB}"/>
    <cellStyle name="20% - Accent3 2 2 5 2 2 2 2" xfId="35117" xr:uid="{334C1AC5-D8B9-4195-B351-A717FB6935F6}"/>
    <cellStyle name="20% - Accent3 2 2 5 2 2 2 3" xfId="45782" xr:uid="{47451E6C-4899-4A6C-B198-EC97E6BA6672}"/>
    <cellStyle name="20% - Accent3 2 2 5 2 2 3" xfId="5128" xr:uid="{54A59C3C-1D57-4CD7-87E5-AEE46124B71B}"/>
    <cellStyle name="20% - Accent3 2 2 5 2 2 3 2" xfId="47131" xr:uid="{EFB9D72A-34F6-4590-AE26-64540EE43064}"/>
    <cellStyle name="20% - Accent3 2 2 5 2 2 4" xfId="13235" xr:uid="{B2253788-AB62-4421-A970-1A345AFBD5F5}"/>
    <cellStyle name="20% - Accent3 2 2 5 2 2 5" xfId="44041" xr:uid="{1E82AB74-6A4B-49DA-B21E-CE577ABD6F16}"/>
    <cellStyle name="20% - Accent3 2 2 5 2 3" xfId="1432" xr:uid="{7E3726AE-1FEA-41C6-A9F7-B0DF9EE50B54}"/>
    <cellStyle name="20% - Accent3 2 2 5 2 3 2" xfId="3239" xr:uid="{35375BB2-F7C1-47AA-9B02-06B06486FB00}"/>
    <cellStyle name="20% - Accent3 2 2 5 2 3 2 2" xfId="45264" xr:uid="{2DC26024-F2B3-45B7-8EF4-59D098C67359}"/>
    <cellStyle name="20% - Accent3 2 2 5 2 3 3" xfId="16771" xr:uid="{4E868E9A-F82B-448A-BAAE-4303EA8C41A8}"/>
    <cellStyle name="20% - Accent3 2 2 5 2 3 4" xfId="43523" xr:uid="{D5E5318A-9951-48AC-B9EF-530CCCF6547F}"/>
    <cellStyle name="20% - Accent3 2 2 5 2 4" xfId="2661" xr:uid="{BED09AE0-DCDA-46F2-8C80-8C0F132D7AA0}"/>
    <cellStyle name="20% - Accent3 2 2 5 2 4 2" xfId="39470" xr:uid="{36811BFA-56E1-4732-A653-901CB8352496}"/>
    <cellStyle name="20% - Accent3 2 2 5 2 4 3" xfId="44686" xr:uid="{787E5271-359E-494A-8CBC-2236E017B2B4}"/>
    <cellStyle name="20% - Accent3 2 2 5 2 5" xfId="4610" xr:uid="{1991D26A-5D61-4D4F-96F3-963459C71C21}"/>
    <cellStyle name="20% - Accent3 2 2 5 2 5 2" xfId="46613" xr:uid="{21E9DC8E-2882-489A-B286-1AC6294AFDE8}"/>
    <cellStyle name="20% - Accent3 2 2 5 2 6" xfId="5391" xr:uid="{B552E5AB-29B7-49E8-9938-71434487A29C}"/>
    <cellStyle name="20% - Accent3 2 2 5 2 6 2" xfId="47393" xr:uid="{28DF7CDB-595F-4F6D-B486-07491E6AB29C}"/>
    <cellStyle name="20% - Accent3 2 2 5 2 7" xfId="6700" xr:uid="{02FD857E-5949-4050-9C0C-602627F6DDE9}"/>
    <cellStyle name="20% - Accent3 2 2 5 2 8" xfId="42945" xr:uid="{7BBA3E1A-E8EF-46E8-AFB1-FA78E9E96D6D}"/>
    <cellStyle name="20% - Accent3 2 2 5 3" xfId="1754" xr:uid="{1F4E68AE-A374-4E61-AD55-30246DDDB206}"/>
    <cellStyle name="20% - Accent3 2 2 5 3 2" xfId="3521" xr:uid="{4B4E6A8E-8959-4E4E-8E5A-D9E883288E60}"/>
    <cellStyle name="20% - Accent3 2 2 5 3 2 2" xfId="13498" xr:uid="{FB259D19-19EE-4A1A-888C-6192EACE897A}"/>
    <cellStyle name="20% - Accent3 2 2 5 3 2 3" xfId="45546" xr:uid="{478184E1-386E-4FDA-A1BA-347368E1AF3F}"/>
    <cellStyle name="20% - Accent3 2 2 5 3 3" xfId="4892" xr:uid="{261F934C-FD6C-4047-B0D0-12A688ACBB1E}"/>
    <cellStyle name="20% - Accent3 2 2 5 3 3 2" xfId="17034" xr:uid="{58130491-FC11-4085-BED7-88211E61E68D}"/>
    <cellStyle name="20% - Accent3 2 2 5 3 3 3" xfId="46895" xr:uid="{397B5508-C270-4340-8E5B-5658C8FBBB6E}"/>
    <cellStyle name="20% - Accent3 2 2 5 3 4" xfId="6996" xr:uid="{A14F9152-2EF7-4222-82F9-A7E93EF9788B}"/>
    <cellStyle name="20% - Accent3 2 2 5 3 5" xfId="43805" xr:uid="{B9B05938-9498-44BC-A764-D62226D0723F}"/>
    <cellStyle name="20% - Accent3 2 2 5 4" xfId="1176" xr:uid="{C676B70C-0FDD-4282-9BC9-4DD1BDBE0DBF}"/>
    <cellStyle name="20% - Accent3 2 2 5 4 2" xfId="2983" xr:uid="{4F4CA3D5-F2D7-41FB-BF73-AB9D46CABDD7}"/>
    <cellStyle name="20% - Accent3 2 2 5 4 2 2" xfId="30135" xr:uid="{895077F7-4CE9-4AD7-9453-7D8691FF5411}"/>
    <cellStyle name="20% - Accent3 2 2 5 4 2 3" xfId="45008" xr:uid="{317950F0-2710-4F58-B9CF-FF47B3967317}"/>
    <cellStyle name="20% - Accent3 2 2 5 4 3" xfId="12936" xr:uid="{FD8D4B29-C67F-466E-B44A-282F1D8311F3}"/>
    <cellStyle name="20% - Accent3 2 2 5 4 4" xfId="43267" xr:uid="{B1AA6198-B133-4F97-B2B1-8D2D637EA0E1}"/>
    <cellStyle name="20% - Accent3 2 2 5 5" xfId="2407" xr:uid="{4C128C1E-9714-46A8-9B13-8958C75FD0E4}"/>
    <cellStyle name="20% - Accent3 2 2 5 5 2" xfId="16521" xr:uid="{C69B94D8-821F-4007-A1D6-47889EF025D7}"/>
    <cellStyle name="20% - Accent3 2 2 5 5 3" xfId="44432" xr:uid="{93943C9D-560D-4628-B8BA-9A8A381E7F1E}"/>
    <cellStyle name="20% - Accent3 2 2 5 6" xfId="4354" xr:uid="{B0D9FDA2-D876-44F8-8BF9-74DCD8132622}"/>
    <cellStyle name="20% - Accent3 2 2 5 6 2" xfId="37500" xr:uid="{B9AE6ADF-4577-4AA9-8B63-633DBB9515A2}"/>
    <cellStyle name="20% - Accent3 2 2 5 6 3" xfId="46357" xr:uid="{8FCBDAB0-7258-4ED1-8CD1-97172B9E6DE1}"/>
    <cellStyle name="20% - Accent3 2 2 5 7" xfId="5390" xr:uid="{586CC99F-B95E-41AD-B4BA-BB269314F56B}"/>
    <cellStyle name="20% - Accent3 2 2 5 7 2" xfId="47392" xr:uid="{B5A969A1-3197-4371-B5CE-7EBB172ADB52}"/>
    <cellStyle name="20% - Accent3 2 2 5 8" xfId="6117" xr:uid="{4DB5AC21-78B5-4CC3-A7F9-9AA7865DDAF8}"/>
    <cellStyle name="20% - Accent3 2 2 5 9" xfId="42691" xr:uid="{C4D6BF40-36FC-4E47-BE9B-8A6E1F9F4885}"/>
    <cellStyle name="20% - Accent3 2 2 6" xfId="841" xr:uid="{35CAF154-6CFC-46BC-A9E4-DD149D98C838}"/>
    <cellStyle name="20% - Accent3 2 2 6 2" xfId="1986" xr:uid="{3F13364C-F2E5-4DFD-AF73-FEB2BEF64FC9}"/>
    <cellStyle name="20% - Accent3 2 2 6 2 2" xfId="3749" xr:uid="{4937846B-0244-4B14-9360-FF5FE9AE83C3}"/>
    <cellStyle name="20% - Accent3 2 2 6 2 2 2" xfId="31390" xr:uid="{A88EAC93-38EB-4D03-A4D2-3CFC6F5989ED}"/>
    <cellStyle name="20% - Accent3 2 2 6 2 2 3" xfId="45774" xr:uid="{CBC99CAD-C553-46F4-8F9A-F81C2806BA55}"/>
    <cellStyle name="20% - Accent3 2 2 6 2 3" xfId="5120" xr:uid="{CBC958E6-5AA8-4610-876C-20248638ABE1}"/>
    <cellStyle name="20% - Accent3 2 2 6 2 3 2" xfId="38948" xr:uid="{7523383E-AA86-419F-A4F7-DE039E1A5D11}"/>
    <cellStyle name="20% - Accent3 2 2 6 2 3 3" xfId="47123" xr:uid="{DA3DC353-6FE4-4FA6-ACF2-BC42B2F518AF}"/>
    <cellStyle name="20% - Accent3 2 2 6 2 4" xfId="13227" xr:uid="{20996707-C76B-47C5-8BBF-5B9BF8C2D14D}"/>
    <cellStyle name="20% - Accent3 2 2 6 2 5" xfId="44033" xr:uid="{FC94E402-31AE-4AC8-AE81-FCACEB9F0893}"/>
    <cellStyle name="20% - Accent3 2 2 6 3" xfId="1424" xr:uid="{E069EFAB-809D-48BC-951A-534B72C60C99}"/>
    <cellStyle name="20% - Accent3 2 2 6 3 2" xfId="3231" xr:uid="{46D17230-2205-4FC3-97BA-17DADF634ED0}"/>
    <cellStyle name="20% - Accent3 2 2 6 3 2 2" xfId="34531" xr:uid="{D95E728F-568E-447F-B1C3-58FB7C431AC1}"/>
    <cellStyle name="20% - Accent3 2 2 6 3 2 3" xfId="45256" xr:uid="{3CFB2641-385C-4F32-AA49-B573F4C04B7B}"/>
    <cellStyle name="20% - Accent3 2 2 6 3 3" xfId="40903" xr:uid="{EAB1BC73-2BD6-4F6A-B324-CDC71131EE0B}"/>
    <cellStyle name="20% - Accent3 2 2 6 3 4" xfId="16763" xr:uid="{E1C5A05E-B6A7-4D14-B80B-F8A4B40885DD}"/>
    <cellStyle name="20% - Accent3 2 2 6 3 5" xfId="43515" xr:uid="{5E4EB078-F793-4AEF-A42D-BE2F11663811}"/>
    <cellStyle name="20% - Accent3 2 2 6 4" xfId="2653" xr:uid="{A7B0EF15-7067-43C8-A19D-FDADEDE6C320}"/>
    <cellStyle name="20% - Accent3 2 2 6 4 2" xfId="29527" xr:uid="{58B19AE5-FA6B-4139-B901-9E31CA919BA5}"/>
    <cellStyle name="20% - Accent3 2 2 6 4 3" xfId="21569" xr:uid="{62ADA90D-12B9-4F77-81AE-5CA6B18B2194}"/>
    <cellStyle name="20% - Accent3 2 2 6 4 4" xfId="44678" xr:uid="{F0FB7DB8-59DB-47A5-AFCA-23987A73A018}"/>
    <cellStyle name="20% - Accent3 2 2 6 5" xfId="4602" xr:uid="{D00CB8F3-8380-4D3A-9F7B-018F73CCEB94}"/>
    <cellStyle name="20% - Accent3 2 2 6 5 2" xfId="27607" xr:uid="{DCDD891B-388F-4E12-9AAD-B50E5B13C6F2}"/>
    <cellStyle name="20% - Accent3 2 2 6 5 3" xfId="46605" xr:uid="{159A520C-69DC-47CA-9C16-1603C0B8BD14}"/>
    <cellStyle name="20% - Accent3 2 2 6 6" xfId="5392" xr:uid="{519A158D-476F-4258-9722-B3C440045EA6}"/>
    <cellStyle name="20% - Accent3 2 2 6 6 2" xfId="36895" xr:uid="{87436415-FBA4-4306-A73A-90A214ABED2E}"/>
    <cellStyle name="20% - Accent3 2 2 6 6 3" xfId="47394" xr:uid="{39AD8EA4-8FDC-40EF-87DC-2A774B5E8E55}"/>
    <cellStyle name="20% - Accent3 2 2 6 7" xfId="6692" xr:uid="{2EC722B4-00C8-4902-B0E4-B031B769714F}"/>
    <cellStyle name="20% - Accent3 2 2 6 8" xfId="42937" xr:uid="{DF901AB5-9E69-4189-9A1E-2B0297ECF50F}"/>
    <cellStyle name="20% - Accent3 2 2 7" xfId="1746" xr:uid="{D5B0D32C-2F2C-4481-AF93-F36F7FE3830F}"/>
    <cellStyle name="20% - Accent3 2 2 7 2" xfId="3513" xr:uid="{B474158D-DCCD-410E-9AFD-2DD3D0FA6944}"/>
    <cellStyle name="20% - Accent3 2 2 7 2 2" xfId="33832" xr:uid="{8FA39185-05DD-4499-B2B6-AEB3079907F6}"/>
    <cellStyle name="20% - Accent3 2 2 7 2 3" xfId="13490" xr:uid="{E372CBF5-2F86-4E68-9E6F-69602C1B5950}"/>
    <cellStyle name="20% - Accent3 2 2 7 2 4" xfId="45538" xr:uid="{EE3D7956-E114-4D64-8D94-C2D72CD06A17}"/>
    <cellStyle name="20% - Accent3 2 2 7 3" xfId="4884" xr:uid="{089F1F00-42B3-4DA6-AF63-3173029C3553}"/>
    <cellStyle name="20% - Accent3 2 2 7 3 2" xfId="17026" xr:uid="{5870B30E-EFEF-4F07-9F36-895C2BD7BA70}"/>
    <cellStyle name="20% - Accent3 2 2 7 3 3" xfId="46887" xr:uid="{43FCA757-4B62-47B0-B901-2C92717B97DB}"/>
    <cellStyle name="20% - Accent3 2 2 7 4" xfId="38273" xr:uid="{04334A22-4093-486A-9FDE-8BC94274CEA2}"/>
    <cellStyle name="20% - Accent3 2 2 7 5" xfId="6988" xr:uid="{CAEE35BA-AD2F-43C9-80B3-B6E6B39D56CC}"/>
    <cellStyle name="20% - Accent3 2 2 7 6" xfId="43797" xr:uid="{AF42856A-C9C3-4A99-BD9C-321D55606387}"/>
    <cellStyle name="20% - Accent3 2 2 8" xfId="1168" xr:uid="{2AF0FE66-2A4D-4F62-91B7-003103233AC4}"/>
    <cellStyle name="20% - Accent3 2 2 8 2" xfId="2975" xr:uid="{141D1586-B85F-445B-AD77-D77F40954315}"/>
    <cellStyle name="20% - Accent3 2 2 8 2 2" xfId="32547" xr:uid="{B9E5143A-8CB7-43DF-A55C-CFDD161D4380}"/>
    <cellStyle name="20% - Accent3 2 2 8 2 3" xfId="45000" xr:uid="{5E3BDB25-169C-46EB-B29F-B2512A16271F}"/>
    <cellStyle name="20% - Accent3 2 2 8 3" xfId="40212" xr:uid="{50FB6B77-E045-479C-95E1-B8CF05C8279A}"/>
    <cellStyle name="20% - Accent3 2 2 8 4" xfId="24043" xr:uid="{ABDC92A5-E093-4C58-AD69-B644425E6C1F}"/>
    <cellStyle name="20% - Accent3 2 2 8 5" xfId="6955" xr:uid="{C887C29F-39BD-420C-A453-A82449D16C19}"/>
    <cellStyle name="20% - Accent3 2 2 8 6" xfId="43259" xr:uid="{176417E3-CED5-445C-9B3D-26B73C19BA4E}"/>
    <cellStyle name="20% - Accent3 2 2 9" xfId="2399" xr:uid="{2B9DC8CD-659E-4709-AA95-0EC8A3DE782E}"/>
    <cellStyle name="20% - Accent3 2 2 9 2" xfId="28919" xr:uid="{D5350BD7-6822-48A6-B798-A70BF393DB6D}"/>
    <cellStyle name="20% - Accent3 2 2 9 3" xfId="12928" xr:uid="{8437AA4B-1A7D-4435-AC67-414514FA728B}"/>
    <cellStyle name="20% - Accent3 2 2 9 4" xfId="44424" xr:uid="{5F835B2B-A0DF-4067-B7FB-2E033B6B99D1}"/>
    <cellStyle name="20% - Accent3 2 3" xfId="368" xr:uid="{5AC75A6C-743E-448F-8550-6C5C846ABC3F}"/>
    <cellStyle name="20% - Accent3 2 3 10" xfId="36156" xr:uid="{805ACE0F-057E-41A8-9812-F4372B2F4118}"/>
    <cellStyle name="20% - Accent3 2 3 2" xfId="9749" xr:uid="{0FFCAF63-49D7-4027-9447-60633AFD61D0}"/>
    <cellStyle name="20% - Accent3 2 3 2 2" xfId="11230" xr:uid="{D90CF8FD-1FCC-42E2-94EF-EDC4C8F85CC2}"/>
    <cellStyle name="20% - Accent3 2 3 2 2 2" xfId="12695" xr:uid="{4798D227-27B0-482D-A093-9AA4CB21A18F}"/>
    <cellStyle name="20% - Accent3 2 3 2 2 2 2" xfId="16268" xr:uid="{5B2C06C3-DB85-48C9-ABBC-0FBAD8C7E4AE}"/>
    <cellStyle name="20% - Accent3 2 3 2 2 2 2 2" xfId="35299" xr:uid="{B855D5FE-E0AE-4FAB-9B76-56AD7C8BBC1E}"/>
    <cellStyle name="20% - Accent3 2 3 2 2 2 3" xfId="19795" xr:uid="{1C2FE549-3042-4238-9FA8-0FD5DE19E0DF}"/>
    <cellStyle name="20% - Accent3 2 3 2 2 2 4" xfId="39652" xr:uid="{EB0DB61B-6267-47F9-8192-58C2AF16B411}"/>
    <cellStyle name="20% - Accent3 2 3 2 2 3" xfId="14826" xr:uid="{9525A851-36DE-41D2-9CE5-2E7AE35E51F5}"/>
    <cellStyle name="20% - Accent3 2 3 2 2 3 2" xfId="33286" xr:uid="{EC565756-41F6-4743-BA60-C3440EEC1D07}"/>
    <cellStyle name="20% - Accent3 2 3 2 2 3 3" xfId="41651" xr:uid="{E79D4DA9-4ADF-4613-9FDE-388DE4388294}"/>
    <cellStyle name="20% - Accent3 2 3 2 2 4" xfId="18353" xr:uid="{D1182349-B89C-46A8-8FE3-69411BF57440}"/>
    <cellStyle name="20% - Accent3 2 3 2 2 4 2" xfId="30321" xr:uid="{6A25BE5E-D699-41DF-BA2F-F847C887AB54}"/>
    <cellStyle name="20% - Accent3 2 3 2 2 5" xfId="28366" xr:uid="{2ED995B9-BDEB-49CF-A6B7-0AE03BB2D759}"/>
    <cellStyle name="20% - Accent3 2 3 2 2 6" xfId="37687" xr:uid="{591ECF50-0466-4A54-9763-483923336963}"/>
    <cellStyle name="20% - Accent3 2 3 2 3" xfId="20375" xr:uid="{51711EA0-BD21-4817-801B-359D22342BBF}"/>
    <cellStyle name="20% - Accent3 2 3 2 3 2" xfId="23236" xr:uid="{543508CF-1310-4E0C-B7DD-375EF7A916CB}"/>
    <cellStyle name="20% - Accent3 2 3 2 3 2 2" xfId="31562" xr:uid="{2ACB741E-9802-4EB6-93A9-B1C6122ACEF8}"/>
    <cellStyle name="20% - Accent3 2 3 2 3 2 3" xfId="39120" xr:uid="{53173BE8-3482-4AD7-9A37-60164DB795EF}"/>
    <cellStyle name="20% - Accent3 2 3 2 3 3" xfId="25777" xr:uid="{388BEE09-59ED-4659-A08B-51CC223ADFF8}"/>
    <cellStyle name="20% - Accent3 2 3 2 3 3 2" xfId="34725" xr:uid="{08EA1081-A004-46BE-805C-B0B9ECF69C7B}"/>
    <cellStyle name="20% - Accent3 2 3 2 3 3 3" xfId="41097" xr:uid="{DC123771-16BE-446B-85F7-545EA26E36FA}"/>
    <cellStyle name="20% - Accent3 2 3 2 3 4" xfId="21752" xr:uid="{B06A56E0-8A54-4E09-AD27-ED62DB9E5BC2}"/>
    <cellStyle name="20% - Accent3 2 3 2 3 4 2" xfId="29725" xr:uid="{979FB398-6E6D-4861-937C-E027BF37F7F5}"/>
    <cellStyle name="20% - Accent3 2 3 2 3 5" xfId="27801" xr:uid="{61681023-7F96-40EE-989E-D46501D296DF}"/>
    <cellStyle name="20% - Accent3 2 3 2 3 6" xfId="37093" xr:uid="{E51AFCF5-8199-414F-B850-CEA04C065063}"/>
    <cellStyle name="20% - Accent3 2 3 2 4" xfId="22841" xr:uid="{550E4B1B-B7B8-4060-ABAE-059A11C65B2E}"/>
    <cellStyle name="20% - Accent3 2 3 2 4 2" xfId="25203" xr:uid="{EFA355AB-3568-44CB-BA8E-5D30CC07A0C8}"/>
    <cellStyle name="20% - Accent3 2 3 2 4 2 2" xfId="34013" xr:uid="{C7E8B59F-B10E-46B2-835E-15FF88D36E9A}"/>
    <cellStyle name="20% - Accent3 2 3 2 4 3" xfId="31030" xr:uid="{21A2386A-D431-4789-868C-A94118F64BC7}"/>
    <cellStyle name="20% - Accent3 2 3 2 4 4" xfId="38456" xr:uid="{52B1DF83-B9D8-472C-A055-90DFD4E23805}"/>
    <cellStyle name="20% - Accent3 2 3 2 5" xfId="24190" xr:uid="{BDC78A02-596A-4530-8752-159E5FCAA01D}"/>
    <cellStyle name="20% - Accent3 2 3 2 5 2" xfId="32729" xr:uid="{14135F14-8EB0-4FFB-8CE9-C7F008BBEF59}"/>
    <cellStyle name="20% - Accent3 2 3 2 5 3" xfId="40394" xr:uid="{C5540505-041D-471E-B7CD-901DD90C8011}"/>
    <cellStyle name="20% - Accent3 2 3 2 6" xfId="21211" xr:uid="{93EA3F41-CD9A-460B-AA3A-64FB7842F86F}"/>
    <cellStyle name="20% - Accent3 2 3 2 6 2" xfId="29118" xr:uid="{911F7804-B1E7-4A7C-96CF-BC8D9CF94CDD}"/>
    <cellStyle name="20% - Accent3 2 3 2 7" xfId="27217" xr:uid="{B05666EB-A7C1-40F1-ACFD-C5069F890890}"/>
    <cellStyle name="20% - Accent3 2 3 2 8" xfId="36355" xr:uid="{1732B1F7-4ECD-4B57-A6E4-0D97F33C7273}"/>
    <cellStyle name="20% - Accent3 2 3 3" xfId="9294" xr:uid="{ACB26FC6-D1EB-4359-AFAF-371F2DBA11D8}"/>
    <cellStyle name="20% - Accent3 2 3 3 2" xfId="11820" xr:uid="{4FDF0D6C-C077-4D40-94BA-039E5F0E23CE}"/>
    <cellStyle name="20% - Accent3 2 3 3 2 2" xfId="15399" xr:uid="{5D6548AE-CA5C-4699-BEE2-FBBF8EC2F256}"/>
    <cellStyle name="20% - Accent3 2 3 3 2 2 2" xfId="26447" xr:uid="{8269F6EF-0CFC-44B2-8FCF-FD0FDA082699}"/>
    <cellStyle name="20% - Accent3 2 3 3 2 2 2 2" xfId="35494" xr:uid="{2E7883F8-C396-432A-B629-8A768DBB4CA1}"/>
    <cellStyle name="20% - Accent3 2 3 3 2 2 3" xfId="32230" xr:uid="{EAF2095E-7329-44EF-84FB-75DD16093C5C}"/>
    <cellStyle name="20% - Accent3 2 3 3 2 2 4" xfId="39839" xr:uid="{3AEE26F3-5696-4F42-9E1B-F590966FE5A0}"/>
    <cellStyle name="20% - Accent3 2 3 3 2 2 5" xfId="23795" xr:uid="{0A4A2F1F-3E1E-4469-8F51-C4AE1BAEBAE3}"/>
    <cellStyle name="20% - Accent3 2 3 3 2 3" xfId="18926" xr:uid="{F4DA876B-466F-4CE7-9E58-5DD4DEC35AE5}"/>
    <cellStyle name="20% - Accent3 2 3 3 2 3 2" xfId="33472" xr:uid="{A417B72D-B484-4578-AA3E-6AE6B00D2384}"/>
    <cellStyle name="20% - Accent3 2 3 3 2 3 3" xfId="41831" xr:uid="{A9CD6E11-6413-4EB2-A4AF-D919C20E8859}"/>
    <cellStyle name="20% - Accent3 2 3 3 2 3 4" xfId="24760" xr:uid="{4D5A2F85-A04E-46DA-86E2-29620CFBFF66}"/>
    <cellStyle name="20% - Accent3 2 3 3 2 4" xfId="22423" xr:uid="{6DB2520F-4F79-4F5D-AB9D-11CD072AC1B8}"/>
    <cellStyle name="20% - Accent3 2 3 3 2 4 2" xfId="30518" xr:uid="{B165BFA0-7EBE-495E-8940-3BDF5046DB8C}"/>
    <cellStyle name="20% - Accent3 2 3 3 2 5" xfId="28553" xr:uid="{DF201AB8-A101-4D15-98FD-5BB25EAE82E4}"/>
    <cellStyle name="20% - Accent3 2 3 3 2 6" xfId="37876" xr:uid="{D1FE1547-3B76-4DC9-90A2-EB7B056FD015}"/>
    <cellStyle name="20% - Accent3 2 3 3 2 7" xfId="20807" xr:uid="{E62510C4-A78B-49C5-96A1-8A96EBA125F2}"/>
    <cellStyle name="20% - Accent3 2 3 3 3" xfId="13990" xr:uid="{E4AD56F0-D186-4FAD-9815-6866E5537D58}"/>
    <cellStyle name="20% - Accent3 2 3 3 3 2" xfId="23409" xr:uid="{1867877E-7CBE-4391-AE45-5C73E4B9F421}"/>
    <cellStyle name="20% - Accent3 2 3 3 3 2 2" xfId="31738" xr:uid="{03B8FD89-78DC-4012-BCF5-30EE04E7D8EA}"/>
    <cellStyle name="20% - Accent3 2 3 3 3 2 3" xfId="39290" xr:uid="{0E5950AE-F494-489A-B440-5261EB696EB2}"/>
    <cellStyle name="20% - Accent3 2 3 3 3 3" xfId="25954" xr:uid="{FCEB7B1C-1D5A-4E59-A027-5DBD18EC8180}"/>
    <cellStyle name="20% - Accent3 2 3 3 3 3 2" xfId="34920" xr:uid="{4C37992E-5590-455D-B6D3-2124B1BAB3FB}"/>
    <cellStyle name="20% - Accent3 2 3 3 3 3 3" xfId="41286" xr:uid="{19C0770D-27A8-4235-808D-84F50D2B0530}"/>
    <cellStyle name="20% - Accent3 2 3 3 3 4" xfId="21928" xr:uid="{2624842E-D881-45EB-8AF8-F8B177A17F3E}"/>
    <cellStyle name="20% - Accent3 2 3 3 3 4 2" xfId="29928" xr:uid="{B3B57570-1D51-4875-8299-4DFABBB61454}"/>
    <cellStyle name="20% - Accent3 2 3 3 3 5" xfId="27997" xr:uid="{3791B443-B7B6-4E96-8635-AF80AD1FB4A6}"/>
    <cellStyle name="20% - Accent3 2 3 3 3 6" xfId="37295" xr:uid="{1CB6B417-2D0A-4647-9309-9A3FA539364F}"/>
    <cellStyle name="20% - Accent3 2 3 3 3 7" xfId="20489" xr:uid="{2DE2116C-A4F5-41C5-9409-1C4AA4BEB34B}"/>
    <cellStyle name="20% - Accent3 2 3 3 4" xfId="17522" xr:uid="{34F6DE84-3FB3-40F5-9C83-236943D9E6D6}"/>
    <cellStyle name="20% - Accent3 2 3 3 4 2" xfId="25386" xr:uid="{FFEA58D0-2BCD-4CE3-AC39-63FAC85474ED}"/>
    <cellStyle name="20% - Accent3 2 3 3 4 2 2" xfId="34207" xr:uid="{5E558D83-AE87-403E-BE6A-D9B08B94EAF9}"/>
    <cellStyle name="20% - Accent3 2 3 3 4 3" xfId="31210" xr:uid="{A6C32B6E-E3EC-45B2-8CFB-0AA5147041BA}"/>
    <cellStyle name="20% - Accent3 2 3 3 4 4" xfId="38641" xr:uid="{ED4E34DE-256A-49A3-8F53-B5807A71EF0A}"/>
    <cellStyle name="20% - Accent3 2 3 3 4 5" xfId="22966" xr:uid="{C727BE8A-B7C3-4189-ABD1-BDB7251C03B1}"/>
    <cellStyle name="20% - Accent3 2 3 3 5" xfId="24368" xr:uid="{20B52A32-2942-468F-8FA2-336629684E1B}"/>
    <cellStyle name="20% - Accent3 2 3 3 5 2" xfId="32918" xr:uid="{182279DE-230F-448E-98CF-8172BE1649B5}"/>
    <cellStyle name="20% - Accent3 2 3 3 5 3" xfId="40577" xr:uid="{5C9936A9-C251-42A8-9D0F-11A33B47CDDC}"/>
    <cellStyle name="20% - Accent3 2 3 3 6" xfId="21391" xr:uid="{9C547C2D-7E8A-4CCF-AA4E-BC2EAFC2FE24}"/>
    <cellStyle name="20% - Accent3 2 3 3 6 2" xfId="29320" xr:uid="{77721870-BB49-41F6-AAF5-85238875AAB8}"/>
    <cellStyle name="20% - Accent3 2 3 3 7" xfId="27406" xr:uid="{3A0A67D1-F743-465E-B5E0-88C4980D3032}"/>
    <cellStyle name="20% - Accent3 2 3 3 8" xfId="36551" xr:uid="{93558A2D-5E10-47C8-A851-408FE4C07514}"/>
    <cellStyle name="20% - Accent3 2 3 3 9" xfId="20154" xr:uid="{4435ECE7-70C9-4DF0-BED0-3CA3BFB6B3DA}"/>
    <cellStyle name="20% - Accent3 2 3 4" xfId="10527" xr:uid="{572DAEAD-2306-4913-AB8C-03AF33A5049D}"/>
    <cellStyle name="20% - Accent3 2 3 4 2" xfId="12040" xr:uid="{9A2F6E5B-A41D-41AC-90DB-05F26A6FE5DD}"/>
    <cellStyle name="20% - Accent3 2 3 4 2 2" xfId="15618" xr:uid="{20DC76E6-01FF-45B7-BC2A-EEB6E5CBC144}"/>
    <cellStyle name="20% - Accent3 2 3 4 2 2 2" xfId="35116" xr:uid="{8B3294A3-3A04-4F4A-AACD-B2F834A8A6B3}"/>
    <cellStyle name="20% - Accent3 2 3 4 2 3" xfId="19145" xr:uid="{EF1AA689-16E5-4C10-9D19-32D91BA946DF}"/>
    <cellStyle name="20% - Accent3 2 3 4 2 4" xfId="39469" xr:uid="{9962375F-B157-42D6-8D76-FD13ACD4E86B}"/>
    <cellStyle name="20% - Accent3 2 3 4 3" xfId="14210" xr:uid="{097FEE0E-C2A2-4A93-BF57-FA105096CC68}"/>
    <cellStyle name="20% - Accent3 2 3 4 3 2" xfId="33111" xr:uid="{5695745B-D158-48B9-814F-EF3C91D00337}"/>
    <cellStyle name="20% - Accent3 2 3 4 3 3" xfId="41476" xr:uid="{C58B034E-3FE0-4B78-8E01-4185277DB672}"/>
    <cellStyle name="20% - Accent3 2 3 4 4" xfId="17737" xr:uid="{02DE3AC4-9065-42F1-B8CC-9ED5D0D12D78}"/>
    <cellStyle name="20% - Accent3 2 3 4 4 2" xfId="30134" xr:uid="{AC23173C-0B5B-47C7-A8F0-6390129F096A}"/>
    <cellStyle name="20% - Accent3 2 3 4 5" xfId="28193" xr:uid="{5ACDB928-C82B-4BDD-9C4E-66D4CC64C05F}"/>
    <cellStyle name="20% - Accent3 2 3 4 6" xfId="37499" xr:uid="{C5077922-2034-4773-98B1-2B89003389EB}"/>
    <cellStyle name="20% - Accent3 2 3 5" xfId="10802" xr:uid="{B308B8B7-AD83-432E-9DA4-974220C01F25}"/>
    <cellStyle name="20% - Accent3 2 3 5 2" xfId="12288" xr:uid="{B1D666DF-53FD-45C2-B5C4-CDB198D6FC85}"/>
    <cellStyle name="20% - Accent3 2 3 5 2 2" xfId="15861" xr:uid="{9FFD89D9-89E5-4D19-B1F6-52A3D8A75326}"/>
    <cellStyle name="20% - Accent3 2 3 5 2 3" xfId="19388" xr:uid="{B196FAA6-F3A5-4B5A-B0B9-F93C547FB1D3}"/>
    <cellStyle name="20% - Accent3 2 3 5 3" xfId="14434" xr:uid="{B5A7BF34-3D7F-481B-8195-A698D69CFADB}"/>
    <cellStyle name="20% - Accent3 2 3 5 3 2" xfId="34530" xr:uid="{32266A34-38EE-4B9E-964C-328F817D2821}"/>
    <cellStyle name="20% - Accent3 2 3 5 3 3" xfId="40902" xr:uid="{6E4488EC-8A07-4357-A497-9DD46E90837F}"/>
    <cellStyle name="20% - Accent3 2 3 5 4" xfId="17961" xr:uid="{DD5F76A2-5FAC-4842-8FBE-DE179FD9BD81}"/>
    <cellStyle name="20% - Accent3 2 3 5 4 2" xfId="29526" xr:uid="{1C3D3EA4-4807-4605-A9B0-06C489951B72}"/>
    <cellStyle name="20% - Accent3 2 3 5 5" xfId="27606" xr:uid="{309166D6-FB89-445C-B84F-162037ADFB01}"/>
    <cellStyle name="20% - Accent3 2 3 5 6" xfId="36894" xr:uid="{7956F2D7-3856-4FE5-A7C4-80F981751119}"/>
    <cellStyle name="20% - Accent3 2 3 6" xfId="22716" xr:uid="{EC34F62F-D037-4C78-AA6D-13AB5C9495E0}"/>
    <cellStyle name="20% - Accent3 2 3 6 2" xfId="25039" xr:uid="{06A903C5-EA6F-4A9D-A537-7C36DDCADBE1}"/>
    <cellStyle name="20% - Accent3 2 3 6 2 2" xfId="33831" xr:uid="{8348F176-D5F1-45C9-966E-15B6C8EDAC4E}"/>
    <cellStyle name="20% - Accent3 2 3 6 3" xfId="30866" xr:uid="{4A2B26FC-B062-47F4-AADA-8E114AC78C31}"/>
    <cellStyle name="20% - Accent3 2 3 6 4" xfId="38272" xr:uid="{3B61B448-31D1-4436-BE9F-85C6190F31FB}"/>
    <cellStyle name="20% - Accent3 2 3 7" xfId="24042" xr:uid="{E9FC1890-179E-4A27-BDD2-26FF6EC600D9}"/>
    <cellStyle name="20% - Accent3 2 3 7 2" xfId="32546" xr:uid="{2F2555C8-49D7-4B7F-BC27-3A031003A11B}"/>
    <cellStyle name="20% - Accent3 2 3 7 3" xfId="40211" xr:uid="{1C82AAE2-64DC-42CC-8E14-707D872A1EA6}"/>
    <cellStyle name="20% - Accent3 2 3 8" xfId="21042" xr:uid="{6C9EBCE7-E566-4CAF-B8BC-A3B5615602E7}"/>
    <cellStyle name="20% - Accent3 2 3 8 2" xfId="28918" xr:uid="{DFDDE08F-EB91-4496-B94A-CEFAF1EAF36E}"/>
    <cellStyle name="20% - Accent3 2 3 9" xfId="27055" xr:uid="{542616FB-A5AC-452A-ACA7-E8A6334A1128}"/>
    <cellStyle name="20% - Accent3 2 4" xfId="369" xr:uid="{E5D779AF-F401-4698-8187-7DEFB4CEEF24}"/>
    <cellStyle name="20% - Accent3 2 4 2" xfId="10442" xr:uid="{5E701B7E-7761-40E2-9521-3CBC5E47685C}"/>
    <cellStyle name="20% - Accent3 2 4 2 2" xfId="11402" xr:uid="{B72D7EA0-17D2-4BE8-A7FD-0CF4D919D1EA}"/>
    <cellStyle name="20% - Accent3 2 4 2 2 2" xfId="12867" xr:uid="{54B7F811-3ABE-41D9-B76D-9FB3DDB0DABC}"/>
    <cellStyle name="20% - Accent3 2 4 2 2 2 2" xfId="16440" xr:uid="{B4A21521-56AB-4320-A32D-88C9507DF2AB}"/>
    <cellStyle name="20% - Accent3 2 4 2 2 2 3" xfId="19967" xr:uid="{18F6323D-329F-45F2-8C1B-19D46539C646}"/>
    <cellStyle name="20% - Accent3 2 4 2 2 2 4" xfId="35655" xr:uid="{897F3234-A30A-4CC5-A499-186927065E94}"/>
    <cellStyle name="20% - Accent3 2 4 2 2 3" xfId="14998" xr:uid="{823BB411-7744-4D8D-9570-E1208CD311DB}"/>
    <cellStyle name="20% - Accent3 2 4 2 2 3 2" xfId="40000" xr:uid="{3C4C4464-C2DB-431A-AE86-5EFC671C4B1F}"/>
    <cellStyle name="20% - Accent3 2 4 2 2 4" xfId="18525" xr:uid="{EDFBFA39-02AB-4C2C-8673-3560D2268029}"/>
    <cellStyle name="20% - Accent3 2 4 2 2 5" xfId="26590" xr:uid="{60F3CB8A-A1E2-48D7-AC87-27A812E976FE}"/>
    <cellStyle name="20% - Accent3 2 4 2 3" xfId="11986" xr:uid="{9575BFC6-2A7C-4589-8A5B-EB8D62FB058E}"/>
    <cellStyle name="20% - Accent3 2 4 2 3 2" xfId="15564" xr:uid="{751A6411-6761-47C6-96D4-D8828A1BBAB8}"/>
    <cellStyle name="20% - Accent3 2 4 2 3 3" xfId="19091" xr:uid="{74801439-D027-482B-893E-6562FD1AC6BC}"/>
    <cellStyle name="20% - Accent3 2 4 2 4" xfId="14158" xr:uid="{29D2D581-FD2B-4BEE-ABE7-251512EC9679}"/>
    <cellStyle name="20% - Accent3 2 4 2 5" xfId="17685" xr:uid="{1E88595A-1DD9-4E74-A9EE-B9F81C0B10E3}"/>
    <cellStyle name="20% - Accent3 2 4 3" xfId="10984" xr:uid="{C7CBBA0A-01E7-4F3D-B4FA-7D9543593F99}"/>
    <cellStyle name="20% - Accent3 2 4 3 2" xfId="12460" xr:uid="{1B52F865-2A32-4C6C-9C56-5D1296A6B2E5}"/>
    <cellStyle name="20% - Accent3 2 4 3 2 2" xfId="16033" xr:uid="{FEF5E130-64A2-4BB2-9CA0-972E52231039}"/>
    <cellStyle name="20% - Accent3 2 4 3 2 3" xfId="19560" xr:uid="{847DBF3D-65BA-4B39-8550-23568A262FF8}"/>
    <cellStyle name="20% - Accent3 2 4 3 2 4" xfId="34374" xr:uid="{FE1254AB-F7C7-40E9-AA31-57240C53C741}"/>
    <cellStyle name="20% - Accent3 2 4 3 3" xfId="14605" xr:uid="{4A98C998-D280-47D5-9FD6-0A6E4FB47712}"/>
    <cellStyle name="20% - Accent3 2 4 3 3 2" xfId="38804" xr:uid="{81BCE808-220C-4899-8313-7EEE9DD6FB9D}"/>
    <cellStyle name="20% - Accent3 2 4 3 4" xfId="18132" xr:uid="{27AC832E-4E81-4308-9EE3-57AD530813C7}"/>
    <cellStyle name="20% - Accent3 2 4 3 5" xfId="25529" xr:uid="{64F2F9CD-C798-4107-9F32-5EA1FBCB1F83}"/>
    <cellStyle name="20% - Accent3 2 4 4" xfId="11625" xr:uid="{080B707C-12AB-4E02-A816-51A32A1203CE}"/>
    <cellStyle name="20% - Accent3 2 4 4 2" xfId="15208" xr:uid="{B9F13A70-70EF-4482-8285-AF3DDA31A603}"/>
    <cellStyle name="20% - Accent3 2 4 4 2 2" xfId="33626" xr:uid="{42F09E9F-3402-4BDC-95CF-7AFB2CBD2F5C}"/>
    <cellStyle name="20% - Accent3 2 4 4 3" xfId="18735" xr:uid="{D0757AE7-AB4B-4760-A739-7F3419798BC3}"/>
    <cellStyle name="20% - Accent3 2 4 4 3 2" xfId="40735" xr:uid="{CF16278E-08CE-4523-9C9D-A7AE51B864A0}"/>
    <cellStyle name="20% - Accent3 2 4 4 4" xfId="24866" xr:uid="{C3AFAF28-9B6F-435E-A69E-3A52D080E44E}"/>
    <cellStyle name="20% - Accent3 2 4 5" xfId="7618" xr:uid="{48E870BC-F39D-43FE-9AB1-CB489D755DC9}"/>
    <cellStyle name="20% - Accent3 2 4 5 2" xfId="13812" xr:uid="{77DA6EF5-3296-4657-92E9-62692E7F02EC}"/>
    <cellStyle name="20% - Accent3 2 4 5 2 2" xfId="30684" xr:uid="{48D439DA-73BC-4FEC-8E15-82DF778B4F03}"/>
    <cellStyle name="20% - Accent3 2 4 5 3" xfId="17348" xr:uid="{728CB8AE-9CCA-4A9A-8643-AD39F1887B10}"/>
    <cellStyle name="20% - Accent3 2 4 5 4" xfId="22566" xr:uid="{4B6267FF-4202-4836-AA9A-E863951B6C55}"/>
    <cellStyle name="20% - Accent3 2 4 6" xfId="28707" xr:uid="{BCD665E2-9E2A-49B0-A4A7-80E793D20EE2}"/>
    <cellStyle name="20% - Accent3 2 4 7" xfId="36720" xr:uid="{CEE7443E-BD07-4B26-91D0-042BD79F2BEB}"/>
    <cellStyle name="20% - Accent3 2 5" xfId="11084" xr:uid="{2DDA24FD-211E-4CCB-BEF2-6586DFFDEE11}"/>
    <cellStyle name="20% - Accent3 2 5 2" xfId="12535" xr:uid="{61B1B38E-8996-4D30-9E5C-14B1F4603124}"/>
    <cellStyle name="20% - Accent3 2 5 2 2" xfId="16108" xr:uid="{1C101C39-A154-4FE0-ABA6-B3FF65F15492}"/>
    <cellStyle name="20% - Accent3 2 5 2 3" xfId="19635" xr:uid="{E3157DE2-84A7-4C99-93ED-896833251CA2}"/>
    <cellStyle name="20% - Accent3 2 5 3" xfId="14680" xr:uid="{59CB6121-EF20-44E1-B05D-BBC6B595789C}"/>
    <cellStyle name="20% - Accent3 2 5 4" xfId="18207" xr:uid="{606A4854-B7A9-45B2-9DFC-B5B69E0D7F6F}"/>
    <cellStyle name="20% - Accent3 2 6" xfId="10655" xr:uid="{FE00F514-4BF9-4DF7-AC4F-6F3C52123015}"/>
    <cellStyle name="20% - Accent3 2 6 2" xfId="12135" xr:uid="{2E9410AC-9414-472A-B02A-3987DDEC4B58}"/>
    <cellStyle name="20% - Accent3 2 6 2 2" xfId="15708" xr:uid="{BFB03B2F-213C-4EF8-929D-5840856EE712}"/>
    <cellStyle name="20% - Accent3 2 6 2 3" xfId="19235" xr:uid="{9ACDA7E0-A6D9-4A75-84A9-1B2FD2ECB8AA}"/>
    <cellStyle name="20% - Accent3 2 6 3" xfId="14287" xr:uid="{48DBF313-578A-470C-8840-4206A23ED13E}"/>
    <cellStyle name="20% - Accent3 2 6 4" xfId="17814" xr:uid="{F7CE3B4D-C997-4CC2-9A10-DFB914BF2256}"/>
    <cellStyle name="20% - Accent3 2 7" xfId="11566" xr:uid="{2C43E2F9-3055-4FF3-B9CC-7BA0C7B97CFF}"/>
    <cellStyle name="20% - Accent3 2 7 2" xfId="15161" xr:uid="{59FD6593-0855-4771-894E-0738162912BA}"/>
    <cellStyle name="20% - Accent3 2 7 3" xfId="18688" xr:uid="{4F07B265-3612-4C59-85DA-78AB2F20E9FB}"/>
    <cellStyle name="20% - Accent3 2 8" xfId="7035" xr:uid="{2801385E-A51E-4B63-BB3B-0ED32DA9F83A}"/>
    <cellStyle name="20% - Accent3 2 8 2" xfId="13526" xr:uid="{C1CCC696-154C-4D39-A8B2-05D16587D54E}"/>
    <cellStyle name="20% - Accent3 2 8 3" xfId="17062" xr:uid="{2494EB4B-2219-4E52-9EDB-5960564439C6}"/>
    <cellStyle name="20% - Accent3 2 9" xfId="48053" xr:uid="{4514205B-6AF4-4C85-9162-B5C186615AEC}"/>
    <cellStyle name="20% - Accent3 20" xfId="48171" xr:uid="{CE832B4B-E2C5-4C3B-A08D-65BB7F76E5E9}"/>
    <cellStyle name="20% - Accent3 3" xfId="225" xr:uid="{73B7B87F-2DDD-4356-A786-E987D681DBC0}"/>
    <cellStyle name="20% - Accent3 3 10" xfId="6074" xr:uid="{D85CE8E0-47C2-4FFE-BC58-61A599C3CB14}"/>
    <cellStyle name="20% - Accent3 3 11" xfId="36158" xr:uid="{47E8C218-846E-45F6-85F0-AEE60754185F}"/>
    <cellStyle name="20% - Accent3 3 12" xfId="42499" xr:uid="{8B1A7683-867F-40A8-8BCA-098922EE39D3}"/>
    <cellStyle name="20% - Accent3 3 13" xfId="42571" xr:uid="{80B7D3DC-751A-43C5-BE65-F47DFF963026}"/>
    <cellStyle name="20% - Accent3 3 14" xfId="48127" xr:uid="{45F8CD26-93F2-49CB-A4DF-3A7F84251F61}"/>
    <cellStyle name="20% - Accent3 3 2" xfId="370" xr:uid="{34633B3A-6B8F-490D-A137-6B20BEEA00AF}"/>
    <cellStyle name="20% - Accent3 3 2 2" xfId="10114" xr:uid="{4F2D36DF-FDFF-4980-B2EE-DADDD6E99F9B}"/>
    <cellStyle name="20% - Accent3 3 2 2 2" xfId="23678" xr:uid="{E61900BE-EBF9-499C-8EF9-E2FCC41AB477}"/>
    <cellStyle name="20% - Accent3 3 2 2 2 2" xfId="26278" xr:uid="{34CBD006-437D-4389-A69D-5C4C73E6AC44}"/>
    <cellStyle name="20% - Accent3 3 2 2 2 2 2" xfId="35300" xr:uid="{CAC123D4-11C4-4AB6-B75B-DF01884F18D4}"/>
    <cellStyle name="20% - Accent3 3 2 2 2 3" xfId="32063" xr:uid="{C0D7F975-2870-422A-81C3-D100653CE555}"/>
    <cellStyle name="20% - Accent3 3 2 2 2 4" xfId="39653" xr:uid="{B36F0E88-A5CC-4660-A7C7-DD2A4A8FDDD7}"/>
    <cellStyle name="20% - Accent3 3 2 2 3" xfId="24644" xr:uid="{84C3B8D6-5CBC-4D24-879E-F00A4C0BC147}"/>
    <cellStyle name="20% - Accent3 3 2 2 3 2" xfId="33287" xr:uid="{8D4AB115-BE94-47C1-A708-C4639ABBD24F}"/>
    <cellStyle name="20% - Accent3 3 2 2 3 3" xfId="41652" xr:uid="{A79A08FF-1B39-4107-B7D9-2246FF908B8E}"/>
    <cellStyle name="20% - Accent3 3 2 2 4" xfId="22254" xr:uid="{4C4919C0-D8A7-4876-9264-792128E2A609}"/>
    <cellStyle name="20% - Accent3 3 2 2 4 2" xfId="30323" xr:uid="{852E8A8C-773C-40B2-ABA0-0DE053E9A717}"/>
    <cellStyle name="20% - Accent3 3 2 2 5" xfId="28367" xr:uid="{BE38932B-4017-485D-8A24-759F962196BC}"/>
    <cellStyle name="20% - Accent3 3 2 2 6" xfId="37689" xr:uid="{88DEC59A-4394-42D8-924E-60B71ACD8C60}"/>
    <cellStyle name="20% - Accent3 3 2 2 7" xfId="20701" xr:uid="{AB160498-FBA4-4F73-BB22-EE2CB0F50EF0}"/>
    <cellStyle name="20% - Accent3 3 2 3" xfId="11140" xr:uid="{F8D476A0-0155-433F-A826-6E42F59C1974}"/>
    <cellStyle name="20% - Accent3 3 2 3 2" xfId="12592" xr:uid="{F28D0887-1EB6-410D-8A4C-7226FF807A6C}"/>
    <cellStyle name="20% - Accent3 3 2 3 2 2" xfId="16165" xr:uid="{1137F8D0-5564-4DEF-A7A6-4847C960DD72}"/>
    <cellStyle name="20% - Accent3 3 2 3 2 3" xfId="19692" xr:uid="{5C25D558-BAB4-4262-8253-331741B723A6}"/>
    <cellStyle name="20% - Accent3 3 2 3 3" xfId="14736" xr:uid="{6C80BC06-8EFC-48D7-948B-0972D44E17FD}"/>
    <cellStyle name="20% - Accent3 3 2 3 3 2" xfId="34726" xr:uid="{5C1E05AB-170C-425E-BC39-5A24BB06C879}"/>
    <cellStyle name="20% - Accent3 3 2 3 3 3" xfId="41098" xr:uid="{040D2B35-28DF-4388-A271-6CF35D26A3BE}"/>
    <cellStyle name="20% - Accent3 3 2 3 4" xfId="18263" xr:uid="{3602374A-737B-45F0-9DC4-BA79C8AF166F}"/>
    <cellStyle name="20% - Accent3 3 2 3 4 2" xfId="29727" xr:uid="{822A0A34-E244-4BD4-8825-16552E425C9C}"/>
    <cellStyle name="20% - Accent3 3 2 3 5" xfId="27802" xr:uid="{934332EB-483A-41BE-B568-F2E333AC225E}"/>
    <cellStyle name="20% - Accent3 3 2 3 6" xfId="37095" xr:uid="{CB39CDAF-ABCB-4F7A-9AAF-776789A1B047}"/>
    <cellStyle name="20% - Accent3 3 2 4" xfId="11819" xr:uid="{6344AD43-B663-4886-AD94-0DB9C4B76EEF}"/>
    <cellStyle name="20% - Accent3 3 2 4 2" xfId="15398" xr:uid="{8067CEBE-80FB-4F7E-9E60-A9E7F01718A7}"/>
    <cellStyle name="20% - Accent3 3 2 4 2 2" xfId="34015" xr:uid="{1E39085D-C63F-4EA5-8AC4-4EA6E772538B}"/>
    <cellStyle name="20% - Accent3 3 2 4 3" xfId="18925" xr:uid="{3DFAEA31-0A2B-49F7-A915-3EDE4B835D62}"/>
    <cellStyle name="20% - Accent3 3 2 4 4" xfId="38458" xr:uid="{FC9B15C2-8A9C-446F-9CD2-DCEF79E8F7B2}"/>
    <cellStyle name="20% - Accent3 3 2 5" xfId="13989" xr:uid="{F8EEC726-B06C-4289-A877-9AE7E7869D90}"/>
    <cellStyle name="20% - Accent3 3 2 5 2" xfId="32730" xr:uid="{9D219535-3CFA-47C5-B3D2-45D8A01978E1}"/>
    <cellStyle name="20% - Accent3 3 2 5 3" xfId="40395" xr:uid="{9B05373A-54EB-401E-ABD1-0F2F839E6BDC}"/>
    <cellStyle name="20% - Accent3 3 2 6" xfId="17521" xr:uid="{F91C4508-86A7-4FF0-86AE-9A39605710A8}"/>
    <cellStyle name="20% - Accent3 3 2 6 2" xfId="29120" xr:uid="{F341D05B-C1CB-462E-9C72-50300126F6A1}"/>
    <cellStyle name="20% - Accent3 3 2 7" xfId="27218" xr:uid="{8C8F5F46-209D-49C8-8391-A37892F80DFF}"/>
    <cellStyle name="20% - Accent3 3 2 8" xfId="36356" xr:uid="{41E3DDD1-DF0A-426C-8CE5-E47D32C7C8C8}"/>
    <cellStyle name="20% - Accent3 3 2 9" xfId="9293" xr:uid="{A361FBBD-0559-452A-A47F-74A9BE0D54DB}"/>
    <cellStyle name="20% - Accent3 3 3" xfId="2212" xr:uid="{BC413E69-AE4F-40C3-8293-F79D74E775B1}"/>
    <cellStyle name="20% - Accent3 3 3 10" xfId="10113" xr:uid="{1655EDD0-9A23-4075-87B0-ECAB9BE51C5D}"/>
    <cellStyle name="20% - Accent3 3 3 11" xfId="44241" xr:uid="{1BED42DA-7FAE-47F2-9170-618E913FBC58}"/>
    <cellStyle name="20% - Accent3 3 3 2" xfId="3957" xr:uid="{49F92507-EF46-41DF-94AA-8D91A9ECBCCB}"/>
    <cellStyle name="20% - Accent3 3 3 2 2" xfId="23796" xr:uid="{8DD4F80E-BF5D-4D9D-8EEE-8EA1BB233CFF}"/>
    <cellStyle name="20% - Accent3 3 3 2 2 2" xfId="26448" xr:uid="{C99AC483-E673-4FFD-A616-E20CDFEEE57F}"/>
    <cellStyle name="20% - Accent3 3 3 2 2 2 2" xfId="35495" xr:uid="{51449633-4776-4829-B00B-77578C7F8B52}"/>
    <cellStyle name="20% - Accent3 3 3 2 2 3" xfId="32231" xr:uid="{1993FEAC-2927-44AE-9416-FFF1CE389889}"/>
    <cellStyle name="20% - Accent3 3 3 2 2 4" xfId="39840" xr:uid="{3A1C038A-BCC7-4277-9D75-00DBB5021565}"/>
    <cellStyle name="20% - Accent3 3 3 2 3" xfId="24761" xr:uid="{120A8110-8087-4FC0-86EF-F15E42C2E4D7}"/>
    <cellStyle name="20% - Accent3 3 3 2 3 2" xfId="33473" xr:uid="{167C0B84-7462-4BC6-86ED-98DB50C814B9}"/>
    <cellStyle name="20% - Accent3 3 3 2 3 3" xfId="41832" xr:uid="{84A8C0C8-936D-4C80-BD2A-A7645B061C40}"/>
    <cellStyle name="20% - Accent3 3 3 2 4" xfId="22424" xr:uid="{84E2C06C-405B-4522-AD48-F8769D3F7D70}"/>
    <cellStyle name="20% - Accent3 3 3 2 4 2" xfId="30520" xr:uid="{35866A1E-2B42-4AEF-A16D-18A70AABEEAB}"/>
    <cellStyle name="20% - Accent3 3 3 2 5" xfId="28554" xr:uid="{C232F0BF-6F34-4BE8-88F8-EA8AFF2A6F56}"/>
    <cellStyle name="20% - Accent3 3 3 2 6" xfId="37878" xr:uid="{AB833D64-3F12-4A99-86D7-ADC30ABF20B7}"/>
    <cellStyle name="20% - Accent3 3 3 2 7" xfId="20808" xr:uid="{5C198EE8-9CD7-4544-A616-7541B863CE8C}"/>
    <cellStyle name="20% - Accent3 3 3 2 8" xfId="45982" xr:uid="{1860BDD4-A894-48C9-9ED4-6FF9929663F5}"/>
    <cellStyle name="20% - Accent3 3 3 3" xfId="20490" xr:uid="{090B9D6E-7588-436E-8901-CFF5442F36C6}"/>
    <cellStyle name="20% - Accent3 3 3 3 2" xfId="23410" xr:uid="{A6D1CB8B-B280-41FB-9A1C-A5A3E4BC3F87}"/>
    <cellStyle name="20% - Accent3 3 3 3 2 2" xfId="31739" xr:uid="{C91F1367-89A4-4459-A668-06785D8A3928}"/>
    <cellStyle name="20% - Accent3 3 3 3 2 3" xfId="39291" xr:uid="{EF8C2455-5E5C-4D2B-99B0-8E73338A78FD}"/>
    <cellStyle name="20% - Accent3 3 3 3 3" xfId="25955" xr:uid="{A9F00D83-7F88-43B5-9522-252BCDA44948}"/>
    <cellStyle name="20% - Accent3 3 3 3 3 2" xfId="34921" xr:uid="{C335FA48-3179-4B5E-A59F-7049F334A6A4}"/>
    <cellStyle name="20% - Accent3 3 3 3 3 3" xfId="41287" xr:uid="{670EC07E-5660-4DC2-BA28-848A8BC93152}"/>
    <cellStyle name="20% - Accent3 3 3 3 4" xfId="21929" xr:uid="{AED90134-245E-4051-A1A7-DCCE91BF1991}"/>
    <cellStyle name="20% - Accent3 3 3 3 4 2" xfId="29930" xr:uid="{8952FB6C-D0F2-4A40-93F2-391CCD4E92EC}"/>
    <cellStyle name="20% - Accent3 3 3 3 5" xfId="27998" xr:uid="{A9D72B91-935D-498C-84D3-170BD36F3361}"/>
    <cellStyle name="20% - Accent3 3 3 3 6" xfId="37297" xr:uid="{D1CBCFEE-2EFF-4FDD-8740-9C41BB71AE4E}"/>
    <cellStyle name="20% - Accent3 3 3 4" xfId="22967" xr:uid="{40B7F57F-7091-4FC0-96A7-15FE6AD223DF}"/>
    <cellStyle name="20% - Accent3 3 3 4 2" xfId="25387" xr:uid="{91277F35-8693-4EED-B7D9-E51DA50194A9}"/>
    <cellStyle name="20% - Accent3 3 3 4 2 2" xfId="34209" xr:uid="{F15831D6-E34D-44E6-9D64-4FD74996D25E}"/>
    <cellStyle name="20% - Accent3 3 3 4 3" xfId="31211" xr:uid="{4763A9CC-8D19-4FDA-ACD0-B5E8E8442010}"/>
    <cellStyle name="20% - Accent3 3 3 4 4" xfId="38643" xr:uid="{ED71E978-4409-4444-AFEC-F9D6D817A9DC}"/>
    <cellStyle name="20% - Accent3 3 3 5" xfId="24369" xr:uid="{FFE34FC8-3A92-41A9-A267-E3665F798459}"/>
    <cellStyle name="20% - Accent3 3 3 5 2" xfId="32919" xr:uid="{5628F63C-B9A9-4C42-BD2C-4DD55436331D}"/>
    <cellStyle name="20% - Accent3 3 3 5 3" xfId="40578" xr:uid="{B8A68F7D-23B3-4ACD-AF7A-3DD24B1BB173}"/>
    <cellStyle name="20% - Accent3 3 3 6" xfId="21392" xr:uid="{AEF583CB-E726-4969-A292-4B704BF2A978}"/>
    <cellStyle name="20% - Accent3 3 3 6 2" xfId="29322" xr:uid="{1422F82B-6C2D-4F91-BFF1-1585853CFFEA}"/>
    <cellStyle name="20% - Accent3 3 3 7" xfId="27407" xr:uid="{154084AC-D994-43F6-974A-738357D5409C}"/>
    <cellStyle name="20% - Accent3 3 3 8" xfId="36553" xr:uid="{3BC0BDB2-B8C6-4B0D-8B52-D43D1F822BAF}"/>
    <cellStyle name="20% - Accent3 3 3 9" xfId="20155" xr:uid="{B6672E6B-515C-48EF-B5CB-D09CE92C5301}"/>
    <cellStyle name="20% - Accent3 3 4" xfId="2287" xr:uid="{CBB5E64C-8CDD-49CE-9D45-1DCF82772DF1}"/>
    <cellStyle name="20% - Accent3 3 4 2" xfId="11842" xr:uid="{460CF789-839F-4B26-B251-0642C39E762E}"/>
    <cellStyle name="20% - Accent3 3 4 2 2" xfId="15421" xr:uid="{F7487382-0A6E-4E01-85FD-18E30BD6A17F}"/>
    <cellStyle name="20% - Accent3 3 4 2 2 2" xfId="35656" xr:uid="{BC0602DE-3014-42C3-A99A-BB138388AAE0}"/>
    <cellStyle name="20% - Accent3 3 4 2 2 3" xfId="40001" xr:uid="{8E2861BA-C6A6-47F2-9CAF-C358E6BB1C87}"/>
    <cellStyle name="20% - Accent3 3 4 2 3" xfId="18948" xr:uid="{E3992525-89D7-42E9-860D-07E57E5F22ED}"/>
    <cellStyle name="20% - Accent3 3 4 2 3 2" xfId="41984" xr:uid="{C0AC1224-3D09-469C-9EB0-DB1FDCC43EFE}"/>
    <cellStyle name="20% - Accent3 3 4 2 4" xfId="38038" xr:uid="{00F89352-F76A-49C9-83E2-3A3C3874A369}"/>
    <cellStyle name="20% - Accent3 3 4 3" xfId="14012" xr:uid="{FDB8732D-E11D-40CE-871E-1F037CB0C50C}"/>
    <cellStyle name="20% - Accent3 3 4 3 2" xfId="34375" xr:uid="{D308959A-4E9E-40FB-A862-A01DDF1AC86D}"/>
    <cellStyle name="20% - Accent3 3 4 3 3" xfId="38805" xr:uid="{36B15730-5D2D-494A-BE18-BEEA6176627D}"/>
    <cellStyle name="20% - Accent3 3 4 4" xfId="17544" xr:uid="{128747A1-79D3-46E2-B057-001B0C6F4E90}"/>
    <cellStyle name="20% - Accent3 3 4 4 2" xfId="33628" xr:uid="{2923E025-935C-459B-8146-E4267162D112}"/>
    <cellStyle name="20% - Accent3 3 4 4 3" xfId="40737" xr:uid="{BCC12FD2-A867-46E6-B52F-E44F822B52E3}"/>
    <cellStyle name="20% - Accent3 3 4 5" xfId="22567" xr:uid="{CF28AE56-6A16-429A-9AFD-6F2513981C9B}"/>
    <cellStyle name="20% - Accent3 3 4 5 2" xfId="30686" xr:uid="{10C20891-6990-43AD-889E-15B317EC0F79}"/>
    <cellStyle name="20% - Accent3 3 4 6" xfId="28709" xr:uid="{0F68F23C-4CA7-4B8B-BA1B-BB35E2BDEF44}"/>
    <cellStyle name="20% - Accent3 3 4 7" xfId="36722" xr:uid="{7CE00D27-0C63-4AAB-8394-01E8E611157D}"/>
    <cellStyle name="20% - Accent3 3 4 8" xfId="9327" xr:uid="{F2A211A4-627D-47E1-91DD-AF940EEC3F22}"/>
    <cellStyle name="20% - Accent3 3 4 9" xfId="44312" xr:uid="{281ED763-1065-40E2-9279-BDAF01307B7D}"/>
    <cellStyle name="20% - Accent3 3 5" xfId="4053" xr:uid="{F5DD2193-7E85-450C-B63E-D5AC782F7D23}"/>
    <cellStyle name="20% - Accent3 3 5 2" xfId="12192" xr:uid="{0ED8E145-55EC-453F-A963-77C42F2621C8}"/>
    <cellStyle name="20% - Accent3 3 5 2 2" xfId="15765" xr:uid="{4C17E147-D4FF-41E9-8A95-737400C8CEE7}"/>
    <cellStyle name="20% - Accent3 3 5 2 2 2" xfId="35118" xr:uid="{342AA3C7-0640-43DF-8B41-D380A5DD03D7}"/>
    <cellStyle name="20% - Accent3 3 5 2 3" xfId="19292" xr:uid="{FE005F59-954A-4C67-8059-FCC5C5AC446A}"/>
    <cellStyle name="20% - Accent3 3 5 2 4" xfId="39471" xr:uid="{575B6CD6-313F-449A-90D6-B6B2B1948D65}"/>
    <cellStyle name="20% - Accent3 3 5 3" xfId="14344" xr:uid="{2BB4A04C-EFF7-46BA-8F63-E48BD446C20F}"/>
    <cellStyle name="20% - Accent3 3 5 3 2" xfId="33112" xr:uid="{AA8C8882-27E4-44BE-914F-8D1C5D5D7FC8}"/>
    <cellStyle name="20% - Accent3 3 5 3 3" xfId="41477" xr:uid="{4FE544B1-0558-420F-B2AC-383A3E9F0F62}"/>
    <cellStyle name="20% - Accent3 3 5 4" xfId="17871" xr:uid="{91EDCBAE-EC4A-4918-A51D-7644D982B375}"/>
    <cellStyle name="20% - Accent3 3 5 4 2" xfId="30136" xr:uid="{2437297A-4092-470B-A26D-16246E94EDB9}"/>
    <cellStyle name="20% - Accent3 3 5 5" xfId="28194" xr:uid="{7CB06708-B8A1-45E8-A0E2-CE28AFDBD47A}"/>
    <cellStyle name="20% - Accent3 3 5 6" xfId="37501" xr:uid="{79B0B702-6EBF-4BD7-AA67-266482180CB4}"/>
    <cellStyle name="20% - Accent3 3 5 7" xfId="10712" xr:uid="{34DF5C27-9211-43D5-84F3-65CAD53F63A7}"/>
    <cellStyle name="20% - Accent3 3 5 8" xfId="46058" xr:uid="{4B8A2C2A-BC27-4701-8F70-6BB072BB49B4}"/>
    <cellStyle name="20% - Accent3 3 6" xfId="4131" xr:uid="{326F190A-610B-48FA-972B-E12EEC855ED8}"/>
    <cellStyle name="20% - Accent3 3 6 2" xfId="23105" xr:uid="{E0E3A258-FB43-4BAB-B652-2984E206478F}"/>
    <cellStyle name="20% - Accent3 3 6 2 2" xfId="31391" xr:uid="{885DBA82-DF68-4371-9A95-6FE3D9DCAC4A}"/>
    <cellStyle name="20% - Accent3 3 6 2 3" xfId="38949" xr:uid="{F986C4E5-BC94-41EC-A96F-228B76DBC0B7}"/>
    <cellStyle name="20% - Accent3 3 6 3" xfId="25635" xr:uid="{BA2B1F28-84FA-40FB-BC6F-38747A15DD38}"/>
    <cellStyle name="20% - Accent3 3 6 3 2" xfId="34532" xr:uid="{B4C8E381-F2E5-4460-A283-77C5D5FD4AC7}"/>
    <cellStyle name="20% - Accent3 3 6 3 3" xfId="40904" xr:uid="{4E84A69D-05AA-4146-BE15-7825DB3AF8C4}"/>
    <cellStyle name="20% - Accent3 3 6 4" xfId="21570" xr:uid="{40256462-14C2-40F0-B898-CC8039730D0D}"/>
    <cellStyle name="20% - Accent3 3 6 4 2" xfId="29528" xr:uid="{5A961430-B5C2-4DBF-B340-038C8DB339E7}"/>
    <cellStyle name="20% - Accent3 3 6 5" xfId="27608" xr:uid="{3716D1CE-9A3A-4EF9-875F-FE24093CDF17}"/>
    <cellStyle name="20% - Accent3 3 6 6" xfId="36896" xr:uid="{87AD1697-CDF7-4A1D-95B0-EC69190DF868}"/>
    <cellStyle name="20% - Accent3 3 6 7" xfId="20267" xr:uid="{8444CB01-01E6-4077-9CDD-424D5A235369}"/>
    <cellStyle name="20% - Accent3 3 6 8" xfId="8767" xr:uid="{087A4C44-11F8-40FD-A40C-D06EF5BD0958}"/>
    <cellStyle name="20% - Accent3 3 6 9" xfId="46135" xr:uid="{5EBBF1DF-6D8E-4B77-918A-D998840909E1}"/>
    <cellStyle name="20% - Accent3 3 7" xfId="4208" xr:uid="{E50CF010-18D6-45CA-8513-1869D5EABFD5}"/>
    <cellStyle name="20% - Accent3 3 7 2" xfId="25040" xr:uid="{35B18FB7-E906-44C7-BD1A-FD1FD0305C1D}"/>
    <cellStyle name="20% - Accent3 3 7 2 2" xfId="33833" xr:uid="{432C326A-C0B8-4C5B-8D81-5C997B2016C1}"/>
    <cellStyle name="20% - Accent3 3 7 3" xfId="30867" xr:uid="{EB5AAA92-3A4D-4917-A9DA-F88641A90649}"/>
    <cellStyle name="20% - Accent3 3 7 4" xfId="38274" xr:uid="{394DFEE6-3433-4292-BFC9-1C412A2E4182}"/>
    <cellStyle name="20% - Accent3 3 7 5" xfId="22717" xr:uid="{CB0BD70D-AA56-408F-92D3-50354849A7A6}"/>
    <cellStyle name="20% - Accent3 3 7 6" xfId="46212" xr:uid="{78481F9A-5C4A-42A2-8FC9-5A64C3150ADA}"/>
    <cellStyle name="20% - Accent3 3 8" xfId="4285" xr:uid="{66C92386-6DF4-43F0-AD16-579EF3AC2EA7}"/>
    <cellStyle name="20% - Accent3 3 8 2" xfId="32548" xr:uid="{38E18DD5-9C84-4E53-B15E-536EBB30A058}"/>
    <cellStyle name="20% - Accent3 3 8 3" xfId="40213" xr:uid="{F725B207-5B91-402B-A6A5-611E76414FAA}"/>
    <cellStyle name="20% - Accent3 3 8 4" xfId="24044" xr:uid="{E543F352-D4DF-4B78-9A2D-AFE6A7D7A63C}"/>
    <cellStyle name="20% - Accent3 3 8 5" xfId="46289" xr:uid="{09D00E4B-973C-4FE8-AA5C-83899997E677}"/>
    <cellStyle name="20% - Accent3 3 9" xfId="5949" xr:uid="{560C781D-0694-432B-8AD2-69377DC724A9}"/>
    <cellStyle name="20% - Accent3 3 9 2" xfId="28920" xr:uid="{9E13EC77-272F-4FBD-BE15-F1893ED89FA8}"/>
    <cellStyle name="20% - Accent3 3 9 3" xfId="21043" xr:uid="{AF7061E7-300D-4FF1-82DA-0A65AEAB3660}"/>
    <cellStyle name="20% - Accent3 3 9 4" xfId="47946" xr:uid="{4AFC79AF-9AAC-4B05-80A7-E336792B1E45}"/>
    <cellStyle name="20% - Accent3 4" xfId="371" xr:uid="{069CAAF6-8A3D-408C-B0F9-116936DEA215}"/>
    <cellStyle name="20% - Accent3 4 10" xfId="27056" xr:uid="{C24E0CB9-F8B4-4203-827F-C1D965E410D7}"/>
    <cellStyle name="20% - Accent3 4 11" xfId="36159" xr:uid="{A350798F-170A-4593-B1F5-247522C2C96C}"/>
    <cellStyle name="20% - Accent3 4 2" xfId="11207" xr:uid="{5E9220E4-2256-4EDF-8C42-23F5ABA5F5D8}"/>
    <cellStyle name="20% - Accent3 4 2 2" xfId="12672" xr:uid="{DBF83C5E-A26A-48D3-976B-864F5B9B51B9}"/>
    <cellStyle name="20% - Accent3 4 2 2 2" xfId="16245" xr:uid="{54F1E433-F7EB-4460-A80D-0B4EB7D60D63}"/>
    <cellStyle name="20% - Accent3 4 2 2 2 2" xfId="26279" xr:uid="{D17D410B-D21F-4B21-9CF1-7997A84EFC76}"/>
    <cellStyle name="20% - Accent3 4 2 2 2 2 2" xfId="35301" xr:uid="{BAEE02B7-9E69-4733-BAFD-63A6915DBA5C}"/>
    <cellStyle name="20% - Accent3 4 2 2 2 3" xfId="32064" xr:uid="{B662F120-AAF1-4C1A-AE86-5D39EB400142}"/>
    <cellStyle name="20% - Accent3 4 2 2 2 4" xfId="39654" xr:uid="{5D46D244-9D55-4AE7-A115-95F4DDF74A48}"/>
    <cellStyle name="20% - Accent3 4 2 2 3" xfId="19772" xr:uid="{9C9D743E-1A79-4A92-B394-F0452CBE0EF9}"/>
    <cellStyle name="20% - Accent3 4 2 2 3 2" xfId="33288" xr:uid="{B9567DBA-5A48-4104-9F32-437FEBCD5C71}"/>
    <cellStyle name="20% - Accent3 4 2 2 3 3" xfId="41653" xr:uid="{7FFB86C3-5225-4317-A105-DD0B60C0175C}"/>
    <cellStyle name="20% - Accent3 4 2 2 4" xfId="22255" xr:uid="{EA4CEB4B-335A-427A-9036-8DE1CCDA1697}"/>
    <cellStyle name="20% - Accent3 4 2 2 4 2" xfId="30324" xr:uid="{59F1B83E-4E13-40BC-BDAF-AC9141850ACC}"/>
    <cellStyle name="20% - Accent3 4 2 2 5" xfId="28368" xr:uid="{750EB247-79D0-4A1C-8F5E-F33FD67B2355}"/>
    <cellStyle name="20% - Accent3 4 2 2 6" xfId="37690" xr:uid="{E2CA2F67-7948-46F6-B667-CC3B9034A573}"/>
    <cellStyle name="20% - Accent3 4 2 3" xfId="14803" xr:uid="{41DC9A65-1E9C-4A93-B2AF-6CC88F5D7E6A}"/>
    <cellStyle name="20% - Accent3 4 2 3 2" xfId="23237" xr:uid="{303344CF-37A3-41AC-8F25-DC254AEB0AD5}"/>
    <cellStyle name="20% - Accent3 4 2 3 2 2" xfId="31563" xr:uid="{02B4F9F7-9E3C-4DF4-96E8-A7B05F7FE91F}"/>
    <cellStyle name="20% - Accent3 4 2 3 2 3" xfId="39121" xr:uid="{3935784F-D804-4E90-ACDF-A5764C20626A}"/>
    <cellStyle name="20% - Accent3 4 2 3 3" xfId="25778" xr:uid="{7249DD76-655A-481C-AC5E-2715B89ED67E}"/>
    <cellStyle name="20% - Accent3 4 2 3 3 2" xfId="34727" xr:uid="{0489F640-B5D2-4B77-A5AE-422FB04C1F8B}"/>
    <cellStyle name="20% - Accent3 4 2 3 3 3" xfId="41099" xr:uid="{84A19944-DF8C-4BA2-BC68-7E3EE332F5FC}"/>
    <cellStyle name="20% - Accent3 4 2 3 4" xfId="21753" xr:uid="{0A8FF37C-6FEC-4C15-A116-03C47E5BDE50}"/>
    <cellStyle name="20% - Accent3 4 2 3 4 2" xfId="29728" xr:uid="{86418BF3-049F-4A06-9D13-9564F0E10FD2}"/>
    <cellStyle name="20% - Accent3 4 2 3 5" xfId="27803" xr:uid="{3FFAA1DB-50DC-4B7D-97BA-CFC01A3AE606}"/>
    <cellStyle name="20% - Accent3 4 2 3 6" xfId="37096" xr:uid="{F78DB560-3A66-401B-ABA7-1954E0A04CC8}"/>
    <cellStyle name="20% - Accent3 4 2 4" xfId="18330" xr:uid="{EE4D6B66-E520-4230-A0F9-59EB35DC41F2}"/>
    <cellStyle name="20% - Accent3 4 2 4 2" xfId="25204" xr:uid="{4BB9256F-7D1E-4117-A612-BD44E2C86149}"/>
    <cellStyle name="20% - Accent3 4 2 4 2 2" xfId="34016" xr:uid="{EE09E627-783D-4F9B-8323-D20A53E74CFB}"/>
    <cellStyle name="20% - Accent3 4 2 4 3" xfId="31031" xr:uid="{2618C28E-FA7C-4281-B31E-27540A1AFFEB}"/>
    <cellStyle name="20% - Accent3 4 2 4 4" xfId="38459" xr:uid="{6765FCDD-E8DC-43AC-9786-580153F3441A}"/>
    <cellStyle name="20% - Accent3 4 2 5" xfId="24191" xr:uid="{C4B4706A-2027-4E07-B799-5C998A027605}"/>
    <cellStyle name="20% - Accent3 4 2 5 2" xfId="32731" xr:uid="{643788BD-478F-43D6-A938-EDE6FD0D9692}"/>
    <cellStyle name="20% - Accent3 4 2 5 3" xfId="40396" xr:uid="{A71A875A-38E0-4718-AB09-CD9D76572FBA}"/>
    <cellStyle name="20% - Accent3 4 2 6" xfId="21213" xr:uid="{03FBD65C-AC57-45AB-A32D-162E711A3E8F}"/>
    <cellStyle name="20% - Accent3 4 2 6 2" xfId="29121" xr:uid="{BE977D3D-E8EF-4367-AB27-AE51C69EFA7E}"/>
    <cellStyle name="20% - Accent3 4 2 7" xfId="27219" xr:uid="{7A80502A-F29B-441A-8D10-FEF7984C5557}"/>
    <cellStyle name="20% - Accent3 4 2 8" xfId="36357" xr:uid="{684C5DD5-23D2-4B70-8264-21776818D115}"/>
    <cellStyle name="20% - Accent3 4 3" xfId="10780" xr:uid="{EABDE6A3-A45A-498E-8B1B-1763A71F4D06}"/>
    <cellStyle name="20% - Accent3 4 3 2" xfId="12265" xr:uid="{5390FD67-AD64-4A80-BB13-F8BE2CF83C0E}"/>
    <cellStyle name="20% - Accent3 4 3 2 2" xfId="15838" xr:uid="{1D7ABEF2-E8BB-4CCA-BA06-73FFC0A262B1}"/>
    <cellStyle name="20% - Accent3 4 3 2 2 2" xfId="26449" xr:uid="{F749B78F-5087-423C-A800-4C78D0E5ABFF}"/>
    <cellStyle name="20% - Accent3 4 3 2 2 2 2" xfId="35496" xr:uid="{259CC05D-E644-47BC-B412-BAAD29A2F71D}"/>
    <cellStyle name="20% - Accent3 4 3 2 2 3" xfId="32232" xr:uid="{B6BB6027-FFC1-4F19-9244-6A2131AAFAD4}"/>
    <cellStyle name="20% - Accent3 4 3 2 2 4" xfId="39841" xr:uid="{D3761661-883E-4094-8E05-6E08E4B49D23}"/>
    <cellStyle name="20% - Accent3 4 3 2 3" xfId="19365" xr:uid="{3D5784A8-1346-4D82-8A64-EAC3BAD6C3E1}"/>
    <cellStyle name="20% - Accent3 4 3 2 3 2" xfId="33474" xr:uid="{C532D43E-CB2B-49C3-BB92-1B9837963DE0}"/>
    <cellStyle name="20% - Accent3 4 3 2 3 3" xfId="41833" xr:uid="{C2352F01-3B34-4733-8F4B-920D9A9B4C96}"/>
    <cellStyle name="20% - Accent3 4 3 2 4" xfId="22425" xr:uid="{5EA2B69E-4032-468F-A34F-4958133AC546}"/>
    <cellStyle name="20% - Accent3 4 3 2 4 2" xfId="30521" xr:uid="{4E7A3074-9B19-49F6-9DAD-C64423E0861C}"/>
    <cellStyle name="20% - Accent3 4 3 2 5" xfId="28555" xr:uid="{0337DB8B-462B-4CD1-A6EC-90903B2ED3A6}"/>
    <cellStyle name="20% - Accent3 4 3 2 6" xfId="37879" xr:uid="{790AED3A-C171-49C1-92DE-26B3718A325E}"/>
    <cellStyle name="20% - Accent3 4 3 3" xfId="14412" xr:uid="{396BDE43-457E-4118-A690-2B702AFC040D}"/>
    <cellStyle name="20% - Accent3 4 3 3 2" xfId="23411" xr:uid="{2A6C34C4-3E5E-42D7-90C9-2847953C38C2}"/>
    <cellStyle name="20% - Accent3 4 3 3 2 2" xfId="31740" xr:uid="{0BA072CA-0244-42BD-A3BA-344F2B3AD785}"/>
    <cellStyle name="20% - Accent3 4 3 3 2 3" xfId="39292" xr:uid="{BA77CA5D-6698-4CD0-B1F3-EB2CD751054E}"/>
    <cellStyle name="20% - Accent3 4 3 3 3" xfId="25956" xr:uid="{C476D165-59DE-4873-9F76-CD5E1ABE99DC}"/>
    <cellStyle name="20% - Accent3 4 3 3 3 2" xfId="34922" xr:uid="{2057F841-E416-4474-9D3B-2EE9B14AEBA6}"/>
    <cellStyle name="20% - Accent3 4 3 3 3 3" xfId="41288" xr:uid="{7584995B-530B-4338-A178-4219811E2DD0}"/>
    <cellStyle name="20% - Accent3 4 3 3 4" xfId="21930" xr:uid="{7B02C39D-1E43-4A8D-AB95-F8458DE7BF13}"/>
    <cellStyle name="20% - Accent3 4 3 3 4 2" xfId="29931" xr:uid="{76500071-8934-4DE3-A264-16BCFE2140E6}"/>
    <cellStyle name="20% - Accent3 4 3 3 5" xfId="27999" xr:uid="{BD99D690-C43D-499C-B72B-AA68B30C4B68}"/>
    <cellStyle name="20% - Accent3 4 3 3 6" xfId="37298" xr:uid="{DBF68143-46CC-4B5D-B264-D458764EBB55}"/>
    <cellStyle name="20% - Accent3 4 3 4" xfId="17939" xr:uid="{C228775F-6F37-4DA4-89BA-57C676664AE8}"/>
    <cellStyle name="20% - Accent3 4 3 4 2" xfId="25388" xr:uid="{0E24B350-8F94-490B-AB31-D9E9D10862E9}"/>
    <cellStyle name="20% - Accent3 4 3 4 2 2" xfId="34210" xr:uid="{DE85165B-D1F6-42F3-8554-63F3DBC79D6F}"/>
    <cellStyle name="20% - Accent3 4 3 4 3" xfId="31212" xr:uid="{10942D7E-9D4A-4EDB-B894-DA6C85BCC92D}"/>
    <cellStyle name="20% - Accent3 4 3 4 4" xfId="38644" xr:uid="{5CFB0F00-03C6-4F24-B161-71EA1EBD4771}"/>
    <cellStyle name="20% - Accent3 4 3 5" xfId="24370" xr:uid="{6B5A0196-C9FC-4CE3-84AF-3E3D74137F92}"/>
    <cellStyle name="20% - Accent3 4 3 5 2" xfId="32920" xr:uid="{AE7CA26A-F5BD-4837-A139-297D8A490F49}"/>
    <cellStyle name="20% - Accent3 4 3 5 3" xfId="40579" xr:uid="{9423514E-94C2-4D4D-8235-4C49CD5D4F04}"/>
    <cellStyle name="20% - Accent3 4 3 6" xfId="21393" xr:uid="{A7E5CE4A-4484-4EED-80CD-0DB332FE3090}"/>
    <cellStyle name="20% - Accent3 4 3 6 2" xfId="29323" xr:uid="{DF1CADCC-1CCD-43E1-9D7A-C37EBE973B5C}"/>
    <cellStyle name="20% - Accent3 4 3 7" xfId="27408" xr:uid="{7EC4CDB4-E964-4C46-9EED-0DB940C9D76C}"/>
    <cellStyle name="20% - Accent3 4 3 8" xfId="36554" xr:uid="{D15F2AA2-0ABF-40F3-B58B-2EA09F181308}"/>
    <cellStyle name="20% - Accent3 4 4" xfId="11973" xr:uid="{D8C94E66-AF7B-4B4E-983D-7E0A3A4055C1}"/>
    <cellStyle name="20% - Accent3 4 4 2" xfId="15551" xr:uid="{651B401E-850A-40C1-A2F2-CE34891BD043}"/>
    <cellStyle name="20% - Accent3 4 4 2 2" xfId="26591" xr:uid="{138321B7-0F28-49A0-88B8-EBB67058BBEA}"/>
    <cellStyle name="20% - Accent3 4 4 2 2 2" xfId="35657" xr:uid="{7B5E9EC5-C08D-40FD-BB17-9BD8F7E3116F}"/>
    <cellStyle name="20% - Accent3 4 4 2 2 3" xfId="40002" xr:uid="{9996C5A7-05DB-4339-A615-A81E375EED2E}"/>
    <cellStyle name="20% - Accent3 4 4 2 3" xfId="32371" xr:uid="{11C3E063-2411-495C-BD86-184C7AA539F2}"/>
    <cellStyle name="20% - Accent3 4 4 2 3 2" xfId="41985" xr:uid="{2C60AB33-0BC5-47EB-B762-6DFAAECC27DD}"/>
    <cellStyle name="20% - Accent3 4 4 2 4" xfId="38039" xr:uid="{EABAE528-B12D-43BB-A3C2-E82BF311E2C0}"/>
    <cellStyle name="20% - Accent3 4 4 3" xfId="19078" xr:uid="{8820F35D-0716-47B6-AECD-FCC4F8CC0B93}"/>
    <cellStyle name="20% - Accent3 4 4 3 2" xfId="34376" xr:uid="{6EF62FF0-6635-45B8-B1F6-B3A91A737746}"/>
    <cellStyle name="20% - Accent3 4 4 3 3" xfId="38806" xr:uid="{8A613C33-FE5E-4091-83D9-83FFD7A29F9B}"/>
    <cellStyle name="20% - Accent3 4 4 4" xfId="24867" xr:uid="{DED7F999-EF35-41E2-AA6E-1B3D9D5570AA}"/>
    <cellStyle name="20% - Accent3 4 4 4 2" xfId="33629" xr:uid="{F6B33ABC-CA6A-422D-9DC5-AF50DD2E4F1F}"/>
    <cellStyle name="20% - Accent3 4 4 4 3" xfId="40738" xr:uid="{9A7B70EC-7360-41A8-9712-7D10F32C8F32}"/>
    <cellStyle name="20% - Accent3 4 4 5" xfId="22568" xr:uid="{AC7C999C-946F-47FA-8DCF-F176E5E35062}"/>
    <cellStyle name="20% - Accent3 4 4 5 2" xfId="30687" xr:uid="{F9AFA1F8-59B9-4038-B536-AA52455C211A}"/>
    <cellStyle name="20% - Accent3 4 4 6" xfId="28710" xr:uid="{6FD0284F-6D36-4392-B0E3-442152D35098}"/>
    <cellStyle name="20% - Accent3 4 4 7" xfId="36723" xr:uid="{B7039C64-94BC-4911-BEDB-C8AC0A435EA7}"/>
    <cellStyle name="20% - Accent3 4 5" xfId="10417" xr:uid="{BD2FA33E-9D1B-48D3-8A83-6D1EB7ED5969}"/>
    <cellStyle name="20% - Accent3 4 5 2" xfId="14145" xr:uid="{39FF959A-3658-4339-A49E-0D298BE6143F}"/>
    <cellStyle name="20% - Accent3 4 5 2 2" xfId="26129" xr:uid="{71710A91-52A8-4B8F-B9CD-5CFE5CD9473E}"/>
    <cellStyle name="20% - Accent3 4 5 2 2 2" xfId="35119" xr:uid="{3F503FCB-29A8-42E9-9516-559E47FD3941}"/>
    <cellStyle name="20% - Accent3 4 5 2 3" xfId="31914" xr:uid="{26C29A56-2A00-4C25-9B99-C3852F0BBFE2}"/>
    <cellStyle name="20% - Accent3 4 5 2 4" xfId="39472" xr:uid="{B9987DBC-BB34-45B9-8889-0A6B6033C0A3}"/>
    <cellStyle name="20% - Accent3 4 5 3" xfId="17672" xr:uid="{BD183845-41C5-44C8-8C61-EA322BF80806}"/>
    <cellStyle name="20% - Accent3 4 5 3 2" xfId="33113" xr:uid="{6F69BE49-685F-4589-91E9-423264608150}"/>
    <cellStyle name="20% - Accent3 4 5 3 3" xfId="41478" xr:uid="{0380E0D5-30E9-4316-B778-21FC784B045C}"/>
    <cellStyle name="20% - Accent3 4 5 4" xfId="22105" xr:uid="{C1DB449F-4129-48F8-BFC5-83C8C75E5CB3}"/>
    <cellStyle name="20% - Accent3 4 5 4 2" xfId="30137" xr:uid="{CB3D3F94-FDB0-4FF1-A363-DF1216E52D94}"/>
    <cellStyle name="20% - Accent3 4 5 5" xfId="28195" xr:uid="{0543E9AD-0033-4219-B922-A21A724C311D}"/>
    <cellStyle name="20% - Accent3 4 5 6" xfId="37502" xr:uid="{EC33FB02-5569-4BC9-81E5-A298F2328B36}"/>
    <cellStyle name="20% - Accent3 4 6" xfId="20268" xr:uid="{FFD03FFF-6F71-45D0-801D-12F4FEB99C48}"/>
    <cellStyle name="20% - Accent3 4 6 2" xfId="23106" xr:uid="{1CBE3770-F931-4F7E-B7B8-D0E451780977}"/>
    <cellStyle name="20% - Accent3 4 6 2 2" xfId="31392" xr:uid="{A27E020C-37D6-47C2-AAAC-55E18E4B5899}"/>
    <cellStyle name="20% - Accent3 4 6 2 3" xfId="38950" xr:uid="{D9C63E75-E88E-4194-8CCE-B6111B2C4880}"/>
    <cellStyle name="20% - Accent3 4 6 3" xfId="25636" xr:uid="{F7CE4522-A7E3-4A4F-AE29-42AA9BB88322}"/>
    <cellStyle name="20% - Accent3 4 6 3 2" xfId="34533" xr:uid="{397CDD52-EFF1-47A0-8F18-9D9DBFE8B7D7}"/>
    <cellStyle name="20% - Accent3 4 6 3 3" xfId="40905" xr:uid="{4B174669-AD82-4B39-9122-D6B8630C4751}"/>
    <cellStyle name="20% - Accent3 4 6 4" xfId="21571" xr:uid="{2103430C-1B71-4981-B2AE-23CD619AA936}"/>
    <cellStyle name="20% - Accent3 4 6 4 2" xfId="29529" xr:uid="{F6F0FE0D-B4CD-447B-92C9-7C5214CEBF23}"/>
    <cellStyle name="20% - Accent3 4 6 5" xfId="27609" xr:uid="{1E7B7D79-FE11-4814-AC4F-A2A66DEB6440}"/>
    <cellStyle name="20% - Accent3 4 6 6" xfId="36897" xr:uid="{38146890-93DD-4D27-9AD4-ECA082AB52CE}"/>
    <cellStyle name="20% - Accent3 4 7" xfId="22718" xr:uid="{F75575DF-632A-476C-9592-19CDF40CDD00}"/>
    <cellStyle name="20% - Accent3 4 7 2" xfId="25041" xr:uid="{BB4285E0-DE82-4B9D-9CE4-ABBEE20E5C79}"/>
    <cellStyle name="20% - Accent3 4 7 2 2" xfId="33834" xr:uid="{D4C6D941-0AB4-4CE3-BC4F-5A8C6E1D4ABF}"/>
    <cellStyle name="20% - Accent3 4 7 3" xfId="30868" xr:uid="{A9F0D876-2746-499A-8D71-87F5049D3585}"/>
    <cellStyle name="20% - Accent3 4 7 4" xfId="38275" xr:uid="{611F79E5-5A9B-40EF-AA3F-22FC53F7D73C}"/>
    <cellStyle name="20% - Accent3 4 8" xfId="24045" xr:uid="{7D3E3881-D1B7-4A9C-BBD8-D5745FD37164}"/>
    <cellStyle name="20% - Accent3 4 8 2" xfId="32549" xr:uid="{418F6E15-1B3F-4E57-8913-D95BE6DAAB29}"/>
    <cellStyle name="20% - Accent3 4 8 3" xfId="40214" xr:uid="{D5E6EBEB-7DE8-49D0-9BCD-1A362A92BAED}"/>
    <cellStyle name="20% - Accent3 4 9" xfId="21044" xr:uid="{1183E695-CB34-43DF-B771-BBD843FF7960}"/>
    <cellStyle name="20% - Accent3 4 9 2" xfId="28921" xr:uid="{39F14F6C-BD8F-40A7-8E6A-3F665DA20CC0}"/>
    <cellStyle name="20% - Accent3 5" xfId="809" xr:uid="{177C7823-7B84-41E9-A454-4E575C35317C}"/>
    <cellStyle name="20% - Accent3 5 10" xfId="36155" xr:uid="{802419CF-150D-46F3-9DC2-8F39C70F261E}"/>
    <cellStyle name="20% - Accent3 5 11" xfId="6638" xr:uid="{13402307-763A-4C8D-A97F-1FDB2B0F6BC7}"/>
    <cellStyle name="20% - Accent3 5 12" xfId="42905" xr:uid="{9F820738-62A9-42C6-BD96-171384F2E600}"/>
    <cellStyle name="20% - Accent3 5 2" xfId="1954" xr:uid="{3F200548-F69E-4143-B5AA-E72C6E8173C1}"/>
    <cellStyle name="20% - Accent3 5 2 10" xfId="44001" xr:uid="{A599EB28-9841-49DA-B38A-B94CAC495E35}"/>
    <cellStyle name="20% - Accent3 5 2 2" xfId="3717" xr:uid="{FA1620FE-C1F6-4A63-B7FD-944B9DE2BE6B}"/>
    <cellStyle name="20% - Accent3 5 2 2 2" xfId="16349" xr:uid="{B8E22F56-814E-40E9-8E02-CADB8A4F80CF}"/>
    <cellStyle name="20% - Accent3 5 2 2 2 2" xfId="26277" xr:uid="{5702116F-3960-4C09-981A-0AD206CF6643}"/>
    <cellStyle name="20% - Accent3 5 2 2 2 2 2" xfId="35298" xr:uid="{89B9F9EE-E0F2-47EC-8637-508DB4055590}"/>
    <cellStyle name="20% - Accent3 5 2 2 2 3" xfId="32062" xr:uid="{07EFBC58-08E8-4709-AB9D-8862AFA0DCA6}"/>
    <cellStyle name="20% - Accent3 5 2 2 2 4" xfId="39651" xr:uid="{2AAB8BBF-0D09-4C80-A6F0-C6F5056FF29E}"/>
    <cellStyle name="20% - Accent3 5 2 2 3" xfId="19876" xr:uid="{EF1032FC-99BF-4824-A603-09EBFBA97A95}"/>
    <cellStyle name="20% - Accent3 5 2 2 3 2" xfId="33285" xr:uid="{3B4E7DC0-7FCA-4946-86F8-BD1841066CFD}"/>
    <cellStyle name="20% - Accent3 5 2 2 3 3" xfId="41650" xr:uid="{0427D846-AE33-4203-A0A3-920065A70D02}"/>
    <cellStyle name="20% - Accent3 5 2 2 4" xfId="22253" xr:uid="{048A365B-8920-4CCD-A97E-78C155C49AE5}"/>
    <cellStyle name="20% - Accent3 5 2 2 4 2" xfId="30320" xr:uid="{0BF93ED0-9E00-422E-983F-A95DE9B008EC}"/>
    <cellStyle name="20% - Accent3 5 2 2 5" xfId="28365" xr:uid="{BC708402-A91D-49D1-809E-D1DFA55F4E93}"/>
    <cellStyle name="20% - Accent3 5 2 2 6" xfId="37686" xr:uid="{710CC908-4DC1-494A-9944-33757A63F760}"/>
    <cellStyle name="20% - Accent3 5 2 2 7" xfId="12776" xr:uid="{4FA7BBE6-7F93-4590-9D8F-1762BF9D5E09}"/>
    <cellStyle name="20% - Accent3 5 2 2 8" xfId="45742" xr:uid="{8863D003-468F-43C4-A988-6EDC033E9A8C}"/>
    <cellStyle name="20% - Accent3 5 2 3" xfId="5088" xr:uid="{0F9EDAC5-00CB-427E-BBB7-6A69C75CE8CB}"/>
    <cellStyle name="20% - Accent3 5 2 3 2" xfId="23235" xr:uid="{ADD05D87-74D3-4F5D-97AD-ECC53A52BD7F}"/>
    <cellStyle name="20% - Accent3 5 2 3 2 2" xfId="31561" xr:uid="{E2B7FCD1-F602-47A1-BFF1-01DE2ECD442D}"/>
    <cellStyle name="20% - Accent3 5 2 3 2 3" xfId="39119" xr:uid="{F0E39EE7-1A5B-4832-9262-B225F194BDA2}"/>
    <cellStyle name="20% - Accent3 5 2 3 3" xfId="25776" xr:uid="{CC128333-253C-470E-A0A5-21B91008A578}"/>
    <cellStyle name="20% - Accent3 5 2 3 3 2" xfId="34724" xr:uid="{A80097A2-C8CD-470F-AC6B-1F9470EF0422}"/>
    <cellStyle name="20% - Accent3 5 2 3 3 3" xfId="41096" xr:uid="{B60AF665-900E-44D7-A1D0-99F983CC059C}"/>
    <cellStyle name="20% - Accent3 5 2 3 4" xfId="21751" xr:uid="{D674A5E0-EB51-4A80-9CEB-FFE3A5A9D1F8}"/>
    <cellStyle name="20% - Accent3 5 2 3 4 2" xfId="29724" xr:uid="{9637D708-17CB-4361-BBFF-522E2B7A54B8}"/>
    <cellStyle name="20% - Accent3 5 2 3 5" xfId="27800" xr:uid="{9F566B2B-F09F-4EC1-9E88-6B6530118633}"/>
    <cellStyle name="20% - Accent3 5 2 3 6" xfId="37092" xr:uid="{D84FDBB9-AAF9-45D0-A8EF-7EC3C1B5903C}"/>
    <cellStyle name="20% - Accent3 5 2 3 7" xfId="14907" xr:uid="{90E35B21-DA0F-4239-8224-E2C0B34A2DB4}"/>
    <cellStyle name="20% - Accent3 5 2 3 8" xfId="47091" xr:uid="{0ED034FB-83DC-4D65-848F-943BB94A32C0}"/>
    <cellStyle name="20% - Accent3 5 2 4" xfId="18434" xr:uid="{5E313A88-067E-4694-A4F5-63C80CE8CBDC}"/>
    <cellStyle name="20% - Accent3 5 2 4 2" xfId="25202" xr:uid="{D680C3BC-4342-41E9-A628-046DD4C151DA}"/>
    <cellStyle name="20% - Accent3 5 2 4 2 2" xfId="34012" xr:uid="{7B48A30E-66BF-464E-B7F6-68A0C37C05B7}"/>
    <cellStyle name="20% - Accent3 5 2 4 3" xfId="31029" xr:uid="{5C0F7BEF-F8DC-4296-B1E8-E5D60306A3FD}"/>
    <cellStyle name="20% - Accent3 5 2 4 4" xfId="38455" xr:uid="{0DCD6397-6B50-4960-A0B0-253C5C820870}"/>
    <cellStyle name="20% - Accent3 5 2 5" xfId="24189" xr:uid="{CC5C88A6-6F2C-444D-8A0A-892128F5CB6F}"/>
    <cellStyle name="20% - Accent3 5 2 5 2" xfId="32728" xr:uid="{441E4040-368E-4684-978E-A9074037D325}"/>
    <cellStyle name="20% - Accent3 5 2 5 3" xfId="40393" xr:uid="{B32C211C-E33D-4DF8-9991-6D536F7BFAC7}"/>
    <cellStyle name="20% - Accent3 5 2 6" xfId="21210" xr:uid="{6970F19F-7A83-439F-B697-7C05DC7DAE42}"/>
    <cellStyle name="20% - Accent3 5 2 6 2" xfId="29117" xr:uid="{E42E8893-F54A-4AF4-994B-22E52D44FB97}"/>
    <cellStyle name="20% - Accent3 5 2 7" xfId="27216" xr:uid="{3D8534C8-0BDC-4D71-BC88-40B419E9F69E}"/>
    <cellStyle name="20% - Accent3 5 2 8" xfId="36354" xr:uid="{9DFB31A4-DA44-4473-8D0F-333239C4A9AE}"/>
    <cellStyle name="20% - Accent3 5 2 9" xfId="11311" xr:uid="{9EEA8E17-765C-4DDD-8E57-E3B62BBB504E}"/>
    <cellStyle name="20% - Accent3 5 3" xfId="1392" xr:uid="{5B936D9B-19C4-4799-AECB-18DFD8C4CBDE}"/>
    <cellStyle name="20% - Accent3 5 3 10" xfId="43483" xr:uid="{A56C6EFD-E49F-4831-96FF-374B8433A18F}"/>
    <cellStyle name="20% - Accent3 5 3 2" xfId="3199" xr:uid="{C1E5C68A-D41C-4BD2-8143-DCECB21032D1}"/>
    <cellStyle name="20% - Accent3 5 3 2 2" xfId="15942" xr:uid="{277409B6-4731-41E2-B1AC-0517879B5290}"/>
    <cellStyle name="20% - Accent3 5 3 2 2 2" xfId="26446" xr:uid="{325F5E7D-0B8B-425F-B0C5-1840AAB7A6D7}"/>
    <cellStyle name="20% - Accent3 5 3 2 2 2 2" xfId="35493" xr:uid="{E74F5D64-137C-4FD4-A562-AF363270BFA8}"/>
    <cellStyle name="20% - Accent3 5 3 2 2 3" xfId="32229" xr:uid="{349A1EBD-7BB2-4D19-9F03-6AD746267519}"/>
    <cellStyle name="20% - Accent3 5 3 2 2 4" xfId="39838" xr:uid="{6BDBEFC9-22A8-4DED-9C6A-DE2D787B87C5}"/>
    <cellStyle name="20% - Accent3 5 3 2 3" xfId="19469" xr:uid="{6F09096F-06FE-4714-8EA7-7D747E33A744}"/>
    <cellStyle name="20% - Accent3 5 3 2 3 2" xfId="33471" xr:uid="{D4D2DA4A-787F-4F79-A025-01C57C2AF7C9}"/>
    <cellStyle name="20% - Accent3 5 3 2 3 3" xfId="41830" xr:uid="{A049020E-8F82-47FF-947F-E1FA66C22E3E}"/>
    <cellStyle name="20% - Accent3 5 3 2 4" xfId="22422" xr:uid="{CD3BE590-A56F-4DBD-B136-F4CDD2BE9449}"/>
    <cellStyle name="20% - Accent3 5 3 2 4 2" xfId="30517" xr:uid="{1631AA9A-1807-4310-80B1-F5E2ECD43FA0}"/>
    <cellStyle name="20% - Accent3 5 3 2 5" xfId="28552" xr:uid="{70169DC3-E1ED-4ED9-8DC9-857053736264}"/>
    <cellStyle name="20% - Accent3 5 3 2 6" xfId="37875" xr:uid="{17D8C04D-9F1E-427D-87A1-2C212CF6F4E9}"/>
    <cellStyle name="20% - Accent3 5 3 2 7" xfId="12369" xr:uid="{13BCCBE3-0E63-4049-A8B5-F2E62ACB39CF}"/>
    <cellStyle name="20% - Accent3 5 3 2 8" xfId="45224" xr:uid="{2EC32971-FB75-4004-9D89-26EC8BCDCB06}"/>
    <cellStyle name="20% - Accent3 5 3 3" xfId="14515" xr:uid="{1947EF07-0FF0-4297-B267-A75B2BA0C949}"/>
    <cellStyle name="20% - Accent3 5 3 3 2" xfId="23408" xr:uid="{D765BBFA-1169-4092-9A1B-2C5468E20A42}"/>
    <cellStyle name="20% - Accent3 5 3 3 2 2" xfId="31737" xr:uid="{24E6824E-30B3-4293-93BC-03ED478BA466}"/>
    <cellStyle name="20% - Accent3 5 3 3 2 3" xfId="39289" xr:uid="{A5BBB524-2C8F-4135-A591-0304A8A4E758}"/>
    <cellStyle name="20% - Accent3 5 3 3 3" xfId="25953" xr:uid="{8914E147-EA00-44CF-8477-660E6BBCD0D4}"/>
    <cellStyle name="20% - Accent3 5 3 3 3 2" xfId="34919" xr:uid="{E6EA69F3-F62E-456B-97E4-509CB63E0450}"/>
    <cellStyle name="20% - Accent3 5 3 3 3 3" xfId="41285" xr:uid="{33207874-CE0D-49B5-B18B-14D4D292DAAC}"/>
    <cellStyle name="20% - Accent3 5 3 3 4" xfId="21927" xr:uid="{D0DAA864-56BB-47D3-8836-68BD70AF1283}"/>
    <cellStyle name="20% - Accent3 5 3 3 4 2" xfId="29927" xr:uid="{18153442-6755-44F8-8752-1303338B0490}"/>
    <cellStyle name="20% - Accent3 5 3 3 5" xfId="27996" xr:uid="{03407192-F76B-4CE4-A446-ABEDA919E684}"/>
    <cellStyle name="20% - Accent3 5 3 3 6" xfId="37294" xr:uid="{8E1CAEFB-D6CE-4C6F-96A3-147188494AB9}"/>
    <cellStyle name="20% - Accent3 5 3 4" xfId="18042" xr:uid="{4ADB9C8F-6F00-44D2-898E-69DE6BF9BAA2}"/>
    <cellStyle name="20% - Accent3 5 3 4 2" xfId="25385" xr:uid="{678E70B8-591B-4DCC-BC95-FD51134DE893}"/>
    <cellStyle name="20% - Accent3 5 3 4 2 2" xfId="34206" xr:uid="{736D0448-A222-421E-BCC7-EBD47D1F3A3C}"/>
    <cellStyle name="20% - Accent3 5 3 4 3" xfId="31209" xr:uid="{E1161E8A-0728-4CCB-8072-3020ABD0D37B}"/>
    <cellStyle name="20% - Accent3 5 3 4 4" xfId="38640" xr:uid="{4C14F7D5-A127-43D0-A852-745D53CF344A}"/>
    <cellStyle name="20% - Accent3 5 3 5" xfId="24367" xr:uid="{F02270E3-2F62-41D6-912E-CFF1C8F282D6}"/>
    <cellStyle name="20% - Accent3 5 3 5 2" xfId="32917" xr:uid="{B7714C2B-B978-4C8C-82E7-5A1FAAAE0096}"/>
    <cellStyle name="20% - Accent3 5 3 5 3" xfId="40576" xr:uid="{B188C228-250F-4E96-B167-017878184982}"/>
    <cellStyle name="20% - Accent3 5 3 6" xfId="21390" xr:uid="{052B93F7-BA7B-4A7F-94F9-B75C09739A5E}"/>
    <cellStyle name="20% - Accent3 5 3 6 2" xfId="29319" xr:uid="{25DDFE2E-9030-4611-A3C6-4127FD068AF2}"/>
    <cellStyle name="20% - Accent3 5 3 7" xfId="27405" xr:uid="{30B1AF1E-1AF8-4C88-8F66-ED9279EE139C}"/>
    <cellStyle name="20% - Accent3 5 3 8" xfId="36550" xr:uid="{66438E71-2D2D-4D34-A1BA-A1EBFB87C5F0}"/>
    <cellStyle name="20% - Accent3 5 3 9" xfId="10887" xr:uid="{75ACF34A-2D15-4451-964A-BA9220D00B93}"/>
    <cellStyle name="20% - Accent3 5 4" xfId="2621" xr:uid="{FD92523F-21BF-4D6F-BBC0-3BAAA17CDD81}"/>
    <cellStyle name="20% - Accent3 5 4 2" xfId="15198" xr:uid="{7F236338-448A-4DEE-A56E-8E3934C1DC2F}"/>
    <cellStyle name="20% - Accent3 5 4 2 2" xfId="26128" xr:uid="{8EB6C752-6A73-4901-A183-5A18F1DC1077}"/>
    <cellStyle name="20% - Accent3 5 4 2 2 2" xfId="35115" xr:uid="{C00A87AD-AD3F-4744-A06F-39D93062BB8A}"/>
    <cellStyle name="20% - Accent3 5 4 2 3" xfId="31913" xr:uid="{D782F878-D718-464D-92C5-5438751CE21F}"/>
    <cellStyle name="20% - Accent3 5 4 2 4" xfId="39468" xr:uid="{EBCB74F4-E593-42B4-BF3D-1D765A8C47CF}"/>
    <cellStyle name="20% - Accent3 5 4 3" xfId="18725" xr:uid="{FEA96450-A32E-4533-A914-3907ED6F39DF}"/>
    <cellStyle name="20% - Accent3 5 4 3 2" xfId="33110" xr:uid="{029E7B45-62F9-48AE-A41A-1F2921C7C7C7}"/>
    <cellStyle name="20% - Accent3 5 4 3 3" xfId="41475" xr:uid="{4197D3C7-0940-4D5D-A430-7C374854B851}"/>
    <cellStyle name="20% - Accent3 5 4 4" xfId="22104" xr:uid="{12A089C7-E5F0-452C-8461-3DD63B59FD07}"/>
    <cellStyle name="20% - Accent3 5 4 4 2" xfId="30133" xr:uid="{4B670AF2-8CF7-4C35-A3CD-F70536DEA6F1}"/>
    <cellStyle name="20% - Accent3 5 4 5" xfId="28192" xr:uid="{1966DD9E-A455-4638-91DB-F82301E337BE}"/>
    <cellStyle name="20% - Accent3 5 4 6" xfId="37498" xr:uid="{FDC2EFF7-82CD-4A20-A734-E0BDB374CB7A}"/>
    <cellStyle name="20% - Accent3 5 4 7" xfId="11615" xr:uid="{F752549F-E6D0-4FAF-A55F-A81D9FD9A81C}"/>
    <cellStyle name="20% - Accent3 5 4 8" xfId="44646" xr:uid="{6E8B34DE-7028-42C7-B890-1979339F2799}"/>
    <cellStyle name="20% - Accent3 5 5" xfId="4570" xr:uid="{9BF4496D-A377-4BF0-B761-E672DA0BDE00}"/>
    <cellStyle name="20% - Accent3 5 5 2" xfId="13802" xr:uid="{5247F30A-4667-4A60-AD64-45343D125AAB}"/>
    <cellStyle name="20% - Accent3 5 5 2 2" xfId="31389" xr:uid="{86519987-21CF-4C48-A430-CCB84EBCD869}"/>
    <cellStyle name="20% - Accent3 5 5 2 3" xfId="38947" xr:uid="{E341887D-0EFC-4DA3-B5EC-B6B9D713A1BB}"/>
    <cellStyle name="20% - Accent3 5 5 3" xfId="17338" xr:uid="{D0FB3499-14AB-459C-BD54-3C9B66454330}"/>
    <cellStyle name="20% - Accent3 5 5 3 2" xfId="34529" xr:uid="{FFD88590-95E8-4958-8731-6673E1575A73}"/>
    <cellStyle name="20% - Accent3 5 5 3 3" xfId="40901" xr:uid="{2BE07E18-257D-424B-BDA8-00B2AAC76830}"/>
    <cellStyle name="20% - Accent3 5 5 4" xfId="21568" xr:uid="{5CC0AD9A-E63F-46FE-BBDB-56A20716AFC6}"/>
    <cellStyle name="20% - Accent3 5 5 4 2" xfId="29525" xr:uid="{58FC61D5-CD57-456F-B8A6-6C63DA5A7DA9}"/>
    <cellStyle name="20% - Accent3 5 5 5" xfId="27605" xr:uid="{CF1A09A0-913C-4F1E-9164-2FBB28C50F41}"/>
    <cellStyle name="20% - Accent3 5 5 6" xfId="36893" xr:uid="{4E2C46F7-0D44-440D-8514-A8BD689FCEA1}"/>
    <cellStyle name="20% - Accent3 5 5 7" xfId="7597" xr:uid="{8F4C429C-EBCE-4169-A00B-34AA11892BCD}"/>
    <cellStyle name="20% - Accent3 5 5 8" xfId="46573" xr:uid="{E3CC37FE-851A-4E01-B8E0-CBB65C1B3D86}"/>
    <cellStyle name="20% - Accent3 5 6" xfId="5393" xr:uid="{2A2FF5A5-30FB-494A-92C5-98A0C51059F4}"/>
    <cellStyle name="20% - Accent3 5 6 2" xfId="25038" xr:uid="{B4EC402D-1506-4BF2-B942-A6610FF48409}"/>
    <cellStyle name="20% - Accent3 5 6 2 2" xfId="33830" xr:uid="{38F3858F-037D-45CD-83CA-EBD418C8867E}"/>
    <cellStyle name="20% - Accent3 5 6 3" xfId="30865" xr:uid="{FC6732E5-F26C-4412-9054-06B57EA196C8}"/>
    <cellStyle name="20% - Accent3 5 6 4" xfId="38271" xr:uid="{3E0C2AD1-BC7A-404C-8E61-0794A87C6174}"/>
    <cellStyle name="20% - Accent3 5 6 5" xfId="13180" xr:uid="{3F6B41E4-A540-4F68-A364-A14EA240EF02}"/>
    <cellStyle name="20% - Accent3 5 6 6" xfId="47395" xr:uid="{ED9A2AAE-1D8F-4F18-8F5A-8E67AF03B00A}"/>
    <cellStyle name="20% - Accent3 5 7" xfId="16718" xr:uid="{77505CDA-D240-4CE4-8AC3-A2263BF6B610}"/>
    <cellStyle name="20% - Accent3 5 7 2" xfId="32545" xr:uid="{6F90542B-CF4C-4493-BD59-0E2FF73083CE}"/>
    <cellStyle name="20% - Accent3 5 7 3" xfId="40210" xr:uid="{1D92D7BA-AF8A-4803-8170-7066D459DBEA}"/>
    <cellStyle name="20% - Accent3 5 8" xfId="21041" xr:uid="{4D03F985-ECC3-4420-84D5-B02879FEC487}"/>
    <cellStyle name="20% - Accent3 5 8 2" xfId="28917" xr:uid="{7A65949C-4E4B-4B15-95AA-1DF74F864183}"/>
    <cellStyle name="20% - Accent3 5 9" xfId="27054" xr:uid="{65570A21-7974-4A15-8B13-F3C8185FD13F}"/>
    <cellStyle name="20% - Accent3 6" xfId="307" xr:uid="{6EB2C63C-A1CF-45F3-A7B0-9D70B0656CCF}"/>
    <cellStyle name="20% - Accent3 6 10" xfId="42650" xr:uid="{67689C88-A5C1-41F8-A76D-2AF2112E93EB}"/>
    <cellStyle name="20% - Accent3 6 2" xfId="1631" xr:uid="{5B00A65E-C34A-48AE-90A2-167F810055D1}"/>
    <cellStyle name="20% - Accent3 6 2 2" xfId="3438" xr:uid="{B991C737-A14E-4B0D-9F67-FE2475B80E46}"/>
    <cellStyle name="20% - Accent3 6 2 2 2" xfId="26260" xr:uid="{F79BA431-BEAE-4F8D-B4F8-12312CF1142F}"/>
    <cellStyle name="20% - Accent3 6 2 2 2 2" xfId="35279" xr:uid="{58F1E89B-A9CC-4441-A210-E118D0B9B3AB}"/>
    <cellStyle name="20% - Accent3 6 2 2 3" xfId="32045" xr:uid="{BD62D57A-9C89-49C8-8862-F8B942FF2E15}"/>
    <cellStyle name="20% - Accent3 6 2 2 4" xfId="39632" xr:uid="{13093237-BB44-4AC7-9045-3E36F0C1E97A}"/>
    <cellStyle name="20% - Accent3 6 2 2 5" xfId="16085" xr:uid="{A25A8B9F-BD4B-4549-B407-F94D506FC360}"/>
    <cellStyle name="20% - Accent3 6 2 2 6" xfId="45463" xr:uid="{F15F4A4C-FB16-466B-BEC3-B25AE87368DC}"/>
    <cellStyle name="20% - Accent3 6 2 3" xfId="19612" xr:uid="{5A41F968-956D-4BBB-8BC2-7273A6363528}"/>
    <cellStyle name="20% - Accent3 6 2 3 2" xfId="33265" xr:uid="{6296D968-CD66-4B18-94FB-5787185D925F}"/>
    <cellStyle name="20% - Accent3 6 2 3 3" xfId="41630" xr:uid="{0C954982-0A48-4747-9262-288107BCDD7F}"/>
    <cellStyle name="20% - Accent3 6 2 4" xfId="22236" xr:uid="{86846498-895F-4C27-970E-F54F474D472B}"/>
    <cellStyle name="20% - Accent3 6 2 4 2" xfId="30298" xr:uid="{8CA52AF3-3E8A-4ADF-893E-F67AF0DCE98E}"/>
    <cellStyle name="20% - Accent3 6 2 5" xfId="28346" xr:uid="{4C4B6CC3-277D-4562-A9A6-9FAD7EDE1A4C}"/>
    <cellStyle name="20% - Accent3 6 2 6" xfId="37664" xr:uid="{6C0CBFD8-AED5-42C9-AB79-06786BCDEF6D}"/>
    <cellStyle name="20% - Accent3 6 2 7" xfId="12512" xr:uid="{F71F6966-519F-4EB7-9DE4-07CB0BA786B5}"/>
    <cellStyle name="20% - Accent3 6 2 8" xfId="43722" xr:uid="{E80A0AAF-C176-48D3-BB39-76319F34E1F5}"/>
    <cellStyle name="20% - Accent3 6 3" xfId="2366" xr:uid="{182EC0B9-4F3E-4B52-9034-AF180472872A}"/>
    <cellStyle name="20% - Accent3 6 3 2" xfId="14657" xr:uid="{D34C812E-2FC9-4F78-8D9A-8762709456D8}"/>
    <cellStyle name="20% - Accent3 6 3 2 2" xfId="31545" xr:uid="{6C59EAD2-DB15-4D57-BD41-1AB1DB5FD2E9}"/>
    <cellStyle name="20% - Accent3 6 3 2 3" xfId="39103" xr:uid="{CCEF4026-40E4-4161-B3AD-2A6F7E45E160}"/>
    <cellStyle name="20% - Accent3 6 3 3" xfId="18184" xr:uid="{DEC2DB25-B99C-403E-AD44-43925904C1C0}"/>
    <cellStyle name="20% - Accent3 6 3 3 2" xfId="34704" xr:uid="{2B0B681D-F087-436F-B05C-4D6540E2A90B}"/>
    <cellStyle name="20% - Accent3 6 3 3 3" xfId="41076" xr:uid="{71B3537C-3E2D-4A39-B0E8-920F9F969B1E}"/>
    <cellStyle name="20% - Accent3 6 3 4" xfId="21735" xr:uid="{B0855AF4-EDF2-4819-9F85-4E3AC0658BC9}"/>
    <cellStyle name="20% - Accent3 6 3 4 2" xfId="29702" xr:uid="{2BD028CB-C4E5-41CE-869A-B0491BF31513}"/>
    <cellStyle name="20% - Accent3 6 3 5" xfId="27780" xr:uid="{EE69E378-17C5-4A1A-B6A8-BEF942A7F0FE}"/>
    <cellStyle name="20% - Accent3 6 3 6" xfId="37070" xr:uid="{426F0F9F-3691-465A-8158-F15B6ABDC473}"/>
    <cellStyle name="20% - Accent3 6 3 7" xfId="11061" xr:uid="{E6AA0B44-C79F-4700-B0D1-08F725EDA9A0}"/>
    <cellStyle name="20% - Accent3 6 3 8" xfId="44391" xr:uid="{DDAD3EF4-0A60-4D17-A040-F47AF381F49A}"/>
    <cellStyle name="20% - Accent3 6 4" xfId="4809" xr:uid="{AB4D236B-1BB5-4F97-975B-36E988D4DCB3}"/>
    <cellStyle name="20% - Accent3 6 4 2" xfId="25185" xr:uid="{75CD1F2E-CB1B-4AB0-8D59-BFF0F31897CC}"/>
    <cellStyle name="20% - Accent3 6 4 2 2" xfId="33991" xr:uid="{D9B8CB38-D9CD-4578-A7A5-6D10B9C22006}"/>
    <cellStyle name="20% - Accent3 6 4 3" xfId="31012" xr:uid="{67B05DE6-D4FE-4390-880A-1DB651B87CC6}"/>
    <cellStyle name="20% - Accent3 6 4 4" xfId="38434" xr:uid="{5E597507-5B3E-4FE7-B682-E2B29FF66A9F}"/>
    <cellStyle name="20% - Accent3 6 4 5" xfId="13198" xr:uid="{F3BD1FA6-C000-4195-A87B-147109E6AC1D}"/>
    <cellStyle name="20% - Accent3 6 4 6" xfId="46812" xr:uid="{72E12546-FB6A-46CA-BF4B-80771F95078C}"/>
    <cellStyle name="20% - Accent3 6 5" xfId="16734" xr:uid="{D383EF1E-F0AE-41B7-86EE-06728FCE271F}"/>
    <cellStyle name="20% - Accent3 6 5 2" xfId="32708" xr:uid="{0ACBFC98-FCFF-4A2F-9FE1-BD09592E05F9}"/>
    <cellStyle name="20% - Accent3 6 5 3" xfId="40373" xr:uid="{3FA15D51-F791-4A59-AEC7-1942D046644F}"/>
    <cellStyle name="20% - Accent3 6 6" xfId="21192" xr:uid="{18F3D1F9-6787-4839-AA28-6403338B7508}"/>
    <cellStyle name="20% - Accent3 6 6 2" xfId="29095" xr:uid="{A295BE01-C499-4692-A562-A9B94E96219D}"/>
    <cellStyle name="20% - Accent3 6 7" xfId="27197" xr:uid="{179CCD74-D037-498D-BFCB-8C5B562223E0}"/>
    <cellStyle name="20% - Accent3 6 8" xfId="36334" xr:uid="{551215F1-EBA9-48F0-A3FF-1240541BDDE7}"/>
    <cellStyle name="20% - Accent3 6 9" xfId="6664" xr:uid="{80CF22B5-6A75-43C7-9199-816052BE6155}"/>
    <cellStyle name="20% - Accent3 7" xfId="1076" xr:uid="{0F9C91F9-2CA4-4460-BEB8-B56EEC907328}"/>
    <cellStyle name="20% - Accent3 7 10" xfId="43170" xr:uid="{DA8B6AEA-0FC9-42C8-AD90-1CE6ACD8B8A4}"/>
    <cellStyle name="20% - Accent3 7 2" xfId="2886" xr:uid="{4F11C0FF-32EF-48E1-8032-1B17F61D5F65}"/>
    <cellStyle name="20% - Accent3 7 2 2" xfId="15685" xr:uid="{134DE792-FBFE-4BC2-BA0C-B3DC5A6D5B73}"/>
    <cellStyle name="20% - Accent3 7 2 2 2" xfId="26426" xr:uid="{DBC91FAB-1633-4E6E-BCAB-F4A02F03B814}"/>
    <cellStyle name="20% - Accent3 7 2 2 2 2" xfId="35473" xr:uid="{B669690B-0875-4477-A6E4-6D9FCE97CC3B}"/>
    <cellStyle name="20% - Accent3 7 2 2 3" xfId="32209" xr:uid="{BB01775E-CE17-4C15-899C-3AFC4BE1EEFF}"/>
    <cellStyle name="20% - Accent3 7 2 2 4" xfId="39818" xr:uid="{B6896D97-4C90-4CE9-A8E4-8AFCB952727C}"/>
    <cellStyle name="20% - Accent3 7 2 3" xfId="19212" xr:uid="{819F743D-CF84-4911-90AC-DAB6A128831E}"/>
    <cellStyle name="20% - Accent3 7 2 3 2" xfId="33451" xr:uid="{722267AD-875A-492B-985C-2899D894D042}"/>
    <cellStyle name="20% - Accent3 7 2 3 3" xfId="41810" xr:uid="{1C3CE696-59EE-4C13-9FAE-2E2D2E0415AA}"/>
    <cellStyle name="20% - Accent3 7 2 4" xfId="22403" xr:uid="{825A16DA-805A-471C-AB7F-EC766641AE89}"/>
    <cellStyle name="20% - Accent3 7 2 4 2" xfId="30495" xr:uid="{EAAD2649-FF1B-4C43-BB12-CB811FBEDC13}"/>
    <cellStyle name="20% - Accent3 7 2 5" xfId="28532" xr:uid="{04AF51BE-77CA-4CBE-9182-984EEB535002}"/>
    <cellStyle name="20% - Accent3 7 2 6" xfId="37853" xr:uid="{2BC6A19D-AA2F-4256-BF4C-AC0F807951A7}"/>
    <cellStyle name="20% - Accent3 7 2 7" xfId="12112" xr:uid="{433DB88D-3C08-43A6-BC7B-A71B1CE663AB}"/>
    <cellStyle name="20% - Accent3 7 2 8" xfId="44911" xr:uid="{FF958A68-DDE3-4742-B603-2A41B7D1E0A6}"/>
    <cellStyle name="20% - Accent3 7 3" xfId="13439" xr:uid="{9E2B2154-B099-4884-8967-EE403288C1FD}"/>
    <cellStyle name="20% - Accent3 7 3 2" xfId="23389" xr:uid="{60BB6F33-E24D-4127-9A21-12F17A7EF38D}"/>
    <cellStyle name="20% - Accent3 7 3 2 2" xfId="31717" xr:uid="{41FB2C39-0DCD-40D2-9A7E-CD85E351C204}"/>
    <cellStyle name="20% - Accent3 7 3 2 3" xfId="39269" xr:uid="{045958F4-4F8A-4186-8B8B-163987AFB53C}"/>
    <cellStyle name="20% - Accent3 7 3 3" xfId="25934" xr:uid="{C48EFC00-E2CC-49B9-967F-11622925AFDB}"/>
    <cellStyle name="20% - Accent3 7 3 3 2" xfId="34899" xr:uid="{ABAE78C1-9AD6-4822-9C56-CB3B0EC85741}"/>
    <cellStyle name="20% - Accent3 7 3 3 3" xfId="41265" xr:uid="{0197A204-9A8B-46BD-8C7F-9BEA8CB51E40}"/>
    <cellStyle name="20% - Accent3 7 3 4" xfId="21907" xr:uid="{F1D95035-3D8E-4617-93E6-6D17B7C33E75}"/>
    <cellStyle name="20% - Accent3 7 3 4 2" xfId="29905" xr:uid="{0899E5CA-A59C-4C50-8F2E-69826549B19C}"/>
    <cellStyle name="20% - Accent3 7 3 5" xfId="27976" xr:uid="{6BB64F79-4304-4C4F-965E-0C796404CED2}"/>
    <cellStyle name="20% - Accent3 7 3 6" xfId="37272" xr:uid="{A94C4FD7-18DC-4588-8A08-D203CA8C0702}"/>
    <cellStyle name="20% - Accent3 7 4" xfId="16975" xr:uid="{252567B5-EC80-4535-8212-320FC4973DE8}"/>
    <cellStyle name="20% - Accent3 7 4 2" xfId="25365" xr:uid="{1B61C8B0-EEB2-41C6-93EC-9DF0BFF49340}"/>
    <cellStyle name="20% - Accent3 7 4 2 2" xfId="34184" xr:uid="{9B7615B5-5F7A-4ABB-A7E2-0396A0F40443}"/>
    <cellStyle name="20% - Accent3 7 4 3" xfId="31189" xr:uid="{FB020942-A436-49FA-A2F6-2CFFEF4065C7}"/>
    <cellStyle name="20% - Accent3 7 4 4" xfId="38618" xr:uid="{7880A0C5-9278-4A82-B80D-D9A75A8149FB}"/>
    <cellStyle name="20% - Accent3 7 5" xfId="24348" xr:uid="{70FFFC03-0041-4E83-9FA0-1890EF92C1CD}"/>
    <cellStyle name="20% - Accent3 7 5 2" xfId="32897" xr:uid="{57C35A9D-3D86-47B9-B6F5-96CCEE5C2E69}"/>
    <cellStyle name="20% - Accent3 7 5 3" xfId="40556" xr:uid="{AC9E7A3C-96EF-4389-BBD6-2991DC621D8F}"/>
    <cellStyle name="20% - Accent3 7 6" xfId="21370" xr:uid="{27D92D10-F57B-43CF-A01F-A32FA4BCE597}"/>
    <cellStyle name="20% - Accent3 7 6 2" xfId="29297" xr:uid="{B24BACAF-2F10-4F70-9CB8-1383AF1C96C3}"/>
    <cellStyle name="20% - Accent3 7 7" xfId="27385" xr:uid="{DD5C7264-E6FE-4D36-AEA3-C0751E797348}"/>
    <cellStyle name="20% - Accent3 7 8" xfId="36528" xr:uid="{3CCBD03B-1056-4C92-A79C-2DD2CA148FBB}"/>
    <cellStyle name="20% - Accent3 7 9" xfId="6908" xr:uid="{BBDF96AC-0C05-42B2-B26A-F6DF3E98A6CA}"/>
    <cellStyle name="20% - Accent3 8" xfId="1136" xr:uid="{50097A17-1D7D-40E0-98AD-550290C3AE90}"/>
    <cellStyle name="20% - Accent3 8 2" xfId="2943" xr:uid="{0754AACC-AF0C-4F69-9028-F1BC4CE203FC}"/>
    <cellStyle name="20% - Accent3 8 2 2" xfId="26589" xr:uid="{48ABC8EE-EA98-4749-B5C1-9598BC654CF7}"/>
    <cellStyle name="20% - Accent3 8 2 2 2" xfId="35654" xr:uid="{214376F0-5F27-474E-AEEC-CAB5196C8F80}"/>
    <cellStyle name="20% - Accent3 8 2 2 3" xfId="39999" xr:uid="{82716253-EBD9-4541-A165-65762AC6E789}"/>
    <cellStyle name="20% - Accent3 8 2 3" xfId="32370" xr:uid="{EDAE2425-8A3B-4C12-8E87-FAAE38B3B8C2}"/>
    <cellStyle name="20% - Accent3 8 2 3 2" xfId="41982" xr:uid="{3DDBAB27-E454-4D10-B9EE-98EB6A3F2439}"/>
    <cellStyle name="20% - Accent3 8 2 4" xfId="38037" xr:uid="{B4D719EF-B970-4CBB-8AEC-C0007593AD4E}"/>
    <cellStyle name="20% - Accent3 8 2 5" xfId="15071" xr:uid="{90C9F757-67DB-4A1B-BA3A-C917C0BE8120}"/>
    <cellStyle name="20% - Accent3 8 2 6" xfId="44968" xr:uid="{73C4E50C-80E8-4D4D-8620-5E55C69A355E}"/>
    <cellStyle name="20% - Accent3 8 3" xfId="18598" xr:uid="{529836AF-236E-45CC-AD07-00D3AD59F03D}"/>
    <cellStyle name="20% - Accent3 8 3 2" xfId="34373" xr:uid="{749174AD-0C54-4371-9854-D0E321D34BA6}"/>
    <cellStyle name="20% - Accent3 8 3 3" xfId="38803" xr:uid="{35F3FCE7-7258-4AFF-AB6A-9050A578F3C9}"/>
    <cellStyle name="20% - Accent3 8 4" xfId="24865" xr:uid="{D95579DD-8DC5-474D-9FAD-C2543AFBB5AD}"/>
    <cellStyle name="20% - Accent3 8 4 2" xfId="33625" xr:uid="{09F4A7B5-091C-45AD-B57D-0FD17BDF074A}"/>
    <cellStyle name="20% - Accent3 8 4 3" xfId="40734" xr:uid="{977A9E68-92A6-41FF-B4C7-1A3A3ACEDBAB}"/>
    <cellStyle name="20% - Accent3 8 5" xfId="22565" xr:uid="{99DC1813-1417-4825-8D31-028B6192DEAB}"/>
    <cellStyle name="20% - Accent3 8 5 2" xfId="30683" xr:uid="{58D963BF-CE08-40A9-ABD1-7886422AF479}"/>
    <cellStyle name="20% - Accent3 8 6" xfId="28706" xr:uid="{881F5D3A-36EF-401A-B020-6DB8884EB682}"/>
    <cellStyle name="20% - Accent3 8 7" xfId="36719" xr:uid="{41FD3F94-B1E7-4474-843B-98824A6B94AA}"/>
    <cellStyle name="20% - Accent3 8 8" xfId="11476" xr:uid="{CAE55819-CFEF-45F9-9074-B409AD3998AA}"/>
    <cellStyle name="20% - Accent3 8 9" xfId="43227" xr:uid="{A82D00E1-7A44-484E-BA90-D857938A0508}"/>
    <cellStyle name="20% - Accent3 9" xfId="24" xr:uid="{DB8FC38D-F741-4B2C-A940-F977FE357473}"/>
    <cellStyle name="20% - Accent3 9 2" xfId="2228" xr:uid="{9FC1D8EC-DF80-45C2-9E8B-3DD8DCB6873D}"/>
    <cellStyle name="20% - Accent3 9 2 2" xfId="26097" xr:uid="{378683A4-7BE1-445C-8F3F-3936E53A7C73}"/>
    <cellStyle name="20% - Accent3 9 2 2 2" xfId="35076" xr:uid="{D03D1929-5600-4427-91FD-AF381A090AE3}"/>
    <cellStyle name="20% - Accent3 9 2 3" xfId="31882" xr:uid="{840A17AB-6496-4796-8C63-ED0CDE442BBB}"/>
    <cellStyle name="20% - Accent3 9 2 4" xfId="39431" xr:uid="{487D8110-4A19-4E11-9A50-E98F6C770D86}"/>
    <cellStyle name="20% - Accent3 9 2 5" xfId="23550" xr:uid="{4F342C0D-2D2C-437A-A512-13802B34AB5E}"/>
    <cellStyle name="20% - Accent3 9 2 6" xfId="44253" xr:uid="{DB3955B4-4F66-4BE5-BD03-38E180615DB7}"/>
    <cellStyle name="20% - Accent3 9 3" xfId="24512" xr:uid="{CA169472-E850-4440-9116-89E037B809E4}"/>
    <cellStyle name="20% - Accent3 9 3 2" xfId="33072" xr:uid="{38FAC178-E7EA-434B-A5B0-FF391CC47315}"/>
    <cellStyle name="20% - Accent3 9 3 3" xfId="41439" xr:uid="{6580B101-2356-4E77-8F08-58E38DD8536A}"/>
    <cellStyle name="20% - Accent3 9 4" xfId="22071" xr:uid="{527A6E34-5237-4CE5-8799-A52D7A8FC9D3}"/>
    <cellStyle name="20% - Accent3 9 4 2" xfId="30091" xr:uid="{7F4F288C-7C12-41BE-A7AD-F55D3CD5BF25}"/>
    <cellStyle name="20% - Accent3 9 5" xfId="28153" xr:uid="{652D1433-4E31-48CB-9F2A-4A07839E552D}"/>
    <cellStyle name="20% - Accent3 9 6" xfId="37458" xr:uid="{FFC5A66F-F1E3-451E-B713-8020C2CC7087}"/>
    <cellStyle name="20% - Accent3 9 7" xfId="20587" xr:uid="{9DC5A92C-7CC2-4353-B787-0383B46C1109}"/>
    <cellStyle name="20% - Accent3 9 8" xfId="13157" xr:uid="{C6C7C68F-3E46-4C37-B83E-E21A0FEF83E4}"/>
    <cellStyle name="20% - Accent3 9 9" xfId="42512" xr:uid="{D93CC175-37F5-4747-8D14-873D254D8DFD}"/>
    <cellStyle name="20% - Accent4" xfId="3989" builtinId="42" customBuiltin="1"/>
    <cellStyle name="20% - Accent4 10" xfId="4073" xr:uid="{85994B62-C75A-42E0-918C-C170733249C4}"/>
    <cellStyle name="20% - Accent4 10 2" xfId="23092" xr:uid="{8FC4C3E5-10EF-4917-B5B1-0CB4A5548B9C}"/>
    <cellStyle name="20% - Accent4 10 2 2" xfId="31372" xr:uid="{B6368A9C-C02E-409E-8534-19B8D75F360E}"/>
    <cellStyle name="20% - Accent4 10 2 3" xfId="38930" xr:uid="{C5F7A798-092F-48C8-A966-B5E630C3F1E7}"/>
    <cellStyle name="20% - Accent4 10 3" xfId="25622" xr:uid="{A04A1A8B-07AD-46F5-97BD-D838A8FACB98}"/>
    <cellStyle name="20% - Accent4 10 3 2" xfId="34509" xr:uid="{1168761E-5EF1-484C-9D97-040B57A530B6}"/>
    <cellStyle name="20% - Accent4 10 3 3" xfId="40881" xr:uid="{79B32CA4-E0EB-46F6-9998-B1D8995B1F16}"/>
    <cellStyle name="20% - Accent4 10 4" xfId="21551" xr:uid="{3319D749-70B7-43E4-A972-336E87A7AD2D}"/>
    <cellStyle name="20% - Accent4 10 4 2" xfId="29505" xr:uid="{893D196B-0CC3-46BD-B663-7F612DEFE867}"/>
    <cellStyle name="20% - Accent4 10 5" xfId="27585" xr:uid="{56CC860B-6F52-413A-B6A6-E573CB3CE2F9}"/>
    <cellStyle name="20% - Accent4 10 6" xfId="36873" xr:uid="{E252E3AA-BAA0-4E80-B61E-1F283EF0AE12}"/>
    <cellStyle name="20% - Accent4 10 7" xfId="12901" xr:uid="{623B0524-15A4-49F3-8D3B-596AA7975BD2}"/>
    <cellStyle name="20% - Accent4 10 8" xfId="46077" xr:uid="{1C9C8C1E-0F16-4CFA-9F48-BF263A0F4077}"/>
    <cellStyle name="20% - Accent4 11" xfId="4150" xr:uid="{13996B53-D153-4B95-8C0E-E38E13A31AA4}"/>
    <cellStyle name="20% - Accent4 11 2" xfId="25020" xr:uid="{5DA29DFA-1A62-44A4-9437-90C146315C30}"/>
    <cellStyle name="20% - Accent4 11 2 2" xfId="33810" xr:uid="{635688E9-577E-48F2-B7FD-58CB6B14EA01}"/>
    <cellStyle name="20% - Accent4 11 3" xfId="30847" xr:uid="{B5C5EDA4-6F98-4523-A567-5AF8BFACD0DD}"/>
    <cellStyle name="20% - Accent4 11 4" xfId="38176" xr:uid="{2965985D-7B2F-4CC8-A70B-50A455B526BB}"/>
    <cellStyle name="20% - Accent4 11 5" xfId="16486" xr:uid="{0DCA8E66-334C-4AA5-A51B-036F7DDF8367}"/>
    <cellStyle name="20% - Accent4 11 6" xfId="46154" xr:uid="{B137BF7E-B936-4817-B415-F4DDB89DFFD6}"/>
    <cellStyle name="20% - Accent4 12" xfId="4227" xr:uid="{D17252A6-D166-4602-AFDC-3C439418DA3C}"/>
    <cellStyle name="20% - Accent4 12 2" xfId="32525" xr:uid="{4B0BC45B-947F-4243-96D3-37DFD1EDE59D}"/>
    <cellStyle name="20% - Accent4 12 3" xfId="38251" xr:uid="{65BC3567-47F5-4F40-899F-1650CD0E402C}"/>
    <cellStyle name="20% - Accent4 12 4" xfId="24026" xr:uid="{5C8E2E2F-A970-445B-B656-46883EAB5A76}"/>
    <cellStyle name="20% - Accent4 12 5" xfId="6620" xr:uid="{9562922E-2616-4993-9839-4DA2AB7A5B75}"/>
    <cellStyle name="20% - Accent4 12 6" xfId="46231" xr:uid="{9442B0F7-BE5E-47E2-9149-FBE9B782E274}"/>
    <cellStyle name="20% - Accent4 13" xfId="4301" xr:uid="{92BA7B51-4442-4ECD-AEC5-9E2174EA927B}"/>
    <cellStyle name="20% - Accent4 13 2" xfId="28897" xr:uid="{85CCF925-81A4-4C50-A8D5-ED3C4F5E5268}"/>
    <cellStyle name="20% - Accent4 13 3" xfId="40190" xr:uid="{E9109881-50CF-4DE4-989E-10621DD6C9D8}"/>
    <cellStyle name="20% - Accent4 13 4" xfId="21024" xr:uid="{621F2245-9CC8-47EB-AA7A-71298626B12E}"/>
    <cellStyle name="20% - Accent4 13 5" xfId="46304" xr:uid="{2959234B-1F4F-4BBC-880F-89D596390B81}"/>
    <cellStyle name="20% - Accent4 14" xfId="5330" xr:uid="{B5AB39AE-2ED7-40F6-BB95-4304B859C29B}"/>
    <cellStyle name="20% - Accent4 14 2" xfId="27038" xr:uid="{B7929E9E-54A6-4AB2-BE35-EDC74AD09965}"/>
    <cellStyle name="20% - Accent4 14 3" xfId="47333" xr:uid="{076F0190-D476-4E4B-BB17-3D5DB5F69F08}"/>
    <cellStyle name="20% - Accent4 15" xfId="5865" xr:uid="{EE86FB52-D6F3-4982-A60A-3946C291AE37}"/>
    <cellStyle name="20% - Accent4 15 2" xfId="36135" xr:uid="{69D12E99-E767-4F8C-B1E1-ABAC4E76110B}"/>
    <cellStyle name="20% - Accent4 15 3" xfId="47862" xr:uid="{1F5EC950-1E66-4A2F-B362-CB8D0DB39A2A}"/>
    <cellStyle name="20% - Accent4 16" xfId="6014" xr:uid="{23C2F4A8-377D-4B43-A2A8-AA7C3A0BE542}"/>
    <cellStyle name="20% - Accent4 17" xfId="42440" xr:uid="{C2099382-83BF-4193-8B08-969732E382D9}"/>
    <cellStyle name="20% - Accent4 18" xfId="45996" xr:uid="{437D016B-F0F4-4B23-A059-6E91DA240C37}"/>
    <cellStyle name="20% - Accent4 19" xfId="48008" xr:uid="{128D43B6-1720-4B23-A809-53E7BBE8F0B3}"/>
    <cellStyle name="20% - Accent4 2" xfId="70" xr:uid="{F6F4C962-A3A7-4AEF-B490-D721962AF828}"/>
    <cellStyle name="20% - Accent4 2 10" xfId="48184" xr:uid="{457A2C5C-170E-4876-A9ED-0F49DFC0274B}"/>
    <cellStyle name="20% - Accent4 2 2" xfId="372" xr:uid="{88C380F8-346F-4174-B6E8-91CF84994AF7}"/>
    <cellStyle name="20% - Accent4 2 2 10" xfId="4355" xr:uid="{37020355-A400-4617-B818-2954C894D5DE}"/>
    <cellStyle name="20% - Accent4 2 2 10 2" xfId="16522" xr:uid="{9F914513-CB3E-413D-93C5-73175A828DFD}"/>
    <cellStyle name="20% - Accent4 2 2 10 3" xfId="46358" xr:uid="{26996B6A-B574-49CF-AFE1-2E49544F097F}"/>
    <cellStyle name="20% - Accent4 2 2 11" xfId="5394" xr:uid="{5D978958-A52E-401F-B669-479A865B899D}"/>
    <cellStyle name="20% - Accent4 2 2 11 2" xfId="36162" xr:uid="{82006DD5-5CF3-42C4-831B-FDCDD2174AD5}"/>
    <cellStyle name="20% - Accent4 2 2 11 3" xfId="47396" xr:uid="{E8003EBD-0B72-4D5E-BDB7-6B57B24E13AA}"/>
    <cellStyle name="20% - Accent4 2 2 12" xfId="6118" xr:uid="{4B7D58D8-4228-40EA-B5E2-A0ACBB8B5492}"/>
    <cellStyle name="20% - Accent4 2 2 13" xfId="42692" xr:uid="{A879A088-FE64-4289-9384-44A0BA9AE429}"/>
    <cellStyle name="20% - Accent4 2 2 2" xfId="373" xr:uid="{FB0C019E-1F20-4FA4-AECE-E7C416C561E4}"/>
    <cellStyle name="20% - Accent4 2 2 2 10" xfId="6119" xr:uid="{D1F53E4B-12FC-43E2-A441-EE1EEE6C361E}"/>
    <cellStyle name="20% - Accent4 2 2 2 11" xfId="42693" xr:uid="{1B9AE4C9-8DC3-4E91-946D-A7F30D4F3F98}"/>
    <cellStyle name="20% - Accent4 2 2 2 2" xfId="374" xr:uid="{8A6140BE-D2B9-4970-8936-C9215BE623E9}"/>
    <cellStyle name="20% - Accent4 2 2 2 2 2" xfId="852" xr:uid="{728B708F-8757-4726-A2EA-C968590831B6}"/>
    <cellStyle name="20% - Accent4 2 2 2 2 2 2" xfId="1997" xr:uid="{2172A38D-7EB8-429E-B992-CA3BDF778AFD}"/>
    <cellStyle name="20% - Accent4 2 2 2 2 2 2 2" xfId="3760" xr:uid="{F3D397FB-53C3-4A45-A668-884D69F6A448}"/>
    <cellStyle name="20% - Accent4 2 2 2 2 2 2 2 2" xfId="15313" xr:uid="{0D098B87-FB55-4B7C-9AFF-80787B78868F}"/>
    <cellStyle name="20% - Accent4 2 2 2 2 2 2 2 3" xfId="45785" xr:uid="{D1A6BF5D-9413-444E-A2F9-689C2212CE72}"/>
    <cellStyle name="20% - Accent4 2 2 2 2 2 2 3" xfId="5131" xr:uid="{B923027D-2814-4933-892F-890923243EAC}"/>
    <cellStyle name="20% - Accent4 2 2 2 2 2 2 3 2" xfId="18840" xr:uid="{AA706512-B78B-4949-BA78-E05D7F44A5BC}"/>
    <cellStyle name="20% - Accent4 2 2 2 2 2 2 3 3" xfId="47134" xr:uid="{28042D7A-887C-48B0-878C-15B8DEE41109}"/>
    <cellStyle name="20% - Accent4 2 2 2 2 2 2 4" xfId="11734" xr:uid="{EFFAE719-B17D-40EF-9684-EC452FE27409}"/>
    <cellStyle name="20% - Accent4 2 2 2 2 2 2 5" xfId="44044" xr:uid="{A71E0EFE-235B-4616-BB42-CA0D46FE09CA}"/>
    <cellStyle name="20% - Accent4 2 2 2 2 2 3" xfId="1435" xr:uid="{E9F0ED45-E2AF-4A6F-80B4-B36AA4FE6D46}"/>
    <cellStyle name="20% - Accent4 2 2 2 2 2 3 2" xfId="3242" xr:uid="{BCDB0FB6-A1D2-45AC-A5B1-334371BC3E96}"/>
    <cellStyle name="20% - Accent4 2 2 2 2 2 3 2 2" xfId="45267" xr:uid="{E7FFE3F4-6E7F-4562-B723-01AFF12ACB91}"/>
    <cellStyle name="20% - Accent4 2 2 2 2 2 3 3" xfId="13238" xr:uid="{51557856-0683-4D4A-A1CF-5D47F52AB141}"/>
    <cellStyle name="20% - Accent4 2 2 2 2 2 3 4" xfId="43526" xr:uid="{7C78684C-D3EF-4F23-9B19-014793890D51}"/>
    <cellStyle name="20% - Accent4 2 2 2 2 2 4" xfId="2664" xr:uid="{965508A3-479F-4FD7-B684-0FA90175199A}"/>
    <cellStyle name="20% - Accent4 2 2 2 2 2 4 2" xfId="16774" xr:uid="{A02D0175-F4F4-435C-AB32-2986B6DA3A97}"/>
    <cellStyle name="20% - Accent4 2 2 2 2 2 4 3" xfId="44689" xr:uid="{CA2C5E90-692B-4535-AF6E-7700762E6C7C}"/>
    <cellStyle name="20% - Accent4 2 2 2 2 2 5" xfId="4613" xr:uid="{ED970E6F-338D-47EF-B694-7FDDA06EA2A4}"/>
    <cellStyle name="20% - Accent4 2 2 2 2 2 5 2" xfId="46616" xr:uid="{5D6E0300-59A1-4B32-801B-47F1C5DB16F9}"/>
    <cellStyle name="20% - Accent4 2 2 2 2 2 6" xfId="5397" xr:uid="{83CBF393-DC86-4DEE-8034-1D85008F9F6F}"/>
    <cellStyle name="20% - Accent4 2 2 2 2 2 6 2" xfId="47399" xr:uid="{B0873A3C-1EC8-4650-972F-D7B9FDE121D0}"/>
    <cellStyle name="20% - Accent4 2 2 2 2 2 7" xfId="6703" xr:uid="{1B69555D-521A-402F-B1EB-413FEF7FBFDD}"/>
    <cellStyle name="20% - Accent4 2 2 2 2 2 8" xfId="42948" xr:uid="{A2C2F48E-B952-4ADC-95A2-285D262D2710}"/>
    <cellStyle name="20% - Accent4 2 2 2 2 3" xfId="1757" xr:uid="{28DEF752-0F29-4AA1-B211-0637D73FA2A9}"/>
    <cellStyle name="20% - Accent4 2 2 2 2 3 2" xfId="3524" xr:uid="{A6C8BC19-BF69-44A7-A2EE-B945618F5618}"/>
    <cellStyle name="20% - Accent4 2 2 2 2 3 2 2" xfId="13501" xr:uid="{FC918A39-079E-499D-8F00-0BCFB8931C59}"/>
    <cellStyle name="20% - Accent4 2 2 2 2 3 2 3" xfId="45549" xr:uid="{BA5927C5-5439-4059-912D-1D913F8A4F4B}"/>
    <cellStyle name="20% - Accent4 2 2 2 2 3 3" xfId="4895" xr:uid="{AAA5314E-5A5E-401E-BB28-2EC1A13CE5E0}"/>
    <cellStyle name="20% - Accent4 2 2 2 2 3 3 2" xfId="17037" xr:uid="{EFD31C72-C962-4B77-9B4D-057840B3268A}"/>
    <cellStyle name="20% - Accent4 2 2 2 2 3 3 3" xfId="46898" xr:uid="{D4D5DFAB-B9F2-4A47-AEC9-17E02E45CF43}"/>
    <cellStyle name="20% - Accent4 2 2 2 2 3 4" xfId="7003" xr:uid="{155B2DB2-E8E6-486E-B277-DAFD842A010D}"/>
    <cellStyle name="20% - Accent4 2 2 2 2 3 5" xfId="43808" xr:uid="{B9977B4E-CCEC-48E1-93EE-A33F8198748F}"/>
    <cellStyle name="20% - Accent4 2 2 2 2 4" xfId="1179" xr:uid="{AC7D47F1-4A52-4D4B-8426-B6B864A71797}"/>
    <cellStyle name="20% - Accent4 2 2 2 2 4 2" xfId="2986" xr:uid="{B990A11A-4141-4B3C-B961-C9D0B1D9C496}"/>
    <cellStyle name="20% - Accent4 2 2 2 2 4 2 2" xfId="30327" xr:uid="{14BBFB2B-DE5A-4007-A02A-6FFCD52317E4}"/>
    <cellStyle name="20% - Accent4 2 2 2 2 4 2 3" xfId="45011" xr:uid="{C7F47AC1-276C-4640-A526-92DF7223F591}"/>
    <cellStyle name="20% - Accent4 2 2 2 2 4 3" xfId="12939" xr:uid="{7C4661CE-B983-4410-8EB9-97EA6DC92A82}"/>
    <cellStyle name="20% - Accent4 2 2 2 2 4 4" xfId="43270" xr:uid="{982307AA-5760-43DD-BB26-B2DEF5EE9383}"/>
    <cellStyle name="20% - Accent4 2 2 2 2 5" xfId="2410" xr:uid="{EBB9C839-3133-401C-B6D9-E609665BB35C}"/>
    <cellStyle name="20% - Accent4 2 2 2 2 5 2" xfId="16524" xr:uid="{C2CBF2FD-EB69-4971-A1A2-601B143307C5}"/>
    <cellStyle name="20% - Accent4 2 2 2 2 5 3" xfId="44435" xr:uid="{EB6AF72D-A560-427D-842F-1BF939CC6822}"/>
    <cellStyle name="20% - Accent4 2 2 2 2 6" xfId="4357" xr:uid="{B5F536BA-AE23-467B-B01E-6E93EB92D06C}"/>
    <cellStyle name="20% - Accent4 2 2 2 2 6 2" xfId="37693" xr:uid="{BD4FEA62-13B3-4599-9212-883595D9B144}"/>
    <cellStyle name="20% - Accent4 2 2 2 2 6 3" xfId="46360" xr:uid="{43CF5DE5-52FC-4620-A32C-67E973F979C0}"/>
    <cellStyle name="20% - Accent4 2 2 2 2 7" xfId="5396" xr:uid="{4CCE004B-99EA-48A1-961C-A19B78E84236}"/>
    <cellStyle name="20% - Accent4 2 2 2 2 7 2" xfId="47398" xr:uid="{E8B4FC15-2E5D-4C9D-9CD2-0E3B74BCE3FD}"/>
    <cellStyle name="20% - Accent4 2 2 2 2 8" xfId="6120" xr:uid="{F77DDD3F-079A-4985-872D-FA469A41E749}"/>
    <cellStyle name="20% - Accent4 2 2 2 2 9" xfId="42694" xr:uid="{7F83BD66-092E-4DF2-93C8-A471B916C74F}"/>
    <cellStyle name="20% - Accent4 2 2 2 3" xfId="375" xr:uid="{AFF7E277-95B1-4549-8A0B-626EDF7E9A74}"/>
    <cellStyle name="20% - Accent4 2 2 2 3 2" xfId="853" xr:uid="{1495EB50-6AF0-420F-B321-2D89E6077A6D}"/>
    <cellStyle name="20% - Accent4 2 2 2 3 2 2" xfId="1998" xr:uid="{69B65026-6E2F-45B2-9397-5D30E0C17FE5}"/>
    <cellStyle name="20% - Accent4 2 2 2 3 2 2 2" xfId="3761" xr:uid="{89E6EB4A-E7A4-4A8F-84DC-FDD8434AA5C4}"/>
    <cellStyle name="20% - Accent4 2 2 2 3 2 2 2 2" xfId="45786" xr:uid="{D314AAD7-F1B3-4806-BF76-A809A6041C77}"/>
    <cellStyle name="20% - Accent4 2 2 2 3 2 2 3" xfId="5132" xr:uid="{4B9C2AF1-4D22-4E4A-8AF9-5BEEDAFB2299}"/>
    <cellStyle name="20% - Accent4 2 2 2 3 2 2 3 2" xfId="47135" xr:uid="{7A737097-07FF-4E61-BEF5-646FF2DA8D67}"/>
    <cellStyle name="20% - Accent4 2 2 2 3 2 2 4" xfId="13239" xr:uid="{2D0C034A-693A-440F-8497-FE32F9326335}"/>
    <cellStyle name="20% - Accent4 2 2 2 3 2 2 5" xfId="44045" xr:uid="{3EA24B27-1AA5-4A12-BF03-9089CE6D8A95}"/>
    <cellStyle name="20% - Accent4 2 2 2 3 2 3" xfId="1436" xr:uid="{87C36147-8834-416B-82D7-89C4DFD2FE57}"/>
    <cellStyle name="20% - Accent4 2 2 2 3 2 3 2" xfId="3243" xr:uid="{60FEF4AF-4402-4574-B01B-A473B1FE00CE}"/>
    <cellStyle name="20% - Accent4 2 2 2 3 2 3 2 2" xfId="45268" xr:uid="{205273F3-51CF-432B-B183-1DFB5FC73794}"/>
    <cellStyle name="20% - Accent4 2 2 2 3 2 3 3" xfId="16775" xr:uid="{9CD95E06-B82B-4E07-8DBC-F0963AEFF735}"/>
    <cellStyle name="20% - Accent4 2 2 2 3 2 3 4" xfId="43527" xr:uid="{16A56576-B59D-4FBA-A4BE-8A2C999DB757}"/>
    <cellStyle name="20% - Accent4 2 2 2 3 2 4" xfId="2665" xr:uid="{936638FD-4F85-4620-960A-E8847C796F31}"/>
    <cellStyle name="20% - Accent4 2 2 2 3 2 4 2" xfId="44690" xr:uid="{00714CF0-03E0-4CEC-AE31-612B79D29BF9}"/>
    <cellStyle name="20% - Accent4 2 2 2 3 2 5" xfId="4614" xr:uid="{CB2D834F-531B-4717-8B6C-8F519B8639CE}"/>
    <cellStyle name="20% - Accent4 2 2 2 3 2 5 2" xfId="46617" xr:uid="{231B1589-9B15-4D5C-AB96-3B9E7E95240B}"/>
    <cellStyle name="20% - Accent4 2 2 2 3 2 6" xfId="5399" xr:uid="{E40C2523-23B0-4D9B-8ED7-23EAA960606F}"/>
    <cellStyle name="20% - Accent4 2 2 2 3 2 6 2" xfId="47401" xr:uid="{D66707B6-4AE6-4FC2-9FE8-1E4714E8B732}"/>
    <cellStyle name="20% - Accent4 2 2 2 3 2 7" xfId="6704" xr:uid="{0272F783-FA53-4F56-89CA-79F17680BCC1}"/>
    <cellStyle name="20% - Accent4 2 2 2 3 2 8" xfId="42949" xr:uid="{6C18859E-EF5C-467D-834B-112D4370B879}"/>
    <cellStyle name="20% - Accent4 2 2 2 3 3" xfId="1758" xr:uid="{F6204AA4-2BF0-4B05-A96D-F414CAAF4BCF}"/>
    <cellStyle name="20% - Accent4 2 2 2 3 3 2" xfId="3525" xr:uid="{BD2452A8-2933-4D4D-9504-1D7D55B2854C}"/>
    <cellStyle name="20% - Accent4 2 2 2 3 3 2 2" xfId="13502" xr:uid="{4DB553FB-5290-405A-8223-99454FE55129}"/>
    <cellStyle name="20% - Accent4 2 2 2 3 3 2 3" xfId="45550" xr:uid="{3EF3AE40-215C-4D94-B887-13CEBA96BA7E}"/>
    <cellStyle name="20% - Accent4 2 2 2 3 3 3" xfId="4896" xr:uid="{9E29E2AF-B7E5-40AD-9789-B6AC38AEA033}"/>
    <cellStyle name="20% - Accent4 2 2 2 3 3 3 2" xfId="17038" xr:uid="{C25775D8-9FB8-4660-8B83-8181E385C77E}"/>
    <cellStyle name="20% - Accent4 2 2 2 3 3 3 3" xfId="46899" xr:uid="{36F61897-3285-415B-9B8F-C049A01C6A93}"/>
    <cellStyle name="20% - Accent4 2 2 2 3 3 4" xfId="7004" xr:uid="{AE684C86-398D-40B7-BA70-185452797CD5}"/>
    <cellStyle name="20% - Accent4 2 2 2 3 3 5" xfId="43809" xr:uid="{620443EA-5973-406A-AEE6-FE99A0BC1970}"/>
    <cellStyle name="20% - Accent4 2 2 2 3 4" xfId="1180" xr:uid="{C638C83E-AF78-4C00-BF12-A39419C3BCA8}"/>
    <cellStyle name="20% - Accent4 2 2 2 3 4 2" xfId="2987" xr:uid="{47E33631-BF34-4658-AE1E-BE959EB85451}"/>
    <cellStyle name="20% - Accent4 2 2 2 3 4 2 2" xfId="29731" xr:uid="{76B5249E-B10E-4377-B2A5-166FC2E3A9EB}"/>
    <cellStyle name="20% - Accent4 2 2 2 3 4 2 3" xfId="45012" xr:uid="{2FB911B4-8FE1-415B-9C31-B56634127181}"/>
    <cellStyle name="20% - Accent4 2 2 2 3 4 3" xfId="12940" xr:uid="{CCC7128C-DAEC-4D05-8B32-0649C5F6E1C1}"/>
    <cellStyle name="20% - Accent4 2 2 2 3 4 4" xfId="43271" xr:uid="{DB11AACE-AE33-4E02-8CF5-C52E518DCA4C}"/>
    <cellStyle name="20% - Accent4 2 2 2 3 5" xfId="2411" xr:uid="{F507C617-3D53-4A45-BD7F-0A9039DEB60F}"/>
    <cellStyle name="20% - Accent4 2 2 2 3 5 2" xfId="16525" xr:uid="{FA82461E-DCA8-4B04-BDE9-31985B628A1F}"/>
    <cellStyle name="20% - Accent4 2 2 2 3 5 3" xfId="44436" xr:uid="{723B9779-E272-491E-8A84-4DCE4B1FA57E}"/>
    <cellStyle name="20% - Accent4 2 2 2 3 6" xfId="4358" xr:uid="{959E6F35-CFC5-4896-B5D9-4F58BE260671}"/>
    <cellStyle name="20% - Accent4 2 2 2 3 6 2" xfId="37099" xr:uid="{21A60CAA-F743-43DB-AE1A-8E298CDC75DA}"/>
    <cellStyle name="20% - Accent4 2 2 2 3 6 3" xfId="46361" xr:uid="{71677415-7F45-4AE1-97D0-8F0A54866AC4}"/>
    <cellStyle name="20% - Accent4 2 2 2 3 7" xfId="5398" xr:uid="{F066AF47-D7D0-408A-8D7A-E03F90348EF5}"/>
    <cellStyle name="20% - Accent4 2 2 2 3 7 2" xfId="47400" xr:uid="{9B32E7AB-8EF0-48B4-8E3B-BEE6A56A9CF1}"/>
    <cellStyle name="20% - Accent4 2 2 2 3 8" xfId="6121" xr:uid="{713FCE26-B2F5-4887-9101-20F610C1F36B}"/>
    <cellStyle name="20% - Accent4 2 2 2 3 9" xfId="42695" xr:uid="{40D5775C-0F80-43E6-BC47-81A902A04798}"/>
    <cellStyle name="20% - Accent4 2 2 2 4" xfId="851" xr:uid="{B8F96479-02A3-4F3C-B84D-F83A95BD1BC7}"/>
    <cellStyle name="20% - Accent4 2 2 2 4 2" xfId="1996" xr:uid="{E76E7A31-AFAF-475A-BE4E-76287C1FF3CF}"/>
    <cellStyle name="20% - Accent4 2 2 2 4 2 2" xfId="3759" xr:uid="{CBCD2B1C-31B8-45B2-AD4B-4949AAEB9692}"/>
    <cellStyle name="20% - Accent4 2 2 2 4 2 2 2" xfId="34019" xr:uid="{3027B99C-ADA6-4DCE-BCB6-9ACE5F5BBD88}"/>
    <cellStyle name="20% - Accent4 2 2 2 4 2 2 3" xfId="45784" xr:uid="{3D36FA6F-55D5-48A5-8082-88362B99D68D}"/>
    <cellStyle name="20% - Accent4 2 2 2 4 2 3" xfId="5130" xr:uid="{E0690F4F-E23C-4045-A8B4-A29B19ACC301}"/>
    <cellStyle name="20% - Accent4 2 2 2 4 2 3 2" xfId="47133" xr:uid="{D2EF5182-3B41-444C-8015-3FC6316F728C}"/>
    <cellStyle name="20% - Accent4 2 2 2 4 2 4" xfId="13237" xr:uid="{D345912E-B8A1-4274-A0BE-E69A451A8272}"/>
    <cellStyle name="20% - Accent4 2 2 2 4 2 5" xfId="44043" xr:uid="{F5871A33-885F-40B6-AAF8-6030865BF4BC}"/>
    <cellStyle name="20% - Accent4 2 2 2 4 3" xfId="1434" xr:uid="{BA10DC7F-C236-42AB-A655-5CA29AAE11E4}"/>
    <cellStyle name="20% - Accent4 2 2 2 4 3 2" xfId="3241" xr:uid="{E523EA71-B074-462C-94A8-C2701B782689}"/>
    <cellStyle name="20% - Accent4 2 2 2 4 3 2 2" xfId="45266" xr:uid="{A1CEF8D2-6136-4F4D-9AD1-1393B01E8180}"/>
    <cellStyle name="20% - Accent4 2 2 2 4 3 3" xfId="16773" xr:uid="{EEA92007-336B-4121-B1EC-3E81E907782E}"/>
    <cellStyle name="20% - Accent4 2 2 2 4 3 4" xfId="43525" xr:uid="{A8C935EC-A437-4743-85B8-0C1F39C348A1}"/>
    <cellStyle name="20% - Accent4 2 2 2 4 4" xfId="2663" xr:uid="{2601A724-B662-4948-8F24-37903187761D}"/>
    <cellStyle name="20% - Accent4 2 2 2 4 4 2" xfId="38462" xr:uid="{2DEC0AA9-AFF2-4B43-A6B8-57A902569B88}"/>
    <cellStyle name="20% - Accent4 2 2 2 4 4 3" xfId="44688" xr:uid="{E4826EF0-B765-444E-B353-D0F3358DC370}"/>
    <cellStyle name="20% - Accent4 2 2 2 4 5" xfId="4612" xr:uid="{19AC6F58-C477-478F-9E28-476B11BE8DC9}"/>
    <cellStyle name="20% - Accent4 2 2 2 4 5 2" xfId="46615" xr:uid="{29198BA6-72BD-4F31-80D2-6A30FD133262}"/>
    <cellStyle name="20% - Accent4 2 2 2 4 6" xfId="5400" xr:uid="{7AB2750B-650A-4906-B7FE-5908C46E1431}"/>
    <cellStyle name="20% - Accent4 2 2 2 4 6 2" xfId="47402" xr:uid="{902448C3-9AE9-405A-B6C6-033973DEB7F0}"/>
    <cellStyle name="20% - Accent4 2 2 2 4 7" xfId="6702" xr:uid="{0D989D6D-0832-4A86-B83B-BFAB997110B8}"/>
    <cellStyle name="20% - Accent4 2 2 2 4 8" xfId="42947" xr:uid="{18BD1BE5-ACD5-4233-82E0-AAC374BDBCB4}"/>
    <cellStyle name="20% - Accent4 2 2 2 5" xfId="1756" xr:uid="{85DBCBB6-F88E-48C9-A004-E474BFBB90CE}"/>
    <cellStyle name="20% - Accent4 2 2 2 5 2" xfId="3523" xr:uid="{6C2B0223-F452-419A-8AA3-266E9CD2A5F2}"/>
    <cellStyle name="20% - Accent4 2 2 2 5 2 2" xfId="13500" xr:uid="{E919AE8A-4B79-4095-A1E7-B27591BBF053}"/>
    <cellStyle name="20% - Accent4 2 2 2 5 2 3" xfId="45548" xr:uid="{6B1ABB5B-8AE3-49F5-A4E2-6596FC0595BD}"/>
    <cellStyle name="20% - Accent4 2 2 2 5 3" xfId="4894" xr:uid="{568760B3-EE41-45D2-8248-C4E1077AE3DF}"/>
    <cellStyle name="20% - Accent4 2 2 2 5 3 2" xfId="17036" xr:uid="{9E603C7B-1B9C-46FA-A0D6-CDCC641BD5A3}"/>
    <cellStyle name="20% - Accent4 2 2 2 5 3 3" xfId="46897" xr:uid="{7190D73E-6961-4A68-84CA-62B67068CC8D}"/>
    <cellStyle name="20% - Accent4 2 2 2 5 4" xfId="7002" xr:uid="{112CB641-CDB4-4E6A-ABD9-1C8A3A6CDC6F}"/>
    <cellStyle name="20% - Accent4 2 2 2 5 5" xfId="43807" xr:uid="{6DEEFCF5-0B34-4B75-A9E9-0B0E4C97BD8F}"/>
    <cellStyle name="20% - Accent4 2 2 2 6" xfId="1178" xr:uid="{60856BA2-6D10-4E6F-B21D-13E8CB1451F7}"/>
    <cellStyle name="20% - Accent4 2 2 2 6 2" xfId="2985" xr:uid="{476DAC35-0A11-4177-A021-0B8B0CE88321}"/>
    <cellStyle name="20% - Accent4 2 2 2 6 2 2" xfId="29124" xr:uid="{A6CD06B9-1B15-48B5-9DF8-7756B0C43377}"/>
    <cellStyle name="20% - Accent4 2 2 2 6 2 3" xfId="45010" xr:uid="{F1D0FEF4-E772-4F57-B254-8A607BEE8230}"/>
    <cellStyle name="20% - Accent4 2 2 2 6 3" xfId="21216" xr:uid="{CE5138B2-0B57-48A6-A24C-5B3A1E970937}"/>
    <cellStyle name="20% - Accent4 2 2 2 6 4" xfId="8864" xr:uid="{78914324-50C6-4CD7-9C9A-B16CF09003AE}"/>
    <cellStyle name="20% - Accent4 2 2 2 6 5" xfId="43269" xr:uid="{A220F74D-0F5C-4005-840A-D10EC3E5D7B1}"/>
    <cellStyle name="20% - Accent4 2 2 2 7" xfId="2409" xr:uid="{A8F49154-8186-4CBC-AE89-69CF56DA2753}"/>
    <cellStyle name="20% - Accent4 2 2 2 7 2" xfId="12938" xr:uid="{C16A0A98-19B7-4D5C-96BA-244892B709C8}"/>
    <cellStyle name="20% - Accent4 2 2 2 7 3" xfId="44434" xr:uid="{1EFC4B7C-581D-4122-8F2C-0978ED76C98E}"/>
    <cellStyle name="20% - Accent4 2 2 2 8" xfId="4356" xr:uid="{23EC2D0D-359A-4793-A357-11B23D41CCB2}"/>
    <cellStyle name="20% - Accent4 2 2 2 8 2" xfId="16523" xr:uid="{E3848286-1A50-4782-926C-0061510A91E5}"/>
    <cellStyle name="20% - Accent4 2 2 2 8 3" xfId="46359" xr:uid="{4C0232CB-9268-43ED-A449-AA34FC7BE3FE}"/>
    <cellStyle name="20% - Accent4 2 2 2 9" xfId="5395" xr:uid="{F6AE7EE3-4D20-4D90-A1F6-95F486F21928}"/>
    <cellStyle name="20% - Accent4 2 2 2 9 2" xfId="47397" xr:uid="{95EB33DF-51C9-42CC-8215-2D34D4D9BF57}"/>
    <cellStyle name="20% - Accent4 2 2 3" xfId="376" xr:uid="{FA425731-2F67-418D-ACFD-2687E2B8A5B9}"/>
    <cellStyle name="20% - Accent4 2 2 3 10" xfId="6122" xr:uid="{ADCAAEEA-33EE-4D95-88B5-E5173E6798F5}"/>
    <cellStyle name="20% - Accent4 2 2 3 11" xfId="42696" xr:uid="{68465217-B5F1-4150-A6C0-B578DD5366E7}"/>
    <cellStyle name="20% - Accent4 2 2 3 2" xfId="377" xr:uid="{89022366-508E-47B2-805C-DE9820ABA0C5}"/>
    <cellStyle name="20% - Accent4 2 2 3 2 2" xfId="855" xr:uid="{0B3C04AF-39EE-4514-8080-4A8BF1810248}"/>
    <cellStyle name="20% - Accent4 2 2 3 2 2 2" xfId="2000" xr:uid="{51CD5E48-B8FB-4A83-917A-E2DE2A9FCA92}"/>
    <cellStyle name="20% - Accent4 2 2 3 2 2 2 2" xfId="3763" xr:uid="{7C6ED657-5C7A-43B4-A309-D9756903B9AE}"/>
    <cellStyle name="20% - Accent4 2 2 3 2 2 2 2 2" xfId="16191" xr:uid="{9E70161F-30F7-40A2-B637-71AD3576A61F}"/>
    <cellStyle name="20% - Accent4 2 2 3 2 2 2 2 3" xfId="45788" xr:uid="{90964FFF-D81F-4D8C-9224-AC546E724E78}"/>
    <cellStyle name="20% - Accent4 2 2 3 2 2 2 3" xfId="5134" xr:uid="{4AE14F5A-0255-4EA2-8EFB-3EB09BC1DB43}"/>
    <cellStyle name="20% - Accent4 2 2 3 2 2 2 3 2" xfId="19718" xr:uid="{B6EFFFFD-6EA1-4AB5-91DE-63B86D3E3A28}"/>
    <cellStyle name="20% - Accent4 2 2 3 2 2 2 3 3" xfId="47137" xr:uid="{B1A564BE-779F-436B-AE60-01D25D99727F}"/>
    <cellStyle name="20% - Accent4 2 2 3 2 2 2 4" xfId="12618" xr:uid="{AED20D44-E603-4EE3-B740-8B09D1A35A9B}"/>
    <cellStyle name="20% - Accent4 2 2 3 2 2 2 5" xfId="44047" xr:uid="{6B8B71E7-BF16-462A-998D-E7FB18E71CD3}"/>
    <cellStyle name="20% - Accent4 2 2 3 2 2 3" xfId="1438" xr:uid="{CA7538C3-5D31-43AC-A04B-90C18C1316FC}"/>
    <cellStyle name="20% - Accent4 2 2 3 2 2 3 2" xfId="3245" xr:uid="{FB741CCB-439D-45AA-A546-53EFE5948E57}"/>
    <cellStyle name="20% - Accent4 2 2 3 2 2 3 2 2" xfId="45270" xr:uid="{1DA84D03-D17F-4E24-B07E-BBE45DB6B7E1}"/>
    <cellStyle name="20% - Accent4 2 2 3 2 2 3 3" xfId="13241" xr:uid="{9C6D5CEE-1C95-4ABA-8B35-DD0C7EAB3BD0}"/>
    <cellStyle name="20% - Accent4 2 2 3 2 2 3 4" xfId="43529" xr:uid="{18DF7BF4-780B-4AD5-BBF0-77C9920DBB38}"/>
    <cellStyle name="20% - Accent4 2 2 3 2 2 4" xfId="2667" xr:uid="{BD37A456-301E-4B6C-AD1D-809A53A62A28}"/>
    <cellStyle name="20% - Accent4 2 2 3 2 2 4 2" xfId="16777" xr:uid="{8E321FA5-171B-4F40-BDBA-EC90CFCEE718}"/>
    <cellStyle name="20% - Accent4 2 2 3 2 2 4 3" xfId="44692" xr:uid="{14191CF7-05AB-46A0-A605-3A8E68AF7F3A}"/>
    <cellStyle name="20% - Accent4 2 2 3 2 2 5" xfId="4616" xr:uid="{AB748761-3C6B-4430-8E02-FC5E7E6708C7}"/>
    <cellStyle name="20% - Accent4 2 2 3 2 2 5 2" xfId="46619" xr:uid="{96DA23C9-0C7F-4FE9-917C-6C1C963B9DE9}"/>
    <cellStyle name="20% - Accent4 2 2 3 2 2 6" xfId="5403" xr:uid="{16C765B2-8399-46D0-B68E-93C11782C68F}"/>
    <cellStyle name="20% - Accent4 2 2 3 2 2 6 2" xfId="47405" xr:uid="{00A4FA5E-4E0A-4E10-BBC2-08A5F9224E46}"/>
    <cellStyle name="20% - Accent4 2 2 3 2 2 7" xfId="6706" xr:uid="{E9990988-7815-452E-91B8-8ABA37DBAFDF}"/>
    <cellStyle name="20% - Accent4 2 2 3 2 2 8" xfId="42951" xr:uid="{280739FF-41F1-469A-BA4E-19EA6D0E7568}"/>
    <cellStyle name="20% - Accent4 2 2 3 2 3" xfId="1760" xr:uid="{017F7056-E2B5-47FE-9C4C-FB0E8746B47B}"/>
    <cellStyle name="20% - Accent4 2 2 3 2 3 2" xfId="3527" xr:uid="{8A0E1662-95AB-4801-878C-982377A54005}"/>
    <cellStyle name="20% - Accent4 2 2 3 2 3 2 2" xfId="13504" xr:uid="{2A3EECF3-09DD-4A1D-88A3-6F640104BCB3}"/>
    <cellStyle name="20% - Accent4 2 2 3 2 3 2 3" xfId="45552" xr:uid="{1321FCB0-E6C4-4625-8961-7C32D645FCE6}"/>
    <cellStyle name="20% - Accent4 2 2 3 2 3 3" xfId="4898" xr:uid="{48B99888-FED0-4748-95E5-799A8C7FC3DF}"/>
    <cellStyle name="20% - Accent4 2 2 3 2 3 3 2" xfId="17040" xr:uid="{4CCDAC7E-C6FA-43EA-A32E-22F5CD3CAD56}"/>
    <cellStyle name="20% - Accent4 2 2 3 2 3 3 3" xfId="46901" xr:uid="{7EC2D96A-F5D9-480F-9F7F-AE7FD13FB39D}"/>
    <cellStyle name="20% - Accent4 2 2 3 2 3 4" xfId="7006" xr:uid="{AC707220-B964-4B02-B962-2BB2CA479344}"/>
    <cellStyle name="20% - Accent4 2 2 3 2 3 5" xfId="43811" xr:uid="{C8881E4A-44C9-49DA-8C66-979FA0A022C6}"/>
    <cellStyle name="20% - Accent4 2 2 3 2 4" xfId="1182" xr:uid="{178DB8F8-B551-4E06-BCE2-F7B910E85838}"/>
    <cellStyle name="20% - Accent4 2 2 3 2 4 2" xfId="2989" xr:uid="{DD72723C-95A6-4EC9-80D3-D24CFFDE7CA7}"/>
    <cellStyle name="20% - Accent4 2 2 3 2 4 2 2" xfId="30524" xr:uid="{E62CEC74-00D1-4F5C-A40E-45FEEC818276}"/>
    <cellStyle name="20% - Accent4 2 2 3 2 4 2 3" xfId="45014" xr:uid="{C6D703BB-5994-47FD-8F72-0519C58F109F}"/>
    <cellStyle name="20% - Accent4 2 2 3 2 4 3" xfId="12942" xr:uid="{064B2D5A-D763-4DC7-890C-8B0A02533EBD}"/>
    <cellStyle name="20% - Accent4 2 2 3 2 4 4" xfId="43273" xr:uid="{95FA1F55-2A32-4C8E-A937-BF7740F8FE67}"/>
    <cellStyle name="20% - Accent4 2 2 3 2 5" xfId="2413" xr:uid="{C8A8E5F2-27E1-4F72-8F8C-3FC879C664C2}"/>
    <cellStyle name="20% - Accent4 2 2 3 2 5 2" xfId="16527" xr:uid="{C9167E56-D843-43CE-80B6-6218B306A5D2}"/>
    <cellStyle name="20% - Accent4 2 2 3 2 5 3" xfId="44438" xr:uid="{70D8EDC0-2675-494E-BF83-B40BA4EC46F3}"/>
    <cellStyle name="20% - Accent4 2 2 3 2 6" xfId="4360" xr:uid="{CAAA17A1-2DDB-483B-BC4E-0ECA59D6410A}"/>
    <cellStyle name="20% - Accent4 2 2 3 2 6 2" xfId="37882" xr:uid="{3AABEBF6-6617-4711-A3E5-514C334FF949}"/>
    <cellStyle name="20% - Accent4 2 2 3 2 6 3" xfId="46363" xr:uid="{88C30EC4-CDBC-41E3-9D5F-BEDF853B1A53}"/>
    <cellStyle name="20% - Accent4 2 2 3 2 7" xfId="5402" xr:uid="{24CDDA37-6FBA-46F2-AD37-5D3EB40F235B}"/>
    <cellStyle name="20% - Accent4 2 2 3 2 7 2" xfId="47404" xr:uid="{95463FFF-7A42-4EBC-8B2B-701A43C92C16}"/>
    <cellStyle name="20% - Accent4 2 2 3 2 8" xfId="6123" xr:uid="{D80BEF62-BBB0-4961-ACAB-9EDCAD040CE1}"/>
    <cellStyle name="20% - Accent4 2 2 3 2 9" xfId="42697" xr:uid="{36506353-DCF2-4FBF-9606-2705BD472F82}"/>
    <cellStyle name="20% - Accent4 2 2 3 3" xfId="378" xr:uid="{EBEBECB7-9283-4A03-BF12-120B080A216A}"/>
    <cellStyle name="20% - Accent4 2 2 3 3 2" xfId="856" xr:uid="{15B634B9-AE72-4EBF-A682-389FCC0F2F20}"/>
    <cellStyle name="20% - Accent4 2 2 3 3 2 2" xfId="2001" xr:uid="{65394028-2174-457D-977E-083C4C894AF2}"/>
    <cellStyle name="20% - Accent4 2 2 3 3 2 2 2" xfId="3764" xr:uid="{A275518E-6327-46E4-A400-CACCDA594E3A}"/>
    <cellStyle name="20% - Accent4 2 2 3 3 2 2 2 2" xfId="45789" xr:uid="{BC4362CA-3759-4B8B-A752-B9CDB9173A04}"/>
    <cellStyle name="20% - Accent4 2 2 3 3 2 2 3" xfId="5135" xr:uid="{261481F4-DE3F-4272-9D8A-6EF407DE91E9}"/>
    <cellStyle name="20% - Accent4 2 2 3 3 2 2 3 2" xfId="47138" xr:uid="{EB8F1764-36E9-4B08-B2B6-4E1FC14F15D9}"/>
    <cellStyle name="20% - Accent4 2 2 3 3 2 2 4" xfId="13242" xr:uid="{E1EA9C57-DB82-4D8A-B1C9-4B3F9C17E7E4}"/>
    <cellStyle name="20% - Accent4 2 2 3 3 2 2 5" xfId="44048" xr:uid="{1E3D863F-B1D7-416F-9AA3-CA605AB4B80C}"/>
    <cellStyle name="20% - Accent4 2 2 3 3 2 3" xfId="1439" xr:uid="{CDF984DF-8E9E-46F5-9DD9-DED3BEC700BC}"/>
    <cellStyle name="20% - Accent4 2 2 3 3 2 3 2" xfId="3246" xr:uid="{85DB9142-E54B-4EE9-982C-5C540DD8FFFD}"/>
    <cellStyle name="20% - Accent4 2 2 3 3 2 3 2 2" xfId="45271" xr:uid="{5ACC2EB3-6BCF-42FC-9A11-39849E98DC01}"/>
    <cellStyle name="20% - Accent4 2 2 3 3 2 3 3" xfId="16778" xr:uid="{0C9628C0-4526-4DE1-A803-91099AE1AAD5}"/>
    <cellStyle name="20% - Accent4 2 2 3 3 2 3 4" xfId="43530" xr:uid="{D6B1BEA4-97F8-4428-AB32-000C9899DA32}"/>
    <cellStyle name="20% - Accent4 2 2 3 3 2 4" xfId="2668" xr:uid="{69DEAA92-FF33-4629-B0F6-D382DF606F09}"/>
    <cellStyle name="20% - Accent4 2 2 3 3 2 4 2" xfId="44693" xr:uid="{369BD4A0-B47F-4669-AF4D-A53A5CF1427E}"/>
    <cellStyle name="20% - Accent4 2 2 3 3 2 5" xfId="4617" xr:uid="{CE4D65C3-BBE7-4A7C-BC67-648501A35751}"/>
    <cellStyle name="20% - Accent4 2 2 3 3 2 5 2" xfId="46620" xr:uid="{186F55AD-94C5-420A-9B0C-4B9F72BD9D4F}"/>
    <cellStyle name="20% - Accent4 2 2 3 3 2 6" xfId="5405" xr:uid="{3C72CA5C-73D5-4246-B723-7E71BB322CF3}"/>
    <cellStyle name="20% - Accent4 2 2 3 3 2 6 2" xfId="47407" xr:uid="{78B4F9BE-8912-444F-BA77-760F29193CE8}"/>
    <cellStyle name="20% - Accent4 2 2 3 3 2 7" xfId="6707" xr:uid="{120A5719-9269-4E5F-AB12-471BE579CE1D}"/>
    <cellStyle name="20% - Accent4 2 2 3 3 2 8" xfId="42952" xr:uid="{050A82FD-1459-49E2-9860-D8308561661B}"/>
    <cellStyle name="20% - Accent4 2 2 3 3 3" xfId="1761" xr:uid="{C369BA09-1CF4-418B-8394-CFCB0D695421}"/>
    <cellStyle name="20% - Accent4 2 2 3 3 3 2" xfId="3528" xr:uid="{13D93B04-7EBF-4F48-8067-385A444FDF57}"/>
    <cellStyle name="20% - Accent4 2 2 3 3 3 2 2" xfId="13505" xr:uid="{BEF13710-CBC5-4F3F-A55F-86220CCA2E3A}"/>
    <cellStyle name="20% - Accent4 2 2 3 3 3 2 3" xfId="45553" xr:uid="{284CD5F4-5BB9-4B79-9F65-2FDB0CFA9BC4}"/>
    <cellStyle name="20% - Accent4 2 2 3 3 3 3" xfId="4899" xr:uid="{41BFFE7C-F37C-492F-BA6B-0E8F7C7C9076}"/>
    <cellStyle name="20% - Accent4 2 2 3 3 3 3 2" xfId="17041" xr:uid="{861459C3-7D8C-4516-BC82-8C13A36BBDA5}"/>
    <cellStyle name="20% - Accent4 2 2 3 3 3 3 3" xfId="46902" xr:uid="{AB4AFF05-3358-4EDE-B71A-472333A793CA}"/>
    <cellStyle name="20% - Accent4 2 2 3 3 3 4" xfId="7007" xr:uid="{E286B934-6FD4-4BD4-A8E3-7B9C0FC1F32D}"/>
    <cellStyle name="20% - Accent4 2 2 3 3 3 5" xfId="43812" xr:uid="{9E811403-D387-4569-BBDE-D6E237FAAB4C}"/>
    <cellStyle name="20% - Accent4 2 2 3 3 4" xfId="1183" xr:uid="{A786AD03-0B2E-41D9-9A6F-2A4781555046}"/>
    <cellStyle name="20% - Accent4 2 2 3 3 4 2" xfId="2990" xr:uid="{26AC1EDC-F904-4FAC-AA8A-7443679EAE69}"/>
    <cellStyle name="20% - Accent4 2 2 3 3 4 2 2" xfId="29934" xr:uid="{D65A85E5-4412-465D-93D7-ED4788DEBF5A}"/>
    <cellStyle name="20% - Accent4 2 2 3 3 4 2 3" xfId="45015" xr:uid="{2187965B-2AC8-4643-9487-82770DCD5804}"/>
    <cellStyle name="20% - Accent4 2 2 3 3 4 3" xfId="12943" xr:uid="{DB88AFB4-9312-4D48-9DB6-DFA6FD047632}"/>
    <cellStyle name="20% - Accent4 2 2 3 3 4 4" xfId="43274" xr:uid="{6FD82343-063F-4A98-A31D-CF375C91B07B}"/>
    <cellStyle name="20% - Accent4 2 2 3 3 5" xfId="2414" xr:uid="{E74392C0-B490-4231-849C-848D797652E6}"/>
    <cellStyle name="20% - Accent4 2 2 3 3 5 2" xfId="16528" xr:uid="{07558475-A749-441D-9218-92A43EDA7DE4}"/>
    <cellStyle name="20% - Accent4 2 2 3 3 5 3" xfId="44439" xr:uid="{CD733DEC-CEFA-4D0F-AC98-820F3A13522D}"/>
    <cellStyle name="20% - Accent4 2 2 3 3 6" xfId="4361" xr:uid="{AB3AA189-74CF-4DED-8DE1-5DD7A83197C5}"/>
    <cellStyle name="20% - Accent4 2 2 3 3 6 2" xfId="37301" xr:uid="{165E6D4F-6F7A-4898-8279-A8B7F321B893}"/>
    <cellStyle name="20% - Accent4 2 2 3 3 6 3" xfId="46364" xr:uid="{0FF4E945-CCE0-4FB3-AD21-36000595F6A2}"/>
    <cellStyle name="20% - Accent4 2 2 3 3 7" xfId="5404" xr:uid="{D8F05FAE-678C-4F3D-BCB1-ADD2B851AC96}"/>
    <cellStyle name="20% - Accent4 2 2 3 3 7 2" xfId="47406" xr:uid="{FA8ABEE3-92A3-41A1-AFDD-1DD6F0387CA3}"/>
    <cellStyle name="20% - Accent4 2 2 3 3 8" xfId="6124" xr:uid="{73D9C406-4F2D-4395-ABAE-8E25163278BC}"/>
    <cellStyle name="20% - Accent4 2 2 3 3 9" xfId="42698" xr:uid="{29787F6C-F153-4A35-829B-FE2525A51A37}"/>
    <cellStyle name="20% - Accent4 2 2 3 4" xfId="854" xr:uid="{B7E676EF-E261-47D6-BC20-3FBC11636A09}"/>
    <cellStyle name="20% - Accent4 2 2 3 4 2" xfId="1999" xr:uid="{0EA0906E-5938-471C-B981-C11669A8B904}"/>
    <cellStyle name="20% - Accent4 2 2 3 4 2 2" xfId="3762" xr:uid="{CA8DB615-8815-489A-87D5-3B55CCFDCD51}"/>
    <cellStyle name="20% - Accent4 2 2 3 4 2 2 2" xfId="34213" xr:uid="{6F9756F5-3F54-4501-9373-16246C9D711B}"/>
    <cellStyle name="20% - Accent4 2 2 3 4 2 2 3" xfId="45787" xr:uid="{D43FA5A2-B44E-479B-A8C5-9A1DE3C716E0}"/>
    <cellStyle name="20% - Accent4 2 2 3 4 2 3" xfId="5133" xr:uid="{FC282114-3E69-41F1-AEA8-6874424BF652}"/>
    <cellStyle name="20% - Accent4 2 2 3 4 2 3 2" xfId="47136" xr:uid="{85738110-685A-4B7A-81CD-FF8CBC97923B}"/>
    <cellStyle name="20% - Accent4 2 2 3 4 2 4" xfId="13240" xr:uid="{501AB770-D654-4D19-A044-CC42827BB435}"/>
    <cellStyle name="20% - Accent4 2 2 3 4 2 5" xfId="44046" xr:uid="{862749A2-08D3-4238-A7E8-AB83E7024A14}"/>
    <cellStyle name="20% - Accent4 2 2 3 4 3" xfId="1437" xr:uid="{E6C0E8A0-8B50-4ADA-BF0D-D1D542CDDD53}"/>
    <cellStyle name="20% - Accent4 2 2 3 4 3 2" xfId="3244" xr:uid="{6C3FB2ED-A86B-4D35-8F73-78E69771C088}"/>
    <cellStyle name="20% - Accent4 2 2 3 4 3 2 2" xfId="45269" xr:uid="{D0B967EC-D1B8-4D05-A00F-EDD33B0CE38A}"/>
    <cellStyle name="20% - Accent4 2 2 3 4 3 3" xfId="16776" xr:uid="{3D733088-B27B-440D-9385-E148C0A82737}"/>
    <cellStyle name="20% - Accent4 2 2 3 4 3 4" xfId="43528" xr:uid="{D8FDD1C4-DFB1-4769-ADE8-584456B7D005}"/>
    <cellStyle name="20% - Accent4 2 2 3 4 4" xfId="2666" xr:uid="{43392D56-3EED-4FE6-B8E9-DBF40F6D6156}"/>
    <cellStyle name="20% - Accent4 2 2 3 4 4 2" xfId="38647" xr:uid="{F1BD7F84-699D-419A-9408-8740B6E10332}"/>
    <cellStyle name="20% - Accent4 2 2 3 4 4 3" xfId="44691" xr:uid="{71B3B632-C2AD-43AC-9A80-8733EC0B9EF1}"/>
    <cellStyle name="20% - Accent4 2 2 3 4 5" xfId="4615" xr:uid="{62F88CEE-759E-4587-ADE3-B53133D33935}"/>
    <cellStyle name="20% - Accent4 2 2 3 4 5 2" xfId="46618" xr:uid="{25ADB61A-E6BC-46D7-A456-88F074C90404}"/>
    <cellStyle name="20% - Accent4 2 2 3 4 6" xfId="5406" xr:uid="{F73B9EBD-39A2-4773-9F7C-E3A81A44AEDC}"/>
    <cellStyle name="20% - Accent4 2 2 3 4 6 2" xfId="47408" xr:uid="{8FCC3DCC-4F0F-4EC0-9F4C-B47F308B23D4}"/>
    <cellStyle name="20% - Accent4 2 2 3 4 7" xfId="6705" xr:uid="{085BB41F-3F97-491C-B9E3-5F53E1595072}"/>
    <cellStyle name="20% - Accent4 2 2 3 4 8" xfId="42950" xr:uid="{8F32589F-A3C5-4BF0-AD95-E43DB2E36FCB}"/>
    <cellStyle name="20% - Accent4 2 2 3 5" xfId="1759" xr:uid="{4A6DB0A7-42A9-47F6-B8DA-6EE226F71233}"/>
    <cellStyle name="20% - Accent4 2 2 3 5 2" xfId="3526" xr:uid="{F895B9AF-7B86-4BC8-85BC-D46CC85CCF6D}"/>
    <cellStyle name="20% - Accent4 2 2 3 5 2 2" xfId="13503" xr:uid="{C3C58E24-6748-4428-B6E3-07BB9C45AAB9}"/>
    <cellStyle name="20% - Accent4 2 2 3 5 2 3" xfId="45551" xr:uid="{A434F45F-5B28-42EA-9075-6F6B2B3D93EB}"/>
    <cellStyle name="20% - Accent4 2 2 3 5 3" xfId="4897" xr:uid="{4933399D-1ADE-456E-9D5D-6B51BC658179}"/>
    <cellStyle name="20% - Accent4 2 2 3 5 3 2" xfId="17039" xr:uid="{951D3143-E06E-4602-BDFA-60863E5F3723}"/>
    <cellStyle name="20% - Accent4 2 2 3 5 3 3" xfId="46900" xr:uid="{EC7F86AA-EFC0-43B1-A68D-66170DCD89B8}"/>
    <cellStyle name="20% - Accent4 2 2 3 5 4" xfId="7005" xr:uid="{43A2A851-7738-4E00-B44E-76762C99763F}"/>
    <cellStyle name="20% - Accent4 2 2 3 5 5" xfId="43810" xr:uid="{E537C66F-DBF5-4885-825A-7A9DA628931E}"/>
    <cellStyle name="20% - Accent4 2 2 3 6" xfId="1181" xr:uid="{F9126943-D899-4912-987B-5E3533E60EC5}"/>
    <cellStyle name="20% - Accent4 2 2 3 6 2" xfId="2988" xr:uid="{5ED4441C-E4B7-4AF2-8FF0-BE70910C25B1}"/>
    <cellStyle name="20% - Accent4 2 2 3 6 2 2" xfId="29326" xr:uid="{A6996043-8AB2-4712-AD80-3D860EDFD020}"/>
    <cellStyle name="20% - Accent4 2 2 3 6 2 3" xfId="45013" xr:uid="{F724B29D-3981-4225-8BFB-49D3CD06A910}"/>
    <cellStyle name="20% - Accent4 2 2 3 6 3" xfId="12941" xr:uid="{638D879C-9456-4775-A455-E3608D84F317}"/>
    <cellStyle name="20% - Accent4 2 2 3 6 4" xfId="43272" xr:uid="{5928C764-F31E-4446-A8C5-A07788BE03BF}"/>
    <cellStyle name="20% - Accent4 2 2 3 7" xfId="2412" xr:uid="{B81A109D-2E24-490D-95C0-BEFF69DA2195}"/>
    <cellStyle name="20% - Accent4 2 2 3 7 2" xfId="16526" xr:uid="{C3CDA25E-200C-4A8E-AD05-9D9C27A5CD15}"/>
    <cellStyle name="20% - Accent4 2 2 3 7 3" xfId="44437" xr:uid="{B8DE17F3-7AAE-41E8-81CA-6F5D778C3FFF}"/>
    <cellStyle name="20% - Accent4 2 2 3 8" xfId="4359" xr:uid="{5C45896A-769A-4643-8745-922A0AF8255D}"/>
    <cellStyle name="20% - Accent4 2 2 3 8 2" xfId="36557" xr:uid="{B564B23C-003C-4B4D-840A-C60F9827A911}"/>
    <cellStyle name="20% - Accent4 2 2 3 8 3" xfId="46362" xr:uid="{F82E8861-F550-4B6E-BEE0-02DD4B3F83B2}"/>
    <cellStyle name="20% - Accent4 2 2 3 9" xfId="5401" xr:uid="{3A76B5C1-24AD-40EE-9258-FC78D50F84C0}"/>
    <cellStyle name="20% - Accent4 2 2 3 9 2" xfId="47403" xr:uid="{D7F24D03-9897-4F92-94D7-4A823B69A09E}"/>
    <cellStyle name="20% - Accent4 2 2 4" xfId="379" xr:uid="{05762B7D-666A-4D10-98DA-291A84E0F30E}"/>
    <cellStyle name="20% - Accent4 2 2 4 2" xfId="857" xr:uid="{8BBA97A7-75B6-475A-8207-99E08BEE69A9}"/>
    <cellStyle name="20% - Accent4 2 2 4 2 2" xfId="2002" xr:uid="{CC365C16-169E-41F4-8FCA-D4111A4E7610}"/>
    <cellStyle name="20% - Accent4 2 2 4 2 2 2" xfId="3765" xr:uid="{9A22EDE5-562E-4954-8BF5-89395EB03678}"/>
    <cellStyle name="20% - Accent4 2 2 4 2 2 2 2" xfId="15789" xr:uid="{92D57593-1C04-45FE-9C0A-EFA9145722F6}"/>
    <cellStyle name="20% - Accent4 2 2 4 2 2 2 3" xfId="45790" xr:uid="{9268E918-A57F-438A-AC48-B79E5A6E2F2E}"/>
    <cellStyle name="20% - Accent4 2 2 4 2 2 3" xfId="5136" xr:uid="{B165E311-0D90-4F07-A9C7-9132303D8EBD}"/>
    <cellStyle name="20% - Accent4 2 2 4 2 2 3 2" xfId="19316" xr:uid="{812923CF-BCC8-452D-B0F7-20FE6D7A3F3B}"/>
    <cellStyle name="20% - Accent4 2 2 4 2 2 3 3" xfId="47139" xr:uid="{E3C533D9-1A35-4CEE-BD29-1A2792430B13}"/>
    <cellStyle name="20% - Accent4 2 2 4 2 2 4" xfId="12216" xr:uid="{D69AD100-7515-4DCF-84AE-63AEE9ADF316}"/>
    <cellStyle name="20% - Accent4 2 2 4 2 2 5" xfId="44049" xr:uid="{33F00F0C-A255-4CB6-BCA2-CACCB39B3006}"/>
    <cellStyle name="20% - Accent4 2 2 4 2 3" xfId="1440" xr:uid="{2D1E6B8C-D27B-4DA3-9C97-7DE81C2A1DA0}"/>
    <cellStyle name="20% - Accent4 2 2 4 2 3 2" xfId="3247" xr:uid="{FAAA77D6-29BC-4EAC-815F-98897408E1BE}"/>
    <cellStyle name="20% - Accent4 2 2 4 2 3 2 2" xfId="41987" xr:uid="{6F914E72-0547-491C-832B-622EC98D26F1}"/>
    <cellStyle name="20% - Accent4 2 2 4 2 3 2 3" xfId="45272" xr:uid="{987B2F87-9E81-4E95-8275-C25438E561BE}"/>
    <cellStyle name="20% - Accent4 2 2 4 2 3 3" xfId="13243" xr:uid="{702EFAED-E63E-4BAB-9B7D-DEECA2293E8B}"/>
    <cellStyle name="20% - Accent4 2 2 4 2 3 4" xfId="43531" xr:uid="{7FDEDC05-1981-4F52-85E0-A2019A0119EF}"/>
    <cellStyle name="20% - Accent4 2 2 4 2 4" xfId="2669" xr:uid="{5D2BD341-C82A-48A8-A1AB-64D8F5C824AC}"/>
    <cellStyle name="20% - Accent4 2 2 4 2 4 2" xfId="16779" xr:uid="{79F0BB34-E842-4096-B2F1-0ADE27456C7B}"/>
    <cellStyle name="20% - Accent4 2 2 4 2 4 3" xfId="44694" xr:uid="{FB1FE866-F254-496D-A3CB-4E081ECEF6C5}"/>
    <cellStyle name="20% - Accent4 2 2 4 2 5" xfId="4618" xr:uid="{C5199D06-F02B-4603-BAC8-2873DA6B5B4B}"/>
    <cellStyle name="20% - Accent4 2 2 4 2 5 2" xfId="46621" xr:uid="{1FD4BA85-A86B-4590-BA7C-8845A6A48566}"/>
    <cellStyle name="20% - Accent4 2 2 4 2 6" xfId="5408" xr:uid="{8D828ADA-C589-41D0-8951-18790F8DA080}"/>
    <cellStyle name="20% - Accent4 2 2 4 2 6 2" xfId="47410" xr:uid="{0B5D116F-D82A-4FAD-A4CE-ADF059B46F7A}"/>
    <cellStyle name="20% - Accent4 2 2 4 2 7" xfId="6708" xr:uid="{26881308-CFBE-4947-B932-98801AAC8853}"/>
    <cellStyle name="20% - Accent4 2 2 4 2 8" xfId="42953" xr:uid="{A7790CF4-37B6-492D-BF66-F92E0B0C3B64}"/>
    <cellStyle name="20% - Accent4 2 2 4 3" xfId="1762" xr:uid="{B9EEC02C-08B0-4043-A389-01DA3D19DB06}"/>
    <cellStyle name="20% - Accent4 2 2 4 3 2" xfId="3529" xr:uid="{1F73A60C-A9A5-4D2B-9BA9-19D537FF48E5}"/>
    <cellStyle name="20% - Accent4 2 2 4 3 2 2" xfId="13506" xr:uid="{B69C4FD5-0FF4-483D-A16D-F21D802934B4}"/>
    <cellStyle name="20% - Accent4 2 2 4 3 2 3" xfId="45554" xr:uid="{10F4E966-0652-4884-8F69-60B80BBC85DA}"/>
    <cellStyle name="20% - Accent4 2 2 4 3 3" xfId="4900" xr:uid="{9625B666-F16D-4C0A-8D3F-75BC6DF67839}"/>
    <cellStyle name="20% - Accent4 2 2 4 3 3 2" xfId="17042" xr:uid="{F9AE35E5-6AF0-4358-871E-E34E8C49E202}"/>
    <cellStyle name="20% - Accent4 2 2 4 3 3 3" xfId="46903" xr:uid="{F1C27A96-99EF-4F62-B1DC-CD6AF7C4D221}"/>
    <cellStyle name="20% - Accent4 2 2 4 3 4" xfId="7008" xr:uid="{5188BE8A-3FFA-4969-BF6A-BF441C7FEECB}"/>
    <cellStyle name="20% - Accent4 2 2 4 3 5" xfId="43813" xr:uid="{123716AC-1BE8-43E8-AC9D-0D17AA4E944B}"/>
    <cellStyle name="20% - Accent4 2 2 4 4" xfId="1184" xr:uid="{FBB50776-EE8B-489F-8CDE-869A0BC7BD2A}"/>
    <cellStyle name="20% - Accent4 2 2 4 4 2" xfId="2991" xr:uid="{147D3502-2E53-4D4B-A9FF-DCC1824D87CC}"/>
    <cellStyle name="20% - Accent4 2 2 4 4 2 2" xfId="33632" xr:uid="{620749BD-EE6C-4D01-A64E-1078080BA981}"/>
    <cellStyle name="20% - Accent4 2 2 4 4 2 3" xfId="45016" xr:uid="{174BFAE2-D6D0-4B97-9137-A1303DF3687E}"/>
    <cellStyle name="20% - Accent4 2 2 4 4 3" xfId="40741" xr:uid="{A5108703-E7FA-44CF-AD91-5507ED1C59F1}"/>
    <cellStyle name="20% - Accent4 2 2 4 4 4" xfId="12944" xr:uid="{2AF97BE4-9826-4B5E-BA08-48D20C88057A}"/>
    <cellStyle name="20% - Accent4 2 2 4 4 5" xfId="43275" xr:uid="{B429AB0F-58AE-487B-A70B-5B93DE2CA11A}"/>
    <cellStyle name="20% - Accent4 2 2 4 5" xfId="2415" xr:uid="{975C0893-F275-424C-98E4-AEC67C40A740}"/>
    <cellStyle name="20% - Accent4 2 2 4 5 2" xfId="30690" xr:uid="{DA8066B7-8CC0-4F1C-AAC8-FE750D42DB87}"/>
    <cellStyle name="20% - Accent4 2 2 4 5 3" xfId="16529" xr:uid="{3773304B-69AD-45FB-BB19-D9AD22D8AF32}"/>
    <cellStyle name="20% - Accent4 2 2 4 5 4" xfId="44440" xr:uid="{A702181E-13F6-454E-901F-4CFEC9917B55}"/>
    <cellStyle name="20% - Accent4 2 2 4 6" xfId="4362" xr:uid="{71D10526-76D5-4094-9FFE-532236A8D63D}"/>
    <cellStyle name="20% - Accent4 2 2 4 6 2" xfId="28713" xr:uid="{8397F0B6-39BC-4570-A1A2-AB71CF07369D}"/>
    <cellStyle name="20% - Accent4 2 2 4 6 3" xfId="46365" xr:uid="{87A4BA38-83A2-4F29-A5DF-ECA23004D2D7}"/>
    <cellStyle name="20% - Accent4 2 2 4 7" xfId="5407" xr:uid="{06CB5CBE-2DD5-4591-97E4-00230C2A8DA8}"/>
    <cellStyle name="20% - Accent4 2 2 4 7 2" xfId="36726" xr:uid="{55ACD30F-603F-437D-A2AE-7EDEF2F312E1}"/>
    <cellStyle name="20% - Accent4 2 2 4 7 3" xfId="47409" xr:uid="{FC7BBDAC-5F36-4253-B7D0-24ED8C68C177}"/>
    <cellStyle name="20% - Accent4 2 2 4 8" xfId="6125" xr:uid="{5B3B4A81-1BF2-435E-ACA7-FCEDE9501D68}"/>
    <cellStyle name="20% - Accent4 2 2 4 9" xfId="42699" xr:uid="{FEE3E5E4-0B7A-4828-B9B5-0C9703037F29}"/>
    <cellStyle name="20% - Accent4 2 2 5" xfId="380" xr:uid="{79FDD37A-13E3-43D9-848F-F144171AFECF}"/>
    <cellStyle name="20% - Accent4 2 2 5 2" xfId="858" xr:uid="{50BD2C29-E2CA-42FC-A511-2AA31E3C2D83}"/>
    <cellStyle name="20% - Accent4 2 2 5 2 2" xfId="2003" xr:uid="{A04EE524-17E2-4976-8620-0E9888B08D0C}"/>
    <cellStyle name="20% - Accent4 2 2 5 2 2 2" xfId="3766" xr:uid="{8F85FC39-755D-4923-A01B-5B5B9571AB59}"/>
    <cellStyle name="20% - Accent4 2 2 5 2 2 2 2" xfId="35122" xr:uid="{A0D63455-4F67-4675-AB5D-00C4638D79AD}"/>
    <cellStyle name="20% - Accent4 2 2 5 2 2 2 3" xfId="45791" xr:uid="{386245ED-1256-4E32-B052-BE5CEBD802F0}"/>
    <cellStyle name="20% - Accent4 2 2 5 2 2 3" xfId="5137" xr:uid="{ABF4B10C-BDEA-4D4C-B8BB-36B19E51AF4C}"/>
    <cellStyle name="20% - Accent4 2 2 5 2 2 3 2" xfId="47140" xr:uid="{ED8EF5FD-2A1B-4D29-8035-E18A116A9F45}"/>
    <cellStyle name="20% - Accent4 2 2 5 2 2 4" xfId="13244" xr:uid="{310D89FC-30B4-4719-B8B4-D3D1BE393D2C}"/>
    <cellStyle name="20% - Accent4 2 2 5 2 2 5" xfId="44050" xr:uid="{7C2BD0B8-067B-449E-B06F-780F9429316C}"/>
    <cellStyle name="20% - Accent4 2 2 5 2 3" xfId="1441" xr:uid="{13AAE398-72CF-43D5-A105-C03A5CC3C86C}"/>
    <cellStyle name="20% - Accent4 2 2 5 2 3 2" xfId="3248" xr:uid="{31F12563-68AA-4B0E-AF70-8F934664B6FA}"/>
    <cellStyle name="20% - Accent4 2 2 5 2 3 2 2" xfId="45273" xr:uid="{50D7E550-83E6-4C99-AB64-5E14CD8547FA}"/>
    <cellStyle name="20% - Accent4 2 2 5 2 3 3" xfId="16780" xr:uid="{F7CDE924-A57B-44EB-983D-D10BA82987F0}"/>
    <cellStyle name="20% - Accent4 2 2 5 2 3 4" xfId="43532" xr:uid="{1DEA4C89-5FCF-47E2-8116-93942F906A05}"/>
    <cellStyle name="20% - Accent4 2 2 5 2 4" xfId="2670" xr:uid="{DF2A0A2D-581B-432F-A12E-0741DFCDB18F}"/>
    <cellStyle name="20% - Accent4 2 2 5 2 4 2" xfId="39475" xr:uid="{2A5BB46E-DE2D-4596-AD83-41A81FC0B820}"/>
    <cellStyle name="20% - Accent4 2 2 5 2 4 3" xfId="44695" xr:uid="{2CE34FC5-0C01-4426-83EB-93D602F5042F}"/>
    <cellStyle name="20% - Accent4 2 2 5 2 5" xfId="4619" xr:uid="{39D1B0CC-62FF-4171-B1B9-F9CA87035388}"/>
    <cellStyle name="20% - Accent4 2 2 5 2 5 2" xfId="46622" xr:uid="{45B81C75-82DC-4644-B94C-C0E930F45A2F}"/>
    <cellStyle name="20% - Accent4 2 2 5 2 6" xfId="5410" xr:uid="{D889CC2A-65AE-4D7D-8264-A9704888A651}"/>
    <cellStyle name="20% - Accent4 2 2 5 2 6 2" xfId="47412" xr:uid="{FA1FFDF5-A3A1-4197-9511-0513E317D28D}"/>
    <cellStyle name="20% - Accent4 2 2 5 2 7" xfId="6709" xr:uid="{6A4F5C58-DFE5-42F9-A3B3-31CCFBD26F1C}"/>
    <cellStyle name="20% - Accent4 2 2 5 2 8" xfId="42954" xr:uid="{4BA47372-E8A8-4EE3-98EB-F94ACB084858}"/>
    <cellStyle name="20% - Accent4 2 2 5 3" xfId="1763" xr:uid="{F599EC67-0CEF-46BB-81A8-BBA173503DD2}"/>
    <cellStyle name="20% - Accent4 2 2 5 3 2" xfId="3530" xr:uid="{1AA6CBE9-65CA-41E4-B167-5746343DECD5}"/>
    <cellStyle name="20% - Accent4 2 2 5 3 2 2" xfId="13507" xr:uid="{F143A5D9-2A8E-4FA1-AACA-260F3CDFD9CA}"/>
    <cellStyle name="20% - Accent4 2 2 5 3 2 3" xfId="45555" xr:uid="{DC1DB64A-7262-4D68-BF44-95F698B957BC}"/>
    <cellStyle name="20% - Accent4 2 2 5 3 3" xfId="4901" xr:uid="{4BE62CCF-C3E1-4285-B323-A2E81E72D3D7}"/>
    <cellStyle name="20% - Accent4 2 2 5 3 3 2" xfId="17043" xr:uid="{1952C598-3464-46B9-8615-95A10A7754AC}"/>
    <cellStyle name="20% - Accent4 2 2 5 3 3 3" xfId="46904" xr:uid="{E58DBC25-C307-4142-AC28-9B61F2A43401}"/>
    <cellStyle name="20% - Accent4 2 2 5 3 4" xfId="7009" xr:uid="{E018B86D-4CDE-4D3C-8187-8223ED95DF9F}"/>
    <cellStyle name="20% - Accent4 2 2 5 3 5" xfId="43814" xr:uid="{6289727F-DE31-475B-ABDF-A046ECEAE247}"/>
    <cellStyle name="20% - Accent4 2 2 5 4" xfId="1185" xr:uid="{4A0048C5-6084-4DCF-BE8F-B8AEE8DD31BD}"/>
    <cellStyle name="20% - Accent4 2 2 5 4 2" xfId="2992" xr:uid="{87C413FF-0448-47BF-9290-8C45E397F775}"/>
    <cellStyle name="20% - Accent4 2 2 5 4 2 2" xfId="30140" xr:uid="{CCF62F01-64CC-4731-A00F-45670782AC7E}"/>
    <cellStyle name="20% - Accent4 2 2 5 4 2 3" xfId="45017" xr:uid="{D8984B46-3463-4B2C-B57C-797FFCE2D24A}"/>
    <cellStyle name="20% - Accent4 2 2 5 4 3" xfId="12945" xr:uid="{CAD15C55-53B1-4E31-9D18-7AB47263D5F7}"/>
    <cellStyle name="20% - Accent4 2 2 5 4 4" xfId="43276" xr:uid="{7B1BB107-8A65-400B-991B-DEAA662AF096}"/>
    <cellStyle name="20% - Accent4 2 2 5 5" xfId="2416" xr:uid="{E46C1C5A-2E5E-4925-8D93-AEE22E2F2536}"/>
    <cellStyle name="20% - Accent4 2 2 5 5 2" xfId="16530" xr:uid="{DC573105-FC4A-4535-9421-FF9B10F71F0E}"/>
    <cellStyle name="20% - Accent4 2 2 5 5 3" xfId="44441" xr:uid="{B8B444B9-DADE-40C4-A1D2-B01A82E1217A}"/>
    <cellStyle name="20% - Accent4 2 2 5 6" xfId="4363" xr:uid="{4C830C7E-C788-4F91-B705-07E52FF644A8}"/>
    <cellStyle name="20% - Accent4 2 2 5 6 2" xfId="37505" xr:uid="{27DF85E3-F9C2-4809-A768-3DF52AB05844}"/>
    <cellStyle name="20% - Accent4 2 2 5 6 3" xfId="46366" xr:uid="{84ED484F-DABC-42C4-A7D3-3D4206E620C6}"/>
    <cellStyle name="20% - Accent4 2 2 5 7" xfId="5409" xr:uid="{1C87CD11-9CC4-4CF9-AB9D-79795CF8D94F}"/>
    <cellStyle name="20% - Accent4 2 2 5 7 2" xfId="47411" xr:uid="{7BD70EAB-915D-4348-9D3D-894EFB7A3483}"/>
    <cellStyle name="20% - Accent4 2 2 5 8" xfId="6126" xr:uid="{A78FF266-6C35-4954-9E42-4BED79A30303}"/>
    <cellStyle name="20% - Accent4 2 2 5 9" xfId="42700" xr:uid="{8F267412-BE1A-472E-9645-22B23586E551}"/>
    <cellStyle name="20% - Accent4 2 2 6" xfId="850" xr:uid="{5D4645B9-4FD5-4855-878D-94C13C920301}"/>
    <cellStyle name="20% - Accent4 2 2 6 2" xfId="1995" xr:uid="{8649A177-1781-4E42-8E1F-94064BA808D9}"/>
    <cellStyle name="20% - Accent4 2 2 6 2 2" xfId="3758" xr:uid="{05D1FCAD-8DC5-46FC-B2D1-371250D80B25}"/>
    <cellStyle name="20% - Accent4 2 2 6 2 2 2" xfId="31394" xr:uid="{E70889D5-ED72-41B7-957E-A1780EB232F1}"/>
    <cellStyle name="20% - Accent4 2 2 6 2 2 3" xfId="45783" xr:uid="{0CE474EA-07D8-4B50-B9B8-245EBA8C27D5}"/>
    <cellStyle name="20% - Accent4 2 2 6 2 3" xfId="5129" xr:uid="{3C14AF4A-974B-40BE-ACE5-4E51B689CA40}"/>
    <cellStyle name="20% - Accent4 2 2 6 2 3 2" xfId="38952" xr:uid="{C9D56924-3757-4080-88B8-BDFD3862A038}"/>
    <cellStyle name="20% - Accent4 2 2 6 2 3 3" xfId="47132" xr:uid="{A01F99D8-DF7E-463B-ADD4-083E48928ECA}"/>
    <cellStyle name="20% - Accent4 2 2 6 2 4" xfId="13236" xr:uid="{0906EB2F-72AB-47EB-BA8C-E0126E2EBCD5}"/>
    <cellStyle name="20% - Accent4 2 2 6 2 5" xfId="44042" xr:uid="{D1F260C9-875F-4B4C-8B65-67DB890EA195}"/>
    <cellStyle name="20% - Accent4 2 2 6 3" xfId="1433" xr:uid="{E4BD8CCB-226D-46F3-B29B-D5AF0D5F9F33}"/>
    <cellStyle name="20% - Accent4 2 2 6 3 2" xfId="3240" xr:uid="{E97B3C78-0256-4503-B6F0-697C4DA3BA1E}"/>
    <cellStyle name="20% - Accent4 2 2 6 3 2 2" xfId="34536" xr:uid="{3A3B7E0B-0075-452A-8E4F-997AC5271B1C}"/>
    <cellStyle name="20% - Accent4 2 2 6 3 2 3" xfId="45265" xr:uid="{24D42460-D7B7-4AB9-A3A2-5126CD71F188}"/>
    <cellStyle name="20% - Accent4 2 2 6 3 3" xfId="40908" xr:uid="{98789688-4231-4B19-B0B0-9F654F861C0B}"/>
    <cellStyle name="20% - Accent4 2 2 6 3 4" xfId="16772" xr:uid="{D3418C14-C1BB-4FB9-A2B3-1966F0AB57E7}"/>
    <cellStyle name="20% - Accent4 2 2 6 3 5" xfId="43524" xr:uid="{1A1B6E9C-2645-44E7-BB49-E6825D415F92}"/>
    <cellStyle name="20% - Accent4 2 2 6 4" xfId="2662" xr:uid="{CC8D2F80-80DB-44A6-B6DF-CAB7A7E71488}"/>
    <cellStyle name="20% - Accent4 2 2 6 4 2" xfId="29532" xr:uid="{FF278940-EE37-4B89-8FD5-E5357535D464}"/>
    <cellStyle name="20% - Accent4 2 2 6 4 3" xfId="21573" xr:uid="{BF659FEF-19B2-4DCE-A25C-1836161C3637}"/>
    <cellStyle name="20% - Accent4 2 2 6 4 4" xfId="44687" xr:uid="{1E82E521-B967-459E-ADAA-4D960B9E08F6}"/>
    <cellStyle name="20% - Accent4 2 2 6 5" xfId="4611" xr:uid="{8E1990BA-F9BA-44D4-B0CC-FB3A5D1BAAFF}"/>
    <cellStyle name="20% - Accent4 2 2 6 5 2" xfId="27612" xr:uid="{4E1E7E6D-49CA-446C-882B-68DF02EE6243}"/>
    <cellStyle name="20% - Accent4 2 2 6 5 3" xfId="46614" xr:uid="{123C9262-C644-40D3-BDCA-483F73E94848}"/>
    <cellStyle name="20% - Accent4 2 2 6 6" xfId="5411" xr:uid="{7414F2BB-3362-4F5C-8A1F-34DAC22C489D}"/>
    <cellStyle name="20% - Accent4 2 2 6 6 2" xfId="36900" xr:uid="{EB33AFFC-BACB-4A2B-8E69-662B2C326107}"/>
    <cellStyle name="20% - Accent4 2 2 6 6 3" xfId="47413" xr:uid="{69C74DF6-740F-4C1E-9426-D06A0869D378}"/>
    <cellStyle name="20% - Accent4 2 2 6 7" xfId="6701" xr:uid="{6FF43D93-1936-4916-AE22-E793172BC76E}"/>
    <cellStyle name="20% - Accent4 2 2 6 8" xfId="42946" xr:uid="{B51DE7AB-01BA-46A5-8CEF-F1D2B7A8E26C}"/>
    <cellStyle name="20% - Accent4 2 2 7" xfId="1755" xr:uid="{5D31BD42-D95E-438A-B894-85EC49E4CA88}"/>
    <cellStyle name="20% - Accent4 2 2 7 2" xfId="3522" xr:uid="{20FBFF67-67BF-4405-B7F0-ED48E6AEBAB2}"/>
    <cellStyle name="20% - Accent4 2 2 7 2 2" xfId="33837" xr:uid="{285384D4-E3A0-4B5C-ABFE-4684EAA71B41}"/>
    <cellStyle name="20% - Accent4 2 2 7 2 3" xfId="13499" xr:uid="{2702B0CD-E6DB-41E5-B49B-22EDC911B56F}"/>
    <cellStyle name="20% - Accent4 2 2 7 2 4" xfId="45547" xr:uid="{EF8BC89F-2D0D-4BDF-8910-D1B710C2CD8F}"/>
    <cellStyle name="20% - Accent4 2 2 7 3" xfId="4893" xr:uid="{C4EE0519-E112-43D2-B144-AD6024334C3D}"/>
    <cellStyle name="20% - Accent4 2 2 7 3 2" xfId="17035" xr:uid="{31B814CA-26EB-4397-B79E-BDE27BD4758C}"/>
    <cellStyle name="20% - Accent4 2 2 7 3 3" xfId="46896" xr:uid="{575976FF-8791-4ADF-B19E-4F4D0E4FAAF7}"/>
    <cellStyle name="20% - Accent4 2 2 7 4" xfId="38278" xr:uid="{A8273E93-3381-459D-8CD2-C301F87809F8}"/>
    <cellStyle name="20% - Accent4 2 2 7 5" xfId="7001" xr:uid="{EC4343C9-757A-40A0-BE8D-C64FF1338705}"/>
    <cellStyle name="20% - Accent4 2 2 7 6" xfId="43806" xr:uid="{06EACE6F-1580-4C63-A7CF-61915DCE5238}"/>
    <cellStyle name="20% - Accent4 2 2 8" xfId="1177" xr:uid="{035CBAA4-0668-4AA1-A8CC-4864B494F6D5}"/>
    <cellStyle name="20% - Accent4 2 2 8 2" xfId="2984" xr:uid="{B44B8D48-2B6B-4C28-A7E9-F1B8D7F9087F}"/>
    <cellStyle name="20% - Accent4 2 2 8 2 2" xfId="32552" xr:uid="{3192D51A-0B19-41A3-B414-0107DE23B045}"/>
    <cellStyle name="20% - Accent4 2 2 8 2 3" xfId="45009" xr:uid="{1B229355-F41D-4BA0-A8A3-706313CF74DB}"/>
    <cellStyle name="20% - Accent4 2 2 8 3" xfId="40217" xr:uid="{E0D3C3D9-9583-4D9C-8089-A6FEF28907C8}"/>
    <cellStyle name="20% - Accent4 2 2 8 4" xfId="24047" xr:uid="{637CDBBB-AD6A-42D5-8871-A2280A559D73}"/>
    <cellStyle name="20% - Accent4 2 2 8 5" xfId="6974" xr:uid="{17C58933-58A6-4E0E-8988-80C07BEB6187}"/>
    <cellStyle name="20% - Accent4 2 2 8 6" xfId="43268" xr:uid="{3EA48890-11ED-4227-AA67-2E1EE09BA8B4}"/>
    <cellStyle name="20% - Accent4 2 2 9" xfId="2408" xr:uid="{2AEBC130-1289-4E3C-B83E-B6F7CAB6ED63}"/>
    <cellStyle name="20% - Accent4 2 2 9 2" xfId="28924" xr:uid="{F65DFD82-AD70-49F0-BFD5-00897385204E}"/>
    <cellStyle name="20% - Accent4 2 2 9 3" xfId="12937" xr:uid="{D7AD5301-953D-4D9A-B016-19073498BA36}"/>
    <cellStyle name="20% - Accent4 2 2 9 4" xfId="44433" xr:uid="{68A71124-F494-4F20-BBA1-3B8E77CB81BB}"/>
    <cellStyle name="20% - Accent4 2 3" xfId="381" xr:uid="{E94881E5-CA4B-46F3-A157-A5DC4015A519}"/>
    <cellStyle name="20% - Accent4 2 3 10" xfId="36161" xr:uid="{2C02B5A0-BAFA-45D3-A0D0-6997669C9B52}"/>
    <cellStyle name="20% - Accent4 2 3 2" xfId="9750" xr:uid="{F923B4FC-4D07-4F92-BB08-CB16BF58BFD3}"/>
    <cellStyle name="20% - Accent4 2 3 2 2" xfId="11233" xr:uid="{700A4BE1-BC97-442F-A781-A65B5503474E}"/>
    <cellStyle name="20% - Accent4 2 3 2 2 2" xfId="12698" xr:uid="{5C5ED7CE-6DA9-4592-A67C-0CB9680AAD40}"/>
    <cellStyle name="20% - Accent4 2 3 2 2 2 2" xfId="16271" xr:uid="{BD708B3F-D550-4636-AFD7-79A453FCA688}"/>
    <cellStyle name="20% - Accent4 2 3 2 2 2 2 2" xfId="35303" xr:uid="{712B8EB7-5381-4997-B8BE-71033D527B6A}"/>
    <cellStyle name="20% - Accent4 2 3 2 2 2 3" xfId="19798" xr:uid="{B7D00022-377E-4F9E-A940-7577605D6B26}"/>
    <cellStyle name="20% - Accent4 2 3 2 2 2 4" xfId="39656" xr:uid="{FE63AAB8-E6DE-4DF4-A7D3-7B289C33460A}"/>
    <cellStyle name="20% - Accent4 2 3 2 2 3" xfId="14829" xr:uid="{2D5FBE1D-6791-480E-8AAB-09AE183F59B0}"/>
    <cellStyle name="20% - Accent4 2 3 2 2 3 2" xfId="33290" xr:uid="{8D7C7AD2-64FF-46AF-BAEB-88687143D3CF}"/>
    <cellStyle name="20% - Accent4 2 3 2 2 3 3" xfId="41655" xr:uid="{1D49FFA4-AEAB-49BE-A50E-4978A7CDC3E9}"/>
    <cellStyle name="20% - Accent4 2 3 2 2 4" xfId="18356" xr:uid="{8CF7F6F3-D42F-4C89-A3C7-ACD27FA2811B}"/>
    <cellStyle name="20% - Accent4 2 3 2 2 4 2" xfId="30326" xr:uid="{E6A2C5A0-E196-4936-8BCD-755442064D32}"/>
    <cellStyle name="20% - Accent4 2 3 2 2 5" xfId="28370" xr:uid="{8BF0FDA4-FF27-416C-AA8B-BA0B44A7CCEF}"/>
    <cellStyle name="20% - Accent4 2 3 2 2 6" xfId="37692" xr:uid="{9CB29083-1AF5-4DAB-96B5-26CC7C0C6540}"/>
    <cellStyle name="20% - Accent4 2 3 2 3" xfId="20376" xr:uid="{DC3815DB-1D76-4554-B84C-0436574700FE}"/>
    <cellStyle name="20% - Accent4 2 3 2 3 2" xfId="23239" xr:uid="{3E2104D9-7501-4D4E-A7B6-ACB61B43F9D1}"/>
    <cellStyle name="20% - Accent4 2 3 2 3 2 2" xfId="31565" xr:uid="{424CBE48-C0E5-4AFF-BCA3-D09880130878}"/>
    <cellStyle name="20% - Accent4 2 3 2 3 2 3" xfId="39123" xr:uid="{4E8AD922-6F85-4ADF-8AFC-006AD8B771ED}"/>
    <cellStyle name="20% - Accent4 2 3 2 3 3" xfId="25780" xr:uid="{3C3D2E93-E810-4D82-A2EC-79798EA37F72}"/>
    <cellStyle name="20% - Accent4 2 3 2 3 3 2" xfId="34729" xr:uid="{5801BFA7-95A3-4ACA-ABC9-0ECC7C4435B0}"/>
    <cellStyle name="20% - Accent4 2 3 2 3 3 3" xfId="41101" xr:uid="{5DE57E1E-3A06-4386-BBE6-7EA869134E66}"/>
    <cellStyle name="20% - Accent4 2 3 2 3 4" xfId="21755" xr:uid="{41225E62-E701-4564-8863-B2BC7075C7EB}"/>
    <cellStyle name="20% - Accent4 2 3 2 3 4 2" xfId="29730" xr:uid="{F92C0F3A-8D25-4C8E-B3FF-4ADC7628B135}"/>
    <cellStyle name="20% - Accent4 2 3 2 3 5" xfId="27805" xr:uid="{F37A3625-CF22-48EB-AD52-0C0A161C7BFD}"/>
    <cellStyle name="20% - Accent4 2 3 2 3 6" xfId="37098" xr:uid="{75381777-C64B-4D44-B939-7EB4E22C78A2}"/>
    <cellStyle name="20% - Accent4 2 3 2 4" xfId="22842" xr:uid="{4F3B4DE1-E6BB-47AB-A015-4DB8CEB3D5D1}"/>
    <cellStyle name="20% - Accent4 2 3 2 4 2" xfId="25206" xr:uid="{EF406067-60B3-48C4-A660-8E4DFB5DD754}"/>
    <cellStyle name="20% - Accent4 2 3 2 4 2 2" xfId="34018" xr:uid="{250A6492-D5B3-4856-BC64-197069B3F061}"/>
    <cellStyle name="20% - Accent4 2 3 2 4 3" xfId="31033" xr:uid="{315178CC-1AB0-467D-AE01-9CCD807FF523}"/>
    <cellStyle name="20% - Accent4 2 3 2 4 4" xfId="38461" xr:uid="{B3DCEA83-1439-4583-BEC9-E772639F7CA4}"/>
    <cellStyle name="20% - Accent4 2 3 2 5" xfId="24193" xr:uid="{9A27B7FF-0325-4224-9839-D399982D17AC}"/>
    <cellStyle name="20% - Accent4 2 3 2 5 2" xfId="32733" xr:uid="{588EE838-5EA7-411E-B621-A7FB2D37E5A4}"/>
    <cellStyle name="20% - Accent4 2 3 2 5 3" xfId="40398" xr:uid="{8C88CDE1-61E4-44B7-923E-6F1F47CC63AE}"/>
    <cellStyle name="20% - Accent4 2 3 2 6" xfId="21215" xr:uid="{BF31C4B3-262E-444F-8C26-0D97B967DA6D}"/>
    <cellStyle name="20% - Accent4 2 3 2 6 2" xfId="29123" xr:uid="{ABBB0219-58CE-4C88-8596-919D0DEC8B32}"/>
    <cellStyle name="20% - Accent4 2 3 2 7" xfId="27221" xr:uid="{A645E9D1-A79A-463F-8205-BF69DC98EA59}"/>
    <cellStyle name="20% - Accent4 2 3 2 8" xfId="36359" xr:uid="{1BE84740-A15C-4507-8D81-103CD0D8C889}"/>
    <cellStyle name="20% - Accent4 2 3 3" xfId="9292" xr:uid="{499DED66-BFC7-469D-AC06-191EAC0A5AB1}"/>
    <cellStyle name="20% - Accent4 2 3 3 2" xfId="11818" xr:uid="{AD34AB80-4C20-49BD-92D0-C5EB0AB1F636}"/>
    <cellStyle name="20% - Accent4 2 3 3 2 2" xfId="15397" xr:uid="{0880587F-93F9-436D-801B-CFE0E020D45F}"/>
    <cellStyle name="20% - Accent4 2 3 3 2 2 2" xfId="26451" xr:uid="{186B7860-8F83-4AB9-824D-5FE132187224}"/>
    <cellStyle name="20% - Accent4 2 3 3 2 2 2 2" xfId="35498" xr:uid="{A7462656-2D19-44EB-816D-692A0ED9B55B}"/>
    <cellStyle name="20% - Accent4 2 3 3 2 2 3" xfId="32234" xr:uid="{EEB1D00D-6550-4538-8F88-EE8A1D34744C}"/>
    <cellStyle name="20% - Accent4 2 3 3 2 2 4" xfId="39843" xr:uid="{8EBF8EAA-EBB7-47F3-A87E-B2AAB99F6B2A}"/>
    <cellStyle name="20% - Accent4 2 3 3 2 2 5" xfId="23797" xr:uid="{6C22BBD2-44A0-4E01-82B3-BEDA3F94F0FA}"/>
    <cellStyle name="20% - Accent4 2 3 3 2 3" xfId="18924" xr:uid="{0E4668A7-4173-40BC-9946-3750A292364E}"/>
    <cellStyle name="20% - Accent4 2 3 3 2 3 2" xfId="33476" xr:uid="{B3EF4724-5544-4E2A-B6FA-8F98C3B2DBE3}"/>
    <cellStyle name="20% - Accent4 2 3 3 2 3 3" xfId="41835" xr:uid="{7CD0A9E7-9050-4796-B1C1-571C042A9847}"/>
    <cellStyle name="20% - Accent4 2 3 3 2 3 4" xfId="24762" xr:uid="{61DD9E37-BF1E-46EA-9429-C3446E6F1AB8}"/>
    <cellStyle name="20% - Accent4 2 3 3 2 4" xfId="22427" xr:uid="{00F48CA4-B8DF-44E6-A88F-291941322732}"/>
    <cellStyle name="20% - Accent4 2 3 3 2 4 2" xfId="30523" xr:uid="{192BD325-D68E-46F0-8F31-6C906943CC80}"/>
    <cellStyle name="20% - Accent4 2 3 3 2 5" xfId="28557" xr:uid="{59A97743-AB6F-4758-ADCE-9E60A5652A6A}"/>
    <cellStyle name="20% - Accent4 2 3 3 2 6" xfId="37881" xr:uid="{48FFCBBB-9214-458F-935E-ABFCF53091BA}"/>
    <cellStyle name="20% - Accent4 2 3 3 2 7" xfId="20809" xr:uid="{C680B168-5733-4E5A-9F26-A5345A7DBCBB}"/>
    <cellStyle name="20% - Accent4 2 3 3 3" xfId="13988" xr:uid="{108A4FAC-4475-4619-8441-BCEA936D0F0B}"/>
    <cellStyle name="20% - Accent4 2 3 3 3 2" xfId="23413" xr:uid="{105DDAD6-E23B-4232-9958-32E471034B9B}"/>
    <cellStyle name="20% - Accent4 2 3 3 3 2 2" xfId="31742" xr:uid="{18BB981C-CFD3-4F19-A8B0-C20A6B833DCD}"/>
    <cellStyle name="20% - Accent4 2 3 3 3 2 3" xfId="39294" xr:uid="{C72BF632-2F54-4A91-B837-A83D2A87166A}"/>
    <cellStyle name="20% - Accent4 2 3 3 3 3" xfId="25958" xr:uid="{BF5A0ACD-7EDD-4CB3-B7D5-667040AEE534}"/>
    <cellStyle name="20% - Accent4 2 3 3 3 3 2" xfId="34924" xr:uid="{D84C2A38-19F4-4938-A57E-13823A839858}"/>
    <cellStyle name="20% - Accent4 2 3 3 3 3 3" xfId="41290" xr:uid="{1E11B50D-B446-4285-A8E5-58C0DDFBA2A7}"/>
    <cellStyle name="20% - Accent4 2 3 3 3 4" xfId="21932" xr:uid="{FA6BB4CD-0A24-43D0-B0AF-897E0474C866}"/>
    <cellStyle name="20% - Accent4 2 3 3 3 4 2" xfId="29933" xr:uid="{D3D99EA5-F90F-4418-84B1-028F64C1D2B4}"/>
    <cellStyle name="20% - Accent4 2 3 3 3 5" xfId="28001" xr:uid="{388487C8-0D21-474B-A487-D06F65BF0543}"/>
    <cellStyle name="20% - Accent4 2 3 3 3 6" xfId="37300" xr:uid="{7CA5D6AE-9D63-4654-BF50-70F858AF70D3}"/>
    <cellStyle name="20% - Accent4 2 3 3 3 7" xfId="20491" xr:uid="{15740F53-E5F6-471C-83A7-4CFD5C8E67DB}"/>
    <cellStyle name="20% - Accent4 2 3 3 4" xfId="17520" xr:uid="{5E0F8A3C-D80C-4515-AA08-34FDBD46749B}"/>
    <cellStyle name="20% - Accent4 2 3 3 4 2" xfId="25390" xr:uid="{F2218B8D-48CD-40B2-A719-02F9BA0A4CE8}"/>
    <cellStyle name="20% - Accent4 2 3 3 4 2 2" xfId="34212" xr:uid="{DBA75F55-BF34-4D14-9707-349CB633E471}"/>
    <cellStyle name="20% - Accent4 2 3 3 4 3" xfId="31214" xr:uid="{C0E25ED4-719A-4D5E-89A4-4D62A151472C}"/>
    <cellStyle name="20% - Accent4 2 3 3 4 4" xfId="38646" xr:uid="{1B53BB6E-5E89-4B40-8648-D262BA46BC23}"/>
    <cellStyle name="20% - Accent4 2 3 3 4 5" xfId="22968" xr:uid="{595DD383-0938-42AE-BDD9-810411810507}"/>
    <cellStyle name="20% - Accent4 2 3 3 5" xfId="24372" xr:uid="{5BC27698-E8A7-45DB-AF23-587CC57F1CCF}"/>
    <cellStyle name="20% - Accent4 2 3 3 5 2" xfId="32922" xr:uid="{6C0E1679-A66A-4EFF-980A-36821B29B1E9}"/>
    <cellStyle name="20% - Accent4 2 3 3 5 3" xfId="40581" xr:uid="{CFA70E8C-F2EE-4A6B-98D6-B7B05829F8EF}"/>
    <cellStyle name="20% - Accent4 2 3 3 6" xfId="21395" xr:uid="{DE300DCD-56A7-42DF-B3CA-FA5FABECFF9C}"/>
    <cellStyle name="20% - Accent4 2 3 3 6 2" xfId="29325" xr:uid="{0DE97C55-0197-427E-85DB-E402BF117DB0}"/>
    <cellStyle name="20% - Accent4 2 3 3 7" xfId="27410" xr:uid="{76EE4020-268A-4CD0-9757-33C88E00A5B5}"/>
    <cellStyle name="20% - Accent4 2 3 3 8" xfId="36556" xr:uid="{7AD92B71-4C29-4171-8D71-0956E67A2A7F}"/>
    <cellStyle name="20% - Accent4 2 3 3 9" xfId="20156" xr:uid="{2C050C23-032A-43D7-9AA8-936C6F12E2AB}"/>
    <cellStyle name="20% - Accent4 2 3 4" xfId="10314" xr:uid="{6CD6624E-4CB5-46B1-8509-FABF26A510AA}"/>
    <cellStyle name="20% - Accent4 2 3 4 2" xfId="11912" xr:uid="{B69907A3-1142-4BE3-BCB5-E9937AFE03D2}"/>
    <cellStyle name="20% - Accent4 2 3 4 2 2" xfId="15490" xr:uid="{4C858BE9-3216-4B9B-A30D-3700CB8AFC84}"/>
    <cellStyle name="20% - Accent4 2 3 4 2 2 2" xfId="35121" xr:uid="{1B540609-6277-47F8-9EBE-54D6F6C0C257}"/>
    <cellStyle name="20% - Accent4 2 3 4 2 3" xfId="19017" xr:uid="{AD20052F-965B-4DAA-A03E-229E22CCAAAC}"/>
    <cellStyle name="20% - Accent4 2 3 4 2 4" xfId="39474" xr:uid="{A0281E92-F43D-497A-928E-9C2D3429275F}"/>
    <cellStyle name="20% - Accent4 2 3 4 3" xfId="14086" xr:uid="{543154BB-20D0-4CC2-9D0C-088AA6AFB4F0}"/>
    <cellStyle name="20% - Accent4 2 3 4 3 2" xfId="33115" xr:uid="{F22FF40A-B9B1-4673-902D-BE18B34C12B5}"/>
    <cellStyle name="20% - Accent4 2 3 4 3 3" xfId="41480" xr:uid="{5B4446EE-C75C-4DAE-A453-6F49672C2790}"/>
    <cellStyle name="20% - Accent4 2 3 4 4" xfId="17613" xr:uid="{5F4AC3F6-B0C4-4DD6-A8F2-F8E9AC86F504}"/>
    <cellStyle name="20% - Accent4 2 3 4 4 2" xfId="30139" xr:uid="{A78C1748-6DD4-4C82-B510-BE6B0757DBD4}"/>
    <cellStyle name="20% - Accent4 2 3 4 5" xfId="28197" xr:uid="{158C31F2-1DD8-4D8F-AE3C-01D4327AB0D5}"/>
    <cellStyle name="20% - Accent4 2 3 4 6" xfId="37504" xr:uid="{B57435B6-9CF2-4271-AF5C-E034A29FF1EC}"/>
    <cellStyle name="20% - Accent4 2 3 5" xfId="10805" xr:uid="{8C730B17-798F-4024-B420-6B9EB1D4510B}"/>
    <cellStyle name="20% - Accent4 2 3 5 2" xfId="12291" xr:uid="{89048B71-2E19-48FD-8075-5E1E15624EB3}"/>
    <cellStyle name="20% - Accent4 2 3 5 2 2" xfId="15864" xr:uid="{53D1172B-AF37-43A9-9AE3-85AB162A9176}"/>
    <cellStyle name="20% - Accent4 2 3 5 2 3" xfId="19391" xr:uid="{9B531FD2-E3FE-4227-A58D-DF9E71E2836B}"/>
    <cellStyle name="20% - Accent4 2 3 5 3" xfId="14437" xr:uid="{4CF746BF-73C3-4B86-A3B0-C43C632501BC}"/>
    <cellStyle name="20% - Accent4 2 3 5 3 2" xfId="34535" xr:uid="{937DD8B6-5F83-4D3C-BECD-B6A8A33664C9}"/>
    <cellStyle name="20% - Accent4 2 3 5 3 3" xfId="40907" xr:uid="{6438F79F-CCC9-4A8E-B569-9A40376FD59A}"/>
    <cellStyle name="20% - Accent4 2 3 5 4" xfId="17964" xr:uid="{6A602FAE-9D0B-4D67-916C-BF1935910F35}"/>
    <cellStyle name="20% - Accent4 2 3 5 4 2" xfId="29531" xr:uid="{63CD5A7B-BA54-497E-8AF1-6EC0F14AFEC4}"/>
    <cellStyle name="20% - Accent4 2 3 5 5" xfId="27611" xr:uid="{CCE771C7-6A68-4FBF-96D9-657D6D63693E}"/>
    <cellStyle name="20% - Accent4 2 3 5 6" xfId="36899" xr:uid="{6FBB49A0-D85A-444A-B407-E0EDCA8FDE4A}"/>
    <cellStyle name="20% - Accent4 2 3 6" xfId="22719" xr:uid="{FC4F7BCB-101F-4D3E-8231-037EB5015D61}"/>
    <cellStyle name="20% - Accent4 2 3 6 2" xfId="25043" xr:uid="{8C23FB76-A9A9-47CE-9F96-CDAC5C0D060C}"/>
    <cellStyle name="20% - Accent4 2 3 6 2 2" xfId="33836" xr:uid="{F5FF90CD-EC4E-45C7-A843-E23F29D155BC}"/>
    <cellStyle name="20% - Accent4 2 3 6 3" xfId="30870" xr:uid="{209A49AF-799B-48DA-A7D6-B548DC5014B7}"/>
    <cellStyle name="20% - Accent4 2 3 6 4" xfId="38277" xr:uid="{369F044A-047B-40E8-A099-EAECE8392D77}"/>
    <cellStyle name="20% - Accent4 2 3 7" xfId="24046" xr:uid="{5A62692F-218B-42C5-9034-42229285A463}"/>
    <cellStyle name="20% - Accent4 2 3 7 2" xfId="32551" xr:uid="{DF3D66E7-EBBD-4684-9C73-F5904DF5AFA0}"/>
    <cellStyle name="20% - Accent4 2 3 7 3" xfId="40216" xr:uid="{6818DB91-0933-4F7F-B6DA-7C821B680122}"/>
    <cellStyle name="20% - Accent4 2 3 8" xfId="21046" xr:uid="{26687E40-0837-4D57-BD6C-8640D9FDDEDA}"/>
    <cellStyle name="20% - Accent4 2 3 8 2" xfId="28923" xr:uid="{98137A68-B28D-44C0-A5D9-FDE16310B716}"/>
    <cellStyle name="20% - Accent4 2 3 9" xfId="27058" xr:uid="{FCB792CF-814D-49DC-BA08-489416DF8A21}"/>
    <cellStyle name="20% - Accent4 2 4" xfId="382" xr:uid="{2B6D53E5-778B-475D-8C72-2A08204286B3}"/>
    <cellStyle name="20% - Accent4 2 4 2" xfId="10347" xr:uid="{2FF5864A-F9AF-469B-87AC-DD46B0941E8F}"/>
    <cellStyle name="20% - Accent4 2 4 2 2" xfId="11403" xr:uid="{1D209B7E-1998-4A16-8F30-F076504B8964}"/>
    <cellStyle name="20% - Accent4 2 4 2 2 2" xfId="12868" xr:uid="{08C69858-E89F-456F-9334-2C05EC49F138}"/>
    <cellStyle name="20% - Accent4 2 4 2 2 2 2" xfId="16441" xr:uid="{8892B910-7320-46A8-BA8D-91B1F8B66BDC}"/>
    <cellStyle name="20% - Accent4 2 4 2 2 2 3" xfId="19968" xr:uid="{044A3273-52F9-4022-8F70-E35C31E0ABF0}"/>
    <cellStyle name="20% - Accent4 2 4 2 2 2 4" xfId="35659" xr:uid="{1EA0FBD3-282A-440A-9D30-5F7D0BFF3261}"/>
    <cellStyle name="20% - Accent4 2 4 2 2 3" xfId="14999" xr:uid="{947FF93C-05E3-4FBA-B4B2-3A2328FC26EC}"/>
    <cellStyle name="20% - Accent4 2 4 2 2 3 2" xfId="40004" xr:uid="{52CBD621-50FE-4CE0-B116-B0A64065875C}"/>
    <cellStyle name="20% - Accent4 2 4 2 2 4" xfId="18526" xr:uid="{BF0CA40F-5897-4861-ADAE-A5A8FA9E9B2A}"/>
    <cellStyle name="20% - Accent4 2 4 2 2 5" xfId="26593" xr:uid="{82FE50EC-9C9D-413A-9E94-5729C96B19E5}"/>
    <cellStyle name="20% - Accent4 2 4 2 3" xfId="11931" xr:uid="{E87B1A6A-9C8D-4779-A2D6-4E7C44D0DC1D}"/>
    <cellStyle name="20% - Accent4 2 4 2 3 2" xfId="15509" xr:uid="{8FC88819-7887-41D0-A75C-E29F006004EF}"/>
    <cellStyle name="20% - Accent4 2 4 2 3 3" xfId="19036" xr:uid="{160EE608-A904-4AB4-8A5E-689838DFB40E}"/>
    <cellStyle name="20% - Accent4 2 4 2 4" xfId="14105" xr:uid="{1A3536E3-BCDF-4964-82C0-DCB203D27D6F}"/>
    <cellStyle name="20% - Accent4 2 4 2 5" xfId="17632" xr:uid="{FFE52E75-1909-41DB-A70E-9714617AD16F}"/>
    <cellStyle name="20% - Accent4 2 4 3" xfId="10985" xr:uid="{07278DA0-028B-4A6C-9F47-B50E401B8FDC}"/>
    <cellStyle name="20% - Accent4 2 4 3 2" xfId="12461" xr:uid="{940F0D2A-D6C7-4020-9D86-6E8A2E9D5A3A}"/>
    <cellStyle name="20% - Accent4 2 4 3 2 2" xfId="16034" xr:uid="{5546D9E8-C18F-4752-8807-7EA9C0B4F3AB}"/>
    <cellStyle name="20% - Accent4 2 4 3 2 3" xfId="19561" xr:uid="{96FA3C40-6EB5-4CCE-9EF0-FFF2538858AE}"/>
    <cellStyle name="20% - Accent4 2 4 3 2 4" xfId="34378" xr:uid="{2139C906-AF19-44B8-A999-D5000456B2F0}"/>
    <cellStyle name="20% - Accent4 2 4 3 3" xfId="14606" xr:uid="{11326805-E4CD-4EC9-826C-A4201934A0C6}"/>
    <cellStyle name="20% - Accent4 2 4 3 3 2" xfId="38808" xr:uid="{E1314026-30C6-45C6-ABCA-6EDF627FF650}"/>
    <cellStyle name="20% - Accent4 2 4 3 4" xfId="18133" xr:uid="{86F226E3-1A79-44FE-B904-A041252046BA}"/>
    <cellStyle name="20% - Accent4 2 4 3 5" xfId="25530" xr:uid="{E0FA6E4D-8EA5-47C0-BD45-887FE00B3E70}"/>
    <cellStyle name="20% - Accent4 2 4 4" xfId="11626" xr:uid="{E2C117FE-012C-4D7B-A1B5-9E97F45E0BB5}"/>
    <cellStyle name="20% - Accent4 2 4 4 2" xfId="15209" xr:uid="{21E35FD1-86D1-4E09-9556-DE14C5BEF508}"/>
    <cellStyle name="20% - Accent4 2 4 4 2 2" xfId="33631" xr:uid="{8C8040FB-80B4-4CA9-9AEA-A9119BDAC812}"/>
    <cellStyle name="20% - Accent4 2 4 4 3" xfId="18736" xr:uid="{BC799CF3-C06A-411E-B35E-F5A6065581BB}"/>
    <cellStyle name="20% - Accent4 2 4 4 3 2" xfId="40740" xr:uid="{A74DFA42-16BC-4FD7-B7FE-5D942C318B13}"/>
    <cellStyle name="20% - Accent4 2 4 4 4" xfId="24869" xr:uid="{66407BF3-CB6D-4121-B43C-D8B54D5AC494}"/>
    <cellStyle name="20% - Accent4 2 4 5" xfId="7619" xr:uid="{D0AE5EA6-73CD-4869-BADD-B398DC5C6BB4}"/>
    <cellStyle name="20% - Accent4 2 4 5 2" xfId="13813" xr:uid="{7D2B188F-3F67-43D7-ACF8-B99EF14D9E6F}"/>
    <cellStyle name="20% - Accent4 2 4 5 2 2" xfId="30689" xr:uid="{42E7D995-43F9-4475-91BA-69C5B4DE1A4A}"/>
    <cellStyle name="20% - Accent4 2 4 5 3" xfId="17349" xr:uid="{AEBFC15D-0A4E-4D0C-9072-F3ABA9B74E05}"/>
    <cellStyle name="20% - Accent4 2 4 5 4" xfId="22570" xr:uid="{DAC97681-C123-427E-8933-3CE577B58A12}"/>
    <cellStyle name="20% - Accent4 2 4 6" xfId="28712" xr:uid="{62F7B2C8-89A4-492C-B5C8-C6037E74A551}"/>
    <cellStyle name="20% - Accent4 2 4 7" xfId="36725" xr:uid="{A6CFF955-0DBA-4001-847A-806FEE6F213F}"/>
    <cellStyle name="20% - Accent4 2 5" xfId="11087" xr:uid="{6A075638-BB58-4E73-A70D-9B399B5EDF3A}"/>
    <cellStyle name="20% - Accent4 2 5 2" xfId="12538" xr:uid="{B5A2751A-22B5-4D84-9EC7-20D9CA8E6B2E}"/>
    <cellStyle name="20% - Accent4 2 5 2 2" xfId="16111" xr:uid="{A4E769FC-B2D7-47AB-83D5-677381BA8061}"/>
    <cellStyle name="20% - Accent4 2 5 2 3" xfId="19638" xr:uid="{52ED129A-0747-4875-B65A-28D316792BFD}"/>
    <cellStyle name="20% - Accent4 2 5 3" xfId="14683" xr:uid="{50BCD0B8-F033-4E47-BED1-9BF5070F81E3}"/>
    <cellStyle name="20% - Accent4 2 5 4" xfId="18210" xr:uid="{8881FBBC-C497-4374-A3C4-89494E4AA644}"/>
    <cellStyle name="20% - Accent4 2 6" xfId="10658" xr:uid="{BDFC8C59-CE7F-4544-A1B2-C8DA991BA27B}"/>
    <cellStyle name="20% - Accent4 2 6 2" xfId="12138" xr:uid="{F3D633F8-97D9-4053-9BF8-875256437AE5}"/>
    <cellStyle name="20% - Accent4 2 6 2 2" xfId="15711" xr:uid="{96CBC3D3-7C96-4742-9BF8-1A7DBD6D14FD}"/>
    <cellStyle name="20% - Accent4 2 6 2 3" xfId="19238" xr:uid="{C46E78EB-197A-4C75-8641-BAB2AF5B5BEF}"/>
    <cellStyle name="20% - Accent4 2 6 3" xfId="14290" xr:uid="{823941E4-B3FF-4C1C-B604-0D70A25B03B9}"/>
    <cellStyle name="20% - Accent4 2 6 4" xfId="17817" xr:uid="{E45DFDA7-A6F6-49B1-9A70-6FEBA51AE5DA}"/>
    <cellStyle name="20% - Accent4 2 7" xfId="11567" xr:uid="{F8D51C75-8898-466D-BAE1-4B5707BBEF1D}"/>
    <cellStyle name="20% - Accent4 2 7 2" xfId="15162" xr:uid="{B1441337-C859-4D62-B1BD-A7FC4F25868B}"/>
    <cellStyle name="20% - Accent4 2 7 3" xfId="18689" xr:uid="{4B2B8B2D-1096-4FA8-8255-0DEDEDC6A707}"/>
    <cellStyle name="20% - Accent4 2 8" xfId="6928" xr:uid="{2A3AC311-80FE-4957-8A46-A7235A6FB55E}"/>
    <cellStyle name="20% - Accent4 2 8 2" xfId="13455" xr:uid="{6CDCADA2-C0A4-46BE-BCCB-9917C7598B56}"/>
    <cellStyle name="20% - Accent4 2 8 3" xfId="16991" xr:uid="{5CA1199D-33A9-4D23-84CC-9270D0409A5B}"/>
    <cellStyle name="20% - Accent4 2 9" xfId="48054" xr:uid="{2AAE0E0E-0A0C-47EE-82F7-7C844F42052E}"/>
    <cellStyle name="20% - Accent4 20" xfId="48173" xr:uid="{CC88542E-8472-4D10-A4B3-8B9924D71A30}"/>
    <cellStyle name="20% - Accent4 3" xfId="227" xr:uid="{6F7E4067-B190-4ECC-9644-33B0F618D146}"/>
    <cellStyle name="20% - Accent4 3 10" xfId="6076" xr:uid="{BE065F59-639F-427E-9F9E-F1181B386F5F}"/>
    <cellStyle name="20% - Accent4 3 11" xfId="36163" xr:uid="{2DD2AAFA-A866-4E3C-BB38-8C5048D555A3}"/>
    <cellStyle name="20% - Accent4 3 12" xfId="42501" xr:uid="{E386D6F8-3A0F-4853-8DC7-03ABB6FA6050}"/>
    <cellStyle name="20% - Accent4 3 13" xfId="42573" xr:uid="{8460D839-5489-4390-9318-1CE8864D3932}"/>
    <cellStyle name="20% - Accent4 3 14" xfId="48031" xr:uid="{2ED03E75-7C0D-4C3F-991E-2E16E09F0C1A}"/>
    <cellStyle name="20% - Accent4 3 2" xfId="383" xr:uid="{54D301E8-6338-45AF-9112-162ECA7D8E65}"/>
    <cellStyle name="20% - Accent4 3 2 2" xfId="10116" xr:uid="{F2312962-C2C2-4622-B9F2-DD288BA57FC7}"/>
    <cellStyle name="20% - Accent4 3 2 2 2" xfId="23679" xr:uid="{AE2833CD-88E5-4A94-9DAF-1271DF9B4687}"/>
    <cellStyle name="20% - Accent4 3 2 2 2 2" xfId="26281" xr:uid="{5A323719-5A4D-4B5F-B47D-4B9A9CE5CA7F}"/>
    <cellStyle name="20% - Accent4 3 2 2 2 2 2" xfId="35304" xr:uid="{A707DEDB-3F26-419C-BD3A-17502BBF615F}"/>
    <cellStyle name="20% - Accent4 3 2 2 2 3" xfId="32066" xr:uid="{732B620F-04ED-4224-950E-80010A790BE1}"/>
    <cellStyle name="20% - Accent4 3 2 2 2 4" xfId="39657" xr:uid="{0797CCBC-F244-44A5-B1B9-B5408DF7991C}"/>
    <cellStyle name="20% - Accent4 3 2 2 3" xfId="24645" xr:uid="{F323399D-73B4-4CA2-8818-69145AD6CB89}"/>
    <cellStyle name="20% - Accent4 3 2 2 3 2" xfId="33291" xr:uid="{A2399C6A-A521-4C76-AD9E-B26EF7719CC1}"/>
    <cellStyle name="20% - Accent4 3 2 2 3 3" xfId="41656" xr:uid="{4F460F66-CCE5-4D40-9549-C630089E464E}"/>
    <cellStyle name="20% - Accent4 3 2 2 4" xfId="22257" xr:uid="{A94EE35D-6DDC-4CAE-8BA9-8A8B61ED2149}"/>
    <cellStyle name="20% - Accent4 3 2 2 4 2" xfId="30328" xr:uid="{7ABB0267-4F3A-432F-949B-75077724F272}"/>
    <cellStyle name="20% - Accent4 3 2 2 5" xfId="28371" xr:uid="{66B95126-E0D9-4B02-B622-90A0E5D7B61B}"/>
    <cellStyle name="20% - Accent4 3 2 2 6" xfId="37694" xr:uid="{E79256A8-A3E1-4484-B0BC-ED4CC9F2261C}"/>
    <cellStyle name="20% - Accent4 3 2 2 7" xfId="20702" xr:uid="{2C6B02C6-0213-4AAF-B762-9F10CF9B14CA}"/>
    <cellStyle name="20% - Accent4 3 2 3" xfId="11142" xr:uid="{76411043-4E60-407E-84AE-36D2790EE243}"/>
    <cellStyle name="20% - Accent4 3 2 3 2" xfId="12594" xr:uid="{E3E61BBA-EC16-436B-A757-7D1D9E97EB9E}"/>
    <cellStyle name="20% - Accent4 3 2 3 2 2" xfId="16167" xr:uid="{2044A9AF-8861-4F1E-9780-B531B55BF9AD}"/>
    <cellStyle name="20% - Accent4 3 2 3 2 3" xfId="19694" xr:uid="{4B7E87AB-CA6C-4BFD-A8D3-AFB6FC935172}"/>
    <cellStyle name="20% - Accent4 3 2 3 3" xfId="14738" xr:uid="{BE126031-3D98-45A3-BB56-6610BA486C33}"/>
    <cellStyle name="20% - Accent4 3 2 3 3 2" xfId="34730" xr:uid="{7D4860D0-63BF-47B5-BA97-4BAC7257DB9B}"/>
    <cellStyle name="20% - Accent4 3 2 3 3 3" xfId="41102" xr:uid="{BE821FCC-3FE4-4F6D-A6F0-75449471E8A6}"/>
    <cellStyle name="20% - Accent4 3 2 3 4" xfId="18265" xr:uid="{B1F4DE87-BF04-4F20-B5B9-C100E14133E5}"/>
    <cellStyle name="20% - Accent4 3 2 3 4 2" xfId="29732" xr:uid="{DBE3DE23-4288-4EB6-8E18-33BB27AD6EC9}"/>
    <cellStyle name="20% - Accent4 3 2 3 5" xfId="27806" xr:uid="{89F47CA8-5ED8-4D43-BF6E-2D10F5A10900}"/>
    <cellStyle name="20% - Accent4 3 2 3 6" xfId="37100" xr:uid="{FAE203F8-5083-4A0B-8B9F-33B64C1A710F}"/>
    <cellStyle name="20% - Accent4 3 2 4" xfId="11817" xr:uid="{34206289-8958-45E3-93B6-BAC4F35087CB}"/>
    <cellStyle name="20% - Accent4 3 2 4 2" xfId="15396" xr:uid="{3277FFF5-4EAD-4A0B-9A65-77676F3150E8}"/>
    <cellStyle name="20% - Accent4 3 2 4 2 2" xfId="34020" xr:uid="{E5B14A95-2FEB-4B79-BDBF-6F14E0D5E83C}"/>
    <cellStyle name="20% - Accent4 3 2 4 3" xfId="18923" xr:uid="{CD2B0D3C-91CD-48F9-98A2-5F4F627F5EF4}"/>
    <cellStyle name="20% - Accent4 3 2 4 4" xfId="38463" xr:uid="{AD273A65-B48F-49E2-BFFF-4380F796D7E6}"/>
    <cellStyle name="20% - Accent4 3 2 5" xfId="13987" xr:uid="{0F99DCDB-973A-40FB-A07E-D5309D81CCA6}"/>
    <cellStyle name="20% - Accent4 3 2 5 2" xfId="32734" xr:uid="{4D6B2387-96EF-47B3-BF93-F3846C4268AB}"/>
    <cellStyle name="20% - Accent4 3 2 5 3" xfId="40399" xr:uid="{5ECC0F6F-DBBF-4F7E-97B5-45FEC0EF37DA}"/>
    <cellStyle name="20% - Accent4 3 2 6" xfId="17519" xr:uid="{49A7CFEC-3823-427A-91FB-52ED1171F04A}"/>
    <cellStyle name="20% - Accent4 3 2 6 2" xfId="29125" xr:uid="{E1AAE52A-D249-4D1F-B0A3-2EDFB3BBD740}"/>
    <cellStyle name="20% - Accent4 3 2 7" xfId="27222" xr:uid="{E32CA861-665B-4843-90F6-5017DB6C7C7C}"/>
    <cellStyle name="20% - Accent4 3 2 8" xfId="36360" xr:uid="{8A18CD01-F0CD-4B93-B142-609FB7373FE2}"/>
    <cellStyle name="20% - Accent4 3 2 9" xfId="9291" xr:uid="{2CD16872-F217-4331-8449-85C6569D3D6F}"/>
    <cellStyle name="20% - Accent4 3 3" xfId="2215" xr:uid="{1EDB808D-FBC2-4238-8453-CFE00261A80D}"/>
    <cellStyle name="20% - Accent4 3 3 10" xfId="10115" xr:uid="{3966DAD4-7719-4932-8F94-E48CF9B44F0A}"/>
    <cellStyle name="20% - Accent4 3 3 11" xfId="44243" xr:uid="{28525842-FA8D-4845-BEB1-D527F6E3672E}"/>
    <cellStyle name="20% - Accent4 3 3 2" xfId="3959" xr:uid="{992FCFC2-3049-4C95-9DCE-341E00B70B43}"/>
    <cellStyle name="20% - Accent4 3 3 2 2" xfId="23798" xr:uid="{2FFA82A3-085C-4EC5-A51C-04286D60CD5F}"/>
    <cellStyle name="20% - Accent4 3 3 2 2 2" xfId="26452" xr:uid="{007D6074-B85F-4DB7-BFEE-77131D281A89}"/>
    <cellStyle name="20% - Accent4 3 3 2 2 2 2" xfId="35499" xr:uid="{3DBB78E2-F026-4E1C-A6EC-3A95ABF5A2FF}"/>
    <cellStyle name="20% - Accent4 3 3 2 2 3" xfId="32235" xr:uid="{20CF2DAD-B296-4637-A022-C6019E226129}"/>
    <cellStyle name="20% - Accent4 3 3 2 2 4" xfId="39844" xr:uid="{6355909D-4C04-4CB7-B5A5-D5940C5FD6A8}"/>
    <cellStyle name="20% - Accent4 3 3 2 3" xfId="24763" xr:uid="{C81D3C8D-A07C-4EE7-B2C1-31F9FF6C040D}"/>
    <cellStyle name="20% - Accent4 3 3 2 3 2" xfId="33477" xr:uid="{456C439E-EAE8-47CF-9355-05058F80A6CD}"/>
    <cellStyle name="20% - Accent4 3 3 2 3 3" xfId="41836" xr:uid="{A0010364-A7EA-4292-A362-6B09E1599473}"/>
    <cellStyle name="20% - Accent4 3 3 2 4" xfId="22428" xr:uid="{AAB806AB-79EE-4896-980C-8471B94B7701}"/>
    <cellStyle name="20% - Accent4 3 3 2 4 2" xfId="30525" xr:uid="{D8F876A0-7A23-44BF-9E89-45C84B153600}"/>
    <cellStyle name="20% - Accent4 3 3 2 5" xfId="28558" xr:uid="{2D6A5DE5-D773-4D84-869A-F90FD494C503}"/>
    <cellStyle name="20% - Accent4 3 3 2 6" xfId="37883" xr:uid="{0C4E163A-6086-4D3A-9C1D-78E73E542204}"/>
    <cellStyle name="20% - Accent4 3 3 2 7" xfId="20810" xr:uid="{32497B80-3BE2-476F-B26D-76F1A9E8822F}"/>
    <cellStyle name="20% - Accent4 3 3 2 8" xfId="45984" xr:uid="{3F9AC429-F57A-41DC-A34C-F76C29570FD6}"/>
    <cellStyle name="20% - Accent4 3 3 3" xfId="20492" xr:uid="{D7B605BF-0A06-47B2-87CB-3F1F458FA7D6}"/>
    <cellStyle name="20% - Accent4 3 3 3 2" xfId="23414" xr:uid="{64A39A8E-95A6-4EC1-A13D-83641AB6A971}"/>
    <cellStyle name="20% - Accent4 3 3 3 2 2" xfId="31743" xr:uid="{5E14D623-198F-4BEB-9900-100471D5B57B}"/>
    <cellStyle name="20% - Accent4 3 3 3 2 3" xfId="39295" xr:uid="{FBEF07DA-2192-4527-B916-1CB6A116707A}"/>
    <cellStyle name="20% - Accent4 3 3 3 3" xfId="25959" xr:uid="{8C125F94-7EE6-487C-AA62-B0C3518312AB}"/>
    <cellStyle name="20% - Accent4 3 3 3 3 2" xfId="34925" xr:uid="{42D30B9E-7A94-4531-8F25-FC5B84CE618D}"/>
    <cellStyle name="20% - Accent4 3 3 3 3 3" xfId="41291" xr:uid="{50617BCA-6347-46E5-A57A-67C6E7265645}"/>
    <cellStyle name="20% - Accent4 3 3 3 4" xfId="21933" xr:uid="{77EE3771-DB59-4C5E-8820-061C09CBC427}"/>
    <cellStyle name="20% - Accent4 3 3 3 4 2" xfId="29935" xr:uid="{07ECAD01-3705-415B-A2B9-21CB9D4D6BC8}"/>
    <cellStyle name="20% - Accent4 3 3 3 5" xfId="28002" xr:uid="{1062DDAB-6F66-4540-BF75-DD886976DF73}"/>
    <cellStyle name="20% - Accent4 3 3 3 6" xfId="37302" xr:uid="{840EEE80-39E4-40F0-9972-BFEB846A936F}"/>
    <cellStyle name="20% - Accent4 3 3 4" xfId="22969" xr:uid="{4DA9107E-D9B5-4450-B9F9-1907C9D8CB13}"/>
    <cellStyle name="20% - Accent4 3 3 4 2" xfId="25391" xr:uid="{188CB09B-45C8-4532-B6F1-841505B074C1}"/>
    <cellStyle name="20% - Accent4 3 3 4 2 2" xfId="34214" xr:uid="{E13E2A7C-D043-498C-BC01-B09256296288}"/>
    <cellStyle name="20% - Accent4 3 3 4 3" xfId="31215" xr:uid="{CACF9996-634C-4CCE-8374-E3A0088A3BE1}"/>
    <cellStyle name="20% - Accent4 3 3 4 4" xfId="38648" xr:uid="{FEDF2D13-0DA7-4D02-A5CA-D00F3F09D412}"/>
    <cellStyle name="20% - Accent4 3 3 5" xfId="24373" xr:uid="{C28EEF44-71E8-4C21-B435-6657AAE1ABC2}"/>
    <cellStyle name="20% - Accent4 3 3 5 2" xfId="32923" xr:uid="{3E157E56-2998-498A-8084-B7441F8165CF}"/>
    <cellStyle name="20% - Accent4 3 3 5 3" xfId="40582" xr:uid="{8332B973-B483-42A5-836E-1F88951686C9}"/>
    <cellStyle name="20% - Accent4 3 3 6" xfId="21396" xr:uid="{254622ED-207E-4672-8ED1-70B1F3A46459}"/>
    <cellStyle name="20% - Accent4 3 3 6 2" xfId="29327" xr:uid="{B418226B-C509-4CAC-AF30-E15D05EEA4A7}"/>
    <cellStyle name="20% - Accent4 3 3 7" xfId="27411" xr:uid="{6411931C-FE1C-4B6F-915B-FBFC4D246C1F}"/>
    <cellStyle name="20% - Accent4 3 3 8" xfId="36558" xr:uid="{19108C1D-F8A6-4B36-B2A2-83A0CC3BC7A1}"/>
    <cellStyle name="20% - Accent4 3 3 9" xfId="20157" xr:uid="{D2EF5D67-CE6E-4337-BD00-1DCC3CC09F6E}"/>
    <cellStyle name="20% - Accent4 3 4" xfId="2289" xr:uid="{3AC2A830-9A35-44FC-B87F-FA991C91B2E7}"/>
    <cellStyle name="20% - Accent4 3 4 2" xfId="11841" xr:uid="{1B35EB20-DECE-421B-8FEA-ABC52AD1A822}"/>
    <cellStyle name="20% - Accent4 3 4 2 2" xfId="15420" xr:uid="{52C62696-6ADD-4677-BCB8-832F8412A1AF}"/>
    <cellStyle name="20% - Accent4 3 4 2 2 2" xfId="35660" xr:uid="{75901575-C234-4E8B-A6C6-53B1B3A504FB}"/>
    <cellStyle name="20% - Accent4 3 4 2 2 3" xfId="40005" xr:uid="{4FAB478B-4824-46CA-B64A-DBDB495DD421}"/>
    <cellStyle name="20% - Accent4 3 4 2 3" xfId="18947" xr:uid="{5285F562-727D-4622-8FAA-893C176D733C}"/>
    <cellStyle name="20% - Accent4 3 4 2 3 2" xfId="41988" xr:uid="{90F27589-9A52-449A-B17A-DE7DED8B6F7A}"/>
    <cellStyle name="20% - Accent4 3 4 2 4" xfId="38041" xr:uid="{6E66D880-5938-473F-BDFB-3251BFD4F290}"/>
    <cellStyle name="20% - Accent4 3 4 3" xfId="14011" xr:uid="{E8AD6B3B-90AC-4837-90CD-56983B478D84}"/>
    <cellStyle name="20% - Accent4 3 4 3 2" xfId="34379" xr:uid="{2E8EE730-87A7-43DC-B273-3E2ADC590EB8}"/>
    <cellStyle name="20% - Accent4 3 4 3 3" xfId="38809" xr:uid="{711BD49D-6ADD-4260-9CF0-4514CDEB0875}"/>
    <cellStyle name="20% - Accent4 3 4 4" xfId="17543" xr:uid="{75075C21-7C25-430F-8DF9-599F2C5C3B31}"/>
    <cellStyle name="20% - Accent4 3 4 4 2" xfId="33633" xr:uid="{2E73A951-66E8-4841-9367-93CF46342D76}"/>
    <cellStyle name="20% - Accent4 3 4 4 3" xfId="40742" xr:uid="{7AE557D5-6B3D-4B7C-A467-1983ED25CF78}"/>
    <cellStyle name="20% - Accent4 3 4 5" xfId="22571" xr:uid="{81BBF053-94A0-4484-ABD6-AB132C0D0D14}"/>
    <cellStyle name="20% - Accent4 3 4 5 2" xfId="30691" xr:uid="{5C440A1F-7ED3-45F6-A510-9A2E745F7A05}"/>
    <cellStyle name="20% - Accent4 3 4 6" xfId="28714" xr:uid="{5B789898-8F71-433C-948F-8C2B1B4B0ACA}"/>
    <cellStyle name="20% - Accent4 3 4 7" xfId="36727" xr:uid="{16D44B91-2E8C-4D4C-9107-B37F722A1A40}"/>
    <cellStyle name="20% - Accent4 3 4 8" xfId="9326" xr:uid="{F472C376-B16D-4A7A-92C0-C0C58ECFAFCD}"/>
    <cellStyle name="20% - Accent4 3 4 9" xfId="44314" xr:uid="{8BCE3A26-7E59-4EAD-9D26-76FCA743BF7A}"/>
    <cellStyle name="20% - Accent4 3 5" xfId="4055" xr:uid="{7C5AFBA2-B219-4440-9056-19851A34F9BE}"/>
    <cellStyle name="20% - Accent4 3 5 2" xfId="12194" xr:uid="{02F42E28-7CC7-4E15-B17A-C595EE956FFB}"/>
    <cellStyle name="20% - Accent4 3 5 2 2" xfId="15767" xr:uid="{16530521-EE32-4AD3-830D-C90B27968299}"/>
    <cellStyle name="20% - Accent4 3 5 2 2 2" xfId="35123" xr:uid="{66C72850-1570-4D16-BF1E-5829C8E70DE3}"/>
    <cellStyle name="20% - Accent4 3 5 2 3" xfId="19294" xr:uid="{6603C14A-E5C2-4C42-8DA2-D30B4588E255}"/>
    <cellStyle name="20% - Accent4 3 5 2 4" xfId="39476" xr:uid="{DDA9073D-2DBD-42A4-8E0F-F4ABFD449030}"/>
    <cellStyle name="20% - Accent4 3 5 3" xfId="14346" xr:uid="{7583C943-2A85-4BF1-AADE-14246DD6F7B9}"/>
    <cellStyle name="20% - Accent4 3 5 3 2" xfId="33116" xr:uid="{F79418B6-5914-4240-8142-EEFFD25B7C4C}"/>
    <cellStyle name="20% - Accent4 3 5 3 3" xfId="41481" xr:uid="{AAF92505-9775-46D7-B504-49ABD38B3207}"/>
    <cellStyle name="20% - Accent4 3 5 4" xfId="17873" xr:uid="{F7335E8A-31E7-46F2-96BD-B78772F342B8}"/>
    <cellStyle name="20% - Accent4 3 5 4 2" xfId="30141" xr:uid="{8D00D8A4-0B5F-4B5B-B6DD-08CBDD54CA94}"/>
    <cellStyle name="20% - Accent4 3 5 5" xfId="28198" xr:uid="{4F3F00DB-E476-4164-93D1-04D91E5424FF}"/>
    <cellStyle name="20% - Accent4 3 5 6" xfId="37506" xr:uid="{8BE6D649-0EF1-4B53-A153-DFBE488456B9}"/>
    <cellStyle name="20% - Accent4 3 5 7" xfId="10714" xr:uid="{16D01D44-9D06-445E-BC78-35666649AE11}"/>
    <cellStyle name="20% - Accent4 3 5 8" xfId="46060" xr:uid="{6726B998-F1E8-41DA-9B17-96BBAA4F619C}"/>
    <cellStyle name="20% - Accent4 3 6" xfId="4133" xr:uid="{65F9902A-6750-4819-99AD-2CB9CCCF43D3}"/>
    <cellStyle name="20% - Accent4 3 6 2" xfId="23107" xr:uid="{9100A5B4-F615-412B-B47D-8BB30C03C60C}"/>
    <cellStyle name="20% - Accent4 3 6 2 2" xfId="31395" xr:uid="{C5125218-6747-4896-BF5B-0D945FA8FC90}"/>
    <cellStyle name="20% - Accent4 3 6 2 3" xfId="38953" xr:uid="{E976EFED-FBD1-4BC3-8599-D9E1B4D08DB6}"/>
    <cellStyle name="20% - Accent4 3 6 3" xfId="25637" xr:uid="{6199E914-F9FF-4AF1-9341-1E8CD5CB5D9E}"/>
    <cellStyle name="20% - Accent4 3 6 3 2" xfId="34537" xr:uid="{886C4BD1-FDA4-419A-8473-404733DA58CE}"/>
    <cellStyle name="20% - Accent4 3 6 3 3" xfId="40909" xr:uid="{824834A6-8AAF-4122-8F52-55D2570BB87E}"/>
    <cellStyle name="20% - Accent4 3 6 4" xfId="21574" xr:uid="{207DF575-912A-45C4-B4FA-E5AD4A0BE4A3}"/>
    <cellStyle name="20% - Accent4 3 6 4 2" xfId="29533" xr:uid="{4C6D341D-E93A-4316-BF97-A36751F12029}"/>
    <cellStyle name="20% - Accent4 3 6 5" xfId="27613" xr:uid="{F3EA5B1D-87A6-4353-9E32-256669D62D1D}"/>
    <cellStyle name="20% - Accent4 3 6 6" xfId="36901" xr:uid="{08E1AF8E-021A-4EAB-AF2E-0E0C814F2853}"/>
    <cellStyle name="20% - Accent4 3 6 7" xfId="20269" xr:uid="{C9E2294E-ACBF-44EA-A136-9FCECE8EA14B}"/>
    <cellStyle name="20% - Accent4 3 6 8" xfId="8763" xr:uid="{90EC804D-5F5A-451F-B4C9-D222E863B5EA}"/>
    <cellStyle name="20% - Accent4 3 6 9" xfId="46137" xr:uid="{D4D7ADF9-5D84-4188-BE08-23D04855AA40}"/>
    <cellStyle name="20% - Accent4 3 7" xfId="4210" xr:uid="{0AB315D3-D257-4C19-8D33-8E40AD06F2EF}"/>
    <cellStyle name="20% - Accent4 3 7 2" xfId="25044" xr:uid="{B9C7AC92-DC73-4946-870E-66811EBA0D21}"/>
    <cellStyle name="20% - Accent4 3 7 2 2" xfId="33838" xr:uid="{D7F88BA9-B154-48F6-8635-4FE718F85E06}"/>
    <cellStyle name="20% - Accent4 3 7 3" xfId="30871" xr:uid="{BA344FC9-87A3-42D1-A923-7B0DC6E3D22C}"/>
    <cellStyle name="20% - Accent4 3 7 4" xfId="38279" xr:uid="{0193853F-057A-4938-8FD7-A9925ED6ED77}"/>
    <cellStyle name="20% - Accent4 3 7 5" xfId="22720" xr:uid="{B150BB1E-E7A8-48F5-AE13-B4487F06B212}"/>
    <cellStyle name="20% - Accent4 3 7 6" xfId="46214" xr:uid="{1CD1EB20-66F4-4709-A1F3-5FA1B923211C}"/>
    <cellStyle name="20% - Accent4 3 8" xfId="4287" xr:uid="{B52ED88F-D1C3-491B-AA90-759B668712B1}"/>
    <cellStyle name="20% - Accent4 3 8 2" xfId="32553" xr:uid="{014D58CC-1E97-429F-BAFE-341F71830C30}"/>
    <cellStyle name="20% - Accent4 3 8 3" xfId="40218" xr:uid="{F037F6F2-66A9-4B7B-93B8-282B5D26E8CC}"/>
    <cellStyle name="20% - Accent4 3 8 4" xfId="24048" xr:uid="{70075A3F-73D5-4AEC-9473-10232E91ADFC}"/>
    <cellStyle name="20% - Accent4 3 8 5" xfId="46291" xr:uid="{5F37E071-9C82-470C-98EA-EDBFCF159C8E}"/>
    <cellStyle name="20% - Accent4 3 9" xfId="5951" xr:uid="{1B7CABFD-85A1-42CA-A5AC-12B4C4D336BF}"/>
    <cellStyle name="20% - Accent4 3 9 2" xfId="28925" xr:uid="{8980CC98-86A6-47DD-9486-D53E44CE3993}"/>
    <cellStyle name="20% - Accent4 3 9 3" xfId="21047" xr:uid="{E1402E96-F069-4C27-B10D-9101EF91F3BC}"/>
    <cellStyle name="20% - Accent4 3 9 4" xfId="47948" xr:uid="{B5B001B6-D47D-4FD2-9EF1-9AFB941497DF}"/>
    <cellStyle name="20% - Accent4 4" xfId="384" xr:uid="{022E55D4-9B75-4156-9A7D-9BB76BE0C03D}"/>
    <cellStyle name="20% - Accent4 4 10" xfId="27059" xr:uid="{CFB931BC-8E16-400A-B85B-66CA7B265E70}"/>
    <cellStyle name="20% - Accent4 4 11" xfId="36164" xr:uid="{1656D369-D9ED-4FE4-A307-6EE06F0C55F8}"/>
    <cellStyle name="20% - Accent4 4 2" xfId="11209" xr:uid="{C43C1834-4111-4876-A8B5-4AC38ED44A3E}"/>
    <cellStyle name="20% - Accent4 4 2 2" xfId="12674" xr:uid="{51390D08-EB0F-41D8-9FF9-CB2F138B1F30}"/>
    <cellStyle name="20% - Accent4 4 2 2 2" xfId="16247" xr:uid="{3BFCC3D6-B576-44C8-B830-BF90EDB016DD}"/>
    <cellStyle name="20% - Accent4 4 2 2 2 2" xfId="26282" xr:uid="{45B0D372-D408-4360-968C-630833234EE1}"/>
    <cellStyle name="20% - Accent4 4 2 2 2 2 2" xfId="35305" xr:uid="{35A050A4-97F6-44D7-BDD0-76F3139D8BBB}"/>
    <cellStyle name="20% - Accent4 4 2 2 2 3" xfId="32067" xr:uid="{EEB76669-5E6A-4621-B41F-7B8C6F625451}"/>
    <cellStyle name="20% - Accent4 4 2 2 2 4" xfId="39658" xr:uid="{BD686B87-0754-418D-8F73-1E072723989A}"/>
    <cellStyle name="20% - Accent4 4 2 2 3" xfId="19774" xr:uid="{F11502E0-F343-4AA5-8A53-0BE9A6E0F38D}"/>
    <cellStyle name="20% - Accent4 4 2 2 3 2" xfId="33292" xr:uid="{A2947FF4-DCC1-42B7-BDDC-21D36A558077}"/>
    <cellStyle name="20% - Accent4 4 2 2 3 3" xfId="41657" xr:uid="{8BE0A12D-E886-4A52-8CBB-71C281AE694E}"/>
    <cellStyle name="20% - Accent4 4 2 2 4" xfId="22258" xr:uid="{702E7DDB-7B63-4129-870B-F2B47FA61A3B}"/>
    <cellStyle name="20% - Accent4 4 2 2 4 2" xfId="30329" xr:uid="{2F0EC8D7-2021-411D-99E5-DE8D3A60383C}"/>
    <cellStyle name="20% - Accent4 4 2 2 5" xfId="28372" xr:uid="{57C355AA-B1B6-47B7-90D6-4283D2B8A1F0}"/>
    <cellStyle name="20% - Accent4 4 2 2 6" xfId="37695" xr:uid="{8977939E-2835-491F-8E44-7B6F5B8CBEB8}"/>
    <cellStyle name="20% - Accent4 4 2 3" xfId="14805" xr:uid="{81840A7A-6F8E-40E4-B904-68A0B8DC5FF3}"/>
    <cellStyle name="20% - Accent4 4 2 3 2" xfId="23240" xr:uid="{A963D445-26D7-4573-9E0A-C4953AB31197}"/>
    <cellStyle name="20% - Accent4 4 2 3 2 2" xfId="31566" xr:uid="{5CFEADEC-BCD7-4D05-AE05-DD2834711FDD}"/>
    <cellStyle name="20% - Accent4 4 2 3 2 3" xfId="39124" xr:uid="{73D9F6CF-5FD1-433F-A584-39D77BD5C62C}"/>
    <cellStyle name="20% - Accent4 4 2 3 3" xfId="25781" xr:uid="{AE68C1FC-8135-4D3E-A7E4-09CAFC09CA9B}"/>
    <cellStyle name="20% - Accent4 4 2 3 3 2" xfId="34731" xr:uid="{5BED002F-3545-49D8-99E6-007222326F85}"/>
    <cellStyle name="20% - Accent4 4 2 3 3 3" xfId="41103" xr:uid="{33EA80F8-631D-44DB-89ED-9609A44BC11B}"/>
    <cellStyle name="20% - Accent4 4 2 3 4" xfId="21756" xr:uid="{FBEC8C62-98BE-4592-99CC-D357FFE0A112}"/>
    <cellStyle name="20% - Accent4 4 2 3 4 2" xfId="29733" xr:uid="{D2CDFB7F-8770-4B1A-88AB-7559515BBD6D}"/>
    <cellStyle name="20% - Accent4 4 2 3 5" xfId="27807" xr:uid="{FB369CE4-6015-4BE7-B0D1-A8D6C20AC313}"/>
    <cellStyle name="20% - Accent4 4 2 3 6" xfId="37101" xr:uid="{201101C2-5378-4882-A604-30F391F48D66}"/>
    <cellStyle name="20% - Accent4 4 2 4" xfId="18332" xr:uid="{A696EF29-B149-47A3-83D5-C7F7870A939D}"/>
    <cellStyle name="20% - Accent4 4 2 4 2" xfId="25207" xr:uid="{C15C723B-63A9-4995-B4AB-D85EFA3BDFD4}"/>
    <cellStyle name="20% - Accent4 4 2 4 2 2" xfId="34021" xr:uid="{CC93738E-A331-46B8-A24A-6724FADE2FA4}"/>
    <cellStyle name="20% - Accent4 4 2 4 3" xfId="31034" xr:uid="{E71D5F1C-5036-4027-8BEB-BD78F31ECB80}"/>
    <cellStyle name="20% - Accent4 4 2 4 4" xfId="38464" xr:uid="{AEBB440E-3CAF-47B6-AAC1-A5A3B521F391}"/>
    <cellStyle name="20% - Accent4 4 2 5" xfId="24194" xr:uid="{2CF94A8F-0F61-4D1C-AAD0-6F8A34024C53}"/>
    <cellStyle name="20% - Accent4 4 2 5 2" xfId="32735" xr:uid="{76D98923-3AAD-4621-8D05-5F288722F7D2}"/>
    <cellStyle name="20% - Accent4 4 2 5 3" xfId="40400" xr:uid="{D2723AE7-C518-45DE-9FCD-44FFAF4A9896}"/>
    <cellStyle name="20% - Accent4 4 2 6" xfId="21217" xr:uid="{4DB05AA5-6371-4A35-B02D-FE6E44E9A43D}"/>
    <cellStyle name="20% - Accent4 4 2 6 2" xfId="29126" xr:uid="{24A0A729-FF09-485F-AE9B-E495D284608A}"/>
    <cellStyle name="20% - Accent4 4 2 7" xfId="27223" xr:uid="{DFB41212-4FEA-4D3C-9760-3B3C79F997E6}"/>
    <cellStyle name="20% - Accent4 4 2 8" xfId="36361" xr:uid="{78190D8C-4C73-4B04-9900-9C4A439959CB}"/>
    <cellStyle name="20% - Accent4 4 3" xfId="10782" xr:uid="{CD335962-C85E-49F3-B33F-F8E9B29D2C92}"/>
    <cellStyle name="20% - Accent4 4 3 2" xfId="12267" xr:uid="{504C5F52-E6D4-4905-B12D-EEAE32F4F520}"/>
    <cellStyle name="20% - Accent4 4 3 2 2" xfId="15840" xr:uid="{76983ED4-D59A-4093-9F31-277FE37D686F}"/>
    <cellStyle name="20% - Accent4 4 3 2 2 2" xfId="26453" xr:uid="{C0BB3EFD-D485-4F8D-B2E0-CE687B1A058B}"/>
    <cellStyle name="20% - Accent4 4 3 2 2 2 2" xfId="35500" xr:uid="{2AAEC7DD-5A27-4739-AEEF-E5BD80F9B8AC}"/>
    <cellStyle name="20% - Accent4 4 3 2 2 3" xfId="32236" xr:uid="{04B6ABA2-FBF5-4EDA-8CFD-59E4BAAA0301}"/>
    <cellStyle name="20% - Accent4 4 3 2 2 4" xfId="39845" xr:uid="{905E95C9-F927-4509-AB5A-4DB0E37B6A0D}"/>
    <cellStyle name="20% - Accent4 4 3 2 3" xfId="19367" xr:uid="{561A3CE3-9B85-4248-9825-B1C940E0ADD5}"/>
    <cellStyle name="20% - Accent4 4 3 2 3 2" xfId="33478" xr:uid="{705938ED-A915-4AFE-9371-C8DA2FE8B0D5}"/>
    <cellStyle name="20% - Accent4 4 3 2 3 3" xfId="41837" xr:uid="{BFD1C798-44BF-4643-91DF-23C7B04AAEB3}"/>
    <cellStyle name="20% - Accent4 4 3 2 4" xfId="22429" xr:uid="{EF4A0D32-5F26-423F-BA1A-EE67E0843785}"/>
    <cellStyle name="20% - Accent4 4 3 2 4 2" xfId="30526" xr:uid="{C90339BD-D3D9-4B14-A6C8-ED8305221630}"/>
    <cellStyle name="20% - Accent4 4 3 2 5" xfId="28559" xr:uid="{045DC828-056B-4662-B4E1-DB73DC1947B8}"/>
    <cellStyle name="20% - Accent4 4 3 2 6" xfId="37884" xr:uid="{C26D654F-D1CC-41BD-BD7E-89EAA182B9FC}"/>
    <cellStyle name="20% - Accent4 4 3 3" xfId="14414" xr:uid="{F3E3C5DD-9B9F-48F0-B23A-5B599FB0363F}"/>
    <cellStyle name="20% - Accent4 4 3 3 2" xfId="23415" xr:uid="{AE38DDE2-5CC7-4437-8316-9117A13AAD07}"/>
    <cellStyle name="20% - Accent4 4 3 3 2 2" xfId="31744" xr:uid="{BB7364AC-572A-44E3-BB65-54F9E5CBCDAD}"/>
    <cellStyle name="20% - Accent4 4 3 3 2 3" xfId="39296" xr:uid="{0351186C-8FF7-43A7-99D0-CA8F40223DC5}"/>
    <cellStyle name="20% - Accent4 4 3 3 3" xfId="25960" xr:uid="{3EA13B25-A5E3-487A-B181-B2C1CF56B9DB}"/>
    <cellStyle name="20% - Accent4 4 3 3 3 2" xfId="34926" xr:uid="{5E698512-35A3-4C17-A923-3D0D79B029BD}"/>
    <cellStyle name="20% - Accent4 4 3 3 3 3" xfId="41292" xr:uid="{EE7FFD6F-2500-4337-B021-930765315CE4}"/>
    <cellStyle name="20% - Accent4 4 3 3 4" xfId="21934" xr:uid="{5B6FCB15-9F43-45AF-B0A6-22F42ECEF307}"/>
    <cellStyle name="20% - Accent4 4 3 3 4 2" xfId="29936" xr:uid="{2CC92E6D-DDA8-4D5F-BDF4-95356D867089}"/>
    <cellStyle name="20% - Accent4 4 3 3 5" xfId="28003" xr:uid="{23723BC1-E567-4E85-8F9F-E3F851A3EA31}"/>
    <cellStyle name="20% - Accent4 4 3 3 6" xfId="37303" xr:uid="{A1E824A8-7D02-4209-B99C-176E53012807}"/>
    <cellStyle name="20% - Accent4 4 3 4" xfId="17941" xr:uid="{43591EE6-ABFB-444C-8893-53F914B85B63}"/>
    <cellStyle name="20% - Accent4 4 3 4 2" xfId="25392" xr:uid="{160D94FF-F58F-4B70-B556-059CF9E563DD}"/>
    <cellStyle name="20% - Accent4 4 3 4 2 2" xfId="34215" xr:uid="{C9B118AB-2450-45F7-A77B-5E81787A5E87}"/>
    <cellStyle name="20% - Accent4 4 3 4 3" xfId="31216" xr:uid="{3E5FB474-5EBC-4719-B865-0FFEA1A9C56E}"/>
    <cellStyle name="20% - Accent4 4 3 4 4" xfId="38649" xr:uid="{953791D7-3160-403D-9D84-303DAECF5A9F}"/>
    <cellStyle name="20% - Accent4 4 3 5" xfId="24374" xr:uid="{0A351C92-07CD-4A1F-ACD2-BE529E63F38B}"/>
    <cellStyle name="20% - Accent4 4 3 5 2" xfId="32924" xr:uid="{C8BF035E-E2AD-4CA3-A183-4130B7385FF8}"/>
    <cellStyle name="20% - Accent4 4 3 5 3" xfId="40583" xr:uid="{855F6FFA-B9A3-4481-B6F6-5693DCDAC327}"/>
    <cellStyle name="20% - Accent4 4 3 6" xfId="21397" xr:uid="{1BA89AB2-91B8-4D2E-9E7F-E050B9694B4C}"/>
    <cellStyle name="20% - Accent4 4 3 6 2" xfId="29328" xr:uid="{92346BF2-61F6-4A63-9931-8F2F342B9048}"/>
    <cellStyle name="20% - Accent4 4 3 7" xfId="27412" xr:uid="{D8668E06-7926-4467-A8AD-7402B219E361}"/>
    <cellStyle name="20% - Accent4 4 3 8" xfId="36559" xr:uid="{79C198F2-5CFD-4F54-8021-995407D96EEB}"/>
    <cellStyle name="20% - Accent4 4 4" xfId="11994" xr:uid="{C4FA50B8-6448-4EBB-85BC-D8267FEB0774}"/>
    <cellStyle name="20% - Accent4 4 4 2" xfId="15572" xr:uid="{F06FDDE2-5FF1-4608-AA4D-6B11879AF215}"/>
    <cellStyle name="20% - Accent4 4 4 2 2" xfId="26594" xr:uid="{C02C8EE5-08C8-4025-B84F-794372D07363}"/>
    <cellStyle name="20% - Accent4 4 4 2 2 2" xfId="35661" xr:uid="{4549D5BB-C703-4CD9-9289-BB98601163EE}"/>
    <cellStyle name="20% - Accent4 4 4 2 2 3" xfId="40006" xr:uid="{F36A8821-4B92-412C-946E-88CE9493CBB4}"/>
    <cellStyle name="20% - Accent4 4 4 2 3" xfId="32373" xr:uid="{13FE454A-F976-4C5A-B161-98B22677E0ED}"/>
    <cellStyle name="20% - Accent4 4 4 2 3 2" xfId="41989" xr:uid="{22352D3F-2F97-4E75-BC60-BC060B1570E5}"/>
    <cellStyle name="20% - Accent4 4 4 2 4" xfId="38042" xr:uid="{52118147-13E2-4E6F-9DEB-85A3EDDE9D1E}"/>
    <cellStyle name="20% - Accent4 4 4 3" xfId="19099" xr:uid="{02479B3E-47D6-41C4-BF3B-3C3BF442485E}"/>
    <cellStyle name="20% - Accent4 4 4 3 2" xfId="34380" xr:uid="{728E1807-E603-4119-A3D0-FB76557F32B4}"/>
    <cellStyle name="20% - Accent4 4 4 3 3" xfId="38810" xr:uid="{35CEE5D8-3974-4A5B-8F4F-5B7FBA2ECFB3}"/>
    <cellStyle name="20% - Accent4 4 4 4" xfId="24870" xr:uid="{3DA15F48-EBB7-48FE-9D72-915E722C0BC0}"/>
    <cellStyle name="20% - Accent4 4 4 4 2" xfId="33634" xr:uid="{7F9AA73E-7BA8-4CAD-B987-BD86C5C2BEDF}"/>
    <cellStyle name="20% - Accent4 4 4 4 3" xfId="40743" xr:uid="{5EAF0820-846A-4D29-BF59-A49E210F8207}"/>
    <cellStyle name="20% - Accent4 4 4 5" xfId="22572" xr:uid="{9928F022-56DE-4F87-85DC-CE4A0D50BF2F}"/>
    <cellStyle name="20% - Accent4 4 4 5 2" xfId="30692" xr:uid="{53A425F5-ED16-43F3-A1B3-DF0120A5F1E6}"/>
    <cellStyle name="20% - Accent4 4 4 6" xfId="28715" xr:uid="{C4837313-4EAD-4E10-842A-1C731DFCE6B0}"/>
    <cellStyle name="20% - Accent4 4 4 7" xfId="36728" xr:uid="{E8D7D34A-FF22-485F-B2D7-0FB2B87E1477}"/>
    <cellStyle name="20% - Accent4 4 5" xfId="10453" xr:uid="{4DBFDB9D-5A0F-43A5-A50E-DA983678E961}"/>
    <cellStyle name="20% - Accent4 4 5 2" xfId="14166" xr:uid="{C419DE8A-F8E3-4727-B1DC-243D86ED7455}"/>
    <cellStyle name="20% - Accent4 4 5 2 2" xfId="26131" xr:uid="{EFD9FE9E-5401-48C2-94EB-5F0B1C21E420}"/>
    <cellStyle name="20% - Accent4 4 5 2 2 2" xfId="35124" xr:uid="{37216F75-14A8-49C9-9AA5-D09C2C404668}"/>
    <cellStyle name="20% - Accent4 4 5 2 3" xfId="31916" xr:uid="{8865808A-CE07-4063-BEB1-EF5952C025FB}"/>
    <cellStyle name="20% - Accent4 4 5 2 4" xfId="39477" xr:uid="{C98DF937-86C1-4BD6-B105-27E56C357451}"/>
    <cellStyle name="20% - Accent4 4 5 3" xfId="17693" xr:uid="{4A82E14E-7233-4313-AD67-993D6C5A88A9}"/>
    <cellStyle name="20% - Accent4 4 5 3 2" xfId="33117" xr:uid="{B1A0D703-8EA0-4A28-A948-26AE903F6A7E}"/>
    <cellStyle name="20% - Accent4 4 5 3 3" xfId="41482" xr:uid="{57EFF8AB-2519-42ED-AAA5-29311971874E}"/>
    <cellStyle name="20% - Accent4 4 5 4" xfId="22107" xr:uid="{91A23E6C-9E1C-4E29-AF96-EC63A439B441}"/>
    <cellStyle name="20% - Accent4 4 5 4 2" xfId="30142" xr:uid="{AB433271-1AD4-49F5-99FE-386979D0FDDD}"/>
    <cellStyle name="20% - Accent4 4 5 5" xfId="28199" xr:uid="{0F2191F8-B1A8-49DB-84FC-70F701B1E1BE}"/>
    <cellStyle name="20% - Accent4 4 5 6" xfId="37507" xr:uid="{52AECD46-C637-42AE-9FB5-3B4B3DE3BB6B}"/>
    <cellStyle name="20% - Accent4 4 6" xfId="20270" xr:uid="{385C6C40-03AB-4ECC-8FF1-00C5A421CA66}"/>
    <cellStyle name="20% - Accent4 4 6 2" xfId="23108" xr:uid="{C2AE1C23-E83E-4947-BA41-F72A04792D0B}"/>
    <cellStyle name="20% - Accent4 4 6 2 2" xfId="31396" xr:uid="{4D0D479B-035E-4484-AA5F-6BB79260EA70}"/>
    <cellStyle name="20% - Accent4 4 6 2 3" xfId="38954" xr:uid="{55CA8C0F-6409-410C-AB4F-FEC978CF2815}"/>
    <cellStyle name="20% - Accent4 4 6 3" xfId="25638" xr:uid="{91EE57E8-3D23-427D-AB6F-3777A3DBC206}"/>
    <cellStyle name="20% - Accent4 4 6 3 2" xfId="34538" xr:uid="{49E82329-B253-4986-BD18-E590354910DD}"/>
    <cellStyle name="20% - Accent4 4 6 3 3" xfId="40910" xr:uid="{B54A3D08-CA01-4A58-A85D-8CFC02EEA797}"/>
    <cellStyle name="20% - Accent4 4 6 4" xfId="21575" xr:uid="{BBE1CD5E-A42E-4443-AD76-269A13B86EE7}"/>
    <cellStyle name="20% - Accent4 4 6 4 2" xfId="29534" xr:uid="{D4A362C8-9016-416C-971C-9AC26FD849AF}"/>
    <cellStyle name="20% - Accent4 4 6 5" xfId="27614" xr:uid="{1783718E-21B6-4111-80F6-B0ED380F5A87}"/>
    <cellStyle name="20% - Accent4 4 6 6" xfId="36902" xr:uid="{213214E8-3B67-45E4-B296-009E6A232C21}"/>
    <cellStyle name="20% - Accent4 4 7" xfId="22721" xr:uid="{B954B0BD-1E59-4917-9A0D-01308CA87174}"/>
    <cellStyle name="20% - Accent4 4 7 2" xfId="25045" xr:uid="{E59A64FE-02D9-4DF9-92DF-A8605D443E88}"/>
    <cellStyle name="20% - Accent4 4 7 2 2" xfId="33839" xr:uid="{3B622A0E-F71F-480A-B0C6-D21716D24A9E}"/>
    <cellStyle name="20% - Accent4 4 7 3" xfId="30872" xr:uid="{AEDD693E-CD0E-4BBD-83ED-87F4304644EE}"/>
    <cellStyle name="20% - Accent4 4 7 4" xfId="38280" xr:uid="{75904685-C66A-4607-B2A0-FB1C81CEDD30}"/>
    <cellStyle name="20% - Accent4 4 8" xfId="24049" xr:uid="{2D2C2B68-7BB6-4D3C-AE2C-9E9FFE89F01C}"/>
    <cellStyle name="20% - Accent4 4 8 2" xfId="32554" xr:uid="{DB3AF4D2-D4CA-487D-A547-25CF2D881E14}"/>
    <cellStyle name="20% - Accent4 4 8 3" xfId="40219" xr:uid="{76810BF4-B17B-4F3C-8783-137F2E9DE2EC}"/>
    <cellStyle name="20% - Accent4 4 9" xfId="21048" xr:uid="{20C8CA0E-F5FC-4C3B-8DF5-92E686D624C4}"/>
    <cellStyle name="20% - Accent4 4 9 2" xfId="28926" xr:uid="{220C7382-07E4-428B-869F-5A2F32D035F0}"/>
    <cellStyle name="20% - Accent4 5" xfId="811" xr:uid="{06AB24D7-A6B6-4839-A534-0053C7EED8B7}"/>
    <cellStyle name="20% - Accent4 5 10" xfId="36160" xr:uid="{17186344-9D18-4791-964D-D32876306F5B}"/>
    <cellStyle name="20% - Accent4 5 11" xfId="6640" xr:uid="{DD803D6D-C8E4-4C6A-A0B7-4445174B5BF6}"/>
    <cellStyle name="20% - Accent4 5 12" xfId="42907" xr:uid="{226F0AC6-2A60-4A12-92CF-85831F3E0D6F}"/>
    <cellStyle name="20% - Accent4 5 2" xfId="1956" xr:uid="{809FA1F7-974F-4CE8-A3C2-A13A2B7158C1}"/>
    <cellStyle name="20% - Accent4 5 2 10" xfId="44003" xr:uid="{97C305C1-749A-4D14-AE39-6EC0DC422CB7}"/>
    <cellStyle name="20% - Accent4 5 2 2" xfId="3719" xr:uid="{28C70EC7-61E1-447D-AA71-73D47D948569}"/>
    <cellStyle name="20% - Accent4 5 2 2 2" xfId="16351" xr:uid="{AB67BDC9-5617-4675-B6E3-ABC98B130B16}"/>
    <cellStyle name="20% - Accent4 5 2 2 2 2" xfId="26280" xr:uid="{3B09C3DA-4091-40BB-9601-91F35DBCD88A}"/>
    <cellStyle name="20% - Accent4 5 2 2 2 2 2" xfId="35302" xr:uid="{123D80B2-F0E8-4FD0-852D-E148F04EF189}"/>
    <cellStyle name="20% - Accent4 5 2 2 2 3" xfId="32065" xr:uid="{54A2AEBC-AC29-47BA-8303-09CD47C24F68}"/>
    <cellStyle name="20% - Accent4 5 2 2 2 4" xfId="39655" xr:uid="{E4C1059A-20A1-4D67-B33E-7D6FFB04C7D3}"/>
    <cellStyle name="20% - Accent4 5 2 2 3" xfId="19878" xr:uid="{6E8C9C8E-86F1-4511-A5DB-9D2E3B59BC9E}"/>
    <cellStyle name="20% - Accent4 5 2 2 3 2" xfId="33289" xr:uid="{0FF23DD1-E359-412B-8983-8273CA5517C0}"/>
    <cellStyle name="20% - Accent4 5 2 2 3 3" xfId="41654" xr:uid="{8BE59401-7CA1-43E5-A398-8B30CA8810AF}"/>
    <cellStyle name="20% - Accent4 5 2 2 4" xfId="22256" xr:uid="{4048BB08-91F0-441F-8029-56B28C34C8DC}"/>
    <cellStyle name="20% - Accent4 5 2 2 4 2" xfId="30325" xr:uid="{E8E40201-1F9C-432D-B87D-D803E4060D41}"/>
    <cellStyle name="20% - Accent4 5 2 2 5" xfId="28369" xr:uid="{445D0552-783A-4D6D-AD6E-D076131DF931}"/>
    <cellStyle name="20% - Accent4 5 2 2 6" xfId="37691" xr:uid="{4CA40753-E171-4CB3-907C-571BE6BB8ADE}"/>
    <cellStyle name="20% - Accent4 5 2 2 7" xfId="12778" xr:uid="{F728C48E-4072-46B8-9750-5C6420E7C0AF}"/>
    <cellStyle name="20% - Accent4 5 2 2 8" xfId="45744" xr:uid="{0271CF78-E12A-45F5-944E-1BA5233E4E97}"/>
    <cellStyle name="20% - Accent4 5 2 3" xfId="5090" xr:uid="{FEEF276D-A476-448E-BFA7-05A030AB2CE0}"/>
    <cellStyle name="20% - Accent4 5 2 3 2" xfId="23238" xr:uid="{5933E714-098C-4EFC-B5B1-8CFC079CCA9B}"/>
    <cellStyle name="20% - Accent4 5 2 3 2 2" xfId="31564" xr:uid="{9A274714-E9C1-4181-B3D2-8227EE84F934}"/>
    <cellStyle name="20% - Accent4 5 2 3 2 3" xfId="39122" xr:uid="{11547054-A5F6-438A-8A49-5D0DA79E5B1E}"/>
    <cellStyle name="20% - Accent4 5 2 3 3" xfId="25779" xr:uid="{B4B5D888-A4EE-4FFA-AB5D-7C1C49F5964B}"/>
    <cellStyle name="20% - Accent4 5 2 3 3 2" xfId="34728" xr:uid="{A10846B2-24C1-4DBE-B4A2-2B8216D7C324}"/>
    <cellStyle name="20% - Accent4 5 2 3 3 3" xfId="41100" xr:uid="{CE7DF6C4-BC29-42B4-859E-D4927D01383F}"/>
    <cellStyle name="20% - Accent4 5 2 3 4" xfId="21754" xr:uid="{EDF52BEA-C098-4A05-999C-E394312C3C20}"/>
    <cellStyle name="20% - Accent4 5 2 3 4 2" xfId="29729" xr:uid="{D7AFB95C-9DD5-4CE1-B97D-8E82211F8FC0}"/>
    <cellStyle name="20% - Accent4 5 2 3 5" xfId="27804" xr:uid="{431CF4AD-D900-4EC1-823F-FAA1FDFA9761}"/>
    <cellStyle name="20% - Accent4 5 2 3 6" xfId="37097" xr:uid="{EC1828CC-07E2-46F6-9725-DCAF754253F1}"/>
    <cellStyle name="20% - Accent4 5 2 3 7" xfId="14909" xr:uid="{EB54BDAA-B9DA-43BA-B02E-D51072B43F80}"/>
    <cellStyle name="20% - Accent4 5 2 3 8" xfId="47093" xr:uid="{AE7A4015-8571-4CF2-B684-AFE762B0966F}"/>
    <cellStyle name="20% - Accent4 5 2 4" xfId="18436" xr:uid="{744F66EC-EFCC-4159-9FC7-1331368A42E9}"/>
    <cellStyle name="20% - Accent4 5 2 4 2" xfId="25205" xr:uid="{12F1A89A-6C50-44CB-9D08-89E6CBF14831}"/>
    <cellStyle name="20% - Accent4 5 2 4 2 2" xfId="34017" xr:uid="{3C8C4F9F-A4B8-4E84-AB3F-F7E4FCA812DB}"/>
    <cellStyle name="20% - Accent4 5 2 4 3" xfId="31032" xr:uid="{FC1DE783-7C2B-41F0-AB8E-92B67865007F}"/>
    <cellStyle name="20% - Accent4 5 2 4 4" xfId="38460" xr:uid="{B067C266-225E-4928-833B-0EA0B278577C}"/>
    <cellStyle name="20% - Accent4 5 2 5" xfId="24192" xr:uid="{F579A19D-BE59-46DE-8DC9-B3A7B8FD365B}"/>
    <cellStyle name="20% - Accent4 5 2 5 2" xfId="32732" xr:uid="{6E4BDA54-7CC1-4F65-B033-FD29F2FB559D}"/>
    <cellStyle name="20% - Accent4 5 2 5 3" xfId="40397" xr:uid="{DFAB89DF-6593-49F8-B0D4-72D615EECA2A}"/>
    <cellStyle name="20% - Accent4 5 2 6" xfId="21214" xr:uid="{37D0348C-C3CA-4EE1-90C9-DD53229F4B43}"/>
    <cellStyle name="20% - Accent4 5 2 6 2" xfId="29122" xr:uid="{A57A74E4-7BAE-4D91-B73B-332B25D8C995}"/>
    <cellStyle name="20% - Accent4 5 2 7" xfId="27220" xr:uid="{C3FAB5A0-81B9-428D-9813-D579CC5C19C6}"/>
    <cellStyle name="20% - Accent4 5 2 8" xfId="36358" xr:uid="{67C84967-EBA0-4949-8349-554090D3EACD}"/>
    <cellStyle name="20% - Accent4 5 2 9" xfId="11313" xr:uid="{73D2D43C-6E61-4057-96BB-B2B3489F1ED6}"/>
    <cellStyle name="20% - Accent4 5 3" xfId="1394" xr:uid="{DABB4217-87C0-429C-9306-6A44D350E858}"/>
    <cellStyle name="20% - Accent4 5 3 10" xfId="43485" xr:uid="{5BBFF07A-1496-4402-ABB4-F6454C2FEBD5}"/>
    <cellStyle name="20% - Accent4 5 3 2" xfId="3201" xr:uid="{7FA3DBA8-22BA-49A2-AF17-9F4EF9E5B72E}"/>
    <cellStyle name="20% - Accent4 5 3 2 2" xfId="15944" xr:uid="{9E62D9BF-250C-4775-AE6D-4C6484895C6E}"/>
    <cellStyle name="20% - Accent4 5 3 2 2 2" xfId="26450" xr:uid="{33272366-E353-4134-A5B1-1B786C7F5FF6}"/>
    <cellStyle name="20% - Accent4 5 3 2 2 2 2" xfId="35497" xr:uid="{2312C758-5032-46DD-A40F-E5A15C38CEB1}"/>
    <cellStyle name="20% - Accent4 5 3 2 2 3" xfId="32233" xr:uid="{152BF2AF-0FE9-4D17-BA08-AEBB918B5A93}"/>
    <cellStyle name="20% - Accent4 5 3 2 2 4" xfId="39842" xr:uid="{99A65BC7-0984-419C-A3FD-BA8F3A9FA0BD}"/>
    <cellStyle name="20% - Accent4 5 3 2 3" xfId="19471" xr:uid="{7DC87108-73E4-4199-A230-A396C8C71896}"/>
    <cellStyle name="20% - Accent4 5 3 2 3 2" xfId="33475" xr:uid="{A8EB14FA-1602-46F0-A1DE-F48FBB59B64F}"/>
    <cellStyle name="20% - Accent4 5 3 2 3 3" xfId="41834" xr:uid="{4621C020-1004-4AE8-A01F-94B509495EA7}"/>
    <cellStyle name="20% - Accent4 5 3 2 4" xfId="22426" xr:uid="{29B16359-B180-43BE-9DA7-3BF2282268DB}"/>
    <cellStyle name="20% - Accent4 5 3 2 4 2" xfId="30522" xr:uid="{244A7886-B0DE-471C-8646-C137955B7D71}"/>
    <cellStyle name="20% - Accent4 5 3 2 5" xfId="28556" xr:uid="{44FFC6E4-D7F7-478D-B67F-2B1AF3D17A76}"/>
    <cellStyle name="20% - Accent4 5 3 2 6" xfId="37880" xr:uid="{F2AB2C36-D64A-4D92-8B8B-3AC30DFF460B}"/>
    <cellStyle name="20% - Accent4 5 3 2 7" xfId="12371" xr:uid="{788A63D1-E8E2-4C5F-A346-76381155AF27}"/>
    <cellStyle name="20% - Accent4 5 3 2 8" xfId="45226" xr:uid="{A787F771-F959-4108-87CF-D9B1411F8FCD}"/>
    <cellStyle name="20% - Accent4 5 3 3" xfId="14517" xr:uid="{9AD7E4B8-4F3C-4C2F-9D83-EBB7EFBB35F4}"/>
    <cellStyle name="20% - Accent4 5 3 3 2" xfId="23412" xr:uid="{0CD77C8C-C07E-4A9D-B867-81EE97E1F0B9}"/>
    <cellStyle name="20% - Accent4 5 3 3 2 2" xfId="31741" xr:uid="{A8B84E1F-56E3-4186-A73F-2A99A3E2756B}"/>
    <cellStyle name="20% - Accent4 5 3 3 2 3" xfId="39293" xr:uid="{A06A3328-FBA3-4D00-8A42-B6E926289D9C}"/>
    <cellStyle name="20% - Accent4 5 3 3 3" xfId="25957" xr:uid="{C9515609-5A07-42A4-A006-BBBE349A36F4}"/>
    <cellStyle name="20% - Accent4 5 3 3 3 2" xfId="34923" xr:uid="{76AC8218-555B-4702-8278-F3F7C6929CEB}"/>
    <cellStyle name="20% - Accent4 5 3 3 3 3" xfId="41289" xr:uid="{194B0166-720E-4594-93C2-72C7DC751BCB}"/>
    <cellStyle name="20% - Accent4 5 3 3 4" xfId="21931" xr:uid="{2AE660BE-24E8-43EB-8AE2-A7E054B7DAC5}"/>
    <cellStyle name="20% - Accent4 5 3 3 4 2" xfId="29932" xr:uid="{ED94FC84-2894-43CF-89EF-94BE336D21B7}"/>
    <cellStyle name="20% - Accent4 5 3 3 5" xfId="28000" xr:uid="{078DAC7C-3383-482B-BC07-EA1A815FC3D3}"/>
    <cellStyle name="20% - Accent4 5 3 3 6" xfId="37299" xr:uid="{7F5E97B6-F722-436D-AC06-C7FEDA48E7F8}"/>
    <cellStyle name="20% - Accent4 5 3 4" xfId="18044" xr:uid="{0624D94E-8AF4-497A-8926-5D66129EEFA1}"/>
    <cellStyle name="20% - Accent4 5 3 4 2" xfId="25389" xr:uid="{1C2043A2-2E39-4E2B-9988-D224945213DC}"/>
    <cellStyle name="20% - Accent4 5 3 4 2 2" xfId="34211" xr:uid="{C5B9EF2C-09D7-4489-B9AA-D124EB5830C7}"/>
    <cellStyle name="20% - Accent4 5 3 4 3" xfId="31213" xr:uid="{140E2E7E-318B-4CCE-9658-E135C9746A12}"/>
    <cellStyle name="20% - Accent4 5 3 4 4" xfId="38645" xr:uid="{90AA4B6D-FF9F-48A9-A08D-289125074E8B}"/>
    <cellStyle name="20% - Accent4 5 3 5" xfId="24371" xr:uid="{9A421F52-EAB0-44E1-863E-DC62AAB508E6}"/>
    <cellStyle name="20% - Accent4 5 3 5 2" xfId="32921" xr:uid="{6A0141AB-F8D7-47BF-B899-153B4A93E117}"/>
    <cellStyle name="20% - Accent4 5 3 5 3" xfId="40580" xr:uid="{9F3BEC93-AD59-484F-B651-B3A932C4B177}"/>
    <cellStyle name="20% - Accent4 5 3 6" xfId="21394" xr:uid="{4EAA00E9-1452-40EF-A813-EA7C368D9F1D}"/>
    <cellStyle name="20% - Accent4 5 3 6 2" xfId="29324" xr:uid="{E976D20D-EEAF-45DD-8A4D-BB688310E894}"/>
    <cellStyle name="20% - Accent4 5 3 7" xfId="27409" xr:uid="{AD8CF002-C819-411A-811B-C3CA357548AB}"/>
    <cellStyle name="20% - Accent4 5 3 8" xfId="36555" xr:uid="{B21B7080-B21A-49EB-8630-9B73DFBF0AC3}"/>
    <cellStyle name="20% - Accent4 5 3 9" xfId="10889" xr:uid="{8D8136E6-B2A3-4D3B-8BC0-A0729A631950}"/>
    <cellStyle name="20% - Accent4 5 4" xfId="2623" xr:uid="{8FE33452-497C-4411-9BC5-85E56B2DFC64}"/>
    <cellStyle name="20% - Accent4 5 4 2" xfId="15200" xr:uid="{F6D3CF43-661E-474D-BF6D-8568DC271D4B}"/>
    <cellStyle name="20% - Accent4 5 4 2 2" xfId="26130" xr:uid="{D6748F9C-86AE-472D-9E37-EE420E763BA2}"/>
    <cellStyle name="20% - Accent4 5 4 2 2 2" xfId="35120" xr:uid="{E7DE485C-0F33-4570-8A3C-47113D08D32F}"/>
    <cellStyle name="20% - Accent4 5 4 2 3" xfId="31915" xr:uid="{23A01B48-B6A3-4F1B-83E7-B4A46E816341}"/>
    <cellStyle name="20% - Accent4 5 4 2 4" xfId="39473" xr:uid="{D223ED2E-2C05-4702-9BBA-A9CA6373C08B}"/>
    <cellStyle name="20% - Accent4 5 4 3" xfId="18727" xr:uid="{48D9FCDE-4567-43F3-817B-7C60B9AAF343}"/>
    <cellStyle name="20% - Accent4 5 4 3 2" xfId="33114" xr:uid="{D59EF686-6756-4D84-96C1-90BB6970DDDA}"/>
    <cellStyle name="20% - Accent4 5 4 3 3" xfId="41479" xr:uid="{8EFD1733-BE48-499C-97AF-C5471501F77C}"/>
    <cellStyle name="20% - Accent4 5 4 4" xfId="22106" xr:uid="{FF0E967A-1F61-4F79-9865-F389F9EC3BE0}"/>
    <cellStyle name="20% - Accent4 5 4 4 2" xfId="30138" xr:uid="{ED61A56B-0966-4D0D-B61D-6510972E8287}"/>
    <cellStyle name="20% - Accent4 5 4 5" xfId="28196" xr:uid="{EC6CED85-6E81-49D0-81FF-290A7EF4ABFA}"/>
    <cellStyle name="20% - Accent4 5 4 6" xfId="37503" xr:uid="{A1F639DF-1CF3-4BB5-AE87-8ADFFFC80AD8}"/>
    <cellStyle name="20% - Accent4 5 4 7" xfId="11617" xr:uid="{EE878297-90BF-4B63-AF3C-C6F751CD8154}"/>
    <cellStyle name="20% - Accent4 5 4 8" xfId="44648" xr:uid="{2133A9A9-1A24-4AF6-9447-EDB8A8991C75}"/>
    <cellStyle name="20% - Accent4 5 5" xfId="4572" xr:uid="{1D257E47-B271-4DC4-9E59-92C5CEA48CBD}"/>
    <cellStyle name="20% - Accent4 5 5 2" xfId="13804" xr:uid="{F4786233-ABF8-42BA-B171-A2782356BCF4}"/>
    <cellStyle name="20% - Accent4 5 5 2 2" xfId="31393" xr:uid="{B90208C4-4841-48A9-8969-2F31E2B07EAB}"/>
    <cellStyle name="20% - Accent4 5 5 2 3" xfId="38951" xr:uid="{2C2B1057-25D4-4220-A77E-CC2CC5557B12}"/>
    <cellStyle name="20% - Accent4 5 5 3" xfId="17340" xr:uid="{B11D5D0E-7199-440D-BDA3-716D4C4FE32C}"/>
    <cellStyle name="20% - Accent4 5 5 3 2" xfId="34534" xr:uid="{1B8968C5-405B-4792-B5E2-085B68980B07}"/>
    <cellStyle name="20% - Accent4 5 5 3 3" xfId="40906" xr:uid="{5CCCE04E-595E-4A17-A0EE-223907513610}"/>
    <cellStyle name="20% - Accent4 5 5 4" xfId="21572" xr:uid="{002038B9-C502-4954-AAFD-E06C4D4A7FD9}"/>
    <cellStyle name="20% - Accent4 5 5 4 2" xfId="29530" xr:uid="{B08ACD46-6A52-4710-92E0-8999DE8D519E}"/>
    <cellStyle name="20% - Accent4 5 5 5" xfId="27610" xr:uid="{3822EE66-276D-4685-AD4E-0A54F7375C75}"/>
    <cellStyle name="20% - Accent4 5 5 6" xfId="36898" xr:uid="{D81ACF07-FA3D-4CB9-9CF6-1AF101C0436A}"/>
    <cellStyle name="20% - Accent4 5 5 7" xfId="7599" xr:uid="{65877B43-37F8-41A5-972B-A87FE654078C}"/>
    <cellStyle name="20% - Accent4 5 5 8" xfId="46575" xr:uid="{BAE1369E-359D-4FBA-9E2A-574551C7F815}"/>
    <cellStyle name="20% - Accent4 5 6" xfId="5412" xr:uid="{8C315764-F958-47EC-BD06-2503193C349F}"/>
    <cellStyle name="20% - Accent4 5 6 2" xfId="25042" xr:uid="{AD34602E-65D8-452F-827A-FCA00A05FA0F}"/>
    <cellStyle name="20% - Accent4 5 6 2 2" xfId="33835" xr:uid="{D3C00D01-D917-41AA-ABD9-3A22CA141174}"/>
    <cellStyle name="20% - Accent4 5 6 3" xfId="30869" xr:uid="{64DE46BC-F05B-4D2E-9B65-0F698B2EF400}"/>
    <cellStyle name="20% - Accent4 5 6 4" xfId="38276" xr:uid="{3AC28560-2E5A-4EE1-B5FA-984D5B2BF807}"/>
    <cellStyle name="20% - Accent4 5 6 5" xfId="13182" xr:uid="{0990EFAB-4DDB-47FD-995F-2AE787401FF4}"/>
    <cellStyle name="20% - Accent4 5 6 6" xfId="47414" xr:uid="{70BEE172-736C-473A-8250-57A6387474A4}"/>
    <cellStyle name="20% - Accent4 5 7" xfId="16720" xr:uid="{727C2042-1560-4CE5-9B68-5C546260609D}"/>
    <cellStyle name="20% - Accent4 5 7 2" xfId="32550" xr:uid="{EA08E2F9-604D-49C7-8893-3D4BA06CAAC9}"/>
    <cellStyle name="20% - Accent4 5 7 3" xfId="40215" xr:uid="{033DA2D6-70B1-4A79-8731-01E381C20D6C}"/>
    <cellStyle name="20% - Accent4 5 8" xfId="21045" xr:uid="{420B8864-FC23-4187-9561-ED0499CA557F}"/>
    <cellStyle name="20% - Accent4 5 8 2" xfId="28922" xr:uid="{30AC1EAF-18D0-453D-9B3B-EE61FB55852C}"/>
    <cellStyle name="20% - Accent4 5 9" xfId="27057" xr:uid="{0718E2CF-B726-4319-9F2A-80E8F4A9BF5C}"/>
    <cellStyle name="20% - Accent4 6" xfId="309" xr:uid="{8E9C642F-A092-4A3D-A48F-129040DBE838}"/>
    <cellStyle name="20% - Accent4 6 10" xfId="42652" xr:uid="{2712C8B5-3B82-46A8-A9C6-F0156CEE9171}"/>
    <cellStyle name="20% - Accent4 6 2" xfId="1632" xr:uid="{E7583E92-61C9-45F4-8223-8599AB85B603}"/>
    <cellStyle name="20% - Accent4 6 2 2" xfId="3439" xr:uid="{EFCC026C-B175-4D9D-B5A3-F2098E87594A}"/>
    <cellStyle name="20% - Accent4 6 2 2 2" xfId="26262" xr:uid="{BCC5361D-2968-4E80-8D29-A7F39D15A6FA}"/>
    <cellStyle name="20% - Accent4 6 2 2 2 2" xfId="35281" xr:uid="{62A9F23C-8B2D-483B-B7D9-4438D3288218}"/>
    <cellStyle name="20% - Accent4 6 2 2 3" xfId="32047" xr:uid="{A3515FDC-D375-4CF8-9C17-9B8553184DFD}"/>
    <cellStyle name="20% - Accent4 6 2 2 4" xfId="39634" xr:uid="{8AF96005-B9B6-4C42-A6AE-EA16433F2B61}"/>
    <cellStyle name="20% - Accent4 6 2 2 5" xfId="16087" xr:uid="{9D6A8418-738C-4BD5-8677-26445D3C2E52}"/>
    <cellStyle name="20% - Accent4 6 2 2 6" xfId="45464" xr:uid="{B3FA1380-9964-4079-9C31-EC1C2971A7CC}"/>
    <cellStyle name="20% - Accent4 6 2 3" xfId="19614" xr:uid="{FC8D1F33-B327-4D5A-978A-193EC820B57A}"/>
    <cellStyle name="20% - Accent4 6 2 3 2" xfId="33267" xr:uid="{7AAF2305-B0B3-472A-8AB3-29B6BE2A4429}"/>
    <cellStyle name="20% - Accent4 6 2 3 3" xfId="41632" xr:uid="{0F2F9126-C852-4BBA-8673-FFB5D0FF1957}"/>
    <cellStyle name="20% - Accent4 6 2 4" xfId="22238" xr:uid="{6AEF85FD-9A24-4996-A6F2-6276D9978899}"/>
    <cellStyle name="20% - Accent4 6 2 4 2" xfId="30300" xr:uid="{C6A57AA5-A52B-4FA3-8265-52B346675CAA}"/>
    <cellStyle name="20% - Accent4 6 2 5" xfId="28348" xr:uid="{4412DCE9-D8C6-4E03-840F-E62074F23778}"/>
    <cellStyle name="20% - Accent4 6 2 6" xfId="37666" xr:uid="{6BB89418-7E70-4F6B-BBA5-E93D5158E109}"/>
    <cellStyle name="20% - Accent4 6 2 7" xfId="12514" xr:uid="{DE89A259-1E18-4441-85A0-32EAA5588BC4}"/>
    <cellStyle name="20% - Accent4 6 2 8" xfId="43723" xr:uid="{D44C495E-C76A-4E8E-804D-F14A11C811A3}"/>
    <cellStyle name="20% - Accent4 6 3" xfId="2368" xr:uid="{24031930-F4F7-4AA1-8958-C505E4F79490}"/>
    <cellStyle name="20% - Accent4 6 3 2" xfId="14659" xr:uid="{DC5C95E6-2F9D-4870-ADC8-4B83A7729012}"/>
    <cellStyle name="20% - Accent4 6 3 2 2" xfId="31547" xr:uid="{A3DD5BAC-1B7D-4988-9A34-FBBDBE84DA39}"/>
    <cellStyle name="20% - Accent4 6 3 2 3" xfId="39105" xr:uid="{68BBE5C4-EA54-4772-ADEC-7717A2692B08}"/>
    <cellStyle name="20% - Accent4 6 3 3" xfId="18186" xr:uid="{761AC48D-1E9F-45B4-9EB4-D754946CE060}"/>
    <cellStyle name="20% - Accent4 6 3 3 2" xfId="34706" xr:uid="{0F617770-6366-43CE-8330-F35BDD4C50CF}"/>
    <cellStyle name="20% - Accent4 6 3 3 3" xfId="41078" xr:uid="{E49E2863-E81B-499D-8A84-88E8D1DB3C92}"/>
    <cellStyle name="20% - Accent4 6 3 4" xfId="21737" xr:uid="{56C27C48-C62D-4480-9C9B-B5FF3AD4D40C}"/>
    <cellStyle name="20% - Accent4 6 3 4 2" xfId="29704" xr:uid="{0F187629-FFEF-4F4E-AF2E-0E9F1882E6EA}"/>
    <cellStyle name="20% - Accent4 6 3 5" xfId="27782" xr:uid="{291F9CEF-B385-478F-BC91-B071D3D8A9EF}"/>
    <cellStyle name="20% - Accent4 6 3 6" xfId="37072" xr:uid="{AA529D1D-5986-479A-9BDE-60F39666FC21}"/>
    <cellStyle name="20% - Accent4 6 3 7" xfId="11063" xr:uid="{95959E2F-CAFE-4EC6-9312-84C0ECB5B662}"/>
    <cellStyle name="20% - Accent4 6 3 8" xfId="44393" xr:uid="{2F014E9C-61B9-44DA-A9B2-F05CEEB1BEFC}"/>
    <cellStyle name="20% - Accent4 6 4" xfId="4810" xr:uid="{A9A9BC6D-E971-40A2-B2D3-51BF5706E692}"/>
    <cellStyle name="20% - Accent4 6 4 2" xfId="25187" xr:uid="{B7439590-1C08-4450-8983-DFABD162A4A4}"/>
    <cellStyle name="20% - Accent4 6 4 2 2" xfId="33993" xr:uid="{8A482036-C5CF-4D85-864A-D176EBBAD566}"/>
    <cellStyle name="20% - Accent4 6 4 3" xfId="31014" xr:uid="{8D535751-B719-4B18-A3E3-677882B8ACE9}"/>
    <cellStyle name="20% - Accent4 6 4 4" xfId="38436" xr:uid="{3D3CD64F-CB30-48F9-A63F-3E575B66DA57}"/>
    <cellStyle name="20% - Accent4 6 4 5" xfId="13200" xr:uid="{C99585D2-CD07-44DC-8E96-FB306ECC6DC0}"/>
    <cellStyle name="20% - Accent4 6 4 6" xfId="46813" xr:uid="{A2462B44-2498-4FE2-B8F8-205F67FCA385}"/>
    <cellStyle name="20% - Accent4 6 5" xfId="16736" xr:uid="{C9008B6A-E5F9-445E-963C-C765EFFFB96B}"/>
    <cellStyle name="20% - Accent4 6 5 2" xfId="32710" xr:uid="{3C8A1AEA-E98A-4613-931F-043B115E41C8}"/>
    <cellStyle name="20% - Accent4 6 5 3" xfId="40375" xr:uid="{173B43B7-62B0-47CC-A69D-7A32A539E27D}"/>
    <cellStyle name="20% - Accent4 6 6" xfId="21194" xr:uid="{752368A1-2B8A-4BA8-88D8-3E0B98682386}"/>
    <cellStyle name="20% - Accent4 6 6 2" xfId="29097" xr:uid="{4B490EE0-7726-4CCF-85BA-D132E4B9E96C}"/>
    <cellStyle name="20% - Accent4 6 7" xfId="27199" xr:uid="{B2797E23-A8E3-41B1-981B-201C24BFF0B7}"/>
    <cellStyle name="20% - Accent4 6 8" xfId="36336" xr:uid="{6FB29C9C-C825-433F-B440-4C51488ABFAE}"/>
    <cellStyle name="20% - Accent4 6 9" xfId="6666" xr:uid="{5963ED3B-D415-4B12-812C-28F6589D6B3A}"/>
    <cellStyle name="20% - Accent4 7" xfId="1078" xr:uid="{FA05DFFE-3D49-421D-9842-221F8E881C5D}"/>
    <cellStyle name="20% - Accent4 7 10" xfId="43172" xr:uid="{ED6A53C2-C3C0-474D-8A36-309151807AA2}"/>
    <cellStyle name="20% - Accent4 7 2" xfId="2888" xr:uid="{828815A9-B498-46DE-80CB-0C1E28144AB8}"/>
    <cellStyle name="20% - Accent4 7 2 2" xfId="15687" xr:uid="{152AD897-7400-4D21-82A0-B577A240E64A}"/>
    <cellStyle name="20% - Accent4 7 2 2 2" xfId="26428" xr:uid="{F318AA44-BEFE-4258-929C-80B72670A810}"/>
    <cellStyle name="20% - Accent4 7 2 2 2 2" xfId="35475" xr:uid="{C11F8594-36E0-4D9B-AA35-6DED5D811E80}"/>
    <cellStyle name="20% - Accent4 7 2 2 3" xfId="32211" xr:uid="{E910BFBB-5F0B-417F-8242-171BE915F985}"/>
    <cellStyle name="20% - Accent4 7 2 2 4" xfId="39820" xr:uid="{C334469B-3561-4245-A97F-456195CFDB1D}"/>
    <cellStyle name="20% - Accent4 7 2 3" xfId="19214" xr:uid="{1F348966-8472-4665-AE43-F2C3CAB85D79}"/>
    <cellStyle name="20% - Accent4 7 2 3 2" xfId="33453" xr:uid="{E4344612-4982-4D6F-BAE8-0943DECF8C62}"/>
    <cellStyle name="20% - Accent4 7 2 3 3" xfId="41812" xr:uid="{D98A268F-2EEE-488D-A32D-0E437179C9F3}"/>
    <cellStyle name="20% - Accent4 7 2 4" xfId="22405" xr:uid="{F74208F8-64C1-44AA-9F4F-46387DB47EAA}"/>
    <cellStyle name="20% - Accent4 7 2 4 2" xfId="30497" xr:uid="{31DEC68C-B29F-4930-A0FA-5D02C674CE64}"/>
    <cellStyle name="20% - Accent4 7 2 5" xfId="28534" xr:uid="{53A43A39-0546-416F-98F6-A1CB8C7023BF}"/>
    <cellStyle name="20% - Accent4 7 2 6" xfId="37855" xr:uid="{AB0EE610-1B47-42C7-BCE3-5E1995BFC615}"/>
    <cellStyle name="20% - Accent4 7 2 7" xfId="12114" xr:uid="{76302778-CDAE-4FA7-A5FC-497B54608891}"/>
    <cellStyle name="20% - Accent4 7 2 8" xfId="44913" xr:uid="{93E87EA4-1C08-4FC9-AE5E-055E29AB3639}"/>
    <cellStyle name="20% - Accent4 7 3" xfId="13443" xr:uid="{353A749A-D51B-4535-B625-CAFD2B4C3539}"/>
    <cellStyle name="20% - Accent4 7 3 2" xfId="23391" xr:uid="{DA26A17F-7DBC-4093-88B1-DBEBF4131F53}"/>
    <cellStyle name="20% - Accent4 7 3 2 2" xfId="31719" xr:uid="{C019D810-B426-4B96-A6F5-756E53FB9799}"/>
    <cellStyle name="20% - Accent4 7 3 2 3" xfId="39271" xr:uid="{429A6045-B771-479D-9818-973C552195E6}"/>
    <cellStyle name="20% - Accent4 7 3 3" xfId="25936" xr:uid="{140E404B-545E-4BB0-9E23-A8CAD9DA2372}"/>
    <cellStyle name="20% - Accent4 7 3 3 2" xfId="34901" xr:uid="{7959484F-EE14-4021-9D9C-8A2234C793F6}"/>
    <cellStyle name="20% - Accent4 7 3 3 3" xfId="41267" xr:uid="{41F6B916-9A93-4048-A947-063E3C47732F}"/>
    <cellStyle name="20% - Accent4 7 3 4" xfId="21909" xr:uid="{19D5AACB-F23E-432E-BCF3-BA389504F2A2}"/>
    <cellStyle name="20% - Accent4 7 3 4 2" xfId="29907" xr:uid="{B34F4D3C-6E70-4C14-BEAE-BF13BD4812DC}"/>
    <cellStyle name="20% - Accent4 7 3 5" xfId="27978" xr:uid="{D1C3FD0F-7BC6-414C-BA89-C2B831F31658}"/>
    <cellStyle name="20% - Accent4 7 3 6" xfId="37274" xr:uid="{5AE5AE19-5208-47C1-9ED1-6F2D7078F27A}"/>
    <cellStyle name="20% - Accent4 7 4" xfId="16979" xr:uid="{9D420813-6349-4E13-AF54-02405B1698E9}"/>
    <cellStyle name="20% - Accent4 7 4 2" xfId="25367" xr:uid="{CB5DCF02-9FC1-4F7E-855F-94F6722B37BB}"/>
    <cellStyle name="20% - Accent4 7 4 2 2" xfId="34186" xr:uid="{3074D125-D9C8-478E-B6D6-7E7487048C6F}"/>
    <cellStyle name="20% - Accent4 7 4 3" xfId="31191" xr:uid="{675CE284-4453-4673-9A6C-3CE15B7A8771}"/>
    <cellStyle name="20% - Accent4 7 4 4" xfId="38620" xr:uid="{575525D2-061F-452A-8811-0022890D668E}"/>
    <cellStyle name="20% - Accent4 7 5" xfId="24350" xr:uid="{147D1B35-F66D-4205-88F9-873F8C5CECF3}"/>
    <cellStyle name="20% - Accent4 7 5 2" xfId="32899" xr:uid="{796A43EC-3127-45D8-92F4-4B3D3CAF7467}"/>
    <cellStyle name="20% - Accent4 7 5 3" xfId="40558" xr:uid="{2D3D07B3-B657-4AD3-AEE5-6CD253D22F18}"/>
    <cellStyle name="20% - Accent4 7 6" xfId="21372" xr:uid="{26D79261-9BE6-4333-BDA9-876C21926ACD}"/>
    <cellStyle name="20% - Accent4 7 6 2" xfId="29299" xr:uid="{ADA7A074-C169-4664-996E-A0C6D6C49828}"/>
    <cellStyle name="20% - Accent4 7 7" xfId="27387" xr:uid="{86DE6E22-5663-488E-B141-58790DEE61EA}"/>
    <cellStyle name="20% - Accent4 7 8" xfId="36530" xr:uid="{FC283EF5-2AAB-4F9B-9C9E-A2A798BBEF99}"/>
    <cellStyle name="20% - Accent4 7 9" xfId="6912" xr:uid="{FF3B4084-D792-456D-B271-6C6028017B79}"/>
    <cellStyle name="20% - Accent4 8" xfId="1138" xr:uid="{B5B78913-2214-423E-ADA0-D2B8554CE0AE}"/>
    <cellStyle name="20% - Accent4 8 2" xfId="2945" xr:uid="{28173F9E-FABD-4D92-BA8C-50C05497672F}"/>
    <cellStyle name="20% - Accent4 8 2 2" xfId="26592" xr:uid="{4CAE3302-6CD1-4E0B-A53D-13EE36825821}"/>
    <cellStyle name="20% - Accent4 8 2 2 2" xfId="35658" xr:uid="{97C36783-1281-491B-BCF2-D911EBC43191}"/>
    <cellStyle name="20% - Accent4 8 2 2 3" xfId="40003" xr:uid="{72392DCF-EFB5-4D48-8761-CF3795D1664A}"/>
    <cellStyle name="20% - Accent4 8 2 3" xfId="32372" xr:uid="{D44D2659-E16A-4A69-8836-7AEB2E530563}"/>
    <cellStyle name="20% - Accent4 8 2 3 2" xfId="41986" xr:uid="{7883124E-A963-45C6-BE1A-57E7FED6F9E7}"/>
    <cellStyle name="20% - Accent4 8 2 4" xfId="38040" xr:uid="{7BB4B2B9-F340-4812-BD72-1636013A4F40}"/>
    <cellStyle name="20% - Accent4 8 2 5" xfId="15073" xr:uid="{9F181536-98EE-471B-B02C-40AF80C97CE8}"/>
    <cellStyle name="20% - Accent4 8 2 6" xfId="44970" xr:uid="{D6B898D5-1F88-4925-ABDB-BAA6DE9DB1A8}"/>
    <cellStyle name="20% - Accent4 8 3" xfId="18600" xr:uid="{4C4B7FD7-F1B0-459C-9183-6CC27B0938D9}"/>
    <cellStyle name="20% - Accent4 8 3 2" xfId="34377" xr:uid="{A7697ECD-EE90-4D9A-8666-29FE9444779C}"/>
    <cellStyle name="20% - Accent4 8 3 3" xfId="38807" xr:uid="{1B598860-88C4-4B67-9CD6-1651D98F949C}"/>
    <cellStyle name="20% - Accent4 8 4" xfId="24868" xr:uid="{38A218EE-4D9C-4D38-82B5-0D91B1934C78}"/>
    <cellStyle name="20% - Accent4 8 4 2" xfId="33630" xr:uid="{BCF468F9-AC9E-43B1-9F1B-31054D29466E}"/>
    <cellStyle name="20% - Accent4 8 4 3" xfId="40739" xr:uid="{D1887CD0-EF38-4C36-BD7F-A065C1C3BE8C}"/>
    <cellStyle name="20% - Accent4 8 5" xfId="22569" xr:uid="{8458A6C1-6592-41E2-B06F-1A32AF0F7B03}"/>
    <cellStyle name="20% - Accent4 8 5 2" xfId="30688" xr:uid="{3A6D79E7-AB6A-4D53-9120-AA4CF51514B8}"/>
    <cellStyle name="20% - Accent4 8 6" xfId="28711" xr:uid="{5BC778F3-E12E-4C2E-9B55-472C09538253}"/>
    <cellStyle name="20% - Accent4 8 7" xfId="36724" xr:uid="{8C708B29-8A24-4571-A84C-9B8934C5C210}"/>
    <cellStyle name="20% - Accent4 8 8" xfId="11478" xr:uid="{000F8DCF-696A-4A0D-98E2-643E3817F8C4}"/>
    <cellStyle name="20% - Accent4 8 9" xfId="43229" xr:uid="{E2BC9C80-CEE4-4364-B8F6-5F39E30905A9}"/>
    <cellStyle name="20% - Accent4 9" xfId="27" xr:uid="{82689D06-154F-495B-A8E8-8DEED56FF39B}"/>
    <cellStyle name="20% - Accent4 9 2" xfId="2230" xr:uid="{1EB656F2-D6A3-4D25-B94A-340FA0141D14}"/>
    <cellStyle name="20% - Accent4 9 2 2" xfId="26099" xr:uid="{BC2451DE-C8DE-4352-A084-D95A95370C2C}"/>
    <cellStyle name="20% - Accent4 9 2 2 2" xfId="35078" xr:uid="{D3EC53F7-57BD-46BB-80FB-594842BE42CD}"/>
    <cellStyle name="20% - Accent4 9 2 3" xfId="31884" xr:uid="{5F6CD20A-3351-49FB-81C8-536EB17BE333}"/>
    <cellStyle name="20% - Accent4 9 2 4" xfId="39433" xr:uid="{9861CDF0-4AAD-452E-87CC-90352FEDBAC7}"/>
    <cellStyle name="20% - Accent4 9 2 5" xfId="23552" xr:uid="{CE50F269-BD34-4372-8A39-2BBA66A18AE5}"/>
    <cellStyle name="20% - Accent4 9 2 6" xfId="44255" xr:uid="{8B07D53D-61FF-49F5-B20A-94649D9C6B40}"/>
    <cellStyle name="20% - Accent4 9 3" xfId="24514" xr:uid="{78CB62B8-B532-4E81-93CC-95A948BFAEDF}"/>
    <cellStyle name="20% - Accent4 9 3 2" xfId="33074" xr:uid="{4510C50C-E095-46D7-AC8F-F5977804EF3B}"/>
    <cellStyle name="20% - Accent4 9 3 3" xfId="41441" xr:uid="{67F7519A-C5F6-4F74-B20D-15B09B57914F}"/>
    <cellStyle name="20% - Accent4 9 4" xfId="22073" xr:uid="{7D80DE00-B745-4B7D-BECC-FB8C8857079F}"/>
    <cellStyle name="20% - Accent4 9 4 2" xfId="30093" xr:uid="{3F7F318A-94C1-4553-BE7F-0A9E3BF7B49D}"/>
    <cellStyle name="20% - Accent4 9 5" xfId="28155" xr:uid="{FB5620D0-63C6-47AB-9497-51391CD98852}"/>
    <cellStyle name="20% - Accent4 9 6" xfId="37460" xr:uid="{4B8BEC5F-5118-4BA4-818B-FC93E46C6EFA}"/>
    <cellStyle name="20% - Accent4 9 7" xfId="20589" xr:uid="{AC9A9BCB-96A1-4D4D-A91B-9841E3AB059F}"/>
    <cellStyle name="20% - Accent4 9 8" xfId="13161" xr:uid="{E786DE88-41C1-44FC-BEB5-A8E4F820E403}"/>
    <cellStyle name="20% - Accent4 9 9" xfId="42514" xr:uid="{AF12532F-DADD-43AD-8144-D2ED5EC92299}"/>
    <cellStyle name="20% - Accent5" xfId="3992" builtinId="46" customBuiltin="1"/>
    <cellStyle name="20% - Accent5 10" xfId="4075" xr:uid="{D8C3695B-D4F8-4AEF-A557-A487624E8688}"/>
    <cellStyle name="20% - Accent5 10 2" xfId="23094" xr:uid="{9EA84802-C623-42DE-8ED5-1841982ED040}"/>
    <cellStyle name="20% - Accent5 10 2 2" xfId="31374" xr:uid="{DD58EEB7-7FAF-436B-B4C8-2A5DAA7FF7DC}"/>
    <cellStyle name="20% - Accent5 10 2 3" xfId="38932" xr:uid="{098E8F47-9226-443E-BD4B-E46D7FCE279E}"/>
    <cellStyle name="20% - Accent5 10 3" xfId="25624" xr:uid="{47991DD1-F255-4EA3-9155-D6FE893009A5}"/>
    <cellStyle name="20% - Accent5 10 3 2" xfId="34511" xr:uid="{5667B5FA-A333-4680-AAB7-B88F74488BE2}"/>
    <cellStyle name="20% - Accent5 10 3 3" xfId="40883" xr:uid="{CF7CFBC0-18A4-494A-A72D-242BA9E7AA75}"/>
    <cellStyle name="20% - Accent5 10 4" xfId="21553" xr:uid="{5F1B2F95-5837-4515-AD17-89DD75D43C99}"/>
    <cellStyle name="20% - Accent5 10 4 2" xfId="29507" xr:uid="{76D14A02-79C9-4789-B973-E5DF3086DD13}"/>
    <cellStyle name="20% - Accent5 10 5" xfId="27587" xr:uid="{7139AC36-D958-408E-AB0D-B317264519D1}"/>
    <cellStyle name="20% - Accent5 10 6" xfId="36875" xr:uid="{818EFBC9-90D0-4250-8808-7DA1212D92AE}"/>
    <cellStyle name="20% - Accent5 10 7" xfId="12903" xr:uid="{A44E2CAC-05E8-4EA1-83A7-3BB85ED4EF92}"/>
    <cellStyle name="20% - Accent5 10 8" xfId="46079" xr:uid="{4223240E-5D76-4E74-B8B9-0BFA7CC6CB52}"/>
    <cellStyle name="20% - Accent5 11" xfId="4152" xr:uid="{8E8AB641-E916-4341-A5D9-AA8F29495294}"/>
    <cellStyle name="20% - Accent5 11 2" xfId="25022" xr:uid="{B0F49A65-BEAC-4601-914B-42962D0F3C2A}"/>
    <cellStyle name="20% - Accent5 11 2 2" xfId="33812" xr:uid="{6D664DA4-CAB6-40BA-9396-4877EC2AC1C2}"/>
    <cellStyle name="20% - Accent5 11 3" xfId="30849" xr:uid="{BFE4DAC3-801C-4AB2-A528-5C08543E53D6}"/>
    <cellStyle name="20% - Accent5 11 4" xfId="38177" xr:uid="{E9F75E4B-C1D2-4B16-A53F-EDF3D1306034}"/>
    <cellStyle name="20% - Accent5 11 5" xfId="16488" xr:uid="{A2E93F5B-973A-4509-805D-5A4BCA9118E4}"/>
    <cellStyle name="20% - Accent5 11 6" xfId="46156" xr:uid="{1957D352-C0E0-4B5E-AF48-7777DF3E2E5F}"/>
    <cellStyle name="20% - Accent5 12" xfId="4229" xr:uid="{375C054A-EB27-469C-A470-6C8DC714DF27}"/>
    <cellStyle name="20% - Accent5 12 2" xfId="32527" xr:uid="{5F0DD964-BA18-4203-9D99-7AD535F921FF}"/>
    <cellStyle name="20% - Accent5 12 3" xfId="38217" xr:uid="{16C78C20-BEDA-42C5-B3AB-BAEE743CB165}"/>
    <cellStyle name="20% - Accent5 12 4" xfId="24028" xr:uid="{2EB5E17B-4DDC-40ED-83AB-2E1A4889700B}"/>
    <cellStyle name="20% - Accent5 12 5" xfId="6624" xr:uid="{C94D2D69-D0EB-4245-A727-A1BFE783E48D}"/>
    <cellStyle name="20% - Accent5 12 6" xfId="46233" xr:uid="{C0B42FF6-B629-4F2F-BB3E-E30BA725CD45}"/>
    <cellStyle name="20% - Accent5 13" xfId="4303" xr:uid="{6CF8FE43-1852-4A62-B16D-0D2078D4CDCC}"/>
    <cellStyle name="20% - Accent5 13 2" xfId="28899" xr:uid="{CDA6B5E9-82E9-4034-9EB0-2FB2BCA47C49}"/>
    <cellStyle name="20% - Accent5 13 3" xfId="38253" xr:uid="{5E5B413E-3AD0-40E4-9C3B-984D260037DF}"/>
    <cellStyle name="20% - Accent5 13 4" xfId="21026" xr:uid="{1BD74B79-5795-40CB-87DE-F82A3A10CAC9}"/>
    <cellStyle name="20% - Accent5 13 5" xfId="46306" xr:uid="{94A5EC70-BF82-46A7-A14A-AB08665B85B5}"/>
    <cellStyle name="20% - Accent5 14" xfId="5332" xr:uid="{EFE730AB-3C21-4FD1-AAFB-CA2CC2112F8D}"/>
    <cellStyle name="20% - Accent5 14 2" xfId="40192" xr:uid="{E0D42B0A-90C0-4DC1-A44D-D2F1261AFC17}"/>
    <cellStyle name="20% - Accent5 14 3" xfId="27040" xr:uid="{7E5FE168-C086-4C09-9119-89DC4ED65B9C}"/>
    <cellStyle name="20% - Accent5 14 4" xfId="47335" xr:uid="{565A1D7B-38F1-4581-B5BB-5D387D48DC57}"/>
    <cellStyle name="20% - Accent5 15" xfId="5867" xr:uid="{38A99F4A-228E-45F1-B4EC-16693B47763E}"/>
    <cellStyle name="20% - Accent5 15 2" xfId="36137" xr:uid="{BA3E6D8A-DD08-4F52-BD85-042453E25161}"/>
    <cellStyle name="20% - Accent5 15 3" xfId="47864" xr:uid="{583911DA-D123-4FF4-8DC5-B1DF1A9D42D8}"/>
    <cellStyle name="20% - Accent5 16" xfId="6016" xr:uid="{A3928023-F27C-4C52-B410-814D409FCD77}"/>
    <cellStyle name="20% - Accent5 17" xfId="42442" xr:uid="{02584865-BF0F-4044-93B9-7D55BAB92579}"/>
    <cellStyle name="20% - Accent5 18" xfId="45998" xr:uid="{1179365B-4000-4F2B-9247-EF378A77FEAD}"/>
    <cellStyle name="20% - Accent5 19" xfId="48010" xr:uid="{167321C2-D21E-4750-B5BC-FCAD70528A41}"/>
    <cellStyle name="20% - Accent5 2" xfId="71" xr:uid="{E7BCAD8C-90EE-45E1-BDE6-1EE9EDC56BBF}"/>
    <cellStyle name="20% - Accent5 2 2" xfId="385" xr:uid="{04608D61-BE65-47D4-B9F6-F256660EB2A3}"/>
    <cellStyle name="20% - Accent5 2 2 10" xfId="4364" xr:uid="{5DA1DCCD-7296-4B0C-961D-11CAEF170387}"/>
    <cellStyle name="20% - Accent5 2 2 10 2" xfId="16531" xr:uid="{80442B97-0DD5-45EA-B964-5547157B5DE4}"/>
    <cellStyle name="20% - Accent5 2 2 10 3" xfId="46367" xr:uid="{2A5C7739-2AAC-4966-9EBD-F2AE7F7CFB9E}"/>
    <cellStyle name="20% - Accent5 2 2 11" xfId="5413" xr:uid="{F4BC3768-6057-4D45-A3E5-8E1B7EF16E99}"/>
    <cellStyle name="20% - Accent5 2 2 11 2" xfId="36167" xr:uid="{B685371D-382C-44A6-B922-E5AA85D73232}"/>
    <cellStyle name="20% - Accent5 2 2 11 3" xfId="47415" xr:uid="{12205072-3854-41DD-9DFE-4302F5A167C6}"/>
    <cellStyle name="20% - Accent5 2 2 12" xfId="6127" xr:uid="{B9EA4A39-282C-42E5-8455-3E0BB51FBADD}"/>
    <cellStyle name="20% - Accent5 2 2 13" xfId="42701" xr:uid="{CD039A40-9535-4865-BD1F-CD79F475F317}"/>
    <cellStyle name="20% - Accent5 2 2 14" xfId="48134" xr:uid="{08C72F2C-E31A-49C8-AC4A-5D5D30A8867A}"/>
    <cellStyle name="20% - Accent5 2 2 15" xfId="48190" xr:uid="{B0FBC26E-0A74-4E9A-955B-1B15FB91C144}"/>
    <cellStyle name="20% - Accent5 2 2 2" xfId="386" xr:uid="{57815FA6-65EF-4318-9FCD-2602C335B817}"/>
    <cellStyle name="20% - Accent5 2 2 2 10" xfId="6128" xr:uid="{8CFE9C7C-EF4D-4417-AA6B-7972C836CE26}"/>
    <cellStyle name="20% - Accent5 2 2 2 11" xfId="42702" xr:uid="{765F02C7-937D-44A2-924C-434C1CC13ED0}"/>
    <cellStyle name="20% - Accent5 2 2 2 2" xfId="387" xr:uid="{D22ED2CF-1F61-4FB7-AF9F-BA33F14D55A6}"/>
    <cellStyle name="20% - Accent5 2 2 2 2 2" xfId="861" xr:uid="{B239C83F-8AA2-414E-98F5-590B2A645FE2}"/>
    <cellStyle name="20% - Accent5 2 2 2 2 2 2" xfId="2006" xr:uid="{C62EA804-F955-4E93-A732-3821D6768D8F}"/>
    <cellStyle name="20% - Accent5 2 2 2 2 2 2 2" xfId="3769" xr:uid="{7D7AACE9-7E36-40B2-970A-F0DA61C11280}"/>
    <cellStyle name="20% - Accent5 2 2 2 2 2 2 2 2" xfId="35308" xr:uid="{60403DEC-F184-4E58-91D7-F6434BE2E31B}"/>
    <cellStyle name="20% - Accent5 2 2 2 2 2 2 2 3" xfId="45794" xr:uid="{816BF68E-1874-4F10-9478-B88594CFD4DB}"/>
    <cellStyle name="20% - Accent5 2 2 2 2 2 2 3" xfId="5140" xr:uid="{E9D568C1-991B-46F8-951A-F00D53658D86}"/>
    <cellStyle name="20% - Accent5 2 2 2 2 2 2 3 2" xfId="47143" xr:uid="{4E010769-6679-48F8-9001-F62360E025D8}"/>
    <cellStyle name="20% - Accent5 2 2 2 2 2 2 4" xfId="13247" xr:uid="{A6359FD0-B272-407E-81BB-BC0C8A5B093F}"/>
    <cellStyle name="20% - Accent5 2 2 2 2 2 2 5" xfId="44053" xr:uid="{47AE6F86-75DE-4A7A-9EF1-54CFAC349C7C}"/>
    <cellStyle name="20% - Accent5 2 2 2 2 2 3" xfId="1444" xr:uid="{542A2C85-ED99-4829-A4AF-3CE1610189F2}"/>
    <cellStyle name="20% - Accent5 2 2 2 2 2 3 2" xfId="3251" xr:uid="{2B74BBEB-BEA2-4EB9-B89B-845F0B467B84}"/>
    <cellStyle name="20% - Accent5 2 2 2 2 2 3 2 2" xfId="45276" xr:uid="{8C079B03-CE98-49E3-B79C-2A8E30121AEF}"/>
    <cellStyle name="20% - Accent5 2 2 2 2 2 3 3" xfId="16783" xr:uid="{F3E31202-C56E-467B-9D74-EFF090FF4778}"/>
    <cellStyle name="20% - Accent5 2 2 2 2 2 3 4" xfId="43535" xr:uid="{DB8FD8B4-C2F5-4874-A75B-C1B481570B13}"/>
    <cellStyle name="20% - Accent5 2 2 2 2 2 4" xfId="2673" xr:uid="{1F822C41-4972-45D2-9BF0-9BDE0D1A8044}"/>
    <cellStyle name="20% - Accent5 2 2 2 2 2 4 2" xfId="39661" xr:uid="{FD2D372C-CC48-4A61-B984-438C1C500F41}"/>
    <cellStyle name="20% - Accent5 2 2 2 2 2 4 3" xfId="44698" xr:uid="{94C07AB0-8D80-4006-A7F0-F5360BAD2FE3}"/>
    <cellStyle name="20% - Accent5 2 2 2 2 2 5" xfId="4622" xr:uid="{EE3B380D-B9AB-4531-9561-4C32EEF9950A}"/>
    <cellStyle name="20% - Accent5 2 2 2 2 2 5 2" xfId="46625" xr:uid="{4870830B-5D85-43B4-985C-963171B0BAC7}"/>
    <cellStyle name="20% - Accent5 2 2 2 2 2 6" xfId="5416" xr:uid="{2E6E22F0-F73D-496D-9B5C-00CABE1CB511}"/>
    <cellStyle name="20% - Accent5 2 2 2 2 2 6 2" xfId="47418" xr:uid="{6FD80385-2840-4D25-9F88-1E5C1527764E}"/>
    <cellStyle name="20% - Accent5 2 2 2 2 2 7" xfId="6712" xr:uid="{BE4A1187-1F4A-41A5-8EF2-683CAB5D4737}"/>
    <cellStyle name="20% - Accent5 2 2 2 2 2 8" xfId="42957" xr:uid="{920E36C0-37D4-4BC0-8726-AC069CF4059B}"/>
    <cellStyle name="20% - Accent5 2 2 2 2 3" xfId="1766" xr:uid="{C3B3AE0C-EC90-433F-BDE7-F99C0102D433}"/>
    <cellStyle name="20% - Accent5 2 2 2 2 3 2" xfId="3533" xr:uid="{0A1E90A5-80D9-4C80-A472-4E763D4D1ABA}"/>
    <cellStyle name="20% - Accent5 2 2 2 2 3 2 2" xfId="13510" xr:uid="{83537322-07E1-4ACA-B50B-FE79639E64C0}"/>
    <cellStyle name="20% - Accent5 2 2 2 2 3 2 3" xfId="45558" xr:uid="{70F09225-A998-476B-9418-EE988B724093}"/>
    <cellStyle name="20% - Accent5 2 2 2 2 3 3" xfId="4904" xr:uid="{86DD4DFF-4F3B-4E4C-BDEF-1EA39A4C4384}"/>
    <cellStyle name="20% - Accent5 2 2 2 2 3 3 2" xfId="17046" xr:uid="{00CA977A-DBA0-4A0C-BA7A-06D0A74B42EA}"/>
    <cellStyle name="20% - Accent5 2 2 2 2 3 3 3" xfId="46907" xr:uid="{386B28CA-34D9-4055-BEE7-D51E6BD6F33B}"/>
    <cellStyle name="20% - Accent5 2 2 2 2 3 4" xfId="7015" xr:uid="{0F9311D2-7B1F-4879-B658-EE11C17C4EE8}"/>
    <cellStyle name="20% - Accent5 2 2 2 2 3 5" xfId="43817" xr:uid="{E251FECB-2EF4-4442-B750-AEB140F646B3}"/>
    <cellStyle name="20% - Accent5 2 2 2 2 4" xfId="1188" xr:uid="{288D7756-BB48-4409-94DB-ED6A4CA0C2C5}"/>
    <cellStyle name="20% - Accent5 2 2 2 2 4 2" xfId="2995" xr:uid="{73ED3835-61CE-472C-A8AC-C07D6378A115}"/>
    <cellStyle name="20% - Accent5 2 2 2 2 4 2 2" xfId="30332" xr:uid="{782B67DD-3F70-4D42-8F55-8A914D18A929}"/>
    <cellStyle name="20% - Accent5 2 2 2 2 4 2 3" xfId="45020" xr:uid="{C83EA5BC-A59E-4720-B1D1-92959AC9F1C1}"/>
    <cellStyle name="20% - Accent5 2 2 2 2 4 3" xfId="22261" xr:uid="{ED8E7342-21E4-4E5F-8967-83F089C73310}"/>
    <cellStyle name="20% - Accent5 2 2 2 2 4 4" xfId="9751" xr:uid="{84187985-F061-4006-AC09-AB1C0276BD8B}"/>
    <cellStyle name="20% - Accent5 2 2 2 2 4 5" xfId="43279" xr:uid="{11C8F4E6-C615-4EDD-839E-95E5621F24BF}"/>
    <cellStyle name="20% - Accent5 2 2 2 2 5" xfId="2419" xr:uid="{65E09E82-6E32-4F70-94D0-0DF90C6D6ED8}"/>
    <cellStyle name="20% - Accent5 2 2 2 2 5 2" xfId="12949" xr:uid="{7906CBB2-F8E4-4C6A-8654-60B74B306905}"/>
    <cellStyle name="20% - Accent5 2 2 2 2 5 3" xfId="44444" xr:uid="{D6E5B32F-7BCC-4F1A-9D63-EB11BBE30E33}"/>
    <cellStyle name="20% - Accent5 2 2 2 2 6" xfId="4366" xr:uid="{1E28A2C0-ED8F-406D-AC61-57CA949C66A7}"/>
    <cellStyle name="20% - Accent5 2 2 2 2 6 2" xfId="16533" xr:uid="{025A8563-6D1C-49CE-92FF-97064A60F77A}"/>
    <cellStyle name="20% - Accent5 2 2 2 2 6 3" xfId="46369" xr:uid="{E3420C06-29DC-40DC-9721-779C617F5C2F}"/>
    <cellStyle name="20% - Accent5 2 2 2 2 7" xfId="5415" xr:uid="{E08F5223-4FD3-4A25-B55F-7DBFF773E740}"/>
    <cellStyle name="20% - Accent5 2 2 2 2 7 2" xfId="47417" xr:uid="{F3EF42E8-C73E-493E-854A-E914720E1D5D}"/>
    <cellStyle name="20% - Accent5 2 2 2 2 8" xfId="6129" xr:uid="{FAFC12CB-1C48-4A1C-8AAE-EB1B50B193D4}"/>
    <cellStyle name="20% - Accent5 2 2 2 2 9" xfId="42703" xr:uid="{5CB0620F-418A-4507-866E-80AAD9A928C7}"/>
    <cellStyle name="20% - Accent5 2 2 2 3" xfId="388" xr:uid="{80C7223C-E065-45D8-87BA-5D80D9E68CD8}"/>
    <cellStyle name="20% - Accent5 2 2 2 3 2" xfId="862" xr:uid="{E88EB448-D5D4-4A2D-A85B-26F246244498}"/>
    <cellStyle name="20% - Accent5 2 2 2 3 2 2" xfId="2007" xr:uid="{2EFCE6D4-0FA3-4A72-BCDE-DBEBC52CC0DC}"/>
    <cellStyle name="20% - Accent5 2 2 2 3 2 2 2" xfId="3770" xr:uid="{B71723F7-373F-4484-94C0-8738C7D925CC}"/>
    <cellStyle name="20% - Accent5 2 2 2 3 2 2 2 2" xfId="16193" xr:uid="{DDDD5A10-23B1-4ED8-B6F8-8CEBA200A45C}"/>
    <cellStyle name="20% - Accent5 2 2 2 3 2 2 2 3" xfId="45795" xr:uid="{50028A5D-F5B2-4C68-B4BB-94E5D008DD48}"/>
    <cellStyle name="20% - Accent5 2 2 2 3 2 2 3" xfId="5141" xr:uid="{D3B6689F-098C-44DD-8456-2C25A4AC015A}"/>
    <cellStyle name="20% - Accent5 2 2 2 3 2 2 3 2" xfId="19720" xr:uid="{9287DE18-1E9B-4A85-BC3D-E3F30D5D7DB1}"/>
    <cellStyle name="20% - Accent5 2 2 2 3 2 2 3 3" xfId="47144" xr:uid="{D1B15A17-C161-4677-A703-F8689E3A5B25}"/>
    <cellStyle name="20% - Accent5 2 2 2 3 2 2 4" xfId="12620" xr:uid="{6071667A-09E0-4186-8635-D36648B2EC83}"/>
    <cellStyle name="20% - Accent5 2 2 2 3 2 2 5" xfId="44054" xr:uid="{C8434CE5-C4FB-4C5F-8D4B-551E6E8D96DC}"/>
    <cellStyle name="20% - Accent5 2 2 2 3 2 3" xfId="1445" xr:uid="{8B0C4F74-3B56-4FDE-A8A4-BC9EB0E00B4D}"/>
    <cellStyle name="20% - Accent5 2 2 2 3 2 3 2" xfId="3252" xr:uid="{01061B89-9E9B-4A89-A5F3-7E8E25040D81}"/>
    <cellStyle name="20% - Accent5 2 2 2 3 2 3 2 2" xfId="45277" xr:uid="{74B9539D-BD83-4EBB-93B3-2AF749E34AFE}"/>
    <cellStyle name="20% - Accent5 2 2 2 3 2 3 3" xfId="13248" xr:uid="{50762669-276F-4DC2-AC21-E3377B09AC94}"/>
    <cellStyle name="20% - Accent5 2 2 2 3 2 3 4" xfId="43536" xr:uid="{F878E934-6B8C-4EA8-8C35-2DDDB313A13B}"/>
    <cellStyle name="20% - Accent5 2 2 2 3 2 4" xfId="2674" xr:uid="{83D9FA94-16F8-4240-B835-41B22EBBBF49}"/>
    <cellStyle name="20% - Accent5 2 2 2 3 2 4 2" xfId="16784" xr:uid="{2487D89E-C652-4358-B6A2-CFA86BA1CF3C}"/>
    <cellStyle name="20% - Accent5 2 2 2 3 2 4 3" xfId="44699" xr:uid="{09FA78D9-9CE7-4BD1-9A03-E0D928F31B06}"/>
    <cellStyle name="20% - Accent5 2 2 2 3 2 5" xfId="4623" xr:uid="{1A4C9336-4E89-4B5F-A632-AB018B79BE0B}"/>
    <cellStyle name="20% - Accent5 2 2 2 3 2 5 2" xfId="46626" xr:uid="{A125CBC2-D52F-48C6-9096-5A9BE6D14923}"/>
    <cellStyle name="20% - Accent5 2 2 2 3 2 6" xfId="5418" xr:uid="{E329A506-2C57-48D0-B7EB-E3AD3BCB63DA}"/>
    <cellStyle name="20% - Accent5 2 2 2 3 2 6 2" xfId="47420" xr:uid="{671FDFCF-0D65-49F7-9C17-D33615786A0F}"/>
    <cellStyle name="20% - Accent5 2 2 2 3 2 7" xfId="6713" xr:uid="{4B9EFAC1-2050-46DB-90A0-24649D33519E}"/>
    <cellStyle name="20% - Accent5 2 2 2 3 2 8" xfId="42958" xr:uid="{F72AC430-6449-45C6-9FD5-F3AAF660ADBE}"/>
    <cellStyle name="20% - Accent5 2 2 2 3 3" xfId="1767" xr:uid="{56BB4556-EBFB-4365-AD25-45958D387D65}"/>
    <cellStyle name="20% - Accent5 2 2 2 3 3 2" xfId="3534" xr:uid="{D83E4684-3A14-457B-A4A6-4E46DEA570F3}"/>
    <cellStyle name="20% - Accent5 2 2 2 3 3 2 2" xfId="13511" xr:uid="{4E23AEAB-807A-4734-82C6-FF3BCB3013A7}"/>
    <cellStyle name="20% - Accent5 2 2 2 3 3 2 3" xfId="45559" xr:uid="{D45B1F1F-235B-4F8A-B84B-6BCA9985A438}"/>
    <cellStyle name="20% - Accent5 2 2 2 3 3 3" xfId="4905" xr:uid="{7A1C809F-BE78-43AC-920B-D1E1671C96D6}"/>
    <cellStyle name="20% - Accent5 2 2 2 3 3 3 2" xfId="17047" xr:uid="{782F6AB1-2124-4AEC-83B6-F7971DB91114}"/>
    <cellStyle name="20% - Accent5 2 2 2 3 3 3 3" xfId="46908" xr:uid="{A74AB8E7-3716-4F9E-BB14-97022502C506}"/>
    <cellStyle name="20% - Accent5 2 2 2 3 3 4" xfId="7016" xr:uid="{E416F995-07D9-471B-BBEA-9E7DC547DA71}"/>
    <cellStyle name="20% - Accent5 2 2 2 3 3 5" xfId="43818" xr:uid="{8E39BDAE-9814-40C4-8E93-5F5D8D4A6D65}"/>
    <cellStyle name="20% - Accent5 2 2 2 3 4" xfId="1189" xr:uid="{81AC8429-0ACD-4018-866D-195E76A8729D}"/>
    <cellStyle name="20% - Accent5 2 2 2 3 4 2" xfId="2996" xr:uid="{777EA8FB-0514-4A0C-AECF-927CD416597C}"/>
    <cellStyle name="20% - Accent5 2 2 2 3 4 2 2" xfId="29736" xr:uid="{DF9BCABC-67F3-434C-9492-2277F8374BD8}"/>
    <cellStyle name="20% - Accent5 2 2 2 3 4 2 3" xfId="45021" xr:uid="{6E0EF6A5-818B-4292-9593-3E0064A5BACA}"/>
    <cellStyle name="20% - Accent5 2 2 2 3 4 3" xfId="12950" xr:uid="{682DA0D3-0F3F-42EA-9CAA-BF7262393E7E}"/>
    <cellStyle name="20% - Accent5 2 2 2 3 4 4" xfId="43280" xr:uid="{6DA18844-ACD5-43C0-90C1-777479F6E15E}"/>
    <cellStyle name="20% - Accent5 2 2 2 3 5" xfId="2420" xr:uid="{BF09E73C-E0C6-45EF-80F7-156958D0A852}"/>
    <cellStyle name="20% - Accent5 2 2 2 3 5 2" xfId="16534" xr:uid="{3A524389-011B-40D9-9F0E-4F49C8553953}"/>
    <cellStyle name="20% - Accent5 2 2 2 3 5 3" xfId="44445" xr:uid="{D9DE8790-F709-45DE-9AFB-C641411D283A}"/>
    <cellStyle name="20% - Accent5 2 2 2 3 6" xfId="4367" xr:uid="{58BAEE62-1273-462D-BC12-E9D8D0484C44}"/>
    <cellStyle name="20% - Accent5 2 2 2 3 6 2" xfId="37104" xr:uid="{81E9C484-30DD-4101-B4AA-B6FABBE4A1C3}"/>
    <cellStyle name="20% - Accent5 2 2 2 3 6 3" xfId="46370" xr:uid="{AD42B658-EF31-4CBD-BF02-E351B8078729}"/>
    <cellStyle name="20% - Accent5 2 2 2 3 7" xfId="5417" xr:uid="{7A878768-6A38-4B2A-901E-E0549290DF12}"/>
    <cellStyle name="20% - Accent5 2 2 2 3 7 2" xfId="47419" xr:uid="{FE3A4EDB-8AE0-4C0B-ADFF-DE4F7DBE4F5C}"/>
    <cellStyle name="20% - Accent5 2 2 2 3 8" xfId="6130" xr:uid="{A0E74416-C97B-4AB0-9156-F09DE0EC90B3}"/>
    <cellStyle name="20% - Accent5 2 2 2 3 9" xfId="42704" xr:uid="{FA886BED-3AF6-4035-8E29-F078371B72A1}"/>
    <cellStyle name="20% - Accent5 2 2 2 4" xfId="860" xr:uid="{7F285183-CEFF-41F4-B251-7325954204C0}"/>
    <cellStyle name="20% - Accent5 2 2 2 4 2" xfId="2005" xr:uid="{2C569EA8-A09D-4323-A5EF-10BB16FDB8CE}"/>
    <cellStyle name="20% - Accent5 2 2 2 4 2 2" xfId="3768" xr:uid="{52635F47-22C9-4FEB-BF82-41E3296C12D3}"/>
    <cellStyle name="20% - Accent5 2 2 2 4 2 2 2" xfId="15298" xr:uid="{03207731-21DE-437E-8D56-7A86E7AD0400}"/>
    <cellStyle name="20% - Accent5 2 2 2 4 2 2 3" xfId="45793" xr:uid="{24667206-0592-4AFA-99AA-D02BB530E15B}"/>
    <cellStyle name="20% - Accent5 2 2 2 4 2 3" xfId="5139" xr:uid="{06AFCCDA-0A1F-487F-8EFE-E80CFBE998AE}"/>
    <cellStyle name="20% - Accent5 2 2 2 4 2 3 2" xfId="18825" xr:uid="{4F75C3FA-3618-48DE-95AD-7ECAA3AB549E}"/>
    <cellStyle name="20% - Accent5 2 2 2 4 2 3 3" xfId="47142" xr:uid="{76959D76-4D5B-4919-9DBA-EB7F7C87FEE3}"/>
    <cellStyle name="20% - Accent5 2 2 2 4 2 4" xfId="11719" xr:uid="{AA9AAFA1-53B4-43C7-9B0C-0324EC376B0B}"/>
    <cellStyle name="20% - Accent5 2 2 2 4 2 5" xfId="44052" xr:uid="{49580A1C-E064-4182-AF7C-8EE561E80FDA}"/>
    <cellStyle name="20% - Accent5 2 2 2 4 3" xfId="1443" xr:uid="{1D2A6669-A0E9-474B-8254-FD5AF522C14E}"/>
    <cellStyle name="20% - Accent5 2 2 2 4 3 2" xfId="3250" xr:uid="{8D83AFB7-3274-4998-9EB6-D7290F8DEF99}"/>
    <cellStyle name="20% - Accent5 2 2 2 4 3 2 2" xfId="45275" xr:uid="{9360D877-B636-4448-961A-569A66AEFBDD}"/>
    <cellStyle name="20% - Accent5 2 2 2 4 3 3" xfId="13246" xr:uid="{01537997-85DD-4224-BEEE-85760364E367}"/>
    <cellStyle name="20% - Accent5 2 2 2 4 3 4" xfId="43534" xr:uid="{E8F7239E-D88C-4572-A0E0-9CF8F6C8D30D}"/>
    <cellStyle name="20% - Accent5 2 2 2 4 4" xfId="2672" xr:uid="{8F73DBA8-7607-486D-801D-1DE6DBA072C1}"/>
    <cellStyle name="20% - Accent5 2 2 2 4 4 2" xfId="16782" xr:uid="{A40FE7D9-0374-4147-AFBC-9759D32E0253}"/>
    <cellStyle name="20% - Accent5 2 2 2 4 4 3" xfId="44697" xr:uid="{3E0BEBBA-ED6D-4480-B3B1-D6C702C50885}"/>
    <cellStyle name="20% - Accent5 2 2 2 4 5" xfId="4621" xr:uid="{FCD10647-D227-4049-9D69-0C3A4D17BE56}"/>
    <cellStyle name="20% - Accent5 2 2 2 4 5 2" xfId="46624" xr:uid="{80E7DE4C-4C2C-457F-888B-9C59540F2E2F}"/>
    <cellStyle name="20% - Accent5 2 2 2 4 6" xfId="5419" xr:uid="{77EBAED6-97E1-4A38-B8B9-2C8CEBCDBCA2}"/>
    <cellStyle name="20% - Accent5 2 2 2 4 6 2" xfId="47421" xr:uid="{9CB82093-33B0-4A7D-A63E-894365356460}"/>
    <cellStyle name="20% - Accent5 2 2 2 4 7" xfId="6711" xr:uid="{9DCA41F7-3125-4487-BB01-94844DDB596B}"/>
    <cellStyle name="20% - Accent5 2 2 2 4 8" xfId="42956" xr:uid="{D6BA066B-C5E3-4281-83BB-2D355B71A547}"/>
    <cellStyle name="20% - Accent5 2 2 2 5" xfId="1765" xr:uid="{FEB605A0-4445-4D9F-83DE-A2D9B4572934}"/>
    <cellStyle name="20% - Accent5 2 2 2 5 2" xfId="3532" xr:uid="{9C34F47C-2CE2-4536-8416-9A5AC822B5CB}"/>
    <cellStyle name="20% - Accent5 2 2 2 5 2 2" xfId="13509" xr:uid="{1DC372BA-A20B-44AA-AC31-57A27780374C}"/>
    <cellStyle name="20% - Accent5 2 2 2 5 2 3" xfId="45557" xr:uid="{934DC56C-9265-46EA-9F49-8B3026A25782}"/>
    <cellStyle name="20% - Accent5 2 2 2 5 3" xfId="4903" xr:uid="{3560AF74-59DC-49DC-981C-B8D1AF824A69}"/>
    <cellStyle name="20% - Accent5 2 2 2 5 3 2" xfId="17045" xr:uid="{6A5ABA4E-2A55-4413-AF93-1F4023DFCFFD}"/>
    <cellStyle name="20% - Accent5 2 2 2 5 3 3" xfId="46906" xr:uid="{C94533AF-1CA9-42F1-8FC5-157A04C3E8B6}"/>
    <cellStyle name="20% - Accent5 2 2 2 5 4" xfId="7014" xr:uid="{E9CE1C65-8100-4368-9D50-2F952519A9AA}"/>
    <cellStyle name="20% - Accent5 2 2 2 5 5" xfId="43816" xr:uid="{70474DC6-EA61-4B49-834B-6A7EC5B322E7}"/>
    <cellStyle name="20% - Accent5 2 2 2 6" xfId="1187" xr:uid="{00E8D832-50C3-42E2-AC29-17CFFEA73341}"/>
    <cellStyle name="20% - Accent5 2 2 2 6 2" xfId="2994" xr:uid="{DD3464FB-B179-412B-99C6-EFE1A37AB25A}"/>
    <cellStyle name="20% - Accent5 2 2 2 6 2 2" xfId="29129" xr:uid="{8532627B-FB09-4A9B-B4E7-75331E23568D}"/>
    <cellStyle name="20% - Accent5 2 2 2 6 2 3" xfId="45019" xr:uid="{40851B2C-DC45-48E3-9F77-F92762B529C0}"/>
    <cellStyle name="20% - Accent5 2 2 2 6 3" xfId="12948" xr:uid="{7DEE3B3E-854B-407A-98F6-D0DE05DE923A}"/>
    <cellStyle name="20% - Accent5 2 2 2 6 4" xfId="43278" xr:uid="{0F73A4ED-24C9-4DA0-8EAF-EF717C9B4DAC}"/>
    <cellStyle name="20% - Accent5 2 2 2 7" xfId="2418" xr:uid="{A79A0799-1CC4-4950-BA2B-5ABC90892F09}"/>
    <cellStyle name="20% - Accent5 2 2 2 7 2" xfId="16532" xr:uid="{0D10A16B-24A4-4DC3-8674-D6AEBF30F174}"/>
    <cellStyle name="20% - Accent5 2 2 2 7 3" xfId="44443" xr:uid="{B258ADA1-48CA-49BA-A6F3-6572A65D73FF}"/>
    <cellStyle name="20% - Accent5 2 2 2 8" xfId="4365" xr:uid="{404275B4-5156-41AA-8B41-A6BA78E2EF7F}"/>
    <cellStyle name="20% - Accent5 2 2 2 8 2" xfId="36364" xr:uid="{63105BB7-C506-40B8-93AF-211717599F5B}"/>
    <cellStyle name="20% - Accent5 2 2 2 8 3" xfId="46368" xr:uid="{8F276C58-FE74-4E63-A1F7-26FF1E6D057B}"/>
    <cellStyle name="20% - Accent5 2 2 2 9" xfId="5414" xr:uid="{E2BB1D6B-6347-49F4-B370-9569F7CDCD28}"/>
    <cellStyle name="20% - Accent5 2 2 2 9 2" xfId="47416" xr:uid="{04F0E109-C04B-423E-BB6E-D4A5B9D8DE9A}"/>
    <cellStyle name="20% - Accent5 2 2 3" xfId="389" xr:uid="{63584CA4-1568-4E1E-8AB1-C2DAD5432660}"/>
    <cellStyle name="20% - Accent5 2 2 3 10" xfId="6131" xr:uid="{B69DC46B-8499-4981-90D8-428443C58A67}"/>
    <cellStyle name="20% - Accent5 2 2 3 11" xfId="42705" xr:uid="{0F7FDF35-E4F1-4057-A9C8-9F70722F920D}"/>
    <cellStyle name="20% - Accent5 2 2 3 2" xfId="390" xr:uid="{805735B8-ECF0-4ACF-9C68-9F9BA9A4290D}"/>
    <cellStyle name="20% - Accent5 2 2 3 2 2" xfId="864" xr:uid="{9F7C9486-7957-4387-BC2F-892E446D868A}"/>
    <cellStyle name="20% - Accent5 2 2 3 2 2 2" xfId="2009" xr:uid="{0F0676CD-5E8E-4025-BC36-FAA195EB5769}"/>
    <cellStyle name="20% - Accent5 2 2 3 2 2 2 2" xfId="3772" xr:uid="{B12A7A47-724B-4EDC-B916-C63D0DF02686}"/>
    <cellStyle name="20% - Accent5 2 2 3 2 2 2 2 2" xfId="35503" xr:uid="{9ACBA7D9-AD5B-4DCD-8F8C-5954E4ABEEFB}"/>
    <cellStyle name="20% - Accent5 2 2 3 2 2 2 2 3" xfId="45797" xr:uid="{3D4774CF-6208-40F3-A212-8C55217754DB}"/>
    <cellStyle name="20% - Accent5 2 2 3 2 2 2 3" xfId="5143" xr:uid="{0CABC0F2-E036-4961-94C6-803BE0782FC8}"/>
    <cellStyle name="20% - Accent5 2 2 3 2 2 2 3 2" xfId="47146" xr:uid="{EED12F2A-772E-46E2-B47E-6D68329F083D}"/>
    <cellStyle name="20% - Accent5 2 2 3 2 2 2 4" xfId="13250" xr:uid="{A9AB2D32-6681-47B5-8AC7-D0F1DC19BFF0}"/>
    <cellStyle name="20% - Accent5 2 2 3 2 2 2 5" xfId="44056" xr:uid="{55E2F413-1993-4A69-AC82-5BDD4D4A670B}"/>
    <cellStyle name="20% - Accent5 2 2 3 2 2 3" xfId="1447" xr:uid="{F94C127A-A7CC-45D5-8A09-FE8FAC49101E}"/>
    <cellStyle name="20% - Accent5 2 2 3 2 2 3 2" xfId="3254" xr:uid="{9165BBD0-457F-4A22-A219-D6FCC74C09EC}"/>
    <cellStyle name="20% - Accent5 2 2 3 2 2 3 2 2" xfId="45279" xr:uid="{8B55B214-7A3B-4DAE-A637-CC423E9EDAD6}"/>
    <cellStyle name="20% - Accent5 2 2 3 2 2 3 3" xfId="16786" xr:uid="{41DF5D3A-AB6B-497E-BCAC-03910356953B}"/>
    <cellStyle name="20% - Accent5 2 2 3 2 2 3 4" xfId="43538" xr:uid="{1D78AB76-2A59-427E-98D7-71035476CF29}"/>
    <cellStyle name="20% - Accent5 2 2 3 2 2 4" xfId="2676" xr:uid="{F55E60CF-9302-494D-BC1A-424937622B08}"/>
    <cellStyle name="20% - Accent5 2 2 3 2 2 4 2" xfId="39848" xr:uid="{3E988A0C-3FCE-4B20-918F-CFF752BCAFA0}"/>
    <cellStyle name="20% - Accent5 2 2 3 2 2 4 3" xfId="44701" xr:uid="{F3C0DE7C-62B3-40DA-BA90-A3FE936F4BE5}"/>
    <cellStyle name="20% - Accent5 2 2 3 2 2 5" xfId="4625" xr:uid="{7B59C521-CE1F-4598-8799-5ACFB2008DD1}"/>
    <cellStyle name="20% - Accent5 2 2 3 2 2 5 2" xfId="46628" xr:uid="{ED9996AB-0D4F-4007-80A3-958B6C5EF7E9}"/>
    <cellStyle name="20% - Accent5 2 2 3 2 2 6" xfId="5422" xr:uid="{D48340DA-7D5A-414A-AA0A-702F5966096F}"/>
    <cellStyle name="20% - Accent5 2 2 3 2 2 6 2" xfId="47424" xr:uid="{F833D3FD-2D09-4905-B11B-6D696D16382A}"/>
    <cellStyle name="20% - Accent5 2 2 3 2 2 7" xfId="6715" xr:uid="{DC0E4476-FC5E-4CEA-A236-A047CA1D43FE}"/>
    <cellStyle name="20% - Accent5 2 2 3 2 2 8" xfId="42960" xr:uid="{F98E2DFF-1500-408C-91F5-4D6D6BC2200D}"/>
    <cellStyle name="20% - Accent5 2 2 3 2 3" xfId="1769" xr:uid="{5AB25FB8-A97F-4276-96EF-7DCF66221DBD}"/>
    <cellStyle name="20% - Accent5 2 2 3 2 3 2" xfId="3536" xr:uid="{2F86CA3D-7E33-4B1E-8B00-BA5A6DC8702E}"/>
    <cellStyle name="20% - Accent5 2 2 3 2 3 2 2" xfId="13513" xr:uid="{C7E346E6-CE7F-4B8A-AC54-F819BA4352AE}"/>
    <cellStyle name="20% - Accent5 2 2 3 2 3 2 3" xfId="45561" xr:uid="{AD183F51-1358-4047-ACE6-EA4706226B8A}"/>
    <cellStyle name="20% - Accent5 2 2 3 2 3 3" xfId="4907" xr:uid="{567477B7-AF60-4E96-A7C5-B620947EF227}"/>
    <cellStyle name="20% - Accent5 2 2 3 2 3 3 2" xfId="17049" xr:uid="{FBE1D08D-3024-43AF-9E0F-CD8A742A10C4}"/>
    <cellStyle name="20% - Accent5 2 2 3 2 3 3 3" xfId="46910" xr:uid="{00508402-9732-413F-8AB8-FCE282C2C40C}"/>
    <cellStyle name="20% - Accent5 2 2 3 2 3 4" xfId="7018" xr:uid="{9905E0E5-497C-4B7D-A384-4EF6E7D72E4F}"/>
    <cellStyle name="20% - Accent5 2 2 3 2 3 5" xfId="43820" xr:uid="{1684C312-7942-465C-902B-1124E8549134}"/>
    <cellStyle name="20% - Accent5 2 2 3 2 4" xfId="1191" xr:uid="{494D4032-FA51-4D56-A9C4-33FFCE3BAF03}"/>
    <cellStyle name="20% - Accent5 2 2 3 2 4 2" xfId="2998" xr:uid="{5A0AE96D-0B57-4378-A645-C286E4DA8E4F}"/>
    <cellStyle name="20% - Accent5 2 2 3 2 4 2 2" xfId="30529" xr:uid="{E740DA7E-B0FB-4E83-8911-E86BB5319328}"/>
    <cellStyle name="20% - Accent5 2 2 3 2 4 2 3" xfId="45023" xr:uid="{AB6950F3-B679-4710-B34D-E3FF731F8489}"/>
    <cellStyle name="20% - Accent5 2 2 3 2 4 3" xfId="12952" xr:uid="{03565446-D656-46F6-8BAB-9740205562F0}"/>
    <cellStyle name="20% - Accent5 2 2 3 2 4 4" xfId="43282" xr:uid="{BB42DDAD-14C4-40FE-9389-3B5747AD6DC2}"/>
    <cellStyle name="20% - Accent5 2 2 3 2 5" xfId="2422" xr:uid="{C18B0F33-A993-4E0A-A479-698706D3C3E3}"/>
    <cellStyle name="20% - Accent5 2 2 3 2 5 2" xfId="16536" xr:uid="{1EAC0452-7101-42C8-92E8-029E05316565}"/>
    <cellStyle name="20% - Accent5 2 2 3 2 5 3" xfId="44447" xr:uid="{3A344B89-6344-4C05-966B-4D798EC31F45}"/>
    <cellStyle name="20% - Accent5 2 2 3 2 6" xfId="4369" xr:uid="{C2ACD68E-27EF-414A-B70F-A99830700B32}"/>
    <cellStyle name="20% - Accent5 2 2 3 2 6 2" xfId="37887" xr:uid="{2E46B7F1-7B10-4372-B558-AF4604593AED}"/>
    <cellStyle name="20% - Accent5 2 2 3 2 6 3" xfId="46372" xr:uid="{EF899402-6C3A-409E-B430-628590BD31BD}"/>
    <cellStyle name="20% - Accent5 2 2 3 2 7" xfId="5421" xr:uid="{619FFFDC-A059-43F4-AA8D-607C89182169}"/>
    <cellStyle name="20% - Accent5 2 2 3 2 7 2" xfId="47423" xr:uid="{1F69EAAB-88B1-49EE-BB5D-EC66E17358FC}"/>
    <cellStyle name="20% - Accent5 2 2 3 2 8" xfId="6132" xr:uid="{401877AF-0243-4BA0-B0DC-04ADCDEE958B}"/>
    <cellStyle name="20% - Accent5 2 2 3 2 9" xfId="42706" xr:uid="{C607D23D-7B96-4A1D-A52D-C087BAEB2D56}"/>
    <cellStyle name="20% - Accent5 2 2 3 3" xfId="391" xr:uid="{130925A2-E7E8-4B89-AA63-8286F24CEF43}"/>
    <cellStyle name="20% - Accent5 2 2 3 3 2" xfId="865" xr:uid="{388B3D79-5673-4EEE-9012-36E3F769A4BE}"/>
    <cellStyle name="20% - Accent5 2 2 3 3 2 2" xfId="2010" xr:uid="{7301E3FF-B041-4628-BB55-2E2D1EA89AFE}"/>
    <cellStyle name="20% - Accent5 2 2 3 3 2 2 2" xfId="3773" xr:uid="{B31C19EE-C722-45A1-812D-7CA71D612052}"/>
    <cellStyle name="20% - Accent5 2 2 3 3 2 2 2 2" xfId="45798" xr:uid="{B22156A1-1293-4254-A54F-168693032CFF}"/>
    <cellStyle name="20% - Accent5 2 2 3 3 2 2 3" xfId="5144" xr:uid="{4CADB9E1-110C-4A7B-8B5E-295D4AF5EDA4}"/>
    <cellStyle name="20% - Accent5 2 2 3 3 2 2 3 2" xfId="47147" xr:uid="{C5E6CB47-E981-4CD1-B357-90CB92E990BE}"/>
    <cellStyle name="20% - Accent5 2 2 3 3 2 2 4" xfId="13251" xr:uid="{AC4288A4-8F52-4510-A9BE-C32BC2096081}"/>
    <cellStyle name="20% - Accent5 2 2 3 3 2 2 5" xfId="44057" xr:uid="{1A3982DC-BECB-4F2D-955C-59FA396B76EB}"/>
    <cellStyle name="20% - Accent5 2 2 3 3 2 3" xfId="1448" xr:uid="{E0A9808E-91B7-451D-93D0-F7744133ABCF}"/>
    <cellStyle name="20% - Accent5 2 2 3 3 2 3 2" xfId="3255" xr:uid="{9A5DD060-D8F0-4A77-8F3E-A156A701D5BC}"/>
    <cellStyle name="20% - Accent5 2 2 3 3 2 3 2 2" xfId="45280" xr:uid="{60658E10-557E-4CA8-9E6C-482F1BEC0BB1}"/>
    <cellStyle name="20% - Accent5 2 2 3 3 2 3 3" xfId="16787" xr:uid="{8F732042-B132-4789-851C-5E9855AE3CBF}"/>
    <cellStyle name="20% - Accent5 2 2 3 3 2 3 4" xfId="43539" xr:uid="{9B99D790-4778-44DD-8997-670C2D545CA6}"/>
    <cellStyle name="20% - Accent5 2 2 3 3 2 4" xfId="2677" xr:uid="{240D457A-5261-42CF-B37D-C54D7F8936D5}"/>
    <cellStyle name="20% - Accent5 2 2 3 3 2 4 2" xfId="44702" xr:uid="{7BC21826-52E3-4DEF-AB3A-92239B96D3CF}"/>
    <cellStyle name="20% - Accent5 2 2 3 3 2 5" xfId="4626" xr:uid="{362F6B42-B82E-43D4-B613-55DE6A75F773}"/>
    <cellStyle name="20% - Accent5 2 2 3 3 2 5 2" xfId="46629" xr:uid="{FF9D3767-ADA8-450B-BC22-6B0403D8E6FF}"/>
    <cellStyle name="20% - Accent5 2 2 3 3 2 6" xfId="5424" xr:uid="{6EB00C1C-7486-43A6-BA93-FAF26A76FD9A}"/>
    <cellStyle name="20% - Accent5 2 2 3 3 2 6 2" xfId="47426" xr:uid="{CD806798-788F-4E81-BC20-2D52B3AEE306}"/>
    <cellStyle name="20% - Accent5 2 2 3 3 2 7" xfId="6716" xr:uid="{B65A506F-4CC4-4727-A039-6063C58492CB}"/>
    <cellStyle name="20% - Accent5 2 2 3 3 2 8" xfId="42961" xr:uid="{3E2CCCB7-975A-4CBB-8CD2-E204BE842858}"/>
    <cellStyle name="20% - Accent5 2 2 3 3 3" xfId="1770" xr:uid="{8A889020-5304-4CF6-9A7B-970A681B6909}"/>
    <cellStyle name="20% - Accent5 2 2 3 3 3 2" xfId="3537" xr:uid="{6496E4BE-D95E-4F6A-AC84-513066FE0296}"/>
    <cellStyle name="20% - Accent5 2 2 3 3 3 2 2" xfId="13514" xr:uid="{E21A8827-3DEE-4534-A260-20FD5BCAC7B5}"/>
    <cellStyle name="20% - Accent5 2 2 3 3 3 2 3" xfId="45562" xr:uid="{BAB56C34-F426-484F-9A84-AC315A625ED7}"/>
    <cellStyle name="20% - Accent5 2 2 3 3 3 3" xfId="4908" xr:uid="{079A889A-A39C-43B0-B2DA-CAF72B8A284A}"/>
    <cellStyle name="20% - Accent5 2 2 3 3 3 3 2" xfId="17050" xr:uid="{7080D8C9-DCCD-4494-BFA1-34245BD6A026}"/>
    <cellStyle name="20% - Accent5 2 2 3 3 3 3 3" xfId="46911" xr:uid="{7C0415C9-3A98-42FF-8A1A-F1B224458F07}"/>
    <cellStyle name="20% - Accent5 2 2 3 3 3 4" xfId="7019" xr:uid="{A249DBC8-99D6-4CC2-8007-7F8C84E2E2D4}"/>
    <cellStyle name="20% - Accent5 2 2 3 3 3 5" xfId="43821" xr:uid="{F4F24FDB-1B80-46A6-9CB0-7E641F592AD3}"/>
    <cellStyle name="20% - Accent5 2 2 3 3 4" xfId="1192" xr:uid="{5163B347-2C3E-4893-A5BF-7D577F1D5F21}"/>
    <cellStyle name="20% - Accent5 2 2 3 3 4 2" xfId="2999" xr:uid="{D5D0151A-7049-4B93-BE16-26A54C204905}"/>
    <cellStyle name="20% - Accent5 2 2 3 3 4 2 2" xfId="29939" xr:uid="{F87663D7-FC83-4A36-BF77-D9D1A2816CCD}"/>
    <cellStyle name="20% - Accent5 2 2 3 3 4 2 3" xfId="45024" xr:uid="{68F53A4F-3F74-4456-BB95-8E4D11BB0034}"/>
    <cellStyle name="20% - Accent5 2 2 3 3 4 3" xfId="12953" xr:uid="{4CA3F4C7-1A31-4442-BE64-35AFB2E62626}"/>
    <cellStyle name="20% - Accent5 2 2 3 3 4 4" xfId="43283" xr:uid="{525D2469-165E-456B-B82C-19ECBFBFA667}"/>
    <cellStyle name="20% - Accent5 2 2 3 3 5" xfId="2423" xr:uid="{64B06156-7580-4BB8-9F24-BAAA4F2DE5BD}"/>
    <cellStyle name="20% - Accent5 2 2 3 3 5 2" xfId="16537" xr:uid="{0AD5657A-DBDD-4217-9A63-73C05D5943DA}"/>
    <cellStyle name="20% - Accent5 2 2 3 3 5 3" xfId="44448" xr:uid="{65A0B4A0-F0B7-49E5-843D-60175874529F}"/>
    <cellStyle name="20% - Accent5 2 2 3 3 6" xfId="4370" xr:uid="{A94BC304-3CCB-456E-8491-099794F861E4}"/>
    <cellStyle name="20% - Accent5 2 2 3 3 6 2" xfId="37306" xr:uid="{EA7DC907-2A3E-4F5F-9267-F95D23477E2D}"/>
    <cellStyle name="20% - Accent5 2 2 3 3 6 3" xfId="46373" xr:uid="{079DD444-A872-42F1-A853-1756E2CB7BDB}"/>
    <cellStyle name="20% - Accent5 2 2 3 3 7" xfId="5423" xr:uid="{ADA6EE7C-04C7-416A-93BE-8BDA2B3B86BD}"/>
    <cellStyle name="20% - Accent5 2 2 3 3 7 2" xfId="47425" xr:uid="{AB22CA93-7377-4D4C-A9E3-4CFA697D9410}"/>
    <cellStyle name="20% - Accent5 2 2 3 3 8" xfId="6133" xr:uid="{408D79DD-F419-41C9-BA98-A7EE8D29E937}"/>
    <cellStyle name="20% - Accent5 2 2 3 3 9" xfId="42707" xr:uid="{764DE38B-C41A-45C7-81E5-C2980A4F7030}"/>
    <cellStyle name="20% - Accent5 2 2 3 4" xfId="863" xr:uid="{1392E455-AA99-4005-B472-828BD2504AC3}"/>
    <cellStyle name="20% - Accent5 2 2 3 4 2" xfId="2008" xr:uid="{A5E7DC79-C795-4260-B2CE-4420A9CDAC0B}"/>
    <cellStyle name="20% - Accent5 2 2 3 4 2 2" xfId="3771" xr:uid="{DB3DC09C-7895-4000-8AF9-583BAB544F51}"/>
    <cellStyle name="20% - Accent5 2 2 3 4 2 2 2" xfId="34218" xr:uid="{57169C99-5E84-468C-9E61-708B2EC560AA}"/>
    <cellStyle name="20% - Accent5 2 2 3 4 2 2 3" xfId="45796" xr:uid="{C85C500C-E29A-48B3-901D-1431E63AD1F4}"/>
    <cellStyle name="20% - Accent5 2 2 3 4 2 3" xfId="5142" xr:uid="{EE2E47E1-DD70-41DB-88FC-EAC59D2338CA}"/>
    <cellStyle name="20% - Accent5 2 2 3 4 2 3 2" xfId="47145" xr:uid="{4EEAAA58-9609-4A45-97DE-9240ABD2ABC8}"/>
    <cellStyle name="20% - Accent5 2 2 3 4 2 4" xfId="13249" xr:uid="{9988CB61-CE69-4C84-92FF-14AFB3D6BEEB}"/>
    <cellStyle name="20% - Accent5 2 2 3 4 2 5" xfId="44055" xr:uid="{53A01855-4F9A-4E3A-990B-2D1FA6E57B39}"/>
    <cellStyle name="20% - Accent5 2 2 3 4 3" xfId="1446" xr:uid="{7CCA3C7D-B974-46DE-B905-A9F939DF64F7}"/>
    <cellStyle name="20% - Accent5 2 2 3 4 3 2" xfId="3253" xr:uid="{4C2E860B-736D-4EE0-8894-7AEA3FFEB153}"/>
    <cellStyle name="20% - Accent5 2 2 3 4 3 2 2" xfId="45278" xr:uid="{3C37EDCD-D3FD-4696-BDFE-927C9DA17720}"/>
    <cellStyle name="20% - Accent5 2 2 3 4 3 3" xfId="16785" xr:uid="{CD50E8FB-2483-4753-8D04-DC47B729A395}"/>
    <cellStyle name="20% - Accent5 2 2 3 4 3 4" xfId="43537" xr:uid="{A2429D80-681F-4B00-B02E-1C6AEE26886B}"/>
    <cellStyle name="20% - Accent5 2 2 3 4 4" xfId="2675" xr:uid="{5C7BE879-88EE-4614-A0B5-215ADD6B261F}"/>
    <cellStyle name="20% - Accent5 2 2 3 4 4 2" xfId="38652" xr:uid="{86CA463A-4E59-4C3E-9656-8D45BB4F8E15}"/>
    <cellStyle name="20% - Accent5 2 2 3 4 4 3" xfId="44700" xr:uid="{FFEC65BC-FC7C-4CFE-99A1-8E642E7FA33B}"/>
    <cellStyle name="20% - Accent5 2 2 3 4 5" xfId="4624" xr:uid="{9A280C3C-7F4A-4DF7-859C-7F58CA27BE78}"/>
    <cellStyle name="20% - Accent5 2 2 3 4 5 2" xfId="46627" xr:uid="{27469FF8-22A3-4501-842A-8F73DDFA1025}"/>
    <cellStyle name="20% - Accent5 2 2 3 4 6" xfId="5425" xr:uid="{3B4E5E95-AA80-4DFE-BD46-BB9175F8C112}"/>
    <cellStyle name="20% - Accent5 2 2 3 4 6 2" xfId="47427" xr:uid="{6A97E7E2-2458-494F-BC54-DB6265C3B465}"/>
    <cellStyle name="20% - Accent5 2 2 3 4 7" xfId="6714" xr:uid="{43CA0887-A102-4BF2-B431-02C3B4568399}"/>
    <cellStyle name="20% - Accent5 2 2 3 4 8" xfId="42959" xr:uid="{1BE519AE-535D-4DA3-8F92-F434E4A9916D}"/>
    <cellStyle name="20% - Accent5 2 2 3 5" xfId="1768" xr:uid="{5D38DE8B-D4A8-4A4E-BC7C-C13A4B3B2CAE}"/>
    <cellStyle name="20% - Accent5 2 2 3 5 2" xfId="3535" xr:uid="{FE4D5ECC-57C5-4888-8E04-657E0885ABD8}"/>
    <cellStyle name="20% - Accent5 2 2 3 5 2 2" xfId="13512" xr:uid="{8AD8BA01-FF63-412C-807B-D66FA1341A44}"/>
    <cellStyle name="20% - Accent5 2 2 3 5 2 3" xfId="45560" xr:uid="{7A9C6932-E3DB-49D1-B2C7-BB074FFEDD9B}"/>
    <cellStyle name="20% - Accent5 2 2 3 5 3" xfId="4906" xr:uid="{214AE2BB-0A9C-4369-91B0-D3AB7B8C7DCA}"/>
    <cellStyle name="20% - Accent5 2 2 3 5 3 2" xfId="17048" xr:uid="{C4F29919-3A49-4D36-A15F-4D5D02153031}"/>
    <cellStyle name="20% - Accent5 2 2 3 5 3 3" xfId="46909" xr:uid="{A5F2688F-34AE-4E00-8F01-BC13F6A6C128}"/>
    <cellStyle name="20% - Accent5 2 2 3 5 4" xfId="7017" xr:uid="{900A40D5-ED9B-41CA-8075-039D36A2EEA1}"/>
    <cellStyle name="20% - Accent5 2 2 3 5 5" xfId="43819" xr:uid="{7E8A891F-0DF9-46A9-A377-ED6A85D27E4F}"/>
    <cellStyle name="20% - Accent5 2 2 3 6" xfId="1190" xr:uid="{7519DD28-D565-4B19-9C1F-855428C81FE0}"/>
    <cellStyle name="20% - Accent5 2 2 3 6 2" xfId="2997" xr:uid="{04D1801C-2F80-4DA8-B896-46A62E740CA1}"/>
    <cellStyle name="20% - Accent5 2 2 3 6 2 2" xfId="29331" xr:uid="{C2B7EDC1-E1F9-4C01-961F-C32B19B94AE0}"/>
    <cellStyle name="20% - Accent5 2 2 3 6 2 3" xfId="45022" xr:uid="{53C3ADCE-C869-460B-B1E3-81001AF7E523}"/>
    <cellStyle name="20% - Accent5 2 2 3 6 3" xfId="12951" xr:uid="{EABDDCE9-EF37-4ADD-821D-3B3598AEBFB1}"/>
    <cellStyle name="20% - Accent5 2 2 3 6 4" xfId="43281" xr:uid="{601A6F64-F97C-423A-9F8A-B1A45C3B260C}"/>
    <cellStyle name="20% - Accent5 2 2 3 7" xfId="2421" xr:uid="{F0F834C3-9759-4894-9C52-A1D556232560}"/>
    <cellStyle name="20% - Accent5 2 2 3 7 2" xfId="16535" xr:uid="{C8D6B5DC-4368-42D9-A5D3-8857BD85D8C2}"/>
    <cellStyle name="20% - Accent5 2 2 3 7 3" xfId="44446" xr:uid="{7E133ABA-EB19-4B42-90C7-B0AB605449D5}"/>
    <cellStyle name="20% - Accent5 2 2 3 8" xfId="4368" xr:uid="{38A3FCCE-E19B-4BEA-AF44-135C71586DD6}"/>
    <cellStyle name="20% - Accent5 2 2 3 8 2" xfId="36562" xr:uid="{B51C2F7F-508C-42AA-ACC1-96070AAFE118}"/>
    <cellStyle name="20% - Accent5 2 2 3 8 3" xfId="46371" xr:uid="{512C925B-0C45-4785-9975-A5A7D669A13A}"/>
    <cellStyle name="20% - Accent5 2 2 3 9" xfId="5420" xr:uid="{858CE621-60E3-4809-8BB7-878EAA8139C0}"/>
    <cellStyle name="20% - Accent5 2 2 3 9 2" xfId="47422" xr:uid="{65B120FF-8901-40EA-9298-B7336FDB4DC2}"/>
    <cellStyle name="20% - Accent5 2 2 4" xfId="392" xr:uid="{947316E1-0607-4EB6-975E-AB7AE48B97AF}"/>
    <cellStyle name="20% - Accent5 2 2 4 2" xfId="866" xr:uid="{1C89D162-995F-4F18-AB57-DD8E5484A150}"/>
    <cellStyle name="20% - Accent5 2 2 4 2 2" xfId="2011" xr:uid="{F68D5839-DFDB-414F-A8E5-75B0A1055706}"/>
    <cellStyle name="20% - Accent5 2 2 4 2 2 2" xfId="3774" xr:uid="{2839A28B-193D-4924-ACBB-892695A2D1DD}"/>
    <cellStyle name="20% - Accent5 2 2 4 2 2 2 2" xfId="35664" xr:uid="{228F1001-C17D-4EF0-9A93-371D9ADBF8AA}"/>
    <cellStyle name="20% - Accent5 2 2 4 2 2 2 3" xfId="45799" xr:uid="{E94B280D-A48A-4634-8555-764FF1679CDC}"/>
    <cellStyle name="20% - Accent5 2 2 4 2 2 3" xfId="5145" xr:uid="{F4F39C20-5B47-4384-9544-8AE1B1A66B16}"/>
    <cellStyle name="20% - Accent5 2 2 4 2 2 3 2" xfId="40009" xr:uid="{688B51F5-D0E7-4556-83E2-700F9B7EED84}"/>
    <cellStyle name="20% - Accent5 2 2 4 2 2 3 3" xfId="47148" xr:uid="{59A080AB-61AF-4277-A52A-7FD4B8FD81FD}"/>
    <cellStyle name="20% - Accent5 2 2 4 2 2 4" xfId="13252" xr:uid="{F48C54FC-0391-48F6-AC3C-CF47A79EAAB8}"/>
    <cellStyle name="20% - Accent5 2 2 4 2 2 5" xfId="44058" xr:uid="{E0DBA6E9-1468-47CA-AC66-A7949E257750}"/>
    <cellStyle name="20% - Accent5 2 2 4 2 3" xfId="1449" xr:uid="{10FD51DB-6441-4AFC-A71B-4BDC5F93F26F}"/>
    <cellStyle name="20% - Accent5 2 2 4 2 3 2" xfId="3256" xr:uid="{6F835F08-A080-4008-81BB-75BE41248921}"/>
    <cellStyle name="20% - Accent5 2 2 4 2 3 2 2" xfId="41992" xr:uid="{F2BCD8F6-14DD-4564-AF8D-6339BEA64556}"/>
    <cellStyle name="20% - Accent5 2 2 4 2 3 2 3" xfId="45281" xr:uid="{136CD441-3132-46DA-984E-038798A82658}"/>
    <cellStyle name="20% - Accent5 2 2 4 2 3 3" xfId="16788" xr:uid="{EE455908-21C7-4A4B-B3CA-3BE9084366BF}"/>
    <cellStyle name="20% - Accent5 2 2 4 2 3 4" xfId="43540" xr:uid="{A23D8612-6DAE-46EE-9008-961C813350F0}"/>
    <cellStyle name="20% - Accent5 2 2 4 2 4" xfId="2678" xr:uid="{668B08A5-9EA0-4B1E-B8E9-0F490FA9C090}"/>
    <cellStyle name="20% - Accent5 2 2 4 2 4 2" xfId="38045" xr:uid="{E7670F10-12B6-427F-A226-46A594F7F934}"/>
    <cellStyle name="20% - Accent5 2 2 4 2 4 3" xfId="44703" xr:uid="{80A3F2F3-FD6D-486A-8C09-BF95CF96AD4F}"/>
    <cellStyle name="20% - Accent5 2 2 4 2 5" xfId="4627" xr:uid="{40C84B9A-E30A-4F80-8D3B-ADE69C1E10A1}"/>
    <cellStyle name="20% - Accent5 2 2 4 2 5 2" xfId="46630" xr:uid="{1A395450-517A-4924-9192-EC23E22B356C}"/>
    <cellStyle name="20% - Accent5 2 2 4 2 6" xfId="5427" xr:uid="{4F84DF2B-A80E-45B9-A80E-A55522E5089D}"/>
    <cellStyle name="20% - Accent5 2 2 4 2 6 2" xfId="47429" xr:uid="{86A241AA-DEC1-4E7A-A127-473FAD37E671}"/>
    <cellStyle name="20% - Accent5 2 2 4 2 7" xfId="6717" xr:uid="{E6976B54-F75F-45F1-8BE5-CC4CF512AC54}"/>
    <cellStyle name="20% - Accent5 2 2 4 2 8" xfId="42962" xr:uid="{847058E2-4213-4A33-8524-5F8EA33E53A5}"/>
    <cellStyle name="20% - Accent5 2 2 4 3" xfId="1771" xr:uid="{502FD172-5BB3-4638-9CCE-4A5DEB61AD66}"/>
    <cellStyle name="20% - Accent5 2 2 4 3 2" xfId="3538" xr:uid="{8EA74881-E798-46BD-BB6E-B523E997AE6C}"/>
    <cellStyle name="20% - Accent5 2 2 4 3 2 2" xfId="13515" xr:uid="{4FD3D42F-6528-408A-A21F-8B596D7FC7A2}"/>
    <cellStyle name="20% - Accent5 2 2 4 3 2 3" xfId="45563" xr:uid="{D1522786-C566-40E3-B4F5-49F577F5E740}"/>
    <cellStyle name="20% - Accent5 2 2 4 3 3" xfId="4909" xr:uid="{64BA441B-2F71-4D8E-B1AB-6A2D03830E71}"/>
    <cellStyle name="20% - Accent5 2 2 4 3 3 2" xfId="17051" xr:uid="{7A9C5EF3-A718-4994-9C8F-51524D21BF21}"/>
    <cellStyle name="20% - Accent5 2 2 4 3 3 3" xfId="46912" xr:uid="{BD1AA02E-E3B5-4001-9AC1-1D682F300FB6}"/>
    <cellStyle name="20% - Accent5 2 2 4 3 4" xfId="7020" xr:uid="{95F42555-4680-4D59-A2CB-947BF790E215}"/>
    <cellStyle name="20% - Accent5 2 2 4 3 5" xfId="43822" xr:uid="{A9C8AD85-EA47-4609-8936-86D5B681A0D7}"/>
    <cellStyle name="20% - Accent5 2 2 4 4" xfId="1193" xr:uid="{E37E0788-0102-494E-97B9-8D75A2B52542}"/>
    <cellStyle name="20% - Accent5 2 2 4 4 2" xfId="3000" xr:uid="{E7C12341-C1C5-49D8-9911-C3D2E4A4AB15}"/>
    <cellStyle name="20% - Accent5 2 2 4 4 2 2" xfId="33636" xr:uid="{C0C0FB9A-7B46-4883-BCF4-3B9268279ED3}"/>
    <cellStyle name="20% - Accent5 2 2 4 4 2 3" xfId="45025" xr:uid="{CD0538C0-AAB9-4768-9231-8481F2EE08FA}"/>
    <cellStyle name="20% - Accent5 2 2 4 4 3" xfId="40745" xr:uid="{14855FE4-381C-43F4-80A7-B74F5F3FD509}"/>
    <cellStyle name="20% - Accent5 2 2 4 4 4" xfId="12954" xr:uid="{F069BC41-328A-4D2D-9437-4EBB1641EB27}"/>
    <cellStyle name="20% - Accent5 2 2 4 4 5" xfId="43284" xr:uid="{8FEA3AAC-0BE5-484B-959D-F859735C0520}"/>
    <cellStyle name="20% - Accent5 2 2 4 5" xfId="2424" xr:uid="{848045B5-69F9-4C47-9575-C03A12EDCEAF}"/>
    <cellStyle name="20% - Accent5 2 2 4 5 2" xfId="30695" xr:uid="{5AD332A7-EE06-47AD-AFD7-FE0785829829}"/>
    <cellStyle name="20% - Accent5 2 2 4 5 3" xfId="16538" xr:uid="{DDFCB702-EF3F-4A05-B957-CC3114EB6BD7}"/>
    <cellStyle name="20% - Accent5 2 2 4 5 4" xfId="44449" xr:uid="{BE0021F1-EDE3-4C14-BF08-39904386FB1F}"/>
    <cellStyle name="20% - Accent5 2 2 4 6" xfId="4371" xr:uid="{124B801F-8175-4BBA-85E1-7758E419FB7A}"/>
    <cellStyle name="20% - Accent5 2 2 4 6 2" xfId="28718" xr:uid="{F4C84290-AC1E-424A-9514-7E6EF722B524}"/>
    <cellStyle name="20% - Accent5 2 2 4 6 3" xfId="46374" xr:uid="{1A627541-C136-4C8D-88F6-3001E555A433}"/>
    <cellStyle name="20% - Accent5 2 2 4 7" xfId="5426" xr:uid="{47101130-0820-48B1-AD49-302F26BEE7D7}"/>
    <cellStyle name="20% - Accent5 2 2 4 7 2" xfId="36731" xr:uid="{7A7B767C-861E-46C6-BEA3-2E859A121EB1}"/>
    <cellStyle name="20% - Accent5 2 2 4 7 3" xfId="47428" xr:uid="{E258FEDE-9B72-40FA-8FA0-DBF81BCEE024}"/>
    <cellStyle name="20% - Accent5 2 2 4 8" xfId="6134" xr:uid="{649DFE10-84A4-4438-A3AF-CF02199A749C}"/>
    <cellStyle name="20% - Accent5 2 2 4 9" xfId="42708" xr:uid="{0B3F9507-5470-4C05-B125-5772C72A9CBB}"/>
    <cellStyle name="20% - Accent5 2 2 5" xfId="393" xr:uid="{FB9229E1-ABA8-480C-8063-08B6F80EB1E9}"/>
    <cellStyle name="20% - Accent5 2 2 5 2" xfId="867" xr:uid="{249F145F-14FA-4D3E-8794-F388AB9A973B}"/>
    <cellStyle name="20% - Accent5 2 2 5 2 2" xfId="2012" xr:uid="{7894F557-671F-4B1C-BFCB-69E8F6837FA5}"/>
    <cellStyle name="20% - Accent5 2 2 5 2 2 2" xfId="3775" xr:uid="{38B527C1-30EC-43D4-BBB6-C62F0895A597}"/>
    <cellStyle name="20% - Accent5 2 2 5 2 2 2 2" xfId="35127" xr:uid="{49E59920-106E-4E12-AA9D-B346A94EF21F}"/>
    <cellStyle name="20% - Accent5 2 2 5 2 2 2 3" xfId="45800" xr:uid="{C48B977E-8BCB-4D46-A00D-7872EC40E748}"/>
    <cellStyle name="20% - Accent5 2 2 5 2 2 3" xfId="5146" xr:uid="{6407063E-3457-4C76-88B0-6B1314E4F002}"/>
    <cellStyle name="20% - Accent5 2 2 5 2 2 3 2" xfId="47149" xr:uid="{F98A40BD-6539-4AC7-BD19-DBE1DF6F5893}"/>
    <cellStyle name="20% - Accent5 2 2 5 2 2 4" xfId="13253" xr:uid="{EFD2B93D-500F-4C75-9127-20B0512A70DD}"/>
    <cellStyle name="20% - Accent5 2 2 5 2 2 5" xfId="44059" xr:uid="{87D35564-73AC-4068-8146-D318BF34BBA1}"/>
    <cellStyle name="20% - Accent5 2 2 5 2 3" xfId="1450" xr:uid="{5A05F99D-6487-4CED-B4DB-28441DB12E28}"/>
    <cellStyle name="20% - Accent5 2 2 5 2 3 2" xfId="3257" xr:uid="{1BF7C653-7139-4F49-998B-7257D47E51B2}"/>
    <cellStyle name="20% - Accent5 2 2 5 2 3 2 2" xfId="45282" xr:uid="{05473BB5-5EC8-49FA-B674-A5D2FB75D2C1}"/>
    <cellStyle name="20% - Accent5 2 2 5 2 3 3" xfId="16789" xr:uid="{8378BB89-BD30-43E9-951B-616DEFCFFB4D}"/>
    <cellStyle name="20% - Accent5 2 2 5 2 3 4" xfId="43541" xr:uid="{5220499B-1F57-45C3-ADA1-18CF2F6795AD}"/>
    <cellStyle name="20% - Accent5 2 2 5 2 4" xfId="2679" xr:uid="{0AED0364-19F7-4E37-AC97-009D64291C46}"/>
    <cellStyle name="20% - Accent5 2 2 5 2 4 2" xfId="39480" xr:uid="{CE72AAD0-51C0-492E-8067-0D9D94B80BC7}"/>
    <cellStyle name="20% - Accent5 2 2 5 2 4 3" xfId="44704" xr:uid="{17CEEC5F-0495-4381-B7D0-33D61A86DA68}"/>
    <cellStyle name="20% - Accent5 2 2 5 2 5" xfId="4628" xr:uid="{88183CBA-DF18-4A93-AE51-B194E98B5021}"/>
    <cellStyle name="20% - Accent5 2 2 5 2 5 2" xfId="46631" xr:uid="{A9B7C8CF-4C8D-4722-8497-19385C29150B}"/>
    <cellStyle name="20% - Accent5 2 2 5 2 6" xfId="5429" xr:uid="{9C03BE27-5258-4ADE-8B64-31F225402985}"/>
    <cellStyle name="20% - Accent5 2 2 5 2 6 2" xfId="47431" xr:uid="{56C3F4D7-25C4-4472-9F52-4E000220EB3D}"/>
    <cellStyle name="20% - Accent5 2 2 5 2 7" xfId="6718" xr:uid="{5C44DAC2-DD60-479F-B958-B8AC829D98A2}"/>
    <cellStyle name="20% - Accent5 2 2 5 2 8" xfId="42963" xr:uid="{CD9D90CC-E245-403D-9A1C-47BC0E7E5F3E}"/>
    <cellStyle name="20% - Accent5 2 2 5 3" xfId="1772" xr:uid="{2830C163-C997-408E-9FF3-F67540A328FE}"/>
    <cellStyle name="20% - Accent5 2 2 5 3 2" xfId="3539" xr:uid="{C20BF642-2A34-48D2-8939-48F0B50A19E9}"/>
    <cellStyle name="20% - Accent5 2 2 5 3 2 2" xfId="13516" xr:uid="{0392742D-88B1-4D13-B4C9-3B59D468B5FB}"/>
    <cellStyle name="20% - Accent5 2 2 5 3 2 3" xfId="45564" xr:uid="{27AF826C-A910-4227-94C2-BEA380E66AD8}"/>
    <cellStyle name="20% - Accent5 2 2 5 3 3" xfId="4910" xr:uid="{AB4249C7-2BB5-428B-AFF6-3D90A175BFA3}"/>
    <cellStyle name="20% - Accent5 2 2 5 3 3 2" xfId="17052" xr:uid="{E7A2D1D3-099F-41BA-AEF5-BD959F1E7D7A}"/>
    <cellStyle name="20% - Accent5 2 2 5 3 3 3" xfId="46913" xr:uid="{FA22EF8D-0B6E-4EF2-A3BD-5F20EE3185F6}"/>
    <cellStyle name="20% - Accent5 2 2 5 3 4" xfId="7021" xr:uid="{658BFED7-2B0D-4EB9-A92C-BA75EB9F3493}"/>
    <cellStyle name="20% - Accent5 2 2 5 3 5" xfId="43823" xr:uid="{87BA8418-0387-45EE-AEB1-FC3C5F236F21}"/>
    <cellStyle name="20% - Accent5 2 2 5 4" xfId="1194" xr:uid="{C89BF298-191B-4CC8-A59C-704333C042EF}"/>
    <cellStyle name="20% - Accent5 2 2 5 4 2" xfId="3001" xr:uid="{39F1228B-78BA-4A43-B986-1EE8E4F6C6E3}"/>
    <cellStyle name="20% - Accent5 2 2 5 4 2 2" xfId="30145" xr:uid="{351BB317-FE31-4AAF-B26F-69A2E648ABD6}"/>
    <cellStyle name="20% - Accent5 2 2 5 4 2 3" xfId="45026" xr:uid="{834B734F-B3EB-46E1-B455-13B33317F609}"/>
    <cellStyle name="20% - Accent5 2 2 5 4 3" xfId="12955" xr:uid="{6A194005-0CF2-4FB0-86C6-C9B99A106F2B}"/>
    <cellStyle name="20% - Accent5 2 2 5 4 4" xfId="43285" xr:uid="{9564BB7A-FAEE-4380-9356-8D909302990D}"/>
    <cellStyle name="20% - Accent5 2 2 5 5" xfId="2425" xr:uid="{DABCC8C1-31A1-4FBB-9046-65EAF7A8910D}"/>
    <cellStyle name="20% - Accent5 2 2 5 5 2" xfId="16539" xr:uid="{09761904-FD85-4A83-A509-EC1210FA4959}"/>
    <cellStyle name="20% - Accent5 2 2 5 5 3" xfId="44450" xr:uid="{D7F0BBF8-9FD5-4AAE-B0B4-7EAF52339631}"/>
    <cellStyle name="20% - Accent5 2 2 5 6" xfId="4372" xr:uid="{246ABAAB-22B2-4937-81C9-50C376121FCF}"/>
    <cellStyle name="20% - Accent5 2 2 5 6 2" xfId="37510" xr:uid="{D1AF44BC-D2B8-4163-809A-8A6A59A7C28E}"/>
    <cellStyle name="20% - Accent5 2 2 5 6 3" xfId="46375" xr:uid="{97F1AE85-D792-4A77-A373-1BC030F9DA69}"/>
    <cellStyle name="20% - Accent5 2 2 5 7" xfId="5428" xr:uid="{4A5AF30D-33B1-4480-BD2A-CCF3BBF7C2F8}"/>
    <cellStyle name="20% - Accent5 2 2 5 7 2" xfId="47430" xr:uid="{DF98F3BF-3C2A-4D15-B18B-1A0BDDAE62B2}"/>
    <cellStyle name="20% - Accent5 2 2 5 8" xfId="6135" xr:uid="{9AE5F355-E648-446E-B1BC-5CB06475BAFE}"/>
    <cellStyle name="20% - Accent5 2 2 5 9" xfId="42709" xr:uid="{9BAE8E32-15FD-4037-939B-572B19F6022B}"/>
    <cellStyle name="20% - Accent5 2 2 6" xfId="859" xr:uid="{92AAD090-6D2E-4EE7-8C21-40EA15351612}"/>
    <cellStyle name="20% - Accent5 2 2 6 2" xfId="2004" xr:uid="{A632D394-7646-4CC2-BDC7-3E39C3DC1095}"/>
    <cellStyle name="20% - Accent5 2 2 6 2 2" xfId="3767" xr:uid="{BD8BF810-0C10-4981-8471-152ACEDE789F}"/>
    <cellStyle name="20% - Accent5 2 2 6 2 2 2" xfId="31399" xr:uid="{092154CA-D3BB-48F7-890A-FC5608013849}"/>
    <cellStyle name="20% - Accent5 2 2 6 2 2 3" xfId="45792" xr:uid="{835B98B6-2CB8-4A11-AF56-1D09B88E9688}"/>
    <cellStyle name="20% - Accent5 2 2 6 2 3" xfId="5138" xr:uid="{183BBE56-43C0-428F-9B09-41BB81B1C677}"/>
    <cellStyle name="20% - Accent5 2 2 6 2 3 2" xfId="38957" xr:uid="{257FCE53-DBE4-4ABA-A3F2-01572781BEC7}"/>
    <cellStyle name="20% - Accent5 2 2 6 2 3 3" xfId="47141" xr:uid="{103129BC-3E00-4727-BE7A-6BD6DE911C67}"/>
    <cellStyle name="20% - Accent5 2 2 6 2 4" xfId="13245" xr:uid="{B2EE96D7-68B9-4A24-ADE5-7E9241242508}"/>
    <cellStyle name="20% - Accent5 2 2 6 2 5" xfId="44051" xr:uid="{F3E7B3EF-DE79-4E13-9904-CBBE89223149}"/>
    <cellStyle name="20% - Accent5 2 2 6 3" xfId="1442" xr:uid="{6FCD4206-D859-481F-A78C-9235B1D9AFE3}"/>
    <cellStyle name="20% - Accent5 2 2 6 3 2" xfId="3249" xr:uid="{4747009E-E02E-4B83-8412-B6C3568F8F69}"/>
    <cellStyle name="20% - Accent5 2 2 6 3 2 2" xfId="34541" xr:uid="{CF58A84B-A9A2-4B03-9872-86705F28E576}"/>
    <cellStyle name="20% - Accent5 2 2 6 3 2 3" xfId="45274" xr:uid="{36648E6A-C879-4AA8-9DFA-F8250473D4B6}"/>
    <cellStyle name="20% - Accent5 2 2 6 3 3" xfId="40913" xr:uid="{6EF681CB-B016-4DCE-B599-EEC509B572B8}"/>
    <cellStyle name="20% - Accent5 2 2 6 3 4" xfId="16781" xr:uid="{D36D4C22-4062-472E-8825-FE32BE75D72B}"/>
    <cellStyle name="20% - Accent5 2 2 6 3 5" xfId="43533" xr:uid="{32B63FC8-F47A-4942-9A7C-AD8B9CA2AAF8}"/>
    <cellStyle name="20% - Accent5 2 2 6 4" xfId="2671" xr:uid="{21FFAB1B-8D89-40E3-A777-2B5ADB0C3840}"/>
    <cellStyle name="20% - Accent5 2 2 6 4 2" xfId="29537" xr:uid="{9D579CEF-FC7D-453D-87B4-A6B954FA209C}"/>
    <cellStyle name="20% - Accent5 2 2 6 4 3" xfId="21578" xr:uid="{2CCB9F5F-DECD-457A-A1E8-EF12C1838847}"/>
    <cellStyle name="20% - Accent5 2 2 6 4 4" xfId="44696" xr:uid="{3617956A-730E-4963-B685-B5F4B2B9D579}"/>
    <cellStyle name="20% - Accent5 2 2 6 5" xfId="4620" xr:uid="{ECF3B6CD-4760-4C19-9E14-D66F4A890624}"/>
    <cellStyle name="20% - Accent5 2 2 6 5 2" xfId="27617" xr:uid="{6D02FCBC-E854-4BEE-B305-C45B5D783DE3}"/>
    <cellStyle name="20% - Accent5 2 2 6 5 3" xfId="46623" xr:uid="{BC0B86B5-1554-4E17-8FA0-B82ED5871607}"/>
    <cellStyle name="20% - Accent5 2 2 6 6" xfId="5430" xr:uid="{C6BF5D3E-6090-48A1-BE06-7B2881F7480F}"/>
    <cellStyle name="20% - Accent5 2 2 6 6 2" xfId="36905" xr:uid="{5B08D7E5-0B55-4600-8B79-94A9AABCCBDA}"/>
    <cellStyle name="20% - Accent5 2 2 6 6 3" xfId="47432" xr:uid="{6F444DF8-EACD-4A7D-B35E-9A003A70BA3A}"/>
    <cellStyle name="20% - Accent5 2 2 6 7" xfId="6710" xr:uid="{6B368022-BECD-4EDA-951D-50DAF711E5C4}"/>
    <cellStyle name="20% - Accent5 2 2 6 8" xfId="42955" xr:uid="{256C0BB3-E05E-4763-B812-69D56E79E476}"/>
    <cellStyle name="20% - Accent5 2 2 7" xfId="1764" xr:uid="{7850387D-AD3C-4947-AB52-328704442168}"/>
    <cellStyle name="20% - Accent5 2 2 7 2" xfId="3531" xr:uid="{6F318B17-F9E5-4FD4-B1AD-DAD4CEFAF18F}"/>
    <cellStyle name="20% - Accent5 2 2 7 2 2" xfId="33842" xr:uid="{A3A8CD27-84F4-4499-992F-D1E10121300E}"/>
    <cellStyle name="20% - Accent5 2 2 7 2 3" xfId="13508" xr:uid="{65760BA9-9D26-41C9-BEA9-48DD7372845C}"/>
    <cellStyle name="20% - Accent5 2 2 7 2 4" xfId="45556" xr:uid="{9EC93057-ED47-42AC-AE5A-7EC9DE4AF95F}"/>
    <cellStyle name="20% - Accent5 2 2 7 3" xfId="4902" xr:uid="{A4DAD590-BDB8-4F9E-BAFF-4E5C82507BD6}"/>
    <cellStyle name="20% - Accent5 2 2 7 3 2" xfId="17044" xr:uid="{A76421A1-04F4-47C4-BD9E-BB1A46778F11}"/>
    <cellStyle name="20% - Accent5 2 2 7 3 3" xfId="46905" xr:uid="{226EA534-C4ED-4802-9F29-49F252540BC4}"/>
    <cellStyle name="20% - Accent5 2 2 7 4" xfId="38283" xr:uid="{0704ADD3-881D-4D5C-8C2E-85CE651389C5}"/>
    <cellStyle name="20% - Accent5 2 2 7 5" xfId="7013" xr:uid="{5131A6A0-AF91-49BD-8BC4-95A2B1B4A7F2}"/>
    <cellStyle name="20% - Accent5 2 2 7 6" xfId="43815" xr:uid="{95841955-9A4E-4CE0-8137-CEA624282560}"/>
    <cellStyle name="20% - Accent5 2 2 8" xfId="1186" xr:uid="{872CB8CE-BED2-49D8-823B-3F97F8B6CD42}"/>
    <cellStyle name="20% - Accent5 2 2 8 2" xfId="2993" xr:uid="{31FB7C3E-DDB5-417E-9F29-DDEB59B40191}"/>
    <cellStyle name="20% - Accent5 2 2 8 2 2" xfId="32557" xr:uid="{3382DBB1-6525-4219-A8F4-10733C70372D}"/>
    <cellStyle name="20% - Accent5 2 2 8 2 3" xfId="45018" xr:uid="{E15A8894-152A-48F1-AF98-0D5EDA686245}"/>
    <cellStyle name="20% - Accent5 2 2 8 3" xfId="40222" xr:uid="{E9973733-327C-46B2-BE2F-86C8BFE6558F}"/>
    <cellStyle name="20% - Accent5 2 2 8 4" xfId="24051" xr:uid="{6F4275BB-BCC7-40C7-B2AE-1A0081F79A7B}"/>
    <cellStyle name="20% - Accent5 2 2 8 5" xfId="8552" xr:uid="{CE60950E-F0D9-48DD-94CF-832C0EB2F430}"/>
    <cellStyle name="20% - Accent5 2 2 8 6" xfId="43277" xr:uid="{DB3652E3-4047-4E65-AC4C-A1629781BC6A}"/>
    <cellStyle name="20% - Accent5 2 2 9" xfId="2417" xr:uid="{60BD1773-5A66-4250-B37C-3BF6709611C1}"/>
    <cellStyle name="20% - Accent5 2 2 9 2" xfId="28929" xr:uid="{EA866365-9AE5-4705-8BF7-639AA6DD0D02}"/>
    <cellStyle name="20% - Accent5 2 2 9 3" xfId="12947" xr:uid="{0757F99B-0432-46A0-8C4A-B6F0FD4D251B}"/>
    <cellStyle name="20% - Accent5 2 2 9 4" xfId="44442" xr:uid="{4D694F2B-A626-45D7-B2D8-8697D6D6626F}"/>
    <cellStyle name="20% - Accent5 2 3" xfId="394" xr:uid="{F7BB60B6-8D72-40E8-B049-461A2075627B}"/>
    <cellStyle name="20% - Accent5 2 3 10" xfId="36166" xr:uid="{8D2B8B03-5BF5-4348-8930-2C79CCC92428}"/>
    <cellStyle name="20% - Accent5 2 3 2" xfId="11235" xr:uid="{F0B301D3-E0AD-4FDD-AF5F-A8C410057234}"/>
    <cellStyle name="20% - Accent5 2 3 2 2" xfId="12700" xr:uid="{99EF5686-508D-455B-877C-8CFD434709B7}"/>
    <cellStyle name="20% - Accent5 2 3 2 2 2" xfId="16273" xr:uid="{C047547B-7F72-4C09-A377-5F9ED04F80B8}"/>
    <cellStyle name="20% - Accent5 2 3 2 2 2 2" xfId="26284" xr:uid="{7448E5B0-0B25-4897-843E-99F0A4A054CB}"/>
    <cellStyle name="20% - Accent5 2 3 2 2 2 2 2" xfId="35307" xr:uid="{3DA93458-E930-42D6-9E6D-6ECABF3C9145}"/>
    <cellStyle name="20% - Accent5 2 3 2 2 2 3" xfId="32069" xr:uid="{11775B76-1515-46F2-BA21-218F1AAC40B4}"/>
    <cellStyle name="20% - Accent5 2 3 2 2 2 4" xfId="39660" xr:uid="{1425F500-99FD-4E9B-8C78-5D59FDA1F1B6}"/>
    <cellStyle name="20% - Accent5 2 3 2 2 3" xfId="19800" xr:uid="{6902ADD1-A4AE-4B97-9175-2C711E803DF7}"/>
    <cellStyle name="20% - Accent5 2 3 2 2 3 2" xfId="33294" xr:uid="{5E3263D0-381B-4CF4-9A1D-7E9C82D64CDE}"/>
    <cellStyle name="20% - Accent5 2 3 2 2 3 3" xfId="41659" xr:uid="{212C2B6E-B7A9-464C-80CD-42A952FD6734}"/>
    <cellStyle name="20% - Accent5 2 3 2 2 4" xfId="22260" xr:uid="{D135B46C-FC1A-4A3E-9F83-D3865E91C5B4}"/>
    <cellStyle name="20% - Accent5 2 3 2 2 4 2" xfId="30331" xr:uid="{0BD976A0-FB72-4C78-9484-99C072A3A665}"/>
    <cellStyle name="20% - Accent5 2 3 2 2 5" xfId="28374" xr:uid="{BF1E9191-D6A5-4F37-A93A-3EE67B4268B9}"/>
    <cellStyle name="20% - Accent5 2 3 2 2 6" xfId="37697" xr:uid="{02653CEC-9F9F-4C27-8142-F56E04C92780}"/>
    <cellStyle name="20% - Accent5 2 3 2 3" xfId="14831" xr:uid="{23B42724-F70B-4667-B8FC-F0521941BF58}"/>
    <cellStyle name="20% - Accent5 2 3 2 3 2" xfId="23242" xr:uid="{0FF31A05-3CF1-44CA-BEC6-51AF693BEF41}"/>
    <cellStyle name="20% - Accent5 2 3 2 3 2 2" xfId="31568" xr:uid="{8663590B-7962-4D45-A024-B19D2C96D1F0}"/>
    <cellStyle name="20% - Accent5 2 3 2 3 2 3" xfId="39126" xr:uid="{BCA2CF8C-0957-457C-BCC5-A11865F6ADB9}"/>
    <cellStyle name="20% - Accent5 2 3 2 3 3" xfId="25783" xr:uid="{C503B5E5-71C3-4A93-B9A2-BC5404B76080}"/>
    <cellStyle name="20% - Accent5 2 3 2 3 3 2" xfId="34733" xr:uid="{F3710764-BF6E-4DE9-9801-7DC60665E062}"/>
    <cellStyle name="20% - Accent5 2 3 2 3 3 3" xfId="41105" xr:uid="{7B5CE706-0878-49D9-99F5-744A3A3C5336}"/>
    <cellStyle name="20% - Accent5 2 3 2 3 4" xfId="21758" xr:uid="{F97B2011-9965-4D69-A15B-0E13574349F2}"/>
    <cellStyle name="20% - Accent5 2 3 2 3 4 2" xfId="29735" xr:uid="{8071CE5F-B15E-4F88-8339-AACD5A86B0CA}"/>
    <cellStyle name="20% - Accent5 2 3 2 3 5" xfId="27809" xr:uid="{2E4CED19-5768-41A4-BAB1-B82EEF9BAD09}"/>
    <cellStyle name="20% - Accent5 2 3 2 3 6" xfId="37103" xr:uid="{06314FDE-E06A-4894-B3D6-95C225D637B3}"/>
    <cellStyle name="20% - Accent5 2 3 2 4" xfId="18358" xr:uid="{3CDC1C40-3E58-49A6-8F89-34CB460E9931}"/>
    <cellStyle name="20% - Accent5 2 3 2 4 2" xfId="25209" xr:uid="{DC12387E-5D3F-4E7E-B078-BD5D7CA1127C}"/>
    <cellStyle name="20% - Accent5 2 3 2 4 2 2" xfId="34023" xr:uid="{B28FFDF6-9A08-466D-8230-DD8DB166750D}"/>
    <cellStyle name="20% - Accent5 2 3 2 4 3" xfId="31036" xr:uid="{A3E09064-2F8D-4B6C-A6CC-CAAF6F1242C8}"/>
    <cellStyle name="20% - Accent5 2 3 2 4 4" xfId="38466" xr:uid="{C8D21E7D-F2B3-4366-9C10-78DEA0FB7040}"/>
    <cellStyle name="20% - Accent5 2 3 2 5" xfId="24196" xr:uid="{B9614DAF-B2BC-4D01-877F-AAC4269D00BC}"/>
    <cellStyle name="20% - Accent5 2 3 2 5 2" xfId="32737" xr:uid="{94E6C5DE-E57D-4B37-926C-A4E3E967C83C}"/>
    <cellStyle name="20% - Accent5 2 3 2 5 3" xfId="40402" xr:uid="{75F35D39-5D5C-4448-AABF-765E796E3D48}"/>
    <cellStyle name="20% - Accent5 2 3 2 6" xfId="21219" xr:uid="{2A73F6BA-7417-44BB-B1D9-6154A43BDDDF}"/>
    <cellStyle name="20% - Accent5 2 3 2 6 2" xfId="29128" xr:uid="{0A756E5B-88B0-4AC5-89DB-949658CEC56A}"/>
    <cellStyle name="20% - Accent5 2 3 2 7" xfId="27225" xr:uid="{1C613A86-D669-46A9-94FE-754B2A5651D0}"/>
    <cellStyle name="20% - Accent5 2 3 2 8" xfId="36363" xr:uid="{461B7B17-470B-4593-A940-8AD5FCBB6F0D}"/>
    <cellStyle name="20% - Accent5 2 3 3" xfId="10807" xr:uid="{7B7E5B89-9B82-49BD-BF24-F310B1ABD347}"/>
    <cellStyle name="20% - Accent5 2 3 3 2" xfId="12293" xr:uid="{852D5C54-EE6F-42EC-B951-53CB85F4AC1D}"/>
    <cellStyle name="20% - Accent5 2 3 3 2 2" xfId="15866" xr:uid="{D6F4ACDE-FE28-45D1-8D3D-3DAACDFEDCB0}"/>
    <cellStyle name="20% - Accent5 2 3 3 2 2 2" xfId="26455" xr:uid="{3353C433-1EA3-406E-8CDF-CC4C7907E8A7}"/>
    <cellStyle name="20% - Accent5 2 3 3 2 2 2 2" xfId="35502" xr:uid="{DE55E023-0923-4199-963B-5DAADD06582A}"/>
    <cellStyle name="20% - Accent5 2 3 3 2 2 3" xfId="32238" xr:uid="{FB7F7985-AA3B-4578-93A2-A41AAD9E828B}"/>
    <cellStyle name="20% - Accent5 2 3 3 2 2 4" xfId="39847" xr:uid="{1EE56B6B-48A5-4A48-A45E-F2AFB832711F}"/>
    <cellStyle name="20% - Accent5 2 3 3 2 3" xfId="19393" xr:uid="{B6285B3D-E135-4640-9F51-5D34AA4CF000}"/>
    <cellStyle name="20% - Accent5 2 3 3 2 3 2" xfId="33480" xr:uid="{BA0A6D1A-6BD6-44DA-96A2-8421120BFE84}"/>
    <cellStyle name="20% - Accent5 2 3 3 2 3 3" xfId="41839" xr:uid="{BC1F46D2-B69F-4899-93C7-1C1801A50C01}"/>
    <cellStyle name="20% - Accent5 2 3 3 2 4" xfId="22431" xr:uid="{256E069D-2830-446F-826A-018493D536D1}"/>
    <cellStyle name="20% - Accent5 2 3 3 2 4 2" xfId="30528" xr:uid="{F5688587-C4C7-45B0-8433-CA3226694B20}"/>
    <cellStyle name="20% - Accent5 2 3 3 2 5" xfId="28561" xr:uid="{963B4518-88A7-492A-A087-75D04BCFF636}"/>
    <cellStyle name="20% - Accent5 2 3 3 2 6" xfId="37886" xr:uid="{6EAC9864-668E-4400-BFB0-1D9505BB9BF6}"/>
    <cellStyle name="20% - Accent5 2 3 3 3" xfId="14439" xr:uid="{B2ECCA4F-A26E-4F2D-8AF4-DE96BBDB2101}"/>
    <cellStyle name="20% - Accent5 2 3 3 3 2" xfId="23417" xr:uid="{0A08F086-FC87-49DF-962D-4217FBA89144}"/>
    <cellStyle name="20% - Accent5 2 3 3 3 2 2" xfId="31746" xr:uid="{9838EEF5-98AE-4743-AB40-51F6AD34EFEA}"/>
    <cellStyle name="20% - Accent5 2 3 3 3 2 3" xfId="39298" xr:uid="{F47F5371-B8F4-4228-8208-47870299F772}"/>
    <cellStyle name="20% - Accent5 2 3 3 3 3" xfId="25962" xr:uid="{5A09026C-78DE-4740-8D7F-D38C502D5BD9}"/>
    <cellStyle name="20% - Accent5 2 3 3 3 3 2" xfId="34928" xr:uid="{5E2AA267-AF86-4EE3-9587-99C7D600B21E}"/>
    <cellStyle name="20% - Accent5 2 3 3 3 3 3" xfId="41294" xr:uid="{BD86508A-9DF3-4A8D-9890-37EB0866AD10}"/>
    <cellStyle name="20% - Accent5 2 3 3 3 4" xfId="21936" xr:uid="{A069DA1E-F6D1-454D-9EA2-3857800CC2B3}"/>
    <cellStyle name="20% - Accent5 2 3 3 3 4 2" xfId="29938" xr:uid="{55A43481-A358-4D40-A942-2C93FDCEAED3}"/>
    <cellStyle name="20% - Accent5 2 3 3 3 5" xfId="28005" xr:uid="{9983CB10-DB83-46C1-8CA4-93CD075D9A46}"/>
    <cellStyle name="20% - Accent5 2 3 3 3 6" xfId="37305" xr:uid="{703172AB-2A76-47E4-BDB2-B1EF333233B3}"/>
    <cellStyle name="20% - Accent5 2 3 3 4" xfId="17966" xr:uid="{247D34F5-A717-47CF-A0E4-360F39240208}"/>
    <cellStyle name="20% - Accent5 2 3 3 4 2" xfId="25394" xr:uid="{2F48F8F0-8F3B-4182-9C25-C140152D817D}"/>
    <cellStyle name="20% - Accent5 2 3 3 4 2 2" xfId="34217" xr:uid="{5C26960E-D5E6-4225-A711-F600DB35229A}"/>
    <cellStyle name="20% - Accent5 2 3 3 4 3" xfId="31218" xr:uid="{7EA0618D-BC12-496B-8727-CF04E754325C}"/>
    <cellStyle name="20% - Accent5 2 3 3 4 4" xfId="38651" xr:uid="{4A6A0756-4A5E-490F-B51D-8438E3DFFFEB}"/>
    <cellStyle name="20% - Accent5 2 3 3 5" xfId="24376" xr:uid="{9D8F5968-7450-4268-BC11-4D2E2ADD354E}"/>
    <cellStyle name="20% - Accent5 2 3 3 5 2" xfId="32926" xr:uid="{B7747933-1FE1-4D16-B01C-EA59E197D043}"/>
    <cellStyle name="20% - Accent5 2 3 3 5 3" xfId="40585" xr:uid="{C7608478-988B-42B6-B2A3-DD48C93FD9EA}"/>
    <cellStyle name="20% - Accent5 2 3 3 6" xfId="21399" xr:uid="{F0413392-0791-41A6-99A1-7044D275E592}"/>
    <cellStyle name="20% - Accent5 2 3 3 6 2" xfId="29330" xr:uid="{C8F8B1C5-0D2A-4BB0-A3B3-94B5AF7FA99F}"/>
    <cellStyle name="20% - Accent5 2 3 3 7" xfId="27414" xr:uid="{13CDD64D-01EE-473D-9F8E-BE84A53DC71C}"/>
    <cellStyle name="20% - Accent5 2 3 3 8" xfId="36561" xr:uid="{CE58986A-F313-47AC-B002-014C064AD285}"/>
    <cellStyle name="20% - Accent5 2 3 4" xfId="11628" xr:uid="{B63CA26C-E393-44F0-9730-6DBDC7EB5144}"/>
    <cellStyle name="20% - Accent5 2 3 4 2" xfId="15211" xr:uid="{36B942A3-332D-4C8D-AF9B-86B6D7298B8C}"/>
    <cellStyle name="20% - Accent5 2 3 4 2 2" xfId="26133" xr:uid="{06539AB4-C394-496D-8302-985D50DF274D}"/>
    <cellStyle name="20% - Accent5 2 3 4 2 2 2" xfId="35126" xr:uid="{13F74C0D-A4E6-48C1-9BB9-A727F1ABF997}"/>
    <cellStyle name="20% - Accent5 2 3 4 2 3" xfId="31918" xr:uid="{896EA0B8-7B74-4262-8879-ED5D900F28F7}"/>
    <cellStyle name="20% - Accent5 2 3 4 2 4" xfId="39479" xr:uid="{486799B6-DC21-400C-99C2-3224D3BF4E2C}"/>
    <cellStyle name="20% - Accent5 2 3 4 3" xfId="18738" xr:uid="{DE473C84-16A6-4256-B66F-BEB6DC9BA29A}"/>
    <cellStyle name="20% - Accent5 2 3 4 3 2" xfId="33119" xr:uid="{F56958D4-9101-444A-B16A-7676A984B584}"/>
    <cellStyle name="20% - Accent5 2 3 4 3 3" xfId="41484" xr:uid="{FD76C86F-0F30-45AE-BFAB-491319BF78BD}"/>
    <cellStyle name="20% - Accent5 2 3 4 4" xfId="22109" xr:uid="{580A828C-18DC-467C-A751-19457C46B328}"/>
    <cellStyle name="20% - Accent5 2 3 4 4 2" xfId="30144" xr:uid="{F8702F9E-72BF-44BE-80AD-08CD0EBCE0A3}"/>
    <cellStyle name="20% - Accent5 2 3 4 5" xfId="28201" xr:uid="{FEBF269C-16D1-4879-8834-9861BDC6D8A2}"/>
    <cellStyle name="20% - Accent5 2 3 4 6" xfId="37509" xr:uid="{3B7ECBAB-F7E7-451D-A64B-35ABC229A0CF}"/>
    <cellStyle name="20% - Accent5 2 3 5" xfId="7649" xr:uid="{49A5F4C6-FD55-4D30-83D2-D675344100E8}"/>
    <cellStyle name="20% - Accent5 2 3 5 2" xfId="13815" xr:uid="{9B29D524-29F0-443B-BBDA-09887E511BB2}"/>
    <cellStyle name="20% - Accent5 2 3 5 2 2" xfId="31398" xr:uid="{61BB0853-89C4-4458-85CF-B8BD3EB805EC}"/>
    <cellStyle name="20% - Accent5 2 3 5 2 3" xfId="38956" xr:uid="{8B978629-B8DB-4E59-9CF7-2A874190B651}"/>
    <cellStyle name="20% - Accent5 2 3 5 3" xfId="17351" xr:uid="{F19B9390-CBA9-4AE9-936C-3641E5F2A8AA}"/>
    <cellStyle name="20% - Accent5 2 3 5 3 2" xfId="34540" xr:uid="{CB307CA3-9C05-445B-876E-37946A1F5181}"/>
    <cellStyle name="20% - Accent5 2 3 5 3 3" xfId="40912" xr:uid="{2E2E3B42-F688-4E48-A6B8-A41C852C1DBA}"/>
    <cellStyle name="20% - Accent5 2 3 5 4" xfId="21577" xr:uid="{6929EC95-B4F3-40C7-8237-DEEBFF4B163E}"/>
    <cellStyle name="20% - Accent5 2 3 5 4 2" xfId="29536" xr:uid="{9A6BD961-BF4D-4391-BAAC-E088A7EFD9EA}"/>
    <cellStyle name="20% - Accent5 2 3 5 5" xfId="27616" xr:uid="{4E31A5CA-3E7F-4B48-92C0-4AB73F984263}"/>
    <cellStyle name="20% - Accent5 2 3 5 6" xfId="36904" xr:uid="{A1638410-DDA6-4A5A-AC6A-2AA4CB00CEDE}"/>
    <cellStyle name="20% - Accent5 2 3 6" xfId="22722" xr:uid="{04C21467-A166-441D-928E-4B922D5C2BF4}"/>
    <cellStyle name="20% - Accent5 2 3 6 2" xfId="25047" xr:uid="{0683235F-DDEF-400A-A3C1-77E544246518}"/>
    <cellStyle name="20% - Accent5 2 3 6 2 2" xfId="33841" xr:uid="{7E82241F-A991-4FA4-8D35-E635E3E30568}"/>
    <cellStyle name="20% - Accent5 2 3 6 3" xfId="30874" xr:uid="{7AD10D06-B277-46BD-8028-D31D6B1C078A}"/>
    <cellStyle name="20% - Accent5 2 3 6 4" xfId="38282" xr:uid="{7EC04D18-8E4C-43F3-8CA3-36A39E276F35}"/>
    <cellStyle name="20% - Accent5 2 3 7" xfId="24050" xr:uid="{C16E8A06-C3B9-41E1-BCF8-762B655760C9}"/>
    <cellStyle name="20% - Accent5 2 3 7 2" xfId="32556" xr:uid="{B40F3503-9031-4AFF-AB47-FE8D738890AB}"/>
    <cellStyle name="20% - Accent5 2 3 7 3" xfId="40221" xr:uid="{0648820A-E5C4-400F-AE39-E21C4E0DBECE}"/>
    <cellStyle name="20% - Accent5 2 3 8" xfId="21050" xr:uid="{37E2CCD8-7CCB-4B19-B03F-A75E7D30F79B}"/>
    <cellStyle name="20% - Accent5 2 3 8 2" xfId="28928" xr:uid="{09AA5B8D-FC32-4707-A92A-242C22466E56}"/>
    <cellStyle name="20% - Accent5 2 3 9" xfId="27061" xr:uid="{32C9F936-867D-4189-BBE3-D0D121C84196}"/>
    <cellStyle name="20% - Accent5 2 4" xfId="395" xr:uid="{BB29EA22-A1A4-4095-829C-6D58B5D2F6D0}"/>
    <cellStyle name="20% - Accent5 2 4 2" xfId="10990" xr:uid="{E29D1139-6F4D-4223-BEC9-99438EA2F07F}"/>
    <cellStyle name="20% - Accent5 2 4 2 2" xfId="26596" xr:uid="{F3D56674-7BC8-4BE3-889D-926A8F9172E9}"/>
    <cellStyle name="20% - Accent5 2 4 2 2 2" xfId="35663" xr:uid="{D4FF366E-80DA-41CA-83B0-4FA3AEEFFDEC}"/>
    <cellStyle name="20% - Accent5 2 4 2 2 3" xfId="40008" xr:uid="{AC3957FE-DB1C-4036-BA60-2E361CBA3100}"/>
    <cellStyle name="20% - Accent5 2 4 2 3" xfId="32375" xr:uid="{4C211E31-5AE3-4EAE-BF18-308F83C38E41}"/>
    <cellStyle name="20% - Accent5 2 4 2 3 2" xfId="41991" xr:uid="{9BFF19A3-52B9-4566-A886-DA181C05CBB4}"/>
    <cellStyle name="20% - Accent5 2 4 2 4" xfId="38044" xr:uid="{C16BCC05-FE54-4F17-8021-9C9CB6DBABF9}"/>
    <cellStyle name="20% - Accent5 2 4 2 5" xfId="23896" xr:uid="{C11568F0-5701-412E-8877-6F53C472B917}"/>
    <cellStyle name="20% - Accent5 2 4 3" xfId="11980" xr:uid="{4453C254-E78C-48C3-BA51-314E2BC393B1}"/>
    <cellStyle name="20% - Accent5 2 4 3 2" xfId="15558" xr:uid="{8F6DEA14-2F49-4626-ADFC-CC81B7ABF3E8}"/>
    <cellStyle name="20% - Accent5 2 4 3 3" xfId="19085" xr:uid="{99854336-3F7F-4921-A471-F79050627DD5}"/>
    <cellStyle name="20% - Accent5 2 4 4" xfId="10432" xr:uid="{14818496-49B4-4A17-83F8-649D93083C16}"/>
    <cellStyle name="20% - Accent5 2 4 4 2" xfId="14152" xr:uid="{A68C027C-A4D1-4726-A325-438AC9B13AFD}"/>
    <cellStyle name="20% - Accent5 2 4 4 3" xfId="17679" xr:uid="{9324B06F-A902-43DD-9214-14E8AED2B135}"/>
    <cellStyle name="20% - Accent5 2 4 5" xfId="22574" xr:uid="{EA7FA77F-8872-44D1-9152-C3F7CF8ADB47}"/>
    <cellStyle name="20% - Accent5 2 4 5 2" xfId="30694" xr:uid="{363C50F0-FC6C-4C02-919E-EB4CA50AD137}"/>
    <cellStyle name="20% - Accent5 2 4 6" xfId="28717" xr:uid="{77280BA2-01EC-45B6-98D9-E84F6DE7984E}"/>
    <cellStyle name="20% - Accent5 2 4 7" xfId="36730" xr:uid="{A45611AF-58B9-4CF0-9028-30FFCFC3F35D}"/>
    <cellStyle name="20% - Accent5 2 5" xfId="11089" xr:uid="{A790556A-8916-47A9-9D24-124D15A47A40}"/>
    <cellStyle name="20% - Accent5 2 5 2" xfId="12540" xr:uid="{050349E4-7A84-46CF-8EEE-FD204576D041}"/>
    <cellStyle name="20% - Accent5 2 5 2 2" xfId="16113" xr:uid="{EF016531-E1C2-456A-9728-2702E84B10BB}"/>
    <cellStyle name="20% - Accent5 2 5 2 3" xfId="19640" xr:uid="{805788DE-8151-462A-AFDF-FA8B5631F286}"/>
    <cellStyle name="20% - Accent5 2 5 3" xfId="14685" xr:uid="{CA1EDB3C-872D-4F6B-969B-94E840DCE0B7}"/>
    <cellStyle name="20% - Accent5 2 5 4" xfId="18212" xr:uid="{59C5356D-BC4E-4FC6-85B2-D26E4A1AD74E}"/>
    <cellStyle name="20% - Accent5 2 6" xfId="10660" xr:uid="{1FF08D1E-2065-4AA0-9EA6-952C7BBCDFD1}"/>
    <cellStyle name="20% - Accent5 2 6 2" xfId="12140" xr:uid="{73A9F2D0-C4FC-4E2F-AAA7-B03F0A3DF2DD}"/>
    <cellStyle name="20% - Accent5 2 6 2 2" xfId="15713" xr:uid="{374A16F2-EC6A-43CA-B0A8-B6287A8D1CAC}"/>
    <cellStyle name="20% - Accent5 2 6 2 3" xfId="19240" xr:uid="{907A849C-C701-42BE-873E-CAA35544D007}"/>
    <cellStyle name="20% - Accent5 2 6 3" xfId="14292" xr:uid="{6DC1A351-D22C-4D94-B14F-23A71E727E5A}"/>
    <cellStyle name="20% - Accent5 2 6 4" xfId="17819" xr:uid="{AF12269A-FC10-4FA8-92CD-4768D47C0CB2}"/>
    <cellStyle name="20% - Accent5 20" xfId="48175" xr:uid="{70FA6C4A-C2E0-4F9A-84B1-12C5835D586D}"/>
    <cellStyle name="20% - Accent5 3" xfId="229" xr:uid="{7A895E63-3E5B-497D-AB57-3A6EB3B03ED8}"/>
    <cellStyle name="20% - Accent5 3 10" xfId="6078" xr:uid="{E655C0EA-8D40-443D-A45F-711DF0341F97}"/>
    <cellStyle name="20% - Accent5 3 11" xfId="36168" xr:uid="{0B165CB4-13C1-4E42-AF36-300529DDA7E1}"/>
    <cellStyle name="20% - Accent5 3 12" xfId="42503" xr:uid="{48C15BD4-FC36-4A2B-8280-EDD5A6ECD2CC}"/>
    <cellStyle name="20% - Accent5 3 13" xfId="42575" xr:uid="{5A53B89F-DF08-479E-B5EC-068E8A0452BF}"/>
    <cellStyle name="20% - Accent5 3 14" xfId="48156" xr:uid="{C3E0C4C0-19B2-47E8-8069-B5CF4DC578C3}"/>
    <cellStyle name="20% - Accent5 3 2" xfId="396" xr:uid="{5FD69E39-DFB2-47BB-906D-91E6F785C7E1}"/>
    <cellStyle name="20% - Accent5 3 2 2" xfId="11144" xr:uid="{EE29F84C-D879-4953-BAA4-2215A4FCF266}"/>
    <cellStyle name="20% - Accent5 3 2 2 2" xfId="12596" xr:uid="{3EEF69D8-E481-42FA-AD6E-3295A03449F8}"/>
    <cellStyle name="20% - Accent5 3 2 2 2 2" xfId="16169" xr:uid="{B6713543-C96B-4AD2-8555-34EA4EE74569}"/>
    <cellStyle name="20% - Accent5 3 2 2 2 2 2" xfId="35309" xr:uid="{49E70E3A-C37B-4345-966C-F5959AEF6F65}"/>
    <cellStyle name="20% - Accent5 3 2 2 2 3" xfId="19696" xr:uid="{3CAEC72B-B082-4782-B578-794B92D71727}"/>
    <cellStyle name="20% - Accent5 3 2 2 2 4" xfId="39662" xr:uid="{DB15FAEF-4CCE-416E-9484-B9B29FFF54C5}"/>
    <cellStyle name="20% - Accent5 3 2 2 3" xfId="14740" xr:uid="{A68506EE-D093-4E68-AD8D-83C86F2DD675}"/>
    <cellStyle name="20% - Accent5 3 2 2 3 2" xfId="33295" xr:uid="{54A11C7E-F573-4D3A-87B9-6128192D56AB}"/>
    <cellStyle name="20% - Accent5 3 2 2 3 3" xfId="41660" xr:uid="{22EECA76-55D5-4AE7-BF13-D8CA81CE7FE6}"/>
    <cellStyle name="20% - Accent5 3 2 2 4" xfId="18267" xr:uid="{5291416C-280F-40B0-9E3F-E617427D3E3E}"/>
    <cellStyle name="20% - Accent5 3 2 2 4 2" xfId="30333" xr:uid="{6D04444E-8F4C-4DBD-8DA2-8B7C9E5ECE80}"/>
    <cellStyle name="20% - Accent5 3 2 2 5" xfId="28375" xr:uid="{ECE3677E-070A-4BD9-9ADB-BA8EF6011E7F}"/>
    <cellStyle name="20% - Accent5 3 2 2 6" xfId="37698" xr:uid="{60C39750-9754-4A8A-A82E-C39915093283}"/>
    <cellStyle name="20% - Accent5 3 2 3" xfId="20377" xr:uid="{18A6D3B8-CDD6-4988-BDC8-8E4DE05A8488}"/>
    <cellStyle name="20% - Accent5 3 2 3 2" xfId="23243" xr:uid="{919161E7-4516-47FE-853B-A06443A763D9}"/>
    <cellStyle name="20% - Accent5 3 2 3 2 2" xfId="31569" xr:uid="{5D625F24-45EC-49E7-87E2-0D0E4FC6E357}"/>
    <cellStyle name="20% - Accent5 3 2 3 2 3" xfId="39127" xr:uid="{57C85434-3786-4208-BF25-52576C9F587A}"/>
    <cellStyle name="20% - Accent5 3 2 3 3" xfId="25784" xr:uid="{D9ECCFAB-776F-4ED3-9A82-67C6104A28D7}"/>
    <cellStyle name="20% - Accent5 3 2 3 3 2" xfId="34734" xr:uid="{4A172718-1B39-467D-879B-E0227DB3767D}"/>
    <cellStyle name="20% - Accent5 3 2 3 3 3" xfId="41106" xr:uid="{B550BD74-657B-4C36-B06A-8AB55D258A8F}"/>
    <cellStyle name="20% - Accent5 3 2 3 4" xfId="21759" xr:uid="{451AF4E3-25BD-4BF0-899E-0FEEA50D2FAD}"/>
    <cellStyle name="20% - Accent5 3 2 3 4 2" xfId="29737" xr:uid="{4FAD9C73-3696-4BBF-9A54-21E728A72769}"/>
    <cellStyle name="20% - Accent5 3 2 3 5" xfId="27810" xr:uid="{45431953-74BA-419E-89D6-D2ECDAAEF5D5}"/>
    <cellStyle name="20% - Accent5 3 2 3 6" xfId="37105" xr:uid="{CEC510F1-FC31-488A-8ED2-3EA74C029EE8}"/>
    <cellStyle name="20% - Accent5 3 2 4" xfId="22843" xr:uid="{677C3BC1-BCE5-4361-8F3A-04B6E79E0DBB}"/>
    <cellStyle name="20% - Accent5 3 2 4 2" xfId="25210" xr:uid="{CBEF6122-C650-4047-A24A-2B05349EADD0}"/>
    <cellStyle name="20% - Accent5 3 2 4 2 2" xfId="34024" xr:uid="{CB4F7BB8-FE6B-4CA2-8677-05B87CEF3DEF}"/>
    <cellStyle name="20% - Accent5 3 2 4 3" xfId="31037" xr:uid="{4EA9EEED-966D-4C3E-9ECC-BC1FC94D22B5}"/>
    <cellStyle name="20% - Accent5 3 2 4 4" xfId="38467" xr:uid="{D6C69ECC-9FE1-43AD-A83F-6B69D42D9F89}"/>
    <cellStyle name="20% - Accent5 3 2 5" xfId="24197" xr:uid="{BC831BF6-17D3-449F-B58D-1FA5F8C1DCC9}"/>
    <cellStyle name="20% - Accent5 3 2 5 2" xfId="32738" xr:uid="{6B772845-636C-4EF4-994C-56FD215A6798}"/>
    <cellStyle name="20% - Accent5 3 2 5 3" xfId="40403" xr:uid="{E82B3936-36DC-4E41-BCC3-2105C5B13F9D}"/>
    <cellStyle name="20% - Accent5 3 2 6" xfId="21220" xr:uid="{79451872-5AB4-4FFC-9C2F-F34BA1B6F14F}"/>
    <cellStyle name="20% - Accent5 3 2 6 2" xfId="29130" xr:uid="{CC54DC93-6B93-491F-8592-722EF6BF8358}"/>
    <cellStyle name="20% - Accent5 3 2 7" xfId="27226" xr:uid="{746D8F8F-5975-4B57-8ED9-3AAEC107B39E}"/>
    <cellStyle name="20% - Accent5 3 2 8" xfId="36365" xr:uid="{57E53CD1-F6CA-4BD0-A624-E3C8FD77DC34}"/>
    <cellStyle name="20% - Accent5 3 2 9" xfId="10118" xr:uid="{4E047F9D-6D49-4F0B-B85F-47D057BE22B1}"/>
    <cellStyle name="20% - Accent5 3 3" xfId="2218" xr:uid="{F6A17162-7448-4034-A590-371262D32F70}"/>
    <cellStyle name="20% - Accent5 3 3 10" xfId="10117" xr:uid="{FCCE386B-71B8-47EA-B232-9A95C1851847}"/>
    <cellStyle name="20% - Accent5 3 3 11" xfId="44245" xr:uid="{1B737AC1-4BFD-4BD8-A93B-393BD0E4A5D1}"/>
    <cellStyle name="20% - Accent5 3 3 2" xfId="3961" xr:uid="{3A45E665-D195-4938-89C9-6DF13D510665}"/>
    <cellStyle name="20% - Accent5 3 3 2 2" xfId="23799" xr:uid="{7B1D1732-3275-478E-961B-E3B821F8C32F}"/>
    <cellStyle name="20% - Accent5 3 3 2 2 2" xfId="26456" xr:uid="{1CEDEFA7-261D-4CF2-8806-7FCB1EFB0A92}"/>
    <cellStyle name="20% - Accent5 3 3 2 2 2 2" xfId="35504" xr:uid="{85719E94-ABFF-4F89-98DB-D794360249E9}"/>
    <cellStyle name="20% - Accent5 3 3 2 2 3" xfId="32239" xr:uid="{A2CF23B6-D4A6-42B4-9FB2-F3D653B5DBFC}"/>
    <cellStyle name="20% - Accent5 3 3 2 2 4" xfId="39849" xr:uid="{D9F89243-7F02-42A2-BD7F-5F27B19F8F89}"/>
    <cellStyle name="20% - Accent5 3 3 2 3" xfId="24764" xr:uid="{B0B33C5C-C652-47C6-847E-7EA6C40C3909}"/>
    <cellStyle name="20% - Accent5 3 3 2 3 2" xfId="33481" xr:uid="{0F3A1A83-F2CC-41EA-A9F0-9A4C05972E24}"/>
    <cellStyle name="20% - Accent5 3 3 2 3 3" xfId="41840" xr:uid="{D6F337C0-47B4-4FD8-AA39-06D4FB3DEAF2}"/>
    <cellStyle name="20% - Accent5 3 3 2 4" xfId="22432" xr:uid="{E3DC28DC-1A11-4DB1-AE94-52669582781A}"/>
    <cellStyle name="20% - Accent5 3 3 2 4 2" xfId="30530" xr:uid="{7327141E-3032-49E3-93C6-F393D3AD44BC}"/>
    <cellStyle name="20% - Accent5 3 3 2 5" xfId="28562" xr:uid="{7719CA72-F95F-4387-9151-32DCA7D0137F}"/>
    <cellStyle name="20% - Accent5 3 3 2 6" xfId="37888" xr:uid="{F6857337-1DE9-4553-A880-AE9FA67D5532}"/>
    <cellStyle name="20% - Accent5 3 3 2 7" xfId="20811" xr:uid="{054F3051-CA55-44A3-A0EC-1C90989FF165}"/>
    <cellStyle name="20% - Accent5 3 3 2 8" xfId="45986" xr:uid="{8320D0C8-3640-426D-9369-0E6CE84F64B8}"/>
    <cellStyle name="20% - Accent5 3 3 3" xfId="20493" xr:uid="{8F1F8250-4607-469A-9BFA-DAC59E63130E}"/>
    <cellStyle name="20% - Accent5 3 3 3 2" xfId="23418" xr:uid="{2FEF6D05-54C8-48B7-A6C9-2876FB66DA9C}"/>
    <cellStyle name="20% - Accent5 3 3 3 2 2" xfId="31747" xr:uid="{FD5EA478-B94C-4473-98A7-5D3E4592D7EE}"/>
    <cellStyle name="20% - Accent5 3 3 3 2 3" xfId="39299" xr:uid="{59796140-F37A-4F4B-BA61-1ECED53EB3B9}"/>
    <cellStyle name="20% - Accent5 3 3 3 3" xfId="25963" xr:uid="{C2875EE8-7593-467D-91AF-85D1B9BDC297}"/>
    <cellStyle name="20% - Accent5 3 3 3 3 2" xfId="34929" xr:uid="{B5202057-8105-42C4-A798-6C4F3C978755}"/>
    <cellStyle name="20% - Accent5 3 3 3 3 3" xfId="41295" xr:uid="{210824E0-B182-42BE-8545-92F57D0EDABA}"/>
    <cellStyle name="20% - Accent5 3 3 3 4" xfId="21937" xr:uid="{9A34ED43-9B3D-4EC7-98A6-658E398F89C3}"/>
    <cellStyle name="20% - Accent5 3 3 3 4 2" xfId="29940" xr:uid="{FB1D7456-2DDF-4DE2-B87F-5B29ACF4B152}"/>
    <cellStyle name="20% - Accent5 3 3 3 5" xfId="28006" xr:uid="{FCB95547-8EF3-4E7A-87F6-876D4CB92FD7}"/>
    <cellStyle name="20% - Accent5 3 3 3 6" xfId="37307" xr:uid="{992DD212-ACB9-49C3-B773-D150D5E9E34B}"/>
    <cellStyle name="20% - Accent5 3 3 4" xfId="22970" xr:uid="{4725F0FF-B4B2-4D25-857D-B90E6A454EB8}"/>
    <cellStyle name="20% - Accent5 3 3 4 2" xfId="25395" xr:uid="{EFB47CDD-6168-4843-85D9-C84101FFE301}"/>
    <cellStyle name="20% - Accent5 3 3 4 2 2" xfId="34219" xr:uid="{3A567A74-A037-4FEA-8B5B-7A9B152D481D}"/>
    <cellStyle name="20% - Accent5 3 3 4 3" xfId="31219" xr:uid="{546174EC-42B8-421B-AAB2-F8C0C7E786CC}"/>
    <cellStyle name="20% - Accent5 3 3 4 4" xfId="38653" xr:uid="{E50FEF46-7013-4360-A20F-045A8ED7A05B}"/>
    <cellStyle name="20% - Accent5 3 3 5" xfId="24377" xr:uid="{6E163990-A0B7-4146-92D2-DF1D3A87A99C}"/>
    <cellStyle name="20% - Accent5 3 3 5 2" xfId="32927" xr:uid="{626995F1-161A-468B-BA5F-DC4C7725CAF2}"/>
    <cellStyle name="20% - Accent5 3 3 5 3" xfId="40586" xr:uid="{4168353D-C1BE-4EDD-8574-2349025FD171}"/>
    <cellStyle name="20% - Accent5 3 3 6" xfId="21400" xr:uid="{9C7BC744-5B52-4D3D-9B99-3A6AC1E4F176}"/>
    <cellStyle name="20% - Accent5 3 3 6 2" xfId="29332" xr:uid="{FDFF3735-99E3-4C74-84D0-D6369D083C90}"/>
    <cellStyle name="20% - Accent5 3 3 7" xfId="27415" xr:uid="{042C7171-B479-475F-8676-56C915789BF9}"/>
    <cellStyle name="20% - Accent5 3 3 8" xfId="36563" xr:uid="{B449D2A2-B4C3-4E98-A75D-D3F6C9EE398A}"/>
    <cellStyle name="20% - Accent5 3 3 9" xfId="20158" xr:uid="{711446EF-75A3-44DD-8D55-38E0C27AF5E7}"/>
    <cellStyle name="20% - Accent5 3 4" xfId="2291" xr:uid="{1FF2B7D1-CC85-43F6-962F-093731969F63}"/>
    <cellStyle name="20% - Accent5 3 4 2" xfId="11828" xr:uid="{3968256B-B2ED-4781-866C-9111002761CA}"/>
    <cellStyle name="20% - Accent5 3 4 2 2" xfId="15407" xr:uid="{5CEDDB05-577D-4EBD-9336-C5F159977B06}"/>
    <cellStyle name="20% - Accent5 3 4 2 2 2" xfId="35665" xr:uid="{87F5F48B-EA1C-4C0A-94BA-CDC91C15AD2E}"/>
    <cellStyle name="20% - Accent5 3 4 2 2 3" xfId="40010" xr:uid="{0DA232F3-46DE-401B-944F-2776575E0634}"/>
    <cellStyle name="20% - Accent5 3 4 2 3" xfId="18934" xr:uid="{BF4E3A89-F61D-4BE4-9367-0DB53582E84D}"/>
    <cellStyle name="20% - Accent5 3 4 2 3 2" xfId="41993" xr:uid="{784CDA67-2E80-47FC-8629-8CA69097051C}"/>
    <cellStyle name="20% - Accent5 3 4 2 4" xfId="38046" xr:uid="{1CF6E943-C03F-4649-B6A6-9CC972DDE044}"/>
    <cellStyle name="20% - Accent5 3 4 3" xfId="13998" xr:uid="{AB13EB2E-EAF2-45C1-AC29-21AD00CC8FD0}"/>
    <cellStyle name="20% - Accent5 3 4 3 2" xfId="34382" xr:uid="{BB63B278-A553-47CC-A102-C9D961CED05E}"/>
    <cellStyle name="20% - Accent5 3 4 3 3" xfId="38812" xr:uid="{CB2FC358-2B72-4984-8AD0-FD94ED18C3C2}"/>
    <cellStyle name="20% - Accent5 3 4 4" xfId="17530" xr:uid="{02495BE2-13E7-43CD-84A0-28505644C417}"/>
    <cellStyle name="20% - Accent5 3 4 4 2" xfId="33637" xr:uid="{463C727C-39A4-45C2-819A-CC116EC882DE}"/>
    <cellStyle name="20% - Accent5 3 4 4 3" xfId="40746" xr:uid="{8BD639AA-DCF7-4C52-B8C2-86C9CAE5724F}"/>
    <cellStyle name="20% - Accent5 3 4 5" xfId="22575" xr:uid="{542B02FE-A6ED-4804-B99B-F71431BA1D9B}"/>
    <cellStyle name="20% - Accent5 3 4 5 2" xfId="30696" xr:uid="{309109A6-9383-4EE7-906C-D263DF810E04}"/>
    <cellStyle name="20% - Accent5 3 4 6" xfId="28719" xr:uid="{130F7974-C9B2-4B61-A468-5EA12DA1EA66}"/>
    <cellStyle name="20% - Accent5 3 4 7" xfId="36732" xr:uid="{57F8EF71-C59F-4841-AD23-258882C6BBA4}"/>
    <cellStyle name="20% - Accent5 3 4 8" xfId="9302" xr:uid="{6B723ED7-AAD5-4279-AB8D-24EAE79554D2}"/>
    <cellStyle name="20% - Accent5 3 4 9" xfId="44316" xr:uid="{DBEB1BDB-C745-4BDE-962D-2F5771C9EBB8}"/>
    <cellStyle name="20% - Accent5 3 5" xfId="4057" xr:uid="{B4EF6117-EA69-4641-A989-7F8FE9FA78B6}"/>
    <cellStyle name="20% - Accent5 3 5 2" xfId="12196" xr:uid="{C9D8D438-3169-46AA-A73D-F74DA75C4A3C}"/>
    <cellStyle name="20% - Accent5 3 5 2 2" xfId="15769" xr:uid="{7DF93F14-98AE-4E81-9C77-E10E13505860}"/>
    <cellStyle name="20% - Accent5 3 5 2 2 2" xfId="35128" xr:uid="{EB813D6D-599B-465E-9335-57C2C0AF7FA4}"/>
    <cellStyle name="20% - Accent5 3 5 2 3" xfId="19296" xr:uid="{931505A2-2210-40C8-9C89-7EE1FA3E9A01}"/>
    <cellStyle name="20% - Accent5 3 5 2 4" xfId="39481" xr:uid="{84040E61-56E3-4558-809D-AA85CF80D0FB}"/>
    <cellStyle name="20% - Accent5 3 5 3" xfId="14348" xr:uid="{AF4868E4-EED0-4D0C-BCD1-9829FAEAA1AE}"/>
    <cellStyle name="20% - Accent5 3 5 3 2" xfId="33120" xr:uid="{2D016D09-35D6-41E0-8815-34BF23E8EFC5}"/>
    <cellStyle name="20% - Accent5 3 5 3 3" xfId="41485" xr:uid="{5C9F6E96-77ED-49F3-A3F0-6888FDF1F7E6}"/>
    <cellStyle name="20% - Accent5 3 5 4" xfId="17875" xr:uid="{6520B66C-3C37-4C51-82C5-FC80E16F3149}"/>
    <cellStyle name="20% - Accent5 3 5 4 2" xfId="30146" xr:uid="{BF1255B2-0A03-418F-ABFA-42F48FF0BD6C}"/>
    <cellStyle name="20% - Accent5 3 5 5" xfId="28202" xr:uid="{7894A29B-C37D-4EBD-BC17-9747C0364340}"/>
    <cellStyle name="20% - Accent5 3 5 6" xfId="37511" xr:uid="{CEF4EF06-2725-461E-9B6B-948DF214FA66}"/>
    <cellStyle name="20% - Accent5 3 5 7" xfId="10716" xr:uid="{BC1FAAC5-9BFC-44A4-8EFA-CAB4EF1515AB}"/>
    <cellStyle name="20% - Accent5 3 5 8" xfId="46062" xr:uid="{ECA74B00-0115-4D1E-B1E2-911DC1EC4C00}"/>
    <cellStyle name="20% - Accent5 3 6" xfId="4135" xr:uid="{8828EFAD-F2D0-4931-A15D-671EEB00FDD5}"/>
    <cellStyle name="20% - Accent5 3 6 2" xfId="23109" xr:uid="{EDCE68AA-2F95-40EA-AEA2-59BFE89A6264}"/>
    <cellStyle name="20% - Accent5 3 6 2 2" xfId="31400" xr:uid="{E4E1508D-9DEB-42FB-9A2C-90B94FD3E9E4}"/>
    <cellStyle name="20% - Accent5 3 6 2 3" xfId="38958" xr:uid="{8781C84C-2D2E-4811-8B16-04DF0C5B7A06}"/>
    <cellStyle name="20% - Accent5 3 6 3" xfId="25639" xr:uid="{1FA27BA8-19B4-4194-9511-FEFDE579B603}"/>
    <cellStyle name="20% - Accent5 3 6 3 2" xfId="34542" xr:uid="{6F42D35F-41FE-4BD2-9492-E8B75A1AF3FF}"/>
    <cellStyle name="20% - Accent5 3 6 3 3" xfId="40914" xr:uid="{F534CB2A-0714-441E-86FB-62F38A50A1AE}"/>
    <cellStyle name="20% - Accent5 3 6 4" xfId="21579" xr:uid="{E9816B52-D375-41DB-B213-9DBE1E06BAD7}"/>
    <cellStyle name="20% - Accent5 3 6 4 2" xfId="29538" xr:uid="{C82DBB7C-9747-4981-8CBD-26D18AA998B3}"/>
    <cellStyle name="20% - Accent5 3 6 5" xfId="27618" xr:uid="{53996F2A-5034-4020-A2D9-96BFD1B7C353}"/>
    <cellStyle name="20% - Accent5 3 6 6" xfId="36906" xr:uid="{7F66B623-0A34-4D20-AE67-7C40470FBD01}"/>
    <cellStyle name="20% - Accent5 3 6 7" xfId="20271" xr:uid="{39AE591F-2310-4B12-B376-4EA4F18CD20B}"/>
    <cellStyle name="20% - Accent5 3 6 8" xfId="8761" xr:uid="{1A2E46A6-0136-473F-857E-CD4852DEEE80}"/>
    <cellStyle name="20% - Accent5 3 6 9" xfId="46139" xr:uid="{6621FC03-1C73-4BCD-A74B-4521E0A84EAD}"/>
    <cellStyle name="20% - Accent5 3 7" xfId="4212" xr:uid="{BADF02C3-3D23-4AFB-AD16-91C13CE222B6}"/>
    <cellStyle name="20% - Accent5 3 7 2" xfId="25048" xr:uid="{F43987B9-1541-4A5E-8B10-38016E707293}"/>
    <cellStyle name="20% - Accent5 3 7 2 2" xfId="33843" xr:uid="{7F2AAC00-6C79-4607-9389-092FDBA3C057}"/>
    <cellStyle name="20% - Accent5 3 7 3" xfId="30875" xr:uid="{91CCD61D-31D1-4C49-9B21-DC0125CF4094}"/>
    <cellStyle name="20% - Accent5 3 7 4" xfId="38284" xr:uid="{DE4223A2-E4CE-45EF-BAD9-49F74C0AAA79}"/>
    <cellStyle name="20% - Accent5 3 7 5" xfId="22723" xr:uid="{CCCE146E-D6C5-4911-B070-1809E63C6F50}"/>
    <cellStyle name="20% - Accent5 3 7 6" xfId="46216" xr:uid="{7EDB0E97-9B64-4EFD-B859-9888B470201D}"/>
    <cellStyle name="20% - Accent5 3 8" xfId="4289" xr:uid="{0252EEC3-E4E4-48D1-A0C0-BC38F7624E3B}"/>
    <cellStyle name="20% - Accent5 3 8 2" xfId="32558" xr:uid="{1C5AFF3A-1EB7-4F1D-9D7E-F2153AD5EA96}"/>
    <cellStyle name="20% - Accent5 3 8 3" xfId="40223" xr:uid="{C78A5D50-94D0-4510-9E36-1B45C221B379}"/>
    <cellStyle name="20% - Accent5 3 8 4" xfId="24052" xr:uid="{4B7194C5-BAE6-49B4-8ED0-E7945649C3EA}"/>
    <cellStyle name="20% - Accent5 3 8 5" xfId="46293" xr:uid="{91E23A3B-7CDD-4ECD-AB35-C859CE31B3C7}"/>
    <cellStyle name="20% - Accent5 3 9" xfId="5953" xr:uid="{AF172073-D4D5-4CB0-AE62-A22920A54680}"/>
    <cellStyle name="20% - Accent5 3 9 2" xfId="28930" xr:uid="{E4832E56-8996-474F-85B2-56891F07B853}"/>
    <cellStyle name="20% - Accent5 3 9 3" xfId="21051" xr:uid="{B6F1F7EE-D5E1-4646-B979-D57B5D156A61}"/>
    <cellStyle name="20% - Accent5 3 9 4" xfId="47950" xr:uid="{739F71A7-143D-4584-A265-BBA57B075A2F}"/>
    <cellStyle name="20% - Accent5 4" xfId="397" xr:uid="{103745EB-93D4-4F5F-BB1B-E70AFBA69F08}"/>
    <cellStyle name="20% - Accent5 4 10" xfId="27062" xr:uid="{5B962E50-17FC-4B28-B4CC-C41559A6863A}"/>
    <cellStyle name="20% - Accent5 4 11" xfId="36169" xr:uid="{BEDA980D-01F4-4481-8EDF-5131E43220AA}"/>
    <cellStyle name="20% - Accent5 4 2" xfId="11211" xr:uid="{DCDA3F71-FBC4-4721-8930-3DF9BB166237}"/>
    <cellStyle name="20% - Accent5 4 2 2" xfId="12676" xr:uid="{A279BCA6-41A4-4B7A-8820-7E7F73E98063}"/>
    <cellStyle name="20% - Accent5 4 2 2 2" xfId="16249" xr:uid="{9E993369-E5D3-4B18-9C2A-EC2E4B2C0FB6}"/>
    <cellStyle name="20% - Accent5 4 2 2 2 2" xfId="26285" xr:uid="{500C8D83-9BC0-49A4-AF2A-1455147FDFF8}"/>
    <cellStyle name="20% - Accent5 4 2 2 2 2 2" xfId="35310" xr:uid="{88B0C661-5A52-419E-B5DF-3DD7CBFD3BAD}"/>
    <cellStyle name="20% - Accent5 4 2 2 2 3" xfId="32070" xr:uid="{5E899A36-0B3F-4A24-AD7D-8088EA785FF6}"/>
    <cellStyle name="20% - Accent5 4 2 2 2 4" xfId="39663" xr:uid="{40DD0670-7D65-4F98-8668-B10D06787E2C}"/>
    <cellStyle name="20% - Accent5 4 2 2 3" xfId="19776" xr:uid="{073E2CD3-DFAD-4B12-8434-309250D525D1}"/>
    <cellStyle name="20% - Accent5 4 2 2 3 2" xfId="33296" xr:uid="{E0F70CC0-8498-4830-83DC-7A2182F283A7}"/>
    <cellStyle name="20% - Accent5 4 2 2 3 3" xfId="41661" xr:uid="{30C8D420-DD8E-45D0-B0AE-A918B3C0F057}"/>
    <cellStyle name="20% - Accent5 4 2 2 4" xfId="22262" xr:uid="{091216DA-2251-425C-A235-9B1E9FCEB725}"/>
    <cellStyle name="20% - Accent5 4 2 2 4 2" xfId="30334" xr:uid="{2B8CFA5A-4BCD-4E75-91EC-776FAB5A265B}"/>
    <cellStyle name="20% - Accent5 4 2 2 5" xfId="28376" xr:uid="{FB6A065D-0BD1-40C4-B8A1-BAF84E59CD6E}"/>
    <cellStyle name="20% - Accent5 4 2 2 6" xfId="37699" xr:uid="{1CF9F283-16A2-4967-A44D-1A7651AF9CA4}"/>
    <cellStyle name="20% - Accent5 4 2 3" xfId="14807" xr:uid="{41717F72-252C-452E-A2E4-6631ED4577D2}"/>
    <cellStyle name="20% - Accent5 4 2 3 2" xfId="23244" xr:uid="{43AF8B76-23F5-4F3D-A285-416EA1902E86}"/>
    <cellStyle name="20% - Accent5 4 2 3 2 2" xfId="31570" xr:uid="{A1B2EE26-ED20-4C15-A650-21796E9B5FC9}"/>
    <cellStyle name="20% - Accent5 4 2 3 2 3" xfId="39128" xr:uid="{A16A3077-507F-488D-9462-4119C9A01FDF}"/>
    <cellStyle name="20% - Accent5 4 2 3 3" xfId="25785" xr:uid="{2C46DFB4-00F9-4552-853E-477361ED11A9}"/>
    <cellStyle name="20% - Accent5 4 2 3 3 2" xfId="34735" xr:uid="{34F7F3BE-69D5-488F-84D6-6EC75BA1C5A6}"/>
    <cellStyle name="20% - Accent5 4 2 3 3 3" xfId="41107" xr:uid="{CF99023D-5CBC-4EE5-9E4E-C5A7A6AE3A48}"/>
    <cellStyle name="20% - Accent5 4 2 3 4" xfId="21760" xr:uid="{0681D608-B800-494C-8AD6-590650ACFB89}"/>
    <cellStyle name="20% - Accent5 4 2 3 4 2" xfId="29738" xr:uid="{E30368A8-27DF-4638-AB0E-ECACD4E53DAB}"/>
    <cellStyle name="20% - Accent5 4 2 3 5" xfId="27811" xr:uid="{F82EEEE5-260D-4C19-8BED-FC0978B9F2F7}"/>
    <cellStyle name="20% - Accent5 4 2 3 6" xfId="37106" xr:uid="{2034B7A8-444A-4752-A665-8EDFB62E5F6F}"/>
    <cellStyle name="20% - Accent5 4 2 4" xfId="18334" xr:uid="{90B3207F-73C3-45E1-910A-11C7033A752D}"/>
    <cellStyle name="20% - Accent5 4 2 4 2" xfId="25211" xr:uid="{348FC55C-AC88-47C8-BA28-4BCAE11040C5}"/>
    <cellStyle name="20% - Accent5 4 2 4 2 2" xfId="34025" xr:uid="{BE79B65B-68CA-4A83-AEF0-FE76603A67D9}"/>
    <cellStyle name="20% - Accent5 4 2 4 3" xfId="31038" xr:uid="{8C4A07DC-342B-4713-9B6C-E42EED9FBEB8}"/>
    <cellStyle name="20% - Accent5 4 2 4 4" xfId="38468" xr:uid="{4FDCEC4E-CC1C-4C5A-90FC-E9F962EA1A8E}"/>
    <cellStyle name="20% - Accent5 4 2 5" xfId="24198" xr:uid="{4F39F01B-D98C-4F08-88ED-4FC41DC3A1A0}"/>
    <cellStyle name="20% - Accent5 4 2 5 2" xfId="32739" xr:uid="{CC1A2515-A834-4D79-B9A3-C914C8EEC51C}"/>
    <cellStyle name="20% - Accent5 4 2 5 3" xfId="40404" xr:uid="{90554C4C-0143-41F7-B38C-ECCDA8F6CC9D}"/>
    <cellStyle name="20% - Accent5 4 2 6" xfId="21221" xr:uid="{5A920901-1975-4D51-A8FB-5D10838C5B13}"/>
    <cellStyle name="20% - Accent5 4 2 6 2" xfId="29131" xr:uid="{EB303319-9163-4D77-BC2F-DF0A80C96196}"/>
    <cellStyle name="20% - Accent5 4 2 7" xfId="27227" xr:uid="{5EA2BC29-4541-4F0B-BD95-EF203129E707}"/>
    <cellStyle name="20% - Accent5 4 2 8" xfId="36366" xr:uid="{62EEA85C-F4A6-4773-98F7-379009DC389F}"/>
    <cellStyle name="20% - Accent5 4 3" xfId="10784" xr:uid="{085FCD10-3D45-4EAB-A60C-99C8B77FE106}"/>
    <cellStyle name="20% - Accent5 4 3 2" xfId="12269" xr:uid="{B6D385F1-FD8A-4330-A048-40A4CCF7C01C}"/>
    <cellStyle name="20% - Accent5 4 3 2 2" xfId="15842" xr:uid="{5B0596FB-9659-4CAB-9106-67F3BC8646A4}"/>
    <cellStyle name="20% - Accent5 4 3 2 2 2" xfId="26457" xr:uid="{F21E411E-DF00-4F0C-996B-8D07881742FB}"/>
    <cellStyle name="20% - Accent5 4 3 2 2 2 2" xfId="35505" xr:uid="{C12C2F31-84B3-4C38-967A-7F1BC661F6B8}"/>
    <cellStyle name="20% - Accent5 4 3 2 2 3" xfId="32240" xr:uid="{1400BB91-01ED-409D-BA38-660C9BF493FA}"/>
    <cellStyle name="20% - Accent5 4 3 2 2 4" xfId="39850" xr:uid="{56587BFB-6BC0-4083-9B3E-FC9834A02E2C}"/>
    <cellStyle name="20% - Accent5 4 3 2 3" xfId="19369" xr:uid="{AB7E0BE0-C597-4495-8121-E82C925CC6E7}"/>
    <cellStyle name="20% - Accent5 4 3 2 3 2" xfId="33482" xr:uid="{9A13E8D0-9833-4A4F-A200-7719C06BE970}"/>
    <cellStyle name="20% - Accent5 4 3 2 3 3" xfId="41841" xr:uid="{217DC454-FB5C-4951-9817-4EB9CBEC870F}"/>
    <cellStyle name="20% - Accent5 4 3 2 4" xfId="22433" xr:uid="{F2B15976-D375-4962-88C2-3B06F210B7E8}"/>
    <cellStyle name="20% - Accent5 4 3 2 4 2" xfId="30531" xr:uid="{93230435-80E2-4C10-9228-815284F4D393}"/>
    <cellStyle name="20% - Accent5 4 3 2 5" xfId="28563" xr:uid="{6646C9AF-FE58-4E26-BB92-C301DD85F365}"/>
    <cellStyle name="20% - Accent5 4 3 2 6" xfId="37889" xr:uid="{CA255D4B-9F36-495E-AF31-7EA302E7AD91}"/>
    <cellStyle name="20% - Accent5 4 3 3" xfId="14416" xr:uid="{AB5C9BD7-FCF4-4D44-8434-94E2474231AB}"/>
    <cellStyle name="20% - Accent5 4 3 3 2" xfId="23419" xr:uid="{38DB1DA3-7698-41F2-9CF9-63781205B41D}"/>
    <cellStyle name="20% - Accent5 4 3 3 2 2" xfId="31748" xr:uid="{D5D9EFB1-F18A-4567-BC08-A544F6AB2E17}"/>
    <cellStyle name="20% - Accent5 4 3 3 2 3" xfId="39300" xr:uid="{BD75E7C3-2999-483A-AAB6-665CBBDADA0E}"/>
    <cellStyle name="20% - Accent5 4 3 3 3" xfId="25964" xr:uid="{89F29A61-0031-4AC6-9496-C4ACE6C69295}"/>
    <cellStyle name="20% - Accent5 4 3 3 3 2" xfId="34930" xr:uid="{27E3E557-29E9-44E9-BC45-5C200D6215DC}"/>
    <cellStyle name="20% - Accent5 4 3 3 3 3" xfId="41296" xr:uid="{37F1FDB5-4A2D-4D35-BAB0-D8985950EAFB}"/>
    <cellStyle name="20% - Accent5 4 3 3 4" xfId="21938" xr:uid="{7544D02F-A53A-4DC0-82C6-8D8418F53D6A}"/>
    <cellStyle name="20% - Accent5 4 3 3 4 2" xfId="29941" xr:uid="{9AC9A35F-238F-41DA-9247-5F713ED2B8DC}"/>
    <cellStyle name="20% - Accent5 4 3 3 5" xfId="28007" xr:uid="{3E720D36-52E3-4A20-81DC-4942CA4C8CB0}"/>
    <cellStyle name="20% - Accent5 4 3 3 6" xfId="37308" xr:uid="{2C23FD7E-1F44-4114-BA7C-F2F778B06224}"/>
    <cellStyle name="20% - Accent5 4 3 4" xfId="17943" xr:uid="{BABC79DE-1A83-4802-B42C-0A80132DA345}"/>
    <cellStyle name="20% - Accent5 4 3 4 2" xfId="25396" xr:uid="{A8BDC21B-7F64-4FD0-8279-2411DCFA91D0}"/>
    <cellStyle name="20% - Accent5 4 3 4 2 2" xfId="34220" xr:uid="{AEB4B00E-F9FC-4000-9A5F-3C576A740536}"/>
    <cellStyle name="20% - Accent5 4 3 4 3" xfId="31220" xr:uid="{55D598E9-8E8E-4743-9801-E88916FFF7CF}"/>
    <cellStyle name="20% - Accent5 4 3 4 4" xfId="38654" xr:uid="{36D91BF3-32F5-497A-97ED-3AECD8A95806}"/>
    <cellStyle name="20% - Accent5 4 3 5" xfId="24378" xr:uid="{E565A73F-ADDC-4B71-81FD-2FD02C572973}"/>
    <cellStyle name="20% - Accent5 4 3 5 2" xfId="32928" xr:uid="{71EE849E-E48E-420C-AD0F-D989C68606A5}"/>
    <cellStyle name="20% - Accent5 4 3 5 3" xfId="40587" xr:uid="{7E803238-DFB2-4077-8A03-B1D18EBC71CF}"/>
    <cellStyle name="20% - Accent5 4 3 6" xfId="21401" xr:uid="{E79E4E76-F39C-465E-82FB-6B1FF0E5D0CF}"/>
    <cellStyle name="20% - Accent5 4 3 6 2" xfId="29333" xr:uid="{61B81FA2-9013-4F53-B2C1-F63C4BCAA3C7}"/>
    <cellStyle name="20% - Accent5 4 3 7" xfId="27416" xr:uid="{9181ABC4-5ADC-474A-8916-36E5B211A1AE}"/>
    <cellStyle name="20% - Accent5 4 3 8" xfId="36564" xr:uid="{1C1167F3-D9E4-472C-A09B-6256CF024F02}"/>
    <cellStyle name="20% - Accent5 4 4" xfId="12050" xr:uid="{597F8881-A10F-4479-966B-C589AC11669F}"/>
    <cellStyle name="20% - Accent5 4 4 2" xfId="15628" xr:uid="{6B88D2DA-82EB-4EF0-8719-90B23429CD12}"/>
    <cellStyle name="20% - Accent5 4 4 2 2" xfId="26597" xr:uid="{D1D86649-E0F0-4638-BF54-8C2439A80ACD}"/>
    <cellStyle name="20% - Accent5 4 4 2 2 2" xfId="35666" xr:uid="{8F6B83B3-73B6-4B55-97EF-D005E63182ED}"/>
    <cellStyle name="20% - Accent5 4 4 2 2 3" xfId="40011" xr:uid="{BCE8863A-2EF2-4C41-BB9A-6C3F535D7FB3}"/>
    <cellStyle name="20% - Accent5 4 4 2 3" xfId="32376" xr:uid="{ACD70BBC-FB8B-4180-88F7-38AD6B0136DC}"/>
    <cellStyle name="20% - Accent5 4 4 2 3 2" xfId="41994" xr:uid="{6DFE0D08-3FAD-4C07-9A60-E374118FA6F0}"/>
    <cellStyle name="20% - Accent5 4 4 2 4" xfId="38047" xr:uid="{10D52A58-D12F-4335-B188-8255D796B541}"/>
    <cellStyle name="20% - Accent5 4 4 3" xfId="19155" xr:uid="{4D4BF0ED-682B-4887-93F5-65E1BF297F5E}"/>
    <cellStyle name="20% - Accent5 4 4 3 2" xfId="34383" xr:uid="{5ABC56B8-E0A0-4296-9FF7-DF67CF04ADCC}"/>
    <cellStyle name="20% - Accent5 4 4 3 3" xfId="38813" xr:uid="{0F786093-4259-464F-8BD8-4B31A1B2FF79}"/>
    <cellStyle name="20% - Accent5 4 4 4" xfId="24872" xr:uid="{502A422F-056E-4BA1-8D04-8AC0E2F50C69}"/>
    <cellStyle name="20% - Accent5 4 4 4 2" xfId="33638" xr:uid="{5A0B7B23-0855-4A2C-B34B-A0356F9E968D}"/>
    <cellStyle name="20% - Accent5 4 4 4 3" xfId="40747" xr:uid="{805D4E5F-4C08-4960-9725-0B0C5C1295E9}"/>
    <cellStyle name="20% - Accent5 4 4 5" xfId="22576" xr:uid="{85A68893-C751-4CAD-AE5E-A3C6EAFCF909}"/>
    <cellStyle name="20% - Accent5 4 4 5 2" xfId="30697" xr:uid="{62406D90-5D28-45E5-9573-7EC5D1FAC5B5}"/>
    <cellStyle name="20% - Accent5 4 4 6" xfId="28720" xr:uid="{18CC7E92-D62B-4EA3-AFF4-C5B6932B06DB}"/>
    <cellStyle name="20% - Accent5 4 4 7" xfId="36733" xr:uid="{0DA76C10-7A42-4CE9-A8F8-C583DDE96FD4}"/>
    <cellStyle name="20% - Accent5 4 5" xfId="10542" xr:uid="{AFD44323-F1A8-452E-8C84-97DEBD0C4B47}"/>
    <cellStyle name="20% - Accent5 4 5 2" xfId="14220" xr:uid="{BF119E65-748C-460A-A8A5-FFB73E1F842D}"/>
    <cellStyle name="20% - Accent5 4 5 2 2" xfId="26134" xr:uid="{46B627BB-03EE-49F9-ABA5-796C82873093}"/>
    <cellStyle name="20% - Accent5 4 5 2 2 2" xfId="35129" xr:uid="{E3FE591F-AA77-4D26-98BE-2ED4FF344D59}"/>
    <cellStyle name="20% - Accent5 4 5 2 3" xfId="31919" xr:uid="{D58518BC-1E99-4408-8670-6018D9A06FEC}"/>
    <cellStyle name="20% - Accent5 4 5 2 4" xfId="39482" xr:uid="{7546AE5B-8433-4CC2-8DF0-F6FD0143BDF4}"/>
    <cellStyle name="20% - Accent5 4 5 3" xfId="17747" xr:uid="{493E66FD-3138-4DD9-91C0-C30A3BBE8D56}"/>
    <cellStyle name="20% - Accent5 4 5 3 2" xfId="33121" xr:uid="{94A4D3EC-4532-47E7-9FFF-9B399AC3CD1A}"/>
    <cellStyle name="20% - Accent5 4 5 3 3" xfId="41486" xr:uid="{3A439014-9689-42A5-9CF2-1F94CBCA7D68}"/>
    <cellStyle name="20% - Accent5 4 5 4" xfId="22110" xr:uid="{91D33334-5444-492B-8D2E-D8ED6956E368}"/>
    <cellStyle name="20% - Accent5 4 5 4 2" xfId="30147" xr:uid="{9FEC304A-E23B-419A-A9AA-16FA6EE71BE5}"/>
    <cellStyle name="20% - Accent5 4 5 5" xfId="28203" xr:uid="{1B9133E4-C3A4-456C-9308-1D61B8786A94}"/>
    <cellStyle name="20% - Accent5 4 5 6" xfId="37512" xr:uid="{87CB321E-40FF-4A99-9C58-7C611CE4C486}"/>
    <cellStyle name="20% - Accent5 4 6" xfId="20272" xr:uid="{CF17932C-7AF7-4961-AB4F-CEA3AEF9E831}"/>
    <cellStyle name="20% - Accent5 4 6 2" xfId="23110" xr:uid="{31294E17-0748-46F7-98C4-FED99BCC928E}"/>
    <cellStyle name="20% - Accent5 4 6 2 2" xfId="31401" xr:uid="{CD87964C-478C-4221-9746-E288C1C7E903}"/>
    <cellStyle name="20% - Accent5 4 6 2 3" xfId="38959" xr:uid="{1C236140-C865-4224-A1F4-838E691735C4}"/>
    <cellStyle name="20% - Accent5 4 6 3" xfId="25640" xr:uid="{66278DE0-36E3-43A7-B9A2-C726585E2A75}"/>
    <cellStyle name="20% - Accent5 4 6 3 2" xfId="34543" xr:uid="{68E20DA7-BC00-41BB-AAE7-F4EEA84FADDE}"/>
    <cellStyle name="20% - Accent5 4 6 3 3" xfId="40915" xr:uid="{4BE7E79D-B6B6-4098-AA6A-5D736A6C9A41}"/>
    <cellStyle name="20% - Accent5 4 6 4" xfId="21580" xr:uid="{680A6DB8-ABE2-42B8-BC7B-84EB43C69C5B}"/>
    <cellStyle name="20% - Accent5 4 6 4 2" xfId="29539" xr:uid="{806CC7A7-0C18-468B-9528-768FC17F35F7}"/>
    <cellStyle name="20% - Accent5 4 6 5" xfId="27619" xr:uid="{2F9904AA-1FB9-4C7A-B72C-AEFD09D585EA}"/>
    <cellStyle name="20% - Accent5 4 6 6" xfId="36907" xr:uid="{0B4ADE45-34A6-4885-ADCC-F55951EBBC52}"/>
    <cellStyle name="20% - Accent5 4 7" xfId="22724" xr:uid="{65F04D30-A285-47A3-8538-20D0F2ED4EAF}"/>
    <cellStyle name="20% - Accent5 4 7 2" xfId="25049" xr:uid="{55FBB10E-F202-4D3A-9C8C-F86F0937B2BB}"/>
    <cellStyle name="20% - Accent5 4 7 2 2" xfId="33844" xr:uid="{9C17CC4C-5B84-4479-A924-7BF278C4F037}"/>
    <cellStyle name="20% - Accent5 4 7 3" xfId="30876" xr:uid="{320984C6-3EF9-4152-8541-94B9EC3A6033}"/>
    <cellStyle name="20% - Accent5 4 7 4" xfId="38285" xr:uid="{50A4CFE5-D37E-4B0C-B353-1F19631C84E3}"/>
    <cellStyle name="20% - Accent5 4 8" xfId="24053" xr:uid="{F455FB57-78DA-4C84-9B06-91E6E7B0087A}"/>
    <cellStyle name="20% - Accent5 4 8 2" xfId="32559" xr:uid="{F406C366-169F-4929-B7A5-D339698902C6}"/>
    <cellStyle name="20% - Accent5 4 8 3" xfId="40224" xr:uid="{B51B1FE4-618B-4826-BA50-7080F6E7D4ED}"/>
    <cellStyle name="20% - Accent5 4 9" xfId="21052" xr:uid="{8D54A40D-E6D8-4598-92BA-4B07F4C850DF}"/>
    <cellStyle name="20% - Accent5 4 9 2" xfId="28931" xr:uid="{3C7ECDDD-3E65-4BA2-A005-4A22D1A105E1}"/>
    <cellStyle name="20% - Accent5 5" xfId="813" xr:uid="{5DE15048-50BE-4FC5-B0EB-EAC9A26D33CE}"/>
    <cellStyle name="20% - Accent5 5 10" xfId="36165" xr:uid="{51AEA2A0-D91C-4DE8-9F20-9507C8D277E0}"/>
    <cellStyle name="20% - Accent5 5 11" xfId="6642" xr:uid="{D8247544-EC6F-4D73-8D10-ADACD651FCD9}"/>
    <cellStyle name="20% - Accent5 5 12" xfId="42909" xr:uid="{3524131F-C648-45B3-A56A-420A8F30F1DA}"/>
    <cellStyle name="20% - Accent5 5 2" xfId="1958" xr:uid="{AC09EF1E-C2EC-418E-8FD7-C8A8F8E0FF45}"/>
    <cellStyle name="20% - Accent5 5 2 10" xfId="44005" xr:uid="{40A1AD27-47DD-4602-B185-87262B8B9C58}"/>
    <cellStyle name="20% - Accent5 5 2 2" xfId="3721" xr:uid="{223911F9-2C02-48D7-B236-87DA5B63A474}"/>
    <cellStyle name="20% - Accent5 5 2 2 2" xfId="16353" xr:uid="{D8E9C443-B112-4FDE-A704-156074F530ED}"/>
    <cellStyle name="20% - Accent5 5 2 2 2 2" xfId="26283" xr:uid="{3CCC6701-D53B-422B-A651-76C7789FFE1A}"/>
    <cellStyle name="20% - Accent5 5 2 2 2 2 2" xfId="35306" xr:uid="{913CFEBB-65E1-4EEA-93AC-51D4593F1ED5}"/>
    <cellStyle name="20% - Accent5 5 2 2 2 3" xfId="32068" xr:uid="{ECED7B2B-3C1F-4DB7-A303-554EA1F550CE}"/>
    <cellStyle name="20% - Accent5 5 2 2 2 4" xfId="39659" xr:uid="{90A1ADB7-CD3E-4E83-B942-85766C2AB8F4}"/>
    <cellStyle name="20% - Accent5 5 2 2 3" xfId="19880" xr:uid="{9071917B-1943-46C9-A7AE-041B15C80EFF}"/>
    <cellStyle name="20% - Accent5 5 2 2 3 2" xfId="33293" xr:uid="{1FAA842B-57F8-45EF-9B0D-D70DF0CB8A71}"/>
    <cellStyle name="20% - Accent5 5 2 2 3 3" xfId="41658" xr:uid="{09A1E759-DBBF-46AB-9793-BC2CC6B82487}"/>
    <cellStyle name="20% - Accent5 5 2 2 4" xfId="22259" xr:uid="{7102123B-175E-403D-8008-12D9B88E6B22}"/>
    <cellStyle name="20% - Accent5 5 2 2 4 2" xfId="30330" xr:uid="{5A765D62-283C-4AA3-A776-3F0EC8FE2749}"/>
    <cellStyle name="20% - Accent5 5 2 2 5" xfId="28373" xr:uid="{F3AFA339-397E-4D22-AE70-36FB2B45A6EF}"/>
    <cellStyle name="20% - Accent5 5 2 2 6" xfId="37696" xr:uid="{EB397C78-2DFC-4AF3-A217-0E7BC2A76872}"/>
    <cellStyle name="20% - Accent5 5 2 2 7" xfId="12780" xr:uid="{6B8CD64D-6A3C-4A9A-8D93-4D5649AF63E3}"/>
    <cellStyle name="20% - Accent5 5 2 2 8" xfId="45746" xr:uid="{B2B97939-33FD-4E55-AF3B-711FC275A4B0}"/>
    <cellStyle name="20% - Accent5 5 2 3" xfId="5092" xr:uid="{5C9CD147-474B-4F44-8666-2F60343A1FC0}"/>
    <cellStyle name="20% - Accent5 5 2 3 2" xfId="23241" xr:uid="{58DE2DA6-CFB5-4BAA-8C42-1E5F6DF02D16}"/>
    <cellStyle name="20% - Accent5 5 2 3 2 2" xfId="31567" xr:uid="{75D4F98D-A5AB-4D76-AABA-BB79D7476833}"/>
    <cellStyle name="20% - Accent5 5 2 3 2 3" xfId="39125" xr:uid="{7BE5A5F0-A98B-42B9-9F61-20BF9208F3C4}"/>
    <cellStyle name="20% - Accent5 5 2 3 3" xfId="25782" xr:uid="{AD605784-F321-405D-AC91-D7DEB6B476A7}"/>
    <cellStyle name="20% - Accent5 5 2 3 3 2" xfId="34732" xr:uid="{F42940B2-7C36-4DCE-AE4C-3399ED581C9B}"/>
    <cellStyle name="20% - Accent5 5 2 3 3 3" xfId="41104" xr:uid="{04AEB081-B259-4617-B5FC-86504946F4BB}"/>
    <cellStyle name="20% - Accent5 5 2 3 4" xfId="21757" xr:uid="{C8074CEB-D8EA-4A80-AA71-88FC7623240A}"/>
    <cellStyle name="20% - Accent5 5 2 3 4 2" xfId="29734" xr:uid="{6B6DEEBF-2894-402B-A93E-0D0580A404BA}"/>
    <cellStyle name="20% - Accent5 5 2 3 5" xfId="27808" xr:uid="{F56D96DB-B4CA-428F-9FF2-56EE8783EAF0}"/>
    <cellStyle name="20% - Accent5 5 2 3 6" xfId="37102" xr:uid="{9D2149CB-9708-4190-A8D8-FBBC4D6DAFAA}"/>
    <cellStyle name="20% - Accent5 5 2 3 7" xfId="14911" xr:uid="{3764B929-BEA0-4938-94DD-0F3A9EC7DF0E}"/>
    <cellStyle name="20% - Accent5 5 2 3 8" xfId="47095" xr:uid="{A1ACFC4D-6E90-4475-B7D6-91CDA7F129C0}"/>
    <cellStyle name="20% - Accent5 5 2 4" xfId="18438" xr:uid="{A46F4A2F-43A1-4703-A023-1C3ABE137213}"/>
    <cellStyle name="20% - Accent5 5 2 4 2" xfId="25208" xr:uid="{E6D44F66-205C-4911-B722-CBA1E39EF56E}"/>
    <cellStyle name="20% - Accent5 5 2 4 2 2" xfId="34022" xr:uid="{C3F13556-41CB-4DB5-84EF-8C08C0797206}"/>
    <cellStyle name="20% - Accent5 5 2 4 3" xfId="31035" xr:uid="{01B64D03-1BD3-43CC-9A1D-2E56A39DD3BC}"/>
    <cellStyle name="20% - Accent5 5 2 4 4" xfId="38465" xr:uid="{42D63280-6FE0-4883-A607-48C82A600AD0}"/>
    <cellStyle name="20% - Accent5 5 2 5" xfId="24195" xr:uid="{8D920322-730D-44D2-9858-8B51A3462F0B}"/>
    <cellStyle name="20% - Accent5 5 2 5 2" xfId="32736" xr:uid="{840BDF21-1CE3-4EF4-B2F8-FE1311D5D5C6}"/>
    <cellStyle name="20% - Accent5 5 2 5 3" xfId="40401" xr:uid="{293A05E8-0158-4371-B4A0-89865CBF6787}"/>
    <cellStyle name="20% - Accent5 5 2 6" xfId="21218" xr:uid="{A6041A50-1866-4E78-B817-8BE94D24C0C1}"/>
    <cellStyle name="20% - Accent5 5 2 6 2" xfId="29127" xr:uid="{72DC3AAB-16E4-45D1-BC48-855B870AA63D}"/>
    <cellStyle name="20% - Accent5 5 2 7" xfId="27224" xr:uid="{33FD9C00-B9CB-4414-B83A-0C66650869A5}"/>
    <cellStyle name="20% - Accent5 5 2 8" xfId="36362" xr:uid="{8A211E09-100A-453C-962B-C0867147F2E0}"/>
    <cellStyle name="20% - Accent5 5 2 9" xfId="11315" xr:uid="{C1E1E401-CB68-4DB5-8383-87F1A2D7540F}"/>
    <cellStyle name="20% - Accent5 5 3" xfId="1396" xr:uid="{CE550A30-D31A-44D8-830C-9EF328928BE6}"/>
    <cellStyle name="20% - Accent5 5 3 10" xfId="43487" xr:uid="{4BE90C68-F5BC-47CE-AF24-2DD201A04812}"/>
    <cellStyle name="20% - Accent5 5 3 2" xfId="3203" xr:uid="{3A2081CC-0F2C-49B3-9C96-ACBBFD220C6F}"/>
    <cellStyle name="20% - Accent5 5 3 2 2" xfId="15946" xr:uid="{16885EFD-F89E-4451-9014-F5C3E345CE10}"/>
    <cellStyle name="20% - Accent5 5 3 2 2 2" xfId="26454" xr:uid="{8E0739B4-B5AB-451F-AEF1-77F1A1C7F3FC}"/>
    <cellStyle name="20% - Accent5 5 3 2 2 2 2" xfId="35501" xr:uid="{67D612D8-86EC-4008-A69B-F9E4DCD9A06B}"/>
    <cellStyle name="20% - Accent5 5 3 2 2 3" xfId="32237" xr:uid="{535B8AED-741E-4662-BA0B-FD974AD22A64}"/>
    <cellStyle name="20% - Accent5 5 3 2 2 4" xfId="39846" xr:uid="{2B0BB18F-0E82-4F94-B539-AA3438BC4BA5}"/>
    <cellStyle name="20% - Accent5 5 3 2 3" xfId="19473" xr:uid="{5431D3D8-78D4-4FB7-9D29-8E0720694243}"/>
    <cellStyle name="20% - Accent5 5 3 2 3 2" xfId="33479" xr:uid="{43383951-605B-4946-B662-420C705DB7A8}"/>
    <cellStyle name="20% - Accent5 5 3 2 3 3" xfId="41838" xr:uid="{48D84D5F-0228-4299-9FCC-675C1501EAB7}"/>
    <cellStyle name="20% - Accent5 5 3 2 4" xfId="22430" xr:uid="{19E6FED4-A77D-4E1C-8E97-B41D943B9C09}"/>
    <cellStyle name="20% - Accent5 5 3 2 4 2" xfId="30527" xr:uid="{32786CA0-5DC5-4369-98FE-99B8BCBFEB5D}"/>
    <cellStyle name="20% - Accent5 5 3 2 5" xfId="28560" xr:uid="{B863F979-0363-4B83-B18F-33DB662A7E93}"/>
    <cellStyle name="20% - Accent5 5 3 2 6" xfId="37885" xr:uid="{22520177-8A21-437E-8CCC-77B1E0631686}"/>
    <cellStyle name="20% - Accent5 5 3 2 7" xfId="12373" xr:uid="{2E03A45B-5577-45DF-905B-406B59F3E0CC}"/>
    <cellStyle name="20% - Accent5 5 3 2 8" xfId="45228" xr:uid="{6A5F01C4-9391-4F16-A5B7-182E53904EF0}"/>
    <cellStyle name="20% - Accent5 5 3 3" xfId="14519" xr:uid="{1CE7688B-6CDE-404D-9C50-DB3B5ADDFD5F}"/>
    <cellStyle name="20% - Accent5 5 3 3 2" xfId="23416" xr:uid="{87BB9427-6304-4400-B786-867AD523A7B3}"/>
    <cellStyle name="20% - Accent5 5 3 3 2 2" xfId="31745" xr:uid="{04E01B30-F6C0-4609-9893-A9BC07CEE17A}"/>
    <cellStyle name="20% - Accent5 5 3 3 2 3" xfId="39297" xr:uid="{D3B95480-43A4-4278-A4C1-03C83B53094B}"/>
    <cellStyle name="20% - Accent5 5 3 3 3" xfId="25961" xr:uid="{93E34A87-1B75-4D9B-9AFF-972581D229C1}"/>
    <cellStyle name="20% - Accent5 5 3 3 3 2" xfId="34927" xr:uid="{BE9F2A2D-F5F9-42F3-9530-E580EF0AB3CA}"/>
    <cellStyle name="20% - Accent5 5 3 3 3 3" xfId="41293" xr:uid="{DF4E6192-CCB3-45C1-96FD-1D0708F23629}"/>
    <cellStyle name="20% - Accent5 5 3 3 4" xfId="21935" xr:uid="{7A7CEB6C-68F2-422D-8C2F-3F9E4F9F60AB}"/>
    <cellStyle name="20% - Accent5 5 3 3 4 2" xfId="29937" xr:uid="{CA636A0F-1469-4ABD-8F82-2EE804771B95}"/>
    <cellStyle name="20% - Accent5 5 3 3 5" xfId="28004" xr:uid="{4DD6C7EC-8D09-497D-8337-B1D0F710D58C}"/>
    <cellStyle name="20% - Accent5 5 3 3 6" xfId="37304" xr:uid="{187688F3-6461-491E-B9AE-606563AE08F6}"/>
    <cellStyle name="20% - Accent5 5 3 4" xfId="18046" xr:uid="{A054F575-36E9-47FF-BE77-39DE98A58C4A}"/>
    <cellStyle name="20% - Accent5 5 3 4 2" xfId="25393" xr:uid="{FDD2997E-2876-42A2-8AF7-7BA66951CFE4}"/>
    <cellStyle name="20% - Accent5 5 3 4 2 2" xfId="34216" xr:uid="{2682FC5B-07FD-4126-BF76-9B40A264F069}"/>
    <cellStyle name="20% - Accent5 5 3 4 3" xfId="31217" xr:uid="{5A5C7EDF-E97D-4B34-B10B-15C8A7B75AAD}"/>
    <cellStyle name="20% - Accent5 5 3 4 4" xfId="38650" xr:uid="{6489CF40-D129-40A8-91E8-3290FC11624D}"/>
    <cellStyle name="20% - Accent5 5 3 5" xfId="24375" xr:uid="{4BF2DE03-572C-4C5B-908A-B426F7528D4A}"/>
    <cellStyle name="20% - Accent5 5 3 5 2" xfId="32925" xr:uid="{F0015EBF-1E07-405E-992E-81132E7146F5}"/>
    <cellStyle name="20% - Accent5 5 3 5 3" xfId="40584" xr:uid="{42A1D0B4-F149-4343-82E6-D0639531E9C0}"/>
    <cellStyle name="20% - Accent5 5 3 6" xfId="21398" xr:uid="{8B61C750-0D77-4EA1-B9BB-9825E7BE8B45}"/>
    <cellStyle name="20% - Accent5 5 3 6 2" xfId="29329" xr:uid="{A82BB95F-D60D-4E58-9D46-A9E80A00428C}"/>
    <cellStyle name="20% - Accent5 5 3 7" xfId="27413" xr:uid="{EFEB870A-AA22-45C4-9360-3559B3EB87E7}"/>
    <cellStyle name="20% - Accent5 5 3 8" xfId="36560" xr:uid="{7A4639D1-A6E6-4BF2-A427-15D73B61360C}"/>
    <cellStyle name="20% - Accent5 5 3 9" xfId="10891" xr:uid="{E1047803-0E9A-4F6A-BD05-9419D14BB25D}"/>
    <cellStyle name="20% - Accent5 5 4" xfId="2625" xr:uid="{66837DC4-6F05-4CC5-AEF4-37EA65C88489}"/>
    <cellStyle name="20% - Accent5 5 4 2" xfId="15202" xr:uid="{64D8F29C-0926-4F1D-B7A6-587C46147009}"/>
    <cellStyle name="20% - Accent5 5 4 2 2" xfId="26132" xr:uid="{752F136E-E940-4741-A822-4EF3A3A92FEB}"/>
    <cellStyle name="20% - Accent5 5 4 2 2 2" xfId="35125" xr:uid="{CB5C4819-71EE-4F16-8C3E-0899D14ADDDF}"/>
    <cellStyle name="20% - Accent5 5 4 2 3" xfId="31917" xr:uid="{2F1C1168-D412-4188-A645-BF8BAC3C5019}"/>
    <cellStyle name="20% - Accent5 5 4 2 4" xfId="39478" xr:uid="{6925999E-15FE-409C-B857-AC80E1C0F410}"/>
    <cellStyle name="20% - Accent5 5 4 3" xfId="18729" xr:uid="{EB5C120D-AB96-45E8-A8CE-1F841C839D6D}"/>
    <cellStyle name="20% - Accent5 5 4 3 2" xfId="33118" xr:uid="{25F61B9C-6244-4CD4-88E3-36581AD056A0}"/>
    <cellStyle name="20% - Accent5 5 4 3 3" xfId="41483" xr:uid="{404FE2EA-97C4-459B-89CD-796889D71A01}"/>
    <cellStyle name="20% - Accent5 5 4 4" xfId="22108" xr:uid="{A7869309-7962-4FAD-AF1D-86D0736EFF08}"/>
    <cellStyle name="20% - Accent5 5 4 4 2" xfId="30143" xr:uid="{0A6963FC-036F-4AB3-97D2-96682DD65F92}"/>
    <cellStyle name="20% - Accent5 5 4 5" xfId="28200" xr:uid="{1ED2EE29-FA40-45ED-9475-2A34A0CAAB0E}"/>
    <cellStyle name="20% - Accent5 5 4 6" xfId="37508" xr:uid="{CAEDB59F-3399-4200-BA2C-BE7EBD28A4A5}"/>
    <cellStyle name="20% - Accent5 5 4 7" xfId="11619" xr:uid="{1E6FC47C-BD0E-46A8-A7D9-5687D1004FF6}"/>
    <cellStyle name="20% - Accent5 5 4 8" xfId="44650" xr:uid="{B2C1C591-41BB-4E1F-BA5A-BC20ED3D2042}"/>
    <cellStyle name="20% - Accent5 5 5" xfId="4574" xr:uid="{A54FB96A-0D9E-48C1-A404-D34DFFA12805}"/>
    <cellStyle name="20% - Accent5 5 5 2" xfId="13806" xr:uid="{BD150F1F-71A3-4734-88E5-4692FB07A0FA}"/>
    <cellStyle name="20% - Accent5 5 5 2 2" xfId="31397" xr:uid="{F86EE760-A6DB-4688-9438-3F9B69C0B941}"/>
    <cellStyle name="20% - Accent5 5 5 2 3" xfId="38955" xr:uid="{37FFF49B-306F-496A-9EF8-C8DB4CD0BE2F}"/>
    <cellStyle name="20% - Accent5 5 5 3" xfId="17342" xr:uid="{87E3B50E-AC5D-4DAD-A001-5D31F21C9F7C}"/>
    <cellStyle name="20% - Accent5 5 5 3 2" xfId="34539" xr:uid="{BD2129B5-7905-4B69-83F8-F6E05BA70DA3}"/>
    <cellStyle name="20% - Accent5 5 5 3 3" xfId="40911" xr:uid="{55543495-F24B-4904-A4FE-BDCA5BB0723F}"/>
    <cellStyle name="20% - Accent5 5 5 4" xfId="21576" xr:uid="{38C29A67-557B-460C-AA0B-F3B8FD4B010F}"/>
    <cellStyle name="20% - Accent5 5 5 4 2" xfId="29535" xr:uid="{D4C8BC69-DEA4-46C2-9186-57941FABE133}"/>
    <cellStyle name="20% - Accent5 5 5 5" xfId="27615" xr:uid="{6E865C1E-2607-4C60-A619-6434ADFC3F8B}"/>
    <cellStyle name="20% - Accent5 5 5 6" xfId="36903" xr:uid="{A1F3B780-7E14-4D20-AD68-14034345745F}"/>
    <cellStyle name="20% - Accent5 5 5 7" xfId="7601" xr:uid="{900934BA-CA32-4B08-A110-A9FF03907C1D}"/>
    <cellStyle name="20% - Accent5 5 5 8" xfId="46577" xr:uid="{D0B66DF5-14A0-492A-AB0A-9BDEC2461D1B}"/>
    <cellStyle name="20% - Accent5 5 6" xfId="5431" xr:uid="{0EE3A900-4153-43E5-A04A-B59FF4C19017}"/>
    <cellStyle name="20% - Accent5 5 6 2" xfId="25046" xr:uid="{29FA40B5-EF80-45D5-9483-3177B5EB7E05}"/>
    <cellStyle name="20% - Accent5 5 6 2 2" xfId="33840" xr:uid="{32C7E07D-784E-4339-9F9B-3F7A41C5F8CF}"/>
    <cellStyle name="20% - Accent5 5 6 3" xfId="30873" xr:uid="{33BB824B-2C17-412C-A778-2A24D81D7000}"/>
    <cellStyle name="20% - Accent5 5 6 4" xfId="38281" xr:uid="{E95BFDCD-A188-4B0A-8CD7-9A97298AD329}"/>
    <cellStyle name="20% - Accent5 5 6 5" xfId="13184" xr:uid="{A408DC6D-C0EB-4973-AFBD-D2716B2EAA8E}"/>
    <cellStyle name="20% - Accent5 5 6 6" xfId="47433" xr:uid="{6A340FA3-71D5-47BE-B866-DF514974A347}"/>
    <cellStyle name="20% - Accent5 5 7" xfId="16722" xr:uid="{A8CB11E6-36B4-4E0D-8D1B-761F3632DE24}"/>
    <cellStyle name="20% - Accent5 5 7 2" xfId="32555" xr:uid="{F2F09E44-A2CA-4C86-91A2-37599D620E21}"/>
    <cellStyle name="20% - Accent5 5 7 3" xfId="40220" xr:uid="{D6522233-574B-4AFA-B9CE-FDF1D7EFF79B}"/>
    <cellStyle name="20% - Accent5 5 8" xfId="21049" xr:uid="{C731BDBB-D82D-4B15-A4F6-0982120C07CC}"/>
    <cellStyle name="20% - Accent5 5 8 2" xfId="28927" xr:uid="{DB2EAAE5-8CD6-42E1-A9FD-A8252230DE9A}"/>
    <cellStyle name="20% - Accent5 5 9" xfId="27060" xr:uid="{77B1C9CD-686D-47E0-942D-0F42FD144933}"/>
    <cellStyle name="20% - Accent5 6" xfId="312" xr:uid="{1A6B370A-DFB4-49B4-A761-C8AF96BA3F47}"/>
    <cellStyle name="20% - Accent5 6 10" xfId="42655" xr:uid="{8C88B69D-87A2-4D5F-BD26-1CA0E502ECD3}"/>
    <cellStyle name="20% - Accent5 6 2" xfId="1633" xr:uid="{5C85DE89-84C4-42A5-B7CE-ACE139376B3F}"/>
    <cellStyle name="20% - Accent5 6 2 2" xfId="3440" xr:uid="{D21E4B73-2DDC-4968-996C-39D706CDDB6B}"/>
    <cellStyle name="20% - Accent5 6 2 2 2" xfId="26264" xr:uid="{98CEB2B2-997F-499F-84FB-3392567925F5}"/>
    <cellStyle name="20% - Accent5 6 2 2 2 2" xfId="35283" xr:uid="{2EBA48B1-E445-4A58-BCFA-47F0CF1F9286}"/>
    <cellStyle name="20% - Accent5 6 2 2 3" xfId="32049" xr:uid="{5BF434F9-643E-4B72-A0E0-86C60C4C752D}"/>
    <cellStyle name="20% - Accent5 6 2 2 4" xfId="39636" xr:uid="{06DEF216-2078-4848-BF5A-1201118BAAB5}"/>
    <cellStyle name="20% - Accent5 6 2 2 5" xfId="16089" xr:uid="{F846FFFE-417E-424D-B469-AB8341D4A18D}"/>
    <cellStyle name="20% - Accent5 6 2 2 6" xfId="45465" xr:uid="{D43D728C-F078-459A-B2C1-D196F5C0FA60}"/>
    <cellStyle name="20% - Accent5 6 2 3" xfId="19616" xr:uid="{9ACEBB28-2ECC-4907-895B-18B2387CD0BD}"/>
    <cellStyle name="20% - Accent5 6 2 3 2" xfId="33269" xr:uid="{C347F951-10DE-48B8-B5D9-2C0AD15D735D}"/>
    <cellStyle name="20% - Accent5 6 2 3 3" xfId="41634" xr:uid="{F2215188-47E1-4CDE-8731-EA2F3794F8D9}"/>
    <cellStyle name="20% - Accent5 6 2 4" xfId="22240" xr:uid="{B6FC9122-14EB-4849-B139-1EFA3C408783}"/>
    <cellStyle name="20% - Accent5 6 2 4 2" xfId="30302" xr:uid="{B52ECD3F-A85E-4B97-BA6A-0010822B26BB}"/>
    <cellStyle name="20% - Accent5 6 2 5" xfId="28350" xr:uid="{767A76F3-8258-4278-9F95-E628D2ED0DF8}"/>
    <cellStyle name="20% - Accent5 6 2 6" xfId="37668" xr:uid="{AE86ED87-3604-44F2-AA4E-8BA8A7197B00}"/>
    <cellStyle name="20% - Accent5 6 2 7" xfId="12516" xr:uid="{30648689-609F-43FB-9E8C-362B6E7A81D2}"/>
    <cellStyle name="20% - Accent5 6 2 8" xfId="43724" xr:uid="{C75A9611-298A-4590-A6FA-3B704FEF18BA}"/>
    <cellStyle name="20% - Accent5 6 3" xfId="2371" xr:uid="{9CFB864B-3444-4952-91B7-E4B902A01A7D}"/>
    <cellStyle name="20% - Accent5 6 3 2" xfId="14661" xr:uid="{0B02BF3D-31F9-4730-AAC1-609A39424221}"/>
    <cellStyle name="20% - Accent5 6 3 2 2" xfId="31549" xr:uid="{BC59DEFA-2608-4A75-B081-DECE2ED392BF}"/>
    <cellStyle name="20% - Accent5 6 3 2 3" xfId="39107" xr:uid="{6B058F6B-D679-4A83-84E3-795088D72049}"/>
    <cellStyle name="20% - Accent5 6 3 3" xfId="18188" xr:uid="{47C9DFDF-B370-46EF-8688-E13AE41E04C2}"/>
    <cellStyle name="20% - Accent5 6 3 3 2" xfId="34708" xr:uid="{4F5E8CE0-5B3B-4466-8763-0A9FE3BDE0CF}"/>
    <cellStyle name="20% - Accent5 6 3 3 3" xfId="41080" xr:uid="{B3A28EA0-B19B-4852-BD51-6C8B8A03E95C}"/>
    <cellStyle name="20% - Accent5 6 3 4" xfId="21739" xr:uid="{4C43E13F-B7FA-427F-9643-96EDEDCB3CAD}"/>
    <cellStyle name="20% - Accent5 6 3 4 2" xfId="29706" xr:uid="{C80EFB3D-4929-4256-8B65-1A16679AD5F6}"/>
    <cellStyle name="20% - Accent5 6 3 5" xfId="27784" xr:uid="{7F438FB5-A340-4F64-A187-8C5A1343B9BE}"/>
    <cellStyle name="20% - Accent5 6 3 6" xfId="37074" xr:uid="{AF2CD4CB-1DEA-4EF0-8EB9-C749E4187407}"/>
    <cellStyle name="20% - Accent5 6 3 7" xfId="11065" xr:uid="{332F3F4E-80E9-4DD5-8048-C712862304E1}"/>
    <cellStyle name="20% - Accent5 6 3 8" xfId="44396" xr:uid="{34AFEAE3-8D7A-484B-8403-0225D3C3CFC1}"/>
    <cellStyle name="20% - Accent5 6 4" xfId="4811" xr:uid="{56D51BDD-88C1-4B37-A103-C30D60158E12}"/>
    <cellStyle name="20% - Accent5 6 4 2" xfId="25189" xr:uid="{A91B7769-3BE9-4143-9234-93E2FF03534B}"/>
    <cellStyle name="20% - Accent5 6 4 2 2" xfId="33995" xr:uid="{57B6C8A3-1629-4A42-8CA0-57B154CBDD42}"/>
    <cellStyle name="20% - Accent5 6 4 3" xfId="31016" xr:uid="{B97D229D-85C0-41C9-857B-004EE70D2586}"/>
    <cellStyle name="20% - Accent5 6 4 4" xfId="38438" xr:uid="{64C6A00C-AF13-43A5-A231-0C21152D4D21}"/>
    <cellStyle name="20% - Accent5 6 4 5" xfId="13202" xr:uid="{6F02C2E7-218C-4A68-8D4A-A00E53301EC0}"/>
    <cellStyle name="20% - Accent5 6 4 6" xfId="46814" xr:uid="{D0DE09C6-A58B-46F7-A405-EF51BF69D17E}"/>
    <cellStyle name="20% - Accent5 6 5" xfId="16738" xr:uid="{082ABCC4-141F-4CF4-A1A4-782424D306D3}"/>
    <cellStyle name="20% - Accent5 6 5 2" xfId="32712" xr:uid="{EA2684CA-8969-489E-A484-D233CF9A50E2}"/>
    <cellStyle name="20% - Accent5 6 5 3" xfId="40377" xr:uid="{14EDAAB4-AE7B-4687-975C-2746187B0B1D}"/>
    <cellStyle name="20% - Accent5 6 6" xfId="21196" xr:uid="{59F044A7-7057-47D0-A3E5-DAE4126DD2FD}"/>
    <cellStyle name="20% - Accent5 6 6 2" xfId="29099" xr:uid="{92E07F3C-C3B6-416E-9A47-41F7D8F8E589}"/>
    <cellStyle name="20% - Accent5 6 7" xfId="27201" xr:uid="{DBA2B5E3-4D9B-4E13-AEEA-808C2107D434}"/>
    <cellStyle name="20% - Accent5 6 8" xfId="36338" xr:uid="{E73AA97B-F492-4067-9049-FC1EE6E387DD}"/>
    <cellStyle name="20% - Accent5 6 9" xfId="6668" xr:uid="{9BDFC0E9-5601-4C4B-8FEA-D87672B50168}"/>
    <cellStyle name="20% - Accent5 7" xfId="1080" xr:uid="{7467CDA9-9BAC-411F-AFDC-6AD6E51CF961}"/>
    <cellStyle name="20% - Accent5 7 10" xfId="43174" xr:uid="{7F35DF07-AD6D-4A91-ADB4-377EDE05D936}"/>
    <cellStyle name="20% - Accent5 7 2" xfId="2890" xr:uid="{2D832BD3-1C4B-4A17-BA4F-1DF7CBAAD17A}"/>
    <cellStyle name="20% - Accent5 7 2 2" xfId="15689" xr:uid="{4E83D4F4-5FF0-4633-ADEE-6DD7BD433D85}"/>
    <cellStyle name="20% - Accent5 7 2 2 2" xfId="26430" xr:uid="{AC998C2B-29A0-46D4-BBFF-B468406E5FDF}"/>
    <cellStyle name="20% - Accent5 7 2 2 2 2" xfId="35477" xr:uid="{DCE072E6-3C63-43A3-9A88-39E2213B4DC6}"/>
    <cellStyle name="20% - Accent5 7 2 2 3" xfId="32213" xr:uid="{202EEBE7-E5BE-43C6-BAA6-AA59440F17C2}"/>
    <cellStyle name="20% - Accent5 7 2 2 4" xfId="39822" xr:uid="{E4A106A1-FB1D-49CE-98FA-97785A2781BB}"/>
    <cellStyle name="20% - Accent5 7 2 3" xfId="19216" xr:uid="{1321BD7F-66A5-4729-B3D6-CA1156AD2E70}"/>
    <cellStyle name="20% - Accent5 7 2 3 2" xfId="33455" xr:uid="{43D6A55A-3BF0-4B2A-9741-73F49D984DD7}"/>
    <cellStyle name="20% - Accent5 7 2 3 3" xfId="41814" xr:uid="{16F3299F-28E3-46CF-89DC-28B98434D230}"/>
    <cellStyle name="20% - Accent5 7 2 4" xfId="22407" xr:uid="{6D76997A-9C3F-4866-A576-0D9BA27E9A37}"/>
    <cellStyle name="20% - Accent5 7 2 4 2" xfId="30499" xr:uid="{30A2E703-FF2B-4BD7-9581-423A658AA2BE}"/>
    <cellStyle name="20% - Accent5 7 2 5" xfId="28536" xr:uid="{A00D3E75-0FE5-40BA-BB7A-11DFEF534BE4}"/>
    <cellStyle name="20% - Accent5 7 2 6" xfId="37857" xr:uid="{FDFA4196-55D1-40FD-8A48-3FA589DB06DD}"/>
    <cellStyle name="20% - Accent5 7 2 7" xfId="12116" xr:uid="{68D1BE02-9AAE-43C0-85B4-161592FFC514}"/>
    <cellStyle name="20% - Accent5 7 2 8" xfId="44915" xr:uid="{17B32FDC-85DB-4BC5-AD2D-A6D2B0CB4A4F}"/>
    <cellStyle name="20% - Accent5 7 3" xfId="13446" xr:uid="{7CFBE016-C326-4D93-A9DC-B42D30D2C33D}"/>
    <cellStyle name="20% - Accent5 7 3 2" xfId="23393" xr:uid="{17E407BB-104F-4D07-8EEB-A7A99C977A61}"/>
    <cellStyle name="20% - Accent5 7 3 2 2" xfId="31721" xr:uid="{A62C1B89-426C-4D8E-BCAE-A7994DFB52CF}"/>
    <cellStyle name="20% - Accent5 7 3 2 3" xfId="39273" xr:uid="{10F1A1F5-2AB1-4A50-BD63-BF32A8C018CC}"/>
    <cellStyle name="20% - Accent5 7 3 3" xfId="25938" xr:uid="{2AA97809-24D4-4DE6-9E5B-735889202E51}"/>
    <cellStyle name="20% - Accent5 7 3 3 2" xfId="34903" xr:uid="{462D461C-89FA-45E2-956C-F0E23CB59944}"/>
    <cellStyle name="20% - Accent5 7 3 3 3" xfId="41269" xr:uid="{D79090DB-0690-4758-B9B3-D2473CBA19FF}"/>
    <cellStyle name="20% - Accent5 7 3 4" xfId="21911" xr:uid="{B5556669-EAC0-4479-8CE9-DFD0035C316A}"/>
    <cellStyle name="20% - Accent5 7 3 4 2" xfId="29909" xr:uid="{589E8D9E-1F60-4D28-A038-7AEF44BC8466}"/>
    <cellStyle name="20% - Accent5 7 3 5" xfId="27980" xr:uid="{47D3176F-CAAF-4794-927B-DF77D72DDEAC}"/>
    <cellStyle name="20% - Accent5 7 3 6" xfId="37276" xr:uid="{21920576-486D-4131-936C-2E3F3119C316}"/>
    <cellStyle name="20% - Accent5 7 4" xfId="16982" xr:uid="{32BAD68F-A4EE-49E0-A401-1E6695F5C1CE}"/>
    <cellStyle name="20% - Accent5 7 4 2" xfId="25369" xr:uid="{93BE631A-9E8C-4919-BDB2-2379D85EE9E8}"/>
    <cellStyle name="20% - Accent5 7 4 2 2" xfId="34188" xr:uid="{46B4429E-BCD5-4554-AF9D-A7BB2551FFAF}"/>
    <cellStyle name="20% - Accent5 7 4 3" xfId="31193" xr:uid="{C1F4B9F5-9696-4D0C-9C24-C0510CE676E3}"/>
    <cellStyle name="20% - Accent5 7 4 4" xfId="38622" xr:uid="{449FC578-FADB-4773-A2B9-34CCF606F0C2}"/>
    <cellStyle name="20% - Accent5 7 5" xfId="24352" xr:uid="{A029A074-9751-497E-B293-29D8764203E9}"/>
    <cellStyle name="20% - Accent5 7 5 2" xfId="32901" xr:uid="{C55A8D7D-4CDF-493F-8E4E-32A431FCE7E6}"/>
    <cellStyle name="20% - Accent5 7 5 3" xfId="40560" xr:uid="{6DB47D68-F1DA-474C-9685-118C1F61FEEC}"/>
    <cellStyle name="20% - Accent5 7 6" xfId="21374" xr:uid="{97100416-DA6F-4824-8BC5-E2FB676223B3}"/>
    <cellStyle name="20% - Accent5 7 6 2" xfId="29301" xr:uid="{04D08876-B612-42E9-A7A0-054ECF4C0715}"/>
    <cellStyle name="20% - Accent5 7 7" xfId="27389" xr:uid="{5578143A-0242-40E1-B9EF-2376E1B76556}"/>
    <cellStyle name="20% - Accent5 7 8" xfId="36532" xr:uid="{445ECD69-E372-4F3A-82B6-6FE8F2C8D8A7}"/>
    <cellStyle name="20% - Accent5 7 9" xfId="6916" xr:uid="{97835D5C-A8D7-478F-89CD-D3BC01404A64}"/>
    <cellStyle name="20% - Accent5 8" xfId="1140" xr:uid="{9DB394DF-95F6-4889-8FDB-3BE39814C56F}"/>
    <cellStyle name="20% - Accent5 8 2" xfId="2947" xr:uid="{1EC9AB12-454A-4EAE-AFFF-893E8F8374AF}"/>
    <cellStyle name="20% - Accent5 8 2 2" xfId="26595" xr:uid="{5DE19DF3-1EB7-467E-A98C-95AFA6BEB73D}"/>
    <cellStyle name="20% - Accent5 8 2 2 2" xfId="35662" xr:uid="{25FFE345-43AB-4B7A-AE27-39BF95452742}"/>
    <cellStyle name="20% - Accent5 8 2 2 3" xfId="40007" xr:uid="{913090C1-02A6-4ECD-98DA-28B404F0F212}"/>
    <cellStyle name="20% - Accent5 8 2 3" xfId="32374" xr:uid="{26D5231C-BDD0-465A-9EA2-6E56D72333D7}"/>
    <cellStyle name="20% - Accent5 8 2 3 2" xfId="41990" xr:uid="{0B80FC0F-3136-442D-A90E-3A640F5CD294}"/>
    <cellStyle name="20% - Accent5 8 2 4" xfId="38043" xr:uid="{142A94F4-7526-4544-98F5-8EB67B3F91CD}"/>
    <cellStyle name="20% - Accent5 8 2 5" xfId="15075" xr:uid="{6F485C2F-3989-4C6D-A652-F9236365E17C}"/>
    <cellStyle name="20% - Accent5 8 2 6" xfId="44972" xr:uid="{C4F371F4-336C-478D-B80E-3E6D90B4D550}"/>
    <cellStyle name="20% - Accent5 8 3" xfId="18602" xr:uid="{2E77A2CE-D2C3-4D4B-B3AD-EEC30A7191E3}"/>
    <cellStyle name="20% - Accent5 8 3 2" xfId="34381" xr:uid="{CEB69B8A-B22C-414B-A099-9EA054C035AB}"/>
    <cellStyle name="20% - Accent5 8 3 3" xfId="38811" xr:uid="{D87BDE14-241E-42FD-8DF9-12BD359F6067}"/>
    <cellStyle name="20% - Accent5 8 4" xfId="24871" xr:uid="{D6A70D95-168E-460F-B322-FEF604BF6215}"/>
    <cellStyle name="20% - Accent5 8 4 2" xfId="33635" xr:uid="{F3D60048-CD5B-4FAC-A7AA-8B6E1D7BC6B5}"/>
    <cellStyle name="20% - Accent5 8 4 3" xfId="40744" xr:uid="{3031E50E-E286-4BBC-944F-7C44BD207200}"/>
    <cellStyle name="20% - Accent5 8 5" xfId="22573" xr:uid="{11F36C9A-F61E-4D89-B8EA-C6257FBB26FF}"/>
    <cellStyle name="20% - Accent5 8 5 2" xfId="30693" xr:uid="{696FE07F-46BF-4403-8DBF-2466A21E4834}"/>
    <cellStyle name="20% - Accent5 8 6" xfId="28716" xr:uid="{573BA2EF-D2B1-4A2E-99F3-5DD0AF2A6127}"/>
    <cellStyle name="20% - Accent5 8 7" xfId="36729" xr:uid="{24A0C976-7502-48F7-81DB-75FABDE3FF75}"/>
    <cellStyle name="20% - Accent5 8 8" xfId="11480" xr:uid="{2416B93D-279E-4A34-9A92-E5B7039F432B}"/>
    <cellStyle name="20% - Accent5 8 9" xfId="43231" xr:uid="{3A3D8617-7961-4B04-BA8A-4030E8776BFD}"/>
    <cellStyle name="20% - Accent5 9" xfId="30" xr:uid="{4C653CB5-51F7-45E6-BEB3-4FC534BC2EDE}"/>
    <cellStyle name="20% - Accent5 9 2" xfId="2232" xr:uid="{66518D3D-9AD3-486F-A5D1-29DB8880FDCC}"/>
    <cellStyle name="20% - Accent5 9 2 2" xfId="26101" xr:uid="{6429A2AD-6F2F-4EFD-B05B-D6D443310D64}"/>
    <cellStyle name="20% - Accent5 9 2 2 2" xfId="35080" xr:uid="{B026C467-3815-4C8C-A98E-AFAD6603D031}"/>
    <cellStyle name="20% - Accent5 9 2 3" xfId="31886" xr:uid="{25DABD0F-88DF-4FF7-AC44-C27ED49901BE}"/>
    <cellStyle name="20% - Accent5 9 2 4" xfId="39435" xr:uid="{FFC104D4-522B-4E5C-A1D1-FD1966E64E5D}"/>
    <cellStyle name="20% - Accent5 9 2 5" xfId="23554" xr:uid="{44125F76-986B-4BB0-A848-5B4102906A55}"/>
    <cellStyle name="20% - Accent5 9 2 6" xfId="44257" xr:uid="{920BAE6D-D21B-4F19-84AE-0267626AB3AF}"/>
    <cellStyle name="20% - Accent5 9 3" xfId="24516" xr:uid="{F074A204-B791-435E-8920-BE091D35340D}"/>
    <cellStyle name="20% - Accent5 9 3 2" xfId="33076" xr:uid="{507C4961-D0B8-49E5-82BB-BBF067B9C268}"/>
    <cellStyle name="20% - Accent5 9 3 3" xfId="41443" xr:uid="{31DCE533-883E-4451-8641-BE6E02CF8CC3}"/>
    <cellStyle name="20% - Accent5 9 4" xfId="22075" xr:uid="{A2602212-0499-4C1E-BF56-9EA4F095CFB2}"/>
    <cellStyle name="20% - Accent5 9 4 2" xfId="30095" xr:uid="{AABB14C2-63BC-4A17-B071-F36C36E8E125}"/>
    <cellStyle name="20% - Accent5 9 5" xfId="28157" xr:uid="{110AA83E-345C-4E11-B132-44DE74E7F8E8}"/>
    <cellStyle name="20% - Accent5 9 6" xfId="37462" xr:uid="{421C2DC9-843B-438F-A8BA-EE13F28A9130}"/>
    <cellStyle name="20% - Accent5 9 7" xfId="20591" xr:uid="{CA832DA7-4AD1-4722-8C5D-B2B10BB57BB7}"/>
    <cellStyle name="20% - Accent5 9 8" xfId="13165" xr:uid="{D9E74791-5051-4EF8-967F-DB82647821A8}"/>
    <cellStyle name="20% - Accent5 9 9" xfId="42516" xr:uid="{EEA6B587-FEF2-4121-93B8-79F4378BDF6E}"/>
    <cellStyle name="20% - Accent6" xfId="3995" builtinId="50" customBuiltin="1"/>
    <cellStyle name="20% - Accent6 10" xfId="4077" xr:uid="{ED84D194-8A8C-4D15-A12C-17E1C93D041E}"/>
    <cellStyle name="20% - Accent6 10 2" xfId="23096" xr:uid="{B6224519-4DEF-4832-9756-BD0891472228}"/>
    <cellStyle name="20% - Accent6 10 2 2" xfId="31376" xr:uid="{923E7B4A-0C6B-4DBE-9CF2-4D3F53714332}"/>
    <cellStyle name="20% - Accent6 10 2 3" xfId="38934" xr:uid="{50C20841-E550-4E0D-AE14-7365895A607F}"/>
    <cellStyle name="20% - Accent6 10 3" xfId="25626" xr:uid="{CCD4FF73-538A-4FF3-AF03-04DF0BDF84F7}"/>
    <cellStyle name="20% - Accent6 10 3 2" xfId="34513" xr:uid="{7E3C7191-D434-474F-872F-7A66ADCF7A28}"/>
    <cellStyle name="20% - Accent6 10 3 3" xfId="40885" xr:uid="{5D3DA0C3-163A-499B-BC02-6E006D25E96C}"/>
    <cellStyle name="20% - Accent6 10 4" xfId="21555" xr:uid="{F56717ED-5A1C-4A48-9F21-9F42892B98D7}"/>
    <cellStyle name="20% - Accent6 10 4 2" xfId="29509" xr:uid="{6E3C11C7-FA9E-41F5-BC60-0FB68F7084BE}"/>
    <cellStyle name="20% - Accent6 10 5" xfId="27589" xr:uid="{452F2B7F-A4FC-4B6E-A19A-377C091878A7}"/>
    <cellStyle name="20% - Accent6 10 6" xfId="36877" xr:uid="{8B6930C3-BD1D-43C0-A6EB-11D04CE7175A}"/>
    <cellStyle name="20% - Accent6 10 7" xfId="12905" xr:uid="{B9705505-D5BF-46DA-8055-1A9A62950AB8}"/>
    <cellStyle name="20% - Accent6 10 8" xfId="46081" xr:uid="{E9749602-9B9A-45F3-A4DA-F29A4F8E5B5F}"/>
    <cellStyle name="20% - Accent6 11" xfId="4154" xr:uid="{8DCBA1A2-0075-451B-BB32-244FD91AD521}"/>
    <cellStyle name="20% - Accent6 11 2" xfId="25024" xr:uid="{0D34A4C0-B345-4996-A7C1-532271D78963}"/>
    <cellStyle name="20% - Accent6 11 2 2" xfId="33814" xr:uid="{26734BAD-C776-428F-9BDC-44713C6FE104}"/>
    <cellStyle name="20% - Accent6 11 3" xfId="30851" xr:uid="{9421768F-D243-4CAF-8640-BA452528C969}"/>
    <cellStyle name="20% - Accent6 11 4" xfId="38178" xr:uid="{DFDA6818-5E37-4AAD-9F7F-D96538A9C7E9}"/>
    <cellStyle name="20% - Accent6 11 5" xfId="16490" xr:uid="{A637D2C6-F13D-4B03-BE01-29A5249ED409}"/>
    <cellStyle name="20% - Accent6 11 6" xfId="46158" xr:uid="{F436EA9D-CE6A-4E67-9469-5A1BECC0F6D2}"/>
    <cellStyle name="20% - Accent6 12" xfId="4231" xr:uid="{D5810C5D-BC74-4299-BCD5-5A65A649FDF8}"/>
    <cellStyle name="20% - Accent6 12 2" xfId="32529" xr:uid="{BF884F63-65A0-4296-9613-81D27D354D24}"/>
    <cellStyle name="20% - Accent6 12 3" xfId="38218" xr:uid="{F6D6CA4C-AC19-4603-ADAA-127958B069F3}"/>
    <cellStyle name="20% - Accent6 12 4" xfId="24030" xr:uid="{7DEDC47D-0BF2-4B2B-B9A9-351DA7B3A774}"/>
    <cellStyle name="20% - Accent6 12 5" xfId="6628" xr:uid="{8C61F058-4265-45F8-BD80-2290A7F16F26}"/>
    <cellStyle name="20% - Accent6 12 6" xfId="46235" xr:uid="{F3CD726E-D8A1-4C92-A483-EBE5A307BE12}"/>
    <cellStyle name="20% - Accent6 13" xfId="4305" xr:uid="{43CD6B04-898A-4205-9EF6-7F753EC1033B}"/>
    <cellStyle name="20% - Accent6 13 2" xfId="28901" xr:uid="{FFF09D34-B0DB-454E-B24E-696451C36037}"/>
    <cellStyle name="20% - Accent6 13 3" xfId="38255" xr:uid="{B21B0DFF-B582-42DB-9F63-A9B184C40D2E}"/>
    <cellStyle name="20% - Accent6 13 4" xfId="21028" xr:uid="{A7F16318-230A-4296-95D3-E4A70C484D19}"/>
    <cellStyle name="20% - Accent6 13 5" xfId="46308" xr:uid="{AAC45D60-3139-4B54-9130-958E5621D857}"/>
    <cellStyle name="20% - Accent6 14" xfId="5334" xr:uid="{0BBB33B0-704B-4126-A7B8-EAACEC456529}"/>
    <cellStyle name="20% - Accent6 14 2" xfId="40194" xr:uid="{62FB9AB3-4E7B-4E59-A98F-6D22EE6E6266}"/>
    <cellStyle name="20% - Accent6 14 3" xfId="27042" xr:uid="{727B7A56-3215-47D1-B0ED-2DDAB63EF698}"/>
    <cellStyle name="20% - Accent6 14 4" xfId="47337" xr:uid="{0F882EA6-2546-43FA-83BD-EC5F24B68249}"/>
    <cellStyle name="20% - Accent6 15" xfId="5869" xr:uid="{73EC751B-F093-45F5-BB6F-E13E6CC0AE58}"/>
    <cellStyle name="20% - Accent6 15 2" xfId="36139" xr:uid="{ACC91F7C-9EB9-4418-A938-A284ADB0E2EB}"/>
    <cellStyle name="20% - Accent6 15 3" xfId="47866" xr:uid="{3C48E2C2-2064-4F6F-A1FC-0232378E541F}"/>
    <cellStyle name="20% - Accent6 16" xfId="6018" xr:uid="{1DE1318A-8641-4D00-83BF-9898B6AB1720}"/>
    <cellStyle name="20% - Accent6 17" xfId="42444" xr:uid="{CEE3EF5C-92A3-4B7C-A1FF-6A1B089A6CE1}"/>
    <cellStyle name="20% - Accent6 18" xfId="46000" xr:uid="{CC84C560-6604-4121-BFDD-6433E4E08ABF}"/>
    <cellStyle name="20% - Accent6 19" xfId="48012" xr:uid="{4016DAE0-387A-42D7-954B-57D9260BEFD4}"/>
    <cellStyle name="20% - Accent6 2" xfId="72" xr:uid="{AED4F0B2-49EE-4484-A4C1-A456756EC9D9}"/>
    <cellStyle name="20% - Accent6 2 2" xfId="398" xr:uid="{D42CD269-39BC-4408-AEE3-D79B30AEEA7E}"/>
    <cellStyle name="20% - Accent6 2 2 10" xfId="4373" xr:uid="{10CAA0B2-E638-4B94-BE89-23B7678D528D}"/>
    <cellStyle name="20% - Accent6 2 2 10 2" xfId="16540" xr:uid="{3C6A2C45-24B7-4B91-9610-C584E87A494F}"/>
    <cellStyle name="20% - Accent6 2 2 10 3" xfId="46376" xr:uid="{87964549-EFFB-4ACA-AB2A-5EE5C07800A6}"/>
    <cellStyle name="20% - Accent6 2 2 11" xfId="5432" xr:uid="{FD603ADD-A129-46C3-A4B1-5F453259D83F}"/>
    <cellStyle name="20% - Accent6 2 2 11 2" xfId="36172" xr:uid="{EC1B22C7-5299-49B3-99C3-6DE1D10BA746}"/>
    <cellStyle name="20% - Accent6 2 2 11 3" xfId="47434" xr:uid="{83B773C5-F880-41E6-8C1E-B171ABB8F687}"/>
    <cellStyle name="20% - Accent6 2 2 12" xfId="6136" xr:uid="{3E034C5F-337B-488E-B318-1EC2174A60FD}"/>
    <cellStyle name="20% - Accent6 2 2 13" xfId="42710" xr:uid="{D8EE2C72-F85E-4D9B-8645-C44F74905152}"/>
    <cellStyle name="20% - Accent6 2 2 14" xfId="48135" xr:uid="{073330AE-3122-480D-87DE-ECEC29725FAE}"/>
    <cellStyle name="20% - Accent6 2 2 15" xfId="48191" xr:uid="{F08914A5-6720-4446-B5E3-45B3C0053495}"/>
    <cellStyle name="20% - Accent6 2 2 2" xfId="399" xr:uid="{A435EF46-7AC9-44C3-8B80-495E0BFDF66C}"/>
    <cellStyle name="20% - Accent6 2 2 2 10" xfId="6137" xr:uid="{1EABA0FD-7D4C-41E6-8C67-32E7066CFF73}"/>
    <cellStyle name="20% - Accent6 2 2 2 11" xfId="42711" xr:uid="{8660674C-C909-4512-A74D-971574F29277}"/>
    <cellStyle name="20% - Accent6 2 2 2 2" xfId="400" xr:uid="{7B0EE7B6-EA79-4074-A858-DAB4440235DD}"/>
    <cellStyle name="20% - Accent6 2 2 2 2 2" xfId="870" xr:uid="{80EAF470-7AA3-451C-8546-4FFA03DFA3F2}"/>
    <cellStyle name="20% - Accent6 2 2 2 2 2 2" xfId="2015" xr:uid="{718740C6-FB31-47D6-95A4-C0B16807121C}"/>
    <cellStyle name="20% - Accent6 2 2 2 2 2 2 2" xfId="3778" xr:uid="{DD15C3A3-97D3-4BF6-94E6-8E3120DCB4BD}"/>
    <cellStyle name="20% - Accent6 2 2 2 2 2 2 2 2" xfId="35313" xr:uid="{C5F1AB52-3AFA-469E-A3A1-27999812EC76}"/>
    <cellStyle name="20% - Accent6 2 2 2 2 2 2 2 3" xfId="45803" xr:uid="{8C55D613-6591-4047-B043-A2B591FAAE50}"/>
    <cellStyle name="20% - Accent6 2 2 2 2 2 2 3" xfId="5149" xr:uid="{2C5EF4EF-A28D-40D1-848A-5870CFFEF95A}"/>
    <cellStyle name="20% - Accent6 2 2 2 2 2 2 3 2" xfId="47152" xr:uid="{8C3A0C40-9867-4819-ADD1-46A1ADB2A316}"/>
    <cellStyle name="20% - Accent6 2 2 2 2 2 2 4" xfId="13256" xr:uid="{E9EA1357-B456-4D17-8303-A27AF37381F0}"/>
    <cellStyle name="20% - Accent6 2 2 2 2 2 2 5" xfId="44062" xr:uid="{47F7243F-D19B-4E89-95B1-9F521C105089}"/>
    <cellStyle name="20% - Accent6 2 2 2 2 2 3" xfId="1453" xr:uid="{ACC3519C-656B-4098-B0B4-015E007CFF39}"/>
    <cellStyle name="20% - Accent6 2 2 2 2 2 3 2" xfId="3260" xr:uid="{39906761-55FE-45C6-B9A7-221A59B5321E}"/>
    <cellStyle name="20% - Accent6 2 2 2 2 2 3 2 2" xfId="45285" xr:uid="{F9CACEDE-F5AB-47EB-A5C7-53BDE933B0F2}"/>
    <cellStyle name="20% - Accent6 2 2 2 2 2 3 3" xfId="16792" xr:uid="{17AE7282-992D-42CF-BA81-409FEF3FE4A6}"/>
    <cellStyle name="20% - Accent6 2 2 2 2 2 3 4" xfId="43544" xr:uid="{227772C1-452B-43F2-94D7-2AD571574FC8}"/>
    <cellStyle name="20% - Accent6 2 2 2 2 2 4" xfId="2682" xr:uid="{E2C0DB12-25D3-40F3-A070-CD3A31B2908C}"/>
    <cellStyle name="20% - Accent6 2 2 2 2 2 4 2" xfId="39666" xr:uid="{FF5893C1-8029-439B-847D-635409C0E1EA}"/>
    <cellStyle name="20% - Accent6 2 2 2 2 2 4 3" xfId="44707" xr:uid="{65395277-C715-4598-8EB5-EC07BB169442}"/>
    <cellStyle name="20% - Accent6 2 2 2 2 2 5" xfId="4631" xr:uid="{8EC38067-F585-4EBB-B3EE-CE154ABA38D1}"/>
    <cellStyle name="20% - Accent6 2 2 2 2 2 5 2" xfId="46634" xr:uid="{7FF25F0B-BCD3-4A3B-AB38-6941A2B63C97}"/>
    <cellStyle name="20% - Accent6 2 2 2 2 2 6" xfId="5435" xr:uid="{E3F5A75F-93E5-40E3-A111-BDC530E5F098}"/>
    <cellStyle name="20% - Accent6 2 2 2 2 2 6 2" xfId="47437" xr:uid="{B6D9757F-A0D3-40B0-B33C-5BF0189C506B}"/>
    <cellStyle name="20% - Accent6 2 2 2 2 2 7" xfId="6721" xr:uid="{B9B3680F-AEE0-4BB5-8527-C44F9D742995}"/>
    <cellStyle name="20% - Accent6 2 2 2 2 2 8" xfId="42966" xr:uid="{1A605AE1-EDDC-4779-AD6E-E347DBDCA846}"/>
    <cellStyle name="20% - Accent6 2 2 2 2 3" xfId="1775" xr:uid="{3F8BC774-09FA-4885-8571-28B0A5CD6B43}"/>
    <cellStyle name="20% - Accent6 2 2 2 2 3 2" xfId="3542" xr:uid="{DDC6085C-B5DF-4494-A3A9-D70B8A1CDF68}"/>
    <cellStyle name="20% - Accent6 2 2 2 2 3 2 2" xfId="13519" xr:uid="{1A32E27D-EC46-4952-B69C-0F7DB73D3186}"/>
    <cellStyle name="20% - Accent6 2 2 2 2 3 2 3" xfId="45567" xr:uid="{A66336DB-D62B-4B7B-89D0-D625A5AC4379}"/>
    <cellStyle name="20% - Accent6 2 2 2 2 3 3" xfId="4913" xr:uid="{FAC635DE-ADF5-42B1-9E86-9B2A24017E46}"/>
    <cellStyle name="20% - Accent6 2 2 2 2 3 3 2" xfId="17055" xr:uid="{0D1B3641-9DAA-421C-9B15-38D6E28CD34C}"/>
    <cellStyle name="20% - Accent6 2 2 2 2 3 3 3" xfId="46916" xr:uid="{554ACBAF-D6A2-4B9D-85FF-B52FDA78D7DA}"/>
    <cellStyle name="20% - Accent6 2 2 2 2 3 4" xfId="7028" xr:uid="{AB60FAD8-54F7-4EF2-93A8-7BCE771F82BE}"/>
    <cellStyle name="20% - Accent6 2 2 2 2 3 5" xfId="43826" xr:uid="{D4873C4D-C7FC-4AFE-8173-A79674A4C684}"/>
    <cellStyle name="20% - Accent6 2 2 2 2 4" xfId="1197" xr:uid="{BBA014D3-C729-4794-8E1B-0436D2ADF3F6}"/>
    <cellStyle name="20% - Accent6 2 2 2 2 4 2" xfId="3004" xr:uid="{412471A1-B258-41B4-A18D-4F154CAFA937}"/>
    <cellStyle name="20% - Accent6 2 2 2 2 4 2 2" xfId="30337" xr:uid="{346F07DB-DEC1-4504-859D-2E72C9B5D302}"/>
    <cellStyle name="20% - Accent6 2 2 2 2 4 2 3" xfId="45029" xr:uid="{C667E623-412F-4498-B5E2-63C27E97365A}"/>
    <cellStyle name="20% - Accent6 2 2 2 2 4 3" xfId="22265" xr:uid="{270150F9-E5D6-49CE-B9ED-875D5B60427C}"/>
    <cellStyle name="20% - Accent6 2 2 2 2 4 4" xfId="9752" xr:uid="{E8FBCCF4-5148-4985-8FE4-801B05E4BB41}"/>
    <cellStyle name="20% - Accent6 2 2 2 2 4 5" xfId="43288" xr:uid="{90E7F823-613C-44B5-AF06-20EF4F4D9EF3}"/>
    <cellStyle name="20% - Accent6 2 2 2 2 5" xfId="2428" xr:uid="{92CCEBE9-3F28-4157-94EA-2135F38F6DBF}"/>
    <cellStyle name="20% - Accent6 2 2 2 2 5 2" xfId="12958" xr:uid="{3B19C9E3-2522-41C3-9E32-EF3C17A8A872}"/>
    <cellStyle name="20% - Accent6 2 2 2 2 5 3" xfId="44453" xr:uid="{50C827F8-8998-4C59-BBF0-DEDE6608D8DD}"/>
    <cellStyle name="20% - Accent6 2 2 2 2 6" xfId="4375" xr:uid="{5F28D72D-CB31-4203-963E-F603F8848DCE}"/>
    <cellStyle name="20% - Accent6 2 2 2 2 6 2" xfId="16542" xr:uid="{E7C5C629-C26E-488C-8E8B-AB2A0B417700}"/>
    <cellStyle name="20% - Accent6 2 2 2 2 6 3" xfId="46378" xr:uid="{9BAB0269-36DD-4CDB-9135-A710AFF88417}"/>
    <cellStyle name="20% - Accent6 2 2 2 2 7" xfId="5434" xr:uid="{D91DD2A1-DCB2-4F40-AEC8-1AB4407B77B0}"/>
    <cellStyle name="20% - Accent6 2 2 2 2 7 2" xfId="47436" xr:uid="{F9C4757B-3083-491E-86FC-666B454C0CDD}"/>
    <cellStyle name="20% - Accent6 2 2 2 2 8" xfId="6138" xr:uid="{C7F0002E-2463-4D4B-872B-5CB9D0F7E19C}"/>
    <cellStyle name="20% - Accent6 2 2 2 2 9" xfId="42712" xr:uid="{193B0ED1-A97D-4B55-A344-968DF9C4FEC7}"/>
    <cellStyle name="20% - Accent6 2 2 2 3" xfId="401" xr:uid="{5B59A209-4085-4AF9-9A09-66B22F42ECA6}"/>
    <cellStyle name="20% - Accent6 2 2 2 3 2" xfId="871" xr:uid="{CD89F28D-E7EC-4676-B04B-965103AB5E03}"/>
    <cellStyle name="20% - Accent6 2 2 2 3 2 2" xfId="2016" xr:uid="{8E8A9ECE-3F82-44F6-8519-463A9527BB30}"/>
    <cellStyle name="20% - Accent6 2 2 2 3 2 2 2" xfId="3779" xr:uid="{081D1884-F1AF-44D0-BB88-CE9401200ED6}"/>
    <cellStyle name="20% - Accent6 2 2 2 3 2 2 2 2" xfId="16195" xr:uid="{BBF6666F-1F14-45FC-892E-A879D79AB337}"/>
    <cellStyle name="20% - Accent6 2 2 2 3 2 2 2 3" xfId="45804" xr:uid="{AAF4C9FF-B791-495C-8104-D5664E4D7299}"/>
    <cellStyle name="20% - Accent6 2 2 2 3 2 2 3" xfId="5150" xr:uid="{BF27FC8A-0850-4115-9C01-D483BEB04A91}"/>
    <cellStyle name="20% - Accent6 2 2 2 3 2 2 3 2" xfId="19722" xr:uid="{396DDBE8-3851-445B-93A2-FFEF5C6C2846}"/>
    <cellStyle name="20% - Accent6 2 2 2 3 2 2 3 3" xfId="47153" xr:uid="{BC325305-2C9C-4DCB-A06D-05128F8A5446}"/>
    <cellStyle name="20% - Accent6 2 2 2 3 2 2 4" xfId="12622" xr:uid="{D6B6E9EE-85C0-4B4C-8A9C-48CDDFAB7012}"/>
    <cellStyle name="20% - Accent6 2 2 2 3 2 2 5" xfId="44063" xr:uid="{4B5EAA66-B395-4528-A9E8-C174597F2DAD}"/>
    <cellStyle name="20% - Accent6 2 2 2 3 2 3" xfId="1454" xr:uid="{435A3C90-479F-4AE9-B872-2B2041151312}"/>
    <cellStyle name="20% - Accent6 2 2 2 3 2 3 2" xfId="3261" xr:uid="{C209FC23-E724-4C7E-99A9-8041F688AAC2}"/>
    <cellStyle name="20% - Accent6 2 2 2 3 2 3 2 2" xfId="45286" xr:uid="{9E807DBD-8B83-4027-96EB-62864233A8FC}"/>
    <cellStyle name="20% - Accent6 2 2 2 3 2 3 3" xfId="13257" xr:uid="{105B2CE0-C848-45C7-8EBE-F316528CD0A7}"/>
    <cellStyle name="20% - Accent6 2 2 2 3 2 3 4" xfId="43545" xr:uid="{A86DA6AD-122A-4B0D-A365-A658916F7CD3}"/>
    <cellStyle name="20% - Accent6 2 2 2 3 2 4" xfId="2683" xr:uid="{F4EF3030-B265-4FF8-A9CA-DCD4F8A88049}"/>
    <cellStyle name="20% - Accent6 2 2 2 3 2 4 2" xfId="16793" xr:uid="{5CE01B02-0785-4C8D-A595-EA1C4D18709F}"/>
    <cellStyle name="20% - Accent6 2 2 2 3 2 4 3" xfId="44708" xr:uid="{60E391C4-53F7-40D0-AB93-2DE5A3F21CEA}"/>
    <cellStyle name="20% - Accent6 2 2 2 3 2 5" xfId="4632" xr:uid="{9B8389A9-B70E-4CB6-8491-36CF6890FE57}"/>
    <cellStyle name="20% - Accent6 2 2 2 3 2 5 2" xfId="46635" xr:uid="{51E56CB3-F092-41DD-B1D8-D0A0909CDC23}"/>
    <cellStyle name="20% - Accent6 2 2 2 3 2 6" xfId="5437" xr:uid="{965B84AD-3ACA-4C3C-9061-22C6E40632C3}"/>
    <cellStyle name="20% - Accent6 2 2 2 3 2 6 2" xfId="47439" xr:uid="{2C6A3B79-6289-4340-A3CF-F0FAFBDDC6D2}"/>
    <cellStyle name="20% - Accent6 2 2 2 3 2 7" xfId="6722" xr:uid="{5B80B60B-DF32-4B1E-8A31-0423D2CB54B4}"/>
    <cellStyle name="20% - Accent6 2 2 2 3 2 8" xfId="42967" xr:uid="{11C3FF70-6E4D-4955-9D23-76DA3DFD691E}"/>
    <cellStyle name="20% - Accent6 2 2 2 3 3" xfId="1776" xr:uid="{3F30DBE7-25F1-4C0C-A3CD-E2FCF8A055BE}"/>
    <cellStyle name="20% - Accent6 2 2 2 3 3 2" xfId="3543" xr:uid="{C39C56BB-B609-4717-86C2-2D3F488CA5A6}"/>
    <cellStyle name="20% - Accent6 2 2 2 3 3 2 2" xfId="13520" xr:uid="{041A1A77-C4F7-461C-BD43-584A014718EF}"/>
    <cellStyle name="20% - Accent6 2 2 2 3 3 2 3" xfId="45568" xr:uid="{F5492146-690E-482B-93B9-C6D125DFFA3A}"/>
    <cellStyle name="20% - Accent6 2 2 2 3 3 3" xfId="4914" xr:uid="{7C848ED8-3573-4BC3-874C-CBB9FE635DB3}"/>
    <cellStyle name="20% - Accent6 2 2 2 3 3 3 2" xfId="17056" xr:uid="{9E744E8F-50D3-4625-9867-8044704A2F4A}"/>
    <cellStyle name="20% - Accent6 2 2 2 3 3 3 3" xfId="46917" xr:uid="{3076E366-ECC5-4D7C-BEFF-2C934E49C4C1}"/>
    <cellStyle name="20% - Accent6 2 2 2 3 3 4" xfId="7029" xr:uid="{ED592C7A-8203-41FF-892B-AC26AA356266}"/>
    <cellStyle name="20% - Accent6 2 2 2 3 3 5" xfId="43827" xr:uid="{F3FB6A57-76DE-4198-9F80-AB29F526B5AB}"/>
    <cellStyle name="20% - Accent6 2 2 2 3 4" xfId="1198" xr:uid="{F9B82EA8-8295-45DF-8B35-2F4F83E6C4A7}"/>
    <cellStyle name="20% - Accent6 2 2 2 3 4 2" xfId="3005" xr:uid="{9C1C74B0-1743-4745-8D6A-63450D818244}"/>
    <cellStyle name="20% - Accent6 2 2 2 3 4 2 2" xfId="29741" xr:uid="{ABE6960D-98DD-4476-9171-C94BB028F864}"/>
    <cellStyle name="20% - Accent6 2 2 2 3 4 2 3" xfId="45030" xr:uid="{C7EE87D6-5D53-421F-A6F9-0B1BA773C31D}"/>
    <cellStyle name="20% - Accent6 2 2 2 3 4 3" xfId="12959" xr:uid="{46AB5BCC-4D98-41B9-A71F-EFE6C24B50AC}"/>
    <cellStyle name="20% - Accent6 2 2 2 3 4 4" xfId="43289" xr:uid="{9D8E7242-0D44-4FD3-8541-45B4D3601E4A}"/>
    <cellStyle name="20% - Accent6 2 2 2 3 5" xfId="2429" xr:uid="{D1738304-2AE2-4F54-93F6-9E79BC9FD4E0}"/>
    <cellStyle name="20% - Accent6 2 2 2 3 5 2" xfId="16543" xr:uid="{D028DF26-7B9C-4132-8672-68B28B9A0157}"/>
    <cellStyle name="20% - Accent6 2 2 2 3 5 3" xfId="44454" xr:uid="{592BAB92-41DE-492E-BD9B-A535CFF4C580}"/>
    <cellStyle name="20% - Accent6 2 2 2 3 6" xfId="4376" xr:uid="{24985C33-E75D-450E-9D52-98C9C57922C4}"/>
    <cellStyle name="20% - Accent6 2 2 2 3 6 2" xfId="37109" xr:uid="{0EA02315-F224-45B6-8343-5EAF53719248}"/>
    <cellStyle name="20% - Accent6 2 2 2 3 6 3" xfId="46379" xr:uid="{4F99E95B-AC36-44B1-9861-B91596F76AB9}"/>
    <cellStyle name="20% - Accent6 2 2 2 3 7" xfId="5436" xr:uid="{B1851EC6-5C4B-4047-9DFD-88B49B42893C}"/>
    <cellStyle name="20% - Accent6 2 2 2 3 7 2" xfId="47438" xr:uid="{341ED1DF-DE96-4537-A675-19A5B0A90407}"/>
    <cellStyle name="20% - Accent6 2 2 2 3 8" xfId="6139" xr:uid="{9D365056-7ADE-435D-B5BA-169BEED81481}"/>
    <cellStyle name="20% - Accent6 2 2 2 3 9" xfId="42713" xr:uid="{83243C5E-8E21-4EF7-85FA-8847356CA5B2}"/>
    <cellStyle name="20% - Accent6 2 2 2 4" xfId="869" xr:uid="{7A21C6BD-627D-473E-A155-6C3E5FB2FFD6}"/>
    <cellStyle name="20% - Accent6 2 2 2 4 2" xfId="2014" xr:uid="{5E446083-F4B7-40C7-B054-89BB19D0CA78}"/>
    <cellStyle name="20% - Accent6 2 2 2 4 2 2" xfId="3777" xr:uid="{2BB98D1D-2F2F-42D0-834F-27E8ED8B3B0B}"/>
    <cellStyle name="20% - Accent6 2 2 2 4 2 2 2" xfId="15299" xr:uid="{D938447F-8C0A-494D-8E6C-E97EF350C144}"/>
    <cellStyle name="20% - Accent6 2 2 2 4 2 2 3" xfId="45802" xr:uid="{997978CA-F70B-43B4-B70D-A3F7DB7AD224}"/>
    <cellStyle name="20% - Accent6 2 2 2 4 2 3" xfId="5148" xr:uid="{06A1A28F-B8DB-41B4-B4F6-A2036A6334AB}"/>
    <cellStyle name="20% - Accent6 2 2 2 4 2 3 2" xfId="18826" xr:uid="{83ADE525-F8F8-4568-89D1-7054F339AD7C}"/>
    <cellStyle name="20% - Accent6 2 2 2 4 2 3 3" xfId="47151" xr:uid="{AA414160-511E-4542-93FB-3444BBD5AA08}"/>
    <cellStyle name="20% - Accent6 2 2 2 4 2 4" xfId="11720" xr:uid="{F87CF8BF-C8B4-4DA1-B9DA-5F9D1F093189}"/>
    <cellStyle name="20% - Accent6 2 2 2 4 2 5" xfId="44061" xr:uid="{E35636B0-B42E-4324-A390-D2DC0062FE63}"/>
    <cellStyle name="20% - Accent6 2 2 2 4 3" xfId="1452" xr:uid="{12EB4C5E-E53D-4BC1-81FF-5E1D928CE198}"/>
    <cellStyle name="20% - Accent6 2 2 2 4 3 2" xfId="3259" xr:uid="{10037BB2-1FF9-4A26-9E87-001ACC2727A3}"/>
    <cellStyle name="20% - Accent6 2 2 2 4 3 2 2" xfId="45284" xr:uid="{93481069-FB53-4C22-9ADA-34ED37640257}"/>
    <cellStyle name="20% - Accent6 2 2 2 4 3 3" xfId="13255" xr:uid="{6AA4AD44-D409-4C5E-A16A-60EDFA94DC1D}"/>
    <cellStyle name="20% - Accent6 2 2 2 4 3 4" xfId="43543" xr:uid="{88CB81E2-142B-499E-A507-9A26073913A3}"/>
    <cellStyle name="20% - Accent6 2 2 2 4 4" xfId="2681" xr:uid="{6A5C343A-FFD6-4A8F-A2C0-65553BCBDF9B}"/>
    <cellStyle name="20% - Accent6 2 2 2 4 4 2" xfId="16791" xr:uid="{85F0D79F-ADB8-449A-AD20-D550B63A8273}"/>
    <cellStyle name="20% - Accent6 2 2 2 4 4 3" xfId="44706" xr:uid="{836B2457-1D9E-4F96-85F7-B5A1C477FF83}"/>
    <cellStyle name="20% - Accent6 2 2 2 4 5" xfId="4630" xr:uid="{B22F5814-5E05-433C-896A-E7AB8A883BF6}"/>
    <cellStyle name="20% - Accent6 2 2 2 4 5 2" xfId="46633" xr:uid="{86B57C7A-48FE-4F45-8553-AE17E03E830D}"/>
    <cellStyle name="20% - Accent6 2 2 2 4 6" xfId="5438" xr:uid="{428ACF17-68CA-4C68-9D9B-2D035176E990}"/>
    <cellStyle name="20% - Accent6 2 2 2 4 6 2" xfId="47440" xr:uid="{A10D1928-E230-4BFC-814A-ED94D1EB8647}"/>
    <cellStyle name="20% - Accent6 2 2 2 4 7" xfId="6720" xr:uid="{15DA4BB5-F169-41BD-879C-571F2C3039A3}"/>
    <cellStyle name="20% - Accent6 2 2 2 4 8" xfId="42965" xr:uid="{4285ED86-1DE1-4667-9131-DE5C816D48DA}"/>
    <cellStyle name="20% - Accent6 2 2 2 5" xfId="1774" xr:uid="{B7CC9B33-9016-40E2-9B0C-610DE3CC8970}"/>
    <cellStyle name="20% - Accent6 2 2 2 5 2" xfId="3541" xr:uid="{6AA9F549-653D-4DD6-B2CB-69339BC8B228}"/>
    <cellStyle name="20% - Accent6 2 2 2 5 2 2" xfId="13518" xr:uid="{8EA00A2A-3B9B-44B6-8D44-96F4B0AC2281}"/>
    <cellStyle name="20% - Accent6 2 2 2 5 2 3" xfId="45566" xr:uid="{D00BB2B9-63EB-4D17-9829-99980DB2CA32}"/>
    <cellStyle name="20% - Accent6 2 2 2 5 3" xfId="4912" xr:uid="{E7DC320E-5ED5-4746-893E-B58225BC8C52}"/>
    <cellStyle name="20% - Accent6 2 2 2 5 3 2" xfId="17054" xr:uid="{753C77FF-BA21-48AE-9707-39029E694B88}"/>
    <cellStyle name="20% - Accent6 2 2 2 5 3 3" xfId="46915" xr:uid="{2D57602C-14B4-443E-BCCA-729A77EFC852}"/>
    <cellStyle name="20% - Accent6 2 2 2 5 4" xfId="7027" xr:uid="{2D32F707-51EC-453A-9F98-C98754F751E4}"/>
    <cellStyle name="20% - Accent6 2 2 2 5 5" xfId="43825" xr:uid="{0215703E-16EE-4F84-9E47-D8350BFF02EE}"/>
    <cellStyle name="20% - Accent6 2 2 2 6" xfId="1196" xr:uid="{978E8D69-D026-4625-A5DA-FDBF26440638}"/>
    <cellStyle name="20% - Accent6 2 2 2 6 2" xfId="3003" xr:uid="{986F5E90-D486-426E-96CD-D6CB4279CA9E}"/>
    <cellStyle name="20% - Accent6 2 2 2 6 2 2" xfId="29134" xr:uid="{DE965CB7-6C8E-476D-B3D2-A2F4572CAD0E}"/>
    <cellStyle name="20% - Accent6 2 2 2 6 2 3" xfId="45028" xr:uid="{00C2A439-BB30-485B-B068-5C0D11C319A2}"/>
    <cellStyle name="20% - Accent6 2 2 2 6 3" xfId="12957" xr:uid="{27D46AE1-6E1C-4E58-BA75-2A9897FD9681}"/>
    <cellStyle name="20% - Accent6 2 2 2 6 4" xfId="43287" xr:uid="{0EF1C075-D36E-44AE-9C44-996B838CDDEE}"/>
    <cellStyle name="20% - Accent6 2 2 2 7" xfId="2427" xr:uid="{5D482F4A-B063-49AA-B32D-7D4C7B8F1878}"/>
    <cellStyle name="20% - Accent6 2 2 2 7 2" xfId="16541" xr:uid="{B7FA5447-C2C6-4328-82AF-AD6A65529017}"/>
    <cellStyle name="20% - Accent6 2 2 2 7 3" xfId="44452" xr:uid="{3046E589-042D-4AAA-81A6-C7B1AED643EA}"/>
    <cellStyle name="20% - Accent6 2 2 2 8" xfId="4374" xr:uid="{28851426-E6D5-4A94-AB2C-993781893EFC}"/>
    <cellStyle name="20% - Accent6 2 2 2 8 2" xfId="36369" xr:uid="{5FF65592-DDB1-4755-95A6-B61345548F86}"/>
    <cellStyle name="20% - Accent6 2 2 2 8 3" xfId="46377" xr:uid="{7660483D-3184-4F27-A63F-6AE7BEA47BE0}"/>
    <cellStyle name="20% - Accent6 2 2 2 9" xfId="5433" xr:uid="{CCF8144A-F793-46D2-B4F9-0FE87CC1D00E}"/>
    <cellStyle name="20% - Accent6 2 2 2 9 2" xfId="47435" xr:uid="{E04426AE-8B5C-43E4-B307-A127095590EA}"/>
    <cellStyle name="20% - Accent6 2 2 3" xfId="402" xr:uid="{F8A7895F-D1F2-4748-ACDE-D7288F678F69}"/>
    <cellStyle name="20% - Accent6 2 2 3 10" xfId="6140" xr:uid="{FC750112-C92C-41DD-B258-056524C265F1}"/>
    <cellStyle name="20% - Accent6 2 2 3 11" xfId="42714" xr:uid="{EF7D5534-F151-4226-A711-A4F2D0AD1F7A}"/>
    <cellStyle name="20% - Accent6 2 2 3 2" xfId="403" xr:uid="{DCC9B5D9-CD7F-49EB-889A-1EDA3DD61136}"/>
    <cellStyle name="20% - Accent6 2 2 3 2 2" xfId="873" xr:uid="{CB8D32A3-DA9F-4026-87BE-77E3AEC9B3CC}"/>
    <cellStyle name="20% - Accent6 2 2 3 2 2 2" xfId="2018" xr:uid="{AD5B3E50-7732-4F68-A5FD-5A2FE33FDF0E}"/>
    <cellStyle name="20% - Accent6 2 2 3 2 2 2 2" xfId="3781" xr:uid="{2F180088-5CF2-4146-8641-96C8624096B0}"/>
    <cellStyle name="20% - Accent6 2 2 3 2 2 2 2 2" xfId="35508" xr:uid="{90B0132D-8D56-4EEE-A8D1-78CB8DCFBCD3}"/>
    <cellStyle name="20% - Accent6 2 2 3 2 2 2 2 3" xfId="45806" xr:uid="{977967B4-5B4C-4D07-851D-9177F55D884D}"/>
    <cellStyle name="20% - Accent6 2 2 3 2 2 2 3" xfId="5152" xr:uid="{23FA8350-1CE9-43C7-90F5-D79287D311E2}"/>
    <cellStyle name="20% - Accent6 2 2 3 2 2 2 3 2" xfId="47155" xr:uid="{3107E700-DDB2-478A-8BFB-64A812F5EA7F}"/>
    <cellStyle name="20% - Accent6 2 2 3 2 2 2 4" xfId="13259" xr:uid="{26A7C99E-4AD4-45C5-AA73-24614ECAC2F7}"/>
    <cellStyle name="20% - Accent6 2 2 3 2 2 2 5" xfId="44065" xr:uid="{AD41EFCF-1713-4D6A-B0AA-B9F335FE39D4}"/>
    <cellStyle name="20% - Accent6 2 2 3 2 2 3" xfId="1456" xr:uid="{74A488F3-0CDF-4EAF-802F-C1779B1EB955}"/>
    <cellStyle name="20% - Accent6 2 2 3 2 2 3 2" xfId="3263" xr:uid="{F89EE510-3FC9-4038-9608-41EF0EA1ED17}"/>
    <cellStyle name="20% - Accent6 2 2 3 2 2 3 2 2" xfId="45288" xr:uid="{C9254927-5C8D-44F2-A5AC-C5030B0781BF}"/>
    <cellStyle name="20% - Accent6 2 2 3 2 2 3 3" xfId="16795" xr:uid="{F54166E3-C3E4-411E-A3F7-141551CDABE1}"/>
    <cellStyle name="20% - Accent6 2 2 3 2 2 3 4" xfId="43547" xr:uid="{FA690271-3471-4C77-AC30-45EC62E9DE16}"/>
    <cellStyle name="20% - Accent6 2 2 3 2 2 4" xfId="2685" xr:uid="{DB5B2743-1B7C-42BF-B2B7-78F05205CB7A}"/>
    <cellStyle name="20% - Accent6 2 2 3 2 2 4 2" xfId="39853" xr:uid="{734FE412-D6D7-4DAF-A3D3-30BB8D1E1897}"/>
    <cellStyle name="20% - Accent6 2 2 3 2 2 4 3" xfId="44710" xr:uid="{167AD234-C9FD-4922-B0B1-4944D36286A3}"/>
    <cellStyle name="20% - Accent6 2 2 3 2 2 5" xfId="4634" xr:uid="{3DAC830F-F545-42DD-B6CC-DC4FA005FF0F}"/>
    <cellStyle name="20% - Accent6 2 2 3 2 2 5 2" xfId="46637" xr:uid="{03E70B86-0759-44B5-B0E0-CF1F44588019}"/>
    <cellStyle name="20% - Accent6 2 2 3 2 2 6" xfId="5441" xr:uid="{2E7F6005-0297-4214-A5FF-35624067E520}"/>
    <cellStyle name="20% - Accent6 2 2 3 2 2 6 2" xfId="47443" xr:uid="{51D84ACF-83D2-4B30-9F25-EBE5149D0C2E}"/>
    <cellStyle name="20% - Accent6 2 2 3 2 2 7" xfId="6724" xr:uid="{36CB1C06-0780-42EF-84FD-09CA7FCCFA0F}"/>
    <cellStyle name="20% - Accent6 2 2 3 2 2 8" xfId="42969" xr:uid="{64767482-0B6B-481F-A5E3-39840F16D92D}"/>
    <cellStyle name="20% - Accent6 2 2 3 2 3" xfId="1778" xr:uid="{ACC97886-4BCB-4FBD-83EB-7999201B3D18}"/>
    <cellStyle name="20% - Accent6 2 2 3 2 3 2" xfId="3545" xr:uid="{DAF068E9-3869-41E2-902D-DEA9B1BD211D}"/>
    <cellStyle name="20% - Accent6 2 2 3 2 3 2 2" xfId="13522" xr:uid="{C016EDBA-87A5-492B-9899-C8BCBB635E3A}"/>
    <cellStyle name="20% - Accent6 2 2 3 2 3 2 3" xfId="45570" xr:uid="{25478878-0073-428B-90FE-39D5D90AFFE6}"/>
    <cellStyle name="20% - Accent6 2 2 3 2 3 3" xfId="4916" xr:uid="{251A46EA-8D20-4A18-AE6F-D6BC82410AB9}"/>
    <cellStyle name="20% - Accent6 2 2 3 2 3 3 2" xfId="17058" xr:uid="{E8351941-4F27-493A-A22B-EC04E4CA4784}"/>
    <cellStyle name="20% - Accent6 2 2 3 2 3 3 3" xfId="46919" xr:uid="{8339913C-B573-46AE-9561-EAB695AD013E}"/>
    <cellStyle name="20% - Accent6 2 2 3 2 3 4" xfId="7031" xr:uid="{E2F0DE23-B2F6-4C23-95B5-D2F0D70D2BA7}"/>
    <cellStyle name="20% - Accent6 2 2 3 2 3 5" xfId="43829" xr:uid="{6F0A8B99-5DF4-49AE-8D93-A6EF254C4861}"/>
    <cellStyle name="20% - Accent6 2 2 3 2 4" xfId="1200" xr:uid="{57B3498D-9158-4B6D-AC2D-5252B435F9D3}"/>
    <cellStyle name="20% - Accent6 2 2 3 2 4 2" xfId="3007" xr:uid="{7317BBF6-F818-4DD6-8C6F-67510B75DEDD}"/>
    <cellStyle name="20% - Accent6 2 2 3 2 4 2 2" xfId="30534" xr:uid="{1A1A83B3-3308-4B38-B62C-0A4062729045}"/>
    <cellStyle name="20% - Accent6 2 2 3 2 4 2 3" xfId="45032" xr:uid="{011377C9-A3C8-497F-8D81-3D68D55F93A9}"/>
    <cellStyle name="20% - Accent6 2 2 3 2 4 3" xfId="12961" xr:uid="{54F36850-52B5-4BFA-91A8-A4E6C369D89A}"/>
    <cellStyle name="20% - Accent6 2 2 3 2 4 4" xfId="43291" xr:uid="{61D601A9-D325-4530-AD04-803CF8D0BE1B}"/>
    <cellStyle name="20% - Accent6 2 2 3 2 5" xfId="2431" xr:uid="{C6AAB4A1-476D-430B-BC56-E6CDAE1D521E}"/>
    <cellStyle name="20% - Accent6 2 2 3 2 5 2" xfId="16545" xr:uid="{FFE0BDA1-8234-4539-B12C-364E09E8E9E2}"/>
    <cellStyle name="20% - Accent6 2 2 3 2 5 3" xfId="44456" xr:uid="{733EBF78-B123-425A-85C5-6B382240AA7C}"/>
    <cellStyle name="20% - Accent6 2 2 3 2 6" xfId="4378" xr:uid="{7338833D-0241-40F3-AD3D-B94EF45D7DA7}"/>
    <cellStyle name="20% - Accent6 2 2 3 2 6 2" xfId="37892" xr:uid="{81C891E6-B074-4A19-9521-11765AEA9830}"/>
    <cellStyle name="20% - Accent6 2 2 3 2 6 3" xfId="46381" xr:uid="{5A2D5A57-A66F-41E3-BD60-3D1C28757A2D}"/>
    <cellStyle name="20% - Accent6 2 2 3 2 7" xfId="5440" xr:uid="{FBCCF357-04A4-44E0-B5FE-3B2A21B9BA88}"/>
    <cellStyle name="20% - Accent6 2 2 3 2 7 2" xfId="47442" xr:uid="{1782BB78-C12D-4EEF-BDC1-99691F38910A}"/>
    <cellStyle name="20% - Accent6 2 2 3 2 8" xfId="6141" xr:uid="{F3B94521-70D4-46A4-9F7E-3F16541CBAEA}"/>
    <cellStyle name="20% - Accent6 2 2 3 2 9" xfId="42715" xr:uid="{BCA05B80-186B-421F-9F71-61431D9D00B1}"/>
    <cellStyle name="20% - Accent6 2 2 3 3" xfId="404" xr:uid="{9C03E86A-16ED-4005-A115-DBD06BC8ACBC}"/>
    <cellStyle name="20% - Accent6 2 2 3 3 2" xfId="874" xr:uid="{25BDA1B1-3960-4766-9D2E-ABEF4A1076AA}"/>
    <cellStyle name="20% - Accent6 2 2 3 3 2 2" xfId="2019" xr:uid="{80C3FC1F-DBE3-4346-A92C-E182692EE690}"/>
    <cellStyle name="20% - Accent6 2 2 3 3 2 2 2" xfId="3782" xr:uid="{E64ED6D7-0D41-4C49-9277-7E258A2BB92D}"/>
    <cellStyle name="20% - Accent6 2 2 3 3 2 2 2 2" xfId="45807" xr:uid="{608A8B74-E179-4475-A985-19484C530B9D}"/>
    <cellStyle name="20% - Accent6 2 2 3 3 2 2 3" xfId="5153" xr:uid="{A7218236-EAB8-47E9-A1C4-383F5DFB881E}"/>
    <cellStyle name="20% - Accent6 2 2 3 3 2 2 3 2" xfId="47156" xr:uid="{AA2A3B95-FC67-41A6-8FFB-A4675130B3BE}"/>
    <cellStyle name="20% - Accent6 2 2 3 3 2 2 4" xfId="13260" xr:uid="{39EEE09B-47E9-4517-9549-DF619DC9F4EE}"/>
    <cellStyle name="20% - Accent6 2 2 3 3 2 2 5" xfId="44066" xr:uid="{7D2DC19B-1C43-4B85-8BCD-C85E544DEE60}"/>
    <cellStyle name="20% - Accent6 2 2 3 3 2 3" xfId="1457" xr:uid="{372F65E7-4D6E-48D9-A655-7B0E438F74A1}"/>
    <cellStyle name="20% - Accent6 2 2 3 3 2 3 2" xfId="3264" xr:uid="{18FD02C0-5EEC-4944-BCE3-C3B7A26594EE}"/>
    <cellStyle name="20% - Accent6 2 2 3 3 2 3 2 2" xfId="45289" xr:uid="{F8BFA50A-5052-411E-971B-509F2E3EA6B6}"/>
    <cellStyle name="20% - Accent6 2 2 3 3 2 3 3" xfId="16796" xr:uid="{D8C845B5-50B2-4E44-84D9-F1FEF0F35154}"/>
    <cellStyle name="20% - Accent6 2 2 3 3 2 3 4" xfId="43548" xr:uid="{3AFC46D9-B0AE-4101-8E72-2C5C7D329DDF}"/>
    <cellStyle name="20% - Accent6 2 2 3 3 2 4" xfId="2686" xr:uid="{74E2B46B-3D1F-45D6-B430-4DF4B584E94A}"/>
    <cellStyle name="20% - Accent6 2 2 3 3 2 4 2" xfId="44711" xr:uid="{708F4B51-3002-44E9-8D24-E84BEB347B3F}"/>
    <cellStyle name="20% - Accent6 2 2 3 3 2 5" xfId="4635" xr:uid="{329B9F2F-83E5-40C8-9537-D1C447C2FF5B}"/>
    <cellStyle name="20% - Accent6 2 2 3 3 2 5 2" xfId="46638" xr:uid="{92286D83-99DA-417B-B952-3D17D272E932}"/>
    <cellStyle name="20% - Accent6 2 2 3 3 2 6" xfId="5443" xr:uid="{807D956F-6B77-47F4-8795-4FEDF5B6DE58}"/>
    <cellStyle name="20% - Accent6 2 2 3 3 2 6 2" xfId="47445" xr:uid="{89F4A293-0647-4A14-B8C9-9BED8D2B7D6F}"/>
    <cellStyle name="20% - Accent6 2 2 3 3 2 7" xfId="6725" xr:uid="{F1CE6E4C-45B9-4376-BE9F-F5D845659876}"/>
    <cellStyle name="20% - Accent6 2 2 3 3 2 8" xfId="42970" xr:uid="{3E401979-83A3-4E3B-9F12-62F8F20C5E5D}"/>
    <cellStyle name="20% - Accent6 2 2 3 3 3" xfId="1779" xr:uid="{E459E58E-3B77-4F34-90BC-7FF2924DC78F}"/>
    <cellStyle name="20% - Accent6 2 2 3 3 3 2" xfId="3546" xr:uid="{61323F08-5BB4-4CA8-B00E-73C0E70C5628}"/>
    <cellStyle name="20% - Accent6 2 2 3 3 3 2 2" xfId="13523" xr:uid="{65742283-1C0A-4CDA-BFF0-0EE62AD0939D}"/>
    <cellStyle name="20% - Accent6 2 2 3 3 3 2 3" xfId="45571" xr:uid="{E783A8D1-00B8-46D4-8A3C-A462829536FA}"/>
    <cellStyle name="20% - Accent6 2 2 3 3 3 3" xfId="4917" xr:uid="{808B2C6E-DBEA-41D2-ADC2-26D4810713CA}"/>
    <cellStyle name="20% - Accent6 2 2 3 3 3 3 2" xfId="17059" xr:uid="{66455366-6C7D-49EE-A319-222712168D3E}"/>
    <cellStyle name="20% - Accent6 2 2 3 3 3 3 3" xfId="46920" xr:uid="{08EE4B06-7151-47D5-A921-064DE92972A2}"/>
    <cellStyle name="20% - Accent6 2 2 3 3 3 4" xfId="7032" xr:uid="{8C07D926-B226-454B-9999-C4BAA60CA718}"/>
    <cellStyle name="20% - Accent6 2 2 3 3 3 5" xfId="43830" xr:uid="{4A4DF651-6A89-4187-81E0-C29997D8869F}"/>
    <cellStyle name="20% - Accent6 2 2 3 3 4" xfId="1201" xr:uid="{6860BBA4-7EE2-4562-AEAD-4FAE5A3F659F}"/>
    <cellStyle name="20% - Accent6 2 2 3 3 4 2" xfId="3008" xr:uid="{9D4BE4A5-6133-4491-AC84-74F52837CC8F}"/>
    <cellStyle name="20% - Accent6 2 2 3 3 4 2 2" xfId="29944" xr:uid="{8637EC53-FEAB-40F1-B81E-A3B72491E6A8}"/>
    <cellStyle name="20% - Accent6 2 2 3 3 4 2 3" xfId="45033" xr:uid="{7812C067-B484-4086-B87E-550A652AD8A6}"/>
    <cellStyle name="20% - Accent6 2 2 3 3 4 3" xfId="12962" xr:uid="{5D60FBEF-7E7C-4700-AD66-AE461DDCABAF}"/>
    <cellStyle name="20% - Accent6 2 2 3 3 4 4" xfId="43292" xr:uid="{2497CF7B-BF33-4733-86D6-8225E7A67AAB}"/>
    <cellStyle name="20% - Accent6 2 2 3 3 5" xfId="2432" xr:uid="{48E44DCB-A78A-47B0-8542-8070B220291B}"/>
    <cellStyle name="20% - Accent6 2 2 3 3 5 2" xfId="16546" xr:uid="{D3EA59A5-DFD2-483D-8C11-FC404D4A32DD}"/>
    <cellStyle name="20% - Accent6 2 2 3 3 5 3" xfId="44457" xr:uid="{F5584C71-84CC-4404-ADB7-B827B387991D}"/>
    <cellStyle name="20% - Accent6 2 2 3 3 6" xfId="4379" xr:uid="{3759F503-425B-416C-B0C1-B49EC253ED13}"/>
    <cellStyle name="20% - Accent6 2 2 3 3 6 2" xfId="37311" xr:uid="{41FA7A20-05C5-4CD6-93ED-E37B0FC8678B}"/>
    <cellStyle name="20% - Accent6 2 2 3 3 6 3" xfId="46382" xr:uid="{76027670-1EF8-4B12-B901-E2668F3D1BAF}"/>
    <cellStyle name="20% - Accent6 2 2 3 3 7" xfId="5442" xr:uid="{C5C521FA-2310-42AC-B647-3ADC1FB2FC3E}"/>
    <cellStyle name="20% - Accent6 2 2 3 3 7 2" xfId="47444" xr:uid="{23668F6D-8657-4281-891D-A4FDE7FCC844}"/>
    <cellStyle name="20% - Accent6 2 2 3 3 8" xfId="6142" xr:uid="{F41877BA-9956-4FC8-8321-3452C6B64045}"/>
    <cellStyle name="20% - Accent6 2 2 3 3 9" xfId="42716" xr:uid="{18AAF9AE-3C42-4573-B619-81AE59AE7946}"/>
    <cellStyle name="20% - Accent6 2 2 3 4" xfId="872" xr:uid="{B697448D-2921-43C3-8FC1-79C82535BC09}"/>
    <cellStyle name="20% - Accent6 2 2 3 4 2" xfId="2017" xr:uid="{5EBC409C-8C4D-40A4-A4F1-945867717C27}"/>
    <cellStyle name="20% - Accent6 2 2 3 4 2 2" xfId="3780" xr:uid="{EDEC4785-BFE4-4C0B-8AC2-29F91D951FB8}"/>
    <cellStyle name="20% - Accent6 2 2 3 4 2 2 2" xfId="34223" xr:uid="{831860D9-F30C-4487-9D1A-4385318F1D11}"/>
    <cellStyle name="20% - Accent6 2 2 3 4 2 2 3" xfId="45805" xr:uid="{C0A373D6-7727-4A14-98FC-4A109249BD8C}"/>
    <cellStyle name="20% - Accent6 2 2 3 4 2 3" xfId="5151" xr:uid="{830AA9DF-57C9-42F2-810E-44ECF14AD9F2}"/>
    <cellStyle name="20% - Accent6 2 2 3 4 2 3 2" xfId="47154" xr:uid="{7035BE0F-3930-45F6-BE63-C9826EF0022C}"/>
    <cellStyle name="20% - Accent6 2 2 3 4 2 4" xfId="13258" xr:uid="{742584F1-7557-42AF-BF7C-23CAA57F4FB8}"/>
    <cellStyle name="20% - Accent6 2 2 3 4 2 5" xfId="44064" xr:uid="{391F50E2-C3D6-4E5A-8237-11BA79A04619}"/>
    <cellStyle name="20% - Accent6 2 2 3 4 3" xfId="1455" xr:uid="{5FCF8656-D42E-4FAA-A56B-B0F7DECFFA8D}"/>
    <cellStyle name="20% - Accent6 2 2 3 4 3 2" xfId="3262" xr:uid="{60422A62-D56D-49EE-848F-2A8F1E2F2FCF}"/>
    <cellStyle name="20% - Accent6 2 2 3 4 3 2 2" xfId="45287" xr:uid="{D3E27528-7BAA-4268-A6CD-4D35EB44CC16}"/>
    <cellStyle name="20% - Accent6 2 2 3 4 3 3" xfId="16794" xr:uid="{06F1760C-534A-4B80-AF5A-E39CDC984588}"/>
    <cellStyle name="20% - Accent6 2 2 3 4 3 4" xfId="43546" xr:uid="{00309037-4F7A-4A18-A613-E695798261EB}"/>
    <cellStyle name="20% - Accent6 2 2 3 4 4" xfId="2684" xr:uid="{72C173D2-D0AB-41EB-A1A4-51AAE8D8EF18}"/>
    <cellStyle name="20% - Accent6 2 2 3 4 4 2" xfId="38657" xr:uid="{80F378F5-35F3-4682-97AB-7EA37293AC39}"/>
    <cellStyle name="20% - Accent6 2 2 3 4 4 3" xfId="44709" xr:uid="{B1FD9578-6592-4AE6-8AA8-57D4B486402F}"/>
    <cellStyle name="20% - Accent6 2 2 3 4 5" xfId="4633" xr:uid="{72CD3F2E-DB20-46F9-B0A0-ADE7E32557BF}"/>
    <cellStyle name="20% - Accent6 2 2 3 4 5 2" xfId="46636" xr:uid="{7C9C7BA2-9692-42F6-AA64-98D8C2805484}"/>
    <cellStyle name="20% - Accent6 2 2 3 4 6" xfId="5444" xr:uid="{E70D184D-989A-4DEE-B84B-BEF069207322}"/>
    <cellStyle name="20% - Accent6 2 2 3 4 6 2" xfId="47446" xr:uid="{89423952-B66B-46E6-96E8-2C975E53A8AF}"/>
    <cellStyle name="20% - Accent6 2 2 3 4 7" xfId="6723" xr:uid="{B8331634-1E0C-4717-970E-F2722AB9FDAD}"/>
    <cellStyle name="20% - Accent6 2 2 3 4 8" xfId="42968" xr:uid="{D840C972-1C83-4A7E-91FA-6ECD02D1DBB5}"/>
    <cellStyle name="20% - Accent6 2 2 3 5" xfId="1777" xr:uid="{ED0405C9-B1D9-427D-9CE1-E698F9F3F91C}"/>
    <cellStyle name="20% - Accent6 2 2 3 5 2" xfId="3544" xr:uid="{7344C7A8-86B9-4171-88A4-6E001C87DDBF}"/>
    <cellStyle name="20% - Accent6 2 2 3 5 2 2" xfId="13521" xr:uid="{747DC0E2-B610-40F9-AD02-42BD6A114CC8}"/>
    <cellStyle name="20% - Accent6 2 2 3 5 2 3" xfId="45569" xr:uid="{7CA10F63-8120-4325-8D3D-1431B1E44509}"/>
    <cellStyle name="20% - Accent6 2 2 3 5 3" xfId="4915" xr:uid="{CC5D3F02-FF69-4AAC-8958-F14906FA2726}"/>
    <cellStyle name="20% - Accent6 2 2 3 5 3 2" xfId="17057" xr:uid="{2B52B812-867F-4E8E-B523-ACE0BFF7FC15}"/>
    <cellStyle name="20% - Accent6 2 2 3 5 3 3" xfId="46918" xr:uid="{68DC8C6A-37F1-4277-9AC2-BB4C7DA989C0}"/>
    <cellStyle name="20% - Accent6 2 2 3 5 4" xfId="7030" xr:uid="{5D5B253E-5B07-4E28-A354-2A766382361D}"/>
    <cellStyle name="20% - Accent6 2 2 3 5 5" xfId="43828" xr:uid="{AEA5548A-A7FE-4E46-9375-8BA5B814B39D}"/>
    <cellStyle name="20% - Accent6 2 2 3 6" xfId="1199" xr:uid="{49817DB2-2E02-4DA6-922F-2EE78FFFD788}"/>
    <cellStyle name="20% - Accent6 2 2 3 6 2" xfId="3006" xr:uid="{377DB2EA-C4F1-4B45-A12F-451709EBCA19}"/>
    <cellStyle name="20% - Accent6 2 2 3 6 2 2" xfId="29336" xr:uid="{0B013897-E0A2-48A0-B0D5-C1F92681DBD1}"/>
    <cellStyle name="20% - Accent6 2 2 3 6 2 3" xfId="45031" xr:uid="{204E03DC-A515-45E3-916A-72B36F671230}"/>
    <cellStyle name="20% - Accent6 2 2 3 6 3" xfId="12960" xr:uid="{F3C7100A-9D52-4618-B558-FDE6600BBA25}"/>
    <cellStyle name="20% - Accent6 2 2 3 6 4" xfId="43290" xr:uid="{406035A4-25B8-4F82-A947-16352E2A5041}"/>
    <cellStyle name="20% - Accent6 2 2 3 7" xfId="2430" xr:uid="{3B07FDB1-ED2F-4EC4-AF21-A540F2D5C737}"/>
    <cellStyle name="20% - Accent6 2 2 3 7 2" xfId="16544" xr:uid="{63EE7082-2200-4693-BA8D-7AF24FD77BA7}"/>
    <cellStyle name="20% - Accent6 2 2 3 7 3" xfId="44455" xr:uid="{AD1C8295-C6EC-4AE9-B97C-A004BD1C7201}"/>
    <cellStyle name="20% - Accent6 2 2 3 8" xfId="4377" xr:uid="{EAEC5BAF-BB22-4335-8CA4-B91CE975D981}"/>
    <cellStyle name="20% - Accent6 2 2 3 8 2" xfId="36567" xr:uid="{29E4CA60-404E-4E93-B172-7B4C1A2CAEC6}"/>
    <cellStyle name="20% - Accent6 2 2 3 8 3" xfId="46380" xr:uid="{349EA566-92EF-430A-9C2F-D7A2B2536AE2}"/>
    <cellStyle name="20% - Accent6 2 2 3 9" xfId="5439" xr:uid="{C41B6D75-B3E4-46E8-9AF3-888ACD4C2BA0}"/>
    <cellStyle name="20% - Accent6 2 2 3 9 2" xfId="47441" xr:uid="{51EBEA0A-5632-46A8-99B1-D98AA83EE8CE}"/>
    <cellStyle name="20% - Accent6 2 2 4" xfId="405" xr:uid="{25E837FE-EF06-41FE-813F-6D24EC964075}"/>
    <cellStyle name="20% - Accent6 2 2 4 2" xfId="875" xr:uid="{940C69B5-68F1-4629-9254-28FD6CC14B50}"/>
    <cellStyle name="20% - Accent6 2 2 4 2 2" xfId="2020" xr:uid="{CC4C6F31-7330-4ED2-9646-96691427FAD0}"/>
    <cellStyle name="20% - Accent6 2 2 4 2 2 2" xfId="3783" xr:uid="{AB0C2813-7FBC-4FCC-8DDE-96741277DC4A}"/>
    <cellStyle name="20% - Accent6 2 2 4 2 2 2 2" xfId="35669" xr:uid="{5DCC1100-5A0A-404A-8440-8D3DD0D6EB82}"/>
    <cellStyle name="20% - Accent6 2 2 4 2 2 2 3" xfId="45808" xr:uid="{9EA971FD-944E-4D7F-8C74-627D0705CA25}"/>
    <cellStyle name="20% - Accent6 2 2 4 2 2 3" xfId="5154" xr:uid="{7741BEAD-0700-4CFC-BE60-A381FE860C06}"/>
    <cellStyle name="20% - Accent6 2 2 4 2 2 3 2" xfId="40014" xr:uid="{B1E7B592-2151-4F78-BE25-FDC3BB82A3BE}"/>
    <cellStyle name="20% - Accent6 2 2 4 2 2 3 3" xfId="47157" xr:uid="{E72F9D04-DD63-4CC3-A0E7-F50B09866FD5}"/>
    <cellStyle name="20% - Accent6 2 2 4 2 2 4" xfId="13261" xr:uid="{1AA15C81-B67B-4394-8EB0-87EE7331FDDA}"/>
    <cellStyle name="20% - Accent6 2 2 4 2 2 5" xfId="44067" xr:uid="{56B34B4C-665E-4538-BAC8-72AC4C93BDBD}"/>
    <cellStyle name="20% - Accent6 2 2 4 2 3" xfId="1458" xr:uid="{B1C116C0-A7C0-483C-B53B-9E6148F15637}"/>
    <cellStyle name="20% - Accent6 2 2 4 2 3 2" xfId="3265" xr:uid="{A58BCCB6-AAD2-4255-9FA5-D266BE18ADCC}"/>
    <cellStyle name="20% - Accent6 2 2 4 2 3 2 2" xfId="41997" xr:uid="{424371B2-4877-4BB1-ABA3-CA5087F920A6}"/>
    <cellStyle name="20% - Accent6 2 2 4 2 3 2 3" xfId="45290" xr:uid="{D7A06D24-BA43-4D8F-9ED2-5FDF50DCDB6C}"/>
    <cellStyle name="20% - Accent6 2 2 4 2 3 3" xfId="16797" xr:uid="{B9BC5D2E-359D-4B9D-9670-0AFA6B3F510B}"/>
    <cellStyle name="20% - Accent6 2 2 4 2 3 4" xfId="43549" xr:uid="{A50BA0EB-B5DB-43BD-B2E7-0E5BE7C253EF}"/>
    <cellStyle name="20% - Accent6 2 2 4 2 4" xfId="2687" xr:uid="{9E8BFD47-D527-42D9-ABA4-2661FE11D7F0}"/>
    <cellStyle name="20% - Accent6 2 2 4 2 4 2" xfId="38050" xr:uid="{AFB48B79-E152-41E7-9823-CCFB8E6EDA68}"/>
    <cellStyle name="20% - Accent6 2 2 4 2 4 3" xfId="44712" xr:uid="{D75BF6AD-20F6-440A-8EC7-3467D27B7F08}"/>
    <cellStyle name="20% - Accent6 2 2 4 2 5" xfId="4636" xr:uid="{0382880C-4444-4241-9FD3-9F473CCBC896}"/>
    <cellStyle name="20% - Accent6 2 2 4 2 5 2" xfId="46639" xr:uid="{AC228418-69F6-4EAF-B781-8B4E611D79F1}"/>
    <cellStyle name="20% - Accent6 2 2 4 2 6" xfId="5446" xr:uid="{48E80833-2F3B-4E0F-B2A9-3FF769CE580B}"/>
    <cellStyle name="20% - Accent6 2 2 4 2 6 2" xfId="47448" xr:uid="{F4026A68-15CB-4D5F-8CD2-E82959179D81}"/>
    <cellStyle name="20% - Accent6 2 2 4 2 7" xfId="6726" xr:uid="{C59A53E2-A139-4E76-BBD4-FD303C12D62F}"/>
    <cellStyle name="20% - Accent6 2 2 4 2 8" xfId="42971" xr:uid="{FB517B5E-20BC-4F5F-B8AD-7D99E795BC95}"/>
    <cellStyle name="20% - Accent6 2 2 4 3" xfId="1780" xr:uid="{01101AAE-98BC-4137-A67C-765E3C1027E7}"/>
    <cellStyle name="20% - Accent6 2 2 4 3 2" xfId="3547" xr:uid="{18E47779-0171-46A5-B6A3-137DFA2D5745}"/>
    <cellStyle name="20% - Accent6 2 2 4 3 2 2" xfId="13524" xr:uid="{66D6A38D-1CCE-400C-99BA-766756940CAF}"/>
    <cellStyle name="20% - Accent6 2 2 4 3 2 3" xfId="45572" xr:uid="{5AE40913-5E21-4EFD-AAEF-CA2A45FE0061}"/>
    <cellStyle name="20% - Accent6 2 2 4 3 3" xfId="4918" xr:uid="{9DC071EE-426A-4023-99A8-AA42C3CAAB02}"/>
    <cellStyle name="20% - Accent6 2 2 4 3 3 2" xfId="17060" xr:uid="{FB7B20ED-772F-46DD-8BFF-897EC94535AB}"/>
    <cellStyle name="20% - Accent6 2 2 4 3 3 3" xfId="46921" xr:uid="{6F6F2157-CE22-48D7-8323-9CBD73DBDFC9}"/>
    <cellStyle name="20% - Accent6 2 2 4 3 4" xfId="7033" xr:uid="{1BCB80D7-8A36-48FC-A701-939C242CD03E}"/>
    <cellStyle name="20% - Accent6 2 2 4 3 5" xfId="43831" xr:uid="{023D7D01-C773-4440-AED2-B84541D86616}"/>
    <cellStyle name="20% - Accent6 2 2 4 4" xfId="1202" xr:uid="{D481140B-8C03-45D3-B65F-C509FC0F9C44}"/>
    <cellStyle name="20% - Accent6 2 2 4 4 2" xfId="3009" xr:uid="{FA4EF0EC-66D3-4F87-954B-077C200AB4BB}"/>
    <cellStyle name="20% - Accent6 2 2 4 4 2 2" xfId="33640" xr:uid="{C255F5B0-0E17-4476-B6C5-EA03C065B81C}"/>
    <cellStyle name="20% - Accent6 2 2 4 4 2 3" xfId="45034" xr:uid="{CB4FAF5C-105B-48C9-833C-DAADC662FE7E}"/>
    <cellStyle name="20% - Accent6 2 2 4 4 3" xfId="40749" xr:uid="{D4216F10-8490-487D-8C1A-3D13331CA6F9}"/>
    <cellStyle name="20% - Accent6 2 2 4 4 4" xfId="12963" xr:uid="{12123936-8A58-41EF-A006-1F58E4EF26BD}"/>
    <cellStyle name="20% - Accent6 2 2 4 4 5" xfId="43293" xr:uid="{DC70723B-A7B8-41AD-B223-EE274E38B734}"/>
    <cellStyle name="20% - Accent6 2 2 4 5" xfId="2433" xr:uid="{007AA8C8-5DA5-4A88-A595-3C3970BCB0AF}"/>
    <cellStyle name="20% - Accent6 2 2 4 5 2" xfId="30700" xr:uid="{A946EAFA-7DF8-4F29-B49C-3848101A5B0F}"/>
    <cellStyle name="20% - Accent6 2 2 4 5 3" xfId="16547" xr:uid="{E0AAAF04-4E2E-4E0E-987C-7917C7E9AB8F}"/>
    <cellStyle name="20% - Accent6 2 2 4 5 4" xfId="44458" xr:uid="{00F19D68-75FC-4A4A-B95E-2EDE2BF89CB2}"/>
    <cellStyle name="20% - Accent6 2 2 4 6" xfId="4380" xr:uid="{BD107FC2-D636-4F41-B5D7-0966B12F5FC4}"/>
    <cellStyle name="20% - Accent6 2 2 4 6 2" xfId="28723" xr:uid="{6E761BBD-9B3A-425D-9191-19F4B4037F72}"/>
    <cellStyle name="20% - Accent6 2 2 4 6 3" xfId="46383" xr:uid="{0F54C44C-A8B9-4F36-AD84-D77310B89306}"/>
    <cellStyle name="20% - Accent6 2 2 4 7" xfId="5445" xr:uid="{E2EDC0F0-2367-426E-BB68-AE5798B8713B}"/>
    <cellStyle name="20% - Accent6 2 2 4 7 2" xfId="36736" xr:uid="{F24D2153-CD9D-476E-AB82-7D00B74729C2}"/>
    <cellStyle name="20% - Accent6 2 2 4 7 3" xfId="47447" xr:uid="{B10E36C2-3D36-4421-8C2E-9DD1989CF4E9}"/>
    <cellStyle name="20% - Accent6 2 2 4 8" xfId="6143" xr:uid="{478E5178-372E-48D1-8EB5-FB62882B50C2}"/>
    <cellStyle name="20% - Accent6 2 2 4 9" xfId="42717" xr:uid="{4D621F84-8C3D-4F6F-A497-FBD5FCB0F876}"/>
    <cellStyle name="20% - Accent6 2 2 5" xfId="406" xr:uid="{AC32A4AF-5534-4778-A13B-B9185EF52F14}"/>
    <cellStyle name="20% - Accent6 2 2 5 2" xfId="876" xr:uid="{5F4B4CF1-3A45-4BEE-A075-E1080C23177C}"/>
    <cellStyle name="20% - Accent6 2 2 5 2 2" xfId="2021" xr:uid="{AE470350-64ED-4340-A37D-A907908B1039}"/>
    <cellStyle name="20% - Accent6 2 2 5 2 2 2" xfId="3784" xr:uid="{4AE52AC9-093E-4CA3-80DA-193206AEDCF7}"/>
    <cellStyle name="20% - Accent6 2 2 5 2 2 2 2" xfId="35132" xr:uid="{48FE2EE1-1047-491C-A3F6-AB2617E97A0E}"/>
    <cellStyle name="20% - Accent6 2 2 5 2 2 2 3" xfId="45809" xr:uid="{78D1FA1B-A94D-45B8-A006-2357B0687DDB}"/>
    <cellStyle name="20% - Accent6 2 2 5 2 2 3" xfId="5155" xr:uid="{B61940F4-A10D-41FF-AE85-926B60357B7C}"/>
    <cellStyle name="20% - Accent6 2 2 5 2 2 3 2" xfId="47158" xr:uid="{9E0F8A85-1FB1-4842-BBD1-084B0BCF83F6}"/>
    <cellStyle name="20% - Accent6 2 2 5 2 2 4" xfId="13262" xr:uid="{767DD2FB-3591-405C-9429-F5453C8F0B7D}"/>
    <cellStyle name="20% - Accent6 2 2 5 2 2 5" xfId="44068" xr:uid="{EA9B82B7-00D9-486C-B372-013887B149FA}"/>
    <cellStyle name="20% - Accent6 2 2 5 2 3" xfId="1459" xr:uid="{02BE1525-EDB5-4A51-8903-624990EEF28E}"/>
    <cellStyle name="20% - Accent6 2 2 5 2 3 2" xfId="3266" xr:uid="{14F48B05-F11A-4E3B-A384-EA296201A33D}"/>
    <cellStyle name="20% - Accent6 2 2 5 2 3 2 2" xfId="45291" xr:uid="{C7ED53B1-EC2F-4EC7-BA4A-E41792E68DFA}"/>
    <cellStyle name="20% - Accent6 2 2 5 2 3 3" xfId="16798" xr:uid="{48CD112B-0BA4-4389-BBD3-459C696E33CA}"/>
    <cellStyle name="20% - Accent6 2 2 5 2 3 4" xfId="43550" xr:uid="{E9558751-8869-497F-9D35-70C91127E2D6}"/>
    <cellStyle name="20% - Accent6 2 2 5 2 4" xfId="2688" xr:uid="{90C97730-68D7-4BBA-ABFD-B9BCD8463105}"/>
    <cellStyle name="20% - Accent6 2 2 5 2 4 2" xfId="39485" xr:uid="{D5C7366E-669E-4252-A460-A6E9C127C1B4}"/>
    <cellStyle name="20% - Accent6 2 2 5 2 4 3" xfId="44713" xr:uid="{2DD2B1A2-F440-4EE6-8295-9C976C600659}"/>
    <cellStyle name="20% - Accent6 2 2 5 2 5" xfId="4637" xr:uid="{680196B0-1B48-4AAD-8BE1-54220EAB181F}"/>
    <cellStyle name="20% - Accent6 2 2 5 2 5 2" xfId="46640" xr:uid="{6C73C37D-E617-4794-A3D8-AC8844B812B2}"/>
    <cellStyle name="20% - Accent6 2 2 5 2 6" xfId="5448" xr:uid="{767D6D0A-C104-44B8-BCD7-89FD0B74E01B}"/>
    <cellStyle name="20% - Accent6 2 2 5 2 6 2" xfId="47450" xr:uid="{A7F16761-03F7-446F-BA78-D6663B94C5A5}"/>
    <cellStyle name="20% - Accent6 2 2 5 2 7" xfId="6727" xr:uid="{14290E3F-AB7D-4888-BB0A-46D09215B920}"/>
    <cellStyle name="20% - Accent6 2 2 5 2 8" xfId="42972" xr:uid="{A6DFBACC-62B7-45FF-8260-BCA4F98A1310}"/>
    <cellStyle name="20% - Accent6 2 2 5 3" xfId="1781" xr:uid="{97555DA9-4677-4359-BC20-012E750788A0}"/>
    <cellStyle name="20% - Accent6 2 2 5 3 2" xfId="3548" xr:uid="{59920ECA-C5A8-43F9-9C41-1863C0BE6F75}"/>
    <cellStyle name="20% - Accent6 2 2 5 3 2 2" xfId="13525" xr:uid="{B8157FA9-FDB5-4F2D-A225-78973D20CC55}"/>
    <cellStyle name="20% - Accent6 2 2 5 3 2 3" xfId="45573" xr:uid="{4F8A527D-3914-4F68-9DD7-5ED3D267DF08}"/>
    <cellStyle name="20% - Accent6 2 2 5 3 3" xfId="4919" xr:uid="{DBB8355E-FDD1-4E7B-8500-741A959AC43C}"/>
    <cellStyle name="20% - Accent6 2 2 5 3 3 2" xfId="17061" xr:uid="{5C97C725-18D1-46E6-9D5E-81F99E53B1E6}"/>
    <cellStyle name="20% - Accent6 2 2 5 3 3 3" xfId="46922" xr:uid="{88BC23EB-A6DE-4EA0-8D5F-BFA1A92E68C8}"/>
    <cellStyle name="20% - Accent6 2 2 5 3 4" xfId="7034" xr:uid="{0D84BAA2-F6C4-4D9C-995A-964155741829}"/>
    <cellStyle name="20% - Accent6 2 2 5 3 5" xfId="43832" xr:uid="{98441E25-1A63-44B9-9D78-2D84204E485F}"/>
    <cellStyle name="20% - Accent6 2 2 5 4" xfId="1203" xr:uid="{DBB39928-27AD-47AA-AE25-1B495AC7AA27}"/>
    <cellStyle name="20% - Accent6 2 2 5 4 2" xfId="3010" xr:uid="{C1F6BC28-7CA0-4379-8CC3-7250CBE99353}"/>
    <cellStyle name="20% - Accent6 2 2 5 4 2 2" xfId="30150" xr:uid="{2F0A8F7D-4ABD-48DA-9F92-DE5094BBC877}"/>
    <cellStyle name="20% - Accent6 2 2 5 4 2 3" xfId="45035" xr:uid="{3CFC0211-86B8-4AFD-BACF-F72BAC1F35D8}"/>
    <cellStyle name="20% - Accent6 2 2 5 4 3" xfId="12964" xr:uid="{2D81A24F-6B9A-41EB-9D14-61AB98BAEB88}"/>
    <cellStyle name="20% - Accent6 2 2 5 4 4" xfId="43294" xr:uid="{51D6B400-2083-4ED5-97F2-9C051F018591}"/>
    <cellStyle name="20% - Accent6 2 2 5 5" xfId="2434" xr:uid="{B9FEEBE5-651A-41DF-AEEA-A27DB0B48913}"/>
    <cellStyle name="20% - Accent6 2 2 5 5 2" xfId="16548" xr:uid="{D0486CDE-E1C1-40C5-85B7-DC2DBC25DF75}"/>
    <cellStyle name="20% - Accent6 2 2 5 5 3" xfId="44459" xr:uid="{FA5FD6AB-B19B-42D4-BDE8-05358C489553}"/>
    <cellStyle name="20% - Accent6 2 2 5 6" xfId="4381" xr:uid="{3AFF58F6-9F07-47B0-9A03-8324D13DDEAD}"/>
    <cellStyle name="20% - Accent6 2 2 5 6 2" xfId="37515" xr:uid="{BF968E50-721D-4D4A-BF86-65903D1752A3}"/>
    <cellStyle name="20% - Accent6 2 2 5 6 3" xfId="46384" xr:uid="{15B3CAAD-EE5F-4AA7-9B5D-CE707E916DF8}"/>
    <cellStyle name="20% - Accent6 2 2 5 7" xfId="5447" xr:uid="{836A6447-4ABC-4F59-BD81-544334E32D1D}"/>
    <cellStyle name="20% - Accent6 2 2 5 7 2" xfId="47449" xr:uid="{BD517B10-58E2-4905-9701-193777BA137A}"/>
    <cellStyle name="20% - Accent6 2 2 5 8" xfId="6144" xr:uid="{E86B003E-FBDC-4614-8CAC-CCC71D6982CC}"/>
    <cellStyle name="20% - Accent6 2 2 5 9" xfId="42718" xr:uid="{66EA22DB-1133-46BB-A86A-F1EECD6F55ED}"/>
    <cellStyle name="20% - Accent6 2 2 6" xfId="868" xr:uid="{CE84BC2D-3102-4B5F-AD9B-7C0CD8D452DE}"/>
    <cellStyle name="20% - Accent6 2 2 6 2" xfId="2013" xr:uid="{34AF56D5-9FFA-42A5-84DC-CAE5EF9D9E17}"/>
    <cellStyle name="20% - Accent6 2 2 6 2 2" xfId="3776" xr:uid="{31255681-17D7-4C9F-BD50-62CA9EC50043}"/>
    <cellStyle name="20% - Accent6 2 2 6 2 2 2" xfId="31404" xr:uid="{2020C3C8-6BAB-44D2-95B7-F901EE39F7AE}"/>
    <cellStyle name="20% - Accent6 2 2 6 2 2 3" xfId="45801" xr:uid="{C896C92B-072A-4C17-A167-0FCAE19B2208}"/>
    <cellStyle name="20% - Accent6 2 2 6 2 3" xfId="5147" xr:uid="{0D3C1702-7B2A-4C54-ACAD-E9E634B6546F}"/>
    <cellStyle name="20% - Accent6 2 2 6 2 3 2" xfId="38962" xr:uid="{19979ED8-D01C-48C5-957F-97B3F4DC2331}"/>
    <cellStyle name="20% - Accent6 2 2 6 2 3 3" xfId="47150" xr:uid="{8DA5417C-E016-405B-965C-9B111DA82C74}"/>
    <cellStyle name="20% - Accent6 2 2 6 2 4" xfId="13254" xr:uid="{2B657A8A-02C8-413C-9FEC-5D6DD0AF6C7B}"/>
    <cellStyle name="20% - Accent6 2 2 6 2 5" xfId="44060" xr:uid="{5C8FE663-F05B-4BA5-9861-A0F2E7534080}"/>
    <cellStyle name="20% - Accent6 2 2 6 3" xfId="1451" xr:uid="{E681CF32-41C5-42FB-AB34-76057778001E}"/>
    <cellStyle name="20% - Accent6 2 2 6 3 2" xfId="3258" xr:uid="{C5033201-F32B-44BA-A139-6AABAEEC8B65}"/>
    <cellStyle name="20% - Accent6 2 2 6 3 2 2" xfId="34546" xr:uid="{0D0E495F-D3EA-4C4C-8D8D-AC48FCF7D3EC}"/>
    <cellStyle name="20% - Accent6 2 2 6 3 2 3" xfId="45283" xr:uid="{DDCBBA9B-DADF-4A65-BF52-5442F169995D}"/>
    <cellStyle name="20% - Accent6 2 2 6 3 3" xfId="40918" xr:uid="{51111E2D-DDB7-46F1-A1C2-2F03E6661B0C}"/>
    <cellStyle name="20% - Accent6 2 2 6 3 4" xfId="16790" xr:uid="{B73E5E20-7EC3-4EC3-A0FE-CB276B151A59}"/>
    <cellStyle name="20% - Accent6 2 2 6 3 5" xfId="43542" xr:uid="{998D66FC-4FC1-45BE-BC7D-A668AC1B1DE6}"/>
    <cellStyle name="20% - Accent6 2 2 6 4" xfId="2680" xr:uid="{C93CFA91-BE89-42D7-89C1-14E8090ABB70}"/>
    <cellStyle name="20% - Accent6 2 2 6 4 2" xfId="29542" xr:uid="{C4855C27-3E4C-4341-8EDE-CC89A7DAB657}"/>
    <cellStyle name="20% - Accent6 2 2 6 4 3" xfId="21583" xr:uid="{C799238B-6F53-4EE3-AD94-150F6BE490F4}"/>
    <cellStyle name="20% - Accent6 2 2 6 4 4" xfId="44705" xr:uid="{9D8E8894-58BC-46F4-90E5-B6F7C7F87926}"/>
    <cellStyle name="20% - Accent6 2 2 6 5" xfId="4629" xr:uid="{0954F0F3-BCC7-465A-96FB-709C1A286240}"/>
    <cellStyle name="20% - Accent6 2 2 6 5 2" xfId="27622" xr:uid="{F03DE1DB-DFF0-4E16-A177-4FDC38527670}"/>
    <cellStyle name="20% - Accent6 2 2 6 5 3" xfId="46632" xr:uid="{2E3B0441-677A-4EDE-9C32-3560D9F33E6E}"/>
    <cellStyle name="20% - Accent6 2 2 6 6" xfId="5449" xr:uid="{BAB992DC-03D4-40B2-9E7B-A5D635C511DB}"/>
    <cellStyle name="20% - Accent6 2 2 6 6 2" xfId="36910" xr:uid="{F6BB62DF-B400-4198-926E-792478D7D8BB}"/>
    <cellStyle name="20% - Accent6 2 2 6 6 3" xfId="47451" xr:uid="{F4FB86EE-6989-4568-85C6-8C2BBFFE1BD3}"/>
    <cellStyle name="20% - Accent6 2 2 6 7" xfId="6719" xr:uid="{44824C7B-16E3-469D-890C-DF2038DCCC84}"/>
    <cellStyle name="20% - Accent6 2 2 6 8" xfId="42964" xr:uid="{82868BC7-7018-4078-8576-5AB0452104C1}"/>
    <cellStyle name="20% - Accent6 2 2 7" xfId="1773" xr:uid="{83630EB8-1857-466B-B609-A910F4402FB5}"/>
    <cellStyle name="20% - Accent6 2 2 7 2" xfId="3540" xr:uid="{FCC8A349-52D3-464F-81E2-D41A031ABA96}"/>
    <cellStyle name="20% - Accent6 2 2 7 2 2" xfId="33847" xr:uid="{43AEF779-4602-4351-83A7-62FBAFC99A14}"/>
    <cellStyle name="20% - Accent6 2 2 7 2 3" xfId="13517" xr:uid="{067C73D8-AF67-4D89-A6ED-6C9D6F8B78D2}"/>
    <cellStyle name="20% - Accent6 2 2 7 2 4" xfId="45565" xr:uid="{8C4DEC40-E2B9-4436-8400-DBF4B38CD688}"/>
    <cellStyle name="20% - Accent6 2 2 7 3" xfId="4911" xr:uid="{7068F070-DC8B-409C-B7A1-63CF075AD054}"/>
    <cellStyle name="20% - Accent6 2 2 7 3 2" xfId="17053" xr:uid="{2BCBBAFF-6EC4-41A8-BFDF-FF907CBE0E6F}"/>
    <cellStyle name="20% - Accent6 2 2 7 3 3" xfId="46914" xr:uid="{24B1FAAB-D1FE-4B90-B374-B8F0B933B105}"/>
    <cellStyle name="20% - Accent6 2 2 7 4" xfId="38288" xr:uid="{890177FD-B1AE-476A-83A2-9FB158736F87}"/>
    <cellStyle name="20% - Accent6 2 2 7 5" xfId="7026" xr:uid="{D934BB60-8E13-482B-8B85-448BD7A8CF2C}"/>
    <cellStyle name="20% - Accent6 2 2 7 6" xfId="43824" xr:uid="{16BAA339-1081-429E-8723-BAAFBD51BF6F}"/>
    <cellStyle name="20% - Accent6 2 2 8" xfId="1195" xr:uid="{427D6E35-9CFD-4CC5-B61E-85F86BBC87A6}"/>
    <cellStyle name="20% - Accent6 2 2 8 2" xfId="3002" xr:uid="{B4D3BDED-E8C9-4D72-9A8D-1C9DC3533679}"/>
    <cellStyle name="20% - Accent6 2 2 8 2 2" xfId="32562" xr:uid="{BFAD6EE1-A132-4C79-BB2B-1B7A4E79C89E}"/>
    <cellStyle name="20% - Accent6 2 2 8 2 3" xfId="45027" xr:uid="{94574522-295D-437B-A4BF-1580568C5AB4}"/>
    <cellStyle name="20% - Accent6 2 2 8 3" xfId="40227" xr:uid="{76D765E5-0D76-4E9C-BAB5-53619E53AB32}"/>
    <cellStyle name="20% - Accent6 2 2 8 4" xfId="24055" xr:uid="{43A51941-D847-49C9-8EF2-7582521CFB0F}"/>
    <cellStyle name="20% - Accent6 2 2 8 5" xfId="8553" xr:uid="{693EC2B0-2C4C-481F-9115-60D7FDFC782E}"/>
    <cellStyle name="20% - Accent6 2 2 8 6" xfId="43286" xr:uid="{21247E24-A948-4D34-82A7-91CAD77C7C6B}"/>
    <cellStyle name="20% - Accent6 2 2 9" xfId="2426" xr:uid="{556CF04A-7626-4D0B-86B0-8486DC10A59B}"/>
    <cellStyle name="20% - Accent6 2 2 9 2" xfId="28934" xr:uid="{4BC819D9-169A-491F-8116-6ECB1BE3CB30}"/>
    <cellStyle name="20% - Accent6 2 2 9 3" xfId="12956" xr:uid="{DEE8A301-9551-409A-863A-C2B6F10D8902}"/>
    <cellStyle name="20% - Accent6 2 2 9 4" xfId="44451" xr:uid="{0C299690-BFC8-4DFA-AF8E-6DBDBD5E5E46}"/>
    <cellStyle name="20% - Accent6 2 3" xfId="407" xr:uid="{32183F5E-DE42-41B3-8A2C-D90BC0DFC48D}"/>
    <cellStyle name="20% - Accent6 2 3 10" xfId="36171" xr:uid="{71FF10B1-ABAD-4839-8106-660D78E0C04E}"/>
    <cellStyle name="20% - Accent6 2 3 2" xfId="11237" xr:uid="{24AEC1FF-C7F2-411E-A609-2C40F60B6879}"/>
    <cellStyle name="20% - Accent6 2 3 2 2" xfId="12702" xr:uid="{CE4A34D2-144D-4FDB-A199-49F583E30AD3}"/>
    <cellStyle name="20% - Accent6 2 3 2 2 2" xfId="16275" xr:uid="{A2845A48-C71F-4A38-8ACC-208B3B2F66FE}"/>
    <cellStyle name="20% - Accent6 2 3 2 2 2 2" xfId="26287" xr:uid="{EA20823F-9AA0-4444-ACDE-183F282B2572}"/>
    <cellStyle name="20% - Accent6 2 3 2 2 2 2 2" xfId="35312" xr:uid="{CF8A2408-22D7-4FD1-B19F-DF91052D4528}"/>
    <cellStyle name="20% - Accent6 2 3 2 2 2 3" xfId="32072" xr:uid="{555D370E-3ED2-48C7-A8ED-C4292C9A6945}"/>
    <cellStyle name="20% - Accent6 2 3 2 2 2 4" xfId="39665" xr:uid="{6CEF7CF9-5A38-4810-97F1-30E4055A1E1A}"/>
    <cellStyle name="20% - Accent6 2 3 2 2 3" xfId="19802" xr:uid="{FB4C6ACA-2A93-46BE-B125-4EEB2CF7FA39}"/>
    <cellStyle name="20% - Accent6 2 3 2 2 3 2" xfId="33298" xr:uid="{1F3D7E9E-CB0F-4A15-8586-7D44E4400B57}"/>
    <cellStyle name="20% - Accent6 2 3 2 2 3 3" xfId="41663" xr:uid="{431378D1-C2C9-4AB2-B6A2-5873FBE96399}"/>
    <cellStyle name="20% - Accent6 2 3 2 2 4" xfId="22264" xr:uid="{4880430C-9078-41F9-A10D-43D1594E5D10}"/>
    <cellStyle name="20% - Accent6 2 3 2 2 4 2" xfId="30336" xr:uid="{7F6FACB6-88A8-4CD8-8E16-0315E2FCED13}"/>
    <cellStyle name="20% - Accent6 2 3 2 2 5" xfId="28378" xr:uid="{870F304F-6A1A-4533-BCCA-C04DD580E034}"/>
    <cellStyle name="20% - Accent6 2 3 2 2 6" xfId="37701" xr:uid="{BF47E94C-C0BD-4363-BF1E-BDB5D4CED354}"/>
    <cellStyle name="20% - Accent6 2 3 2 3" xfId="14833" xr:uid="{D0BB131A-FAF6-43DC-BD68-004487A4ACB9}"/>
    <cellStyle name="20% - Accent6 2 3 2 3 2" xfId="23246" xr:uid="{CC5923B5-6BA5-4EB0-B51A-337910FDC2C5}"/>
    <cellStyle name="20% - Accent6 2 3 2 3 2 2" xfId="31572" xr:uid="{4449B2DA-BDD7-4A00-B01A-A7D53A3C74CE}"/>
    <cellStyle name="20% - Accent6 2 3 2 3 2 3" xfId="39130" xr:uid="{2B9D2216-2DBB-4AD3-8472-7268B3CFEF54}"/>
    <cellStyle name="20% - Accent6 2 3 2 3 3" xfId="25787" xr:uid="{2BC55E56-6AC7-4401-8C84-19A68B8B5D04}"/>
    <cellStyle name="20% - Accent6 2 3 2 3 3 2" xfId="34737" xr:uid="{9FB772DB-4894-4FA5-87D7-07F3A8E00477}"/>
    <cellStyle name="20% - Accent6 2 3 2 3 3 3" xfId="41109" xr:uid="{2764DC88-2AD6-458D-9765-4A24ED06DC21}"/>
    <cellStyle name="20% - Accent6 2 3 2 3 4" xfId="21762" xr:uid="{18006EC1-4EEB-48CE-88D5-F4F135A292A4}"/>
    <cellStyle name="20% - Accent6 2 3 2 3 4 2" xfId="29740" xr:uid="{127E75CF-5BC5-433B-9714-35652A1FDE33}"/>
    <cellStyle name="20% - Accent6 2 3 2 3 5" xfId="27813" xr:uid="{A71F8166-03AF-4A37-9C0F-86F4FCF2D856}"/>
    <cellStyle name="20% - Accent6 2 3 2 3 6" xfId="37108" xr:uid="{000899A5-4ACE-4D05-BE9D-39B2B1B16B97}"/>
    <cellStyle name="20% - Accent6 2 3 2 4" xfId="18360" xr:uid="{3CC0C035-6335-4062-8179-344453B0E7FD}"/>
    <cellStyle name="20% - Accent6 2 3 2 4 2" xfId="25213" xr:uid="{E2CCE0A8-E18F-42F7-9C39-26805249189F}"/>
    <cellStyle name="20% - Accent6 2 3 2 4 2 2" xfId="34027" xr:uid="{5818FDC0-6741-4AD5-9851-985CA849639E}"/>
    <cellStyle name="20% - Accent6 2 3 2 4 3" xfId="31040" xr:uid="{0FEE5465-832A-49A4-B5C3-C05D5C3CDCC5}"/>
    <cellStyle name="20% - Accent6 2 3 2 4 4" xfId="38470" xr:uid="{06A5BC14-458C-4418-B9B0-9304F777A5E9}"/>
    <cellStyle name="20% - Accent6 2 3 2 5" xfId="24200" xr:uid="{F11FCF82-2D7E-411C-8A31-EFDDA716367E}"/>
    <cellStyle name="20% - Accent6 2 3 2 5 2" xfId="32741" xr:uid="{408DB8B5-E59C-4F18-8EA1-48E14DB593AE}"/>
    <cellStyle name="20% - Accent6 2 3 2 5 3" xfId="40406" xr:uid="{F40A16D5-9D73-426E-9D0C-1084A33442B9}"/>
    <cellStyle name="20% - Accent6 2 3 2 6" xfId="21223" xr:uid="{4DABEF5E-1F08-455B-B02E-33ED2DD58808}"/>
    <cellStyle name="20% - Accent6 2 3 2 6 2" xfId="29133" xr:uid="{E6D84A14-C7C2-40EF-A8CB-78D8F6894F43}"/>
    <cellStyle name="20% - Accent6 2 3 2 7" xfId="27229" xr:uid="{D7223D16-6BB0-4E65-A769-9CEBF2B26810}"/>
    <cellStyle name="20% - Accent6 2 3 2 8" xfId="36368" xr:uid="{B3AD1A3D-25C7-4935-9CE6-AAADB529AF99}"/>
    <cellStyle name="20% - Accent6 2 3 3" xfId="10809" xr:uid="{14868719-A072-46BD-915B-328CE4A1180D}"/>
    <cellStyle name="20% - Accent6 2 3 3 2" xfId="12295" xr:uid="{B6303401-F324-4A7A-B131-9018FC990752}"/>
    <cellStyle name="20% - Accent6 2 3 3 2 2" xfId="15868" xr:uid="{8A06FE9F-3781-4F06-9CE0-1B8621208AE7}"/>
    <cellStyle name="20% - Accent6 2 3 3 2 2 2" xfId="26459" xr:uid="{19FAC1DC-B061-46D6-880C-11388D7EF808}"/>
    <cellStyle name="20% - Accent6 2 3 3 2 2 2 2" xfId="35507" xr:uid="{02629418-81A8-4E1E-9867-73BE04F79095}"/>
    <cellStyle name="20% - Accent6 2 3 3 2 2 3" xfId="32242" xr:uid="{00AD4DDC-FAD7-4261-820B-B31B2AF32BDD}"/>
    <cellStyle name="20% - Accent6 2 3 3 2 2 4" xfId="39852" xr:uid="{098E5C87-3C19-4C71-ACA2-A443BFE4C37F}"/>
    <cellStyle name="20% - Accent6 2 3 3 2 3" xfId="19395" xr:uid="{1F192129-E331-4841-BD08-3919078E181E}"/>
    <cellStyle name="20% - Accent6 2 3 3 2 3 2" xfId="33484" xr:uid="{AD36BAE9-12DA-46A6-B7AE-5E8A4C049F1F}"/>
    <cellStyle name="20% - Accent6 2 3 3 2 3 3" xfId="41843" xr:uid="{D79D8A41-68E3-4A51-9820-02E7C4503246}"/>
    <cellStyle name="20% - Accent6 2 3 3 2 4" xfId="22435" xr:uid="{14B50DF6-E39D-4C67-82A9-B5353B8D8174}"/>
    <cellStyle name="20% - Accent6 2 3 3 2 4 2" xfId="30533" xr:uid="{96BC5081-6D06-417F-9047-05301D7F8D3A}"/>
    <cellStyle name="20% - Accent6 2 3 3 2 5" xfId="28565" xr:uid="{442EB3E3-E1A8-4B44-929F-B91CA273236D}"/>
    <cellStyle name="20% - Accent6 2 3 3 2 6" xfId="37891" xr:uid="{00930AAC-1366-40A7-8813-507F85F40C27}"/>
    <cellStyle name="20% - Accent6 2 3 3 3" xfId="14441" xr:uid="{20B5CEED-6BD6-43CE-918D-15730939F776}"/>
    <cellStyle name="20% - Accent6 2 3 3 3 2" xfId="23421" xr:uid="{C4D997AB-E869-40DE-971E-CD071C875B96}"/>
    <cellStyle name="20% - Accent6 2 3 3 3 2 2" xfId="31750" xr:uid="{FCD0470B-3D13-478E-94DE-96C69270EFBC}"/>
    <cellStyle name="20% - Accent6 2 3 3 3 2 3" xfId="39302" xr:uid="{E230E935-F660-4E4D-A521-A3BB393EE315}"/>
    <cellStyle name="20% - Accent6 2 3 3 3 3" xfId="25966" xr:uid="{682025FE-A179-444E-950D-919ECDAAC88B}"/>
    <cellStyle name="20% - Accent6 2 3 3 3 3 2" xfId="34932" xr:uid="{A01998C0-150E-4E36-956D-C266C3E28B85}"/>
    <cellStyle name="20% - Accent6 2 3 3 3 3 3" xfId="41298" xr:uid="{FCDEE980-1788-4F14-9E46-DBA93A3591C7}"/>
    <cellStyle name="20% - Accent6 2 3 3 3 4" xfId="21940" xr:uid="{E1261308-CF46-4A54-8EC7-A42B8D22E670}"/>
    <cellStyle name="20% - Accent6 2 3 3 3 4 2" xfId="29943" xr:uid="{008D2981-6E03-4911-A1CE-9C2E86DFCA5A}"/>
    <cellStyle name="20% - Accent6 2 3 3 3 5" xfId="28009" xr:uid="{0CD9D8B3-2595-402E-A54C-C511BE64343A}"/>
    <cellStyle name="20% - Accent6 2 3 3 3 6" xfId="37310" xr:uid="{94FD0181-5083-46CA-BA26-AC96007FF4CB}"/>
    <cellStyle name="20% - Accent6 2 3 3 4" xfId="17968" xr:uid="{9F49F459-7514-4325-BB39-5E04FB7C48D7}"/>
    <cellStyle name="20% - Accent6 2 3 3 4 2" xfId="25398" xr:uid="{CCE713BD-39C9-4003-A852-01BB99214ED2}"/>
    <cellStyle name="20% - Accent6 2 3 3 4 2 2" xfId="34222" xr:uid="{635D2865-98A5-4000-A214-E23E00FBD35D}"/>
    <cellStyle name="20% - Accent6 2 3 3 4 3" xfId="31222" xr:uid="{98125F42-B2B3-43E6-B828-DCD922F0F213}"/>
    <cellStyle name="20% - Accent6 2 3 3 4 4" xfId="38656" xr:uid="{9BDDA6DB-9F3F-4698-8AB4-F3D17774A1F6}"/>
    <cellStyle name="20% - Accent6 2 3 3 5" xfId="24380" xr:uid="{CF72C44E-6E48-45EE-8E7B-1B1F553CD24E}"/>
    <cellStyle name="20% - Accent6 2 3 3 5 2" xfId="32930" xr:uid="{B56FA7EB-7DF7-48BC-9940-5A5E445A09E6}"/>
    <cellStyle name="20% - Accent6 2 3 3 5 3" xfId="40589" xr:uid="{4BB20269-9F43-4298-A652-9967EBD61F12}"/>
    <cellStyle name="20% - Accent6 2 3 3 6" xfId="21403" xr:uid="{998879FC-CDD6-4596-BCCA-5EFB9222ABB5}"/>
    <cellStyle name="20% - Accent6 2 3 3 6 2" xfId="29335" xr:uid="{D02FBB79-357A-4D14-96C7-64A9212D087D}"/>
    <cellStyle name="20% - Accent6 2 3 3 7" xfId="27418" xr:uid="{98083A3C-796E-4F41-87BB-F9CB91C111B3}"/>
    <cellStyle name="20% - Accent6 2 3 3 8" xfId="36566" xr:uid="{31D9BD7D-4C41-453A-A990-9DCE30868894}"/>
    <cellStyle name="20% - Accent6 2 3 4" xfId="11629" xr:uid="{EEDF667D-97FE-418F-94DF-1584CB69061B}"/>
    <cellStyle name="20% - Accent6 2 3 4 2" xfId="15212" xr:uid="{055709DB-64FE-4838-8A44-154089C44AA9}"/>
    <cellStyle name="20% - Accent6 2 3 4 2 2" xfId="26136" xr:uid="{CBF67E93-F59D-41D2-B12E-EAC431E0108F}"/>
    <cellStyle name="20% - Accent6 2 3 4 2 2 2" xfId="35131" xr:uid="{F8DE9DBC-0673-40DE-94FE-53A725CB22AD}"/>
    <cellStyle name="20% - Accent6 2 3 4 2 3" xfId="31921" xr:uid="{368C684B-199A-410F-8891-9F14F8E09601}"/>
    <cellStyle name="20% - Accent6 2 3 4 2 4" xfId="39484" xr:uid="{B2451CA7-F6A0-4F56-8FBE-8AAA25206221}"/>
    <cellStyle name="20% - Accent6 2 3 4 3" xfId="18739" xr:uid="{11FD2B32-6758-40E8-BB56-70BFD1F1CA9A}"/>
    <cellStyle name="20% - Accent6 2 3 4 3 2" xfId="33123" xr:uid="{F45825EE-A025-45F2-8CE4-7B67CF6A2137}"/>
    <cellStyle name="20% - Accent6 2 3 4 3 3" xfId="41488" xr:uid="{B3E4D5D9-0802-48EB-9F15-2D479F49F762}"/>
    <cellStyle name="20% - Accent6 2 3 4 4" xfId="22112" xr:uid="{325E2190-9EB2-452A-8192-43AF771CE471}"/>
    <cellStyle name="20% - Accent6 2 3 4 4 2" xfId="30149" xr:uid="{FE22A0AA-9655-4126-A7D5-E05BF41DA540}"/>
    <cellStyle name="20% - Accent6 2 3 4 5" xfId="28205" xr:uid="{00338AF9-C7BE-4CB1-BCB1-26B8D070AD9C}"/>
    <cellStyle name="20% - Accent6 2 3 4 6" xfId="37514" xr:uid="{BBA09469-7F62-463A-9218-810B11064F3D}"/>
    <cellStyle name="20% - Accent6 2 3 5" xfId="7650" xr:uid="{E2674F53-DA1C-4D56-9ED3-CBE9C655BA91}"/>
    <cellStyle name="20% - Accent6 2 3 5 2" xfId="13816" xr:uid="{513689DE-6B75-44AB-AA57-D96C12130F72}"/>
    <cellStyle name="20% - Accent6 2 3 5 2 2" xfId="31403" xr:uid="{A70DBB4C-5225-4E4A-A6D7-1658BB46A42D}"/>
    <cellStyle name="20% - Accent6 2 3 5 2 3" xfId="38961" xr:uid="{67767B8C-63A2-47FC-9115-D908F29C1374}"/>
    <cellStyle name="20% - Accent6 2 3 5 3" xfId="17352" xr:uid="{8CF21E08-1DA2-460C-BB43-C5E5F875833C}"/>
    <cellStyle name="20% - Accent6 2 3 5 3 2" xfId="34545" xr:uid="{5110CC4E-B55B-4FD2-BF9E-6F42AA39FD61}"/>
    <cellStyle name="20% - Accent6 2 3 5 3 3" xfId="40917" xr:uid="{002A6CDA-BD9E-43C0-A364-AAF2A02A1B96}"/>
    <cellStyle name="20% - Accent6 2 3 5 4" xfId="21582" xr:uid="{91B12E64-A9FA-4242-927C-6BEFCFD562BF}"/>
    <cellStyle name="20% - Accent6 2 3 5 4 2" xfId="29541" xr:uid="{135E479D-C9B9-4B03-86F4-966D7CCAF1D4}"/>
    <cellStyle name="20% - Accent6 2 3 5 5" xfId="27621" xr:uid="{090FFFDE-2A3B-4B93-96D9-E49D5739D7EA}"/>
    <cellStyle name="20% - Accent6 2 3 5 6" xfId="36909" xr:uid="{19D9A140-A9BA-4791-8D22-A4FB4279FB01}"/>
    <cellStyle name="20% - Accent6 2 3 6" xfId="22725" xr:uid="{18450F4D-7C62-4BDC-AB68-568C526F7C08}"/>
    <cellStyle name="20% - Accent6 2 3 6 2" xfId="25051" xr:uid="{8C5D5E25-B0C0-436D-BCA8-97D14A418B39}"/>
    <cellStyle name="20% - Accent6 2 3 6 2 2" xfId="33846" xr:uid="{85611FB4-5A77-498F-97D9-EFBBAAC934E9}"/>
    <cellStyle name="20% - Accent6 2 3 6 3" xfId="30878" xr:uid="{D611AC7D-F462-4E31-B478-914945847830}"/>
    <cellStyle name="20% - Accent6 2 3 6 4" xfId="38287" xr:uid="{D73E7513-F7D0-4BBC-9EBB-0EE97C072230}"/>
    <cellStyle name="20% - Accent6 2 3 7" xfId="24054" xr:uid="{3DDFCAF7-4AC2-4A6B-B2F3-B0088CA5D5F7}"/>
    <cellStyle name="20% - Accent6 2 3 7 2" xfId="32561" xr:uid="{940A70CD-A01C-4E7B-9DE1-826BA662B8C9}"/>
    <cellStyle name="20% - Accent6 2 3 7 3" xfId="40226" xr:uid="{0DDD18D1-27E5-4646-9084-D333E034272F}"/>
    <cellStyle name="20% - Accent6 2 3 8" xfId="21054" xr:uid="{C111C3AE-15B0-457D-8654-2E1C8209A163}"/>
    <cellStyle name="20% - Accent6 2 3 8 2" xfId="28933" xr:uid="{3929B816-16BC-4D3B-A902-1529A05FCC79}"/>
    <cellStyle name="20% - Accent6 2 3 9" xfId="27064" xr:uid="{3B8A9EBF-2B6B-40ED-8BF9-DCFA6B35C63D}"/>
    <cellStyle name="20% - Accent6 2 4" xfId="408" xr:uid="{DACCA030-5A41-48DB-8A39-728C04F3667F}"/>
    <cellStyle name="20% - Accent6 2 4 2" xfId="10991" xr:uid="{9D0F2948-655B-45E3-A845-4621EDA383E4}"/>
    <cellStyle name="20% - Accent6 2 4 2 2" xfId="26599" xr:uid="{07989621-2AC7-4E2C-8F5B-997418A01031}"/>
    <cellStyle name="20% - Accent6 2 4 2 2 2" xfId="35668" xr:uid="{022A2699-1DD8-407C-9051-584D61832574}"/>
    <cellStyle name="20% - Accent6 2 4 2 2 3" xfId="40013" xr:uid="{CE9CE8E7-BA62-4154-A932-EBE8EA32F17B}"/>
    <cellStyle name="20% - Accent6 2 4 2 3" xfId="32378" xr:uid="{B7EDC64D-1D7E-4FC3-BE0A-71BC7AB427CB}"/>
    <cellStyle name="20% - Accent6 2 4 2 3 2" xfId="41996" xr:uid="{E994821F-1E49-43C4-98CE-0764F42A80DA}"/>
    <cellStyle name="20% - Accent6 2 4 2 4" xfId="38049" xr:uid="{04D04A2A-3327-4333-832A-EF099048624C}"/>
    <cellStyle name="20% - Accent6 2 4 2 5" xfId="23897" xr:uid="{8DF69CB9-332D-4A90-A054-0CA3B68D6542}"/>
    <cellStyle name="20% - Accent6 2 4 3" xfId="12069" xr:uid="{EF3E3029-659C-4559-9B08-6DEF62710342}"/>
    <cellStyle name="20% - Accent6 2 4 3 2" xfId="15647" xr:uid="{7412DF78-6D46-4AA5-9C08-17CA66A4FD67}"/>
    <cellStyle name="20% - Accent6 2 4 3 3" xfId="19174" xr:uid="{A2F6F9B5-314E-43A6-8C66-D9B91C8E0AA4}"/>
    <cellStyle name="20% - Accent6 2 4 4" xfId="10572" xr:uid="{8AD52DED-A83F-439C-8E4A-644C80C7FA12}"/>
    <cellStyle name="20% - Accent6 2 4 4 2" xfId="14239" xr:uid="{2DDF0D87-7D76-47BB-83F2-0BD36D43B7E0}"/>
    <cellStyle name="20% - Accent6 2 4 4 3" xfId="17766" xr:uid="{D093FE65-A994-436E-8406-120D6D026D7E}"/>
    <cellStyle name="20% - Accent6 2 4 5" xfId="22578" xr:uid="{E6DEDF73-9A65-4255-8974-3C4623CFA95D}"/>
    <cellStyle name="20% - Accent6 2 4 5 2" xfId="30699" xr:uid="{8F6C5C19-C546-4EAC-A0B4-E9C2FA32C3A2}"/>
    <cellStyle name="20% - Accent6 2 4 6" xfId="28722" xr:uid="{950F6FE0-4AE5-4BCC-B33F-AEB1A3B21D8E}"/>
    <cellStyle name="20% - Accent6 2 4 7" xfId="36735" xr:uid="{579E5115-0B09-4EE3-8E17-E0DBD46C1CEA}"/>
    <cellStyle name="20% - Accent6 2 5" xfId="11091" xr:uid="{82BF5633-C172-4F5F-897A-67596B63A311}"/>
    <cellStyle name="20% - Accent6 2 5 2" xfId="12542" xr:uid="{00081E3F-812F-4DE7-9804-13A7B3201808}"/>
    <cellStyle name="20% - Accent6 2 5 2 2" xfId="16115" xr:uid="{8352B740-0BA7-4166-95EC-98623F13BC3B}"/>
    <cellStyle name="20% - Accent6 2 5 2 3" xfId="19642" xr:uid="{E3BB7D91-BD86-4AEC-B333-BCE83CD2BCCF}"/>
    <cellStyle name="20% - Accent6 2 5 3" xfId="14687" xr:uid="{B8C9096E-C5F5-4CE2-8897-3CCCC33A1E57}"/>
    <cellStyle name="20% - Accent6 2 5 4" xfId="18214" xr:uid="{E05B2607-4388-4C66-A9DA-44ECF0CA1CAF}"/>
    <cellStyle name="20% - Accent6 2 6" xfId="10662" xr:uid="{6853087B-C5D4-45C5-8136-3D4913C136AE}"/>
    <cellStyle name="20% - Accent6 2 6 2" xfId="12142" xr:uid="{8725CAA1-3663-4F0C-B5D9-61EDEF2E2AF9}"/>
    <cellStyle name="20% - Accent6 2 6 2 2" xfId="15715" xr:uid="{52139F19-B81F-4E49-9B5F-0101BD6E15F2}"/>
    <cellStyle name="20% - Accent6 2 6 2 3" xfId="19242" xr:uid="{FEE23C76-5C11-4169-8558-5151793911FA}"/>
    <cellStyle name="20% - Accent6 2 6 3" xfId="14294" xr:uid="{8CDDCD57-EB20-47A4-AD22-DFED7E10C3BE}"/>
    <cellStyle name="20% - Accent6 2 6 4" xfId="17821" xr:uid="{F91F3392-E189-4F5D-89C3-F22B8A83A958}"/>
    <cellStyle name="20% - Accent6 20" xfId="48177" xr:uid="{D475CFB3-8984-4ECC-90CE-E7DC322CF511}"/>
    <cellStyle name="20% - Accent6 3" xfId="231" xr:uid="{EA02C3C2-FAF5-45D6-B0B4-DB3151CB1F10}"/>
    <cellStyle name="20% - Accent6 3 10" xfId="6080" xr:uid="{44BB6A2B-570E-4154-9BB6-792B2F1A8012}"/>
    <cellStyle name="20% - Accent6 3 11" xfId="36173" xr:uid="{30CFDAB9-6A7D-46BF-B9F0-B7D4B22B8213}"/>
    <cellStyle name="20% - Accent6 3 12" xfId="42505" xr:uid="{341F0E31-61C7-4629-B770-3317847440E8}"/>
    <cellStyle name="20% - Accent6 3 13" xfId="42577" xr:uid="{F45969C0-1D67-4F32-9111-D8A734DFA172}"/>
    <cellStyle name="20% - Accent6 3 14" xfId="48024" xr:uid="{B57D485C-AA02-4A0B-BE58-B56A1D3DB319}"/>
    <cellStyle name="20% - Accent6 3 2" xfId="409" xr:uid="{E9B19ED4-6C43-4A0C-9272-4A23D7E7C3DF}"/>
    <cellStyle name="20% - Accent6 3 2 2" xfId="11146" xr:uid="{00065FDE-484C-4BF7-9F9A-B2F60E687FF6}"/>
    <cellStyle name="20% - Accent6 3 2 2 2" xfId="12598" xr:uid="{0FD1F200-E7F5-446A-A989-2D9C19D7D823}"/>
    <cellStyle name="20% - Accent6 3 2 2 2 2" xfId="16171" xr:uid="{4C37F372-CBCE-4A54-A3DD-40FCE2B0762C}"/>
    <cellStyle name="20% - Accent6 3 2 2 2 2 2" xfId="35314" xr:uid="{96983C65-E977-48C6-8E2A-0814E14969B1}"/>
    <cellStyle name="20% - Accent6 3 2 2 2 3" xfId="19698" xr:uid="{BE7FA0F4-6602-4D25-B4CD-12FB5B242918}"/>
    <cellStyle name="20% - Accent6 3 2 2 2 4" xfId="39667" xr:uid="{48767029-1D90-4A1B-887E-0C8D69BE364C}"/>
    <cellStyle name="20% - Accent6 3 2 2 3" xfId="14742" xr:uid="{04E0D26D-3C84-486D-BD79-6E904F9A4F05}"/>
    <cellStyle name="20% - Accent6 3 2 2 3 2" xfId="33299" xr:uid="{887072AB-661B-4ED7-88DF-87847531A7DA}"/>
    <cellStyle name="20% - Accent6 3 2 2 3 3" xfId="41664" xr:uid="{B14EAF1F-3C51-4EA7-8EDD-CBB97220EA7D}"/>
    <cellStyle name="20% - Accent6 3 2 2 4" xfId="18269" xr:uid="{9B7FC5AF-1D3B-4ECB-A242-F1B663C397CC}"/>
    <cellStyle name="20% - Accent6 3 2 2 4 2" xfId="30338" xr:uid="{4AC4F59D-3011-419E-A654-373676CDFE3C}"/>
    <cellStyle name="20% - Accent6 3 2 2 5" xfId="28379" xr:uid="{690525F6-5D0C-48DD-8C79-C41F301ED492}"/>
    <cellStyle name="20% - Accent6 3 2 2 6" xfId="37702" xr:uid="{820F3D86-8EE8-450F-B240-9A3874838D00}"/>
    <cellStyle name="20% - Accent6 3 2 3" xfId="20378" xr:uid="{7D8A2E0A-C234-429D-A9AF-F4D34C38E70D}"/>
    <cellStyle name="20% - Accent6 3 2 3 2" xfId="23247" xr:uid="{7B5B714C-2BBB-45FE-9C67-0D7AAD14EB41}"/>
    <cellStyle name="20% - Accent6 3 2 3 2 2" xfId="31573" xr:uid="{868BEB96-1747-424D-B5FD-FA023E6F275E}"/>
    <cellStyle name="20% - Accent6 3 2 3 2 3" xfId="39131" xr:uid="{DFB05CA5-B197-48C4-8B2A-78DF793320E8}"/>
    <cellStyle name="20% - Accent6 3 2 3 3" xfId="25788" xr:uid="{FD82244F-27D1-4F80-8AAC-7EF384DA3348}"/>
    <cellStyle name="20% - Accent6 3 2 3 3 2" xfId="34738" xr:uid="{5C1DB949-96BC-408A-BC35-E675940A6918}"/>
    <cellStyle name="20% - Accent6 3 2 3 3 3" xfId="41110" xr:uid="{9FC4AF56-F1EA-4EA6-9FBF-52D04579646C}"/>
    <cellStyle name="20% - Accent6 3 2 3 4" xfId="21763" xr:uid="{20BC6B75-277B-4BC0-8E32-CA6E8A998479}"/>
    <cellStyle name="20% - Accent6 3 2 3 4 2" xfId="29742" xr:uid="{C8F382AE-8CC7-4F47-BC3F-6D0DA8A39D51}"/>
    <cellStyle name="20% - Accent6 3 2 3 5" xfId="27814" xr:uid="{89FFDA16-23F2-4850-AC97-F4F96283D0BC}"/>
    <cellStyle name="20% - Accent6 3 2 3 6" xfId="37110" xr:uid="{D812F46C-0185-4E78-B9C9-B3AAECB9CB7E}"/>
    <cellStyle name="20% - Accent6 3 2 4" xfId="22844" xr:uid="{DB6E0A77-583E-4FF7-A8EC-23D83622BA31}"/>
    <cellStyle name="20% - Accent6 3 2 4 2" xfId="25214" xr:uid="{F09F6BE6-416A-41A4-AAB6-71067FBAE2D4}"/>
    <cellStyle name="20% - Accent6 3 2 4 2 2" xfId="34028" xr:uid="{3659DD9E-E7D5-43ED-93BE-4AD894A80610}"/>
    <cellStyle name="20% - Accent6 3 2 4 3" xfId="31041" xr:uid="{D863B626-F4D4-4252-8065-88AFFB9D9191}"/>
    <cellStyle name="20% - Accent6 3 2 4 4" xfId="38471" xr:uid="{E1F5A7B1-007D-41E0-8D48-1B5F8E4FD12D}"/>
    <cellStyle name="20% - Accent6 3 2 5" xfId="24201" xr:uid="{4C710D60-D7F9-4CCB-BCF8-5DEAB6616504}"/>
    <cellStyle name="20% - Accent6 3 2 5 2" xfId="32742" xr:uid="{6DD1B515-F7D5-44AE-BB50-D865A95D859E}"/>
    <cellStyle name="20% - Accent6 3 2 5 3" xfId="40407" xr:uid="{4B74D4A7-9B94-4500-9822-7F4246A0E458}"/>
    <cellStyle name="20% - Accent6 3 2 6" xfId="21224" xr:uid="{43627E82-338B-463F-BDEF-59C8B2236BB8}"/>
    <cellStyle name="20% - Accent6 3 2 6 2" xfId="29135" xr:uid="{E0E2B071-C968-43F3-B806-ACEB748F0B79}"/>
    <cellStyle name="20% - Accent6 3 2 7" xfId="27230" xr:uid="{FEFDE08B-E595-4E82-BE35-10602B68B81F}"/>
    <cellStyle name="20% - Accent6 3 2 8" xfId="36370" xr:uid="{2B026B7A-D13D-4E0F-9D2B-0E53AAF9ED31}"/>
    <cellStyle name="20% - Accent6 3 2 9" xfId="10120" xr:uid="{7A2B344A-08E0-4FAE-BD94-E7C249AE5534}"/>
    <cellStyle name="20% - Accent6 3 3" xfId="2221" xr:uid="{7AA2F3E6-19BA-4F15-B418-B4AB2DD47BD3}"/>
    <cellStyle name="20% - Accent6 3 3 10" xfId="10119" xr:uid="{FAE42C2C-EC09-400E-AACE-D785D5C57AA2}"/>
    <cellStyle name="20% - Accent6 3 3 11" xfId="44247" xr:uid="{CB0983DB-74BB-4D7F-94DF-B8AE8419E220}"/>
    <cellStyle name="20% - Accent6 3 3 2" xfId="3963" xr:uid="{F1ECEE3F-958D-4F56-B89A-0279AD87F0DB}"/>
    <cellStyle name="20% - Accent6 3 3 2 2" xfId="23800" xr:uid="{D794F88C-87FB-49B5-B659-AF2E0ADD360C}"/>
    <cellStyle name="20% - Accent6 3 3 2 2 2" xfId="26460" xr:uid="{5436FF98-C974-43F8-B8EA-B9F28ED252ED}"/>
    <cellStyle name="20% - Accent6 3 3 2 2 2 2" xfId="35509" xr:uid="{FC5E844A-9022-4E95-AEC5-7D9199C10F39}"/>
    <cellStyle name="20% - Accent6 3 3 2 2 3" xfId="32243" xr:uid="{307D1C3F-4B05-4307-BD05-14EC2DFDF9FA}"/>
    <cellStyle name="20% - Accent6 3 3 2 2 4" xfId="39854" xr:uid="{052C0138-9CBE-4E2D-9083-533089076A14}"/>
    <cellStyle name="20% - Accent6 3 3 2 3" xfId="24765" xr:uid="{10798E6B-314E-4041-8214-6F38D97E04B5}"/>
    <cellStyle name="20% - Accent6 3 3 2 3 2" xfId="33485" xr:uid="{5164A9DD-A83A-432E-8725-D9092D11D967}"/>
    <cellStyle name="20% - Accent6 3 3 2 3 3" xfId="41844" xr:uid="{7509FC55-A465-4750-AE44-27DD27AB045E}"/>
    <cellStyle name="20% - Accent6 3 3 2 4" xfId="22436" xr:uid="{495B499B-0AC4-4E3B-862F-336760759267}"/>
    <cellStyle name="20% - Accent6 3 3 2 4 2" xfId="30535" xr:uid="{C70E0867-BCC9-4873-8621-0BB30879A272}"/>
    <cellStyle name="20% - Accent6 3 3 2 5" xfId="28566" xr:uid="{AEBBE179-26B2-4D27-985C-5C210B24E6AE}"/>
    <cellStyle name="20% - Accent6 3 3 2 6" xfId="37893" xr:uid="{9E39A7F6-1475-413B-8FF8-B7649C8AEA9B}"/>
    <cellStyle name="20% - Accent6 3 3 2 7" xfId="20812" xr:uid="{8AC558BD-EBAA-435C-95E0-04CFBB1BDF09}"/>
    <cellStyle name="20% - Accent6 3 3 2 8" xfId="45988" xr:uid="{F1052640-92CA-4444-8E5A-B3B12C6156E8}"/>
    <cellStyle name="20% - Accent6 3 3 3" xfId="20494" xr:uid="{F627786F-6BC7-48E3-8CC2-48F457638108}"/>
    <cellStyle name="20% - Accent6 3 3 3 2" xfId="23422" xr:uid="{DE5CA091-7FF6-48EF-9F0D-09BC93AAE346}"/>
    <cellStyle name="20% - Accent6 3 3 3 2 2" xfId="31751" xr:uid="{13BC96EF-9587-41FB-BEA7-8011E75028E1}"/>
    <cellStyle name="20% - Accent6 3 3 3 2 3" xfId="39303" xr:uid="{33EF0D20-F01E-4D14-B678-CF1E7857872D}"/>
    <cellStyle name="20% - Accent6 3 3 3 3" xfId="25967" xr:uid="{42F54507-0F4E-4FE5-90DA-5A051C93955A}"/>
    <cellStyle name="20% - Accent6 3 3 3 3 2" xfId="34933" xr:uid="{39B34FD9-29DE-447F-A6FE-C6B03E5248A6}"/>
    <cellStyle name="20% - Accent6 3 3 3 3 3" xfId="41299" xr:uid="{73E9CB92-5161-4CC0-8B64-6DE5751E1185}"/>
    <cellStyle name="20% - Accent6 3 3 3 4" xfId="21941" xr:uid="{3A178BEA-3E47-48D2-8FC3-6CF69988A1E8}"/>
    <cellStyle name="20% - Accent6 3 3 3 4 2" xfId="29945" xr:uid="{F1F88333-1F95-4712-AF82-F8F168F0B3F8}"/>
    <cellStyle name="20% - Accent6 3 3 3 5" xfId="28010" xr:uid="{4F4A4EA7-10D2-4830-89F3-BD4BAAA1AB8D}"/>
    <cellStyle name="20% - Accent6 3 3 3 6" xfId="37312" xr:uid="{118DFC0E-3896-43C2-9004-59F77D356FF9}"/>
    <cellStyle name="20% - Accent6 3 3 4" xfId="22971" xr:uid="{E9ADFDF4-1EEB-4627-A990-B6FFF655BEA1}"/>
    <cellStyle name="20% - Accent6 3 3 4 2" xfId="25399" xr:uid="{68B6B851-FDCD-4679-859C-B5459D794762}"/>
    <cellStyle name="20% - Accent6 3 3 4 2 2" xfId="34224" xr:uid="{A1CDF34C-686A-4369-9248-6E3EE6420A34}"/>
    <cellStyle name="20% - Accent6 3 3 4 3" xfId="31223" xr:uid="{AEEA0C05-6663-476F-8D7E-06E565458B3E}"/>
    <cellStyle name="20% - Accent6 3 3 4 4" xfId="38658" xr:uid="{5E0D9BE1-82F6-4BEC-86D1-7669F78F9A96}"/>
    <cellStyle name="20% - Accent6 3 3 5" xfId="24381" xr:uid="{3EA4E3DB-E0BC-4DC3-88F6-4BE5C6675E9D}"/>
    <cellStyle name="20% - Accent6 3 3 5 2" xfId="32931" xr:uid="{6AB13601-697D-4C83-9FAA-D2293CF688D7}"/>
    <cellStyle name="20% - Accent6 3 3 5 3" xfId="40590" xr:uid="{2E203DD5-1831-4C82-9947-AA3FB9144D4B}"/>
    <cellStyle name="20% - Accent6 3 3 6" xfId="21404" xr:uid="{1DB50DE5-73D1-4491-8B99-514954033052}"/>
    <cellStyle name="20% - Accent6 3 3 6 2" xfId="29337" xr:uid="{9F692C31-DD5C-4CA0-8E2F-AD5071F96B3C}"/>
    <cellStyle name="20% - Accent6 3 3 7" xfId="27419" xr:uid="{087D759F-318C-4A13-8E4C-B4F9A6176D35}"/>
    <cellStyle name="20% - Accent6 3 3 8" xfId="36568" xr:uid="{61DEB903-8DF0-45D1-B056-581C2DA74768}"/>
    <cellStyle name="20% - Accent6 3 3 9" xfId="20159" xr:uid="{757E2158-D339-4197-BF04-75E27E6D6EF3}"/>
    <cellStyle name="20% - Accent6 3 4" xfId="2293" xr:uid="{22400B1A-48DC-4A62-A17C-F64586C5DC9F}"/>
    <cellStyle name="20% - Accent6 3 4 2" xfId="11826" xr:uid="{D7452F19-138E-4218-8B54-08EDA44DE9AC}"/>
    <cellStyle name="20% - Accent6 3 4 2 2" xfId="15405" xr:uid="{94B14937-3185-4371-9105-66C255CAD1F9}"/>
    <cellStyle name="20% - Accent6 3 4 2 2 2" xfId="35670" xr:uid="{17CCE3BE-44EC-416A-B113-B6FF590E35A9}"/>
    <cellStyle name="20% - Accent6 3 4 2 2 3" xfId="40015" xr:uid="{189A9451-2D24-4140-ABC4-8D65F537027D}"/>
    <cellStyle name="20% - Accent6 3 4 2 3" xfId="18932" xr:uid="{16029766-5B9B-4FA1-88A9-E890FB720879}"/>
    <cellStyle name="20% - Accent6 3 4 2 3 2" xfId="41998" xr:uid="{25CC885C-7045-45FB-B1C6-AD1A0220659F}"/>
    <cellStyle name="20% - Accent6 3 4 2 4" xfId="38051" xr:uid="{128844C7-2AE6-4943-9715-109C64185875}"/>
    <cellStyle name="20% - Accent6 3 4 3" xfId="13996" xr:uid="{3D0802A0-C65D-46F6-ADDD-1AA4E415F4CC}"/>
    <cellStyle name="20% - Accent6 3 4 3 2" xfId="34385" xr:uid="{89C823DF-F6D1-4734-8AB5-D9166B92D3E3}"/>
    <cellStyle name="20% - Accent6 3 4 3 3" xfId="38815" xr:uid="{F84C05F9-8E76-4652-ADA1-E15FABEB5B77}"/>
    <cellStyle name="20% - Accent6 3 4 4" xfId="17528" xr:uid="{3915F209-D6CB-4B83-BF50-160BC1130AA1}"/>
    <cellStyle name="20% - Accent6 3 4 4 2" xfId="33641" xr:uid="{B27D4695-E7DD-46D5-B317-70B1B698B95F}"/>
    <cellStyle name="20% - Accent6 3 4 4 3" xfId="40750" xr:uid="{B16D5D4A-04D7-4552-BFC7-9CDFC641D4B1}"/>
    <cellStyle name="20% - Accent6 3 4 5" xfId="22579" xr:uid="{3921A589-2F73-4C69-9C2D-12B89190F72B}"/>
    <cellStyle name="20% - Accent6 3 4 5 2" xfId="30701" xr:uid="{29E82CCA-1616-4E81-8517-F374EE03A3C1}"/>
    <cellStyle name="20% - Accent6 3 4 6" xfId="28724" xr:uid="{38F38759-F1D4-43F9-9863-9630C0ABE3FC}"/>
    <cellStyle name="20% - Accent6 3 4 7" xfId="36737" xr:uid="{A9262EBA-D05E-4419-87B4-FC52902D84CA}"/>
    <cellStyle name="20% - Accent6 3 4 8" xfId="9300" xr:uid="{B7F54F31-FC86-466C-93EA-DE21930DA260}"/>
    <cellStyle name="20% - Accent6 3 4 9" xfId="44318" xr:uid="{945C8FC4-2460-4FEE-AA86-644D64D1D297}"/>
    <cellStyle name="20% - Accent6 3 5" xfId="4059" xr:uid="{5E6CD88F-BB07-4550-BA5D-64CDE0218BA3}"/>
    <cellStyle name="20% - Accent6 3 5 2" xfId="12198" xr:uid="{ABB7C558-435E-42AE-86B6-CBFA72A370A0}"/>
    <cellStyle name="20% - Accent6 3 5 2 2" xfId="15771" xr:uid="{188A6837-E91E-4E0B-BB8B-3F27A8124A2B}"/>
    <cellStyle name="20% - Accent6 3 5 2 2 2" xfId="35133" xr:uid="{2DE9D1D4-6574-4B54-867C-B79739F95A7A}"/>
    <cellStyle name="20% - Accent6 3 5 2 3" xfId="19298" xr:uid="{6A76C609-79FF-4F2E-85AA-5FF011860AEE}"/>
    <cellStyle name="20% - Accent6 3 5 2 4" xfId="39486" xr:uid="{D5130889-47DD-4E92-8303-32F60AD3E56E}"/>
    <cellStyle name="20% - Accent6 3 5 3" xfId="14350" xr:uid="{1F6C7AAC-25AF-4E9D-A1CA-AE458015088A}"/>
    <cellStyle name="20% - Accent6 3 5 3 2" xfId="33124" xr:uid="{95F61F1E-85F7-45F4-B9E9-08BC07B68F29}"/>
    <cellStyle name="20% - Accent6 3 5 3 3" xfId="41489" xr:uid="{23EC93F0-8478-4423-B4E2-EBBF8D266196}"/>
    <cellStyle name="20% - Accent6 3 5 4" xfId="17877" xr:uid="{5C40921D-AA65-4A19-99C8-0E5A8A55532B}"/>
    <cellStyle name="20% - Accent6 3 5 4 2" xfId="30151" xr:uid="{12EBF40C-3FC1-4252-9FB3-DF22268DB5AF}"/>
    <cellStyle name="20% - Accent6 3 5 5" xfId="28206" xr:uid="{3CED474A-1977-4415-A24F-0BBF07C69BA7}"/>
    <cellStyle name="20% - Accent6 3 5 6" xfId="37516" xr:uid="{7A15AD4B-5DF7-4D87-A027-E47F17ECD375}"/>
    <cellStyle name="20% - Accent6 3 5 7" xfId="10718" xr:uid="{EC415BD8-EEE0-4008-8F94-B88767D1836B}"/>
    <cellStyle name="20% - Accent6 3 5 8" xfId="46064" xr:uid="{30B7BBD2-6000-43B9-83BF-93B88DFD8DB6}"/>
    <cellStyle name="20% - Accent6 3 6" xfId="4137" xr:uid="{5F8CF635-224F-49BC-A4FA-6F166FF84C71}"/>
    <cellStyle name="20% - Accent6 3 6 2" xfId="23111" xr:uid="{0D68A5A0-43F1-4B89-9585-8DAA55EC42CB}"/>
    <cellStyle name="20% - Accent6 3 6 2 2" xfId="31405" xr:uid="{2EDA38EE-5DF3-4C00-B379-ECA7208C8909}"/>
    <cellStyle name="20% - Accent6 3 6 2 3" xfId="38963" xr:uid="{986C845B-0064-4EB2-9914-5076904203F6}"/>
    <cellStyle name="20% - Accent6 3 6 3" xfId="25641" xr:uid="{4E3F0186-859E-4D69-99FC-7FC8F0821047}"/>
    <cellStyle name="20% - Accent6 3 6 3 2" xfId="34547" xr:uid="{5176335D-50B6-4FAF-8760-8DA60E122AED}"/>
    <cellStyle name="20% - Accent6 3 6 3 3" xfId="40919" xr:uid="{2C499D92-5AE3-499A-B01A-CE04E089D76C}"/>
    <cellStyle name="20% - Accent6 3 6 4" xfId="21584" xr:uid="{489B4730-6406-47B4-B023-1E2936AA75F2}"/>
    <cellStyle name="20% - Accent6 3 6 4 2" xfId="29543" xr:uid="{D1C8DDEF-50EE-45D4-854F-1C9734A14DEA}"/>
    <cellStyle name="20% - Accent6 3 6 5" xfId="27623" xr:uid="{D19FFFD0-AACC-4B56-8A68-C597EDCCD5EE}"/>
    <cellStyle name="20% - Accent6 3 6 6" xfId="36911" xr:uid="{D63B4114-A002-474F-8BA7-838828F03F96}"/>
    <cellStyle name="20% - Accent6 3 6 7" xfId="20273" xr:uid="{27A9E4DE-FDB2-4B52-8F7E-D8808FE7F7F0}"/>
    <cellStyle name="20% - Accent6 3 6 8" xfId="8757" xr:uid="{7B611120-19A0-4ED2-A867-90FAB2B9B8F3}"/>
    <cellStyle name="20% - Accent6 3 6 9" xfId="46141" xr:uid="{38FF0C2A-47FD-4DCE-AE4B-91C2B9C49941}"/>
    <cellStyle name="20% - Accent6 3 7" xfId="4214" xr:uid="{2A422677-E937-4A75-8484-D97BD20B8285}"/>
    <cellStyle name="20% - Accent6 3 7 2" xfId="25052" xr:uid="{9DD00619-F525-4BAE-A791-8206973E5B0B}"/>
    <cellStyle name="20% - Accent6 3 7 2 2" xfId="33848" xr:uid="{E26696E2-7864-4330-B094-D58559F3BA3D}"/>
    <cellStyle name="20% - Accent6 3 7 3" xfId="30879" xr:uid="{C5C98ED4-1A09-41C1-B6D7-CC482EE0E76F}"/>
    <cellStyle name="20% - Accent6 3 7 4" xfId="38289" xr:uid="{90BB96D9-79A5-40D0-9C69-777164244883}"/>
    <cellStyle name="20% - Accent6 3 7 5" xfId="22726" xr:uid="{DF4F9987-96AB-4E25-BA40-C92D07332C3E}"/>
    <cellStyle name="20% - Accent6 3 7 6" xfId="46218" xr:uid="{5262F3B6-A330-4867-B6E9-3F9B7A5782CC}"/>
    <cellStyle name="20% - Accent6 3 8" xfId="4291" xr:uid="{9CD1D340-6CE5-493F-9B6E-F1E048802FFD}"/>
    <cellStyle name="20% - Accent6 3 8 2" xfId="32563" xr:uid="{F5D468AE-935F-4119-9BB3-8637E0F4E72D}"/>
    <cellStyle name="20% - Accent6 3 8 3" xfId="40228" xr:uid="{AE9F741A-151F-4261-837E-9EFEC7303C52}"/>
    <cellStyle name="20% - Accent6 3 8 4" xfId="24056" xr:uid="{680359D7-02C3-49C6-B584-24E277FD33FD}"/>
    <cellStyle name="20% - Accent6 3 8 5" xfId="46295" xr:uid="{4EAB03B6-DE0A-48A1-9921-AA1A170D7DED}"/>
    <cellStyle name="20% - Accent6 3 9" xfId="5955" xr:uid="{B02BE66B-1E36-4F33-97CC-B8048FCCF078}"/>
    <cellStyle name="20% - Accent6 3 9 2" xfId="28935" xr:uid="{DD1A1E8D-0351-4CEB-B640-4C33A276DC6F}"/>
    <cellStyle name="20% - Accent6 3 9 3" xfId="21055" xr:uid="{7D2E43BB-BB1E-4879-9ED2-084D0DF85F8C}"/>
    <cellStyle name="20% - Accent6 3 9 4" xfId="47952" xr:uid="{698FDB87-4A8F-4267-B5A0-8D1392764F2C}"/>
    <cellStyle name="20% - Accent6 4" xfId="410" xr:uid="{FF394F28-81BF-4F6D-8AD9-920B9728E38D}"/>
    <cellStyle name="20% - Accent6 4 10" xfId="27065" xr:uid="{CA043CE6-D41A-4240-8584-E22781207144}"/>
    <cellStyle name="20% - Accent6 4 11" xfId="36174" xr:uid="{473554A4-BB5D-4073-BDE6-34869EB1A8E3}"/>
    <cellStyle name="20% - Accent6 4 2" xfId="11213" xr:uid="{E724865F-8A38-4ABC-B1C8-9121B90106D2}"/>
    <cellStyle name="20% - Accent6 4 2 2" xfId="12678" xr:uid="{6F271A8F-2A76-4B03-A9BB-B6446FAC77A4}"/>
    <cellStyle name="20% - Accent6 4 2 2 2" xfId="16251" xr:uid="{FC3B751C-A5B2-4FB0-8183-4D8D3E4FDE07}"/>
    <cellStyle name="20% - Accent6 4 2 2 2 2" xfId="26288" xr:uid="{56B0FBF8-A74A-4A4A-A8B4-24EA64731728}"/>
    <cellStyle name="20% - Accent6 4 2 2 2 2 2" xfId="35315" xr:uid="{26666C7B-4A79-4C7E-B1C1-D5A6CE5685C8}"/>
    <cellStyle name="20% - Accent6 4 2 2 2 3" xfId="32073" xr:uid="{13642D55-712E-4237-BCF1-83A497C673E0}"/>
    <cellStyle name="20% - Accent6 4 2 2 2 4" xfId="39668" xr:uid="{A2C89AF0-D1E8-4D44-A56E-5453BBEAB3AC}"/>
    <cellStyle name="20% - Accent6 4 2 2 3" xfId="19778" xr:uid="{FCCE9CE2-E239-4212-8108-883296936D3D}"/>
    <cellStyle name="20% - Accent6 4 2 2 3 2" xfId="33300" xr:uid="{17621640-D0AA-4697-9944-2A7F34DB1810}"/>
    <cellStyle name="20% - Accent6 4 2 2 3 3" xfId="41665" xr:uid="{EA9D0FF8-3510-4E18-AF36-F767D7B9F65F}"/>
    <cellStyle name="20% - Accent6 4 2 2 4" xfId="22266" xr:uid="{48C6C2E8-81EA-42F7-95A5-B7090D69D364}"/>
    <cellStyle name="20% - Accent6 4 2 2 4 2" xfId="30339" xr:uid="{47647E5D-AF1E-4991-B893-DCD8CCD50626}"/>
    <cellStyle name="20% - Accent6 4 2 2 5" xfId="28380" xr:uid="{8B8AAA45-BE99-4B5E-806A-6AC6398F2E8A}"/>
    <cellStyle name="20% - Accent6 4 2 2 6" xfId="37703" xr:uid="{713DF70F-3056-4EB1-BF42-BC1A283ABB5E}"/>
    <cellStyle name="20% - Accent6 4 2 3" xfId="14809" xr:uid="{46926956-54FF-4F33-8E86-69E5C420E51D}"/>
    <cellStyle name="20% - Accent6 4 2 3 2" xfId="23248" xr:uid="{4288D3E0-62DE-4176-B0F6-1DD7281518D8}"/>
    <cellStyle name="20% - Accent6 4 2 3 2 2" xfId="31574" xr:uid="{1A2183EB-B7B9-44CB-B5BF-AA07731CFD13}"/>
    <cellStyle name="20% - Accent6 4 2 3 2 3" xfId="39132" xr:uid="{114DFA02-A86C-4859-9FC9-578C14ABA392}"/>
    <cellStyle name="20% - Accent6 4 2 3 3" xfId="25789" xr:uid="{8A0E0B61-CC76-429F-AC69-3735D4271CA2}"/>
    <cellStyle name="20% - Accent6 4 2 3 3 2" xfId="34739" xr:uid="{A5469734-3EE5-41E3-B4CE-979ACBFA79F3}"/>
    <cellStyle name="20% - Accent6 4 2 3 3 3" xfId="41111" xr:uid="{23DCCCF1-CBDA-46F1-8BDA-8C6534FC7D48}"/>
    <cellStyle name="20% - Accent6 4 2 3 4" xfId="21764" xr:uid="{93B6EC20-92EE-4A1D-BEB8-F9E6F2C93451}"/>
    <cellStyle name="20% - Accent6 4 2 3 4 2" xfId="29743" xr:uid="{C704EA82-CBD0-4126-8744-902A0850387C}"/>
    <cellStyle name="20% - Accent6 4 2 3 5" xfId="27815" xr:uid="{AD6A541C-DE15-47AE-B0A6-84AC891EE14A}"/>
    <cellStyle name="20% - Accent6 4 2 3 6" xfId="37111" xr:uid="{5CF910D4-0BC3-4AEB-B0C6-51303762F1D4}"/>
    <cellStyle name="20% - Accent6 4 2 4" xfId="18336" xr:uid="{59FD5CDA-474B-4F65-B8A7-C125232A0F6A}"/>
    <cellStyle name="20% - Accent6 4 2 4 2" xfId="25215" xr:uid="{B887E361-9635-486E-92E2-25C00CA52EE6}"/>
    <cellStyle name="20% - Accent6 4 2 4 2 2" xfId="34029" xr:uid="{B476E73A-E5EE-4AC8-AC59-B6F433DA5794}"/>
    <cellStyle name="20% - Accent6 4 2 4 3" xfId="31042" xr:uid="{E4CD7DF5-63D3-4D09-9BF9-A9B5BB0D4D3A}"/>
    <cellStyle name="20% - Accent6 4 2 4 4" xfId="38472" xr:uid="{52C87A90-2B57-40D6-A2DD-E3910CC8F204}"/>
    <cellStyle name="20% - Accent6 4 2 5" xfId="24202" xr:uid="{75F87313-7A00-4DCB-9D83-AF5B5EB7BBE1}"/>
    <cellStyle name="20% - Accent6 4 2 5 2" xfId="32743" xr:uid="{3BB4B800-F5AF-4265-8FB2-974044A791C3}"/>
    <cellStyle name="20% - Accent6 4 2 5 3" xfId="40408" xr:uid="{D52ECEB2-A62F-4CE3-980D-36A0F109DD74}"/>
    <cellStyle name="20% - Accent6 4 2 6" xfId="21225" xr:uid="{DF4DF194-E284-46ED-9F13-BC2F47A281B7}"/>
    <cellStyle name="20% - Accent6 4 2 6 2" xfId="29136" xr:uid="{0982581D-603E-44FD-AE83-F102BA5AB447}"/>
    <cellStyle name="20% - Accent6 4 2 7" xfId="27231" xr:uid="{578C4D2A-340E-401B-9A50-5CB562F04F81}"/>
    <cellStyle name="20% - Accent6 4 2 8" xfId="36371" xr:uid="{EF441DC5-54F4-453F-8715-A9B2D0776F31}"/>
    <cellStyle name="20% - Accent6 4 3" xfId="10786" xr:uid="{F83D8FD4-F56E-4839-BECC-8D2A6BA9DD6E}"/>
    <cellStyle name="20% - Accent6 4 3 2" xfId="12271" xr:uid="{66BD1872-5ED9-49A3-B055-2A8534F3D89E}"/>
    <cellStyle name="20% - Accent6 4 3 2 2" xfId="15844" xr:uid="{2C03320A-D3D4-4729-B190-E9CAB6CA96C2}"/>
    <cellStyle name="20% - Accent6 4 3 2 2 2" xfId="26461" xr:uid="{87353637-F9A9-470E-8C56-1D7FE6A7C040}"/>
    <cellStyle name="20% - Accent6 4 3 2 2 2 2" xfId="35510" xr:uid="{0C57B5DF-7F88-4098-88DD-65CC503F2F50}"/>
    <cellStyle name="20% - Accent6 4 3 2 2 3" xfId="32244" xr:uid="{5AAE69CA-20D1-43A9-9EA2-EAD14654188B}"/>
    <cellStyle name="20% - Accent6 4 3 2 2 4" xfId="39855" xr:uid="{74326013-FB1B-4AD3-9AB1-42032FB59BD8}"/>
    <cellStyle name="20% - Accent6 4 3 2 3" xfId="19371" xr:uid="{E9FE4EDD-C6FD-441A-A05E-2804B2D64A42}"/>
    <cellStyle name="20% - Accent6 4 3 2 3 2" xfId="33486" xr:uid="{6ED6D061-E3AD-4A0C-9FBA-033736D1D313}"/>
    <cellStyle name="20% - Accent6 4 3 2 3 3" xfId="41845" xr:uid="{1E6575C8-5152-42CF-94AD-960A73109CC7}"/>
    <cellStyle name="20% - Accent6 4 3 2 4" xfId="22437" xr:uid="{058CAD54-00A4-4E92-B4E7-EE2D39E7FDDC}"/>
    <cellStyle name="20% - Accent6 4 3 2 4 2" xfId="30536" xr:uid="{11CEE840-976E-4F65-9117-7A638AC00C03}"/>
    <cellStyle name="20% - Accent6 4 3 2 5" xfId="28567" xr:uid="{17AA126C-5CF3-4CC8-B15A-C27740C4E69C}"/>
    <cellStyle name="20% - Accent6 4 3 2 6" xfId="37894" xr:uid="{97B369F5-3D82-415C-BA21-383054537B7B}"/>
    <cellStyle name="20% - Accent6 4 3 3" xfId="14418" xr:uid="{F026CB4F-5196-4EB7-B0E9-B636C485F822}"/>
    <cellStyle name="20% - Accent6 4 3 3 2" xfId="23423" xr:uid="{D0CA89AA-ED2B-43FF-A9B4-7D2D781DD41D}"/>
    <cellStyle name="20% - Accent6 4 3 3 2 2" xfId="31752" xr:uid="{952AA6B3-32F2-47D9-8CD4-EB4DF8D3DA50}"/>
    <cellStyle name="20% - Accent6 4 3 3 2 3" xfId="39304" xr:uid="{553D73D2-F32E-494D-9CC5-A407494CF4E9}"/>
    <cellStyle name="20% - Accent6 4 3 3 3" xfId="25968" xr:uid="{2316DC3C-45C3-43AE-8C0A-A21518E34EA6}"/>
    <cellStyle name="20% - Accent6 4 3 3 3 2" xfId="34934" xr:uid="{34BE22CD-C850-46AB-AD4E-9785F905733B}"/>
    <cellStyle name="20% - Accent6 4 3 3 3 3" xfId="41300" xr:uid="{5CD8BAC5-ECD9-4B07-A110-8667DBA5AA35}"/>
    <cellStyle name="20% - Accent6 4 3 3 4" xfId="21942" xr:uid="{9D641512-B3A7-4525-9BC7-7F4B0FC0CBDF}"/>
    <cellStyle name="20% - Accent6 4 3 3 4 2" xfId="29946" xr:uid="{4EA6C6C9-BED5-4573-8988-17261FC46D95}"/>
    <cellStyle name="20% - Accent6 4 3 3 5" xfId="28011" xr:uid="{EFBD487F-8E52-4233-80AD-3558F40647A3}"/>
    <cellStyle name="20% - Accent6 4 3 3 6" xfId="37313" xr:uid="{C925DE8F-946D-4664-9C6B-21A4D964E79D}"/>
    <cellStyle name="20% - Accent6 4 3 4" xfId="17945" xr:uid="{95BDB0AA-6484-4E0D-BE36-3DDA87D7ED58}"/>
    <cellStyle name="20% - Accent6 4 3 4 2" xfId="25400" xr:uid="{351FF88A-B316-4A75-A2B2-8874018CFED6}"/>
    <cellStyle name="20% - Accent6 4 3 4 2 2" xfId="34225" xr:uid="{9D4AA6F6-3467-410B-8F97-FF3267DC0D25}"/>
    <cellStyle name="20% - Accent6 4 3 4 3" xfId="31224" xr:uid="{CE80727A-235C-4DDA-9227-71F3A1CA4040}"/>
    <cellStyle name="20% - Accent6 4 3 4 4" xfId="38659" xr:uid="{BD2E3633-89E1-4F42-8DAB-50A2198CCE86}"/>
    <cellStyle name="20% - Accent6 4 3 5" xfId="24382" xr:uid="{9E345BB3-1F05-4B4D-8181-B879887C1AE4}"/>
    <cellStyle name="20% - Accent6 4 3 5 2" xfId="32932" xr:uid="{AE32C3B9-3C97-4DBF-8D35-0B6122E0BE8A}"/>
    <cellStyle name="20% - Accent6 4 3 5 3" xfId="40591" xr:uid="{CE4C7364-B17E-487E-AB90-7595E20E343B}"/>
    <cellStyle name="20% - Accent6 4 3 6" xfId="21405" xr:uid="{218A34D9-45E4-4196-83DE-C853B2AABCD7}"/>
    <cellStyle name="20% - Accent6 4 3 6 2" xfId="29338" xr:uid="{EFF056E4-D3B7-41A2-8B9E-9924C9AB1465}"/>
    <cellStyle name="20% - Accent6 4 3 7" xfId="27420" xr:uid="{A5393949-68FE-4522-BE55-12FB6CB4F5D4}"/>
    <cellStyle name="20% - Accent6 4 3 8" xfId="36569" xr:uid="{1E568C78-5470-430F-A663-765C4B9DC755}"/>
    <cellStyle name="20% - Accent6 4 4" xfId="12005" xr:uid="{42F7DE51-6AE7-48CF-8215-EF42FAAEAF9F}"/>
    <cellStyle name="20% - Accent6 4 4 2" xfId="15583" xr:uid="{785AD166-0F98-4198-83FA-05A952476F01}"/>
    <cellStyle name="20% - Accent6 4 4 2 2" xfId="26600" xr:uid="{39B92931-FB4A-4358-840B-FD159B4648EE}"/>
    <cellStyle name="20% - Accent6 4 4 2 2 2" xfId="35671" xr:uid="{ABC52339-E628-402F-BB08-1E2914E6A247}"/>
    <cellStyle name="20% - Accent6 4 4 2 2 3" xfId="40016" xr:uid="{827726C5-443C-41C0-BD0B-2062D716F43D}"/>
    <cellStyle name="20% - Accent6 4 4 2 3" xfId="32379" xr:uid="{9512FA33-F2F0-442D-9843-6EA639C6C1A4}"/>
    <cellStyle name="20% - Accent6 4 4 2 3 2" xfId="41999" xr:uid="{18C2E115-CC39-48FD-98E9-EC61F706E629}"/>
    <cellStyle name="20% - Accent6 4 4 2 4" xfId="38052" xr:uid="{81F40C2B-CE0C-4C97-9DD9-40CCFE3E3011}"/>
    <cellStyle name="20% - Accent6 4 4 3" xfId="19110" xr:uid="{F525DB44-DA64-4356-875E-A945EDEFF597}"/>
    <cellStyle name="20% - Accent6 4 4 3 2" xfId="34386" xr:uid="{6A5ED154-404D-4D6F-9EF9-5167B0076FB3}"/>
    <cellStyle name="20% - Accent6 4 4 3 3" xfId="38816" xr:uid="{2FCD1141-0046-40EB-B1D7-632E0BF216B8}"/>
    <cellStyle name="20% - Accent6 4 4 4" xfId="24874" xr:uid="{46C7CB45-4ACE-4DC9-B8BB-980B69E394BB}"/>
    <cellStyle name="20% - Accent6 4 4 4 2" xfId="33642" xr:uid="{E6D6469F-4417-4269-B988-F0498D920815}"/>
    <cellStyle name="20% - Accent6 4 4 4 3" xfId="40751" xr:uid="{0431348B-6C3A-4838-B46A-FE5143FBC3EA}"/>
    <cellStyle name="20% - Accent6 4 4 5" xfId="22580" xr:uid="{3B3657F4-94E5-4A37-B199-FEF1A0F24563}"/>
    <cellStyle name="20% - Accent6 4 4 5 2" xfId="30702" xr:uid="{191CB13C-DB35-4A98-A9D6-8B0D15213043}"/>
    <cellStyle name="20% - Accent6 4 4 6" xfId="28725" xr:uid="{968F3FD5-36CD-4CDB-A8F6-837ECE010FB1}"/>
    <cellStyle name="20% - Accent6 4 4 7" xfId="36738" xr:uid="{505BD09C-9B46-474F-9CC2-3A5C5C26E286}"/>
    <cellStyle name="20% - Accent6 4 5" xfId="10469" xr:uid="{6B5C39CC-34E0-4D42-83DC-90B270A69C47}"/>
    <cellStyle name="20% - Accent6 4 5 2" xfId="14176" xr:uid="{515CCF72-1FB7-4663-86A4-205029847A15}"/>
    <cellStyle name="20% - Accent6 4 5 2 2" xfId="26137" xr:uid="{6F295913-9C07-4CD9-B0CC-1C22A59BB4C2}"/>
    <cellStyle name="20% - Accent6 4 5 2 2 2" xfId="35134" xr:uid="{EF841026-7B6B-41B3-AFB7-B84F9498ED78}"/>
    <cellStyle name="20% - Accent6 4 5 2 3" xfId="31922" xr:uid="{99741D16-FC5E-4DDF-844E-453A2004D5A8}"/>
    <cellStyle name="20% - Accent6 4 5 2 4" xfId="39487" xr:uid="{43260440-B410-4D74-BBE3-38DC33A0C401}"/>
    <cellStyle name="20% - Accent6 4 5 3" xfId="17703" xr:uid="{B08D2A8B-AC33-4632-A59A-881D735111BA}"/>
    <cellStyle name="20% - Accent6 4 5 3 2" xfId="33125" xr:uid="{1901C100-B788-484B-95CD-2F43AF203C96}"/>
    <cellStyle name="20% - Accent6 4 5 3 3" xfId="41490" xr:uid="{FBCA5D37-EE46-4F8E-905B-B4D0DA52E9B8}"/>
    <cellStyle name="20% - Accent6 4 5 4" xfId="22113" xr:uid="{9A947BE1-858C-41AF-9C25-CAAB888B8BE1}"/>
    <cellStyle name="20% - Accent6 4 5 4 2" xfId="30152" xr:uid="{3E2890E7-01EE-466A-A9D5-A05EF3FBFE76}"/>
    <cellStyle name="20% - Accent6 4 5 5" xfId="28207" xr:uid="{9FC2DA47-4E4C-4D5A-9321-155601346E41}"/>
    <cellStyle name="20% - Accent6 4 5 6" xfId="37517" xr:uid="{E17540BA-DB94-4499-8027-6A28DDE6792D}"/>
    <cellStyle name="20% - Accent6 4 6" xfId="20274" xr:uid="{B36A57EE-BF93-4C46-8513-FC13F4AD3665}"/>
    <cellStyle name="20% - Accent6 4 6 2" xfId="23112" xr:uid="{8FBCA6F9-4E79-41C4-8938-D5AB4179D4D6}"/>
    <cellStyle name="20% - Accent6 4 6 2 2" xfId="31406" xr:uid="{B4DC1B1F-958C-4EDD-A654-380E46C51EC0}"/>
    <cellStyle name="20% - Accent6 4 6 2 3" xfId="38964" xr:uid="{6C95AA02-94B6-4667-8697-684AF30E9D2C}"/>
    <cellStyle name="20% - Accent6 4 6 3" xfId="25642" xr:uid="{33A1BD70-27D0-428A-A451-E294C4635847}"/>
    <cellStyle name="20% - Accent6 4 6 3 2" xfId="34548" xr:uid="{27EBDF25-16D0-41B1-BDCB-4FDBC13F4071}"/>
    <cellStyle name="20% - Accent6 4 6 3 3" xfId="40920" xr:uid="{78C1B090-AEAD-4396-BBC7-7A3AA5F4B80C}"/>
    <cellStyle name="20% - Accent6 4 6 4" xfId="21585" xr:uid="{63B9362F-9558-415C-BEFC-6D00B0320A38}"/>
    <cellStyle name="20% - Accent6 4 6 4 2" xfId="29544" xr:uid="{322E46E6-5C89-431E-98CC-750638EFEBE3}"/>
    <cellStyle name="20% - Accent6 4 6 5" xfId="27624" xr:uid="{BAD04626-8CED-46D9-9957-70E7A5225C2F}"/>
    <cellStyle name="20% - Accent6 4 6 6" xfId="36912" xr:uid="{FD90A5E2-2E64-4DCF-B3BA-A0E0BAE2F088}"/>
    <cellStyle name="20% - Accent6 4 7" xfId="22727" xr:uid="{7C779492-BD07-4219-BB9F-116361C86D12}"/>
    <cellStyle name="20% - Accent6 4 7 2" xfId="25053" xr:uid="{6A18FFF2-C02E-4B0E-830A-BB826BA65E9E}"/>
    <cellStyle name="20% - Accent6 4 7 2 2" xfId="33849" xr:uid="{747C165D-37AB-4B18-9907-75AC96B5B9C7}"/>
    <cellStyle name="20% - Accent6 4 7 3" xfId="30880" xr:uid="{B6872F9D-A663-4B04-B25B-50A33CBDD095}"/>
    <cellStyle name="20% - Accent6 4 7 4" xfId="38290" xr:uid="{36B023A7-66F4-4E4E-857F-1AE0CEF355A1}"/>
    <cellStyle name="20% - Accent6 4 8" xfId="24057" xr:uid="{603270A9-CE83-4820-8C14-97270CDA3BDE}"/>
    <cellStyle name="20% - Accent6 4 8 2" xfId="32564" xr:uid="{B684BFFD-AF5A-427E-BC27-B6D8ECD46EF8}"/>
    <cellStyle name="20% - Accent6 4 8 3" xfId="40229" xr:uid="{7BD9EEF8-9BFA-464A-B6E8-390D278A41A0}"/>
    <cellStyle name="20% - Accent6 4 9" xfId="21056" xr:uid="{D853D267-3EDD-4147-AF69-D6F71D00AAEF}"/>
    <cellStyle name="20% - Accent6 4 9 2" xfId="28936" xr:uid="{7FED1B2E-6118-4D58-9A22-94B2AD0250DF}"/>
    <cellStyle name="20% - Accent6 5" xfId="815" xr:uid="{69967D16-FF6F-4C30-9B29-511C6C2B0B0B}"/>
    <cellStyle name="20% - Accent6 5 10" xfId="36170" xr:uid="{D3B6AA4F-4C23-4EBA-8A86-0D6F59BCA119}"/>
    <cellStyle name="20% - Accent6 5 11" xfId="6644" xr:uid="{8ECA87F8-0428-47C5-9F2F-F6B2EAFAF730}"/>
    <cellStyle name="20% - Accent6 5 12" xfId="42911" xr:uid="{6019DF98-E337-4456-BDBA-418253986BD8}"/>
    <cellStyle name="20% - Accent6 5 2" xfId="1960" xr:uid="{2DEDC3F0-1010-49BD-9CAE-21630BD83B70}"/>
    <cellStyle name="20% - Accent6 5 2 10" xfId="44007" xr:uid="{8EC3D8C1-98AD-47B7-95E8-4DB0020A2F60}"/>
    <cellStyle name="20% - Accent6 5 2 2" xfId="3723" xr:uid="{E9A96B6E-B7EC-4E4D-A7F7-D80487A24F3C}"/>
    <cellStyle name="20% - Accent6 5 2 2 2" xfId="16355" xr:uid="{83FF7865-3D98-4D9C-B43C-5C16D9594C5F}"/>
    <cellStyle name="20% - Accent6 5 2 2 2 2" xfId="26286" xr:uid="{59F6817B-9A3A-4BB8-A88A-57B7E73C703C}"/>
    <cellStyle name="20% - Accent6 5 2 2 2 2 2" xfId="35311" xr:uid="{866935CF-F521-4E46-8FE3-70AB5F78A534}"/>
    <cellStyle name="20% - Accent6 5 2 2 2 3" xfId="32071" xr:uid="{B8872C85-DB5B-42CD-A22C-A74B44DBFA4E}"/>
    <cellStyle name="20% - Accent6 5 2 2 2 4" xfId="39664" xr:uid="{6A411B25-F1EE-4D1F-98F9-BFA95F3C1778}"/>
    <cellStyle name="20% - Accent6 5 2 2 3" xfId="19882" xr:uid="{30CC48BB-D385-4411-BC21-D3B7BD0943AD}"/>
    <cellStyle name="20% - Accent6 5 2 2 3 2" xfId="33297" xr:uid="{D2B41A9F-4C02-41D6-BC67-2157A187D502}"/>
    <cellStyle name="20% - Accent6 5 2 2 3 3" xfId="41662" xr:uid="{9D01A5D4-BEEC-4652-AF18-70A73F1CE373}"/>
    <cellStyle name="20% - Accent6 5 2 2 4" xfId="22263" xr:uid="{01E067AD-1AAA-491A-A1A1-849C425E9C9D}"/>
    <cellStyle name="20% - Accent6 5 2 2 4 2" xfId="30335" xr:uid="{D434E365-8A60-49E1-965E-A44EFE375409}"/>
    <cellStyle name="20% - Accent6 5 2 2 5" xfId="28377" xr:uid="{0000F2FE-7082-40B4-B971-8C9F99891E85}"/>
    <cellStyle name="20% - Accent6 5 2 2 6" xfId="37700" xr:uid="{18E540AD-93F9-4BA9-BCDD-AFDC0D9B01DC}"/>
    <cellStyle name="20% - Accent6 5 2 2 7" xfId="12782" xr:uid="{67384D8C-F086-4498-9F53-7624A2008CFF}"/>
    <cellStyle name="20% - Accent6 5 2 2 8" xfId="45748" xr:uid="{8DC25FD2-B1C3-40BF-A026-72B3CE0918B9}"/>
    <cellStyle name="20% - Accent6 5 2 3" xfId="5094" xr:uid="{45C39F27-D76F-476F-B82B-3043C2DA35FB}"/>
    <cellStyle name="20% - Accent6 5 2 3 2" xfId="23245" xr:uid="{F0093FA5-2CF8-47A2-BAFB-96600DF38150}"/>
    <cellStyle name="20% - Accent6 5 2 3 2 2" xfId="31571" xr:uid="{68688ADC-07B8-4981-8398-E4709CD78884}"/>
    <cellStyle name="20% - Accent6 5 2 3 2 3" xfId="39129" xr:uid="{FC187059-AABE-4D3E-B3DA-C5D30480CC74}"/>
    <cellStyle name="20% - Accent6 5 2 3 3" xfId="25786" xr:uid="{B3121197-54F0-4918-B14D-D89C0BA0FAD5}"/>
    <cellStyle name="20% - Accent6 5 2 3 3 2" xfId="34736" xr:uid="{61086003-C004-4DAB-B1BC-5628B524B452}"/>
    <cellStyle name="20% - Accent6 5 2 3 3 3" xfId="41108" xr:uid="{2DA3AC83-88FC-4183-AF90-9F78FC36F233}"/>
    <cellStyle name="20% - Accent6 5 2 3 4" xfId="21761" xr:uid="{342E7896-2454-4235-A709-307574248298}"/>
    <cellStyle name="20% - Accent6 5 2 3 4 2" xfId="29739" xr:uid="{52D15698-0DE4-4C4F-B851-3F9EBC582D8A}"/>
    <cellStyle name="20% - Accent6 5 2 3 5" xfId="27812" xr:uid="{C9955302-BEA5-4C22-895A-CCF62FA928D8}"/>
    <cellStyle name="20% - Accent6 5 2 3 6" xfId="37107" xr:uid="{3E79837D-FAF5-4709-9C0C-767AFDEE8149}"/>
    <cellStyle name="20% - Accent6 5 2 3 7" xfId="14913" xr:uid="{78F798E6-F57A-4ADF-80DB-FA8FC40E6EC6}"/>
    <cellStyle name="20% - Accent6 5 2 3 8" xfId="47097" xr:uid="{F693463C-3965-4E32-91E4-B263CE15AE4C}"/>
    <cellStyle name="20% - Accent6 5 2 4" xfId="18440" xr:uid="{DAFB2FD6-AE40-467E-BB66-34669107433D}"/>
    <cellStyle name="20% - Accent6 5 2 4 2" xfId="25212" xr:uid="{B3E10174-9258-4930-A319-88C770BA2EBD}"/>
    <cellStyle name="20% - Accent6 5 2 4 2 2" xfId="34026" xr:uid="{DC3E5737-A34B-47C4-9EFA-CEA22B67F9B5}"/>
    <cellStyle name="20% - Accent6 5 2 4 3" xfId="31039" xr:uid="{C8D1AC52-6B6F-4B02-8B78-122F9A8D74F2}"/>
    <cellStyle name="20% - Accent6 5 2 4 4" xfId="38469" xr:uid="{49621A98-4FBB-42E8-BFFE-519EC456089A}"/>
    <cellStyle name="20% - Accent6 5 2 5" xfId="24199" xr:uid="{B8D6C3C0-457C-4CA3-AB7A-9505A32B3F96}"/>
    <cellStyle name="20% - Accent6 5 2 5 2" xfId="32740" xr:uid="{C0D253D2-A266-4449-A79C-DED45C01F812}"/>
    <cellStyle name="20% - Accent6 5 2 5 3" xfId="40405" xr:uid="{1ED4B8AC-17BC-428D-8A36-C8AA0D27FA2D}"/>
    <cellStyle name="20% - Accent6 5 2 6" xfId="21222" xr:uid="{230F3D2E-68ED-41DD-92A9-58106F4F98AA}"/>
    <cellStyle name="20% - Accent6 5 2 6 2" xfId="29132" xr:uid="{3DC840A5-8E81-41A4-A404-39DFED58EEA5}"/>
    <cellStyle name="20% - Accent6 5 2 7" xfId="27228" xr:uid="{985BE329-08C3-4847-AC65-DB36B37426C6}"/>
    <cellStyle name="20% - Accent6 5 2 8" xfId="36367" xr:uid="{8E71701C-0F49-44C3-AE83-E3511A4D0357}"/>
    <cellStyle name="20% - Accent6 5 2 9" xfId="11317" xr:uid="{89200C08-8F4D-4CF5-BB17-29A95376F31E}"/>
    <cellStyle name="20% - Accent6 5 3" xfId="1398" xr:uid="{FAB0F0FA-9EFA-46CA-9DC8-AD6E918F81E5}"/>
    <cellStyle name="20% - Accent6 5 3 10" xfId="43489" xr:uid="{797AA7B4-4223-445C-AEC5-FF05665C4419}"/>
    <cellStyle name="20% - Accent6 5 3 2" xfId="3205" xr:uid="{139576D2-6BFB-47BA-84C3-19F17D2D825F}"/>
    <cellStyle name="20% - Accent6 5 3 2 2" xfId="15948" xr:uid="{025DE091-48CD-46D1-93F0-2D89E6F9114C}"/>
    <cellStyle name="20% - Accent6 5 3 2 2 2" xfId="26458" xr:uid="{039E4CBD-9C85-42A2-882E-0AEA3B716D68}"/>
    <cellStyle name="20% - Accent6 5 3 2 2 2 2" xfId="35506" xr:uid="{2DF5AC6A-9A4A-43B0-A5EE-7ECB42944DF4}"/>
    <cellStyle name="20% - Accent6 5 3 2 2 3" xfId="32241" xr:uid="{A94C7988-1949-44EA-BF9F-CAE24205D80D}"/>
    <cellStyle name="20% - Accent6 5 3 2 2 4" xfId="39851" xr:uid="{5689AF5D-AAB4-4F78-9688-1CC2A2543170}"/>
    <cellStyle name="20% - Accent6 5 3 2 3" xfId="19475" xr:uid="{AF9153B9-C90C-4E0F-AFA8-C79D7D98B5DE}"/>
    <cellStyle name="20% - Accent6 5 3 2 3 2" xfId="33483" xr:uid="{A812DAD5-40EC-4E91-A60C-199D0D315D38}"/>
    <cellStyle name="20% - Accent6 5 3 2 3 3" xfId="41842" xr:uid="{6CD5ED9F-830A-4839-AB83-12C9655CFD0F}"/>
    <cellStyle name="20% - Accent6 5 3 2 4" xfId="22434" xr:uid="{4BB16CCC-3099-4656-ABEC-8B71B097C9C9}"/>
    <cellStyle name="20% - Accent6 5 3 2 4 2" xfId="30532" xr:uid="{4EF63541-98AD-4916-96DF-3465A2A4AEE5}"/>
    <cellStyle name="20% - Accent6 5 3 2 5" xfId="28564" xr:uid="{7B210A6D-5887-4DB5-8F99-D66034EBDB14}"/>
    <cellStyle name="20% - Accent6 5 3 2 6" xfId="37890" xr:uid="{502BCEAD-237D-457E-B8B2-BE716DF2DA03}"/>
    <cellStyle name="20% - Accent6 5 3 2 7" xfId="12375" xr:uid="{E5C3304D-094C-4611-A68D-BE848960AB6C}"/>
    <cellStyle name="20% - Accent6 5 3 2 8" xfId="45230" xr:uid="{6FE1BD7C-800C-4500-8921-4B0A7F35E13F}"/>
    <cellStyle name="20% - Accent6 5 3 3" xfId="14521" xr:uid="{4E58FE94-B17B-4E1C-97D9-418F42882C31}"/>
    <cellStyle name="20% - Accent6 5 3 3 2" xfId="23420" xr:uid="{55680FC5-F4B4-41EA-978F-F07D40FDB94B}"/>
    <cellStyle name="20% - Accent6 5 3 3 2 2" xfId="31749" xr:uid="{58D08293-606A-481B-A65B-E2B570ECD6C1}"/>
    <cellStyle name="20% - Accent6 5 3 3 2 3" xfId="39301" xr:uid="{C7337581-2AD2-43EC-9D35-FEEDB8D3CA8A}"/>
    <cellStyle name="20% - Accent6 5 3 3 3" xfId="25965" xr:uid="{C0F794C0-377C-4952-918A-36F62B1D0777}"/>
    <cellStyle name="20% - Accent6 5 3 3 3 2" xfId="34931" xr:uid="{9F7B1BC0-4284-43EB-9994-BB23247EDFAE}"/>
    <cellStyle name="20% - Accent6 5 3 3 3 3" xfId="41297" xr:uid="{2C416975-AAC7-406E-9381-CF83A60F701A}"/>
    <cellStyle name="20% - Accent6 5 3 3 4" xfId="21939" xr:uid="{75940BF4-E3CC-4313-8679-EB8E06DAE0E3}"/>
    <cellStyle name="20% - Accent6 5 3 3 4 2" xfId="29942" xr:uid="{80AB812F-A700-4BBD-83A7-30914839C7BB}"/>
    <cellStyle name="20% - Accent6 5 3 3 5" xfId="28008" xr:uid="{C5798F82-C087-41FA-8373-A593159CD1C2}"/>
    <cellStyle name="20% - Accent6 5 3 3 6" xfId="37309" xr:uid="{C842E4B1-4F6F-4BAE-B120-C770A325AD84}"/>
    <cellStyle name="20% - Accent6 5 3 4" xfId="18048" xr:uid="{E3A939A0-C5F8-42EC-9801-BA8C05C990B2}"/>
    <cellStyle name="20% - Accent6 5 3 4 2" xfId="25397" xr:uid="{94C70D58-1154-424F-8880-6AE3E5DD4082}"/>
    <cellStyle name="20% - Accent6 5 3 4 2 2" xfId="34221" xr:uid="{302ED8F8-CA45-4B6B-BEAB-74DADDF115E5}"/>
    <cellStyle name="20% - Accent6 5 3 4 3" xfId="31221" xr:uid="{C41813BC-22BD-4A33-92E4-EEAAC3A1561A}"/>
    <cellStyle name="20% - Accent6 5 3 4 4" xfId="38655" xr:uid="{8E62388D-ECAF-4C27-B284-3957C7ECEED3}"/>
    <cellStyle name="20% - Accent6 5 3 5" xfId="24379" xr:uid="{5D9B7DBF-19FF-41E4-9719-B398A331832F}"/>
    <cellStyle name="20% - Accent6 5 3 5 2" xfId="32929" xr:uid="{AA650331-AB3E-45E4-BA81-4E9274BD5673}"/>
    <cellStyle name="20% - Accent6 5 3 5 3" xfId="40588" xr:uid="{1023FF39-5679-43C7-8201-9C43F64535A7}"/>
    <cellStyle name="20% - Accent6 5 3 6" xfId="21402" xr:uid="{D5E95C9F-0720-492B-83EC-28CB385797CA}"/>
    <cellStyle name="20% - Accent6 5 3 6 2" xfId="29334" xr:uid="{E82D8BAA-E6BB-404C-AF00-ACDF6556F05C}"/>
    <cellStyle name="20% - Accent6 5 3 7" xfId="27417" xr:uid="{5D55C9F1-E0FB-4246-B7E1-1264A35DF556}"/>
    <cellStyle name="20% - Accent6 5 3 8" xfId="36565" xr:uid="{9A1D1177-923F-4D56-839E-2F5766721CD6}"/>
    <cellStyle name="20% - Accent6 5 3 9" xfId="10893" xr:uid="{9012B58F-C140-4048-801E-1C9A41263261}"/>
    <cellStyle name="20% - Accent6 5 4" xfId="2627" xr:uid="{946BF6D4-3002-458D-857D-796A11103564}"/>
    <cellStyle name="20% - Accent6 5 4 2" xfId="15204" xr:uid="{3066D9FA-CF48-4ABF-AE4B-0511F5C429AC}"/>
    <cellStyle name="20% - Accent6 5 4 2 2" xfId="26135" xr:uid="{CBEBA069-B4BA-4C58-96FC-B1AA73B4E764}"/>
    <cellStyle name="20% - Accent6 5 4 2 2 2" xfId="35130" xr:uid="{FC40BFFE-9024-4493-9982-AB28A6C74271}"/>
    <cellStyle name="20% - Accent6 5 4 2 3" xfId="31920" xr:uid="{91BC4FC8-AC89-49E2-B77C-3870FFC038DB}"/>
    <cellStyle name="20% - Accent6 5 4 2 4" xfId="39483" xr:uid="{667D33DA-8DE9-40EB-BBA8-9529F67DA5C9}"/>
    <cellStyle name="20% - Accent6 5 4 3" xfId="18731" xr:uid="{445973DA-FED8-4AF5-894C-E2DEF1F897BE}"/>
    <cellStyle name="20% - Accent6 5 4 3 2" xfId="33122" xr:uid="{4FDA8875-99AA-41AB-A88E-83742420A7AF}"/>
    <cellStyle name="20% - Accent6 5 4 3 3" xfId="41487" xr:uid="{A136C254-E971-4372-9DB8-90A03F7AD1D8}"/>
    <cellStyle name="20% - Accent6 5 4 4" xfId="22111" xr:uid="{1C6A9A02-C42C-4AE0-AF86-6925CDB2F2D9}"/>
    <cellStyle name="20% - Accent6 5 4 4 2" xfId="30148" xr:uid="{202ACF0C-227B-452D-998B-8A2EE19FEF55}"/>
    <cellStyle name="20% - Accent6 5 4 5" xfId="28204" xr:uid="{EEB901DF-6068-444D-85B4-0BC94D0A98A9}"/>
    <cellStyle name="20% - Accent6 5 4 6" xfId="37513" xr:uid="{DF19E8EC-9D33-432E-B1A4-99697CB33DAE}"/>
    <cellStyle name="20% - Accent6 5 4 7" xfId="11621" xr:uid="{B3A8493F-6EF1-439D-93DB-289CE1EF112E}"/>
    <cellStyle name="20% - Accent6 5 4 8" xfId="44652" xr:uid="{30AB695F-F3FF-4466-8404-59190E63C8B8}"/>
    <cellStyle name="20% - Accent6 5 5" xfId="4576" xr:uid="{490D8755-6610-4DA0-B88A-24EF532543F7}"/>
    <cellStyle name="20% - Accent6 5 5 2" xfId="13808" xr:uid="{D0543ADA-8405-46CF-9D32-DFB73AA2CDA4}"/>
    <cellStyle name="20% - Accent6 5 5 2 2" xfId="31402" xr:uid="{5C174AB6-FFEC-475E-AFFA-80815AF22DB5}"/>
    <cellStyle name="20% - Accent6 5 5 2 3" xfId="38960" xr:uid="{C13FC8B5-9400-4C32-BDBE-5D2541B964DA}"/>
    <cellStyle name="20% - Accent6 5 5 3" xfId="17344" xr:uid="{6685E536-DC0B-4D32-AFCE-D025D061C5A6}"/>
    <cellStyle name="20% - Accent6 5 5 3 2" xfId="34544" xr:uid="{A143ABCC-CADF-4910-B527-D6DDF13BDEC0}"/>
    <cellStyle name="20% - Accent6 5 5 3 3" xfId="40916" xr:uid="{5A637A6B-F423-4B59-AF36-A51B4CAFB830}"/>
    <cellStyle name="20% - Accent6 5 5 4" xfId="21581" xr:uid="{477DF8CD-DA72-4159-A5A4-F525E3E6302F}"/>
    <cellStyle name="20% - Accent6 5 5 4 2" xfId="29540" xr:uid="{AA566A90-112E-4D20-AE2F-50BA87C5FD89}"/>
    <cellStyle name="20% - Accent6 5 5 5" xfId="27620" xr:uid="{59682843-BF66-416E-B36C-34175B09BE37}"/>
    <cellStyle name="20% - Accent6 5 5 6" xfId="36908" xr:uid="{E18DA51C-6F30-41B7-AB51-D747B4F6FAC1}"/>
    <cellStyle name="20% - Accent6 5 5 7" xfId="7603" xr:uid="{A62F2F7F-C2D2-44D8-8A02-1ECA2B8EEECB}"/>
    <cellStyle name="20% - Accent6 5 5 8" xfId="46579" xr:uid="{5A4F8B4B-A069-432A-9706-FDF288CE73A5}"/>
    <cellStyle name="20% - Accent6 5 6" xfId="5450" xr:uid="{39D1E8A6-027E-4DEF-82A3-0158C692D5BB}"/>
    <cellStyle name="20% - Accent6 5 6 2" xfId="25050" xr:uid="{D5E14D73-792F-45D3-B5A3-08A2B7731853}"/>
    <cellStyle name="20% - Accent6 5 6 2 2" xfId="33845" xr:uid="{534F174F-AFBD-4D2E-A22C-C13519A05C7D}"/>
    <cellStyle name="20% - Accent6 5 6 3" xfId="30877" xr:uid="{B254D6DB-9C84-4D22-A9BA-E0272528697C}"/>
    <cellStyle name="20% - Accent6 5 6 4" xfId="38286" xr:uid="{D0268BB1-CF1C-4ABA-92AC-095D31AA428B}"/>
    <cellStyle name="20% - Accent6 5 6 5" xfId="13186" xr:uid="{DC54D081-2CDD-47CB-8306-AB0D5DEC2F48}"/>
    <cellStyle name="20% - Accent6 5 6 6" xfId="47452" xr:uid="{3BE601E0-A941-4564-9CEF-F5795D158340}"/>
    <cellStyle name="20% - Accent6 5 7" xfId="16724" xr:uid="{C79151B7-3331-4DE4-AEF0-824CAE44D2F4}"/>
    <cellStyle name="20% - Accent6 5 7 2" xfId="32560" xr:uid="{0C0955EF-CD32-4729-965A-7C402FBECF32}"/>
    <cellStyle name="20% - Accent6 5 7 3" xfId="40225" xr:uid="{60B418E8-C6D5-48E0-8F46-BBF379F6BCED}"/>
    <cellStyle name="20% - Accent6 5 8" xfId="21053" xr:uid="{036BA1B7-FFB5-428D-8C46-FA996FCC9449}"/>
    <cellStyle name="20% - Accent6 5 8 2" xfId="28932" xr:uid="{4A5CB15B-2455-4F13-8446-CEB3F24BAE4C}"/>
    <cellStyle name="20% - Accent6 5 9" xfId="27063" xr:uid="{7F2F0DC1-750C-4BF4-9D32-4292724D00A1}"/>
    <cellStyle name="20% - Accent6 6" xfId="314" xr:uid="{2762E143-2BBC-45FE-876D-8E7BF66147E2}"/>
    <cellStyle name="20% - Accent6 6 10" xfId="42657" xr:uid="{76DB6C12-C4CF-4815-9106-415140EF3A4C}"/>
    <cellStyle name="20% - Accent6 6 2" xfId="1634" xr:uid="{BDB8EB38-5117-46C8-AB1B-0C43155C5A12}"/>
    <cellStyle name="20% - Accent6 6 2 2" xfId="3441" xr:uid="{C8FA8969-70D5-4A85-8D9E-B92E7CB086B1}"/>
    <cellStyle name="20% - Accent6 6 2 2 2" xfId="26266" xr:uid="{7BD33607-6203-4DEA-BF66-B253A3250EAB}"/>
    <cellStyle name="20% - Accent6 6 2 2 2 2" xfId="35285" xr:uid="{F5B7BE65-DB2C-49F7-965A-5674901EAA47}"/>
    <cellStyle name="20% - Accent6 6 2 2 3" xfId="32051" xr:uid="{C4E3C86B-95AF-4ECF-97E3-34A41D597462}"/>
    <cellStyle name="20% - Accent6 6 2 2 4" xfId="39638" xr:uid="{149F3891-3253-4C2B-B2DA-383DA22B5B1F}"/>
    <cellStyle name="20% - Accent6 6 2 2 5" xfId="16091" xr:uid="{537A13D5-7998-4A27-9A89-18F7797A9DCD}"/>
    <cellStyle name="20% - Accent6 6 2 2 6" xfId="45466" xr:uid="{9AAA4A12-F7D4-4305-833A-9061DFBFE7BC}"/>
    <cellStyle name="20% - Accent6 6 2 3" xfId="19618" xr:uid="{7D113F0A-D4B1-4F57-8F09-B6D7E3C0A087}"/>
    <cellStyle name="20% - Accent6 6 2 3 2" xfId="33271" xr:uid="{CEA474AC-58A9-42A2-A5C3-4CBDD7AADB69}"/>
    <cellStyle name="20% - Accent6 6 2 3 3" xfId="41636" xr:uid="{2F6831E7-6A31-421B-B174-764E7021CE6F}"/>
    <cellStyle name="20% - Accent6 6 2 4" xfId="22242" xr:uid="{FA272BB9-38EE-4406-B878-82859F1BF3B2}"/>
    <cellStyle name="20% - Accent6 6 2 4 2" xfId="30304" xr:uid="{FFDCA6A6-12F3-42C7-9CA9-E289F4143E0F}"/>
    <cellStyle name="20% - Accent6 6 2 5" xfId="28352" xr:uid="{5BB91C2D-7FA2-4260-86D0-0EB0C354049F}"/>
    <cellStyle name="20% - Accent6 6 2 6" xfId="37670" xr:uid="{ADB2C5F4-6B50-481E-A813-78E51723E413}"/>
    <cellStyle name="20% - Accent6 6 2 7" xfId="12518" xr:uid="{DECB3EDF-27C4-4087-8603-E4AF99F3DD4A}"/>
    <cellStyle name="20% - Accent6 6 2 8" xfId="43725" xr:uid="{ADAAEB2E-8A67-4CAD-9B55-E115030BD697}"/>
    <cellStyle name="20% - Accent6 6 3" xfId="2373" xr:uid="{D5D98FFE-C7D5-4060-878C-C368CAB3A34C}"/>
    <cellStyle name="20% - Accent6 6 3 2" xfId="14663" xr:uid="{E6E4FE64-56AE-4C79-AD7A-1D061E00D00B}"/>
    <cellStyle name="20% - Accent6 6 3 2 2" xfId="31551" xr:uid="{B007C3A4-C1C8-462D-9E24-1D65A807A219}"/>
    <cellStyle name="20% - Accent6 6 3 2 3" xfId="39109" xr:uid="{357378C2-A6B4-4491-857B-098B3E0AE316}"/>
    <cellStyle name="20% - Accent6 6 3 3" xfId="18190" xr:uid="{91EFAEAA-0A68-4AAC-B330-3BB8168D2E46}"/>
    <cellStyle name="20% - Accent6 6 3 3 2" xfId="34710" xr:uid="{7FBF0DD1-A3B2-433A-8F8E-AC3B27D5BE32}"/>
    <cellStyle name="20% - Accent6 6 3 3 3" xfId="41082" xr:uid="{F3963908-C5F2-423B-A912-49709A970877}"/>
    <cellStyle name="20% - Accent6 6 3 4" xfId="21741" xr:uid="{7BB293B5-079F-4C35-B5E0-6452ACD7CFCB}"/>
    <cellStyle name="20% - Accent6 6 3 4 2" xfId="29708" xr:uid="{B85FA4E0-09A0-4839-8136-8949C5B8A4CF}"/>
    <cellStyle name="20% - Accent6 6 3 5" xfId="27786" xr:uid="{956A62BD-353F-4CDA-8560-942D87530783}"/>
    <cellStyle name="20% - Accent6 6 3 6" xfId="37076" xr:uid="{051F7C05-FF38-4E49-BCAC-37FCB71AA8C4}"/>
    <cellStyle name="20% - Accent6 6 3 7" xfId="11067" xr:uid="{33F561A5-E2F8-4454-ADCE-DAC8DAB80DFC}"/>
    <cellStyle name="20% - Accent6 6 3 8" xfId="44398" xr:uid="{F26ACFBE-7080-4F1E-9E2D-76A00F8E637E}"/>
    <cellStyle name="20% - Accent6 6 4" xfId="4812" xr:uid="{8C92C996-ADC2-4ADF-A80C-62F6333FB232}"/>
    <cellStyle name="20% - Accent6 6 4 2" xfId="25191" xr:uid="{6775FB90-A5D0-4D6B-A2C4-3FA1234EB97D}"/>
    <cellStyle name="20% - Accent6 6 4 2 2" xfId="33997" xr:uid="{815385A1-48A7-43C2-8B52-28BC7A590717}"/>
    <cellStyle name="20% - Accent6 6 4 3" xfId="31018" xr:uid="{149F3791-C071-4867-9336-22EF3797CF7C}"/>
    <cellStyle name="20% - Accent6 6 4 4" xfId="38440" xr:uid="{1482268B-7009-4948-8470-75F5DE053C97}"/>
    <cellStyle name="20% - Accent6 6 4 5" xfId="13204" xr:uid="{E3904FEF-A42C-4591-AF52-0E0313FDEAB1}"/>
    <cellStyle name="20% - Accent6 6 4 6" xfId="46815" xr:uid="{CD8E22A5-3A37-4A19-A270-20BDEAE9DDDA}"/>
    <cellStyle name="20% - Accent6 6 5" xfId="16740" xr:uid="{3D407D24-AD04-4E12-BC15-AD32E2DADBFA}"/>
    <cellStyle name="20% - Accent6 6 5 2" xfId="32714" xr:uid="{CF560E8C-F094-414A-BDF7-C1D793031FDD}"/>
    <cellStyle name="20% - Accent6 6 5 3" xfId="40379" xr:uid="{27C37EB6-3E9F-4A84-80AB-2B8577F455A3}"/>
    <cellStyle name="20% - Accent6 6 6" xfId="21198" xr:uid="{82916F70-3BC3-4DFB-B2B7-4C4B43962179}"/>
    <cellStyle name="20% - Accent6 6 6 2" xfId="29101" xr:uid="{8DE6A113-0D0F-4A3E-A438-E6991613F5B6}"/>
    <cellStyle name="20% - Accent6 6 7" xfId="27203" xr:uid="{E84AEDD1-12C3-480D-952D-944D5A676D24}"/>
    <cellStyle name="20% - Accent6 6 8" xfId="36340" xr:uid="{321735C6-9E87-4617-9BE3-BFB21CE12A8F}"/>
    <cellStyle name="20% - Accent6 6 9" xfId="6670" xr:uid="{C67D1AE4-5741-4675-848B-CEB346FB1902}"/>
    <cellStyle name="20% - Accent6 7" xfId="1082" xr:uid="{811DF4D9-5435-4F32-869B-EFDBFCA9DDC2}"/>
    <cellStyle name="20% - Accent6 7 10" xfId="43176" xr:uid="{B3EDC61B-A9AA-42A4-A4A1-2CF6D690005B}"/>
    <cellStyle name="20% - Accent6 7 2" xfId="2892" xr:uid="{6C3F2676-298E-4139-A414-B415CCEDDB21}"/>
    <cellStyle name="20% - Accent6 7 2 2" xfId="15691" xr:uid="{984FA137-89D8-44F0-9847-8A26412A0489}"/>
    <cellStyle name="20% - Accent6 7 2 2 2" xfId="26432" xr:uid="{46C123A8-2B8A-4EA5-9670-26B69C6E4F60}"/>
    <cellStyle name="20% - Accent6 7 2 2 2 2" xfId="35479" xr:uid="{FD24406A-D3F6-49BB-A8EE-1F7024118E92}"/>
    <cellStyle name="20% - Accent6 7 2 2 3" xfId="32215" xr:uid="{8A3A6701-6B45-4E2F-B205-0A79E34FB017}"/>
    <cellStyle name="20% - Accent6 7 2 2 4" xfId="39824" xr:uid="{4041DC0D-F6D3-4D86-AA22-DCC7C9AFC15E}"/>
    <cellStyle name="20% - Accent6 7 2 3" xfId="19218" xr:uid="{BD6DCEA4-9EF8-4F00-88FC-1F062AEBA87F}"/>
    <cellStyle name="20% - Accent6 7 2 3 2" xfId="33457" xr:uid="{6584135C-CADA-42BF-81F5-781F2AFCA0DB}"/>
    <cellStyle name="20% - Accent6 7 2 3 3" xfId="41816" xr:uid="{CC301182-3845-403B-AF58-AD6F17F80AEC}"/>
    <cellStyle name="20% - Accent6 7 2 4" xfId="22409" xr:uid="{E0F66DCF-4094-45E4-8D5D-4E779FBDD10C}"/>
    <cellStyle name="20% - Accent6 7 2 4 2" xfId="30501" xr:uid="{B4AFDECD-D7DA-425D-B035-B94BEA36436F}"/>
    <cellStyle name="20% - Accent6 7 2 5" xfId="28538" xr:uid="{0B672322-69BA-4DF6-B6BC-1C34192F5A4D}"/>
    <cellStyle name="20% - Accent6 7 2 6" xfId="37859" xr:uid="{E7DE6F48-8D6E-4616-B8BF-FACA2181D7EF}"/>
    <cellStyle name="20% - Accent6 7 2 7" xfId="12118" xr:uid="{62864CC2-3156-42DE-A54A-AAEFF5DDFC8A}"/>
    <cellStyle name="20% - Accent6 7 2 8" xfId="44917" xr:uid="{A225C3EE-3A95-418D-BC4F-AA7851933CF9}"/>
    <cellStyle name="20% - Accent6 7 3" xfId="13450" xr:uid="{433E5472-FF54-4048-BCED-166F4D2838F5}"/>
    <cellStyle name="20% - Accent6 7 3 2" xfId="23395" xr:uid="{33951F67-E61A-4FC1-84FF-BCFC7A11D6BD}"/>
    <cellStyle name="20% - Accent6 7 3 2 2" xfId="31723" xr:uid="{89F07A02-4BC6-406B-B29E-708C506EA834}"/>
    <cellStyle name="20% - Accent6 7 3 2 3" xfId="39275" xr:uid="{CDA0771A-A44D-47B9-8479-D4D671AD24DB}"/>
    <cellStyle name="20% - Accent6 7 3 3" xfId="25940" xr:uid="{9F81F127-E1A2-4D42-854F-516F45E13722}"/>
    <cellStyle name="20% - Accent6 7 3 3 2" xfId="34905" xr:uid="{29AC944E-29BD-454F-BBEB-29A06DFE530C}"/>
    <cellStyle name="20% - Accent6 7 3 3 3" xfId="41271" xr:uid="{BCD021A9-631D-4A37-8D28-8AAFC056A9DB}"/>
    <cellStyle name="20% - Accent6 7 3 4" xfId="21913" xr:uid="{286B4229-A33E-4413-B3C9-4955CF7FACBC}"/>
    <cellStyle name="20% - Accent6 7 3 4 2" xfId="29911" xr:uid="{52F6140D-EF42-4007-8946-963086EB3C45}"/>
    <cellStyle name="20% - Accent6 7 3 5" xfId="27982" xr:uid="{970819E3-6195-4DE1-9C65-A0CE91BFC9A7}"/>
    <cellStyle name="20% - Accent6 7 3 6" xfId="37278" xr:uid="{433AEBDA-4871-4C9D-B0F4-E6E25854B044}"/>
    <cellStyle name="20% - Accent6 7 4" xfId="16986" xr:uid="{F4B946E8-E1C9-448B-88CA-39D9ADF4738A}"/>
    <cellStyle name="20% - Accent6 7 4 2" xfId="25371" xr:uid="{9B9E365F-A636-4579-A06B-FC6A311ADDEE}"/>
    <cellStyle name="20% - Accent6 7 4 2 2" xfId="34190" xr:uid="{614A887B-E738-4B59-BFA6-C26E109AE0E8}"/>
    <cellStyle name="20% - Accent6 7 4 3" xfId="31195" xr:uid="{325EAFA4-3EFE-492E-989B-2D194012F0B1}"/>
    <cellStyle name="20% - Accent6 7 4 4" xfId="38624" xr:uid="{D9287697-8297-4262-BBAD-DA21BD0CEF39}"/>
    <cellStyle name="20% - Accent6 7 5" xfId="24354" xr:uid="{01443E58-F398-4C90-83D7-CE053C79181F}"/>
    <cellStyle name="20% - Accent6 7 5 2" xfId="32903" xr:uid="{7A7ACF17-A6E3-4D23-AB2B-0572DCED4136}"/>
    <cellStyle name="20% - Accent6 7 5 3" xfId="40562" xr:uid="{89106BF4-6FFA-47B7-9617-77792240174E}"/>
    <cellStyle name="20% - Accent6 7 6" xfId="21376" xr:uid="{A539E052-1164-429D-8F78-1B05EABEE387}"/>
    <cellStyle name="20% - Accent6 7 6 2" xfId="29303" xr:uid="{2B6A7326-DF32-4FB3-BF9F-F4EBF728E397}"/>
    <cellStyle name="20% - Accent6 7 7" xfId="27391" xr:uid="{695EA797-8507-440A-A7F1-66F556D61559}"/>
    <cellStyle name="20% - Accent6 7 8" xfId="36534" xr:uid="{8A271CFE-6C61-44C2-A639-718A8D22F2EF}"/>
    <cellStyle name="20% - Accent6 7 9" xfId="6920" xr:uid="{C488DD11-D96C-4073-A598-DF6131CC738C}"/>
    <cellStyle name="20% - Accent6 8" xfId="1142" xr:uid="{F6554E31-B5FB-4CBC-9048-F950254C9D7D}"/>
    <cellStyle name="20% - Accent6 8 2" xfId="2949" xr:uid="{F7D7F1D8-3CC4-4CF6-97E6-9767D92D0552}"/>
    <cellStyle name="20% - Accent6 8 2 2" xfId="26598" xr:uid="{DDF60806-4AB3-41C0-BD8A-695CE858DC92}"/>
    <cellStyle name="20% - Accent6 8 2 2 2" xfId="35667" xr:uid="{F3035633-C42E-4982-B688-B9F242CE7C8B}"/>
    <cellStyle name="20% - Accent6 8 2 2 3" xfId="40012" xr:uid="{57BCA3D9-B21A-40EC-BB5E-0D5291F4E4F3}"/>
    <cellStyle name="20% - Accent6 8 2 3" xfId="32377" xr:uid="{BEB80172-6071-45B0-85CF-FDFC58CBC977}"/>
    <cellStyle name="20% - Accent6 8 2 3 2" xfId="41995" xr:uid="{851CD11D-0D65-453E-9E6F-F4C2222CADC2}"/>
    <cellStyle name="20% - Accent6 8 2 4" xfId="38048" xr:uid="{93E55E34-4ED4-4715-8CA5-F734C2BFC4CC}"/>
    <cellStyle name="20% - Accent6 8 2 5" xfId="15077" xr:uid="{C617A7DA-210B-48DE-9137-952C0B1B3FCA}"/>
    <cellStyle name="20% - Accent6 8 2 6" xfId="44974" xr:uid="{46F6AD4B-7C6F-4C72-ABD5-E217B3C44CA9}"/>
    <cellStyle name="20% - Accent6 8 3" xfId="18604" xr:uid="{5F3E1693-3199-4CD6-80ED-58868064CEB0}"/>
    <cellStyle name="20% - Accent6 8 3 2" xfId="34384" xr:uid="{B77176A3-DA51-47B0-8B83-2538FB5FF8AF}"/>
    <cellStyle name="20% - Accent6 8 3 3" xfId="38814" xr:uid="{064AB264-A7A6-47C2-9C77-E2A47AD902F1}"/>
    <cellStyle name="20% - Accent6 8 4" xfId="24873" xr:uid="{28F8D67F-A404-494D-9534-CDF3CD8C618E}"/>
    <cellStyle name="20% - Accent6 8 4 2" xfId="33639" xr:uid="{CBF358B3-C08F-4C8D-B88E-A5B4820E12C3}"/>
    <cellStyle name="20% - Accent6 8 4 3" xfId="40748" xr:uid="{F32EA93D-24D0-4C62-A0C6-10933DE1D538}"/>
    <cellStyle name="20% - Accent6 8 5" xfId="22577" xr:uid="{268790ED-F764-4511-81C3-9EDFE743CCFD}"/>
    <cellStyle name="20% - Accent6 8 5 2" xfId="30698" xr:uid="{12B507F3-9F2C-404C-B47C-00655BD51D15}"/>
    <cellStyle name="20% - Accent6 8 6" xfId="28721" xr:uid="{E8289330-DD17-4596-9799-1783AB4CE962}"/>
    <cellStyle name="20% - Accent6 8 7" xfId="36734" xr:uid="{DA5A77D3-C5D5-4096-B132-25769FCABEBC}"/>
    <cellStyle name="20% - Accent6 8 8" xfId="11482" xr:uid="{FAE4F58C-DA48-420C-8055-F2E252CA48AA}"/>
    <cellStyle name="20% - Accent6 8 9" xfId="43233" xr:uid="{CC172367-C5E1-467C-A52E-6069F8D5CAFE}"/>
    <cellStyle name="20% - Accent6 9" xfId="33" xr:uid="{8163F194-1877-4850-AA2F-9FF44D7A2D48}"/>
    <cellStyle name="20% - Accent6 9 2" xfId="2234" xr:uid="{EE839F15-0390-4C95-80EE-1EBCF9259786}"/>
    <cellStyle name="20% - Accent6 9 2 2" xfId="26103" xr:uid="{72CE646C-F6E6-478F-9839-BA78215252AD}"/>
    <cellStyle name="20% - Accent6 9 2 2 2" xfId="35082" xr:uid="{3E0058F2-F296-4F75-A3E4-57666AF62EFA}"/>
    <cellStyle name="20% - Accent6 9 2 3" xfId="31888" xr:uid="{3DE02B77-6A06-41F2-9C38-F552844FB289}"/>
    <cellStyle name="20% - Accent6 9 2 4" xfId="39437" xr:uid="{E5C57E66-2BCB-4E23-B26F-B698658C5EEB}"/>
    <cellStyle name="20% - Accent6 9 2 5" xfId="23556" xr:uid="{81C66A8C-8464-42C6-9565-8F4CACEAB348}"/>
    <cellStyle name="20% - Accent6 9 2 6" xfId="44259" xr:uid="{57541142-96D3-4C52-A719-5867F51D138F}"/>
    <cellStyle name="20% - Accent6 9 3" xfId="24518" xr:uid="{0488927C-B36E-48C1-BC9A-44977853F0DC}"/>
    <cellStyle name="20% - Accent6 9 3 2" xfId="33078" xr:uid="{BDD3F1AC-11B4-4667-A544-8E13FB39F147}"/>
    <cellStyle name="20% - Accent6 9 3 3" xfId="41445" xr:uid="{5BEC1273-40F5-4866-8B58-2FA18ABD888B}"/>
    <cellStyle name="20% - Accent6 9 4" xfId="22077" xr:uid="{21DD6E14-B9F4-4EBE-A8CD-47846CFC8A3D}"/>
    <cellStyle name="20% - Accent6 9 4 2" xfId="30097" xr:uid="{66E6FFFE-AF2E-485A-95EF-3F34747B4DBF}"/>
    <cellStyle name="20% - Accent6 9 5" xfId="28159" xr:uid="{BBDFFBB2-072A-4E2C-A369-D0029C1D8694}"/>
    <cellStyle name="20% - Accent6 9 6" xfId="37464" xr:uid="{94B0F44B-C722-489E-A2D7-39D161586730}"/>
    <cellStyle name="20% - Accent6 9 7" xfId="20593" xr:uid="{14FF939A-B9DB-4243-911F-97FE30054579}"/>
    <cellStyle name="20% - Accent6 9 8" xfId="13169" xr:uid="{CB72DBF2-C954-4ED5-BEE9-C9BBC62DCE88}"/>
    <cellStyle name="20% - Accent6 9 9" xfId="42518" xr:uid="{1B315AFB-1D0A-44ED-902D-152BFD576501}"/>
    <cellStyle name="40% - Accent1" xfId="3981" builtinId="31" customBuiltin="1"/>
    <cellStyle name="40% - Accent1 10" xfId="4068" xr:uid="{C4E19146-B689-4282-882F-A49E406822D5}"/>
    <cellStyle name="40% - Accent1 10 2" xfId="23087" xr:uid="{41140F6C-5AC7-4E46-B509-48F0D934D207}"/>
    <cellStyle name="40% - Accent1 10 2 2" xfId="31367" xr:uid="{45B6E292-7DC7-44A7-85AA-0C02291FA2F2}"/>
    <cellStyle name="40% - Accent1 10 2 3" xfId="38925" xr:uid="{F8BEFAF7-D60D-4F8A-AFFD-328FA6578CDD}"/>
    <cellStyle name="40% - Accent1 10 3" xfId="25617" xr:uid="{672FA326-6172-409A-8B9A-3DE0B7FF0AFD}"/>
    <cellStyle name="40% - Accent1 10 3 2" xfId="34504" xr:uid="{0C06A5BD-148C-497D-B062-A417E7CBD2D3}"/>
    <cellStyle name="40% - Accent1 10 3 3" xfId="40876" xr:uid="{01247DD8-8104-4788-9B66-2A7A85AF8A33}"/>
    <cellStyle name="40% - Accent1 10 4" xfId="21546" xr:uid="{B6D9F09F-2CB0-47E1-B199-086EE554631F}"/>
    <cellStyle name="40% - Accent1 10 4 2" xfId="29500" xr:uid="{415BDA10-2C8A-4B02-AEC3-14D74B28C6F6}"/>
    <cellStyle name="40% - Accent1 10 5" xfId="27580" xr:uid="{A1775AB8-2126-47FD-BA03-DE233F4AA518}"/>
    <cellStyle name="40% - Accent1 10 6" xfId="36868" xr:uid="{94B015F9-F942-4979-9464-07F3FA406917}"/>
    <cellStyle name="40% - Accent1 10 7" xfId="12896" xr:uid="{93168812-A75C-484F-94E0-FB94C8A77DD5}"/>
    <cellStyle name="40% - Accent1 10 8" xfId="46072" xr:uid="{9DBA5413-DF34-4E64-83CE-C4BF4A1DAFCD}"/>
    <cellStyle name="40% - Accent1 11" xfId="4145" xr:uid="{C82B5499-1884-42F8-AA94-8BB293BA8817}"/>
    <cellStyle name="40% - Accent1 11 2" xfId="25015" xr:uid="{3D2099CE-CCB3-49F9-9767-9F8F4CA57E79}"/>
    <cellStyle name="40% - Accent1 11 2 2" xfId="33805" xr:uid="{861EBB01-6EC9-47E8-8CA5-1A74735BFD29}"/>
    <cellStyle name="40% - Accent1 11 3" xfId="30842" xr:uid="{B397EA5D-551C-4097-886B-A23EC7FC7438}"/>
    <cellStyle name="40% - Accent1 11 4" xfId="38179" xr:uid="{CE27B554-B8D3-4C0E-82F7-64298B7E01D0}"/>
    <cellStyle name="40% - Accent1 11 5" xfId="16481" xr:uid="{60F794BC-834E-4181-AA81-7B3BAC1E1C28}"/>
    <cellStyle name="40% - Accent1 11 6" xfId="46149" xr:uid="{BBF1DF2C-E62C-4A95-922C-30B369F8E5D1}"/>
    <cellStyle name="40% - Accent1 12" xfId="4222" xr:uid="{A10A6F07-90FA-4F8A-86F5-A61256280099}"/>
    <cellStyle name="40% - Accent1 12 2" xfId="32520" xr:uid="{10F7F897-0BFA-43AC-B21B-C38505B1B2CE}"/>
    <cellStyle name="40% - Accent1 12 3" xfId="38219" xr:uid="{300FF9F4-EA65-458F-8F1D-26436626A69D}"/>
    <cellStyle name="40% - Accent1 12 4" xfId="24021" xr:uid="{82D0EE0F-8E4C-417C-AF14-678CF5F60150}"/>
    <cellStyle name="40% - Accent1 12 5" xfId="6609" xr:uid="{0F83637B-C440-4C50-AFF3-83E76C4EFDFA}"/>
    <cellStyle name="40% - Accent1 12 6" xfId="46226" xr:uid="{39F94C88-7C66-4B85-BB61-F7219C778D53}"/>
    <cellStyle name="40% - Accent1 13" xfId="4296" xr:uid="{C901BB1F-B4B6-4508-8963-E98BA6904C34}"/>
    <cellStyle name="40% - Accent1 13 2" xfId="28892" xr:uid="{4C0EEE76-88F3-46F2-AFB4-68AC87CFD5C4}"/>
    <cellStyle name="40% - Accent1 13 3" xfId="38246" xr:uid="{7B9D237D-8032-4AEA-8153-338B69E6DEBD}"/>
    <cellStyle name="40% - Accent1 13 4" xfId="21019" xr:uid="{6C95C1C6-6467-4030-80EF-6DC3AF05D7D6}"/>
    <cellStyle name="40% - Accent1 13 5" xfId="46299" xr:uid="{B8CA314B-FF53-4E0F-8191-431125BB26B8}"/>
    <cellStyle name="40% - Accent1 14" xfId="5325" xr:uid="{F352F3F1-8DE6-4F21-99B5-B1AB61C39168}"/>
    <cellStyle name="40% - Accent1 14 2" xfId="40185" xr:uid="{7A74837E-5F6D-4CD1-AEE9-D825E5A70F03}"/>
    <cellStyle name="40% - Accent1 14 3" xfId="27033" xr:uid="{EB31DFDD-3169-474A-BC1E-3918CEDA773E}"/>
    <cellStyle name="40% - Accent1 14 4" xfId="47328" xr:uid="{63BAE423-4D9E-4277-823F-D6772F821068}"/>
    <cellStyle name="40% - Accent1 15" xfId="5860" xr:uid="{129E8944-08B9-404E-A1C4-5A2EA0D6B956}"/>
    <cellStyle name="40% - Accent1 15 2" xfId="36130" xr:uid="{97E42E85-084C-45CF-8642-7C0E90C3E235}"/>
    <cellStyle name="40% - Accent1 15 3" xfId="47857" xr:uid="{08D0D570-9D96-4985-ABAB-31A974EDBC39}"/>
    <cellStyle name="40% - Accent1 16" xfId="6009" xr:uid="{34A8D78F-40CC-4091-8400-5881A870EE04}"/>
    <cellStyle name="40% - Accent1 17" xfId="42435" xr:uid="{E9D63B69-E583-42C1-8EFA-42473F05BEEF}"/>
    <cellStyle name="40% - Accent1 18" xfId="45991" xr:uid="{F8CD2892-5B22-406E-90E7-3D0B8799C18D}"/>
    <cellStyle name="40% - Accent1 19" xfId="48003" xr:uid="{F52428B7-374C-4F78-B66D-12DF7D21860B}"/>
    <cellStyle name="40% - Accent1 2" xfId="73" xr:uid="{DC88CA46-FB5F-4326-B96F-2C3D74DB0B8B}"/>
    <cellStyle name="40% - Accent1 2 2" xfId="411" xr:uid="{4A583BC5-A66E-4E4C-86EF-378045093834}"/>
    <cellStyle name="40% - Accent1 2 2 10" xfId="4382" xr:uid="{66B64238-7BE5-4921-A94E-5321D502CE4D}"/>
    <cellStyle name="40% - Accent1 2 2 10 2" xfId="16549" xr:uid="{1E43BF68-E0AD-454B-8659-558F7B3D14A0}"/>
    <cellStyle name="40% - Accent1 2 2 10 3" xfId="46385" xr:uid="{A55B7A75-086E-4842-A04B-EBB5944355B5}"/>
    <cellStyle name="40% - Accent1 2 2 11" xfId="5451" xr:uid="{53E4EB41-B4DF-4BBB-B6F7-1CF948B9D661}"/>
    <cellStyle name="40% - Accent1 2 2 11 2" xfId="36177" xr:uid="{DD79C2C2-8EFA-4BBE-BE17-708C68214929}"/>
    <cellStyle name="40% - Accent1 2 2 11 3" xfId="47453" xr:uid="{7FF5BB86-B729-4D92-A2E2-B3138EA4CB1B}"/>
    <cellStyle name="40% - Accent1 2 2 12" xfId="6145" xr:uid="{A814AB3E-CD6F-419F-9418-0447592E708F}"/>
    <cellStyle name="40% - Accent1 2 2 13" xfId="42719" xr:uid="{6AE345AB-A79F-4FF8-838E-9510337DFD42}"/>
    <cellStyle name="40% - Accent1 2 2 14" xfId="48136" xr:uid="{D95A5B64-1B3B-4BCF-A2BE-96E30074C59D}"/>
    <cellStyle name="40% - Accent1 2 2 15" xfId="48192" xr:uid="{4AA203B5-974F-4E93-9E65-8DE1450EB9B6}"/>
    <cellStyle name="40% - Accent1 2 2 2" xfId="412" xr:uid="{68884130-032B-4F82-8CF2-79B3D4313242}"/>
    <cellStyle name="40% - Accent1 2 2 2 10" xfId="6146" xr:uid="{3A4B6DEC-FA86-471F-94A6-0A50C35FEA97}"/>
    <cellStyle name="40% - Accent1 2 2 2 11" xfId="42720" xr:uid="{1B4D372F-354D-4507-BFFF-F1756ADA4672}"/>
    <cellStyle name="40% - Accent1 2 2 2 2" xfId="413" xr:uid="{63D647E8-6B0C-44BC-A0C2-6171A9403265}"/>
    <cellStyle name="40% - Accent1 2 2 2 2 2" xfId="879" xr:uid="{162D0CE5-B364-4E73-A2AA-42E04A227F43}"/>
    <cellStyle name="40% - Accent1 2 2 2 2 2 2" xfId="2024" xr:uid="{DE127FB1-C70F-461D-BA0A-42A9A8892A00}"/>
    <cellStyle name="40% - Accent1 2 2 2 2 2 2 2" xfId="3787" xr:uid="{2BF86A66-8391-4444-A11E-CDE802D5081B}"/>
    <cellStyle name="40% - Accent1 2 2 2 2 2 2 2 2" xfId="35318" xr:uid="{DE997327-5D4A-4948-AB18-D330F820221C}"/>
    <cellStyle name="40% - Accent1 2 2 2 2 2 2 2 3" xfId="45812" xr:uid="{CDE963CD-41F0-42F3-A99C-3BE0BC0EA3CB}"/>
    <cellStyle name="40% - Accent1 2 2 2 2 2 2 3" xfId="5158" xr:uid="{B01B1852-0AA6-4551-9693-C254ABDEFB5D}"/>
    <cellStyle name="40% - Accent1 2 2 2 2 2 2 3 2" xfId="47161" xr:uid="{A8D20A55-E137-4376-A2F9-11E524B21C1E}"/>
    <cellStyle name="40% - Accent1 2 2 2 2 2 2 4" xfId="13265" xr:uid="{437799EF-FD0F-4E36-B04E-A6100B79FC21}"/>
    <cellStyle name="40% - Accent1 2 2 2 2 2 2 5" xfId="44071" xr:uid="{30084371-124F-4E6C-99E0-184D723DF7A9}"/>
    <cellStyle name="40% - Accent1 2 2 2 2 2 3" xfId="1462" xr:uid="{DDF382FB-847D-4178-A0EA-862AA288A77F}"/>
    <cellStyle name="40% - Accent1 2 2 2 2 2 3 2" xfId="3269" xr:uid="{8EA484FC-70E4-423E-8326-30B83AB1FDE4}"/>
    <cellStyle name="40% - Accent1 2 2 2 2 2 3 2 2" xfId="45294" xr:uid="{99C58A58-815B-4246-AF6D-2B2D62B81149}"/>
    <cellStyle name="40% - Accent1 2 2 2 2 2 3 3" xfId="16801" xr:uid="{2C4CD3BA-9F93-4545-854C-CE3806252B02}"/>
    <cellStyle name="40% - Accent1 2 2 2 2 2 3 4" xfId="43553" xr:uid="{AE9858C0-BDAB-4684-BE5F-B9B919AEEFCA}"/>
    <cellStyle name="40% - Accent1 2 2 2 2 2 4" xfId="2691" xr:uid="{A84F6E50-5577-4867-B6CB-CC4C476D7FA3}"/>
    <cellStyle name="40% - Accent1 2 2 2 2 2 4 2" xfId="39671" xr:uid="{E7DE8AE9-2FC3-4019-91B7-FA05B4758E92}"/>
    <cellStyle name="40% - Accent1 2 2 2 2 2 4 3" xfId="44716" xr:uid="{667BDEBB-653C-4D59-BABF-04DE0BA35DF0}"/>
    <cellStyle name="40% - Accent1 2 2 2 2 2 5" xfId="4640" xr:uid="{855024B0-83C2-4A57-A6F4-BF02C1D2F94C}"/>
    <cellStyle name="40% - Accent1 2 2 2 2 2 5 2" xfId="46643" xr:uid="{1C29DEB8-14F3-4BA0-94E2-6633959DE8B5}"/>
    <cellStyle name="40% - Accent1 2 2 2 2 2 6" xfId="5454" xr:uid="{CD39CA66-7C01-40E4-8B39-ED9418A30E8E}"/>
    <cellStyle name="40% - Accent1 2 2 2 2 2 6 2" xfId="47456" xr:uid="{1C97F35B-7F76-4F08-B6E6-A9C96594ABF4}"/>
    <cellStyle name="40% - Accent1 2 2 2 2 2 7" xfId="6730" xr:uid="{CF08E8E9-4EB5-4292-9850-B420F70282CB}"/>
    <cellStyle name="40% - Accent1 2 2 2 2 2 8" xfId="42975" xr:uid="{90E55D18-0311-40FB-9DB4-D82058679905}"/>
    <cellStyle name="40% - Accent1 2 2 2 2 3" xfId="1784" xr:uid="{5B87067A-92C6-45B3-970C-87A66C5AE90F}"/>
    <cellStyle name="40% - Accent1 2 2 2 2 3 2" xfId="3551" xr:uid="{FD8ADBDC-04BB-40DE-8E9E-5182B87E82F8}"/>
    <cellStyle name="40% - Accent1 2 2 2 2 3 2 2" xfId="13530" xr:uid="{B04F37E1-17F9-46D8-8C47-0D140A36CE73}"/>
    <cellStyle name="40% - Accent1 2 2 2 2 3 2 3" xfId="45576" xr:uid="{9090CC8E-E84E-42D5-83B0-920102461497}"/>
    <cellStyle name="40% - Accent1 2 2 2 2 3 3" xfId="4922" xr:uid="{829C0443-0413-4B13-907D-CBA8456C33EF}"/>
    <cellStyle name="40% - Accent1 2 2 2 2 3 3 2" xfId="17066" xr:uid="{39A72E0D-CBAD-449F-A1FF-91D86E130E5D}"/>
    <cellStyle name="40% - Accent1 2 2 2 2 3 3 3" xfId="46925" xr:uid="{D1433CA7-CAFA-479B-A16D-57687F71142A}"/>
    <cellStyle name="40% - Accent1 2 2 2 2 3 4" xfId="7041" xr:uid="{19ECE2D3-0D41-412B-AB38-A420A7C58AA2}"/>
    <cellStyle name="40% - Accent1 2 2 2 2 3 5" xfId="43835" xr:uid="{903C5E21-4678-482F-A166-4326EA5BC741}"/>
    <cellStyle name="40% - Accent1 2 2 2 2 4" xfId="1206" xr:uid="{F3745CFE-6A2D-43A0-9FC5-386687449F77}"/>
    <cellStyle name="40% - Accent1 2 2 2 2 4 2" xfId="3013" xr:uid="{B59AC1EA-7285-4331-9407-FCFB8BA9A1CF}"/>
    <cellStyle name="40% - Accent1 2 2 2 2 4 2 2" xfId="30342" xr:uid="{1FB23944-838A-4C62-9C22-F4777B167E37}"/>
    <cellStyle name="40% - Accent1 2 2 2 2 4 2 3" xfId="45038" xr:uid="{EB16A309-117E-4924-8CAA-E336D77734FE}"/>
    <cellStyle name="40% - Accent1 2 2 2 2 4 3" xfId="22269" xr:uid="{449120E2-C771-4A49-89F5-D4D1A2B4CFB2}"/>
    <cellStyle name="40% - Accent1 2 2 2 2 4 4" xfId="9753" xr:uid="{53F58ABF-4AA5-46D6-A153-E19A5D64B982}"/>
    <cellStyle name="40% - Accent1 2 2 2 2 4 5" xfId="43297" xr:uid="{8E44CC88-1281-48A3-9243-368C8F1046CC}"/>
    <cellStyle name="40% - Accent1 2 2 2 2 5" xfId="2437" xr:uid="{2E71649F-89A9-4C8F-B679-6785CBCE0B10}"/>
    <cellStyle name="40% - Accent1 2 2 2 2 5 2" xfId="12967" xr:uid="{1FEA9C2B-701F-4CE4-AAC8-CFF5160C909E}"/>
    <cellStyle name="40% - Accent1 2 2 2 2 5 3" xfId="44462" xr:uid="{03B757F8-A420-49FD-B255-36751835F4E1}"/>
    <cellStyle name="40% - Accent1 2 2 2 2 6" xfId="4384" xr:uid="{708785BA-1A2F-4CB3-A69F-FB8B3AFF92F0}"/>
    <cellStyle name="40% - Accent1 2 2 2 2 6 2" xfId="16551" xr:uid="{267071AB-1840-4349-9063-EB4FED24164D}"/>
    <cellStyle name="40% - Accent1 2 2 2 2 6 3" xfId="46387" xr:uid="{072F24DF-E27D-4012-A2E8-D1A345F7C410}"/>
    <cellStyle name="40% - Accent1 2 2 2 2 7" xfId="5453" xr:uid="{871000CA-540F-4455-ABD3-21F0B784C4FA}"/>
    <cellStyle name="40% - Accent1 2 2 2 2 7 2" xfId="47455" xr:uid="{070FB4A9-2718-49B5-B79A-E838F3894F1F}"/>
    <cellStyle name="40% - Accent1 2 2 2 2 8" xfId="6147" xr:uid="{0CDABE4A-15A4-4CB6-BBD2-FB2D88581E05}"/>
    <cellStyle name="40% - Accent1 2 2 2 2 9" xfId="42721" xr:uid="{64B26C80-FA08-4E86-B402-F7ABAD210052}"/>
    <cellStyle name="40% - Accent1 2 2 2 3" xfId="414" xr:uid="{98DCC81C-0A99-4675-8D3B-1EF8058CADCE}"/>
    <cellStyle name="40% - Accent1 2 2 2 3 2" xfId="880" xr:uid="{14112BEB-7FFC-48E8-A07F-D2C792C80FE4}"/>
    <cellStyle name="40% - Accent1 2 2 2 3 2 2" xfId="2025" xr:uid="{A148D6C4-5773-421C-9F33-A0E7FB68F986}"/>
    <cellStyle name="40% - Accent1 2 2 2 3 2 2 2" xfId="3788" xr:uid="{EEAB06EA-F257-49CE-81BD-EF23C18FB016}"/>
    <cellStyle name="40% - Accent1 2 2 2 3 2 2 2 2" xfId="16183" xr:uid="{80489A25-0077-4A12-BEC0-DE8DF05104CE}"/>
    <cellStyle name="40% - Accent1 2 2 2 3 2 2 2 3" xfId="45813" xr:uid="{4C0A815A-50CC-4D49-AE6C-A35597F42570}"/>
    <cellStyle name="40% - Accent1 2 2 2 3 2 2 3" xfId="5159" xr:uid="{A9CBE30A-30DA-408E-B770-6D6D4AE767D5}"/>
    <cellStyle name="40% - Accent1 2 2 2 3 2 2 3 2" xfId="19710" xr:uid="{73617E61-8759-4CE3-B6F5-A04751B7356B}"/>
    <cellStyle name="40% - Accent1 2 2 2 3 2 2 3 3" xfId="47162" xr:uid="{586EBB09-4586-4E9A-BD27-06BD32EB5610}"/>
    <cellStyle name="40% - Accent1 2 2 2 3 2 2 4" xfId="12610" xr:uid="{E844226F-09D7-410F-BE09-C9A71C5C87FF}"/>
    <cellStyle name="40% - Accent1 2 2 2 3 2 2 5" xfId="44072" xr:uid="{7C24C8FB-7258-496D-96FB-C7A51AE88720}"/>
    <cellStyle name="40% - Accent1 2 2 2 3 2 3" xfId="1463" xr:uid="{F6A3AF5E-29EB-4B79-9B0A-739210563AB4}"/>
    <cellStyle name="40% - Accent1 2 2 2 3 2 3 2" xfId="3270" xr:uid="{98472D71-5C13-4970-B7EE-8774C3D4A5D4}"/>
    <cellStyle name="40% - Accent1 2 2 2 3 2 3 2 2" xfId="45295" xr:uid="{1652139B-0ACC-48F5-91C9-531ECA065F64}"/>
    <cellStyle name="40% - Accent1 2 2 2 3 2 3 3" xfId="13266" xr:uid="{88661723-2564-4A81-B115-15C61A6D2EC2}"/>
    <cellStyle name="40% - Accent1 2 2 2 3 2 3 4" xfId="43554" xr:uid="{AF432F70-7D21-44BC-9415-5287C3AEAC75}"/>
    <cellStyle name="40% - Accent1 2 2 2 3 2 4" xfId="2692" xr:uid="{AC752B9C-F9CC-4FD4-B6B4-A0012123D7D6}"/>
    <cellStyle name="40% - Accent1 2 2 2 3 2 4 2" xfId="16802" xr:uid="{E3DD4DE4-167B-4C14-94BE-8DD8F4ECA4C3}"/>
    <cellStyle name="40% - Accent1 2 2 2 3 2 4 3" xfId="44717" xr:uid="{0F3B99EC-E21F-4A9D-BD8A-3071888FBA03}"/>
    <cellStyle name="40% - Accent1 2 2 2 3 2 5" xfId="4641" xr:uid="{CADA136D-0635-4C85-B8DA-BD4B5E593ED6}"/>
    <cellStyle name="40% - Accent1 2 2 2 3 2 5 2" xfId="46644" xr:uid="{03C02C43-CF4B-41CF-B946-1A3A66EED9EE}"/>
    <cellStyle name="40% - Accent1 2 2 2 3 2 6" xfId="5456" xr:uid="{850516F2-1F43-4A0C-A5D0-C0300A1A28E8}"/>
    <cellStyle name="40% - Accent1 2 2 2 3 2 6 2" xfId="47458" xr:uid="{7059D6A2-06F5-4200-941F-A657BA95F012}"/>
    <cellStyle name="40% - Accent1 2 2 2 3 2 7" xfId="6731" xr:uid="{0C4F9289-ECDE-49A1-AF7E-4A0CDFB3CE62}"/>
    <cellStyle name="40% - Accent1 2 2 2 3 2 8" xfId="42976" xr:uid="{441C49FC-545E-4C4D-B95E-5E63D104B35A}"/>
    <cellStyle name="40% - Accent1 2 2 2 3 3" xfId="1785" xr:uid="{971697CD-10A7-41DC-BC29-9F83898DEF0E}"/>
    <cellStyle name="40% - Accent1 2 2 2 3 3 2" xfId="3552" xr:uid="{4BFD0FD1-7F3E-4636-B792-452E63A2B5C0}"/>
    <cellStyle name="40% - Accent1 2 2 2 3 3 2 2" xfId="13531" xr:uid="{2EC5D685-390F-488B-91E4-557F2953C270}"/>
    <cellStyle name="40% - Accent1 2 2 2 3 3 2 3" xfId="45577" xr:uid="{C6509102-F8DC-43F6-A906-9C0698AEA7C2}"/>
    <cellStyle name="40% - Accent1 2 2 2 3 3 3" xfId="4923" xr:uid="{9EEFB1C3-E9D5-4824-9F64-677BFEC1D649}"/>
    <cellStyle name="40% - Accent1 2 2 2 3 3 3 2" xfId="17067" xr:uid="{CCF33687-891C-4DA3-BA8A-9A57603ED373}"/>
    <cellStyle name="40% - Accent1 2 2 2 3 3 3 3" xfId="46926" xr:uid="{50771084-D9EA-4CCE-9D67-2E6296315951}"/>
    <cellStyle name="40% - Accent1 2 2 2 3 3 4" xfId="7042" xr:uid="{3233ACC8-0FB9-419A-B3F7-6D61BDC1B16E}"/>
    <cellStyle name="40% - Accent1 2 2 2 3 3 5" xfId="43836" xr:uid="{6BE285AD-6087-4A9F-BE5C-C9812D517922}"/>
    <cellStyle name="40% - Accent1 2 2 2 3 4" xfId="1207" xr:uid="{394F82C6-8B61-4E74-AA49-332B8E42F0C2}"/>
    <cellStyle name="40% - Accent1 2 2 2 3 4 2" xfId="3014" xr:uid="{50B8EFBC-119C-4B01-BE63-D6C96CBBD499}"/>
    <cellStyle name="40% - Accent1 2 2 2 3 4 2 2" xfId="29746" xr:uid="{DFEFA742-E43C-4493-9F63-499246269B89}"/>
    <cellStyle name="40% - Accent1 2 2 2 3 4 2 3" xfId="45039" xr:uid="{D05C1DCD-22C2-42CC-BB89-7BDEF3FBF27E}"/>
    <cellStyle name="40% - Accent1 2 2 2 3 4 3" xfId="12968" xr:uid="{EEC9E5B4-DAF1-4749-A48F-F5F130F8305A}"/>
    <cellStyle name="40% - Accent1 2 2 2 3 4 4" xfId="43298" xr:uid="{40B8A491-FA7E-48A1-B975-5E27774A98A4}"/>
    <cellStyle name="40% - Accent1 2 2 2 3 5" xfId="2438" xr:uid="{28772D30-04A5-4DCD-A56E-76457A375070}"/>
    <cellStyle name="40% - Accent1 2 2 2 3 5 2" xfId="16552" xr:uid="{DB3B0D22-1F27-4633-8C74-1267F2D2A993}"/>
    <cellStyle name="40% - Accent1 2 2 2 3 5 3" xfId="44463" xr:uid="{30185AD4-4366-4060-9558-F1B9748D1E9B}"/>
    <cellStyle name="40% - Accent1 2 2 2 3 6" xfId="4385" xr:uid="{6F33F0D1-E13A-4D7B-9496-E2A82A08A86D}"/>
    <cellStyle name="40% - Accent1 2 2 2 3 6 2" xfId="37114" xr:uid="{A7ADB78B-9FC4-4B84-B7CD-CE5587F36718}"/>
    <cellStyle name="40% - Accent1 2 2 2 3 6 3" xfId="46388" xr:uid="{E174C99A-ED49-4DA9-80A4-B0F49BE8F8E4}"/>
    <cellStyle name="40% - Accent1 2 2 2 3 7" xfId="5455" xr:uid="{FF864578-2905-4292-A9D9-2BCE7B26219D}"/>
    <cellStyle name="40% - Accent1 2 2 2 3 7 2" xfId="47457" xr:uid="{A1DF3292-1AD3-451E-A115-943FBF501C62}"/>
    <cellStyle name="40% - Accent1 2 2 2 3 8" xfId="6148" xr:uid="{B5A04647-2056-4E7E-BDF5-90FFC01ACCC2}"/>
    <cellStyle name="40% - Accent1 2 2 2 3 9" xfId="42722" xr:uid="{0A98D0E3-84C3-4B7A-8E7E-4CA512A7A5FA}"/>
    <cellStyle name="40% - Accent1 2 2 2 4" xfId="878" xr:uid="{CAF60A01-90E8-494C-B86D-3B11F1062108}"/>
    <cellStyle name="40% - Accent1 2 2 2 4 2" xfId="2023" xr:uid="{71C09E45-9C32-4CFB-8BF6-1DB56E3DD2B5}"/>
    <cellStyle name="40% - Accent1 2 2 2 4 2 2" xfId="3786" xr:uid="{9D6D5CBF-7060-4569-83E2-81C680B6340C}"/>
    <cellStyle name="40% - Accent1 2 2 2 4 2 2 2" xfId="15300" xr:uid="{30C07149-8675-4BBD-850B-4DEC0ECDD0A3}"/>
    <cellStyle name="40% - Accent1 2 2 2 4 2 2 3" xfId="45811" xr:uid="{E6299CB2-2E97-4375-B711-333F2D83459D}"/>
    <cellStyle name="40% - Accent1 2 2 2 4 2 3" xfId="5157" xr:uid="{3E2AF383-D3FD-4D81-8305-6D3EC794F40A}"/>
    <cellStyle name="40% - Accent1 2 2 2 4 2 3 2" xfId="18827" xr:uid="{A3764D47-466E-4457-86E1-5A287574A504}"/>
    <cellStyle name="40% - Accent1 2 2 2 4 2 3 3" xfId="47160" xr:uid="{3ED5D345-291A-439A-81FF-A7F3B67FCEEF}"/>
    <cellStyle name="40% - Accent1 2 2 2 4 2 4" xfId="11721" xr:uid="{DCB7CF3F-13C4-4A0C-8A5F-F897437FCE3B}"/>
    <cellStyle name="40% - Accent1 2 2 2 4 2 5" xfId="44070" xr:uid="{76479936-76A2-4129-BCD8-B7492F90F35A}"/>
    <cellStyle name="40% - Accent1 2 2 2 4 3" xfId="1461" xr:uid="{5CCDFB9E-317D-4C1F-8B8A-FBD8B234FBBB}"/>
    <cellStyle name="40% - Accent1 2 2 2 4 3 2" xfId="3268" xr:uid="{A5D6B3F6-26D9-437A-A68D-48FB2811433E}"/>
    <cellStyle name="40% - Accent1 2 2 2 4 3 2 2" xfId="45293" xr:uid="{3F1EBC53-5E43-4C7C-B3E3-4E428E2B0086}"/>
    <cellStyle name="40% - Accent1 2 2 2 4 3 3" xfId="13264" xr:uid="{969FC91A-F9F9-4C31-8118-2D1712504A88}"/>
    <cellStyle name="40% - Accent1 2 2 2 4 3 4" xfId="43552" xr:uid="{C62A065C-4E4E-45B7-8E7B-139926F14D80}"/>
    <cellStyle name="40% - Accent1 2 2 2 4 4" xfId="2690" xr:uid="{29EF5A9A-7AC5-45CF-8ECD-D994D7EBEDA9}"/>
    <cellStyle name="40% - Accent1 2 2 2 4 4 2" xfId="16800" xr:uid="{9B33466D-5197-4EB0-A6BD-DFCD3DA46636}"/>
    <cellStyle name="40% - Accent1 2 2 2 4 4 3" xfId="44715" xr:uid="{D2A00C37-7147-4BFB-A218-280F417451C1}"/>
    <cellStyle name="40% - Accent1 2 2 2 4 5" xfId="4639" xr:uid="{6A2E7C0C-9491-460A-859C-F0EDDE72C082}"/>
    <cellStyle name="40% - Accent1 2 2 2 4 5 2" xfId="46642" xr:uid="{E08B35B7-1F91-4E4E-94F3-5DC63A53C010}"/>
    <cellStyle name="40% - Accent1 2 2 2 4 6" xfId="5457" xr:uid="{B9A961D6-2716-40A3-937F-8A5430AB0813}"/>
    <cellStyle name="40% - Accent1 2 2 2 4 6 2" xfId="47459" xr:uid="{922602DC-511A-4CD6-B742-4AF11439D1FF}"/>
    <cellStyle name="40% - Accent1 2 2 2 4 7" xfId="6729" xr:uid="{14FD9C9F-77D0-4D4E-BF0D-E30CCEB1D380}"/>
    <cellStyle name="40% - Accent1 2 2 2 4 8" xfId="42974" xr:uid="{423FE513-0F33-490E-92DB-9310528007B6}"/>
    <cellStyle name="40% - Accent1 2 2 2 5" xfId="1783" xr:uid="{2F4873A5-D0FB-41DE-AFB8-64D12BAE51AD}"/>
    <cellStyle name="40% - Accent1 2 2 2 5 2" xfId="3550" xr:uid="{E7B5ED32-82DE-4E5D-8019-24544A6E842E}"/>
    <cellStyle name="40% - Accent1 2 2 2 5 2 2" xfId="13529" xr:uid="{4659644E-B091-45DF-BD47-16C0AC91AD7A}"/>
    <cellStyle name="40% - Accent1 2 2 2 5 2 3" xfId="45575" xr:uid="{43D5E337-6394-4D2A-BE11-3FE0D6B4CBE9}"/>
    <cellStyle name="40% - Accent1 2 2 2 5 3" xfId="4921" xr:uid="{6FFC8FC2-2D0F-4014-BC20-83F8D1E579F6}"/>
    <cellStyle name="40% - Accent1 2 2 2 5 3 2" xfId="17065" xr:uid="{F735E45C-580B-4F6C-8877-E3372B008662}"/>
    <cellStyle name="40% - Accent1 2 2 2 5 3 3" xfId="46924" xr:uid="{C09F7655-8F1E-4D41-86D9-435D154DF186}"/>
    <cellStyle name="40% - Accent1 2 2 2 5 4" xfId="7040" xr:uid="{D871EE11-F8B4-4BA1-8F00-6A3B92019088}"/>
    <cellStyle name="40% - Accent1 2 2 2 5 5" xfId="43834" xr:uid="{69C645BA-C6BA-4532-A19F-203651E68F9B}"/>
    <cellStyle name="40% - Accent1 2 2 2 6" xfId="1205" xr:uid="{D34AFAA9-3948-4D9A-A5FF-7B2F566DF2B2}"/>
    <cellStyle name="40% - Accent1 2 2 2 6 2" xfId="3012" xr:uid="{20A0EFAA-7969-4084-880C-8F912B4448F6}"/>
    <cellStyle name="40% - Accent1 2 2 2 6 2 2" xfId="29139" xr:uid="{6959A960-337D-4D81-A464-E8F48DA537F0}"/>
    <cellStyle name="40% - Accent1 2 2 2 6 2 3" xfId="45037" xr:uid="{5AF610D4-C0BA-45DA-8FF9-FDE00E44681B}"/>
    <cellStyle name="40% - Accent1 2 2 2 6 3" xfId="12966" xr:uid="{7F9A9319-A3B8-4FAD-90E8-669EE8482F58}"/>
    <cellStyle name="40% - Accent1 2 2 2 6 4" xfId="43296" xr:uid="{63CFF78E-951E-4AD8-B993-67B87FC0A01C}"/>
    <cellStyle name="40% - Accent1 2 2 2 7" xfId="2436" xr:uid="{0B70505E-CE1B-4843-A234-B9C58B8E31EE}"/>
    <cellStyle name="40% - Accent1 2 2 2 7 2" xfId="16550" xr:uid="{44DFC445-394F-4008-BA7E-0F87D9FAA7E4}"/>
    <cellStyle name="40% - Accent1 2 2 2 7 3" xfId="44461" xr:uid="{A30B931B-A644-440B-B900-EDA68D33F556}"/>
    <cellStyle name="40% - Accent1 2 2 2 8" xfId="4383" xr:uid="{C5F08F82-5E75-4320-9456-10974382DE08}"/>
    <cellStyle name="40% - Accent1 2 2 2 8 2" xfId="36374" xr:uid="{A46280F4-F6C1-4091-BD2A-6B5B1441F98B}"/>
    <cellStyle name="40% - Accent1 2 2 2 8 3" xfId="46386" xr:uid="{6B9D77AF-C420-4C01-BBA1-91A79CB9E88C}"/>
    <cellStyle name="40% - Accent1 2 2 2 9" xfId="5452" xr:uid="{60BD9873-32F2-4E1D-B987-19896F7B1A0C}"/>
    <cellStyle name="40% - Accent1 2 2 2 9 2" xfId="47454" xr:uid="{0576B36D-9930-48D2-8299-1F756F8D2286}"/>
    <cellStyle name="40% - Accent1 2 2 3" xfId="415" xr:uid="{FD70C077-2A28-4453-A7FA-45DF1882C560}"/>
    <cellStyle name="40% - Accent1 2 2 3 10" xfId="6149" xr:uid="{71D60B17-E315-4B43-B0CE-465C5357E9C9}"/>
    <cellStyle name="40% - Accent1 2 2 3 11" xfId="42723" xr:uid="{21982026-70AB-4EEA-9BE9-329C168D5D1D}"/>
    <cellStyle name="40% - Accent1 2 2 3 2" xfId="416" xr:uid="{B72F0400-71F0-41F0-B75C-0AD8AAC53217}"/>
    <cellStyle name="40% - Accent1 2 2 3 2 2" xfId="882" xr:uid="{A79EBAF8-50C9-4EE8-AFB5-BFD1F1651818}"/>
    <cellStyle name="40% - Accent1 2 2 3 2 2 2" xfId="2027" xr:uid="{20AEB038-E875-4D7A-9063-509F67513462}"/>
    <cellStyle name="40% - Accent1 2 2 3 2 2 2 2" xfId="3790" xr:uid="{D1CD3902-7E4E-42E7-8F6E-8C6BED377B1F}"/>
    <cellStyle name="40% - Accent1 2 2 3 2 2 2 2 2" xfId="35513" xr:uid="{CCE83713-0E7E-44D7-AAD5-7E1FFDC61945}"/>
    <cellStyle name="40% - Accent1 2 2 3 2 2 2 2 3" xfId="45815" xr:uid="{257E2873-E047-41F8-B162-6A67731CD0E8}"/>
    <cellStyle name="40% - Accent1 2 2 3 2 2 2 3" xfId="5161" xr:uid="{247E1554-32B5-4A7A-8E69-9CE4659BA3C1}"/>
    <cellStyle name="40% - Accent1 2 2 3 2 2 2 3 2" xfId="47164" xr:uid="{2805A6ED-35BD-4700-B878-BAA04857636C}"/>
    <cellStyle name="40% - Accent1 2 2 3 2 2 2 4" xfId="13268" xr:uid="{25DE2AE9-6EA2-4AD0-A869-A1A246B445FD}"/>
    <cellStyle name="40% - Accent1 2 2 3 2 2 2 5" xfId="44074" xr:uid="{625BFCF7-4F4E-4414-9122-543B0F150441}"/>
    <cellStyle name="40% - Accent1 2 2 3 2 2 3" xfId="1465" xr:uid="{97C7761F-CB21-45D3-88C0-C065C28EDD1D}"/>
    <cellStyle name="40% - Accent1 2 2 3 2 2 3 2" xfId="3272" xr:uid="{487FFAE0-0ABF-422A-AAE5-072DF5DD5C65}"/>
    <cellStyle name="40% - Accent1 2 2 3 2 2 3 2 2" xfId="45297" xr:uid="{219DBD66-FAF1-4AE1-901E-1F04B04F26D9}"/>
    <cellStyle name="40% - Accent1 2 2 3 2 2 3 3" xfId="16804" xr:uid="{4E1EF231-1CD7-4BE2-BD02-DD10562A0D59}"/>
    <cellStyle name="40% - Accent1 2 2 3 2 2 3 4" xfId="43556" xr:uid="{9F9EB9E8-F403-4BE1-8935-2562C6E202D6}"/>
    <cellStyle name="40% - Accent1 2 2 3 2 2 4" xfId="2694" xr:uid="{D99C2CFA-3E55-48CB-A7ED-77DDC185BBE2}"/>
    <cellStyle name="40% - Accent1 2 2 3 2 2 4 2" xfId="39858" xr:uid="{23CDAB3A-3C39-41DE-A834-7E242AF28FF6}"/>
    <cellStyle name="40% - Accent1 2 2 3 2 2 4 3" xfId="44719" xr:uid="{7E9B0712-EDA2-4B35-8E8A-2EE65BA0E10F}"/>
    <cellStyle name="40% - Accent1 2 2 3 2 2 5" xfId="4643" xr:uid="{99C465E9-4E71-40CB-849A-C0A5259471A4}"/>
    <cellStyle name="40% - Accent1 2 2 3 2 2 5 2" xfId="46646" xr:uid="{4551B13C-4CC9-46EA-847D-50A1E813F882}"/>
    <cellStyle name="40% - Accent1 2 2 3 2 2 6" xfId="5460" xr:uid="{1461C0DC-E8B3-48B7-A17D-4BA067807368}"/>
    <cellStyle name="40% - Accent1 2 2 3 2 2 6 2" xfId="47462" xr:uid="{7D197755-B056-4985-906C-A3BF66ABCD0F}"/>
    <cellStyle name="40% - Accent1 2 2 3 2 2 7" xfId="6733" xr:uid="{B08E206A-FAD9-41DC-AFA7-0C9DA5F14305}"/>
    <cellStyle name="40% - Accent1 2 2 3 2 2 8" xfId="42978" xr:uid="{D54EA323-6708-4C7B-A709-B8C53F5FA87A}"/>
    <cellStyle name="40% - Accent1 2 2 3 2 3" xfId="1787" xr:uid="{62BCAC4C-3940-4549-B09A-BFFA8E65B64F}"/>
    <cellStyle name="40% - Accent1 2 2 3 2 3 2" xfId="3554" xr:uid="{33E8DF12-23F5-45B9-8EDB-B81626E59068}"/>
    <cellStyle name="40% - Accent1 2 2 3 2 3 2 2" xfId="13533" xr:uid="{685B02C1-907D-45E5-876E-1ABD8F632611}"/>
    <cellStyle name="40% - Accent1 2 2 3 2 3 2 3" xfId="45579" xr:uid="{7EBF3C1A-8E27-498F-9ABA-D8E6EE168E39}"/>
    <cellStyle name="40% - Accent1 2 2 3 2 3 3" xfId="4925" xr:uid="{9E83C72C-0258-4A6A-8A8B-DF425A725E5F}"/>
    <cellStyle name="40% - Accent1 2 2 3 2 3 3 2" xfId="17069" xr:uid="{AD5E0F57-B550-407A-91A2-0855ADCF46EE}"/>
    <cellStyle name="40% - Accent1 2 2 3 2 3 3 3" xfId="46928" xr:uid="{545E6700-1CAB-42FC-AD8F-F6E00DDAABDB}"/>
    <cellStyle name="40% - Accent1 2 2 3 2 3 4" xfId="7044" xr:uid="{65EE382F-424C-40BA-8634-27D45EA3A646}"/>
    <cellStyle name="40% - Accent1 2 2 3 2 3 5" xfId="43838" xr:uid="{979BFDCC-D638-4A84-8D4B-B929E6D64CDB}"/>
    <cellStyle name="40% - Accent1 2 2 3 2 4" xfId="1209" xr:uid="{A89CCCAB-BB91-428B-8B17-3C0CAAB7E339}"/>
    <cellStyle name="40% - Accent1 2 2 3 2 4 2" xfId="3016" xr:uid="{F77FDC81-0C6C-40B8-9ADE-1420DBBAA456}"/>
    <cellStyle name="40% - Accent1 2 2 3 2 4 2 2" xfId="30539" xr:uid="{0B5ED386-6932-478E-B939-29780EC4774E}"/>
    <cellStyle name="40% - Accent1 2 2 3 2 4 2 3" xfId="45041" xr:uid="{C91F4E8D-0802-49DA-A773-5161FE0859D4}"/>
    <cellStyle name="40% - Accent1 2 2 3 2 4 3" xfId="12970" xr:uid="{7FF9112B-1F14-450A-9D45-68BFA714BD64}"/>
    <cellStyle name="40% - Accent1 2 2 3 2 4 4" xfId="43300" xr:uid="{9C828DF4-1C02-409B-97EB-6F14FCE04517}"/>
    <cellStyle name="40% - Accent1 2 2 3 2 5" xfId="2440" xr:uid="{B2E0147B-8F5C-42DD-8842-4AF520DF06E7}"/>
    <cellStyle name="40% - Accent1 2 2 3 2 5 2" xfId="16554" xr:uid="{750298B9-F5F7-4904-9D2B-4D4AB36566A4}"/>
    <cellStyle name="40% - Accent1 2 2 3 2 5 3" xfId="44465" xr:uid="{A6503B76-3BA1-4780-AEC0-AE935017BB0B}"/>
    <cellStyle name="40% - Accent1 2 2 3 2 6" xfId="4387" xr:uid="{533D4530-CFA4-4C54-8F71-1EAAE4BD29A8}"/>
    <cellStyle name="40% - Accent1 2 2 3 2 6 2" xfId="37897" xr:uid="{F4E1348C-1D92-4D04-986D-AE4A4FD7B57C}"/>
    <cellStyle name="40% - Accent1 2 2 3 2 6 3" xfId="46390" xr:uid="{FF3057D6-A59A-4A5C-9ED0-42B1EA4896EB}"/>
    <cellStyle name="40% - Accent1 2 2 3 2 7" xfId="5459" xr:uid="{4B338B65-0E11-40A0-AB5C-2C3E4A943135}"/>
    <cellStyle name="40% - Accent1 2 2 3 2 7 2" xfId="47461" xr:uid="{EBFFDB2F-E7DA-4B12-887B-6B2CCF74181E}"/>
    <cellStyle name="40% - Accent1 2 2 3 2 8" xfId="6150" xr:uid="{107196EF-4716-4BE1-A69A-1A5087737ED9}"/>
    <cellStyle name="40% - Accent1 2 2 3 2 9" xfId="42724" xr:uid="{EA0B2C96-F8E2-459D-B261-F8878FB2345B}"/>
    <cellStyle name="40% - Accent1 2 2 3 3" xfId="417" xr:uid="{4E068BEE-F1F4-4BDD-BB6A-7479166F257D}"/>
    <cellStyle name="40% - Accent1 2 2 3 3 2" xfId="883" xr:uid="{478AD87D-7636-4F79-8DDF-F16CEB879F22}"/>
    <cellStyle name="40% - Accent1 2 2 3 3 2 2" xfId="2028" xr:uid="{9A864BA8-65F8-440D-8B20-14FA0BDA2BF8}"/>
    <cellStyle name="40% - Accent1 2 2 3 3 2 2 2" xfId="3791" xr:uid="{D32AD8DF-4638-421C-8E15-87DDB437CA2B}"/>
    <cellStyle name="40% - Accent1 2 2 3 3 2 2 2 2" xfId="45816" xr:uid="{FFF82E45-DF6D-439E-9C9E-6B6591A80E3C}"/>
    <cellStyle name="40% - Accent1 2 2 3 3 2 2 3" xfId="5162" xr:uid="{10DDF391-6897-4608-A70D-55C426DDE3E2}"/>
    <cellStyle name="40% - Accent1 2 2 3 3 2 2 3 2" xfId="47165" xr:uid="{82954741-A2CA-44B2-83D3-E1560812A40E}"/>
    <cellStyle name="40% - Accent1 2 2 3 3 2 2 4" xfId="13269" xr:uid="{131DAF84-54A1-4A02-B014-CB8A922473C5}"/>
    <cellStyle name="40% - Accent1 2 2 3 3 2 2 5" xfId="44075" xr:uid="{5886D9F6-48C1-4ABC-8688-3A9BEE65E37F}"/>
    <cellStyle name="40% - Accent1 2 2 3 3 2 3" xfId="1466" xr:uid="{CAF0B93D-B587-4670-9564-F062FF850CF4}"/>
    <cellStyle name="40% - Accent1 2 2 3 3 2 3 2" xfId="3273" xr:uid="{7097D513-8BA4-4D12-AB36-78F0573465C5}"/>
    <cellStyle name="40% - Accent1 2 2 3 3 2 3 2 2" xfId="45298" xr:uid="{4FD460B4-58E2-45AC-8F73-2917C43DB217}"/>
    <cellStyle name="40% - Accent1 2 2 3 3 2 3 3" xfId="16805" xr:uid="{B1356802-8F1F-458D-8D0D-6E3BFD6E7099}"/>
    <cellStyle name="40% - Accent1 2 2 3 3 2 3 4" xfId="43557" xr:uid="{C11744BC-F08E-4B40-A46D-D4FBC533BF27}"/>
    <cellStyle name="40% - Accent1 2 2 3 3 2 4" xfId="2695" xr:uid="{77DE8E67-D265-4299-8F5B-FA8463DBE496}"/>
    <cellStyle name="40% - Accent1 2 2 3 3 2 4 2" xfId="44720" xr:uid="{F529C42B-C9C1-4CA1-9393-E52FB6D53644}"/>
    <cellStyle name="40% - Accent1 2 2 3 3 2 5" xfId="4644" xr:uid="{36C81D71-57F1-49C2-AB5A-9F972CB9C444}"/>
    <cellStyle name="40% - Accent1 2 2 3 3 2 5 2" xfId="46647" xr:uid="{3C1FABED-6BB3-4901-9F9F-5EDFC676862B}"/>
    <cellStyle name="40% - Accent1 2 2 3 3 2 6" xfId="5462" xr:uid="{BD4CFFC7-E528-43CD-8FD4-D99CAEEAADC5}"/>
    <cellStyle name="40% - Accent1 2 2 3 3 2 6 2" xfId="47464" xr:uid="{9A4B7F95-579D-4115-A9B6-96927D1B4D20}"/>
    <cellStyle name="40% - Accent1 2 2 3 3 2 7" xfId="6734" xr:uid="{0BD024E1-EC14-4739-89BC-CBB6E92153D8}"/>
    <cellStyle name="40% - Accent1 2 2 3 3 2 8" xfId="42979" xr:uid="{34BF7654-8AFB-4DA1-AF37-B7F2B2E6DC6F}"/>
    <cellStyle name="40% - Accent1 2 2 3 3 3" xfId="1788" xr:uid="{26E5D905-AF98-4E1B-B74B-16BE6884ED93}"/>
    <cellStyle name="40% - Accent1 2 2 3 3 3 2" xfId="3555" xr:uid="{98B60992-CFC3-4079-9DCB-0827330A0E20}"/>
    <cellStyle name="40% - Accent1 2 2 3 3 3 2 2" xfId="13534" xr:uid="{320C7BE8-94B3-48F3-9B15-66BD09835F5A}"/>
    <cellStyle name="40% - Accent1 2 2 3 3 3 2 3" xfId="45580" xr:uid="{CC555595-80EB-4C73-8F3A-EF3B700B0D37}"/>
    <cellStyle name="40% - Accent1 2 2 3 3 3 3" xfId="4926" xr:uid="{5EBADCE5-1992-46F4-B9AD-2CB5477B5234}"/>
    <cellStyle name="40% - Accent1 2 2 3 3 3 3 2" xfId="17070" xr:uid="{161BD5C9-66D3-42B2-9276-251C5A3A8A77}"/>
    <cellStyle name="40% - Accent1 2 2 3 3 3 3 3" xfId="46929" xr:uid="{2D15AFD9-A004-4313-BB90-EEA85825C19E}"/>
    <cellStyle name="40% - Accent1 2 2 3 3 3 4" xfId="7045" xr:uid="{04E7BF4F-15B9-4138-ABE6-D5FC7D15E772}"/>
    <cellStyle name="40% - Accent1 2 2 3 3 3 5" xfId="43839" xr:uid="{0FD93EA9-EF9D-4797-B60C-E3D1DE38DBEE}"/>
    <cellStyle name="40% - Accent1 2 2 3 3 4" xfId="1210" xr:uid="{CF04BD71-CAA1-4C2C-8D95-F8A9D262310F}"/>
    <cellStyle name="40% - Accent1 2 2 3 3 4 2" xfId="3017" xr:uid="{750F2B8A-09C0-4C28-9B0D-55BF8F876E8B}"/>
    <cellStyle name="40% - Accent1 2 2 3 3 4 2 2" xfId="29949" xr:uid="{9DECE380-7C54-468C-994C-B559FA3C2A8B}"/>
    <cellStyle name="40% - Accent1 2 2 3 3 4 2 3" xfId="45042" xr:uid="{CAA3EE82-6DDC-40AD-8B69-BFE0564B0DE7}"/>
    <cellStyle name="40% - Accent1 2 2 3 3 4 3" xfId="12971" xr:uid="{387FE03A-00BF-413E-94A7-8E5427EECB2B}"/>
    <cellStyle name="40% - Accent1 2 2 3 3 4 4" xfId="43301" xr:uid="{39F1B831-0315-4AC1-BB69-E07EB5F10DBB}"/>
    <cellStyle name="40% - Accent1 2 2 3 3 5" xfId="2441" xr:uid="{9665161B-CAB2-4344-99AF-E904EE5EF019}"/>
    <cellStyle name="40% - Accent1 2 2 3 3 5 2" xfId="16555" xr:uid="{41DD6D01-3A29-4877-B8A7-F5CD5F823E4B}"/>
    <cellStyle name="40% - Accent1 2 2 3 3 5 3" xfId="44466" xr:uid="{35DE9780-974F-42A0-8D36-00823060CA5E}"/>
    <cellStyle name="40% - Accent1 2 2 3 3 6" xfId="4388" xr:uid="{44C8BAEF-225F-47A0-A57C-606E193DA13D}"/>
    <cellStyle name="40% - Accent1 2 2 3 3 6 2" xfId="37316" xr:uid="{68E1421F-AF44-4159-8299-46D74F2BA92E}"/>
    <cellStyle name="40% - Accent1 2 2 3 3 6 3" xfId="46391" xr:uid="{302EC7E5-9EBD-40DA-9571-37C25FD30B66}"/>
    <cellStyle name="40% - Accent1 2 2 3 3 7" xfId="5461" xr:uid="{282D1344-AAFB-4333-AAF3-80E5E01EE626}"/>
    <cellStyle name="40% - Accent1 2 2 3 3 7 2" xfId="47463" xr:uid="{F19B42F2-9C02-4F3C-A1A3-465973500AFB}"/>
    <cellStyle name="40% - Accent1 2 2 3 3 8" xfId="6151" xr:uid="{C5CE063D-9C8F-49A6-8CF6-F4441409C46F}"/>
    <cellStyle name="40% - Accent1 2 2 3 3 9" xfId="42725" xr:uid="{2DC7AFA6-C90C-42E6-A975-6DC5F86CAE3D}"/>
    <cellStyle name="40% - Accent1 2 2 3 4" xfId="881" xr:uid="{480BCA02-42C5-4C92-AED6-06714EE6F2CC}"/>
    <cellStyle name="40% - Accent1 2 2 3 4 2" xfId="2026" xr:uid="{27C819E1-46A1-4182-9BC9-A93703137FA1}"/>
    <cellStyle name="40% - Accent1 2 2 3 4 2 2" xfId="3789" xr:uid="{A1DA1133-FE4C-4FD7-ADB2-0779586008E5}"/>
    <cellStyle name="40% - Accent1 2 2 3 4 2 2 2" xfId="34228" xr:uid="{AF7EE0C2-450B-40AB-A00E-66B49F7E8C21}"/>
    <cellStyle name="40% - Accent1 2 2 3 4 2 2 3" xfId="45814" xr:uid="{803688AB-0B3A-484F-A0F9-8019EC380A8F}"/>
    <cellStyle name="40% - Accent1 2 2 3 4 2 3" xfId="5160" xr:uid="{D3DF93E5-1648-4040-971E-F14E317D671D}"/>
    <cellStyle name="40% - Accent1 2 2 3 4 2 3 2" xfId="47163" xr:uid="{6A44DDCB-7F7E-4886-B9B9-C27CAA486EF4}"/>
    <cellStyle name="40% - Accent1 2 2 3 4 2 4" xfId="13267" xr:uid="{2F22C7E4-23A2-4764-A7CE-0B8E53074A93}"/>
    <cellStyle name="40% - Accent1 2 2 3 4 2 5" xfId="44073" xr:uid="{3337D778-E4A7-49F0-BCC8-3B3B591EA7BA}"/>
    <cellStyle name="40% - Accent1 2 2 3 4 3" xfId="1464" xr:uid="{E6B3A4CF-9C90-4568-9CC5-BA9E19F2D15F}"/>
    <cellStyle name="40% - Accent1 2 2 3 4 3 2" xfId="3271" xr:uid="{4740DF41-F0BD-4A6B-95F2-5E1CE81A0070}"/>
    <cellStyle name="40% - Accent1 2 2 3 4 3 2 2" xfId="45296" xr:uid="{DB1E82E0-7A5B-499F-ABA1-FF0AF25CE68D}"/>
    <cellStyle name="40% - Accent1 2 2 3 4 3 3" xfId="16803" xr:uid="{7C4C41AE-82D1-4F58-8819-CF95E6D0651A}"/>
    <cellStyle name="40% - Accent1 2 2 3 4 3 4" xfId="43555" xr:uid="{7458B7B1-176D-4CF2-92E9-7E9A5B1CE5CD}"/>
    <cellStyle name="40% - Accent1 2 2 3 4 4" xfId="2693" xr:uid="{C486BBB8-8058-49DF-868A-146DE1C1857C}"/>
    <cellStyle name="40% - Accent1 2 2 3 4 4 2" xfId="38662" xr:uid="{05814BC3-7AE6-439C-B87D-79C6BC039AF4}"/>
    <cellStyle name="40% - Accent1 2 2 3 4 4 3" xfId="44718" xr:uid="{D2E2AA7F-D5D6-4749-A7B9-85F3817D92CE}"/>
    <cellStyle name="40% - Accent1 2 2 3 4 5" xfId="4642" xr:uid="{3A6CAC85-44EB-4687-AA7D-163A6F140CE9}"/>
    <cellStyle name="40% - Accent1 2 2 3 4 5 2" xfId="46645" xr:uid="{80525FA8-9B34-4694-B376-865DFAD66D7F}"/>
    <cellStyle name="40% - Accent1 2 2 3 4 6" xfId="5463" xr:uid="{C866E601-980B-42F1-9E39-68C37081A27C}"/>
    <cellStyle name="40% - Accent1 2 2 3 4 6 2" xfId="47465" xr:uid="{DDB6C37D-C3E3-4E12-9598-BDA70175E4AC}"/>
    <cellStyle name="40% - Accent1 2 2 3 4 7" xfId="6732" xr:uid="{09D79184-08D1-4C58-86D2-AB7A1F24FBFA}"/>
    <cellStyle name="40% - Accent1 2 2 3 4 8" xfId="42977" xr:uid="{CC545BA6-BC7D-42F4-824D-F1283D559C11}"/>
    <cellStyle name="40% - Accent1 2 2 3 5" xfId="1786" xr:uid="{3578CB56-B1EC-44CE-BFA4-876455BD381D}"/>
    <cellStyle name="40% - Accent1 2 2 3 5 2" xfId="3553" xr:uid="{0F1614DF-C018-4470-9762-A9A4D80809CF}"/>
    <cellStyle name="40% - Accent1 2 2 3 5 2 2" xfId="13532" xr:uid="{F0EEA758-1E7E-4A96-AD38-9D109536DA19}"/>
    <cellStyle name="40% - Accent1 2 2 3 5 2 3" xfId="45578" xr:uid="{1D44B0DA-35FB-4BB8-B53C-013ABAA65CAB}"/>
    <cellStyle name="40% - Accent1 2 2 3 5 3" xfId="4924" xr:uid="{0FD91E69-16E1-4938-917D-C9511A165B1E}"/>
    <cellStyle name="40% - Accent1 2 2 3 5 3 2" xfId="17068" xr:uid="{561FF4AD-10D2-4A3F-B41B-E4EACCEB4168}"/>
    <cellStyle name="40% - Accent1 2 2 3 5 3 3" xfId="46927" xr:uid="{89229380-F524-47D6-84C3-64C813EA235E}"/>
    <cellStyle name="40% - Accent1 2 2 3 5 4" xfId="7043" xr:uid="{051A848A-C24F-45BB-A447-47861C52FFEF}"/>
    <cellStyle name="40% - Accent1 2 2 3 5 5" xfId="43837" xr:uid="{127C94E5-9A05-4A66-88DF-090E67D33945}"/>
    <cellStyle name="40% - Accent1 2 2 3 6" xfId="1208" xr:uid="{D09291C8-1DA0-4DE6-901E-CC8405C95D64}"/>
    <cellStyle name="40% - Accent1 2 2 3 6 2" xfId="3015" xr:uid="{39F62487-C1E6-4FD9-B658-DF6DDA3AC298}"/>
    <cellStyle name="40% - Accent1 2 2 3 6 2 2" xfId="29341" xr:uid="{D3F17A6D-ED2F-492A-B9B9-750F3918CB3E}"/>
    <cellStyle name="40% - Accent1 2 2 3 6 2 3" xfId="45040" xr:uid="{A6EE6EBE-27DE-4936-AF7A-304CD267689C}"/>
    <cellStyle name="40% - Accent1 2 2 3 6 3" xfId="12969" xr:uid="{B7C80B0F-80D1-4315-8608-ABB347FAF7C1}"/>
    <cellStyle name="40% - Accent1 2 2 3 6 4" xfId="43299" xr:uid="{374D0CA0-8815-4080-AFF2-F142B72367C9}"/>
    <cellStyle name="40% - Accent1 2 2 3 7" xfId="2439" xr:uid="{7A0E5761-B25B-4B5B-AEFE-F2C1E83F9733}"/>
    <cellStyle name="40% - Accent1 2 2 3 7 2" xfId="16553" xr:uid="{B41F0EBB-462F-4222-8C15-44C270F4568A}"/>
    <cellStyle name="40% - Accent1 2 2 3 7 3" xfId="44464" xr:uid="{3C225D55-35A4-4AA1-BDAB-61D68655C1CD}"/>
    <cellStyle name="40% - Accent1 2 2 3 8" xfId="4386" xr:uid="{017ACAE5-45C7-4649-BC86-F8A62892B6C9}"/>
    <cellStyle name="40% - Accent1 2 2 3 8 2" xfId="36572" xr:uid="{FBD3D660-715D-4565-AD5B-B71D20153992}"/>
    <cellStyle name="40% - Accent1 2 2 3 8 3" xfId="46389" xr:uid="{7327ABE2-4B30-43C8-8528-3CDC56F3A334}"/>
    <cellStyle name="40% - Accent1 2 2 3 9" xfId="5458" xr:uid="{03278D92-FC35-42F2-9341-836035ACFEB2}"/>
    <cellStyle name="40% - Accent1 2 2 3 9 2" xfId="47460" xr:uid="{FD3A7B0F-DE72-4515-85E3-4592C75C38B7}"/>
    <cellStyle name="40% - Accent1 2 2 4" xfId="418" xr:uid="{A3BD5831-788D-4782-935A-6932619A6078}"/>
    <cellStyle name="40% - Accent1 2 2 4 2" xfId="884" xr:uid="{419CA656-D82F-4247-A740-1CFAD12F6613}"/>
    <cellStyle name="40% - Accent1 2 2 4 2 2" xfId="2029" xr:uid="{B2F7EC44-196D-409F-8ED6-AC83F89E9FD6}"/>
    <cellStyle name="40% - Accent1 2 2 4 2 2 2" xfId="3792" xr:uid="{F94C06B0-2B43-4E1B-86CE-16A107105378}"/>
    <cellStyle name="40% - Accent1 2 2 4 2 2 2 2" xfId="35674" xr:uid="{321C3A03-D7F8-4EBB-ABF1-0BF2DCC6073A}"/>
    <cellStyle name="40% - Accent1 2 2 4 2 2 2 3" xfId="45817" xr:uid="{00922CCC-9930-4910-A944-0E7786D8850F}"/>
    <cellStyle name="40% - Accent1 2 2 4 2 2 3" xfId="5163" xr:uid="{02B2340C-0E23-46D2-BE4B-B815E13BCD3E}"/>
    <cellStyle name="40% - Accent1 2 2 4 2 2 3 2" xfId="40019" xr:uid="{F1660B8B-8FB6-49C9-9708-AFA5D17C78BA}"/>
    <cellStyle name="40% - Accent1 2 2 4 2 2 3 3" xfId="47166" xr:uid="{F0835E40-A100-422A-8C45-11837139E123}"/>
    <cellStyle name="40% - Accent1 2 2 4 2 2 4" xfId="13270" xr:uid="{B9AEF0CD-A9EF-4998-A3DA-FB42E13EDDBE}"/>
    <cellStyle name="40% - Accent1 2 2 4 2 2 5" xfId="44076" xr:uid="{8DB752B5-01D1-4A41-B6BE-24180E1BED10}"/>
    <cellStyle name="40% - Accent1 2 2 4 2 3" xfId="1467" xr:uid="{49E0DC14-A248-4AF7-8052-07BA11CFFD67}"/>
    <cellStyle name="40% - Accent1 2 2 4 2 3 2" xfId="3274" xr:uid="{7BC3A009-085F-4A4B-87DD-F28AFC69275C}"/>
    <cellStyle name="40% - Accent1 2 2 4 2 3 2 2" xfId="42002" xr:uid="{410C80DE-4197-4E9C-BC3A-13336FD9AC05}"/>
    <cellStyle name="40% - Accent1 2 2 4 2 3 2 3" xfId="45299" xr:uid="{2BECCF49-9B84-4052-A9FE-4B660FB835F0}"/>
    <cellStyle name="40% - Accent1 2 2 4 2 3 3" xfId="16806" xr:uid="{F31BE8BC-52AD-4C1D-8A65-B3AE203E117B}"/>
    <cellStyle name="40% - Accent1 2 2 4 2 3 4" xfId="43558" xr:uid="{B01D3ED2-D669-4EB2-9534-81063A2D4DC2}"/>
    <cellStyle name="40% - Accent1 2 2 4 2 4" xfId="2696" xr:uid="{C02E43B4-F1CE-4701-BABC-67299670C8EF}"/>
    <cellStyle name="40% - Accent1 2 2 4 2 4 2" xfId="38055" xr:uid="{AD45E1BA-490D-4223-ADB2-28BCDB4BC99B}"/>
    <cellStyle name="40% - Accent1 2 2 4 2 4 3" xfId="44721" xr:uid="{00A92F5E-4320-4547-95F0-E2E40C993776}"/>
    <cellStyle name="40% - Accent1 2 2 4 2 5" xfId="4645" xr:uid="{95278B2C-6BB1-44E2-BF2C-A357BED7FC3E}"/>
    <cellStyle name="40% - Accent1 2 2 4 2 5 2" xfId="46648" xr:uid="{67193726-21EC-425C-BB58-D9A5E69D9719}"/>
    <cellStyle name="40% - Accent1 2 2 4 2 6" xfId="5465" xr:uid="{6A8B6E46-336C-4591-ADAC-0B4048184CC3}"/>
    <cellStyle name="40% - Accent1 2 2 4 2 6 2" xfId="47467" xr:uid="{23EFDF4A-3FAB-44BB-BDC9-636A671C64E6}"/>
    <cellStyle name="40% - Accent1 2 2 4 2 7" xfId="6735" xr:uid="{CC82818F-188B-4E99-81F9-AE107D42FDFF}"/>
    <cellStyle name="40% - Accent1 2 2 4 2 8" xfId="42980" xr:uid="{747C94E3-0399-4894-B626-8F3DE81C98F2}"/>
    <cellStyle name="40% - Accent1 2 2 4 3" xfId="1789" xr:uid="{753EB3CA-D463-4A63-8705-684E50EB349A}"/>
    <cellStyle name="40% - Accent1 2 2 4 3 2" xfId="3556" xr:uid="{85147174-1481-48C7-9B74-FF61EBABA94C}"/>
    <cellStyle name="40% - Accent1 2 2 4 3 2 2" xfId="13535" xr:uid="{C14F219E-8D68-4DEC-8BA6-D4D025C975D2}"/>
    <cellStyle name="40% - Accent1 2 2 4 3 2 3" xfId="45581" xr:uid="{A410D92E-355E-4F77-B13F-9F5BAB47D5C0}"/>
    <cellStyle name="40% - Accent1 2 2 4 3 3" xfId="4927" xr:uid="{9C09C4E4-9466-49B1-B1BA-2DCFC341976B}"/>
    <cellStyle name="40% - Accent1 2 2 4 3 3 2" xfId="17071" xr:uid="{0F129A72-F5AE-47DE-9714-453FB3737668}"/>
    <cellStyle name="40% - Accent1 2 2 4 3 3 3" xfId="46930" xr:uid="{8E083FFF-5476-4D64-BF47-56DA7A9C8060}"/>
    <cellStyle name="40% - Accent1 2 2 4 3 4" xfId="7046" xr:uid="{4DB06B7D-9DB8-4C44-A225-1B6334870852}"/>
    <cellStyle name="40% - Accent1 2 2 4 3 5" xfId="43840" xr:uid="{BE5726C8-9A6C-4F2D-8B70-1EE7B5E65502}"/>
    <cellStyle name="40% - Accent1 2 2 4 4" xfId="1211" xr:uid="{89DCB618-8821-42A7-AA35-0D5872269720}"/>
    <cellStyle name="40% - Accent1 2 2 4 4 2" xfId="3018" xr:uid="{CCD44DA0-4CFE-42C2-B00A-1CC6D7474A9A}"/>
    <cellStyle name="40% - Accent1 2 2 4 4 2 2" xfId="33644" xr:uid="{4E9DE0B7-AA67-4526-BA59-CABA2A054771}"/>
    <cellStyle name="40% - Accent1 2 2 4 4 2 3" xfId="45043" xr:uid="{2ACBF883-D030-4BDC-B9E8-B6B9FA463164}"/>
    <cellStyle name="40% - Accent1 2 2 4 4 3" xfId="40753" xr:uid="{A2268790-F084-4B54-8E54-7A99A600AC7C}"/>
    <cellStyle name="40% - Accent1 2 2 4 4 4" xfId="12972" xr:uid="{AD2A29A6-3AE2-4EAB-9583-E467053D5E66}"/>
    <cellStyle name="40% - Accent1 2 2 4 4 5" xfId="43302" xr:uid="{CD03A1AA-BCCD-4696-8489-47D60EAB5BB2}"/>
    <cellStyle name="40% - Accent1 2 2 4 5" xfId="2442" xr:uid="{502740E0-725E-468D-A686-604EC58A32C7}"/>
    <cellStyle name="40% - Accent1 2 2 4 5 2" xfId="30705" xr:uid="{52D08C7C-E47C-4392-B4FB-9C9467ED47A7}"/>
    <cellStyle name="40% - Accent1 2 2 4 5 3" xfId="16556" xr:uid="{2F0EC258-BD3D-4AF8-B1B8-B49B00025C43}"/>
    <cellStyle name="40% - Accent1 2 2 4 5 4" xfId="44467" xr:uid="{8434BA7C-AC59-4698-811A-D8D6C6B2C1EA}"/>
    <cellStyle name="40% - Accent1 2 2 4 6" xfId="4389" xr:uid="{A40A5EBA-1375-4971-95B7-24EA620FE4D6}"/>
    <cellStyle name="40% - Accent1 2 2 4 6 2" xfId="28728" xr:uid="{14ABB84C-3021-469D-B144-54E13A58BE42}"/>
    <cellStyle name="40% - Accent1 2 2 4 6 3" xfId="46392" xr:uid="{D532FB49-C371-4568-BD57-C9389F5703EB}"/>
    <cellStyle name="40% - Accent1 2 2 4 7" xfId="5464" xr:uid="{A0B27784-22B9-4535-B00C-A67BE7792206}"/>
    <cellStyle name="40% - Accent1 2 2 4 7 2" xfId="36741" xr:uid="{24084DBA-DCD5-4952-8606-7B07780963FF}"/>
    <cellStyle name="40% - Accent1 2 2 4 7 3" xfId="47466" xr:uid="{9E022231-48C1-4619-952B-805D575A49D8}"/>
    <cellStyle name="40% - Accent1 2 2 4 8" xfId="6152" xr:uid="{BCDBE6CA-11EA-4081-ABB1-7CCBBA7B80D7}"/>
    <cellStyle name="40% - Accent1 2 2 4 9" xfId="42726" xr:uid="{C664F68E-6D26-4F2A-B852-EFDA39531ED3}"/>
    <cellStyle name="40% - Accent1 2 2 5" xfId="419" xr:uid="{4AB49019-0F3C-4646-8E7D-A77FC3EA02EF}"/>
    <cellStyle name="40% - Accent1 2 2 5 2" xfId="885" xr:uid="{10F9C387-7FCD-4B13-8920-A30420475B77}"/>
    <cellStyle name="40% - Accent1 2 2 5 2 2" xfId="2030" xr:uid="{4C9791A1-C476-460A-AF04-531ECCF4B5B8}"/>
    <cellStyle name="40% - Accent1 2 2 5 2 2 2" xfId="3793" xr:uid="{6D5275C7-D677-4955-A21D-4A8615FE4292}"/>
    <cellStyle name="40% - Accent1 2 2 5 2 2 2 2" xfId="35137" xr:uid="{CC38E833-DCA2-4470-B520-86A282B94CA9}"/>
    <cellStyle name="40% - Accent1 2 2 5 2 2 2 3" xfId="45818" xr:uid="{24A5FB7D-3168-4691-AA2C-88D07F4DAE3F}"/>
    <cellStyle name="40% - Accent1 2 2 5 2 2 3" xfId="5164" xr:uid="{75421DB2-ED00-47B5-9E9F-06C4E4F38FBA}"/>
    <cellStyle name="40% - Accent1 2 2 5 2 2 3 2" xfId="47167" xr:uid="{93A18454-ED27-4301-BD18-8F7E22D4E728}"/>
    <cellStyle name="40% - Accent1 2 2 5 2 2 4" xfId="13271" xr:uid="{5FE64CD2-DDD0-4175-B39A-3615F3FB1CAD}"/>
    <cellStyle name="40% - Accent1 2 2 5 2 2 5" xfId="44077" xr:uid="{0A1ED05F-76BB-4BD9-8E6B-519B14191C9D}"/>
    <cellStyle name="40% - Accent1 2 2 5 2 3" xfId="1468" xr:uid="{A77853D4-33E1-4186-B833-F1467945617E}"/>
    <cellStyle name="40% - Accent1 2 2 5 2 3 2" xfId="3275" xr:uid="{4DF523A7-2AA1-4FAD-A60D-E45011440B7F}"/>
    <cellStyle name="40% - Accent1 2 2 5 2 3 2 2" xfId="45300" xr:uid="{5969D2D1-9188-4022-8E9D-8E5A62C19B8C}"/>
    <cellStyle name="40% - Accent1 2 2 5 2 3 3" xfId="16807" xr:uid="{47E76EC5-83B9-4E4B-96AC-08BD22643FC4}"/>
    <cellStyle name="40% - Accent1 2 2 5 2 3 4" xfId="43559" xr:uid="{17F40A90-DF84-4239-B1AA-CD924C6BF127}"/>
    <cellStyle name="40% - Accent1 2 2 5 2 4" xfId="2697" xr:uid="{3F254F9E-848B-4EE5-9C61-DEE0E4D25880}"/>
    <cellStyle name="40% - Accent1 2 2 5 2 4 2" xfId="39490" xr:uid="{3785A515-9133-4E5D-AD3F-3B5153A86532}"/>
    <cellStyle name="40% - Accent1 2 2 5 2 4 3" xfId="44722" xr:uid="{438EBF45-014A-447A-9C6C-87B83FA6EAC3}"/>
    <cellStyle name="40% - Accent1 2 2 5 2 5" xfId="4646" xr:uid="{D01A97F1-DDEE-44C9-9DBC-4BD5327ED93A}"/>
    <cellStyle name="40% - Accent1 2 2 5 2 5 2" xfId="46649" xr:uid="{351E7D8B-25D4-4779-9F09-C0F145088F25}"/>
    <cellStyle name="40% - Accent1 2 2 5 2 6" xfId="5467" xr:uid="{1F0AEC9A-3B73-4C81-8B66-5E86A64B2372}"/>
    <cellStyle name="40% - Accent1 2 2 5 2 6 2" xfId="47469" xr:uid="{7755B32E-D0EA-4431-89D8-B8C73D42CBEC}"/>
    <cellStyle name="40% - Accent1 2 2 5 2 7" xfId="6736" xr:uid="{5B3FD805-8D36-4EA9-872F-48E869108237}"/>
    <cellStyle name="40% - Accent1 2 2 5 2 8" xfId="42981" xr:uid="{F21DF6FE-DA3E-42A0-8C7E-691ADC9BFDF9}"/>
    <cellStyle name="40% - Accent1 2 2 5 3" xfId="1790" xr:uid="{F00E4F92-12DB-487E-BF5D-967E16FF36E6}"/>
    <cellStyle name="40% - Accent1 2 2 5 3 2" xfId="3557" xr:uid="{8D8B4629-508E-463E-B218-8D83178034A6}"/>
    <cellStyle name="40% - Accent1 2 2 5 3 2 2" xfId="13536" xr:uid="{66DAAB7B-D578-44E6-B670-2485652C3894}"/>
    <cellStyle name="40% - Accent1 2 2 5 3 2 3" xfId="45582" xr:uid="{7C8A0133-56D6-4BE6-BE46-C251C248A92B}"/>
    <cellStyle name="40% - Accent1 2 2 5 3 3" xfId="4928" xr:uid="{96562DEA-C98F-4149-9D31-0B4246C2D0F4}"/>
    <cellStyle name="40% - Accent1 2 2 5 3 3 2" xfId="17072" xr:uid="{1D2577E6-52F9-4052-A060-19C4DC701B4A}"/>
    <cellStyle name="40% - Accent1 2 2 5 3 3 3" xfId="46931" xr:uid="{EFAB72AA-B6D1-4957-88BC-3C3BAE0A6637}"/>
    <cellStyle name="40% - Accent1 2 2 5 3 4" xfId="7047" xr:uid="{CA188FFE-8ADB-4F7F-AACB-FF56BC92F201}"/>
    <cellStyle name="40% - Accent1 2 2 5 3 5" xfId="43841" xr:uid="{EAEFCEAD-FB9A-4768-A6CE-067F940DE857}"/>
    <cellStyle name="40% - Accent1 2 2 5 4" xfId="1212" xr:uid="{6178A9C4-DB61-408E-AB4A-113E0DF8C9FC}"/>
    <cellStyle name="40% - Accent1 2 2 5 4 2" xfId="3019" xr:uid="{C0E70AF2-E805-4462-B0DD-79020BF0BE4F}"/>
    <cellStyle name="40% - Accent1 2 2 5 4 2 2" xfId="30155" xr:uid="{F62A0CE1-8518-4AE3-B8D5-D3291F688FA4}"/>
    <cellStyle name="40% - Accent1 2 2 5 4 2 3" xfId="45044" xr:uid="{F2E352E5-8DFF-4DC4-AE5B-FE50009852CB}"/>
    <cellStyle name="40% - Accent1 2 2 5 4 3" xfId="12973" xr:uid="{98048CE0-1A28-4798-A61D-CAC31DA6B97E}"/>
    <cellStyle name="40% - Accent1 2 2 5 4 4" xfId="43303" xr:uid="{0607C160-9B65-4E3A-956A-7C0D631BA88E}"/>
    <cellStyle name="40% - Accent1 2 2 5 5" xfId="2443" xr:uid="{6638D40C-209F-4375-BF38-B88FCF2EEFFD}"/>
    <cellStyle name="40% - Accent1 2 2 5 5 2" xfId="16557" xr:uid="{28BF80EA-6051-4A1B-94C6-B102F4AE7A08}"/>
    <cellStyle name="40% - Accent1 2 2 5 5 3" xfId="44468" xr:uid="{B0F664FB-C472-49EA-9912-448DD87AF591}"/>
    <cellStyle name="40% - Accent1 2 2 5 6" xfId="4390" xr:uid="{C61372CD-1A00-4BB9-996F-2D292CF12E17}"/>
    <cellStyle name="40% - Accent1 2 2 5 6 2" xfId="37520" xr:uid="{3585D79C-2A33-43AA-A54B-404A89AD03D4}"/>
    <cellStyle name="40% - Accent1 2 2 5 6 3" xfId="46393" xr:uid="{697873BF-686B-44DA-8C8C-12FD7F2397AE}"/>
    <cellStyle name="40% - Accent1 2 2 5 7" xfId="5466" xr:uid="{CBFEF92D-0F94-4EA4-A621-EB0BBF6102A0}"/>
    <cellStyle name="40% - Accent1 2 2 5 7 2" xfId="47468" xr:uid="{093CB739-302A-46D9-9AA8-7414E7A07B4F}"/>
    <cellStyle name="40% - Accent1 2 2 5 8" xfId="6153" xr:uid="{B7CA8A1C-1758-4FD2-A39F-11D26F1121F7}"/>
    <cellStyle name="40% - Accent1 2 2 5 9" xfId="42727" xr:uid="{E7AE38DB-CCB4-44B8-BB2F-F9D2F754B257}"/>
    <cellStyle name="40% - Accent1 2 2 6" xfId="877" xr:uid="{40A3A3E8-C55E-437D-A562-82E33D786D92}"/>
    <cellStyle name="40% - Accent1 2 2 6 2" xfId="2022" xr:uid="{47872C2B-EC2F-4850-8182-206A7791B5F3}"/>
    <cellStyle name="40% - Accent1 2 2 6 2 2" xfId="3785" xr:uid="{D18CAB15-BBCF-4212-A7E4-70AFA842A6BD}"/>
    <cellStyle name="40% - Accent1 2 2 6 2 2 2" xfId="31409" xr:uid="{C90C7636-25CD-45C1-8D06-59E993F0824F}"/>
    <cellStyle name="40% - Accent1 2 2 6 2 2 3" xfId="45810" xr:uid="{E4911140-DC75-4E17-B58C-4C9211FBC745}"/>
    <cellStyle name="40% - Accent1 2 2 6 2 3" xfId="5156" xr:uid="{C0068267-EE80-40D5-AE3D-48DD91FF5796}"/>
    <cellStyle name="40% - Accent1 2 2 6 2 3 2" xfId="38967" xr:uid="{ED1FBC4F-5EC1-4351-946F-23E582A6391F}"/>
    <cellStyle name="40% - Accent1 2 2 6 2 3 3" xfId="47159" xr:uid="{61E6ED5B-F27E-4F7E-BA18-CB34A8EE15F0}"/>
    <cellStyle name="40% - Accent1 2 2 6 2 4" xfId="13263" xr:uid="{4E62A7D4-87FE-401F-B532-D7A72E73BA5D}"/>
    <cellStyle name="40% - Accent1 2 2 6 2 5" xfId="44069" xr:uid="{DB0F5B8D-C526-46E3-9FE3-63E36CCB9548}"/>
    <cellStyle name="40% - Accent1 2 2 6 3" xfId="1460" xr:uid="{4866FB5A-B915-4BBC-93B8-4DA63272F44C}"/>
    <cellStyle name="40% - Accent1 2 2 6 3 2" xfId="3267" xr:uid="{59509410-8AD7-4CF8-804B-E5F5757FAB7E}"/>
    <cellStyle name="40% - Accent1 2 2 6 3 2 2" xfId="34551" xr:uid="{5ACB7150-A7D3-446B-89FB-96D82F5B99BE}"/>
    <cellStyle name="40% - Accent1 2 2 6 3 2 3" xfId="45292" xr:uid="{9CFB6DB4-F32A-4FEF-9957-E3B230265771}"/>
    <cellStyle name="40% - Accent1 2 2 6 3 3" xfId="40923" xr:uid="{0E1A16AB-3DE0-4417-9047-56BF7EFBAFEA}"/>
    <cellStyle name="40% - Accent1 2 2 6 3 4" xfId="16799" xr:uid="{5EF2C8A5-FA51-471C-B22C-6E5F46115A5A}"/>
    <cellStyle name="40% - Accent1 2 2 6 3 5" xfId="43551" xr:uid="{A5363138-B488-4D6E-9B4E-19E96A87A440}"/>
    <cellStyle name="40% - Accent1 2 2 6 4" xfId="2689" xr:uid="{33DEC0EE-3B5E-41FF-886F-4BA8CF410427}"/>
    <cellStyle name="40% - Accent1 2 2 6 4 2" xfId="29547" xr:uid="{26FF055F-F5B7-4351-B2A8-9094E273ABB5}"/>
    <cellStyle name="40% - Accent1 2 2 6 4 3" xfId="21588" xr:uid="{54F5741D-83E6-48E8-A872-0DDB4D557F87}"/>
    <cellStyle name="40% - Accent1 2 2 6 4 4" xfId="44714" xr:uid="{EF949388-E345-450E-85AA-B5E8A5B2ED6B}"/>
    <cellStyle name="40% - Accent1 2 2 6 5" xfId="4638" xr:uid="{F398B690-9C15-484D-99B7-4F0B77966177}"/>
    <cellStyle name="40% - Accent1 2 2 6 5 2" xfId="27627" xr:uid="{7E26F7C8-3739-47F2-BC2C-625398B0D5D5}"/>
    <cellStyle name="40% - Accent1 2 2 6 5 3" xfId="46641" xr:uid="{5AF3998F-853D-409D-B69B-02FF1041BE4D}"/>
    <cellStyle name="40% - Accent1 2 2 6 6" xfId="5468" xr:uid="{B91FBD69-15A7-442B-97A9-C220A3644ADB}"/>
    <cellStyle name="40% - Accent1 2 2 6 6 2" xfId="36915" xr:uid="{C54121B6-5C56-4E94-B1CB-A8E075B0C786}"/>
    <cellStyle name="40% - Accent1 2 2 6 6 3" xfId="47470" xr:uid="{607B7ACC-2CB4-4F08-8B5A-CE3E6782C182}"/>
    <cellStyle name="40% - Accent1 2 2 6 7" xfId="6728" xr:uid="{692930CD-CCAF-4038-9CFB-C10963A8ADDD}"/>
    <cellStyle name="40% - Accent1 2 2 6 8" xfId="42973" xr:uid="{6D7CB543-6ABC-4F62-91ED-98DDC69BD073}"/>
    <cellStyle name="40% - Accent1 2 2 7" xfId="1782" xr:uid="{FFFC0EC1-9990-4E45-8BBC-4053ACEBF2D1}"/>
    <cellStyle name="40% - Accent1 2 2 7 2" xfId="3549" xr:uid="{A458ACD9-1D37-40F2-8CCC-D47C85003D62}"/>
    <cellStyle name="40% - Accent1 2 2 7 2 2" xfId="33852" xr:uid="{33D1F7A4-16D7-412B-9C74-BA022968B60E}"/>
    <cellStyle name="40% - Accent1 2 2 7 2 3" xfId="13528" xr:uid="{2BB6274B-8338-4B3A-A089-45FCAF550234}"/>
    <cellStyle name="40% - Accent1 2 2 7 2 4" xfId="45574" xr:uid="{ECBBF0FF-A21F-40D8-82F1-F87D9EB3D8C6}"/>
    <cellStyle name="40% - Accent1 2 2 7 3" xfId="4920" xr:uid="{B3FFE22A-0C63-4B2A-8494-97B1F07300DC}"/>
    <cellStyle name="40% - Accent1 2 2 7 3 2" xfId="17064" xr:uid="{BFAE96FC-CD70-420E-AB2F-916F1144000C}"/>
    <cellStyle name="40% - Accent1 2 2 7 3 3" xfId="46923" xr:uid="{9E917811-FB27-4F36-944C-22F1C82D5EE1}"/>
    <cellStyle name="40% - Accent1 2 2 7 4" xfId="38293" xr:uid="{67A3B19A-5834-438A-8169-41085FE68C75}"/>
    <cellStyle name="40% - Accent1 2 2 7 5" xfId="7039" xr:uid="{47297CFE-276C-47B9-A01C-6B795CD393A4}"/>
    <cellStyle name="40% - Accent1 2 2 7 6" xfId="43833" xr:uid="{7C6CD613-AC36-4F02-B6F8-045DBE3DDB60}"/>
    <cellStyle name="40% - Accent1 2 2 8" xfId="1204" xr:uid="{376E40CE-FFAE-43E1-8DEA-E676712DFE89}"/>
    <cellStyle name="40% - Accent1 2 2 8 2" xfId="3011" xr:uid="{3797BF24-69F8-46C6-9E99-237AAC3CCFF6}"/>
    <cellStyle name="40% - Accent1 2 2 8 2 2" xfId="32567" xr:uid="{CA176F86-7899-49FF-BF09-0E786FA8E130}"/>
    <cellStyle name="40% - Accent1 2 2 8 2 3" xfId="45036" xr:uid="{FD7C5BBD-65C7-4C16-B11D-6C3A8F8D9F80}"/>
    <cellStyle name="40% - Accent1 2 2 8 3" xfId="40232" xr:uid="{790A8F34-64AF-42C8-B9D5-9281AA8C4910}"/>
    <cellStyle name="40% - Accent1 2 2 8 4" xfId="24059" xr:uid="{8E85228A-AAA2-431C-B0F5-D67600A4D3B6}"/>
    <cellStyle name="40% - Accent1 2 2 8 5" xfId="8554" xr:uid="{F465BCBD-BD6B-4235-B9DA-CB8CEE7B12B2}"/>
    <cellStyle name="40% - Accent1 2 2 8 6" xfId="43295" xr:uid="{7016C99A-D50C-4AA6-933C-09DA7068B7F0}"/>
    <cellStyle name="40% - Accent1 2 2 9" xfId="2435" xr:uid="{FA5D48FC-76D3-44F4-BCE8-834289B468F8}"/>
    <cellStyle name="40% - Accent1 2 2 9 2" xfId="28939" xr:uid="{A5368161-F7BC-4A6E-B6AB-4B230AFB7AE1}"/>
    <cellStyle name="40% - Accent1 2 2 9 3" xfId="12965" xr:uid="{CB7CBA65-FFBD-4109-9898-C8A140A03C06}"/>
    <cellStyle name="40% - Accent1 2 2 9 4" xfId="44460" xr:uid="{68996EC5-0D09-431B-9F62-ADB2B6C826C6}"/>
    <cellStyle name="40% - Accent1 2 3" xfId="420" xr:uid="{7CC9FF16-C85B-41FB-8ED9-13C5351560FD}"/>
    <cellStyle name="40% - Accent1 2 3 10" xfId="36176" xr:uid="{CFCE5E0C-49C9-447A-A2DF-229DC61EF335}"/>
    <cellStyle name="40% - Accent1 2 3 2" xfId="11225" xr:uid="{3AFB8C2D-8C6A-4811-8716-E2D82E9A6995}"/>
    <cellStyle name="40% - Accent1 2 3 2 2" xfId="12690" xr:uid="{54B8A973-ED86-4EC7-91ED-CD5E162C7E5A}"/>
    <cellStyle name="40% - Accent1 2 3 2 2 2" xfId="16263" xr:uid="{C9D75EE5-6E63-42E7-AA3C-C44F5E600BAF}"/>
    <cellStyle name="40% - Accent1 2 3 2 2 2 2" xfId="26290" xr:uid="{67BDBA39-A716-4FB8-9275-5D8E70A61B8C}"/>
    <cellStyle name="40% - Accent1 2 3 2 2 2 2 2" xfId="35317" xr:uid="{C32EAB09-297B-4BD2-B991-ABF9A0E166E7}"/>
    <cellStyle name="40% - Accent1 2 3 2 2 2 3" xfId="32075" xr:uid="{DCC7D85C-7B60-4597-9F08-5AA71B048D64}"/>
    <cellStyle name="40% - Accent1 2 3 2 2 2 4" xfId="39670" xr:uid="{9885FB85-B42A-4986-B93B-72B11E5D8FD7}"/>
    <cellStyle name="40% - Accent1 2 3 2 2 3" xfId="19790" xr:uid="{7B852F0C-14F3-4977-8FD0-4EABA6337CD0}"/>
    <cellStyle name="40% - Accent1 2 3 2 2 3 2" xfId="33302" xr:uid="{E16ED9A2-9B0F-4201-8CA9-DAA60FB005F2}"/>
    <cellStyle name="40% - Accent1 2 3 2 2 3 3" xfId="41667" xr:uid="{A05B3B90-AD5C-4454-A091-2DA7CCA93BD1}"/>
    <cellStyle name="40% - Accent1 2 3 2 2 4" xfId="22268" xr:uid="{C0FFEA0A-771F-462C-8B09-05E52786919E}"/>
    <cellStyle name="40% - Accent1 2 3 2 2 4 2" xfId="30341" xr:uid="{5EBF2437-E4FF-4B54-9182-ACD2D14D47C8}"/>
    <cellStyle name="40% - Accent1 2 3 2 2 5" xfId="28382" xr:uid="{1BE1A730-6C55-49B4-92B4-63CA6586B0C7}"/>
    <cellStyle name="40% - Accent1 2 3 2 2 6" xfId="37705" xr:uid="{99126A8B-9F39-488D-AE0F-69E82543B793}"/>
    <cellStyle name="40% - Accent1 2 3 2 3" xfId="14821" xr:uid="{1664DC4B-F12F-4FEF-B2D9-722EEE94C4DE}"/>
    <cellStyle name="40% - Accent1 2 3 2 3 2" xfId="23250" xr:uid="{979D2373-B24F-4BEE-A10D-A0F7D0652B42}"/>
    <cellStyle name="40% - Accent1 2 3 2 3 2 2" xfId="31576" xr:uid="{66C31F81-E96D-41B0-B8BB-B9CC724B9A38}"/>
    <cellStyle name="40% - Accent1 2 3 2 3 2 3" xfId="39134" xr:uid="{F32EBC97-2860-4C74-92FB-258795194085}"/>
    <cellStyle name="40% - Accent1 2 3 2 3 3" xfId="25791" xr:uid="{944B45E4-EBCF-439A-86CF-905351E2B209}"/>
    <cellStyle name="40% - Accent1 2 3 2 3 3 2" xfId="34741" xr:uid="{D5C50FC9-E65E-4BA6-8526-9187D227200A}"/>
    <cellStyle name="40% - Accent1 2 3 2 3 3 3" xfId="41113" xr:uid="{3A2DB8A7-BAE5-44BF-AA3B-748315645F58}"/>
    <cellStyle name="40% - Accent1 2 3 2 3 4" xfId="21766" xr:uid="{481127D7-34A7-4292-ABF8-C6BEA2FA8CAA}"/>
    <cellStyle name="40% - Accent1 2 3 2 3 4 2" xfId="29745" xr:uid="{BB702877-940E-458D-9E8E-13C000FFFA66}"/>
    <cellStyle name="40% - Accent1 2 3 2 3 5" xfId="27817" xr:uid="{F1D65BCD-4F8F-48A7-A5E5-1B187FB5DC27}"/>
    <cellStyle name="40% - Accent1 2 3 2 3 6" xfId="37113" xr:uid="{90D95156-C677-4128-8587-F1DCC0506D21}"/>
    <cellStyle name="40% - Accent1 2 3 2 4" xfId="18348" xr:uid="{960D270A-5B23-4153-BBFC-C2680703175F}"/>
    <cellStyle name="40% - Accent1 2 3 2 4 2" xfId="25217" xr:uid="{50B59FC9-217F-4473-ADBE-97DEF6EF87A4}"/>
    <cellStyle name="40% - Accent1 2 3 2 4 2 2" xfId="34031" xr:uid="{BC9C8AD4-CDDC-48FC-B05C-C3E6D1EBB801}"/>
    <cellStyle name="40% - Accent1 2 3 2 4 3" xfId="31044" xr:uid="{404BBD65-4810-4B2B-BDDC-C32076C4603B}"/>
    <cellStyle name="40% - Accent1 2 3 2 4 4" xfId="38474" xr:uid="{8895E12B-294D-480B-9CBD-1CB158D499CD}"/>
    <cellStyle name="40% - Accent1 2 3 2 5" xfId="24204" xr:uid="{D4C2BA83-E7A5-4B79-8661-2303FFD4B637}"/>
    <cellStyle name="40% - Accent1 2 3 2 5 2" xfId="32745" xr:uid="{B1B392D2-811F-4DFB-900F-0D477A4EAAE5}"/>
    <cellStyle name="40% - Accent1 2 3 2 5 3" xfId="40410" xr:uid="{AA1B72D0-CAF9-4E7F-BD1C-FB8811C96290}"/>
    <cellStyle name="40% - Accent1 2 3 2 6" xfId="21227" xr:uid="{5843F889-FA70-4C12-9311-E4A45D1169F2}"/>
    <cellStyle name="40% - Accent1 2 3 2 6 2" xfId="29138" xr:uid="{7266DD9C-F49F-4ECA-8FA3-77AD2C3BC907}"/>
    <cellStyle name="40% - Accent1 2 3 2 7" xfId="27233" xr:uid="{5E0CF4CD-C28B-435C-8FAA-0293CF302B33}"/>
    <cellStyle name="40% - Accent1 2 3 2 8" xfId="36373" xr:uid="{721C5EFD-26C6-416F-B165-488AF2274261}"/>
    <cellStyle name="40% - Accent1 2 3 3" xfId="10797" xr:uid="{CDEB5411-935D-46F9-80DC-755143E617C3}"/>
    <cellStyle name="40% - Accent1 2 3 3 2" xfId="12283" xr:uid="{073831F7-622F-4B92-A9E2-38229E445264}"/>
    <cellStyle name="40% - Accent1 2 3 3 2 2" xfId="15856" xr:uid="{56FB464A-A496-4614-950B-20D6ED1A10D0}"/>
    <cellStyle name="40% - Accent1 2 3 3 2 2 2" xfId="26463" xr:uid="{A028DBDE-2B68-43AC-A4A6-DD4B132EE0D9}"/>
    <cellStyle name="40% - Accent1 2 3 3 2 2 2 2" xfId="35512" xr:uid="{B5752F00-C9AD-484C-9C88-9C2C39DF3A09}"/>
    <cellStyle name="40% - Accent1 2 3 3 2 2 3" xfId="32246" xr:uid="{35C2F279-4E0B-4227-A3A6-A318710BC1B7}"/>
    <cellStyle name="40% - Accent1 2 3 3 2 2 4" xfId="39857" xr:uid="{41A46192-9E4D-49AA-AD35-E22D943BCF41}"/>
    <cellStyle name="40% - Accent1 2 3 3 2 3" xfId="19383" xr:uid="{686C4D13-5BC7-4A42-AB84-02118078EE49}"/>
    <cellStyle name="40% - Accent1 2 3 3 2 3 2" xfId="33488" xr:uid="{63E66D94-213A-4DE2-B368-FD442E4079FD}"/>
    <cellStyle name="40% - Accent1 2 3 3 2 3 3" xfId="41847" xr:uid="{B13DA625-FF3D-4906-A45D-D2C757FB6944}"/>
    <cellStyle name="40% - Accent1 2 3 3 2 4" xfId="22439" xr:uid="{8BDF90E0-C786-4923-BA75-D7EB94D4C8C2}"/>
    <cellStyle name="40% - Accent1 2 3 3 2 4 2" xfId="30538" xr:uid="{A6E07A4F-DF4B-4B0E-9559-A3C3A104067A}"/>
    <cellStyle name="40% - Accent1 2 3 3 2 5" xfId="28569" xr:uid="{A50CA086-A73E-49E8-A093-DF4B0CC0C080}"/>
    <cellStyle name="40% - Accent1 2 3 3 2 6" xfId="37896" xr:uid="{1C0B1B12-0621-4792-8FC2-C7C5B94FD137}"/>
    <cellStyle name="40% - Accent1 2 3 3 3" xfId="14429" xr:uid="{740FFB1A-E463-4F43-95BA-C5E685DAAE3F}"/>
    <cellStyle name="40% - Accent1 2 3 3 3 2" xfId="23425" xr:uid="{38D72E0E-9274-46DE-922E-41FF0E447353}"/>
    <cellStyle name="40% - Accent1 2 3 3 3 2 2" xfId="31754" xr:uid="{3CC3C92C-D635-4AC4-B5B4-BFCBF3485648}"/>
    <cellStyle name="40% - Accent1 2 3 3 3 2 3" xfId="39306" xr:uid="{BC41E247-7AA9-4507-95BD-CA8D027E63E2}"/>
    <cellStyle name="40% - Accent1 2 3 3 3 3" xfId="25970" xr:uid="{4476EC11-2CE4-4A29-AE74-8A2317804D59}"/>
    <cellStyle name="40% - Accent1 2 3 3 3 3 2" xfId="34936" xr:uid="{FAD9BF53-2EDC-40EC-83BD-97018E853EE1}"/>
    <cellStyle name="40% - Accent1 2 3 3 3 3 3" xfId="41302" xr:uid="{06422B7C-9B57-4835-A9F9-DD88FE75D0A4}"/>
    <cellStyle name="40% - Accent1 2 3 3 3 4" xfId="21944" xr:uid="{898B7372-9949-4379-8F96-B95FE656DF33}"/>
    <cellStyle name="40% - Accent1 2 3 3 3 4 2" xfId="29948" xr:uid="{964F37A0-4430-48CB-B899-AE19EDE2526F}"/>
    <cellStyle name="40% - Accent1 2 3 3 3 5" xfId="28013" xr:uid="{78317FEF-47E7-4850-8046-E8702007B9E1}"/>
    <cellStyle name="40% - Accent1 2 3 3 3 6" xfId="37315" xr:uid="{0EB138B4-51A1-4C78-BFE0-75AE7905DBBC}"/>
    <cellStyle name="40% - Accent1 2 3 3 4" xfId="17956" xr:uid="{379044DF-A65A-404F-80D2-09777FAE95DF}"/>
    <cellStyle name="40% - Accent1 2 3 3 4 2" xfId="25402" xr:uid="{3E61A954-D8D5-468C-BFF2-CB86F243382A}"/>
    <cellStyle name="40% - Accent1 2 3 3 4 2 2" xfId="34227" xr:uid="{4B2BB6EE-0B0C-40D1-B341-2667EBBF90E0}"/>
    <cellStyle name="40% - Accent1 2 3 3 4 3" xfId="31226" xr:uid="{8BB8B75B-0CC2-47A7-8692-37FE50C270FE}"/>
    <cellStyle name="40% - Accent1 2 3 3 4 4" xfId="38661" xr:uid="{00B6242B-7F04-4AF9-A672-E69B08191767}"/>
    <cellStyle name="40% - Accent1 2 3 3 5" xfId="24384" xr:uid="{4C0CF181-A3F7-410C-964A-3AABE80E4654}"/>
    <cellStyle name="40% - Accent1 2 3 3 5 2" xfId="32934" xr:uid="{C87977AF-68C5-4291-9215-1F84800BDF95}"/>
    <cellStyle name="40% - Accent1 2 3 3 5 3" xfId="40593" xr:uid="{57B7B070-5FB9-4481-9AD7-AB4853F48264}"/>
    <cellStyle name="40% - Accent1 2 3 3 6" xfId="21407" xr:uid="{8B808409-CA24-443D-AD91-871E7C7A78EF}"/>
    <cellStyle name="40% - Accent1 2 3 3 6 2" xfId="29340" xr:uid="{6656C422-1464-4D92-B5C0-75A7AFAE3F9D}"/>
    <cellStyle name="40% - Accent1 2 3 3 7" xfId="27422" xr:uid="{B9F13C8C-CBF1-48C7-8115-2CC0B5026237}"/>
    <cellStyle name="40% - Accent1 2 3 3 8" xfId="36571" xr:uid="{4C1483A7-4B6B-4DB5-A073-5B7CA0272DC4}"/>
    <cellStyle name="40% - Accent1 2 3 4" xfId="11630" xr:uid="{0D2BF2D6-0420-40E3-84AD-D5FD26B2667C}"/>
    <cellStyle name="40% - Accent1 2 3 4 2" xfId="15213" xr:uid="{79292149-5421-4991-9E92-60043D0194AB}"/>
    <cellStyle name="40% - Accent1 2 3 4 2 2" xfId="26139" xr:uid="{4CB367D0-3E3B-4066-8E4E-FE3E687A8C08}"/>
    <cellStyle name="40% - Accent1 2 3 4 2 2 2" xfId="35136" xr:uid="{92CF60AD-FF24-439C-88CB-18B611D4455B}"/>
    <cellStyle name="40% - Accent1 2 3 4 2 3" xfId="31924" xr:uid="{789FFA52-A52B-4253-A374-EA851E486897}"/>
    <cellStyle name="40% - Accent1 2 3 4 2 4" xfId="39489" xr:uid="{0687A47C-1AAF-4B0A-A6CE-FDE04CDE1C87}"/>
    <cellStyle name="40% - Accent1 2 3 4 3" xfId="18740" xr:uid="{8B6B9551-7673-4100-A25D-29254D6C66B5}"/>
    <cellStyle name="40% - Accent1 2 3 4 3 2" xfId="33127" xr:uid="{A0A887BB-8888-4467-B41B-978F463BAF24}"/>
    <cellStyle name="40% - Accent1 2 3 4 3 3" xfId="41492" xr:uid="{E4D3C4DA-AA2C-4E4A-AAEE-9BB3462FDDE5}"/>
    <cellStyle name="40% - Accent1 2 3 4 4" xfId="22115" xr:uid="{E83657F3-CC2B-4851-9187-D5AD73702F85}"/>
    <cellStyle name="40% - Accent1 2 3 4 4 2" xfId="30154" xr:uid="{54B21BFD-1005-4331-B91A-C9AF7AFCFD4A}"/>
    <cellStyle name="40% - Accent1 2 3 4 5" xfId="28209" xr:uid="{51ABFA49-318E-43A0-A5C2-1FD739DF1DA1}"/>
    <cellStyle name="40% - Accent1 2 3 4 6" xfId="37519" xr:uid="{F1301B2A-D533-4F3D-BD85-CF859278D77C}"/>
    <cellStyle name="40% - Accent1 2 3 5" xfId="7651" xr:uid="{768D3B53-812C-4784-8E88-6F50D49D69D0}"/>
    <cellStyle name="40% - Accent1 2 3 5 2" xfId="13817" xr:uid="{B95B5B27-B6A9-4D3E-89A8-206AD14160A5}"/>
    <cellStyle name="40% - Accent1 2 3 5 2 2" xfId="31408" xr:uid="{44D149B6-7679-4B2C-9552-F9A3C8102F2A}"/>
    <cellStyle name="40% - Accent1 2 3 5 2 3" xfId="38966" xr:uid="{C7371207-259E-4037-BFFA-7506BECB9C94}"/>
    <cellStyle name="40% - Accent1 2 3 5 3" xfId="17353" xr:uid="{E7DCAD54-3383-4F84-A79D-270B2CC35DD2}"/>
    <cellStyle name="40% - Accent1 2 3 5 3 2" xfId="34550" xr:uid="{92A5EDCC-01AF-400E-B4FE-C65182D80FE8}"/>
    <cellStyle name="40% - Accent1 2 3 5 3 3" xfId="40922" xr:uid="{0B3FF4B8-E3C8-42FA-97AB-59C2FC087927}"/>
    <cellStyle name="40% - Accent1 2 3 5 4" xfId="21587" xr:uid="{05694BD4-4924-4B4F-BAEA-08F8F4DACB76}"/>
    <cellStyle name="40% - Accent1 2 3 5 4 2" xfId="29546" xr:uid="{8CD33AE8-105F-48CA-B991-F55B976879BC}"/>
    <cellStyle name="40% - Accent1 2 3 5 5" xfId="27626" xr:uid="{E9B6D03D-A55E-49E0-93B8-CBD81F5E21B1}"/>
    <cellStyle name="40% - Accent1 2 3 5 6" xfId="36914" xr:uid="{B23CCDD4-CC31-4DE1-B97B-EAA95B90FDE6}"/>
    <cellStyle name="40% - Accent1 2 3 6" xfId="22728" xr:uid="{C5738D9E-2B6F-4867-B142-5A9FED95591E}"/>
    <cellStyle name="40% - Accent1 2 3 6 2" xfId="25055" xr:uid="{11845847-0CA4-4D2C-8C0F-BE86BCA63561}"/>
    <cellStyle name="40% - Accent1 2 3 6 2 2" xfId="33851" xr:uid="{90D4BE4B-590F-4BB3-A7EE-A31C1AD279F0}"/>
    <cellStyle name="40% - Accent1 2 3 6 3" xfId="30882" xr:uid="{FC5A6FB2-2FD1-474B-A995-4A8993C9C790}"/>
    <cellStyle name="40% - Accent1 2 3 6 4" xfId="38292" xr:uid="{408BA264-F62F-4153-BF87-239800F9C904}"/>
    <cellStyle name="40% - Accent1 2 3 7" xfId="24058" xr:uid="{480F9C07-2CAC-41D3-B0CA-33307C5E0E97}"/>
    <cellStyle name="40% - Accent1 2 3 7 2" xfId="32566" xr:uid="{12B69AAC-490A-4898-8BE8-49C6D0FD86BC}"/>
    <cellStyle name="40% - Accent1 2 3 7 3" xfId="40231" xr:uid="{8C569274-2F63-47D3-AD63-07CCE0CCA8F8}"/>
    <cellStyle name="40% - Accent1 2 3 8" xfId="21058" xr:uid="{6C48F50A-13F4-45BB-BB6C-54ABD16C27D4}"/>
    <cellStyle name="40% - Accent1 2 3 8 2" xfId="28938" xr:uid="{E3398D9C-2F71-43D9-B471-19E2ABDAEA78}"/>
    <cellStyle name="40% - Accent1 2 3 9" xfId="27067" xr:uid="{06D2A57A-E1DA-4A09-9FEA-58C2673A4ADB}"/>
    <cellStyle name="40% - Accent1 2 4" xfId="421" xr:uid="{3C87A820-55B2-4CD9-B3A6-BF15C536038A}"/>
    <cellStyle name="40% - Accent1 2 4 2" xfId="10992" xr:uid="{205E0B01-D193-490F-9BE8-BBEDB09E63DF}"/>
    <cellStyle name="40% - Accent1 2 4 2 2" xfId="26602" xr:uid="{8E437A53-728E-4345-BAAA-7D6DA8F0BED4}"/>
    <cellStyle name="40% - Accent1 2 4 2 2 2" xfId="35673" xr:uid="{D7146CC0-C764-4522-AB97-A58D6EAE87DD}"/>
    <cellStyle name="40% - Accent1 2 4 2 2 3" xfId="40018" xr:uid="{07D8E611-F79E-43AE-BAF6-ED277C66F39D}"/>
    <cellStyle name="40% - Accent1 2 4 2 3" xfId="32381" xr:uid="{7872CC78-36A8-47E2-A7BD-0E57F8EB2E63}"/>
    <cellStyle name="40% - Accent1 2 4 2 3 2" xfId="42001" xr:uid="{56EFF82C-9895-488A-A3FB-5B8860E12F60}"/>
    <cellStyle name="40% - Accent1 2 4 2 4" xfId="38054" xr:uid="{50944874-7171-45E8-A374-AFA0179CBBD4}"/>
    <cellStyle name="40% - Accent1 2 4 2 5" xfId="23898" xr:uid="{BE65F0A3-097F-4059-8754-F1432EB562D5}"/>
    <cellStyle name="40% - Accent1 2 4 3" xfId="12066" xr:uid="{7174261A-3D9B-4F7D-AE6A-1E4D6FC11B93}"/>
    <cellStyle name="40% - Accent1 2 4 3 2" xfId="15644" xr:uid="{56B10440-B402-4DC8-A804-C942BB517B50}"/>
    <cellStyle name="40% - Accent1 2 4 3 3" xfId="19171" xr:uid="{703C06C3-B69B-4AF7-8D0C-0766958306DB}"/>
    <cellStyle name="40% - Accent1 2 4 4" xfId="10569" xr:uid="{743FB009-F9BD-4862-B087-35CF7773D670}"/>
    <cellStyle name="40% - Accent1 2 4 4 2" xfId="14236" xr:uid="{AB3F431B-B03D-45A9-9745-90630BA82E98}"/>
    <cellStyle name="40% - Accent1 2 4 4 3" xfId="17763" xr:uid="{19D08B69-A28F-4C56-8984-C256111A721E}"/>
    <cellStyle name="40% - Accent1 2 4 5" xfId="22582" xr:uid="{1432AB7F-80B0-4038-985A-59BDB1AD2D79}"/>
    <cellStyle name="40% - Accent1 2 4 5 2" xfId="30704" xr:uid="{E1B9C801-7732-4CC6-9086-9B2D2453D3F6}"/>
    <cellStyle name="40% - Accent1 2 4 6" xfId="28727" xr:uid="{4174E5C2-716D-4D35-9D40-0C93B4385868}"/>
    <cellStyle name="40% - Accent1 2 4 7" xfId="36740" xr:uid="{5C9A75A7-F918-4AA2-AECF-C2F9B15E9331}"/>
    <cellStyle name="40% - Accent1 2 5" xfId="11079" xr:uid="{F56A2009-5DDC-4DAB-A406-3449E3E7543C}"/>
    <cellStyle name="40% - Accent1 2 5 2" xfId="12530" xr:uid="{7820CB10-603E-4BEB-97AF-AB4AB77FB9DA}"/>
    <cellStyle name="40% - Accent1 2 5 2 2" xfId="16103" xr:uid="{0A1EF8F1-EF1D-4DF3-B228-2ABEB5A353CD}"/>
    <cellStyle name="40% - Accent1 2 5 2 3" xfId="19630" xr:uid="{63848C14-73DC-4669-B7B1-D725C671BBAB}"/>
    <cellStyle name="40% - Accent1 2 5 3" xfId="14675" xr:uid="{3AD23C99-A59B-4F44-B0AC-CA120E7007EA}"/>
    <cellStyle name="40% - Accent1 2 5 4" xfId="18202" xr:uid="{9F352E42-F06D-4286-921C-400DBC5A2C62}"/>
    <cellStyle name="40% - Accent1 2 6" xfId="10650" xr:uid="{22F15AE0-3400-43B9-A892-FA5BF26F63E0}"/>
    <cellStyle name="40% - Accent1 2 6 2" xfId="12130" xr:uid="{662E1BC1-487E-4DA8-B21B-3F4AEFD01DA9}"/>
    <cellStyle name="40% - Accent1 2 6 2 2" xfId="15703" xr:uid="{BF6AF2E0-BE3D-4DEE-97AC-8FDF2CF35A4E}"/>
    <cellStyle name="40% - Accent1 2 6 2 3" xfId="19230" xr:uid="{B7D252BF-57C5-41FD-B6CF-4B68CB3C6BCF}"/>
    <cellStyle name="40% - Accent1 2 6 3" xfId="14282" xr:uid="{89B7A94C-5BEE-4DF7-B3B9-9800A101927E}"/>
    <cellStyle name="40% - Accent1 2 6 4" xfId="17809" xr:uid="{1A28963A-22B2-4CC1-A84D-0DBF28A4E0C3}"/>
    <cellStyle name="40% - Accent1 20" xfId="48168" xr:uid="{451D1881-1F36-4C8B-8FAE-D2776EE34D5B}"/>
    <cellStyle name="40% - Accent1 3" xfId="222" xr:uid="{B1A35B38-E518-4D8D-BA1B-3FC602702B85}"/>
    <cellStyle name="40% - Accent1 3 10" xfId="6071" xr:uid="{67288772-69BD-42CA-9BDB-AD4CEE55B9B5}"/>
    <cellStyle name="40% - Accent1 3 11" xfId="36178" xr:uid="{E36894D2-C1BE-4FF1-86F8-82FA1E563264}"/>
    <cellStyle name="40% - Accent1 3 12" xfId="42496" xr:uid="{11A24F4C-2C88-4205-B69E-2EDB49F8C26F}"/>
    <cellStyle name="40% - Accent1 3 13" xfId="42568" xr:uid="{2A1A90E8-FF5B-4CD3-8533-6F419D987A23}"/>
    <cellStyle name="40% - Accent1 3 14" xfId="48124" xr:uid="{5DA9A28B-E195-41C8-A62F-7005A54077D7}"/>
    <cellStyle name="40% - Accent1 3 2" xfId="422" xr:uid="{E191E8DF-A130-4534-A3E9-9AA00BE1D0A9}"/>
    <cellStyle name="40% - Accent1 3 2 2" xfId="11137" xr:uid="{BD5DAFBA-AF9C-463A-B6AF-7F008F724ECC}"/>
    <cellStyle name="40% - Accent1 3 2 2 2" xfId="12589" xr:uid="{6B1525D5-4AFD-4BBB-8AEF-017995FA1ECD}"/>
    <cellStyle name="40% - Accent1 3 2 2 2 2" xfId="16162" xr:uid="{00406EBB-A1B3-4B04-B312-3E2DAACF762C}"/>
    <cellStyle name="40% - Accent1 3 2 2 2 2 2" xfId="35319" xr:uid="{FFF03464-6D12-44AE-9FED-D03FC613B15F}"/>
    <cellStyle name="40% - Accent1 3 2 2 2 3" xfId="19689" xr:uid="{94E8FFB7-EE67-41B2-8FA8-F80E07696D5F}"/>
    <cellStyle name="40% - Accent1 3 2 2 2 4" xfId="39672" xr:uid="{41E6A4E9-F9F6-4661-95D6-84CCFD1F2214}"/>
    <cellStyle name="40% - Accent1 3 2 2 3" xfId="14733" xr:uid="{04474D6F-7981-49EB-9078-7BEEC8BE7562}"/>
    <cellStyle name="40% - Accent1 3 2 2 3 2" xfId="33303" xr:uid="{8238F519-7732-46E1-819A-96E7F1A7D2DE}"/>
    <cellStyle name="40% - Accent1 3 2 2 3 3" xfId="41668" xr:uid="{34868377-FA75-4056-A38C-6EB8EDF371B7}"/>
    <cellStyle name="40% - Accent1 3 2 2 4" xfId="18260" xr:uid="{F9AC0CE9-73A8-47E8-A02C-78007C4A6CFB}"/>
    <cellStyle name="40% - Accent1 3 2 2 4 2" xfId="30343" xr:uid="{5BED087D-E647-4686-94CB-9BF0284E4004}"/>
    <cellStyle name="40% - Accent1 3 2 2 5" xfId="28383" xr:uid="{7E060A17-D1C7-421A-AAAC-227C5B99C744}"/>
    <cellStyle name="40% - Accent1 3 2 2 6" xfId="37706" xr:uid="{DC7F5B29-3BDD-472D-A105-D8E7E4CFE3AB}"/>
    <cellStyle name="40% - Accent1 3 2 3" xfId="20379" xr:uid="{7D18328A-E24D-4BCA-95FB-7660595FCBCA}"/>
    <cellStyle name="40% - Accent1 3 2 3 2" xfId="23251" xr:uid="{8A77BBE6-A96B-40D9-B4B7-6556D1EED0D2}"/>
    <cellStyle name="40% - Accent1 3 2 3 2 2" xfId="31577" xr:uid="{92F579BC-08E7-4B74-A701-341C27400FB1}"/>
    <cellStyle name="40% - Accent1 3 2 3 2 3" xfId="39135" xr:uid="{89AE271B-0FFE-481C-B83F-2C2D3A5F066C}"/>
    <cellStyle name="40% - Accent1 3 2 3 3" xfId="25792" xr:uid="{BBA2D160-2724-4AE1-9ABF-A6CC94CCEECC}"/>
    <cellStyle name="40% - Accent1 3 2 3 3 2" xfId="34742" xr:uid="{CF56AB68-6867-48DB-904A-8AC433CC8955}"/>
    <cellStyle name="40% - Accent1 3 2 3 3 3" xfId="41114" xr:uid="{F44C4232-6EFB-49CA-B7AC-0346F917815D}"/>
    <cellStyle name="40% - Accent1 3 2 3 4" xfId="21767" xr:uid="{ECDA169B-7B8D-4076-B503-6FF6A424B250}"/>
    <cellStyle name="40% - Accent1 3 2 3 4 2" xfId="29747" xr:uid="{9EC08744-3415-4F84-A609-99509B0DB567}"/>
    <cellStyle name="40% - Accent1 3 2 3 5" xfId="27818" xr:uid="{66CA9E1B-434C-46AE-8C6D-3786F47DC062}"/>
    <cellStyle name="40% - Accent1 3 2 3 6" xfId="37115" xr:uid="{4501D386-A505-40E2-9072-BD364DFC3916}"/>
    <cellStyle name="40% - Accent1 3 2 4" xfId="22845" xr:uid="{17E12BC4-005F-4E01-9E31-1663BBF88066}"/>
    <cellStyle name="40% - Accent1 3 2 4 2" xfId="25218" xr:uid="{90DB0A40-EF0E-4752-9A62-BD2F58817584}"/>
    <cellStyle name="40% - Accent1 3 2 4 2 2" xfId="34032" xr:uid="{56ABAEFB-6E8B-458D-AD67-5821D511F7A4}"/>
    <cellStyle name="40% - Accent1 3 2 4 3" xfId="31045" xr:uid="{6DB6D65D-2BDD-4E96-9423-1065F5C9FF75}"/>
    <cellStyle name="40% - Accent1 3 2 4 4" xfId="38475" xr:uid="{7D098AE9-67E2-4C16-83D5-98AF5A7D6593}"/>
    <cellStyle name="40% - Accent1 3 2 5" xfId="24205" xr:uid="{393C1453-0349-4791-8BFF-A1F7DC79A444}"/>
    <cellStyle name="40% - Accent1 3 2 5 2" xfId="32746" xr:uid="{27D9EFA7-6E3D-44D2-AAB4-10A29A7587BA}"/>
    <cellStyle name="40% - Accent1 3 2 5 3" xfId="40411" xr:uid="{8E7B4A05-B3C0-4E48-80F6-326526AE3A0A}"/>
    <cellStyle name="40% - Accent1 3 2 6" xfId="21228" xr:uid="{C24600C0-7010-4D23-AFDA-E382A201FF00}"/>
    <cellStyle name="40% - Accent1 3 2 6 2" xfId="29140" xr:uid="{84B4DFE6-2B3C-4190-926C-7265C94916B6}"/>
    <cellStyle name="40% - Accent1 3 2 7" xfId="27234" xr:uid="{5E9BD256-3C5A-4119-9944-586CED74F5A8}"/>
    <cellStyle name="40% - Accent1 3 2 8" xfId="36375" xr:uid="{8ED4327A-7DF5-4544-BC25-CBF3943CE95B}"/>
    <cellStyle name="40% - Accent1 3 2 9" xfId="10122" xr:uid="{A63AE7AE-18C4-46E2-ADA8-FE4EE9F50599}"/>
    <cellStyle name="40% - Accent1 3 3" xfId="2207" xr:uid="{36422C78-021E-4B14-93D0-D7F4EA9BD673}"/>
    <cellStyle name="40% - Accent1 3 3 10" xfId="10121" xr:uid="{BC62169D-CCAA-4A1A-BF6F-21D5ECDF429D}"/>
    <cellStyle name="40% - Accent1 3 3 11" xfId="44238" xr:uid="{F6C33084-E993-4587-A7EA-EB73FB9A5949}"/>
    <cellStyle name="40% - Accent1 3 3 2" xfId="3954" xr:uid="{CF147D9B-1612-402C-A452-E625EB09720F}"/>
    <cellStyle name="40% - Accent1 3 3 2 2" xfId="23801" xr:uid="{62B16E10-5036-47FD-9AB0-132EF9080C54}"/>
    <cellStyle name="40% - Accent1 3 3 2 2 2" xfId="26464" xr:uid="{7EE22870-AB01-4434-B5AF-3D854215A926}"/>
    <cellStyle name="40% - Accent1 3 3 2 2 2 2" xfId="35514" xr:uid="{C0D9F23E-A103-4C5C-ACA1-F14A7A8CF8EE}"/>
    <cellStyle name="40% - Accent1 3 3 2 2 3" xfId="32247" xr:uid="{D4E9C25C-0F46-47C8-A0BF-CD92A9F5ED1D}"/>
    <cellStyle name="40% - Accent1 3 3 2 2 4" xfId="39859" xr:uid="{0796DDCE-EBC5-487C-A6C9-220140F1C53A}"/>
    <cellStyle name="40% - Accent1 3 3 2 3" xfId="24766" xr:uid="{5A1E1187-CF90-4201-A5C0-D8AA2C130019}"/>
    <cellStyle name="40% - Accent1 3 3 2 3 2" xfId="33489" xr:uid="{72C462CF-FF0E-40BD-AD94-2500C4E5F7D0}"/>
    <cellStyle name="40% - Accent1 3 3 2 3 3" xfId="41848" xr:uid="{3F5FB25F-A996-47AE-8A3B-9AAE157F82E5}"/>
    <cellStyle name="40% - Accent1 3 3 2 4" xfId="22440" xr:uid="{CBE920A9-7544-4AE5-BBD9-F5D2E0A71610}"/>
    <cellStyle name="40% - Accent1 3 3 2 4 2" xfId="30540" xr:uid="{24D40133-3CCA-446E-91ED-E730A703AE17}"/>
    <cellStyle name="40% - Accent1 3 3 2 5" xfId="28570" xr:uid="{25ACB76B-F727-43E1-988A-063BDFCD96FC}"/>
    <cellStyle name="40% - Accent1 3 3 2 6" xfId="37898" xr:uid="{C6229980-942A-4E05-9DEC-C03501F54875}"/>
    <cellStyle name="40% - Accent1 3 3 2 7" xfId="20813" xr:uid="{B14EC40A-3196-43AE-97E2-5AA17A63EA67}"/>
    <cellStyle name="40% - Accent1 3 3 2 8" xfId="45979" xr:uid="{B28BD9F3-CAF2-44CC-9DDE-1B050721BB21}"/>
    <cellStyle name="40% - Accent1 3 3 3" xfId="20495" xr:uid="{54D7C14B-B4B4-454F-B9D4-3CB91D5D9A9E}"/>
    <cellStyle name="40% - Accent1 3 3 3 2" xfId="23426" xr:uid="{D20FCF96-5F26-4DFA-9C50-2D8FFE4E6038}"/>
    <cellStyle name="40% - Accent1 3 3 3 2 2" xfId="31755" xr:uid="{99D58EB5-BBB4-48B9-B981-90098C7F08CE}"/>
    <cellStyle name="40% - Accent1 3 3 3 2 3" xfId="39307" xr:uid="{BD19F986-B25D-40D8-9E49-4F109F59BCBA}"/>
    <cellStyle name="40% - Accent1 3 3 3 3" xfId="25971" xr:uid="{4C3C295A-7E9B-4C77-8595-D6450644C30B}"/>
    <cellStyle name="40% - Accent1 3 3 3 3 2" xfId="34937" xr:uid="{A2735DB8-A41D-47D0-8DF1-FEECB14D6708}"/>
    <cellStyle name="40% - Accent1 3 3 3 3 3" xfId="41303" xr:uid="{9651C802-4A6B-46DC-9601-83396F3B6797}"/>
    <cellStyle name="40% - Accent1 3 3 3 4" xfId="21945" xr:uid="{1D0A1BAB-E9D8-4B9F-B1F5-622B0467FD6E}"/>
    <cellStyle name="40% - Accent1 3 3 3 4 2" xfId="29950" xr:uid="{36D5B191-7B52-42CF-B258-182811C104FF}"/>
    <cellStyle name="40% - Accent1 3 3 3 5" xfId="28014" xr:uid="{F0967190-DCBC-4484-8091-63D5FC48A3E1}"/>
    <cellStyle name="40% - Accent1 3 3 3 6" xfId="37317" xr:uid="{BAE8FFCA-8FE4-4E36-8D15-4DA2A1B44165}"/>
    <cellStyle name="40% - Accent1 3 3 4" xfId="22972" xr:uid="{E39BAB2D-F162-4174-8BDC-8294D657FE14}"/>
    <cellStyle name="40% - Accent1 3 3 4 2" xfId="25403" xr:uid="{C1B47212-D252-4785-8F63-EF2030CD561F}"/>
    <cellStyle name="40% - Accent1 3 3 4 2 2" xfId="34229" xr:uid="{A736D0C1-5F9D-447C-89E9-51EC1DD69B3C}"/>
    <cellStyle name="40% - Accent1 3 3 4 3" xfId="31227" xr:uid="{5FE0B7D7-E33B-45DE-A48F-2CCD3067A9C8}"/>
    <cellStyle name="40% - Accent1 3 3 4 4" xfId="38663" xr:uid="{1C31C31B-084B-4E67-B5D4-C33C5D4EF8E7}"/>
    <cellStyle name="40% - Accent1 3 3 5" xfId="24385" xr:uid="{8A29BF01-6438-4935-9203-C625D7C77DA8}"/>
    <cellStyle name="40% - Accent1 3 3 5 2" xfId="32935" xr:uid="{AE9B0BFC-43BB-4B1F-8A56-5A8842496659}"/>
    <cellStyle name="40% - Accent1 3 3 5 3" xfId="40594" xr:uid="{706BD860-170D-4E32-90B7-905680F7BE9D}"/>
    <cellStyle name="40% - Accent1 3 3 6" xfId="21408" xr:uid="{9BC2A136-0299-4499-B677-A04E14D05F77}"/>
    <cellStyle name="40% - Accent1 3 3 6 2" xfId="29342" xr:uid="{DD9E9D4E-B937-4BF1-A4D6-D89317AFF5A6}"/>
    <cellStyle name="40% - Accent1 3 3 7" xfId="27423" xr:uid="{C2CC920A-F989-4DC0-870D-90E084674C70}"/>
    <cellStyle name="40% - Accent1 3 3 8" xfId="36573" xr:uid="{3745F25B-E65C-45B2-B44F-FDF91BE1485E}"/>
    <cellStyle name="40% - Accent1 3 3 9" xfId="20160" xr:uid="{14359F7B-B6B3-4946-9414-9B8DDC49555B}"/>
    <cellStyle name="40% - Accent1 3 4" xfId="2284" xr:uid="{BD8B66B3-0F47-4075-A9BD-C9252A8CA1FF}"/>
    <cellStyle name="40% - Accent1 3 4 2" xfId="11831" xr:uid="{0FDBF831-C3F1-4574-954C-CF8E58E8617E}"/>
    <cellStyle name="40% - Accent1 3 4 2 2" xfId="15410" xr:uid="{0961729D-D173-4C5A-A42F-C8F232D1365D}"/>
    <cellStyle name="40% - Accent1 3 4 2 2 2" xfId="35675" xr:uid="{7F1BE83A-0F2D-44A2-BACC-86310BD7B113}"/>
    <cellStyle name="40% - Accent1 3 4 2 2 3" xfId="40020" xr:uid="{E6AB71D4-6E83-4C2C-A464-421531E7065B}"/>
    <cellStyle name="40% - Accent1 3 4 2 3" xfId="18937" xr:uid="{F987F64F-B12E-4577-B39B-D48B1FE4BB3D}"/>
    <cellStyle name="40% - Accent1 3 4 2 3 2" xfId="42003" xr:uid="{BF963B9E-A79D-4E8F-91EF-0A6655806CE2}"/>
    <cellStyle name="40% - Accent1 3 4 2 4" xfId="38056" xr:uid="{7A917FB7-3B16-404F-85F1-F6BD6FD0E51C}"/>
    <cellStyle name="40% - Accent1 3 4 3" xfId="14001" xr:uid="{9CFEA926-C093-44C0-8CCE-BC797C2D9F37}"/>
    <cellStyle name="40% - Accent1 3 4 3 2" xfId="34388" xr:uid="{F3B1DFF2-6DF5-410F-AF05-41DD2D73E6D7}"/>
    <cellStyle name="40% - Accent1 3 4 3 3" xfId="38818" xr:uid="{9AB57DE5-0A8E-4DFD-A064-01D4F63DE69A}"/>
    <cellStyle name="40% - Accent1 3 4 4" xfId="17533" xr:uid="{3205E02E-FB9A-4581-AE88-33933BD8B739}"/>
    <cellStyle name="40% - Accent1 3 4 4 2" xfId="33645" xr:uid="{188413CC-7791-4B84-8286-966CD503EF8E}"/>
    <cellStyle name="40% - Accent1 3 4 4 3" xfId="40754" xr:uid="{B38110D7-734F-4281-81AD-BCFE8B074F3A}"/>
    <cellStyle name="40% - Accent1 3 4 5" xfId="22583" xr:uid="{1CD1D0AF-B258-43D0-BBE0-2B122043D15D}"/>
    <cellStyle name="40% - Accent1 3 4 5 2" xfId="30706" xr:uid="{A94BD3FA-796D-4FC1-ABF4-3B2F9C2CAC19}"/>
    <cellStyle name="40% - Accent1 3 4 6" xfId="28729" xr:uid="{9BE202A0-0FAE-4E0A-8C94-549FEC7DEA5D}"/>
    <cellStyle name="40% - Accent1 3 4 7" xfId="36742" xr:uid="{B4197BB0-4F24-41EF-BFA2-ED79C5B63C94}"/>
    <cellStyle name="40% - Accent1 3 4 8" xfId="9305" xr:uid="{C6F400CC-58BD-4C85-B3B6-BA185B570AE8}"/>
    <cellStyle name="40% - Accent1 3 4 9" xfId="44309" xr:uid="{69D08A64-B14D-4ACF-889B-BE231D0FA29F}"/>
    <cellStyle name="40% - Accent1 3 5" xfId="4050" xr:uid="{6C1D8921-FF76-4528-851D-D229C5D81F2B}"/>
    <cellStyle name="40% - Accent1 3 5 2" xfId="12189" xr:uid="{8FFBB256-EFD1-4140-AA57-E3DDB67FC470}"/>
    <cellStyle name="40% - Accent1 3 5 2 2" xfId="15762" xr:uid="{4895DC0B-B345-4FE2-8765-BA038F955EEF}"/>
    <cellStyle name="40% - Accent1 3 5 2 2 2" xfId="35138" xr:uid="{C00CEA95-BC87-4660-A341-6D73B431F568}"/>
    <cellStyle name="40% - Accent1 3 5 2 3" xfId="19289" xr:uid="{E45EB351-5B29-4A26-87DE-9DDB4D111885}"/>
    <cellStyle name="40% - Accent1 3 5 2 4" xfId="39491" xr:uid="{CEBF4474-5A58-473C-BFBD-0EDE746784C6}"/>
    <cellStyle name="40% - Accent1 3 5 3" xfId="14341" xr:uid="{04E3295D-5803-43D6-AD9D-3CEEB6238226}"/>
    <cellStyle name="40% - Accent1 3 5 3 2" xfId="33128" xr:uid="{8FB8F34C-2F40-4675-B858-654B6C0161F1}"/>
    <cellStyle name="40% - Accent1 3 5 3 3" xfId="41493" xr:uid="{7C8EFBBE-16B9-4788-A2CC-5E69DB0CD127}"/>
    <cellStyle name="40% - Accent1 3 5 4" xfId="17868" xr:uid="{C7A511A9-2D33-4250-8614-62E7D6752E98}"/>
    <cellStyle name="40% - Accent1 3 5 4 2" xfId="30156" xr:uid="{C76613ED-FEE0-423A-921E-673B8CB91239}"/>
    <cellStyle name="40% - Accent1 3 5 5" xfId="28210" xr:uid="{5F071B33-2621-4AFB-A83B-1FF704411C67}"/>
    <cellStyle name="40% - Accent1 3 5 6" xfId="37521" xr:uid="{9CA71AFD-D4F9-4475-BFB5-18C2535DDBCD}"/>
    <cellStyle name="40% - Accent1 3 5 7" xfId="10709" xr:uid="{B16A5F18-ED4D-4CCF-AA36-695474119D98}"/>
    <cellStyle name="40% - Accent1 3 5 8" xfId="46055" xr:uid="{E5000CFF-FE37-4C72-B5A2-708D7905E321}"/>
    <cellStyle name="40% - Accent1 3 6" xfId="4128" xr:uid="{0BF004F1-4654-4535-9AE2-FEC122D69B38}"/>
    <cellStyle name="40% - Accent1 3 6 2" xfId="23113" xr:uid="{7405FF2C-E7C7-4CBE-B5EA-77808F22B541}"/>
    <cellStyle name="40% - Accent1 3 6 2 2" xfId="31410" xr:uid="{712FEC19-C81A-4151-A082-3717508BAEC4}"/>
    <cellStyle name="40% - Accent1 3 6 2 3" xfId="38968" xr:uid="{FE185D3C-2FFF-475C-BE3F-320C5197E659}"/>
    <cellStyle name="40% - Accent1 3 6 3" xfId="25643" xr:uid="{E9141655-BAF4-4756-A69E-C5D075B45138}"/>
    <cellStyle name="40% - Accent1 3 6 3 2" xfId="34552" xr:uid="{D6F10E45-47AD-4F15-AFA5-67021600548C}"/>
    <cellStyle name="40% - Accent1 3 6 3 3" xfId="40924" xr:uid="{3B3C89F0-042C-41AF-BF48-17300115E662}"/>
    <cellStyle name="40% - Accent1 3 6 4" xfId="21589" xr:uid="{27186FE0-96B6-4FED-BD32-F6F92F4A90B1}"/>
    <cellStyle name="40% - Accent1 3 6 4 2" xfId="29548" xr:uid="{4FDF91C8-7156-4130-BAEA-FE52316C8D4B}"/>
    <cellStyle name="40% - Accent1 3 6 5" xfId="27628" xr:uid="{B9EB2967-5082-42CE-B39E-B652202CCFA5}"/>
    <cellStyle name="40% - Accent1 3 6 6" xfId="36916" xr:uid="{E44FE7F4-0CF5-4B75-887B-1B698E1EA493}"/>
    <cellStyle name="40% - Accent1 3 6 7" xfId="20275" xr:uid="{514A6AD3-CAC0-48F9-99CB-654EAD5415AD}"/>
    <cellStyle name="40% - Accent1 3 6 8" xfId="8774" xr:uid="{A99D38A8-D2F1-4693-84EE-67A039173471}"/>
    <cellStyle name="40% - Accent1 3 6 9" xfId="46132" xr:uid="{A0DFF336-FD26-4EB4-A1C1-99347984BA34}"/>
    <cellStyle name="40% - Accent1 3 7" xfId="4205" xr:uid="{F7C4F0DC-7716-4F79-B2F3-494D786B6D11}"/>
    <cellStyle name="40% - Accent1 3 7 2" xfId="25056" xr:uid="{AB486E98-24FE-4BB8-87DC-FE193F97CD0A}"/>
    <cellStyle name="40% - Accent1 3 7 2 2" xfId="33853" xr:uid="{0571B1E5-6C97-4274-B641-16F779DDDE23}"/>
    <cellStyle name="40% - Accent1 3 7 3" xfId="30883" xr:uid="{FB607318-9C1A-4FC8-ABD1-A380E2A2152C}"/>
    <cellStyle name="40% - Accent1 3 7 4" xfId="38294" xr:uid="{10E6628A-F5F1-4D01-936C-C7E37878D913}"/>
    <cellStyle name="40% - Accent1 3 7 5" xfId="22729" xr:uid="{7D0E2BD4-CBCC-47FD-BA4D-7E293D7911CB}"/>
    <cellStyle name="40% - Accent1 3 7 6" xfId="46209" xr:uid="{A70AF64C-5B90-4165-B37D-14753AE2DC05}"/>
    <cellStyle name="40% - Accent1 3 8" xfId="4282" xr:uid="{7EE41CF1-BB5D-4133-8D0E-54DCA734C7B8}"/>
    <cellStyle name="40% - Accent1 3 8 2" xfId="32568" xr:uid="{719635EA-7068-450A-BF7B-850AE3E3704D}"/>
    <cellStyle name="40% - Accent1 3 8 3" xfId="40233" xr:uid="{E24C1474-D324-4C12-9432-DDBB4A837EBF}"/>
    <cellStyle name="40% - Accent1 3 8 4" xfId="24060" xr:uid="{12CDBEDF-5DE5-482B-BA85-C4C8CCD6546E}"/>
    <cellStyle name="40% - Accent1 3 8 5" xfId="46286" xr:uid="{6BFC7994-96F3-497C-8961-C23E7D62B399}"/>
    <cellStyle name="40% - Accent1 3 9" xfId="5946" xr:uid="{76662BEA-E71A-4644-8F3F-96DE715C2301}"/>
    <cellStyle name="40% - Accent1 3 9 2" xfId="28940" xr:uid="{D1BAC758-0B4F-447D-BA35-5AD1B02D168D}"/>
    <cellStyle name="40% - Accent1 3 9 3" xfId="21059" xr:uid="{CE351144-CE7B-4836-9ABD-82BD8F278C55}"/>
    <cellStyle name="40% - Accent1 3 9 4" xfId="47943" xr:uid="{D70ED68F-0140-44BD-97A3-D0CBB556C46E}"/>
    <cellStyle name="40% - Accent1 4" xfId="423" xr:uid="{1BD41875-5AD6-4A9E-8949-ADBE77256F68}"/>
    <cellStyle name="40% - Accent1 4 10" xfId="27068" xr:uid="{A7A90FF1-4784-4847-9A51-44EAE8FB5AC3}"/>
    <cellStyle name="40% - Accent1 4 11" xfId="36179" xr:uid="{BD2ABA1B-A3CE-4E9B-92CE-A1328385570D}"/>
    <cellStyle name="40% - Accent1 4 2" xfId="11204" xr:uid="{D9B47BE8-4DCB-44E7-A337-220AF3B020B2}"/>
    <cellStyle name="40% - Accent1 4 2 2" xfId="12669" xr:uid="{C4209176-F1F5-412B-BBE5-D3074ABBD6A4}"/>
    <cellStyle name="40% - Accent1 4 2 2 2" xfId="16242" xr:uid="{91A08783-8F2C-4CE0-90B8-A49264BC57DC}"/>
    <cellStyle name="40% - Accent1 4 2 2 2 2" xfId="26291" xr:uid="{851AFA8D-ECA2-4A4D-B42E-1CFBE88CDE8B}"/>
    <cellStyle name="40% - Accent1 4 2 2 2 2 2" xfId="35320" xr:uid="{CA656CB9-229D-46CF-90C5-855FCACD080E}"/>
    <cellStyle name="40% - Accent1 4 2 2 2 3" xfId="32076" xr:uid="{C8C21370-44CF-480C-BD1C-511C748AAC29}"/>
    <cellStyle name="40% - Accent1 4 2 2 2 4" xfId="39673" xr:uid="{244CC7B7-A0A7-41B3-8CEA-DEF4C558C94E}"/>
    <cellStyle name="40% - Accent1 4 2 2 3" xfId="19769" xr:uid="{ED3129D5-0C5A-449E-8AFC-02A73394EFB4}"/>
    <cellStyle name="40% - Accent1 4 2 2 3 2" xfId="33304" xr:uid="{2999F06C-9A78-4D8A-89F6-B79A6AC03620}"/>
    <cellStyle name="40% - Accent1 4 2 2 3 3" xfId="41669" xr:uid="{42CE6286-3B2F-4911-BE24-D928F09D673B}"/>
    <cellStyle name="40% - Accent1 4 2 2 4" xfId="22270" xr:uid="{864BF74A-7218-4261-9E2A-648DF3FA387C}"/>
    <cellStyle name="40% - Accent1 4 2 2 4 2" xfId="30344" xr:uid="{97B80B21-B458-45BC-9C94-CCB1E51EF292}"/>
    <cellStyle name="40% - Accent1 4 2 2 5" xfId="28384" xr:uid="{F13BB535-AAF2-4532-94E5-94F104FD62CE}"/>
    <cellStyle name="40% - Accent1 4 2 2 6" xfId="37707" xr:uid="{FD4751F7-769A-42D1-B5A2-F9FD7824A1A2}"/>
    <cellStyle name="40% - Accent1 4 2 3" xfId="14800" xr:uid="{9BA157EE-EB5E-473D-83DC-4B8AC63BF97F}"/>
    <cellStyle name="40% - Accent1 4 2 3 2" xfId="23252" xr:uid="{B86BF327-F20A-408D-85F6-DD4AE2B3F65E}"/>
    <cellStyle name="40% - Accent1 4 2 3 2 2" xfId="31578" xr:uid="{5B5DADEE-407A-4BDE-BF8D-08F3728DDC4B}"/>
    <cellStyle name="40% - Accent1 4 2 3 2 3" xfId="39136" xr:uid="{EABFC550-766E-4369-A75F-1E9B8894F07A}"/>
    <cellStyle name="40% - Accent1 4 2 3 3" xfId="25793" xr:uid="{7552A785-FA2A-4597-A769-E8CD45A7744B}"/>
    <cellStyle name="40% - Accent1 4 2 3 3 2" xfId="34743" xr:uid="{D2DAA6E7-EA3B-4B45-8A1A-24F59F36A040}"/>
    <cellStyle name="40% - Accent1 4 2 3 3 3" xfId="41115" xr:uid="{39A778F5-2182-4933-BDDE-CB1F28323798}"/>
    <cellStyle name="40% - Accent1 4 2 3 4" xfId="21768" xr:uid="{9E688523-2056-49E4-9B29-F24DF941B51A}"/>
    <cellStyle name="40% - Accent1 4 2 3 4 2" xfId="29748" xr:uid="{FA1BF268-543B-4D9C-90C8-266535A66527}"/>
    <cellStyle name="40% - Accent1 4 2 3 5" xfId="27819" xr:uid="{6CC04E63-AB1D-41B4-9172-2311301DDDC7}"/>
    <cellStyle name="40% - Accent1 4 2 3 6" xfId="37116" xr:uid="{CCF2387D-E71E-42BE-BBA5-D1BCD01B3048}"/>
    <cellStyle name="40% - Accent1 4 2 4" xfId="18327" xr:uid="{697041A9-3B12-455C-80B1-DFDA5FA8A4FC}"/>
    <cellStyle name="40% - Accent1 4 2 4 2" xfId="25219" xr:uid="{DBC9B736-3863-43C1-915E-F44431FF0F81}"/>
    <cellStyle name="40% - Accent1 4 2 4 2 2" xfId="34033" xr:uid="{EEDFD416-DB04-4CF6-8458-40F48F05D92F}"/>
    <cellStyle name="40% - Accent1 4 2 4 3" xfId="31046" xr:uid="{94982211-63F9-47DF-9B66-19A112343177}"/>
    <cellStyle name="40% - Accent1 4 2 4 4" xfId="38476" xr:uid="{167C3EE5-BB14-4E05-8F5F-860782120F57}"/>
    <cellStyle name="40% - Accent1 4 2 5" xfId="24206" xr:uid="{2F68A99E-F824-406C-B3FD-CA5DFBE1E932}"/>
    <cellStyle name="40% - Accent1 4 2 5 2" xfId="32747" xr:uid="{BEA76FE9-DED9-4968-B356-05629312684E}"/>
    <cellStyle name="40% - Accent1 4 2 5 3" xfId="40412" xr:uid="{33BF631B-F178-4D20-9127-3F62681564D3}"/>
    <cellStyle name="40% - Accent1 4 2 6" xfId="21229" xr:uid="{439EA031-7A3C-4582-9F9D-A0D91E9A103D}"/>
    <cellStyle name="40% - Accent1 4 2 6 2" xfId="29141" xr:uid="{66303E19-A3DB-4731-B917-BC17A02A1A27}"/>
    <cellStyle name="40% - Accent1 4 2 7" xfId="27235" xr:uid="{304DC3F0-9135-46D5-A55F-EB842CA6B278}"/>
    <cellStyle name="40% - Accent1 4 2 8" xfId="36376" xr:uid="{AD76615D-834E-4C69-803F-A6BE9DC60963}"/>
    <cellStyle name="40% - Accent1 4 3" xfId="10777" xr:uid="{BF4B94E6-5E3C-40CD-9752-60F7FEFABDE8}"/>
    <cellStyle name="40% - Accent1 4 3 2" xfId="12262" xr:uid="{EE0665AB-C41C-4B42-A5B6-D044EF3CE044}"/>
    <cellStyle name="40% - Accent1 4 3 2 2" xfId="15835" xr:uid="{A1337C46-310F-4404-AFF7-3CAF4BEE3B84}"/>
    <cellStyle name="40% - Accent1 4 3 2 2 2" xfId="26465" xr:uid="{A05541C9-258E-42E0-8EFB-E2DF0DF4C5DE}"/>
    <cellStyle name="40% - Accent1 4 3 2 2 2 2" xfId="35515" xr:uid="{89E5B020-1B7B-4E85-A290-1E68DEC50E99}"/>
    <cellStyle name="40% - Accent1 4 3 2 2 3" xfId="32248" xr:uid="{BD2E519C-CE18-4447-BB32-176B8533BF40}"/>
    <cellStyle name="40% - Accent1 4 3 2 2 4" xfId="39860" xr:uid="{ABCD69A5-AC44-41F8-8DB5-C5C5472CAEBC}"/>
    <cellStyle name="40% - Accent1 4 3 2 3" xfId="19362" xr:uid="{5B07C623-F9F5-46BE-9125-67D8893474B6}"/>
    <cellStyle name="40% - Accent1 4 3 2 3 2" xfId="33490" xr:uid="{8023774E-3C2B-4A98-BC7E-C65675E532B6}"/>
    <cellStyle name="40% - Accent1 4 3 2 3 3" xfId="41849" xr:uid="{D614B5A8-7107-45C9-8709-F16009CC54F4}"/>
    <cellStyle name="40% - Accent1 4 3 2 4" xfId="22441" xr:uid="{D560A4E6-C531-4070-A4AC-BBA353F02C0F}"/>
    <cellStyle name="40% - Accent1 4 3 2 4 2" xfId="30541" xr:uid="{B02CABA6-F8C7-4B8D-B15A-179623ABC829}"/>
    <cellStyle name="40% - Accent1 4 3 2 5" xfId="28571" xr:uid="{ADE2B295-043F-4A94-90FB-981D7BC5C65D}"/>
    <cellStyle name="40% - Accent1 4 3 2 6" xfId="37899" xr:uid="{A8856115-7368-4795-B036-32C0347685CE}"/>
    <cellStyle name="40% - Accent1 4 3 3" xfId="14409" xr:uid="{8121D0BA-13A3-450A-85F5-427CA419DD7A}"/>
    <cellStyle name="40% - Accent1 4 3 3 2" xfId="23427" xr:uid="{1A38170A-6934-4570-A2B2-1CDBB5FF3887}"/>
    <cellStyle name="40% - Accent1 4 3 3 2 2" xfId="31756" xr:uid="{19D4AD16-E769-4D2A-91C4-5A34AB3D468A}"/>
    <cellStyle name="40% - Accent1 4 3 3 2 3" xfId="39308" xr:uid="{B174C6C4-7EA2-49EE-8C27-1CA33C900BD0}"/>
    <cellStyle name="40% - Accent1 4 3 3 3" xfId="25972" xr:uid="{3727520F-1B3E-45A4-9674-AD9A43A87A3A}"/>
    <cellStyle name="40% - Accent1 4 3 3 3 2" xfId="34938" xr:uid="{BB4EE81C-505B-4D13-9A81-A06645B10908}"/>
    <cellStyle name="40% - Accent1 4 3 3 3 3" xfId="41304" xr:uid="{4A09732B-6999-485E-AF4C-9471A5B22C3B}"/>
    <cellStyle name="40% - Accent1 4 3 3 4" xfId="21946" xr:uid="{A6B54BDB-C06E-4B90-8570-9AE25D83B30E}"/>
    <cellStyle name="40% - Accent1 4 3 3 4 2" xfId="29951" xr:uid="{D17EFF07-A942-4044-8225-4F424B12696A}"/>
    <cellStyle name="40% - Accent1 4 3 3 5" xfId="28015" xr:uid="{B13B6642-B8CF-43D8-926C-9FA996C8E47B}"/>
    <cellStyle name="40% - Accent1 4 3 3 6" xfId="37318" xr:uid="{CEC1E745-7318-41D0-BD52-50C7D388E5D8}"/>
    <cellStyle name="40% - Accent1 4 3 4" xfId="17936" xr:uid="{F8B3FF0D-D4D6-4BC7-8A48-C2210BEF6F5E}"/>
    <cellStyle name="40% - Accent1 4 3 4 2" xfId="25404" xr:uid="{659A308D-381F-44BB-9CA3-2D2B9D2E11FE}"/>
    <cellStyle name="40% - Accent1 4 3 4 2 2" xfId="34230" xr:uid="{24833F5B-9C2F-4264-A6DC-DFADA10A3794}"/>
    <cellStyle name="40% - Accent1 4 3 4 3" xfId="31228" xr:uid="{513856D2-891D-4B5A-BD71-114DD4DFB0FF}"/>
    <cellStyle name="40% - Accent1 4 3 4 4" xfId="38664" xr:uid="{8CD8BF36-5EDB-4B70-B423-F5BBE8203BCD}"/>
    <cellStyle name="40% - Accent1 4 3 5" xfId="24386" xr:uid="{75EE16FF-C6FB-4FB4-A228-ABBF25E12268}"/>
    <cellStyle name="40% - Accent1 4 3 5 2" xfId="32936" xr:uid="{F43B7F25-BC91-4BDD-A4E1-4AAD95974DA8}"/>
    <cellStyle name="40% - Accent1 4 3 5 3" xfId="40595" xr:uid="{2E4BB0F0-39DD-4B8A-80A9-7BA652C1A9EC}"/>
    <cellStyle name="40% - Accent1 4 3 6" xfId="21409" xr:uid="{B52E9D9A-4D54-404E-BEC1-9C6AD9F3C17A}"/>
    <cellStyle name="40% - Accent1 4 3 6 2" xfId="29343" xr:uid="{2199D69F-60FE-4F7A-AE2B-2252DBEEAD96}"/>
    <cellStyle name="40% - Accent1 4 3 7" xfId="27424" xr:uid="{1CCFDD12-DBD4-469A-AEA7-A3F91E019E29}"/>
    <cellStyle name="40% - Accent1 4 3 8" xfId="36574" xr:uid="{C608A438-74A1-47E7-B108-46838A2F9556}"/>
    <cellStyle name="40% - Accent1 4 4" xfId="11996" xr:uid="{2CEBB725-F064-4676-A330-F9D9D53A129A}"/>
    <cellStyle name="40% - Accent1 4 4 2" xfId="15574" xr:uid="{23A51951-EA20-452D-AB31-49BEE79E426B}"/>
    <cellStyle name="40% - Accent1 4 4 2 2" xfId="26603" xr:uid="{FCD0CD5C-0F0C-45BC-A99F-B7593B52E0E6}"/>
    <cellStyle name="40% - Accent1 4 4 2 2 2" xfId="35676" xr:uid="{1CD39F97-D165-49AE-A1FF-1C054BD5362A}"/>
    <cellStyle name="40% - Accent1 4 4 2 2 3" xfId="40021" xr:uid="{3C76A04B-D127-45B9-B837-F4D040EC40BF}"/>
    <cellStyle name="40% - Accent1 4 4 2 3" xfId="32382" xr:uid="{72CC5CA2-810A-4F1E-975F-C9DFBCB68475}"/>
    <cellStyle name="40% - Accent1 4 4 2 3 2" xfId="42004" xr:uid="{3A12CBA3-ED28-4F98-9191-CC641F374D78}"/>
    <cellStyle name="40% - Accent1 4 4 2 4" xfId="38057" xr:uid="{DAA05844-1238-4256-B833-02588E85ADA2}"/>
    <cellStyle name="40% - Accent1 4 4 3" xfId="19101" xr:uid="{29CF5711-9DD4-4FC5-AE2D-81F8ECE0CB49}"/>
    <cellStyle name="40% - Accent1 4 4 3 2" xfId="34389" xr:uid="{72CDD81F-B4DB-4C3D-A482-2A213035CF04}"/>
    <cellStyle name="40% - Accent1 4 4 3 3" xfId="38819" xr:uid="{6E01E1D8-E819-4AF0-92C6-DAFC1518C34D}"/>
    <cellStyle name="40% - Accent1 4 4 4" xfId="24876" xr:uid="{D60CDA2D-EEB2-45AC-AB79-FED186202F23}"/>
    <cellStyle name="40% - Accent1 4 4 4 2" xfId="33646" xr:uid="{F97656AD-AE73-42BD-9EA6-2CD00BE27F3E}"/>
    <cellStyle name="40% - Accent1 4 4 4 3" xfId="40755" xr:uid="{5BAB310D-30F7-4F32-A4BF-DB926D9C6537}"/>
    <cellStyle name="40% - Accent1 4 4 5" xfId="22584" xr:uid="{38DD0165-5BB5-40F1-8D15-53B93F8B9AD2}"/>
    <cellStyle name="40% - Accent1 4 4 5 2" xfId="30707" xr:uid="{D825EE7A-CAFD-4B8B-B87C-798FA98C1001}"/>
    <cellStyle name="40% - Accent1 4 4 6" xfId="28730" xr:uid="{EAE002D8-A8F0-4438-8DF4-EED009FE294C}"/>
    <cellStyle name="40% - Accent1 4 4 7" xfId="36743" xr:uid="{490ABEDF-9EB7-4279-A58F-C88A1279B0CF}"/>
    <cellStyle name="40% - Accent1 4 5" xfId="10456" xr:uid="{E6C26F25-A4A6-431C-8CF7-11C81106FE45}"/>
    <cellStyle name="40% - Accent1 4 5 2" xfId="14168" xr:uid="{82A356EC-04D0-470A-82A9-F1FE5F7D7346}"/>
    <cellStyle name="40% - Accent1 4 5 2 2" xfId="26140" xr:uid="{57ECA3D2-EA67-4268-805B-FBF763C40456}"/>
    <cellStyle name="40% - Accent1 4 5 2 2 2" xfId="35139" xr:uid="{D88F4143-D481-4627-BE51-8AC78596DE3C}"/>
    <cellStyle name="40% - Accent1 4 5 2 3" xfId="31925" xr:uid="{B8C7AB3E-7D1E-4C8C-A14A-A0363E4AEE8D}"/>
    <cellStyle name="40% - Accent1 4 5 2 4" xfId="39492" xr:uid="{76315D6E-02E3-4B1F-9E01-5477B83BA0E2}"/>
    <cellStyle name="40% - Accent1 4 5 3" xfId="17695" xr:uid="{2DFEE93F-E627-4E60-81EE-F80560D42123}"/>
    <cellStyle name="40% - Accent1 4 5 3 2" xfId="33129" xr:uid="{F14D0B15-5F4E-44C5-AD4B-B3DE17A4CDEF}"/>
    <cellStyle name="40% - Accent1 4 5 3 3" xfId="41494" xr:uid="{2DDC39D7-DC24-45FF-8B3A-7EEEACB6CC4F}"/>
    <cellStyle name="40% - Accent1 4 5 4" xfId="22116" xr:uid="{1D6E4240-EE6F-4D6A-8B3A-AC8EEB23A339}"/>
    <cellStyle name="40% - Accent1 4 5 4 2" xfId="30157" xr:uid="{FF13A994-CB48-4B4B-9A9E-7C87D6240585}"/>
    <cellStyle name="40% - Accent1 4 5 5" xfId="28211" xr:uid="{7E0D5E72-9E53-4D65-A269-C6B0CA1A37D4}"/>
    <cellStyle name="40% - Accent1 4 5 6" xfId="37522" xr:uid="{8B652A47-AA43-4412-B881-608ADC38309B}"/>
    <cellStyle name="40% - Accent1 4 6" xfId="20276" xr:uid="{F2696362-18F7-4BDC-80FA-29B0F1591E57}"/>
    <cellStyle name="40% - Accent1 4 6 2" xfId="23114" xr:uid="{1CDD538B-39B1-42EF-9F98-CA2F703690B0}"/>
    <cellStyle name="40% - Accent1 4 6 2 2" xfId="31411" xr:uid="{0684AD27-34C2-4B84-BA44-DB44E3D22182}"/>
    <cellStyle name="40% - Accent1 4 6 2 3" xfId="38969" xr:uid="{F2ADCA78-CBEC-4914-BE4B-32D350C5275D}"/>
    <cellStyle name="40% - Accent1 4 6 3" xfId="25644" xr:uid="{1CCCFBA3-3EC8-4F10-BD79-57B774E14055}"/>
    <cellStyle name="40% - Accent1 4 6 3 2" xfId="34553" xr:uid="{D1D4AF4E-A659-4DB3-A334-36467BD8F6B0}"/>
    <cellStyle name="40% - Accent1 4 6 3 3" xfId="40925" xr:uid="{09FC6732-9CCD-47A7-950C-6ABF7A3C5C7B}"/>
    <cellStyle name="40% - Accent1 4 6 4" xfId="21590" xr:uid="{35BBEBC3-1F49-4EED-A169-B131B27763D5}"/>
    <cellStyle name="40% - Accent1 4 6 4 2" xfId="29549" xr:uid="{2628FCB4-E806-4067-BAD4-5EC8A3AAB4B1}"/>
    <cellStyle name="40% - Accent1 4 6 5" xfId="27629" xr:uid="{6C8C4F23-CF05-405F-A840-7432592B5320}"/>
    <cellStyle name="40% - Accent1 4 6 6" xfId="36917" xr:uid="{BFDF7C73-08FF-456C-96E4-D47FE8112453}"/>
    <cellStyle name="40% - Accent1 4 7" xfId="22730" xr:uid="{B47725C6-4D30-4E46-9768-3CFC94F2E5E9}"/>
    <cellStyle name="40% - Accent1 4 7 2" xfId="25057" xr:uid="{13B8098E-9BA5-4817-AD89-1BB6E38805F3}"/>
    <cellStyle name="40% - Accent1 4 7 2 2" xfId="33854" xr:uid="{3F73FBE4-1FD7-4BDE-83D3-D13F7DB3F7CB}"/>
    <cellStyle name="40% - Accent1 4 7 3" xfId="30884" xr:uid="{6073993B-F8EB-4613-88C9-EEE9BC8C8A93}"/>
    <cellStyle name="40% - Accent1 4 7 4" xfId="38295" xr:uid="{BBBA4523-D643-44E3-BDA7-1475253F428A}"/>
    <cellStyle name="40% - Accent1 4 8" xfId="24061" xr:uid="{8311D073-2F91-40C3-9BBF-8B5361A3D8EE}"/>
    <cellStyle name="40% - Accent1 4 8 2" xfId="32569" xr:uid="{9D9063ED-2ACD-4EEE-A6EE-0EADCC83EC69}"/>
    <cellStyle name="40% - Accent1 4 8 3" xfId="40234" xr:uid="{891CAA19-9000-4865-8FD0-48F3260125F7}"/>
    <cellStyle name="40% - Accent1 4 9" xfId="21060" xr:uid="{8B0F9970-0FAE-44D2-8207-83BCC19432EB}"/>
    <cellStyle name="40% - Accent1 4 9 2" xfId="28941" xr:uid="{5390AD3D-E2B8-46CB-B722-E513E24E1C23}"/>
    <cellStyle name="40% - Accent1 5" xfId="806" xr:uid="{DD54F857-CEA7-4FCE-8216-860F5C15AE8C}"/>
    <cellStyle name="40% - Accent1 5 10" xfId="36175" xr:uid="{F7F27203-35F1-45FF-8AE4-1411A7C0004D}"/>
    <cellStyle name="40% - Accent1 5 11" xfId="6635" xr:uid="{21E7D078-C1DA-4D27-A2DD-3129CB980A5E}"/>
    <cellStyle name="40% - Accent1 5 12" xfId="42902" xr:uid="{D1658829-54F6-42DC-9FC7-0C4A3BAA698D}"/>
    <cellStyle name="40% - Accent1 5 2" xfId="1951" xr:uid="{3F2B5FFA-8634-4E82-8573-61FC2E7ACF48}"/>
    <cellStyle name="40% - Accent1 5 2 10" xfId="43998" xr:uid="{0C261E02-AE56-4FD0-9E67-99D6A2B96E2C}"/>
    <cellStyle name="40% - Accent1 5 2 2" xfId="3714" xr:uid="{1C44EB3C-7426-45D6-9632-6182BE7773B1}"/>
    <cellStyle name="40% - Accent1 5 2 2 2" xfId="16346" xr:uid="{85C6E627-CD34-42F4-810B-9AFDCEE6FA0C}"/>
    <cellStyle name="40% - Accent1 5 2 2 2 2" xfId="26289" xr:uid="{48C5C35F-07E4-406E-BB87-FDFCC6D1C6A3}"/>
    <cellStyle name="40% - Accent1 5 2 2 2 2 2" xfId="35316" xr:uid="{1B7D4DA9-E90F-4AA3-A06C-68D7F3BA8980}"/>
    <cellStyle name="40% - Accent1 5 2 2 2 3" xfId="32074" xr:uid="{DF9D623B-73DA-4230-B7DA-DF677D9B60F9}"/>
    <cellStyle name="40% - Accent1 5 2 2 2 4" xfId="39669" xr:uid="{99DEC612-96DD-4869-AA7C-6B9C6BFF1A7D}"/>
    <cellStyle name="40% - Accent1 5 2 2 3" xfId="19873" xr:uid="{F9ADFBDC-A733-42BF-ABDE-08FA53C5062A}"/>
    <cellStyle name="40% - Accent1 5 2 2 3 2" xfId="33301" xr:uid="{D749340B-F318-48AB-8219-E147D2306A88}"/>
    <cellStyle name="40% - Accent1 5 2 2 3 3" xfId="41666" xr:uid="{64BBE135-F3B5-4F15-B418-114A2D513B23}"/>
    <cellStyle name="40% - Accent1 5 2 2 4" xfId="22267" xr:uid="{B1F29E99-9E30-4F00-9971-E94DA17F3905}"/>
    <cellStyle name="40% - Accent1 5 2 2 4 2" xfId="30340" xr:uid="{44C1480F-FAD5-44AF-B2A9-04F33C036663}"/>
    <cellStyle name="40% - Accent1 5 2 2 5" xfId="28381" xr:uid="{03E2A487-FCFE-47CD-A9EA-616A3F7E1D03}"/>
    <cellStyle name="40% - Accent1 5 2 2 6" xfId="37704" xr:uid="{B2BC3541-7B7D-4F28-B459-1B5405FE5FC8}"/>
    <cellStyle name="40% - Accent1 5 2 2 7" xfId="12773" xr:uid="{4C500442-CEA0-4F28-A4F1-339F60C79AC8}"/>
    <cellStyle name="40% - Accent1 5 2 2 8" xfId="45739" xr:uid="{549094EF-54DA-4D71-85AC-FCEC6E782988}"/>
    <cellStyle name="40% - Accent1 5 2 3" xfId="5085" xr:uid="{48110011-BF9C-40FE-BC35-0D884156E880}"/>
    <cellStyle name="40% - Accent1 5 2 3 2" xfId="23249" xr:uid="{738141C9-739E-45E7-8017-F92F3AA9A1E0}"/>
    <cellStyle name="40% - Accent1 5 2 3 2 2" xfId="31575" xr:uid="{EF593C0A-F226-40AC-80BD-1F268FC380EB}"/>
    <cellStyle name="40% - Accent1 5 2 3 2 3" xfId="39133" xr:uid="{919D13DF-F78B-4167-8FA8-93512F74BF30}"/>
    <cellStyle name="40% - Accent1 5 2 3 3" xfId="25790" xr:uid="{209B0EC1-13F0-45CB-8025-AD27F5CF6EBD}"/>
    <cellStyle name="40% - Accent1 5 2 3 3 2" xfId="34740" xr:uid="{BC0B18DF-2A5E-4010-A394-4B84C7610ADD}"/>
    <cellStyle name="40% - Accent1 5 2 3 3 3" xfId="41112" xr:uid="{1142C7E0-9F27-4639-8003-3CFAF2748B38}"/>
    <cellStyle name="40% - Accent1 5 2 3 4" xfId="21765" xr:uid="{D209C2EB-CDAD-4914-BB3C-AA763C36E224}"/>
    <cellStyle name="40% - Accent1 5 2 3 4 2" xfId="29744" xr:uid="{7A4053AD-0C29-471D-A20A-696E8FBAC7D0}"/>
    <cellStyle name="40% - Accent1 5 2 3 5" xfId="27816" xr:uid="{56285AA9-0C7C-4EEE-917C-C93E0C212D07}"/>
    <cellStyle name="40% - Accent1 5 2 3 6" xfId="37112" xr:uid="{59DDD287-7E23-49D5-8D5C-89E15B4C8485}"/>
    <cellStyle name="40% - Accent1 5 2 3 7" xfId="14904" xr:uid="{252BD82F-47AE-4CEC-8539-4B85C2C7142C}"/>
    <cellStyle name="40% - Accent1 5 2 3 8" xfId="47088" xr:uid="{2DE9CF1A-1B38-4107-93FF-B2C30F5C8894}"/>
    <cellStyle name="40% - Accent1 5 2 4" xfId="18431" xr:uid="{8E8DD1A3-D358-4E5F-BA29-E072732F0376}"/>
    <cellStyle name="40% - Accent1 5 2 4 2" xfId="25216" xr:uid="{E74CF6A7-9D9E-4F3E-A885-1593972E2096}"/>
    <cellStyle name="40% - Accent1 5 2 4 2 2" xfId="34030" xr:uid="{F1EACA65-DB09-4B15-B246-AC0C6CA0C547}"/>
    <cellStyle name="40% - Accent1 5 2 4 3" xfId="31043" xr:uid="{C029FDE2-2A89-46C5-9EFB-B19572E90374}"/>
    <cellStyle name="40% - Accent1 5 2 4 4" xfId="38473" xr:uid="{C7107232-E52F-47BA-99BE-654F5150D04F}"/>
    <cellStyle name="40% - Accent1 5 2 5" xfId="24203" xr:uid="{A8F1919B-DE97-4E84-8DEA-407AF60255D6}"/>
    <cellStyle name="40% - Accent1 5 2 5 2" xfId="32744" xr:uid="{B18E2786-D79C-453D-A973-93E647AC9B32}"/>
    <cellStyle name="40% - Accent1 5 2 5 3" xfId="40409" xr:uid="{B2B51E92-33FE-4CC3-8B09-AFC02DD89223}"/>
    <cellStyle name="40% - Accent1 5 2 6" xfId="21226" xr:uid="{D8229CF7-351E-49C5-B9FB-5FDB63155D7E}"/>
    <cellStyle name="40% - Accent1 5 2 6 2" xfId="29137" xr:uid="{946EBAE8-BF88-49BC-9330-A8D5C2A70841}"/>
    <cellStyle name="40% - Accent1 5 2 7" xfId="27232" xr:uid="{AB02A718-6974-4F8A-B386-7EA627CC80B5}"/>
    <cellStyle name="40% - Accent1 5 2 8" xfId="36372" xr:uid="{5BF59C71-149A-4AA2-B674-21DBFE5FA0D6}"/>
    <cellStyle name="40% - Accent1 5 2 9" xfId="11308" xr:uid="{3AC84663-365B-4FF9-B68C-B551709BAC43}"/>
    <cellStyle name="40% - Accent1 5 3" xfId="1389" xr:uid="{5787E1EB-219D-4455-88F5-097B3D5FD30F}"/>
    <cellStyle name="40% - Accent1 5 3 10" xfId="43480" xr:uid="{029283F3-9CC7-4B26-9DE4-A4EDADDD9EFF}"/>
    <cellStyle name="40% - Accent1 5 3 2" xfId="3196" xr:uid="{25F6D012-BABF-4A21-8B22-442C45C95724}"/>
    <cellStyle name="40% - Accent1 5 3 2 2" xfId="15939" xr:uid="{22A0354A-DF26-4BF4-86E7-D2C589017821}"/>
    <cellStyle name="40% - Accent1 5 3 2 2 2" xfId="26462" xr:uid="{1A2CDD60-6239-4667-ABE2-0110F78AB183}"/>
    <cellStyle name="40% - Accent1 5 3 2 2 2 2" xfId="35511" xr:uid="{1D37DB61-192B-4B71-A803-D602E665A1BF}"/>
    <cellStyle name="40% - Accent1 5 3 2 2 3" xfId="32245" xr:uid="{5E392917-54EB-47E7-8781-D85C599AB354}"/>
    <cellStyle name="40% - Accent1 5 3 2 2 4" xfId="39856" xr:uid="{D84C2CF6-8108-4673-AEA9-92203DE2A1C6}"/>
    <cellStyle name="40% - Accent1 5 3 2 3" xfId="19466" xr:uid="{832FC3BF-006B-4D36-BD23-D09C34DC2E70}"/>
    <cellStyle name="40% - Accent1 5 3 2 3 2" xfId="33487" xr:uid="{A38CA260-DD2C-4E3F-A8AD-A0FFB770A802}"/>
    <cellStyle name="40% - Accent1 5 3 2 3 3" xfId="41846" xr:uid="{9BC87504-FCDE-445A-B139-5A30E12FB495}"/>
    <cellStyle name="40% - Accent1 5 3 2 4" xfId="22438" xr:uid="{0FCC37B3-7DFC-4B4E-856E-83F549ED4E9F}"/>
    <cellStyle name="40% - Accent1 5 3 2 4 2" xfId="30537" xr:uid="{34E0503B-CB63-430D-A8FB-73141527DB42}"/>
    <cellStyle name="40% - Accent1 5 3 2 5" xfId="28568" xr:uid="{46E16845-7914-465D-91EF-D0C7DDAE704E}"/>
    <cellStyle name="40% - Accent1 5 3 2 6" xfId="37895" xr:uid="{F38F9F9F-BACF-4A9B-894D-D0E34EA7054B}"/>
    <cellStyle name="40% - Accent1 5 3 2 7" xfId="12366" xr:uid="{CE647065-1CE5-41B9-AF7F-7F91567B8B34}"/>
    <cellStyle name="40% - Accent1 5 3 2 8" xfId="45221" xr:uid="{5AE91EEF-8AE6-4DEC-9788-7D085A927A4A}"/>
    <cellStyle name="40% - Accent1 5 3 3" xfId="14512" xr:uid="{6C6789B7-ABC9-40D1-ACA3-8B994B0C216A}"/>
    <cellStyle name="40% - Accent1 5 3 3 2" xfId="23424" xr:uid="{428E5674-D181-41C2-A575-F8243B5F2348}"/>
    <cellStyle name="40% - Accent1 5 3 3 2 2" xfId="31753" xr:uid="{C43634D9-E2DC-446D-BFC0-CEC6DBFE98D0}"/>
    <cellStyle name="40% - Accent1 5 3 3 2 3" xfId="39305" xr:uid="{3D129045-3B72-4790-A1D4-E47E60B6E8B6}"/>
    <cellStyle name="40% - Accent1 5 3 3 3" xfId="25969" xr:uid="{57775C75-6621-46DE-8C94-FC5AE0FF0FC8}"/>
    <cellStyle name="40% - Accent1 5 3 3 3 2" xfId="34935" xr:uid="{4F013971-CA65-4416-98D5-A6AB14C0C67F}"/>
    <cellStyle name="40% - Accent1 5 3 3 3 3" xfId="41301" xr:uid="{3FFD638F-DFA3-4734-B2C7-FE43F95B386F}"/>
    <cellStyle name="40% - Accent1 5 3 3 4" xfId="21943" xr:uid="{E420C0F7-9CA4-43A4-B6D5-EAB2810967A6}"/>
    <cellStyle name="40% - Accent1 5 3 3 4 2" xfId="29947" xr:uid="{46B1C26B-3852-4F71-AF4B-ABD83F4A85B2}"/>
    <cellStyle name="40% - Accent1 5 3 3 5" xfId="28012" xr:uid="{CBFF4BE7-D1BA-4329-9363-C83286B00752}"/>
    <cellStyle name="40% - Accent1 5 3 3 6" xfId="37314" xr:uid="{3C9051BA-BA40-41B3-8493-8195706E7FF3}"/>
    <cellStyle name="40% - Accent1 5 3 4" xfId="18039" xr:uid="{31095F09-F499-4FEE-9B32-5E6AAB71FC34}"/>
    <cellStyle name="40% - Accent1 5 3 4 2" xfId="25401" xr:uid="{538B118A-C220-467F-BB2F-D702AFAFE1EB}"/>
    <cellStyle name="40% - Accent1 5 3 4 2 2" xfId="34226" xr:uid="{FE3A7FF7-18E4-41DD-B7BF-DB1165311B25}"/>
    <cellStyle name="40% - Accent1 5 3 4 3" xfId="31225" xr:uid="{16BD953D-DAE5-46C6-8977-44E008A0AFFA}"/>
    <cellStyle name="40% - Accent1 5 3 4 4" xfId="38660" xr:uid="{8B52BF5D-C9CB-4276-BE12-3D7CBA38D041}"/>
    <cellStyle name="40% - Accent1 5 3 5" xfId="24383" xr:uid="{CFB024F3-283E-4BF7-8C01-FF1C2A6B26B3}"/>
    <cellStyle name="40% - Accent1 5 3 5 2" xfId="32933" xr:uid="{F5C5524B-B6F1-43EF-AFF0-407BEEB3E8BC}"/>
    <cellStyle name="40% - Accent1 5 3 5 3" xfId="40592" xr:uid="{2E74938A-1759-48FA-AA69-59845B47A844}"/>
    <cellStyle name="40% - Accent1 5 3 6" xfId="21406" xr:uid="{7A6E9FB2-9B04-4964-A387-A641D20DC4AD}"/>
    <cellStyle name="40% - Accent1 5 3 6 2" xfId="29339" xr:uid="{201B8D1E-974C-448A-819C-F4B147F4D90E}"/>
    <cellStyle name="40% - Accent1 5 3 7" xfId="27421" xr:uid="{F7755811-FA16-4105-920B-D4E55D85E8C1}"/>
    <cellStyle name="40% - Accent1 5 3 8" xfId="36570" xr:uid="{A7AA5F4F-AB3D-4D65-A835-486952FCD69F}"/>
    <cellStyle name="40% - Accent1 5 3 9" xfId="10884" xr:uid="{EFDDE67F-681A-4D8A-AF12-03F023AB38A6}"/>
    <cellStyle name="40% - Accent1 5 4" xfId="2618" xr:uid="{6551879B-7514-4A54-BD9E-99B30349BC8C}"/>
    <cellStyle name="40% - Accent1 5 4 2" xfId="15195" xr:uid="{46A78BDE-938C-44A0-88DE-3D8AC29BA46A}"/>
    <cellStyle name="40% - Accent1 5 4 2 2" xfId="26138" xr:uid="{9F86B08C-B805-4777-8C12-DA98DEEAF11D}"/>
    <cellStyle name="40% - Accent1 5 4 2 2 2" xfId="35135" xr:uid="{A36B5355-5E16-43FF-8346-F7D5E4477664}"/>
    <cellStyle name="40% - Accent1 5 4 2 3" xfId="31923" xr:uid="{A7828672-CFFE-49FC-AE86-48948B463A37}"/>
    <cellStyle name="40% - Accent1 5 4 2 4" xfId="39488" xr:uid="{324C3DDE-3862-466B-A9AE-6206B9C78ADB}"/>
    <cellStyle name="40% - Accent1 5 4 3" xfId="18722" xr:uid="{F725E526-92CA-4A11-BE92-F08F327282E6}"/>
    <cellStyle name="40% - Accent1 5 4 3 2" xfId="33126" xr:uid="{ECD82708-CD06-47B6-A4AE-F5AA64C888B8}"/>
    <cellStyle name="40% - Accent1 5 4 3 3" xfId="41491" xr:uid="{AA35E73F-A17E-4DCD-9106-B8DB46CC495B}"/>
    <cellStyle name="40% - Accent1 5 4 4" xfId="22114" xr:uid="{9BC64EE2-99DC-4FC9-954D-676E6B35BE46}"/>
    <cellStyle name="40% - Accent1 5 4 4 2" xfId="30153" xr:uid="{6AB5268B-1219-420F-8834-49DEE1AFD9FD}"/>
    <cellStyle name="40% - Accent1 5 4 5" xfId="28208" xr:uid="{74CB371E-05D9-4490-9109-8A8B87262415}"/>
    <cellStyle name="40% - Accent1 5 4 6" xfId="37518" xr:uid="{E8815B78-D39F-45AE-800B-5AEA8FDAD079}"/>
    <cellStyle name="40% - Accent1 5 4 7" xfId="11612" xr:uid="{029DBE39-26FD-4AA8-8656-10CC98B75381}"/>
    <cellStyle name="40% - Accent1 5 4 8" xfId="44643" xr:uid="{D61D63C9-5E5D-427B-95A3-8715627C314E}"/>
    <cellStyle name="40% - Accent1 5 5" xfId="4567" xr:uid="{BDE520EF-58AB-4368-8D2B-68B573FAA583}"/>
    <cellStyle name="40% - Accent1 5 5 2" xfId="13799" xr:uid="{7478BA20-C81B-4E37-83A3-9F8ED72A9DA5}"/>
    <cellStyle name="40% - Accent1 5 5 2 2" xfId="31407" xr:uid="{0E113070-AF00-42C7-B443-DDFC1DBC329D}"/>
    <cellStyle name="40% - Accent1 5 5 2 3" xfId="38965" xr:uid="{86AF311F-1620-49F2-AC92-25F1971B28DD}"/>
    <cellStyle name="40% - Accent1 5 5 3" xfId="17335" xr:uid="{5CF5C531-FC4E-4452-B293-52A9748928D0}"/>
    <cellStyle name="40% - Accent1 5 5 3 2" xfId="34549" xr:uid="{4B527491-7EAE-49DB-A0DF-A0FA54CBAE84}"/>
    <cellStyle name="40% - Accent1 5 5 3 3" xfId="40921" xr:uid="{D73FFE1E-80AC-4542-9601-00260A262AD9}"/>
    <cellStyle name="40% - Accent1 5 5 4" xfId="21586" xr:uid="{97F499BA-386A-4215-971A-7F07A4191BC7}"/>
    <cellStyle name="40% - Accent1 5 5 4 2" xfId="29545" xr:uid="{B9422AC2-2F67-4673-9964-2EBC022848C8}"/>
    <cellStyle name="40% - Accent1 5 5 5" xfId="27625" xr:uid="{6958324D-68C1-4BAC-A4F5-0F6C1A70A660}"/>
    <cellStyle name="40% - Accent1 5 5 6" xfId="36913" xr:uid="{2ABE7C3E-9FE6-4D0B-95BE-FDD32D1EB115}"/>
    <cellStyle name="40% - Accent1 5 5 7" xfId="7594" xr:uid="{7F1F74C9-B952-458E-9DBB-5746A5814713}"/>
    <cellStyle name="40% - Accent1 5 5 8" xfId="46570" xr:uid="{469C81AC-B669-42EC-8537-927D84B31D44}"/>
    <cellStyle name="40% - Accent1 5 6" xfId="5469" xr:uid="{B4D9C879-C035-4B9A-8470-5A6A5F7C26FA}"/>
    <cellStyle name="40% - Accent1 5 6 2" xfId="25054" xr:uid="{A9F3BA7B-9CEF-4073-A913-04C64924B607}"/>
    <cellStyle name="40% - Accent1 5 6 2 2" xfId="33850" xr:uid="{EC2F1433-52A5-44E3-93F2-D3C6EA3FABB0}"/>
    <cellStyle name="40% - Accent1 5 6 3" xfId="30881" xr:uid="{1A34B31D-29F0-447C-BB9F-9ECE7A90B35E}"/>
    <cellStyle name="40% - Accent1 5 6 4" xfId="38291" xr:uid="{2594705C-6D5A-4876-AF5E-12890F78BD01}"/>
    <cellStyle name="40% - Accent1 5 6 5" xfId="13177" xr:uid="{ABE6BE23-8ED7-4529-8A7C-E5AD897D62C0}"/>
    <cellStyle name="40% - Accent1 5 6 6" xfId="47471" xr:uid="{C16D1666-63B3-438D-B598-C0DFC06CED96}"/>
    <cellStyle name="40% - Accent1 5 7" xfId="16715" xr:uid="{0C024366-A6FC-41C4-9695-8B4F600B607B}"/>
    <cellStyle name="40% - Accent1 5 7 2" xfId="32565" xr:uid="{B4E8D380-92C3-4390-82EA-4F90EC1229A2}"/>
    <cellStyle name="40% - Accent1 5 7 3" xfId="40230" xr:uid="{F33DFA60-A9AC-4E2D-A273-82C169DF125D}"/>
    <cellStyle name="40% - Accent1 5 8" xfId="21057" xr:uid="{85C4EFC8-914F-4843-8FDE-07AC7ADB38D6}"/>
    <cellStyle name="40% - Accent1 5 8 2" xfId="28937" xr:uid="{AECDB0DE-86D2-432A-9439-69EA46EBD5F3}"/>
    <cellStyle name="40% - Accent1 5 9" xfId="27066" xr:uid="{CC59AAA9-3BFD-4393-9753-8BF16E2686BF}"/>
    <cellStyle name="40% - Accent1 6" xfId="304" xr:uid="{29C22A17-E61D-442C-B4C3-A1BD29FB2A6D}"/>
    <cellStyle name="40% - Accent1 6 10" xfId="42647" xr:uid="{905AFD37-53BA-48CC-ABBA-D89496FA7AE0}"/>
    <cellStyle name="40% - Accent1 6 2" xfId="1635" xr:uid="{CC801D67-330B-4567-B386-3AA9EB444FE8}"/>
    <cellStyle name="40% - Accent1 6 2 2" xfId="3442" xr:uid="{48388D4D-7F0E-4E26-BD38-5FC75F1D33A3}"/>
    <cellStyle name="40% - Accent1 6 2 2 2" xfId="26257" xr:uid="{A0290E6B-1F1F-4C4D-B0F6-D8BF614BE790}"/>
    <cellStyle name="40% - Accent1 6 2 2 2 2" xfId="35276" xr:uid="{212C9437-37B3-4762-9B58-91B5840E339B}"/>
    <cellStyle name="40% - Accent1 6 2 2 3" xfId="32042" xr:uid="{8DC10440-51CA-4F95-9342-CE05DA9F29BE}"/>
    <cellStyle name="40% - Accent1 6 2 2 4" xfId="39629" xr:uid="{A22E3B7A-5AA0-4351-973A-51D54F1B2E6C}"/>
    <cellStyle name="40% - Accent1 6 2 2 5" xfId="16082" xr:uid="{48C0C1D5-71F8-4E6F-AD7D-B4FB7C336EE1}"/>
    <cellStyle name="40% - Accent1 6 2 2 6" xfId="45467" xr:uid="{7D1F208C-B603-406B-A55E-62F480FE4EE5}"/>
    <cellStyle name="40% - Accent1 6 2 3" xfId="19609" xr:uid="{52B32D2A-FAE4-4FD3-85E3-DF27F450FC3B}"/>
    <cellStyle name="40% - Accent1 6 2 3 2" xfId="33262" xr:uid="{25AB7950-74F8-4CF2-ACEB-25B0B9300915}"/>
    <cellStyle name="40% - Accent1 6 2 3 3" xfId="41627" xr:uid="{1FD54DE1-5BF6-4B84-A6C0-7B2443E4909C}"/>
    <cellStyle name="40% - Accent1 6 2 4" xfId="22233" xr:uid="{C12BA3C2-01F7-415F-B052-BF3D330E140C}"/>
    <cellStyle name="40% - Accent1 6 2 4 2" xfId="30295" xr:uid="{5C864856-2CAC-4DBB-A27E-74EA99E9FA99}"/>
    <cellStyle name="40% - Accent1 6 2 5" xfId="28343" xr:uid="{AA8C7FF7-D6DA-4484-A88D-D1A984EC56AE}"/>
    <cellStyle name="40% - Accent1 6 2 6" xfId="37661" xr:uid="{12923F64-4E38-43CB-8623-166FC8CE75BE}"/>
    <cellStyle name="40% - Accent1 6 2 7" xfId="12509" xr:uid="{5664464D-F888-481A-BEEF-64D94957A6A3}"/>
    <cellStyle name="40% - Accent1 6 2 8" xfId="43726" xr:uid="{051A13DD-26B5-4B89-8821-9E8BCED1C9E8}"/>
    <cellStyle name="40% - Accent1 6 3" xfId="2363" xr:uid="{1D7FD557-612A-402F-A6A0-660AACA05F2F}"/>
    <cellStyle name="40% - Accent1 6 3 2" xfId="14654" xr:uid="{37C72AD3-77E0-4785-9E56-A79B2C13ACE4}"/>
    <cellStyle name="40% - Accent1 6 3 2 2" xfId="31542" xr:uid="{4745A868-A521-4511-97BB-35CE3AAF1A96}"/>
    <cellStyle name="40% - Accent1 6 3 2 3" xfId="39100" xr:uid="{81915CC8-8AE0-4AAE-9F10-FEB48D04DB73}"/>
    <cellStyle name="40% - Accent1 6 3 3" xfId="18181" xr:uid="{C513BC77-9997-46CC-A9AE-69756BA225B1}"/>
    <cellStyle name="40% - Accent1 6 3 3 2" xfId="34701" xr:uid="{91D79389-C810-4D66-9C8A-742C004CE006}"/>
    <cellStyle name="40% - Accent1 6 3 3 3" xfId="41073" xr:uid="{E20BFAF6-4D1C-47C4-8D15-031F63C80602}"/>
    <cellStyle name="40% - Accent1 6 3 4" xfId="21732" xr:uid="{67DFEDBC-CCA3-4C08-8163-3A94B110CF54}"/>
    <cellStyle name="40% - Accent1 6 3 4 2" xfId="29699" xr:uid="{168214EA-7E02-4EF2-A18D-77E0106035BD}"/>
    <cellStyle name="40% - Accent1 6 3 5" xfId="27777" xr:uid="{5403DD5E-66CC-4CB9-8977-52E895EF2B63}"/>
    <cellStyle name="40% - Accent1 6 3 6" xfId="37067" xr:uid="{DF1E51B4-F74C-4948-98F0-73BE7D0F87E6}"/>
    <cellStyle name="40% - Accent1 6 3 7" xfId="11058" xr:uid="{BB629CF5-BACC-4AF6-9732-4A547C8A3076}"/>
    <cellStyle name="40% - Accent1 6 3 8" xfId="44388" xr:uid="{CB055464-4D9D-4355-8656-73A9F23B9496}"/>
    <cellStyle name="40% - Accent1 6 4" xfId="4813" xr:uid="{193D57C2-EDD1-4F93-A6A2-4A24ECF69395}"/>
    <cellStyle name="40% - Accent1 6 4 2" xfId="25182" xr:uid="{C963D9F2-5BD7-4BF8-BC5C-9B32D473F545}"/>
    <cellStyle name="40% - Accent1 6 4 2 2" xfId="33988" xr:uid="{C12F6F6A-E199-46BA-A152-E574BC47FF7E}"/>
    <cellStyle name="40% - Accent1 6 4 3" xfId="31009" xr:uid="{B0728888-3F9D-45BB-94D9-1ED0965E8387}"/>
    <cellStyle name="40% - Accent1 6 4 4" xfId="38431" xr:uid="{2EB427CE-2A66-4733-9710-FC12D47F268B}"/>
    <cellStyle name="40% - Accent1 6 4 5" xfId="13195" xr:uid="{804BC341-AE12-4774-B2BF-49661A8C3258}"/>
    <cellStyle name="40% - Accent1 6 4 6" xfId="46816" xr:uid="{0B471140-4D2C-483D-B69A-D88F248E0292}"/>
    <cellStyle name="40% - Accent1 6 5" xfId="16731" xr:uid="{63AEA697-2CCA-4DE7-B908-BAD1CF4D6872}"/>
    <cellStyle name="40% - Accent1 6 5 2" xfId="32705" xr:uid="{318D56BE-EC27-47B7-99ED-7EB9F31F6BA4}"/>
    <cellStyle name="40% - Accent1 6 5 3" xfId="40370" xr:uid="{F47DE45F-6BFA-40B2-9CDD-F453489C183B}"/>
    <cellStyle name="40% - Accent1 6 6" xfId="21189" xr:uid="{BE97942E-F782-4FA1-80B4-5F0AF58A92DB}"/>
    <cellStyle name="40% - Accent1 6 6 2" xfId="29092" xr:uid="{5C36648B-2D88-4354-9DFB-BA94DDF5BADB}"/>
    <cellStyle name="40% - Accent1 6 7" xfId="27194" xr:uid="{1E28E5D0-FDC7-49EF-9950-3C3B5C65A8F5}"/>
    <cellStyle name="40% - Accent1 6 8" xfId="36331" xr:uid="{584258F9-8D52-4AEA-9D44-442C309218C0}"/>
    <cellStyle name="40% - Accent1 6 9" xfId="6661" xr:uid="{D865FA7A-5C5A-4920-84D8-040EE778155D}"/>
    <cellStyle name="40% - Accent1 7" xfId="1073" xr:uid="{EF56D7E1-4775-42D4-9B1F-C51B872E63DB}"/>
    <cellStyle name="40% - Accent1 7 10" xfId="43167" xr:uid="{800D8F32-BFA2-44CC-A329-DD39BC9390C1}"/>
    <cellStyle name="40% - Accent1 7 2" xfId="2883" xr:uid="{EFCF84EC-8F3E-4D8F-93EB-12FA03FACA88}"/>
    <cellStyle name="40% - Accent1 7 2 2" xfId="15682" xr:uid="{1E56F282-D842-45A4-B30E-5924B76A8A24}"/>
    <cellStyle name="40% - Accent1 7 2 2 2" xfId="26423" xr:uid="{EAF945A9-EBF5-4274-9466-6344DDD01530}"/>
    <cellStyle name="40% - Accent1 7 2 2 2 2" xfId="35470" xr:uid="{AF4211EF-52A1-424F-BC59-DE6C0E374DB2}"/>
    <cellStyle name="40% - Accent1 7 2 2 3" xfId="32206" xr:uid="{BA3B8D82-16CA-4BAA-A47F-B0A143F4023E}"/>
    <cellStyle name="40% - Accent1 7 2 2 4" xfId="39815" xr:uid="{3471F168-CAAB-4172-B612-957A8D1813CD}"/>
    <cellStyle name="40% - Accent1 7 2 3" xfId="19209" xr:uid="{6F062C6B-2487-4C14-9D20-B43235A9BD2E}"/>
    <cellStyle name="40% - Accent1 7 2 3 2" xfId="33448" xr:uid="{01B85C7C-2E1A-435F-A536-65D8631FA3E6}"/>
    <cellStyle name="40% - Accent1 7 2 3 3" xfId="41807" xr:uid="{DDDFC63A-127F-46CF-8EA9-E261C1B7E1B5}"/>
    <cellStyle name="40% - Accent1 7 2 4" xfId="22400" xr:uid="{15C62105-5E2A-4E17-9D9F-B4DEA93A75CE}"/>
    <cellStyle name="40% - Accent1 7 2 4 2" xfId="30492" xr:uid="{49CB31D4-B3FE-43F8-9FF3-9A061939ABDB}"/>
    <cellStyle name="40% - Accent1 7 2 5" xfId="28529" xr:uid="{1DFCE679-6806-45B3-B3FB-4597F7215DCE}"/>
    <cellStyle name="40% - Accent1 7 2 6" xfId="37850" xr:uid="{220A4C97-868D-4553-8FB4-63D9E289E71E}"/>
    <cellStyle name="40% - Accent1 7 2 7" xfId="12109" xr:uid="{5A96D8C1-15DA-4C28-BCC4-9C223FC70830}"/>
    <cellStyle name="40% - Accent1 7 2 8" xfId="44908" xr:uid="{37A03B1E-8AB4-406E-A5C0-D36F287BCC95}"/>
    <cellStyle name="40% - Accent1 7 3" xfId="13434" xr:uid="{48ACFA6D-6A4F-4B2B-8DE5-2A23AD6B1174}"/>
    <cellStyle name="40% - Accent1 7 3 2" xfId="23386" xr:uid="{BA2CF393-A39D-49A6-962B-91E9883ACA2B}"/>
    <cellStyle name="40% - Accent1 7 3 2 2" xfId="31714" xr:uid="{2C34F9E2-C706-4252-91E0-3A4CEB9F4F1D}"/>
    <cellStyle name="40% - Accent1 7 3 2 3" xfId="39266" xr:uid="{B447E301-BC42-4B03-AC88-58C6CD855213}"/>
    <cellStyle name="40% - Accent1 7 3 3" xfId="25931" xr:uid="{1C92BD78-3A2A-4D27-A05D-38F941E78D04}"/>
    <cellStyle name="40% - Accent1 7 3 3 2" xfId="34896" xr:uid="{135E8C9D-4247-4228-AED2-7CE30119F7ED}"/>
    <cellStyle name="40% - Accent1 7 3 3 3" xfId="41262" xr:uid="{8A3A0006-AAA0-4E93-8968-14EBDDE001D0}"/>
    <cellStyle name="40% - Accent1 7 3 4" xfId="21904" xr:uid="{4BBEE84A-EF0A-4A02-BDBC-A89FB8A01C88}"/>
    <cellStyle name="40% - Accent1 7 3 4 2" xfId="29902" xr:uid="{A5BAC284-1F3F-444E-A01E-52AEBF0015AD}"/>
    <cellStyle name="40% - Accent1 7 3 5" xfId="27973" xr:uid="{FF8EBDF0-E61E-4E39-B1BF-3CAC2ECD96BF}"/>
    <cellStyle name="40% - Accent1 7 3 6" xfId="37269" xr:uid="{295EA919-5A6A-4CC7-A01E-7EF0EF1ECE42}"/>
    <cellStyle name="40% - Accent1 7 4" xfId="16970" xr:uid="{3F7B052B-1E07-4176-9046-E1EE40300CFD}"/>
    <cellStyle name="40% - Accent1 7 4 2" xfId="25362" xr:uid="{3048685B-22E1-4B19-A811-329BDFBCD60D}"/>
    <cellStyle name="40% - Accent1 7 4 2 2" xfId="34181" xr:uid="{718A7581-9B53-4269-8798-DE8166BFAB0F}"/>
    <cellStyle name="40% - Accent1 7 4 3" xfId="31186" xr:uid="{DD003963-258B-4C1D-AD4D-6492C0F9624D}"/>
    <cellStyle name="40% - Accent1 7 4 4" xfId="38615" xr:uid="{92DA0122-0C29-4878-A1DC-93CB6DF08925}"/>
    <cellStyle name="40% - Accent1 7 5" xfId="24345" xr:uid="{985D9252-7C03-42C5-9277-E61D0D1AC58A}"/>
    <cellStyle name="40% - Accent1 7 5 2" xfId="32894" xr:uid="{890C55D2-ABCA-4947-9320-971F54F07328}"/>
    <cellStyle name="40% - Accent1 7 5 3" xfId="40553" xr:uid="{7EBDFDE7-09F3-498D-B9C8-91B3A64158DA}"/>
    <cellStyle name="40% - Accent1 7 6" xfId="21367" xr:uid="{6FAB90D5-F4A7-46E2-A8C7-E89FDE2FBEF0}"/>
    <cellStyle name="40% - Accent1 7 6 2" xfId="29294" xr:uid="{F08CACAB-3832-4DF3-8B75-E1A32C0E72E5}"/>
    <cellStyle name="40% - Accent1 7 7" xfId="27382" xr:uid="{8D19B5FF-7E1D-4908-A6E4-BD33E08B0BCF}"/>
    <cellStyle name="40% - Accent1 7 8" xfId="36525" xr:uid="{3D66AA87-7311-4B86-B695-455049104100}"/>
    <cellStyle name="40% - Accent1 7 9" xfId="6902" xr:uid="{FE638E6B-1563-4BE6-ACA0-BC65E991B6FD}"/>
    <cellStyle name="40% - Accent1 8" xfId="1133" xr:uid="{02A24E6B-5514-4BB8-9A16-634AA2DD0A17}"/>
    <cellStyle name="40% - Accent1 8 2" xfId="2940" xr:uid="{D3487E93-2CEC-4C94-BDD0-F006F2C4A6D6}"/>
    <cellStyle name="40% - Accent1 8 2 2" xfId="26601" xr:uid="{3B6BF721-7277-44AB-BEC6-C46350CA88BC}"/>
    <cellStyle name="40% - Accent1 8 2 2 2" xfId="35672" xr:uid="{8AE1A8E4-879D-42C3-B9D8-CE970D548F17}"/>
    <cellStyle name="40% - Accent1 8 2 2 3" xfId="40017" xr:uid="{CBCD2080-BF69-439F-960A-0DD1161C6287}"/>
    <cellStyle name="40% - Accent1 8 2 3" xfId="32380" xr:uid="{43DBCEE4-CC0F-4D65-AC74-E037E230C4EA}"/>
    <cellStyle name="40% - Accent1 8 2 3 2" xfId="42000" xr:uid="{5AB302DE-E365-4160-93D4-7503D9E93756}"/>
    <cellStyle name="40% - Accent1 8 2 4" xfId="38053" xr:uid="{0E45597A-F0A7-4D52-A573-4141D2799997}"/>
    <cellStyle name="40% - Accent1 8 2 5" xfId="15068" xr:uid="{45BCF400-45BC-4AF8-9829-F6E1B70F4045}"/>
    <cellStyle name="40% - Accent1 8 2 6" xfId="44965" xr:uid="{F17AB977-141D-45A1-8EE0-760377A4F4B6}"/>
    <cellStyle name="40% - Accent1 8 3" xfId="18595" xr:uid="{95374078-CB26-47EE-8446-FDC8490A40A0}"/>
    <cellStyle name="40% - Accent1 8 3 2" xfId="34387" xr:uid="{69C4D09F-E1B9-4452-8680-5B82992E3952}"/>
    <cellStyle name="40% - Accent1 8 3 3" xfId="38817" xr:uid="{4A04EC10-E414-48CB-B0A1-016B76EFF0C3}"/>
    <cellStyle name="40% - Accent1 8 4" xfId="24875" xr:uid="{F72735AC-ABD3-4179-9A64-6FA06E4468EC}"/>
    <cellStyle name="40% - Accent1 8 4 2" xfId="33643" xr:uid="{1C7CDF54-BD6E-43D3-9789-CC992008B578}"/>
    <cellStyle name="40% - Accent1 8 4 3" xfId="40752" xr:uid="{FC264841-A206-40C4-AA7C-DF54DDC6FF90}"/>
    <cellStyle name="40% - Accent1 8 5" xfId="22581" xr:uid="{0D152E6C-96A0-4707-BCEA-DE44E18BABCE}"/>
    <cellStyle name="40% - Accent1 8 5 2" xfId="30703" xr:uid="{36265FA8-28FD-47F9-BEE6-452495CE744E}"/>
    <cellStyle name="40% - Accent1 8 6" xfId="28726" xr:uid="{3E2BACB2-02FC-4B1B-A03F-1C63D2F34FE7}"/>
    <cellStyle name="40% - Accent1 8 7" xfId="36739" xr:uid="{3B5A3E99-4CCE-48F2-B8A1-5DD05CC21904}"/>
    <cellStyle name="40% - Accent1 8 8" xfId="11473" xr:uid="{5988179B-3680-4CC5-A2FC-DB94D62DBCAA}"/>
    <cellStyle name="40% - Accent1 8 9" xfId="43224" xr:uid="{6E1019C4-64B9-4B4E-A118-ACBE052723DA}"/>
    <cellStyle name="40% - Accent1 9" xfId="19" xr:uid="{AD4D0BA9-2F48-4AC7-8CE8-3D2C796507D2}"/>
    <cellStyle name="40% - Accent1 9 2" xfId="2225" xr:uid="{5D0308E1-08B3-48DA-859A-40B243A2A753}"/>
    <cellStyle name="40% - Accent1 9 2 2" xfId="26094" xr:uid="{FBC5AED9-36FA-45D6-9F12-CCAC560067F4}"/>
    <cellStyle name="40% - Accent1 9 2 2 2" xfId="35073" xr:uid="{8A9B6B93-6FBF-4F24-9FE5-D09312E34638}"/>
    <cellStyle name="40% - Accent1 9 2 3" xfId="31879" xr:uid="{A9D24A6A-574B-41A2-8FDC-6DDD743CB45A}"/>
    <cellStyle name="40% - Accent1 9 2 4" xfId="39428" xr:uid="{BC2B4740-F7FB-4EA8-B60D-2AC3FB3CCAF4}"/>
    <cellStyle name="40% - Accent1 9 2 5" xfId="23547" xr:uid="{4E6564FA-1DB4-419F-A83B-E5ACCB396376}"/>
    <cellStyle name="40% - Accent1 9 2 6" xfId="44250" xr:uid="{17F9E4A5-B104-4D21-903E-8A9388B91ACB}"/>
    <cellStyle name="40% - Accent1 9 3" xfId="24509" xr:uid="{42991264-C722-4FA0-A42D-E7552062AE14}"/>
    <cellStyle name="40% - Accent1 9 3 2" xfId="33069" xr:uid="{1A429191-474B-43E7-944A-048E5F1A021E}"/>
    <cellStyle name="40% - Accent1 9 3 3" xfId="41436" xr:uid="{52D94126-3848-4A53-8F18-36C12C2C74AC}"/>
    <cellStyle name="40% - Accent1 9 4" xfId="22068" xr:uid="{19FC3F8D-802C-429E-AB49-8906E221091E}"/>
    <cellStyle name="40% - Accent1 9 4 2" xfId="30088" xr:uid="{FDB11D54-4440-4DE9-A458-D0E5D28010D7}"/>
    <cellStyle name="40% - Accent1 9 5" xfId="28150" xr:uid="{11C88A7B-334A-4FFF-B607-95385CD408A9}"/>
    <cellStyle name="40% - Accent1 9 6" xfId="37455" xr:uid="{32AA57C0-B249-4077-A8EF-35BA210605FE}"/>
    <cellStyle name="40% - Accent1 9 7" xfId="20584" xr:uid="{94BA6043-749E-4E7A-9E5E-C7027C861F3D}"/>
    <cellStyle name="40% - Accent1 9 8" xfId="13150" xr:uid="{52B32FAE-52B4-4E69-8966-33C6EC2B65E2}"/>
    <cellStyle name="40% - Accent1 9 9" xfId="42509" xr:uid="{04F65FB5-FCCC-4F9F-A206-0E487CA84741}"/>
    <cellStyle name="40% - Accent2" xfId="3984" builtinId="35" customBuiltin="1"/>
    <cellStyle name="40% - Accent2 10" xfId="4070" xr:uid="{FC147A8E-C40F-48C6-A547-23926334C9D2}"/>
    <cellStyle name="40% - Accent2 10 2" xfId="23089" xr:uid="{89D909A9-B618-4C97-9C46-2955F8FD209E}"/>
    <cellStyle name="40% - Accent2 10 2 2" xfId="31369" xr:uid="{9F3FE431-3159-4D23-A2BE-F4BEFB24734E}"/>
    <cellStyle name="40% - Accent2 10 2 3" xfId="38927" xr:uid="{22A4EC61-6D07-46F2-A049-6D9A1801A8E9}"/>
    <cellStyle name="40% - Accent2 10 3" xfId="25619" xr:uid="{D7736D63-2DB4-462F-8069-309653DA5189}"/>
    <cellStyle name="40% - Accent2 10 3 2" xfId="34506" xr:uid="{E6E671FB-6448-45E5-972E-E597D94EDEEE}"/>
    <cellStyle name="40% - Accent2 10 3 3" xfId="40878" xr:uid="{67CE73EA-99B8-4445-B4C5-FADEE65BA7A2}"/>
    <cellStyle name="40% - Accent2 10 4" xfId="21548" xr:uid="{CFED80E3-0127-47A4-A008-D73583D03E8D}"/>
    <cellStyle name="40% - Accent2 10 4 2" xfId="29502" xr:uid="{CFDA49D9-6BC3-491C-A5E8-B1C57DC94631}"/>
    <cellStyle name="40% - Accent2 10 5" xfId="27582" xr:uid="{2C57EAF4-1CC1-46AD-93EC-2F51F125F014}"/>
    <cellStyle name="40% - Accent2 10 6" xfId="36870" xr:uid="{0B4AFF4C-842B-47E5-A061-9AE38BDFDBE5}"/>
    <cellStyle name="40% - Accent2 10 7" xfId="12898" xr:uid="{0C2131D4-26BB-4F3A-A39D-E9DAD0D0EA4E}"/>
    <cellStyle name="40% - Accent2 10 8" xfId="46074" xr:uid="{F52F3A90-0E26-4697-ADBA-CEC5B4583A0E}"/>
    <cellStyle name="40% - Accent2 11" xfId="4147" xr:uid="{3180835B-D7DC-4358-9FC6-36CE410288B7}"/>
    <cellStyle name="40% - Accent2 11 2" xfId="25017" xr:uid="{9F45D1CD-08CC-482E-A938-0648F5D255A1}"/>
    <cellStyle name="40% - Accent2 11 2 2" xfId="33807" xr:uid="{0412F3B8-5368-4B29-B322-D39FE9AC1C05}"/>
    <cellStyle name="40% - Accent2 11 3" xfId="30844" xr:uid="{8976D646-398A-48E2-858E-416787C6037F}"/>
    <cellStyle name="40% - Accent2 11 4" xfId="38180" xr:uid="{3DD31C7F-C122-4DF8-A1F5-5893386B1D1F}"/>
    <cellStyle name="40% - Accent2 11 5" xfId="16483" xr:uid="{69BB101E-F8EE-4843-8C89-2EC16210D959}"/>
    <cellStyle name="40% - Accent2 11 6" xfId="46151" xr:uid="{3C814DE1-C2DB-44AE-A776-48B327D1B577}"/>
    <cellStyle name="40% - Accent2 12" xfId="4224" xr:uid="{488F71A1-6E33-4051-AC2F-EFFFB026262B}"/>
    <cellStyle name="40% - Accent2 12 2" xfId="32522" xr:uid="{4393B1EC-B61C-45B7-AF17-EFF62AAFE72F}"/>
    <cellStyle name="40% - Accent2 12 3" xfId="38220" xr:uid="{4BADC870-7DBF-4407-8F42-7CE7D90B7D05}"/>
    <cellStyle name="40% - Accent2 12 4" xfId="24023" xr:uid="{2E809962-3628-49D6-9B90-6D0C660FEE06}"/>
    <cellStyle name="40% - Accent2 12 5" xfId="6613" xr:uid="{44D125E7-91D2-4141-94AD-70E7D529090D}"/>
    <cellStyle name="40% - Accent2 12 6" xfId="46228" xr:uid="{A898F3AD-6F02-4A8E-AD68-2DCDCEC41078}"/>
    <cellStyle name="40% - Accent2 13" xfId="4298" xr:uid="{460FF90D-A794-4F8E-B597-D57C0B7C28D1}"/>
    <cellStyle name="40% - Accent2 13 2" xfId="28894" xr:uid="{DF24E5F2-0B0A-447B-92BD-07FF09CAA7DD}"/>
    <cellStyle name="40% - Accent2 13 3" xfId="38248" xr:uid="{C8A43C3A-1C98-4F43-89B6-93262991D418}"/>
    <cellStyle name="40% - Accent2 13 4" xfId="21021" xr:uid="{B64C6258-021A-49E0-95C2-F40A52DCDF82}"/>
    <cellStyle name="40% - Accent2 13 5" xfId="46301" xr:uid="{FD766006-743C-4074-A51C-FD8B062B06B3}"/>
    <cellStyle name="40% - Accent2 14" xfId="5327" xr:uid="{7148BE51-5185-4A3E-B28F-51D242F4B654}"/>
    <cellStyle name="40% - Accent2 14 2" xfId="40187" xr:uid="{437BAD0C-766F-4784-BFD9-B8837FDB324B}"/>
    <cellStyle name="40% - Accent2 14 3" xfId="27035" xr:uid="{1D5E358E-5678-4E58-9513-E7F7A46D9EBA}"/>
    <cellStyle name="40% - Accent2 14 4" xfId="47330" xr:uid="{CA0F5A5C-C6B5-4463-9008-89E1DD2D6C74}"/>
    <cellStyle name="40% - Accent2 15" xfId="5862" xr:uid="{EC59B659-3179-4723-834D-778DAE05F99B}"/>
    <cellStyle name="40% - Accent2 15 2" xfId="36132" xr:uid="{6C269D7D-FF11-4A19-BFF5-4AF12B1BB25B}"/>
    <cellStyle name="40% - Accent2 15 3" xfId="47859" xr:uid="{79C6F469-2D75-4046-A443-2F1A9A402415}"/>
    <cellStyle name="40% - Accent2 16" xfId="6011" xr:uid="{C7FEC152-3A4B-484E-B723-2566C5C4033B}"/>
    <cellStyle name="40% - Accent2 17" xfId="42437" xr:uid="{745D987B-32AC-4C93-B2C6-7C1A1E903FA0}"/>
    <cellStyle name="40% - Accent2 18" xfId="45993" xr:uid="{502D720B-0A82-4E7C-8824-2E555E5CAF33}"/>
    <cellStyle name="40% - Accent2 19" xfId="48005" xr:uid="{A8F62928-2E7C-4AF0-AF9E-76F60796ADE1}"/>
    <cellStyle name="40% - Accent2 2" xfId="74" xr:uid="{5B9C4D3E-E845-4844-BBCA-ECC54B945C7A}"/>
    <cellStyle name="40% - Accent2 2 2" xfId="424" xr:uid="{DCC6F5CC-2FC9-4B07-A85C-5ACB492D4E2A}"/>
    <cellStyle name="40% - Accent2 2 2 10" xfId="4391" xr:uid="{02DFE552-BC09-46E7-8F18-B8AA6A1BF5B6}"/>
    <cellStyle name="40% - Accent2 2 2 10 2" xfId="16558" xr:uid="{25103843-C152-4053-88D4-BDDACE994D5B}"/>
    <cellStyle name="40% - Accent2 2 2 10 3" xfId="46394" xr:uid="{26325FAF-067D-428E-B9D1-59FC17F814FF}"/>
    <cellStyle name="40% - Accent2 2 2 11" xfId="5470" xr:uid="{97991B41-3717-4985-9FA5-98A0E88DD1A4}"/>
    <cellStyle name="40% - Accent2 2 2 11 2" xfId="36182" xr:uid="{B38D77B6-DF7A-44DB-828A-D7D93E6A6751}"/>
    <cellStyle name="40% - Accent2 2 2 11 3" xfId="47472" xr:uid="{CA128191-6948-49DA-A8C0-3B8CC30A227F}"/>
    <cellStyle name="40% - Accent2 2 2 12" xfId="6154" xr:uid="{61B4CFDA-0A77-4B84-B26E-A4380396A637}"/>
    <cellStyle name="40% - Accent2 2 2 13" xfId="42728" xr:uid="{A19725AE-A88F-4F6E-BB2E-B8BDA96630A3}"/>
    <cellStyle name="40% - Accent2 2 2 14" xfId="48137" xr:uid="{C6197C90-CD82-4FA7-8CBD-AE0C9C592223}"/>
    <cellStyle name="40% - Accent2 2 2 15" xfId="48193" xr:uid="{3A338059-F5A2-470E-8A53-E41B01CB2E7F}"/>
    <cellStyle name="40% - Accent2 2 2 2" xfId="425" xr:uid="{7B893EAE-8C96-4400-8536-F8EB11137612}"/>
    <cellStyle name="40% - Accent2 2 2 2 10" xfId="6155" xr:uid="{FE1AAD8C-1188-4459-958C-165332537F94}"/>
    <cellStyle name="40% - Accent2 2 2 2 11" xfId="42729" xr:uid="{B07EE2C9-2CC2-4A96-B057-9B48344B9BD8}"/>
    <cellStyle name="40% - Accent2 2 2 2 2" xfId="426" xr:uid="{31323A8F-CFF5-4320-8D0E-70C62BC709EC}"/>
    <cellStyle name="40% - Accent2 2 2 2 2 2" xfId="888" xr:uid="{29A66B2E-CB24-4FCE-93B3-8935BE295ABC}"/>
    <cellStyle name="40% - Accent2 2 2 2 2 2 2" xfId="2033" xr:uid="{218AD484-27A5-49A6-A053-4683DB580903}"/>
    <cellStyle name="40% - Accent2 2 2 2 2 2 2 2" xfId="3796" xr:uid="{9500BA19-B854-441B-BD48-D4551CDA90F7}"/>
    <cellStyle name="40% - Accent2 2 2 2 2 2 2 2 2" xfId="35323" xr:uid="{2AC51616-F48E-4E3B-B40F-5E951374ABD1}"/>
    <cellStyle name="40% - Accent2 2 2 2 2 2 2 2 3" xfId="45821" xr:uid="{1AC52F06-33EF-4B03-AA23-AD9944E75BB2}"/>
    <cellStyle name="40% - Accent2 2 2 2 2 2 2 3" xfId="5167" xr:uid="{0AFF8823-60F2-4ED0-96DC-3E8A7A03123F}"/>
    <cellStyle name="40% - Accent2 2 2 2 2 2 2 3 2" xfId="47170" xr:uid="{6DAAC9F5-1E20-42D0-B687-2E9A1BC46280}"/>
    <cellStyle name="40% - Accent2 2 2 2 2 2 2 4" xfId="13274" xr:uid="{DA954C19-ADB2-478E-B1D3-84E5069BC1FB}"/>
    <cellStyle name="40% - Accent2 2 2 2 2 2 2 5" xfId="44080" xr:uid="{8AC09DD3-9E35-4318-91BA-1289135CE655}"/>
    <cellStyle name="40% - Accent2 2 2 2 2 2 3" xfId="1471" xr:uid="{84225EA3-9776-4567-A8FB-8CD44BE81E1E}"/>
    <cellStyle name="40% - Accent2 2 2 2 2 2 3 2" xfId="3278" xr:uid="{88DDEA35-2BFB-4DDE-B1CD-A373373E934B}"/>
    <cellStyle name="40% - Accent2 2 2 2 2 2 3 2 2" xfId="45303" xr:uid="{20257E55-9DDE-4F6B-A79C-09DCF2F8B7EE}"/>
    <cellStyle name="40% - Accent2 2 2 2 2 2 3 3" xfId="16810" xr:uid="{DF5A3BBD-F047-4C2D-BD58-FA323A216FF9}"/>
    <cellStyle name="40% - Accent2 2 2 2 2 2 3 4" xfId="43562" xr:uid="{6EA8929B-07AE-4484-BB0F-41229EEAA53F}"/>
    <cellStyle name="40% - Accent2 2 2 2 2 2 4" xfId="2700" xr:uid="{E49D8B47-2113-40D7-8CA4-810466250D60}"/>
    <cellStyle name="40% - Accent2 2 2 2 2 2 4 2" xfId="39676" xr:uid="{6F80944D-088E-471F-8213-A145A4D8A4A0}"/>
    <cellStyle name="40% - Accent2 2 2 2 2 2 4 3" xfId="44725" xr:uid="{AF8BD0A6-C43E-4AB1-A817-C3FDA1DEA184}"/>
    <cellStyle name="40% - Accent2 2 2 2 2 2 5" xfId="4649" xr:uid="{9E651A9E-8369-437C-984B-F7C7C100CCB6}"/>
    <cellStyle name="40% - Accent2 2 2 2 2 2 5 2" xfId="46652" xr:uid="{336473C0-1382-4B34-8C87-EF6D83AF0824}"/>
    <cellStyle name="40% - Accent2 2 2 2 2 2 6" xfId="5473" xr:uid="{7D31FAAC-331B-4925-B52B-CBF6BAD7A7A2}"/>
    <cellStyle name="40% - Accent2 2 2 2 2 2 6 2" xfId="47475" xr:uid="{F3387F1D-54E8-480E-A2C9-8A5F51C336C2}"/>
    <cellStyle name="40% - Accent2 2 2 2 2 2 7" xfId="6739" xr:uid="{A30892A7-C141-4705-8406-C26E14EEF79A}"/>
    <cellStyle name="40% - Accent2 2 2 2 2 2 8" xfId="42984" xr:uid="{8A6C7538-B434-41EE-B99D-008A1E69CDB9}"/>
    <cellStyle name="40% - Accent2 2 2 2 2 3" xfId="1793" xr:uid="{0BC51700-6624-4925-AE6E-E37080206D08}"/>
    <cellStyle name="40% - Accent2 2 2 2 2 3 2" xfId="3560" xr:uid="{4F3D4EAC-C3AC-4FBF-8372-70A5458B123B}"/>
    <cellStyle name="40% - Accent2 2 2 2 2 3 2 2" xfId="13539" xr:uid="{DCDF648B-259C-48BD-AA97-AC14BFC2E5EB}"/>
    <cellStyle name="40% - Accent2 2 2 2 2 3 2 3" xfId="45585" xr:uid="{28DF5676-2214-4169-B0E1-65D5E550A927}"/>
    <cellStyle name="40% - Accent2 2 2 2 2 3 3" xfId="4931" xr:uid="{792AE46A-1367-46FC-BF00-E2870E0199E6}"/>
    <cellStyle name="40% - Accent2 2 2 2 2 3 3 2" xfId="17075" xr:uid="{546B4EEE-D2F1-496B-BD08-3D7F0CF6157D}"/>
    <cellStyle name="40% - Accent2 2 2 2 2 3 3 3" xfId="46934" xr:uid="{106A251C-A939-4B1F-AB66-46C555DEA20B}"/>
    <cellStyle name="40% - Accent2 2 2 2 2 3 4" xfId="7054" xr:uid="{A399E930-778D-4998-BDB3-EAC79AC12F59}"/>
    <cellStyle name="40% - Accent2 2 2 2 2 3 5" xfId="43844" xr:uid="{38917C1A-05AE-4F9C-97A0-BDBB52ED655F}"/>
    <cellStyle name="40% - Accent2 2 2 2 2 4" xfId="1215" xr:uid="{1DA60248-71FC-4B9A-A93E-2A1BBCE419C6}"/>
    <cellStyle name="40% - Accent2 2 2 2 2 4 2" xfId="3022" xr:uid="{2F51C6C7-99A4-4570-ADEF-16A1262283D9}"/>
    <cellStyle name="40% - Accent2 2 2 2 2 4 2 2" xfId="30347" xr:uid="{B67EEEE5-9563-4BEB-9677-F2905B412FA0}"/>
    <cellStyle name="40% - Accent2 2 2 2 2 4 2 3" xfId="45047" xr:uid="{AA30088E-AD96-47C3-BE6A-EFCF1DDB7F83}"/>
    <cellStyle name="40% - Accent2 2 2 2 2 4 3" xfId="22273" xr:uid="{B0A09991-E369-4A44-B47E-A625AEBF8AE8}"/>
    <cellStyle name="40% - Accent2 2 2 2 2 4 4" xfId="9754" xr:uid="{19A0A720-B37E-4B56-A5C1-170CA96F1360}"/>
    <cellStyle name="40% - Accent2 2 2 2 2 4 5" xfId="43306" xr:uid="{EF319E4C-F264-4326-849C-7F2E9F8013EB}"/>
    <cellStyle name="40% - Accent2 2 2 2 2 5" xfId="2446" xr:uid="{61E6FEBB-5430-44E1-A551-FED54C1159F4}"/>
    <cellStyle name="40% - Accent2 2 2 2 2 5 2" xfId="12976" xr:uid="{0041A1E6-643D-4FF5-8F68-1D714098AE3B}"/>
    <cellStyle name="40% - Accent2 2 2 2 2 5 3" xfId="44471" xr:uid="{EB40C5A7-D6E9-408D-88BB-A2F58D72E510}"/>
    <cellStyle name="40% - Accent2 2 2 2 2 6" xfId="4393" xr:uid="{5EF3FDA5-84DE-4A4A-BA37-6B43978BDBD8}"/>
    <cellStyle name="40% - Accent2 2 2 2 2 6 2" xfId="16560" xr:uid="{91C0231C-6717-4AE9-BBDA-567CC094EE36}"/>
    <cellStyle name="40% - Accent2 2 2 2 2 6 3" xfId="46396" xr:uid="{F594EFC5-AF8B-49E3-9FBF-633696AF98F6}"/>
    <cellStyle name="40% - Accent2 2 2 2 2 7" xfId="5472" xr:uid="{5CDFBF59-F3CB-4BB1-9063-89C6770A25C3}"/>
    <cellStyle name="40% - Accent2 2 2 2 2 7 2" xfId="47474" xr:uid="{3733869E-C5EC-48C3-8FC6-5530392CEF08}"/>
    <cellStyle name="40% - Accent2 2 2 2 2 8" xfId="6156" xr:uid="{942797DE-4296-4E77-B60F-2DC84D8C2A94}"/>
    <cellStyle name="40% - Accent2 2 2 2 2 9" xfId="42730" xr:uid="{9044A923-1307-46AE-982A-D0768085FA9F}"/>
    <cellStyle name="40% - Accent2 2 2 2 3" xfId="427" xr:uid="{921B2D96-959C-4B46-9870-B2CF31C5A59A}"/>
    <cellStyle name="40% - Accent2 2 2 2 3 2" xfId="889" xr:uid="{96D809E3-5886-4D47-9F7E-D9583FF17DC5}"/>
    <cellStyle name="40% - Accent2 2 2 2 3 2 2" xfId="2034" xr:uid="{332B3866-73C5-41EE-B55D-293040872E8F}"/>
    <cellStyle name="40% - Accent2 2 2 2 3 2 2 2" xfId="3797" xr:uid="{E0F7966C-986F-4659-AC5E-D3402E1B8F1D}"/>
    <cellStyle name="40% - Accent2 2 2 2 3 2 2 2 2" xfId="16186" xr:uid="{20043975-80A5-4C3F-ACA3-8E8736F57744}"/>
    <cellStyle name="40% - Accent2 2 2 2 3 2 2 2 3" xfId="45822" xr:uid="{6F613557-97F9-4D64-BEBC-D992E687EB8A}"/>
    <cellStyle name="40% - Accent2 2 2 2 3 2 2 3" xfId="5168" xr:uid="{DCDBB287-6733-4112-8239-3ACE23C783C8}"/>
    <cellStyle name="40% - Accent2 2 2 2 3 2 2 3 2" xfId="19713" xr:uid="{1D2C3019-2469-47B0-924E-220547CC7D93}"/>
    <cellStyle name="40% - Accent2 2 2 2 3 2 2 3 3" xfId="47171" xr:uid="{47DDE303-385C-4965-BEED-C4AE20A73577}"/>
    <cellStyle name="40% - Accent2 2 2 2 3 2 2 4" xfId="12613" xr:uid="{6E06EE9C-AC8A-407A-812B-A5B2A2BD4123}"/>
    <cellStyle name="40% - Accent2 2 2 2 3 2 2 5" xfId="44081" xr:uid="{867BF935-7AA3-46C4-86CD-43E7BB513829}"/>
    <cellStyle name="40% - Accent2 2 2 2 3 2 3" xfId="1472" xr:uid="{BFEEB6D7-BBD4-4783-9159-7E62F2903BB2}"/>
    <cellStyle name="40% - Accent2 2 2 2 3 2 3 2" xfId="3279" xr:uid="{D2E7D465-6A5F-4532-927D-B216E94FAD25}"/>
    <cellStyle name="40% - Accent2 2 2 2 3 2 3 2 2" xfId="45304" xr:uid="{429C32FE-7466-4E4B-8677-8BEF88C9257D}"/>
    <cellStyle name="40% - Accent2 2 2 2 3 2 3 3" xfId="13275" xr:uid="{67585D39-5601-4605-8DBC-3E236186DA30}"/>
    <cellStyle name="40% - Accent2 2 2 2 3 2 3 4" xfId="43563" xr:uid="{3C060202-9E2F-4CFF-B28C-7021ED9D2D53}"/>
    <cellStyle name="40% - Accent2 2 2 2 3 2 4" xfId="2701" xr:uid="{7B59A1DF-333E-4A64-88C1-4A3E54701CF2}"/>
    <cellStyle name="40% - Accent2 2 2 2 3 2 4 2" xfId="16811" xr:uid="{D82E28B9-BE33-41B1-A345-C60222B50B08}"/>
    <cellStyle name="40% - Accent2 2 2 2 3 2 4 3" xfId="44726" xr:uid="{425BC053-D3DE-404E-ACAE-728B0F170734}"/>
    <cellStyle name="40% - Accent2 2 2 2 3 2 5" xfId="4650" xr:uid="{2D0183DD-FC10-4822-9D9A-4550F8414959}"/>
    <cellStyle name="40% - Accent2 2 2 2 3 2 5 2" xfId="46653" xr:uid="{F0C48317-5866-4D05-AC36-6E2A76B94163}"/>
    <cellStyle name="40% - Accent2 2 2 2 3 2 6" xfId="5475" xr:uid="{66376418-BF26-406F-AC90-63081637CE43}"/>
    <cellStyle name="40% - Accent2 2 2 2 3 2 6 2" xfId="47477" xr:uid="{888E909F-44FD-4213-9B87-8A4FD8ABF9CB}"/>
    <cellStyle name="40% - Accent2 2 2 2 3 2 7" xfId="6740" xr:uid="{A28C8840-F796-4B77-BBC9-634E57F5F55B}"/>
    <cellStyle name="40% - Accent2 2 2 2 3 2 8" xfId="42985" xr:uid="{1BA86F23-B4F0-4161-93ED-A9E4CAAF07CC}"/>
    <cellStyle name="40% - Accent2 2 2 2 3 3" xfId="1794" xr:uid="{7947ED37-8504-4D0D-84BF-05D7559BB37E}"/>
    <cellStyle name="40% - Accent2 2 2 2 3 3 2" xfId="3561" xr:uid="{5B5995A0-C1DC-44EC-A490-E56827618704}"/>
    <cellStyle name="40% - Accent2 2 2 2 3 3 2 2" xfId="13540" xr:uid="{305819A8-4499-4928-AC04-A456586C4219}"/>
    <cellStyle name="40% - Accent2 2 2 2 3 3 2 3" xfId="45586" xr:uid="{DD3BDE35-5440-481E-B23A-0EAB6DB1B775}"/>
    <cellStyle name="40% - Accent2 2 2 2 3 3 3" xfId="4932" xr:uid="{5764A0F9-FAEC-4DF1-B79B-CD96F0B582A5}"/>
    <cellStyle name="40% - Accent2 2 2 2 3 3 3 2" xfId="17076" xr:uid="{D6347E2D-8FF6-48DC-AC04-70FA308F8D23}"/>
    <cellStyle name="40% - Accent2 2 2 2 3 3 3 3" xfId="46935" xr:uid="{56A20E35-72B2-4EAE-941D-3C434C2B3245}"/>
    <cellStyle name="40% - Accent2 2 2 2 3 3 4" xfId="7055" xr:uid="{02E56133-2728-4572-BCF7-C50517BFBA85}"/>
    <cellStyle name="40% - Accent2 2 2 2 3 3 5" xfId="43845" xr:uid="{6CBC78A1-86F1-4928-81E2-92082FB66E9C}"/>
    <cellStyle name="40% - Accent2 2 2 2 3 4" xfId="1216" xr:uid="{97879C3A-5296-4FB9-AA04-CE8DDE1A4E58}"/>
    <cellStyle name="40% - Accent2 2 2 2 3 4 2" xfId="3023" xr:uid="{F5081E12-46DE-4D01-9EF9-ECED49A6C2E2}"/>
    <cellStyle name="40% - Accent2 2 2 2 3 4 2 2" xfId="29751" xr:uid="{967F657E-EEE1-489A-BCE7-A6E9712B2833}"/>
    <cellStyle name="40% - Accent2 2 2 2 3 4 2 3" xfId="45048" xr:uid="{4A0F88E4-B907-4634-8C23-F9D0250CBD53}"/>
    <cellStyle name="40% - Accent2 2 2 2 3 4 3" xfId="12977" xr:uid="{EC1E4EA5-6E04-4666-8300-778853B21090}"/>
    <cellStyle name="40% - Accent2 2 2 2 3 4 4" xfId="43307" xr:uid="{8A588DF1-E26A-4BDE-A92D-24E3DC5C4943}"/>
    <cellStyle name="40% - Accent2 2 2 2 3 5" xfId="2447" xr:uid="{F993A4AA-8103-4F57-8EA1-A07216211631}"/>
    <cellStyle name="40% - Accent2 2 2 2 3 5 2" xfId="16561" xr:uid="{37AB3046-A1EA-48B4-A50A-80BFD7761669}"/>
    <cellStyle name="40% - Accent2 2 2 2 3 5 3" xfId="44472" xr:uid="{F4061627-4282-438D-BE40-1DB017B94851}"/>
    <cellStyle name="40% - Accent2 2 2 2 3 6" xfId="4394" xr:uid="{4D4BEBD1-F191-41AD-9B7E-75707C1FD14F}"/>
    <cellStyle name="40% - Accent2 2 2 2 3 6 2" xfId="37119" xr:uid="{9C2DF0CD-F362-4548-AF3C-0E4099019DE8}"/>
    <cellStyle name="40% - Accent2 2 2 2 3 6 3" xfId="46397" xr:uid="{A5FD01FC-9948-4FF1-9ED6-F248A63386F6}"/>
    <cellStyle name="40% - Accent2 2 2 2 3 7" xfId="5474" xr:uid="{945B577A-6AEB-47B9-9433-B79439AE40B6}"/>
    <cellStyle name="40% - Accent2 2 2 2 3 7 2" xfId="47476" xr:uid="{4DFF7AFA-0FB9-4D4A-A477-8636BE13C11B}"/>
    <cellStyle name="40% - Accent2 2 2 2 3 8" xfId="6157" xr:uid="{8EC8819C-93AD-478B-AE3E-483B1766CDD3}"/>
    <cellStyle name="40% - Accent2 2 2 2 3 9" xfId="42731" xr:uid="{EDFD2222-3321-412F-826B-1B0AF209F8A5}"/>
    <cellStyle name="40% - Accent2 2 2 2 4" xfId="887" xr:uid="{1C27818B-A270-403D-9F69-51974A65874D}"/>
    <cellStyle name="40% - Accent2 2 2 2 4 2" xfId="2032" xr:uid="{7E640CEF-3501-492C-97E6-D839285B3862}"/>
    <cellStyle name="40% - Accent2 2 2 2 4 2 2" xfId="3795" xr:uid="{D7274C73-2574-463E-834B-5F172C66CFAF}"/>
    <cellStyle name="40% - Accent2 2 2 2 4 2 2 2" xfId="15301" xr:uid="{E8397816-F471-4FE8-A9A4-0E82E0C0C51E}"/>
    <cellStyle name="40% - Accent2 2 2 2 4 2 2 3" xfId="45820" xr:uid="{F8BC5251-2AC4-4F83-9004-F38D064A2E65}"/>
    <cellStyle name="40% - Accent2 2 2 2 4 2 3" xfId="5166" xr:uid="{774491BD-3894-4376-9102-2BDBDD21AFA4}"/>
    <cellStyle name="40% - Accent2 2 2 2 4 2 3 2" xfId="18828" xr:uid="{E23BA7D1-574E-4020-9EA3-01D8BD01537F}"/>
    <cellStyle name="40% - Accent2 2 2 2 4 2 3 3" xfId="47169" xr:uid="{DFC77CFB-CDEE-4524-B365-AFC1EC277135}"/>
    <cellStyle name="40% - Accent2 2 2 2 4 2 4" xfId="11722" xr:uid="{B715020F-BB3E-4624-84F7-B03DD92DA099}"/>
    <cellStyle name="40% - Accent2 2 2 2 4 2 5" xfId="44079" xr:uid="{34599A13-0780-414F-AB04-5DC3F428A997}"/>
    <cellStyle name="40% - Accent2 2 2 2 4 3" xfId="1470" xr:uid="{770E7C51-DDF8-4C97-8D2E-B680739FB558}"/>
    <cellStyle name="40% - Accent2 2 2 2 4 3 2" xfId="3277" xr:uid="{A0DA04D5-C6C5-46A1-8AA4-B8C372675B22}"/>
    <cellStyle name="40% - Accent2 2 2 2 4 3 2 2" xfId="45302" xr:uid="{6BE4447D-2119-4AEC-8FF1-2C4444F693AA}"/>
    <cellStyle name="40% - Accent2 2 2 2 4 3 3" xfId="13273" xr:uid="{7EB5F8B9-6682-455C-BAFC-75C7D5E75478}"/>
    <cellStyle name="40% - Accent2 2 2 2 4 3 4" xfId="43561" xr:uid="{E3F3446A-7549-4DE9-B50D-0B4E1AC1AF65}"/>
    <cellStyle name="40% - Accent2 2 2 2 4 4" xfId="2699" xr:uid="{D2D2376C-8F44-4237-BC28-1AEA0427C189}"/>
    <cellStyle name="40% - Accent2 2 2 2 4 4 2" xfId="16809" xr:uid="{B7C54E54-7AA6-4F53-950D-88ABF73840EB}"/>
    <cellStyle name="40% - Accent2 2 2 2 4 4 3" xfId="44724" xr:uid="{22ED99E3-810E-4CD7-B4BE-10DC98DA9204}"/>
    <cellStyle name="40% - Accent2 2 2 2 4 5" xfId="4648" xr:uid="{3A306C5A-5459-4BD0-AAA6-41BD456105A5}"/>
    <cellStyle name="40% - Accent2 2 2 2 4 5 2" xfId="46651" xr:uid="{7F089AD7-75F0-4405-8B95-4C204FF1D9B4}"/>
    <cellStyle name="40% - Accent2 2 2 2 4 6" xfId="5476" xr:uid="{37C0973F-8108-4ED7-8FF8-A6A897E9ADB8}"/>
    <cellStyle name="40% - Accent2 2 2 2 4 6 2" xfId="47478" xr:uid="{2634D1DE-13A6-4D4D-A927-9D2DB0582086}"/>
    <cellStyle name="40% - Accent2 2 2 2 4 7" xfId="6738" xr:uid="{FD3D2AF8-6AE4-4DF8-BD47-E0A47DE1D9C7}"/>
    <cellStyle name="40% - Accent2 2 2 2 4 8" xfId="42983" xr:uid="{210666E7-0DEA-4ABB-AF25-9A78249B095E}"/>
    <cellStyle name="40% - Accent2 2 2 2 5" xfId="1792" xr:uid="{C6FB413E-E240-4D23-BC22-5A71588C8A5F}"/>
    <cellStyle name="40% - Accent2 2 2 2 5 2" xfId="3559" xr:uid="{341BC422-973A-45A0-BECB-D6729E071ABC}"/>
    <cellStyle name="40% - Accent2 2 2 2 5 2 2" xfId="13538" xr:uid="{57FCFC93-4260-4583-8F72-3161D7F9EC62}"/>
    <cellStyle name="40% - Accent2 2 2 2 5 2 3" xfId="45584" xr:uid="{88E0B826-767F-4EEA-9130-D278AF734064}"/>
    <cellStyle name="40% - Accent2 2 2 2 5 3" xfId="4930" xr:uid="{6748869B-8B3B-4B2F-B2BD-AA698ABB5D90}"/>
    <cellStyle name="40% - Accent2 2 2 2 5 3 2" xfId="17074" xr:uid="{85BC4967-4A41-426C-92B2-E07DBF7F9E02}"/>
    <cellStyle name="40% - Accent2 2 2 2 5 3 3" xfId="46933" xr:uid="{88EE1C28-BB10-49A0-8FCF-458A8BA02C13}"/>
    <cellStyle name="40% - Accent2 2 2 2 5 4" xfId="7053" xr:uid="{AAC170C9-3460-4322-AA31-54E7BBC40260}"/>
    <cellStyle name="40% - Accent2 2 2 2 5 5" xfId="43843" xr:uid="{3F81AA8F-0E3A-46FB-A79F-089197A9F370}"/>
    <cellStyle name="40% - Accent2 2 2 2 6" xfId="1214" xr:uid="{C568A223-0C03-4963-88B8-94E6E0D5BAE4}"/>
    <cellStyle name="40% - Accent2 2 2 2 6 2" xfId="3021" xr:uid="{987BD80B-F39F-4D64-A36F-BCC4FD0BDB7E}"/>
    <cellStyle name="40% - Accent2 2 2 2 6 2 2" xfId="29144" xr:uid="{B0FE05B2-F453-4E95-AF1D-760F033D4ADD}"/>
    <cellStyle name="40% - Accent2 2 2 2 6 2 3" xfId="45046" xr:uid="{AE4A1003-F437-4FAA-B507-7BB12EC24DC7}"/>
    <cellStyle name="40% - Accent2 2 2 2 6 3" xfId="12975" xr:uid="{E1A5BA51-B7F0-4CCD-85AF-B781808A6C4D}"/>
    <cellStyle name="40% - Accent2 2 2 2 6 4" xfId="43305" xr:uid="{195E55E2-1EC3-4F9A-AF33-4A5CF241245D}"/>
    <cellStyle name="40% - Accent2 2 2 2 7" xfId="2445" xr:uid="{33FC65A4-7D3D-43DF-96A2-379E9E63A4D1}"/>
    <cellStyle name="40% - Accent2 2 2 2 7 2" xfId="16559" xr:uid="{AC05BDF2-958C-40EB-8B2A-79BFBE6E003C}"/>
    <cellStyle name="40% - Accent2 2 2 2 7 3" xfId="44470" xr:uid="{6367FDA3-96FE-4FB9-B130-D7EC183B5536}"/>
    <cellStyle name="40% - Accent2 2 2 2 8" xfId="4392" xr:uid="{BBEC6195-3CB1-4653-B3EC-34625E4E0B38}"/>
    <cellStyle name="40% - Accent2 2 2 2 8 2" xfId="36379" xr:uid="{4FBEC5A3-D09E-4430-BFA1-0A2A6F5F23D7}"/>
    <cellStyle name="40% - Accent2 2 2 2 8 3" xfId="46395" xr:uid="{7D37833C-10CE-4396-B82B-FE96CD21A673}"/>
    <cellStyle name="40% - Accent2 2 2 2 9" xfId="5471" xr:uid="{2A9AEFB7-5411-44E3-9A68-A1DD3012808F}"/>
    <cellStyle name="40% - Accent2 2 2 2 9 2" xfId="47473" xr:uid="{E3D52327-5500-4895-8644-8B489B0B2B7E}"/>
    <cellStyle name="40% - Accent2 2 2 3" xfId="428" xr:uid="{7BA649B8-52FB-4008-84BF-725B5F952870}"/>
    <cellStyle name="40% - Accent2 2 2 3 10" xfId="6158" xr:uid="{96A865D3-B771-48E4-BD65-C5567A8932A4}"/>
    <cellStyle name="40% - Accent2 2 2 3 11" xfId="42732" xr:uid="{B2248E04-5614-46C9-A9D0-4AE8F6842183}"/>
    <cellStyle name="40% - Accent2 2 2 3 2" xfId="429" xr:uid="{CE84B414-3205-4BA8-A126-603F2FDB3BF2}"/>
    <cellStyle name="40% - Accent2 2 2 3 2 2" xfId="891" xr:uid="{A71EEE6C-EC86-452B-999A-0176EE7BC88C}"/>
    <cellStyle name="40% - Accent2 2 2 3 2 2 2" xfId="2036" xr:uid="{9154770D-C44F-4F44-B929-EA7BF198B37F}"/>
    <cellStyle name="40% - Accent2 2 2 3 2 2 2 2" xfId="3799" xr:uid="{C14D6E02-3953-4F07-9039-04A3B9FBE547}"/>
    <cellStyle name="40% - Accent2 2 2 3 2 2 2 2 2" xfId="35518" xr:uid="{5D42FBE9-A66D-4FE0-B901-52D9AB4129CD}"/>
    <cellStyle name="40% - Accent2 2 2 3 2 2 2 2 3" xfId="45824" xr:uid="{BD40D09A-3148-4C2A-AE6A-121F0B78CEFA}"/>
    <cellStyle name="40% - Accent2 2 2 3 2 2 2 3" xfId="5170" xr:uid="{0E340AA1-E9D9-45D5-994A-09E504AD5BF7}"/>
    <cellStyle name="40% - Accent2 2 2 3 2 2 2 3 2" xfId="47173" xr:uid="{408E5CEB-1E7F-428A-96AD-79D8422DFFF8}"/>
    <cellStyle name="40% - Accent2 2 2 3 2 2 2 4" xfId="13277" xr:uid="{AFE45F55-2BBA-44B8-A1C4-6714E84EF1FC}"/>
    <cellStyle name="40% - Accent2 2 2 3 2 2 2 5" xfId="44083" xr:uid="{69337E41-F199-46B5-86F1-03479E7CD6E1}"/>
    <cellStyle name="40% - Accent2 2 2 3 2 2 3" xfId="1474" xr:uid="{64328257-533D-4F20-B75B-8B1B29259338}"/>
    <cellStyle name="40% - Accent2 2 2 3 2 2 3 2" xfId="3281" xr:uid="{0E36827B-221D-4057-BA40-D1C3448A7CF1}"/>
    <cellStyle name="40% - Accent2 2 2 3 2 2 3 2 2" xfId="45306" xr:uid="{C3F165AE-5253-4E36-913B-E8A8C4BA0EE1}"/>
    <cellStyle name="40% - Accent2 2 2 3 2 2 3 3" xfId="16813" xr:uid="{E3A89BB0-3595-4147-B152-2375A5BADA2E}"/>
    <cellStyle name="40% - Accent2 2 2 3 2 2 3 4" xfId="43565" xr:uid="{47BDA425-66C7-4E55-8CF2-FB635A5B7264}"/>
    <cellStyle name="40% - Accent2 2 2 3 2 2 4" xfId="2703" xr:uid="{85CC135B-7F1B-4FA6-97FE-4460C9653DA0}"/>
    <cellStyle name="40% - Accent2 2 2 3 2 2 4 2" xfId="39863" xr:uid="{76CE1F5B-614E-4E8A-A5CD-4A1A61CC64D6}"/>
    <cellStyle name="40% - Accent2 2 2 3 2 2 4 3" xfId="44728" xr:uid="{36AA1326-EA37-4ECD-8690-CEC267202DB8}"/>
    <cellStyle name="40% - Accent2 2 2 3 2 2 5" xfId="4652" xr:uid="{ACEBA108-9010-4AB7-8C36-F3F0E106C3EC}"/>
    <cellStyle name="40% - Accent2 2 2 3 2 2 5 2" xfId="46655" xr:uid="{C65C5560-BB80-4E50-89FF-A95C773E388E}"/>
    <cellStyle name="40% - Accent2 2 2 3 2 2 6" xfId="5479" xr:uid="{34294813-5AE8-40D2-AB4B-087CC30C3D69}"/>
    <cellStyle name="40% - Accent2 2 2 3 2 2 6 2" xfId="47481" xr:uid="{D90DA381-36A4-4871-B23C-F3A67C22E8CC}"/>
    <cellStyle name="40% - Accent2 2 2 3 2 2 7" xfId="6742" xr:uid="{0EFBCD83-5CC0-4663-A66F-321AA9958F3F}"/>
    <cellStyle name="40% - Accent2 2 2 3 2 2 8" xfId="42987" xr:uid="{A897D259-0868-45C3-8E6B-1159F7A4742D}"/>
    <cellStyle name="40% - Accent2 2 2 3 2 3" xfId="1796" xr:uid="{EB074E8A-AC11-4E29-B238-BD4DF575A1EF}"/>
    <cellStyle name="40% - Accent2 2 2 3 2 3 2" xfId="3563" xr:uid="{3F020FC6-465D-4706-BE83-A22167616270}"/>
    <cellStyle name="40% - Accent2 2 2 3 2 3 2 2" xfId="13542" xr:uid="{9F9DF045-6EB3-4E46-B3CE-B31201C2D9B3}"/>
    <cellStyle name="40% - Accent2 2 2 3 2 3 2 3" xfId="45588" xr:uid="{EE8D7250-EEAD-4B7A-9E78-EAC3D12FDF46}"/>
    <cellStyle name="40% - Accent2 2 2 3 2 3 3" xfId="4934" xr:uid="{75A9C6A6-CE73-469F-82F2-3E42060194F3}"/>
    <cellStyle name="40% - Accent2 2 2 3 2 3 3 2" xfId="17078" xr:uid="{041A78CE-8D7A-45BD-B35A-E2D0D3E77C92}"/>
    <cellStyle name="40% - Accent2 2 2 3 2 3 3 3" xfId="46937" xr:uid="{CC007E9C-30CD-4C1C-9A1E-2B98012B55A1}"/>
    <cellStyle name="40% - Accent2 2 2 3 2 3 4" xfId="7057" xr:uid="{87B385A4-8EE4-4669-9A6C-DA38927DEEF1}"/>
    <cellStyle name="40% - Accent2 2 2 3 2 3 5" xfId="43847" xr:uid="{E79AC9C5-A478-426A-AA27-0C9588162526}"/>
    <cellStyle name="40% - Accent2 2 2 3 2 4" xfId="1218" xr:uid="{DE95D8A0-55A7-485A-9F35-16B6067B8917}"/>
    <cellStyle name="40% - Accent2 2 2 3 2 4 2" xfId="3025" xr:uid="{B4547B8B-5AA0-4CE4-883F-A6769C084A3F}"/>
    <cellStyle name="40% - Accent2 2 2 3 2 4 2 2" xfId="30544" xr:uid="{F0B88CB2-CCDF-4D02-BCEE-D4F1A35697B9}"/>
    <cellStyle name="40% - Accent2 2 2 3 2 4 2 3" xfId="45050" xr:uid="{525B0C0F-8565-4487-967D-2E84C60295CB}"/>
    <cellStyle name="40% - Accent2 2 2 3 2 4 3" xfId="12979" xr:uid="{8FDBEFD5-CED5-4A45-9538-662B33B6D292}"/>
    <cellStyle name="40% - Accent2 2 2 3 2 4 4" xfId="43309" xr:uid="{D6394CEB-6530-44FB-9B95-1CA7B70B685E}"/>
    <cellStyle name="40% - Accent2 2 2 3 2 5" xfId="2449" xr:uid="{C650CFE0-2121-4B2D-91D9-4CC545A230A0}"/>
    <cellStyle name="40% - Accent2 2 2 3 2 5 2" xfId="16563" xr:uid="{1A7BE862-1820-4353-A08E-0A15D8DCFB4D}"/>
    <cellStyle name="40% - Accent2 2 2 3 2 5 3" xfId="44474" xr:uid="{D0451B77-5E97-40DA-ACCB-2A3DB95DE600}"/>
    <cellStyle name="40% - Accent2 2 2 3 2 6" xfId="4396" xr:uid="{19E77F9C-EEFE-4829-B56E-41408D0E33D2}"/>
    <cellStyle name="40% - Accent2 2 2 3 2 6 2" xfId="37902" xr:uid="{047DE590-F601-4682-BE31-58C6D213C8C5}"/>
    <cellStyle name="40% - Accent2 2 2 3 2 6 3" xfId="46399" xr:uid="{C6F4B854-09D0-4E09-8B18-A979D87A71FF}"/>
    <cellStyle name="40% - Accent2 2 2 3 2 7" xfId="5478" xr:uid="{DD75DDA8-A817-41D2-8073-54DAEE0267F5}"/>
    <cellStyle name="40% - Accent2 2 2 3 2 7 2" xfId="47480" xr:uid="{590DA315-7DDA-4BFB-B842-85DB2DE2444B}"/>
    <cellStyle name="40% - Accent2 2 2 3 2 8" xfId="6159" xr:uid="{C5D2BD88-376B-40C3-9214-EDD19DCE3492}"/>
    <cellStyle name="40% - Accent2 2 2 3 2 9" xfId="42733" xr:uid="{AA5A3E0E-5E19-4AD1-A809-DA4D2754B483}"/>
    <cellStyle name="40% - Accent2 2 2 3 3" xfId="430" xr:uid="{0EE2EAB4-BC8F-4FE4-8D36-5408AB50DE65}"/>
    <cellStyle name="40% - Accent2 2 2 3 3 2" xfId="892" xr:uid="{4297105B-24BD-4DC9-A8B3-1FF84A46C96F}"/>
    <cellStyle name="40% - Accent2 2 2 3 3 2 2" xfId="2037" xr:uid="{3D3A74A9-A714-45E8-B8EF-2311A4088650}"/>
    <cellStyle name="40% - Accent2 2 2 3 3 2 2 2" xfId="3800" xr:uid="{4CD2A1DD-5AAF-4288-AE44-98097385C23C}"/>
    <cellStyle name="40% - Accent2 2 2 3 3 2 2 2 2" xfId="45825" xr:uid="{B067EB5B-4F56-4D1E-BA65-BB21115EC15E}"/>
    <cellStyle name="40% - Accent2 2 2 3 3 2 2 3" xfId="5171" xr:uid="{26549B29-65EE-4D53-AA3E-09E6034CFA3F}"/>
    <cellStyle name="40% - Accent2 2 2 3 3 2 2 3 2" xfId="47174" xr:uid="{E17B001A-6B63-4403-8107-8565D14C25FF}"/>
    <cellStyle name="40% - Accent2 2 2 3 3 2 2 4" xfId="13278" xr:uid="{22A68BAB-FAB5-468B-885E-69ED29E01BEE}"/>
    <cellStyle name="40% - Accent2 2 2 3 3 2 2 5" xfId="44084" xr:uid="{406CBEDC-C56F-4837-9077-BD0B19E18C40}"/>
    <cellStyle name="40% - Accent2 2 2 3 3 2 3" xfId="1475" xr:uid="{56430030-A12E-4F57-B4A6-9BF768E5EC3D}"/>
    <cellStyle name="40% - Accent2 2 2 3 3 2 3 2" xfId="3282" xr:uid="{B8C12CDE-31EB-4E49-8803-D09E7E2912A9}"/>
    <cellStyle name="40% - Accent2 2 2 3 3 2 3 2 2" xfId="45307" xr:uid="{FFD2C220-66CE-42DE-93CD-ACD9CFFB7C31}"/>
    <cellStyle name="40% - Accent2 2 2 3 3 2 3 3" xfId="16814" xr:uid="{A56E4792-B4AC-445A-B227-A43283C017EB}"/>
    <cellStyle name="40% - Accent2 2 2 3 3 2 3 4" xfId="43566" xr:uid="{20372EEA-E557-4659-803A-EFDA9DA830AD}"/>
    <cellStyle name="40% - Accent2 2 2 3 3 2 4" xfId="2704" xr:uid="{4F983E0E-1562-4E41-86D5-5DCB9D65939D}"/>
    <cellStyle name="40% - Accent2 2 2 3 3 2 4 2" xfId="44729" xr:uid="{41774CD9-87C5-4869-B15F-50CA625E5943}"/>
    <cellStyle name="40% - Accent2 2 2 3 3 2 5" xfId="4653" xr:uid="{40CD12D9-B8B3-41EA-94FD-677C6C748383}"/>
    <cellStyle name="40% - Accent2 2 2 3 3 2 5 2" xfId="46656" xr:uid="{F7F8D368-E2A6-48FD-A865-AE70F12F486D}"/>
    <cellStyle name="40% - Accent2 2 2 3 3 2 6" xfId="5481" xr:uid="{2CCD6E7F-14C4-42C1-BCFA-94DF438B40A8}"/>
    <cellStyle name="40% - Accent2 2 2 3 3 2 6 2" xfId="47483" xr:uid="{C2EB250A-4B8C-4715-971F-09DD0210A011}"/>
    <cellStyle name="40% - Accent2 2 2 3 3 2 7" xfId="6743" xr:uid="{69FEBFF8-E5DD-4751-97C2-1EAC94AF4E35}"/>
    <cellStyle name="40% - Accent2 2 2 3 3 2 8" xfId="42988" xr:uid="{6D7522AB-E40A-4C76-A252-538728F4149B}"/>
    <cellStyle name="40% - Accent2 2 2 3 3 3" xfId="1797" xr:uid="{69EB93DA-EA3B-414B-9E1D-7FBFDB29B577}"/>
    <cellStyle name="40% - Accent2 2 2 3 3 3 2" xfId="3564" xr:uid="{6FA4B117-6870-4932-A2E3-336A7F2E0CB5}"/>
    <cellStyle name="40% - Accent2 2 2 3 3 3 2 2" xfId="13543" xr:uid="{A7882968-C2C9-4FF1-BA60-F2FA19B17C39}"/>
    <cellStyle name="40% - Accent2 2 2 3 3 3 2 3" xfId="45589" xr:uid="{4CA2304C-55B1-4B57-BACA-B94192358CC0}"/>
    <cellStyle name="40% - Accent2 2 2 3 3 3 3" xfId="4935" xr:uid="{61B2352F-ED13-4207-9320-8219C8ACAFE5}"/>
    <cellStyle name="40% - Accent2 2 2 3 3 3 3 2" xfId="17079" xr:uid="{5BF0DA5D-4759-4C10-B515-052140AB3CB5}"/>
    <cellStyle name="40% - Accent2 2 2 3 3 3 3 3" xfId="46938" xr:uid="{F326FAC1-07BC-41B7-8F5D-4E769A6CB9E6}"/>
    <cellStyle name="40% - Accent2 2 2 3 3 3 4" xfId="7058" xr:uid="{5B27A7DE-F771-4646-9DD8-73279D936A00}"/>
    <cellStyle name="40% - Accent2 2 2 3 3 3 5" xfId="43848" xr:uid="{A0BABA94-9BD1-47F9-914E-111A7FDA90BB}"/>
    <cellStyle name="40% - Accent2 2 2 3 3 4" xfId="1219" xr:uid="{338C40FE-4548-4678-81AC-4AECBD12B0FF}"/>
    <cellStyle name="40% - Accent2 2 2 3 3 4 2" xfId="3026" xr:uid="{54B5EAE2-6D94-402C-BB8B-28FFA7E3BF33}"/>
    <cellStyle name="40% - Accent2 2 2 3 3 4 2 2" xfId="29954" xr:uid="{DB2E3300-DEFB-41E8-81F4-03CB7E33EAA6}"/>
    <cellStyle name="40% - Accent2 2 2 3 3 4 2 3" xfId="45051" xr:uid="{C4671D4A-CB01-487E-A01B-6829A54886E4}"/>
    <cellStyle name="40% - Accent2 2 2 3 3 4 3" xfId="12980" xr:uid="{0F0D8171-A1BD-4841-BABC-1384B1BAE435}"/>
    <cellStyle name="40% - Accent2 2 2 3 3 4 4" xfId="43310" xr:uid="{F6B604CE-8766-48B8-8036-457165621B6C}"/>
    <cellStyle name="40% - Accent2 2 2 3 3 5" xfId="2450" xr:uid="{436DA3DB-994D-4D9A-9AC4-21D6F132CA54}"/>
    <cellStyle name="40% - Accent2 2 2 3 3 5 2" xfId="16564" xr:uid="{E1032469-10FA-4827-81C3-33880CC82597}"/>
    <cellStyle name="40% - Accent2 2 2 3 3 5 3" xfId="44475" xr:uid="{A208FAA0-8321-4F4D-B874-CA27732EC50B}"/>
    <cellStyle name="40% - Accent2 2 2 3 3 6" xfId="4397" xr:uid="{CCEB67D2-1B66-49D2-886A-C973037913B8}"/>
    <cellStyle name="40% - Accent2 2 2 3 3 6 2" xfId="37321" xr:uid="{0ABC7B9F-CE9E-47C3-98FF-160A13F9EA63}"/>
    <cellStyle name="40% - Accent2 2 2 3 3 6 3" xfId="46400" xr:uid="{8E056E66-E1A6-4E90-BF57-AB0140125301}"/>
    <cellStyle name="40% - Accent2 2 2 3 3 7" xfId="5480" xr:uid="{BDEB0679-013C-4B9B-9BBE-812885225A2B}"/>
    <cellStyle name="40% - Accent2 2 2 3 3 7 2" xfId="47482" xr:uid="{EAAC52DF-C82A-48B5-B6CA-1D8E5F01F714}"/>
    <cellStyle name="40% - Accent2 2 2 3 3 8" xfId="6160" xr:uid="{9163A842-FDFD-4B32-AB97-BBB3EAA3A9FF}"/>
    <cellStyle name="40% - Accent2 2 2 3 3 9" xfId="42734" xr:uid="{66DED53F-487A-4A24-BB03-4B1E7631FD73}"/>
    <cellStyle name="40% - Accent2 2 2 3 4" xfId="890" xr:uid="{EB5CB825-92F4-4CE9-9958-FC57C47ACDAF}"/>
    <cellStyle name="40% - Accent2 2 2 3 4 2" xfId="2035" xr:uid="{7FE4D4E1-FA22-4E3C-80DE-DA89EC1B8EA4}"/>
    <cellStyle name="40% - Accent2 2 2 3 4 2 2" xfId="3798" xr:uid="{A7D36588-4680-4137-B243-18BD2077F905}"/>
    <cellStyle name="40% - Accent2 2 2 3 4 2 2 2" xfId="34233" xr:uid="{4D2EFF73-B4F0-4741-B867-55EE6D474CCC}"/>
    <cellStyle name="40% - Accent2 2 2 3 4 2 2 3" xfId="45823" xr:uid="{5D6D816B-B1C5-4FDC-A8BB-A79E1D88C3DE}"/>
    <cellStyle name="40% - Accent2 2 2 3 4 2 3" xfId="5169" xr:uid="{B56C9829-01BA-4E82-A041-A4ADF1F007C7}"/>
    <cellStyle name="40% - Accent2 2 2 3 4 2 3 2" xfId="47172" xr:uid="{815681A1-66CA-4C75-8E31-41D800A79081}"/>
    <cellStyle name="40% - Accent2 2 2 3 4 2 4" xfId="13276" xr:uid="{5F24CAB8-F9D0-4393-82AB-665D60B5C2BC}"/>
    <cellStyle name="40% - Accent2 2 2 3 4 2 5" xfId="44082" xr:uid="{72C21AFF-A0F6-4F85-BF62-870130C43D27}"/>
    <cellStyle name="40% - Accent2 2 2 3 4 3" xfId="1473" xr:uid="{7E73DC7E-7D85-4FED-8AB7-7518A9DD5089}"/>
    <cellStyle name="40% - Accent2 2 2 3 4 3 2" xfId="3280" xr:uid="{4D79C26B-E79D-42B6-8939-C5F8CC0CC48B}"/>
    <cellStyle name="40% - Accent2 2 2 3 4 3 2 2" xfId="45305" xr:uid="{91169BE7-71CF-476F-9D42-6D21F93B14E5}"/>
    <cellStyle name="40% - Accent2 2 2 3 4 3 3" xfId="16812" xr:uid="{A9943AB4-862C-4A1A-9018-13CCB27736A5}"/>
    <cellStyle name="40% - Accent2 2 2 3 4 3 4" xfId="43564" xr:uid="{0D1788B4-83F8-4423-8104-0EE2EC4764CF}"/>
    <cellStyle name="40% - Accent2 2 2 3 4 4" xfId="2702" xr:uid="{025CB067-8568-4E34-902C-C9CFB15E1B5A}"/>
    <cellStyle name="40% - Accent2 2 2 3 4 4 2" xfId="38667" xr:uid="{BB54680A-0839-49A6-9113-79DAFD98C543}"/>
    <cellStyle name="40% - Accent2 2 2 3 4 4 3" xfId="44727" xr:uid="{A88B4D2D-4CE5-4E11-A5BC-6FDAD95F1620}"/>
    <cellStyle name="40% - Accent2 2 2 3 4 5" xfId="4651" xr:uid="{A5C54FB5-B51D-4DEE-B177-E352E7746A2B}"/>
    <cellStyle name="40% - Accent2 2 2 3 4 5 2" xfId="46654" xr:uid="{A20F8C25-A547-416D-85D5-9FA4295E7EB1}"/>
    <cellStyle name="40% - Accent2 2 2 3 4 6" xfId="5482" xr:uid="{17D6580F-80F3-4157-84D9-A19B0BA829F0}"/>
    <cellStyle name="40% - Accent2 2 2 3 4 6 2" xfId="47484" xr:uid="{B320C0E7-0D1C-4516-8F7B-BF11D4A1ED15}"/>
    <cellStyle name="40% - Accent2 2 2 3 4 7" xfId="6741" xr:uid="{89923763-AC00-46A8-82D3-258B38B8A0D9}"/>
    <cellStyle name="40% - Accent2 2 2 3 4 8" xfId="42986" xr:uid="{0B6CCAD4-EA71-4CB9-A2A4-5A255B0A8380}"/>
    <cellStyle name="40% - Accent2 2 2 3 5" xfId="1795" xr:uid="{F781A1D0-E572-432B-9F49-FC3259532E2E}"/>
    <cellStyle name="40% - Accent2 2 2 3 5 2" xfId="3562" xr:uid="{665C6530-D552-485C-AA90-0BB027A7767B}"/>
    <cellStyle name="40% - Accent2 2 2 3 5 2 2" xfId="13541" xr:uid="{797F9EE1-98FE-44E3-B18B-F7DD0D1757B6}"/>
    <cellStyle name="40% - Accent2 2 2 3 5 2 3" xfId="45587" xr:uid="{0E617B58-1E6F-4DF2-B729-02FB7B8B2869}"/>
    <cellStyle name="40% - Accent2 2 2 3 5 3" xfId="4933" xr:uid="{1295CB98-DA5C-45AB-9005-9F06693F724E}"/>
    <cellStyle name="40% - Accent2 2 2 3 5 3 2" xfId="17077" xr:uid="{497B8119-9086-4AE4-9496-BDAA22ABB5E2}"/>
    <cellStyle name="40% - Accent2 2 2 3 5 3 3" xfId="46936" xr:uid="{891D3001-0892-4309-92E4-031955C38525}"/>
    <cellStyle name="40% - Accent2 2 2 3 5 4" xfId="7056" xr:uid="{C23718BC-F8F9-41F9-9DFB-1A4352697A35}"/>
    <cellStyle name="40% - Accent2 2 2 3 5 5" xfId="43846" xr:uid="{6A9DBF9F-C811-476C-A99A-1A673B645012}"/>
    <cellStyle name="40% - Accent2 2 2 3 6" xfId="1217" xr:uid="{33F55064-DA40-4EF8-B368-6B2BBDB76884}"/>
    <cellStyle name="40% - Accent2 2 2 3 6 2" xfId="3024" xr:uid="{13123A41-CDE7-42B0-87FE-1DB2D1447015}"/>
    <cellStyle name="40% - Accent2 2 2 3 6 2 2" xfId="29346" xr:uid="{E9E3FE2B-4CF9-45E4-9F42-C146FBCA9747}"/>
    <cellStyle name="40% - Accent2 2 2 3 6 2 3" xfId="45049" xr:uid="{AC21B2E6-CFB9-4A12-8978-1A8E78E48BA2}"/>
    <cellStyle name="40% - Accent2 2 2 3 6 3" xfId="12978" xr:uid="{05589DFE-0FE2-4BF9-9987-084040029FB5}"/>
    <cellStyle name="40% - Accent2 2 2 3 6 4" xfId="43308" xr:uid="{C07365C8-25B5-431D-AFAE-0CA46443381D}"/>
    <cellStyle name="40% - Accent2 2 2 3 7" xfId="2448" xr:uid="{55C26C20-4FEC-4FCD-BEB4-28C81DD0845B}"/>
    <cellStyle name="40% - Accent2 2 2 3 7 2" xfId="16562" xr:uid="{1E9DBA91-8610-484F-B7E1-BB5B949E131F}"/>
    <cellStyle name="40% - Accent2 2 2 3 7 3" xfId="44473" xr:uid="{02E36DB8-DAAF-45C3-BCF6-CC837554B293}"/>
    <cellStyle name="40% - Accent2 2 2 3 8" xfId="4395" xr:uid="{70EDC610-5D21-48F2-8F7A-2B8ED65196EC}"/>
    <cellStyle name="40% - Accent2 2 2 3 8 2" xfId="36577" xr:uid="{E1478283-3168-461B-A446-A384A48D4E19}"/>
    <cellStyle name="40% - Accent2 2 2 3 8 3" xfId="46398" xr:uid="{F843B17C-350D-4EF6-A313-180D67CD6AF0}"/>
    <cellStyle name="40% - Accent2 2 2 3 9" xfId="5477" xr:uid="{83CC01E8-E01D-44B9-AFFA-1F7925361892}"/>
    <cellStyle name="40% - Accent2 2 2 3 9 2" xfId="47479" xr:uid="{6A3EC5A3-EDF6-440A-A8DC-B17F816DE59C}"/>
    <cellStyle name="40% - Accent2 2 2 4" xfId="431" xr:uid="{FF2BA0C4-4C8F-4D55-BE04-1DCD8B87C44F}"/>
    <cellStyle name="40% - Accent2 2 2 4 2" xfId="893" xr:uid="{E580556B-E590-48A4-A8BC-B44F5B4281BF}"/>
    <cellStyle name="40% - Accent2 2 2 4 2 2" xfId="2038" xr:uid="{6FD88B3B-883E-433F-8A60-E00D69082C80}"/>
    <cellStyle name="40% - Accent2 2 2 4 2 2 2" xfId="3801" xr:uid="{2DCA5793-7FAF-44D1-86BC-71DE3C11AE6B}"/>
    <cellStyle name="40% - Accent2 2 2 4 2 2 2 2" xfId="35679" xr:uid="{462A29F7-0B55-4862-9F6B-87324A7D01B6}"/>
    <cellStyle name="40% - Accent2 2 2 4 2 2 2 3" xfId="45826" xr:uid="{685BABC5-F8EC-4DEC-92A6-E3900B8D7692}"/>
    <cellStyle name="40% - Accent2 2 2 4 2 2 3" xfId="5172" xr:uid="{CA879477-5ABD-4ECE-8B16-77EC942E0E28}"/>
    <cellStyle name="40% - Accent2 2 2 4 2 2 3 2" xfId="40024" xr:uid="{9F1974AC-D3FB-4522-87CF-3A3C76E9F283}"/>
    <cellStyle name="40% - Accent2 2 2 4 2 2 3 3" xfId="47175" xr:uid="{31EA2601-0749-4531-9EFC-F6B2F84868A4}"/>
    <cellStyle name="40% - Accent2 2 2 4 2 2 4" xfId="13279" xr:uid="{420B53C4-749C-4197-A684-4A4F03E9AACC}"/>
    <cellStyle name="40% - Accent2 2 2 4 2 2 5" xfId="44085" xr:uid="{D54D233A-E98D-40BC-B551-5BF91E096AAE}"/>
    <cellStyle name="40% - Accent2 2 2 4 2 3" xfId="1476" xr:uid="{1A92A334-73A7-4044-8BA8-B8FFD6DB7CF7}"/>
    <cellStyle name="40% - Accent2 2 2 4 2 3 2" xfId="3283" xr:uid="{A3090192-96E1-47E7-BF33-289E56237E36}"/>
    <cellStyle name="40% - Accent2 2 2 4 2 3 2 2" xfId="42007" xr:uid="{3940DD88-0C17-4A21-8AE8-EC09E04FA5C9}"/>
    <cellStyle name="40% - Accent2 2 2 4 2 3 2 3" xfId="45308" xr:uid="{AC6345C4-FADB-4C9C-AE88-39DBB3F55A40}"/>
    <cellStyle name="40% - Accent2 2 2 4 2 3 3" xfId="16815" xr:uid="{23207C9D-C06C-419A-9982-C7CCA79E09CB}"/>
    <cellStyle name="40% - Accent2 2 2 4 2 3 4" xfId="43567" xr:uid="{90578A5C-3914-4D7C-9C2D-B73919102CD4}"/>
    <cellStyle name="40% - Accent2 2 2 4 2 4" xfId="2705" xr:uid="{BA000B96-557F-423F-8B77-AE2B9E96BF2B}"/>
    <cellStyle name="40% - Accent2 2 2 4 2 4 2" xfId="38060" xr:uid="{CFCBA3C0-6377-4CA0-A97B-148B954FD24B}"/>
    <cellStyle name="40% - Accent2 2 2 4 2 4 3" xfId="44730" xr:uid="{D620D2CD-6613-41DB-A9C4-5E20226B7DFF}"/>
    <cellStyle name="40% - Accent2 2 2 4 2 5" xfId="4654" xr:uid="{3CA1C097-6584-41A1-9F85-BA847794B129}"/>
    <cellStyle name="40% - Accent2 2 2 4 2 5 2" xfId="46657" xr:uid="{688FEB1E-8A1B-4732-9AAE-ADCCE87866F3}"/>
    <cellStyle name="40% - Accent2 2 2 4 2 6" xfId="5484" xr:uid="{F560D65A-795D-4B7B-97C7-40346BE2B87F}"/>
    <cellStyle name="40% - Accent2 2 2 4 2 6 2" xfId="47486" xr:uid="{FE384D90-B4B1-4CB4-B2D5-4B49AC6543BB}"/>
    <cellStyle name="40% - Accent2 2 2 4 2 7" xfId="6744" xr:uid="{1232F02E-6D59-4BCA-91A4-82AB2AA61700}"/>
    <cellStyle name="40% - Accent2 2 2 4 2 8" xfId="42989" xr:uid="{72E489F9-18B0-4A40-8D37-A6BFFEE2079E}"/>
    <cellStyle name="40% - Accent2 2 2 4 3" xfId="1798" xr:uid="{66D4D747-7FF2-449E-9633-4639F28DF7DD}"/>
    <cellStyle name="40% - Accent2 2 2 4 3 2" xfId="3565" xr:uid="{EEF6ACF5-64D8-424A-B4FF-427949164818}"/>
    <cellStyle name="40% - Accent2 2 2 4 3 2 2" xfId="13544" xr:uid="{0C017B95-08C8-4C92-BF8A-A6A463CC4B06}"/>
    <cellStyle name="40% - Accent2 2 2 4 3 2 3" xfId="45590" xr:uid="{837BB396-6103-480C-8AE5-0765CB7DEB66}"/>
    <cellStyle name="40% - Accent2 2 2 4 3 3" xfId="4936" xr:uid="{62BA3F1F-F1AB-4F2D-AAD9-E514FBA48A6B}"/>
    <cellStyle name="40% - Accent2 2 2 4 3 3 2" xfId="17080" xr:uid="{69B45D7D-65D0-4BAF-B1E1-D6069CEF0A33}"/>
    <cellStyle name="40% - Accent2 2 2 4 3 3 3" xfId="46939" xr:uid="{880D5EDC-93E6-4B1C-A6B2-B755E7A2A17B}"/>
    <cellStyle name="40% - Accent2 2 2 4 3 4" xfId="7059" xr:uid="{B24B0D17-A460-4A1D-AD18-F1C393B70FDC}"/>
    <cellStyle name="40% - Accent2 2 2 4 3 5" xfId="43849" xr:uid="{D38CF78B-3587-4590-881F-FA24E1F4DB2C}"/>
    <cellStyle name="40% - Accent2 2 2 4 4" xfId="1220" xr:uid="{750FD442-99D7-4097-AF83-28E063AB39BE}"/>
    <cellStyle name="40% - Accent2 2 2 4 4 2" xfId="3027" xr:uid="{3DEC9E3A-DBB5-416E-B3F0-68C6019DD513}"/>
    <cellStyle name="40% - Accent2 2 2 4 4 2 2" xfId="33648" xr:uid="{F86D6ACB-2B45-4AD5-8497-3BC863B5E212}"/>
    <cellStyle name="40% - Accent2 2 2 4 4 2 3" xfId="45052" xr:uid="{FD68D7A6-49F5-4D2A-81CB-15E23914406A}"/>
    <cellStyle name="40% - Accent2 2 2 4 4 3" xfId="40757" xr:uid="{7BC2DCFC-8210-453B-9EBA-812E4C67F0BF}"/>
    <cellStyle name="40% - Accent2 2 2 4 4 4" xfId="12981" xr:uid="{4D4C9479-4000-441C-98EB-39FBDD94EEF0}"/>
    <cellStyle name="40% - Accent2 2 2 4 4 5" xfId="43311" xr:uid="{91A36999-CF17-47DD-A628-C7DB6E4D9B50}"/>
    <cellStyle name="40% - Accent2 2 2 4 5" xfId="2451" xr:uid="{6D6164CA-680F-4DD1-8C78-75C661FEE3F9}"/>
    <cellStyle name="40% - Accent2 2 2 4 5 2" xfId="30710" xr:uid="{C7FB589D-61A9-45FF-A8FA-4B8EE4642C51}"/>
    <cellStyle name="40% - Accent2 2 2 4 5 3" xfId="16565" xr:uid="{19D1F974-6C4D-4CAF-8B7D-474F4DF78D47}"/>
    <cellStyle name="40% - Accent2 2 2 4 5 4" xfId="44476" xr:uid="{D6098926-DF47-476D-85C7-4DFE03168084}"/>
    <cellStyle name="40% - Accent2 2 2 4 6" xfId="4398" xr:uid="{CB84475F-E868-4724-9B45-108F02749CF0}"/>
    <cellStyle name="40% - Accent2 2 2 4 6 2" xfId="28733" xr:uid="{24A41D21-A67F-486C-A3E5-E1AE966325E3}"/>
    <cellStyle name="40% - Accent2 2 2 4 6 3" xfId="46401" xr:uid="{52A72BE0-89DA-4B02-9845-076480A42878}"/>
    <cellStyle name="40% - Accent2 2 2 4 7" xfId="5483" xr:uid="{67146BA2-C4B1-4EE9-B411-789D12F7F331}"/>
    <cellStyle name="40% - Accent2 2 2 4 7 2" xfId="36746" xr:uid="{91A6DC90-E875-46A6-B912-CC59A60B07C5}"/>
    <cellStyle name="40% - Accent2 2 2 4 7 3" xfId="47485" xr:uid="{AE32340B-724D-4604-8946-BA9ABCF7D75C}"/>
    <cellStyle name="40% - Accent2 2 2 4 8" xfId="6161" xr:uid="{871BA182-CD40-4527-8641-95E9B2C11963}"/>
    <cellStyle name="40% - Accent2 2 2 4 9" xfId="42735" xr:uid="{DC18C115-FBDF-4DFC-B772-989AE2BEFFF3}"/>
    <cellStyle name="40% - Accent2 2 2 5" xfId="432" xr:uid="{2327C815-4DBD-45EF-9DB8-8C2F30E2D5D1}"/>
    <cellStyle name="40% - Accent2 2 2 5 2" xfId="894" xr:uid="{26F56DA4-563E-4DF2-9D43-6BB10D522DB6}"/>
    <cellStyle name="40% - Accent2 2 2 5 2 2" xfId="2039" xr:uid="{B240ADEF-3B57-45A6-A8FA-339B515D4C6E}"/>
    <cellStyle name="40% - Accent2 2 2 5 2 2 2" xfId="3802" xr:uid="{F4182056-D36D-4CD9-8EB4-534EC53AB14B}"/>
    <cellStyle name="40% - Accent2 2 2 5 2 2 2 2" xfId="35142" xr:uid="{B09CC745-FDB5-4984-8BC5-C7411ECD62F4}"/>
    <cellStyle name="40% - Accent2 2 2 5 2 2 2 3" xfId="45827" xr:uid="{8E3614E0-BADA-4390-BDA0-9761A67C9CA3}"/>
    <cellStyle name="40% - Accent2 2 2 5 2 2 3" xfId="5173" xr:uid="{16801C09-0D6E-4FAB-836B-E5A16EB5BE94}"/>
    <cellStyle name="40% - Accent2 2 2 5 2 2 3 2" xfId="47176" xr:uid="{B3D1C700-00EF-4C1D-A1EF-363C4AF1D4C9}"/>
    <cellStyle name="40% - Accent2 2 2 5 2 2 4" xfId="13280" xr:uid="{7BA678DC-3F23-48B0-A064-35BD2A68F1C6}"/>
    <cellStyle name="40% - Accent2 2 2 5 2 2 5" xfId="44086" xr:uid="{AF234144-691E-4A87-8C08-6278858240B4}"/>
    <cellStyle name="40% - Accent2 2 2 5 2 3" xfId="1477" xr:uid="{F95547CF-289B-489F-9953-F016B361127F}"/>
    <cellStyle name="40% - Accent2 2 2 5 2 3 2" xfId="3284" xr:uid="{6688AEE7-C64E-46A3-850F-851D8A30EA05}"/>
    <cellStyle name="40% - Accent2 2 2 5 2 3 2 2" xfId="45309" xr:uid="{62A8451E-58B2-4872-B64F-7A010CA7F01E}"/>
    <cellStyle name="40% - Accent2 2 2 5 2 3 3" xfId="16816" xr:uid="{7E13B256-686D-4046-BB76-5184FB00251C}"/>
    <cellStyle name="40% - Accent2 2 2 5 2 3 4" xfId="43568" xr:uid="{61B62E10-32C0-424C-B6A4-A198130EB981}"/>
    <cellStyle name="40% - Accent2 2 2 5 2 4" xfId="2706" xr:uid="{2A1E1A7C-66DA-4A8A-99F0-3FCF97B2B569}"/>
    <cellStyle name="40% - Accent2 2 2 5 2 4 2" xfId="39495" xr:uid="{B2904807-CDED-4FE7-88B6-F5ADBA746E24}"/>
    <cellStyle name="40% - Accent2 2 2 5 2 4 3" xfId="44731" xr:uid="{26AECAB5-1F3B-4EF8-85FA-11B2DEE6B3D5}"/>
    <cellStyle name="40% - Accent2 2 2 5 2 5" xfId="4655" xr:uid="{9A2C171D-9AD6-45B9-B066-2FBAD19BFB8F}"/>
    <cellStyle name="40% - Accent2 2 2 5 2 5 2" xfId="46658" xr:uid="{A4C0BD34-065C-46B8-BE1E-A064E5691094}"/>
    <cellStyle name="40% - Accent2 2 2 5 2 6" xfId="5486" xr:uid="{F9EEC87B-137D-4467-BE32-DA26B446A72F}"/>
    <cellStyle name="40% - Accent2 2 2 5 2 6 2" xfId="47488" xr:uid="{1F6E8A46-0114-4BCE-9473-79B999CC9DE7}"/>
    <cellStyle name="40% - Accent2 2 2 5 2 7" xfId="6745" xr:uid="{6BF6DEAE-ADB7-40C4-9468-C26BCA49F3DD}"/>
    <cellStyle name="40% - Accent2 2 2 5 2 8" xfId="42990" xr:uid="{0ADAF330-30C3-4134-9C00-3922427FDDD7}"/>
    <cellStyle name="40% - Accent2 2 2 5 3" xfId="1799" xr:uid="{4BA15D42-DDE7-4CB1-A6AD-9E8FAE376B66}"/>
    <cellStyle name="40% - Accent2 2 2 5 3 2" xfId="3566" xr:uid="{E1CC34FA-A4E7-4E71-9610-03A244DDA238}"/>
    <cellStyle name="40% - Accent2 2 2 5 3 2 2" xfId="13545" xr:uid="{2767CFA1-8A6B-4FD9-ABA0-37182E04E1D4}"/>
    <cellStyle name="40% - Accent2 2 2 5 3 2 3" xfId="45591" xr:uid="{2F751A1E-71E0-4A57-8AD2-D92D0F615C5D}"/>
    <cellStyle name="40% - Accent2 2 2 5 3 3" xfId="4937" xr:uid="{F35924DA-D055-4AB9-ACEF-5CD82AE4F0B4}"/>
    <cellStyle name="40% - Accent2 2 2 5 3 3 2" xfId="17081" xr:uid="{D1913576-C056-4035-8C7F-9577DDE1D605}"/>
    <cellStyle name="40% - Accent2 2 2 5 3 3 3" xfId="46940" xr:uid="{BBFD777F-1669-4D18-8CFE-B2BB5782B026}"/>
    <cellStyle name="40% - Accent2 2 2 5 3 4" xfId="7060" xr:uid="{884C0C7D-5A35-44A5-A706-076FA81DE1BC}"/>
    <cellStyle name="40% - Accent2 2 2 5 3 5" xfId="43850" xr:uid="{AAF05C96-0635-45F1-A5A8-5AC94CDEC5FD}"/>
    <cellStyle name="40% - Accent2 2 2 5 4" xfId="1221" xr:uid="{98C094D3-C4B7-40D0-8CA0-AAA00B199692}"/>
    <cellStyle name="40% - Accent2 2 2 5 4 2" xfId="3028" xr:uid="{731394DA-44D2-46A5-8C26-232299F0EA73}"/>
    <cellStyle name="40% - Accent2 2 2 5 4 2 2" xfId="30160" xr:uid="{95B33E33-AE67-469B-B1A2-FB53D217F295}"/>
    <cellStyle name="40% - Accent2 2 2 5 4 2 3" xfId="45053" xr:uid="{A536C37F-B7FC-442A-9837-FF0603F2F832}"/>
    <cellStyle name="40% - Accent2 2 2 5 4 3" xfId="12982" xr:uid="{64A8BC40-CF81-4ADD-8771-F9B2B8B2C813}"/>
    <cellStyle name="40% - Accent2 2 2 5 4 4" xfId="43312" xr:uid="{C8DD559C-E9DA-48CE-AD11-D6566341903B}"/>
    <cellStyle name="40% - Accent2 2 2 5 5" xfId="2452" xr:uid="{CC5D912B-2C13-4216-A8A6-727C43E4DC0B}"/>
    <cellStyle name="40% - Accent2 2 2 5 5 2" xfId="16566" xr:uid="{D672ED2E-07FB-4EDE-AB7E-C4A59D412FD5}"/>
    <cellStyle name="40% - Accent2 2 2 5 5 3" xfId="44477" xr:uid="{70D29739-8BC8-4E96-BF61-D5FECC826E29}"/>
    <cellStyle name="40% - Accent2 2 2 5 6" xfId="4399" xr:uid="{9E0318A9-BF54-4E2D-9504-C60D42476170}"/>
    <cellStyle name="40% - Accent2 2 2 5 6 2" xfId="37525" xr:uid="{002F3DBA-4EE4-448A-BA83-33BE1AE6E195}"/>
    <cellStyle name="40% - Accent2 2 2 5 6 3" xfId="46402" xr:uid="{DD16D1EF-44C7-4949-8463-4D5178B43C5B}"/>
    <cellStyle name="40% - Accent2 2 2 5 7" xfId="5485" xr:uid="{6A586794-4CBE-432C-8EF1-8BDD1845D238}"/>
    <cellStyle name="40% - Accent2 2 2 5 7 2" xfId="47487" xr:uid="{2153226C-A2D5-4514-AB22-B37C1D312905}"/>
    <cellStyle name="40% - Accent2 2 2 5 8" xfId="6162" xr:uid="{BCF46078-8EA9-42AF-9297-B9F341919330}"/>
    <cellStyle name="40% - Accent2 2 2 5 9" xfId="42736" xr:uid="{BA7809CA-DF4D-4F05-A59E-966D4A3A6BA6}"/>
    <cellStyle name="40% - Accent2 2 2 6" xfId="886" xr:uid="{287C07A3-41EF-43A8-AA49-7E9C0D81DE31}"/>
    <cellStyle name="40% - Accent2 2 2 6 2" xfId="2031" xr:uid="{4CCE0B11-962B-4146-A9EA-95E6B36775F8}"/>
    <cellStyle name="40% - Accent2 2 2 6 2 2" xfId="3794" xr:uid="{D0BFD5DA-A827-4434-A58D-A76D4925F42C}"/>
    <cellStyle name="40% - Accent2 2 2 6 2 2 2" xfId="31414" xr:uid="{06ECACFB-CBC7-4F5E-907D-CBBCEC0D3025}"/>
    <cellStyle name="40% - Accent2 2 2 6 2 2 3" xfId="45819" xr:uid="{258FF489-C692-4D8C-91DD-C334DDF7ADCB}"/>
    <cellStyle name="40% - Accent2 2 2 6 2 3" xfId="5165" xr:uid="{154E7805-6C46-4E3E-9057-323BC0C061F1}"/>
    <cellStyle name="40% - Accent2 2 2 6 2 3 2" xfId="38972" xr:uid="{FA41A35C-9B56-41D9-BE55-1AA195C1A686}"/>
    <cellStyle name="40% - Accent2 2 2 6 2 3 3" xfId="47168" xr:uid="{03619754-9B8C-42BB-B76D-D2EFE1E30D69}"/>
    <cellStyle name="40% - Accent2 2 2 6 2 4" xfId="13272" xr:uid="{8B060CB2-1FA1-4C52-ABCE-7634F47FF2B6}"/>
    <cellStyle name="40% - Accent2 2 2 6 2 5" xfId="44078" xr:uid="{77BBDA8C-2C50-40E8-BC09-A9E44981F4BE}"/>
    <cellStyle name="40% - Accent2 2 2 6 3" xfId="1469" xr:uid="{7CD9A826-A1BF-4E59-8960-1437B0158403}"/>
    <cellStyle name="40% - Accent2 2 2 6 3 2" xfId="3276" xr:uid="{ECD351E2-DC73-4ADF-9106-25923235B74E}"/>
    <cellStyle name="40% - Accent2 2 2 6 3 2 2" xfId="34556" xr:uid="{3FA353DB-FE49-4946-A64A-B5701D96C2DA}"/>
    <cellStyle name="40% - Accent2 2 2 6 3 2 3" xfId="45301" xr:uid="{C2628A19-F91C-4E8F-8B83-7AF6E4690495}"/>
    <cellStyle name="40% - Accent2 2 2 6 3 3" xfId="40928" xr:uid="{473EC9C5-F590-4AA6-9E70-3EA1BC514724}"/>
    <cellStyle name="40% - Accent2 2 2 6 3 4" xfId="16808" xr:uid="{FF234974-1140-4EB9-817E-638A47CEA8C9}"/>
    <cellStyle name="40% - Accent2 2 2 6 3 5" xfId="43560" xr:uid="{D8324716-452E-434A-A36C-DE3E2473357A}"/>
    <cellStyle name="40% - Accent2 2 2 6 4" xfId="2698" xr:uid="{3B5FA46F-84AB-49BE-B82F-8AF20E8FCCAE}"/>
    <cellStyle name="40% - Accent2 2 2 6 4 2" xfId="29552" xr:uid="{ADD948BA-8F87-49E2-B638-AFA61C42EC13}"/>
    <cellStyle name="40% - Accent2 2 2 6 4 3" xfId="21593" xr:uid="{D4D5F32F-F6AD-4872-B51E-8F98DF25FA4B}"/>
    <cellStyle name="40% - Accent2 2 2 6 4 4" xfId="44723" xr:uid="{35A8BB58-E0B7-4AF4-85DB-5A8EEF7FC3CE}"/>
    <cellStyle name="40% - Accent2 2 2 6 5" xfId="4647" xr:uid="{EC31780C-C685-49ED-B92B-C3824EB53FDF}"/>
    <cellStyle name="40% - Accent2 2 2 6 5 2" xfId="27632" xr:uid="{11D1BEF3-7A82-4617-BBFC-85E10FF8E545}"/>
    <cellStyle name="40% - Accent2 2 2 6 5 3" xfId="46650" xr:uid="{1D472722-B291-4716-A17B-A89998518933}"/>
    <cellStyle name="40% - Accent2 2 2 6 6" xfId="5487" xr:uid="{B0CA2AD1-0913-450E-8029-C1250E7B9BF3}"/>
    <cellStyle name="40% - Accent2 2 2 6 6 2" xfId="36920" xr:uid="{9E8CF3AA-0BDD-4CD7-963B-11441A7641C2}"/>
    <cellStyle name="40% - Accent2 2 2 6 6 3" xfId="47489" xr:uid="{53FF1129-5999-4BE5-8F4C-0029246C9D25}"/>
    <cellStyle name="40% - Accent2 2 2 6 7" xfId="6737" xr:uid="{94C3C3DE-EB07-4F5B-8664-1E4397CCE723}"/>
    <cellStyle name="40% - Accent2 2 2 6 8" xfId="42982" xr:uid="{52188799-F01F-4A3B-94BB-6A8DB54EB632}"/>
    <cellStyle name="40% - Accent2 2 2 7" xfId="1791" xr:uid="{414E64DE-2E37-4582-89D3-4F7493B4F7F1}"/>
    <cellStyle name="40% - Accent2 2 2 7 2" xfId="3558" xr:uid="{03A86A36-263E-49B8-9172-94111BF4F16C}"/>
    <cellStyle name="40% - Accent2 2 2 7 2 2" xfId="33857" xr:uid="{3CDCF452-2137-42EE-B1EE-2CDBE905C6D9}"/>
    <cellStyle name="40% - Accent2 2 2 7 2 3" xfId="13537" xr:uid="{F2177B3E-D1F6-478F-BD34-AAE29DA95F7F}"/>
    <cellStyle name="40% - Accent2 2 2 7 2 4" xfId="45583" xr:uid="{AAEF2796-A954-4F19-9DC0-6C34257005C2}"/>
    <cellStyle name="40% - Accent2 2 2 7 3" xfId="4929" xr:uid="{4CEAF596-F53D-4E50-A6A1-5C3D7689A958}"/>
    <cellStyle name="40% - Accent2 2 2 7 3 2" xfId="17073" xr:uid="{4ED0E0F9-9D02-435A-ABFE-A291095CDDA4}"/>
    <cellStyle name="40% - Accent2 2 2 7 3 3" xfId="46932" xr:uid="{165E45F3-6805-4B52-A023-3FD46D61F9E8}"/>
    <cellStyle name="40% - Accent2 2 2 7 4" xfId="38298" xr:uid="{F737F189-E5D4-4EEA-AC2D-0D03DC4EC0C9}"/>
    <cellStyle name="40% - Accent2 2 2 7 5" xfId="7052" xr:uid="{4107C3B9-E634-451C-973F-72CF85ADECC8}"/>
    <cellStyle name="40% - Accent2 2 2 7 6" xfId="43842" xr:uid="{2917EEC5-ABAB-49C5-A9D4-45E16061E76F}"/>
    <cellStyle name="40% - Accent2 2 2 8" xfId="1213" xr:uid="{319B7BED-23A6-4067-9565-9DA8BBFFE152}"/>
    <cellStyle name="40% - Accent2 2 2 8 2" xfId="3020" xr:uid="{14F67AAE-FDA2-4943-B154-95DE2208D6D8}"/>
    <cellStyle name="40% - Accent2 2 2 8 2 2" xfId="32572" xr:uid="{E9C4C6F1-868D-4535-9CB0-4BB7296BD469}"/>
    <cellStyle name="40% - Accent2 2 2 8 2 3" xfId="45045" xr:uid="{BDE6D2F9-A9E3-47D8-8603-7177E872B4A5}"/>
    <cellStyle name="40% - Accent2 2 2 8 3" xfId="40237" xr:uid="{04999F90-D8FA-4931-9E17-3069952539C2}"/>
    <cellStyle name="40% - Accent2 2 2 8 4" xfId="24063" xr:uid="{B61EF578-AD8D-4EE8-9984-7FB455E87258}"/>
    <cellStyle name="40% - Accent2 2 2 8 5" xfId="8555" xr:uid="{8E8E5D82-7D53-4701-8F8A-807C18F11DE2}"/>
    <cellStyle name="40% - Accent2 2 2 8 6" xfId="43304" xr:uid="{CBD1BC9D-E7C5-4DF5-8E73-F8304FA66205}"/>
    <cellStyle name="40% - Accent2 2 2 9" xfId="2444" xr:uid="{DD37C22F-24FD-49EA-B4E1-4D5AD7F3E90D}"/>
    <cellStyle name="40% - Accent2 2 2 9 2" xfId="28944" xr:uid="{EAC1C110-F011-4D21-8F84-1E617BB5C34B}"/>
    <cellStyle name="40% - Accent2 2 2 9 3" xfId="12974" xr:uid="{FCF02493-6AA3-46E2-B134-7D3502BEDE03}"/>
    <cellStyle name="40% - Accent2 2 2 9 4" xfId="44469" xr:uid="{A1E43FD4-01F2-4006-BEB6-413C4FCE9A66}"/>
    <cellStyle name="40% - Accent2 2 3" xfId="433" xr:uid="{DCB24A5E-5D52-4B33-96DF-802022985001}"/>
    <cellStyle name="40% - Accent2 2 3 10" xfId="36181" xr:uid="{67F34155-A77F-4C7F-9D45-7F9B6C8FD2C3}"/>
    <cellStyle name="40% - Accent2 2 3 2" xfId="11228" xr:uid="{E49BF572-90B0-474C-B87F-A194064F91C4}"/>
    <cellStyle name="40% - Accent2 2 3 2 2" xfId="12693" xr:uid="{10035B5A-99A1-4CFA-85A6-831277E65ECE}"/>
    <cellStyle name="40% - Accent2 2 3 2 2 2" xfId="16266" xr:uid="{4BC2D144-8935-4345-909E-18E739ED5DAB}"/>
    <cellStyle name="40% - Accent2 2 3 2 2 2 2" xfId="26293" xr:uid="{D0894A8D-2EE6-4845-867B-C72B3E99A9F6}"/>
    <cellStyle name="40% - Accent2 2 3 2 2 2 2 2" xfId="35322" xr:uid="{F04938F4-7008-4110-859C-3FB4963C4AA4}"/>
    <cellStyle name="40% - Accent2 2 3 2 2 2 3" xfId="32078" xr:uid="{A1AF9E45-6BAD-42B4-B905-E1AA02547FE5}"/>
    <cellStyle name="40% - Accent2 2 3 2 2 2 4" xfId="39675" xr:uid="{FE0C9757-3518-42F7-A40E-0E1375F3EDA0}"/>
    <cellStyle name="40% - Accent2 2 3 2 2 3" xfId="19793" xr:uid="{8232AAEA-8B36-4AC3-8FFB-669926D69DE2}"/>
    <cellStyle name="40% - Accent2 2 3 2 2 3 2" xfId="33306" xr:uid="{8ED6B8A5-E62B-4A22-8791-9AB28120D9FC}"/>
    <cellStyle name="40% - Accent2 2 3 2 2 3 3" xfId="41671" xr:uid="{E55C77B5-3D91-494A-BDC8-47534CFC1C83}"/>
    <cellStyle name="40% - Accent2 2 3 2 2 4" xfId="22272" xr:uid="{8BC22B0A-E3AD-4BC1-9C4B-DED45FA5BADC}"/>
    <cellStyle name="40% - Accent2 2 3 2 2 4 2" xfId="30346" xr:uid="{33366F74-CE28-46D0-835C-023D9466EBBD}"/>
    <cellStyle name="40% - Accent2 2 3 2 2 5" xfId="28386" xr:uid="{3371DACC-07BC-4949-AB70-3858CA4FD2DA}"/>
    <cellStyle name="40% - Accent2 2 3 2 2 6" xfId="37709" xr:uid="{EF4D65E9-7939-4B48-AF50-1A1248A11686}"/>
    <cellStyle name="40% - Accent2 2 3 2 3" xfId="14824" xr:uid="{9BF31952-C2F8-472C-B395-DC8D8BEAAAE3}"/>
    <cellStyle name="40% - Accent2 2 3 2 3 2" xfId="23254" xr:uid="{81EA2F94-6D3E-4217-AC83-7AFCCED65785}"/>
    <cellStyle name="40% - Accent2 2 3 2 3 2 2" xfId="31580" xr:uid="{3975F2E3-3550-4B69-8246-A040576E052B}"/>
    <cellStyle name="40% - Accent2 2 3 2 3 2 3" xfId="39138" xr:uid="{3B45E4DD-4277-43B5-BFF7-E32009339712}"/>
    <cellStyle name="40% - Accent2 2 3 2 3 3" xfId="25795" xr:uid="{6663DB9C-B989-4FBB-9BFE-00CA0CF62C8D}"/>
    <cellStyle name="40% - Accent2 2 3 2 3 3 2" xfId="34745" xr:uid="{3E6D24C1-8526-4197-956A-0D85161BACC2}"/>
    <cellStyle name="40% - Accent2 2 3 2 3 3 3" xfId="41117" xr:uid="{3FC1C529-25A4-4A6C-A429-3A483275FA5C}"/>
    <cellStyle name="40% - Accent2 2 3 2 3 4" xfId="21770" xr:uid="{D2FA76D1-7307-4592-A6A6-6D1CC56214BB}"/>
    <cellStyle name="40% - Accent2 2 3 2 3 4 2" xfId="29750" xr:uid="{7E8735E4-EF19-4E15-9962-F875E8DA5A38}"/>
    <cellStyle name="40% - Accent2 2 3 2 3 5" xfId="27821" xr:uid="{26B9E12F-A823-4811-81F4-47F52AE23B4C}"/>
    <cellStyle name="40% - Accent2 2 3 2 3 6" xfId="37118" xr:uid="{C1047CCA-0960-4B4B-8FD6-83FE91203D78}"/>
    <cellStyle name="40% - Accent2 2 3 2 4" xfId="18351" xr:uid="{413B2D1A-1B49-4D9F-9978-D8D1BBE65AF6}"/>
    <cellStyle name="40% - Accent2 2 3 2 4 2" xfId="25221" xr:uid="{AA6F9264-264F-46B8-B0C4-741A8525D824}"/>
    <cellStyle name="40% - Accent2 2 3 2 4 2 2" xfId="34035" xr:uid="{5ADF9F91-7D14-41B3-AE62-D42FD737ABE3}"/>
    <cellStyle name="40% - Accent2 2 3 2 4 3" xfId="31048" xr:uid="{8E5EB4D6-BB69-4C02-ACF9-2D9475ACFA0C}"/>
    <cellStyle name="40% - Accent2 2 3 2 4 4" xfId="38478" xr:uid="{105FD36E-064E-4738-AF41-4A17B4EAF6E5}"/>
    <cellStyle name="40% - Accent2 2 3 2 5" xfId="24208" xr:uid="{F3F4E3F9-CAA0-4086-8593-1C38CD560CA2}"/>
    <cellStyle name="40% - Accent2 2 3 2 5 2" xfId="32749" xr:uid="{F5AB515C-97FF-4E09-8710-058FAE50EC96}"/>
    <cellStyle name="40% - Accent2 2 3 2 5 3" xfId="40414" xr:uid="{0DE33543-033F-4677-A128-56D9BC3E0B39}"/>
    <cellStyle name="40% - Accent2 2 3 2 6" xfId="21231" xr:uid="{43D915AD-697A-4F59-ACFA-16C4EE60C54D}"/>
    <cellStyle name="40% - Accent2 2 3 2 6 2" xfId="29143" xr:uid="{0DBA8BCD-5061-434B-B111-E5DCF5A6B38E}"/>
    <cellStyle name="40% - Accent2 2 3 2 7" xfId="27237" xr:uid="{3F116D0A-DDA8-4AEA-82F7-1A9027641369}"/>
    <cellStyle name="40% - Accent2 2 3 2 8" xfId="36378" xr:uid="{8638FB6C-6F45-45D1-AEA7-EDCCBECDC945}"/>
    <cellStyle name="40% - Accent2 2 3 3" xfId="10800" xr:uid="{0CEAF29C-F345-4F22-9221-9E54DE1AFD47}"/>
    <cellStyle name="40% - Accent2 2 3 3 2" xfId="12286" xr:uid="{009153A9-9F5B-4E3A-B98C-AB113A96B3A5}"/>
    <cellStyle name="40% - Accent2 2 3 3 2 2" xfId="15859" xr:uid="{91335AAB-6D14-4DDC-8177-218252CB5FC5}"/>
    <cellStyle name="40% - Accent2 2 3 3 2 2 2" xfId="26467" xr:uid="{7DA1B7C5-E1C0-497D-8D2A-B5782514FB95}"/>
    <cellStyle name="40% - Accent2 2 3 3 2 2 2 2" xfId="35517" xr:uid="{EA9DEA26-DBB7-4B06-AB57-5687EE2D8AF5}"/>
    <cellStyle name="40% - Accent2 2 3 3 2 2 3" xfId="32250" xr:uid="{1F94C2C2-0FCA-4594-83BE-A15EB4DBB5F0}"/>
    <cellStyle name="40% - Accent2 2 3 3 2 2 4" xfId="39862" xr:uid="{80A0EFCC-ADDF-4A59-A7AE-E2B2EA687D69}"/>
    <cellStyle name="40% - Accent2 2 3 3 2 3" xfId="19386" xr:uid="{80B49F72-D93D-4268-B9B2-D4537613CDC2}"/>
    <cellStyle name="40% - Accent2 2 3 3 2 3 2" xfId="33492" xr:uid="{6DD2F5F8-56EE-47EC-BCE8-739CA55AAA83}"/>
    <cellStyle name="40% - Accent2 2 3 3 2 3 3" xfId="41851" xr:uid="{9417416C-FF76-4B7A-AC3B-5A67B9BB2592}"/>
    <cellStyle name="40% - Accent2 2 3 3 2 4" xfId="22443" xr:uid="{82799389-78A0-4904-8256-8E36540E1D44}"/>
    <cellStyle name="40% - Accent2 2 3 3 2 4 2" xfId="30543" xr:uid="{E5FA15A9-8771-4A46-AF87-B64CDEFB6C05}"/>
    <cellStyle name="40% - Accent2 2 3 3 2 5" xfId="28573" xr:uid="{9C3CB6C7-578B-4C07-BD90-F7A66D7D270A}"/>
    <cellStyle name="40% - Accent2 2 3 3 2 6" xfId="37901" xr:uid="{C0406602-25C7-4F07-ACFE-8D240812C72F}"/>
    <cellStyle name="40% - Accent2 2 3 3 3" xfId="14432" xr:uid="{4BB10A6A-DF87-4CCB-B6DC-0A40DE333AD8}"/>
    <cellStyle name="40% - Accent2 2 3 3 3 2" xfId="23429" xr:uid="{3B41B98B-45BA-4252-964B-0E007CC125EC}"/>
    <cellStyle name="40% - Accent2 2 3 3 3 2 2" xfId="31758" xr:uid="{85024A48-B514-4BB2-8FA4-85D9EF589653}"/>
    <cellStyle name="40% - Accent2 2 3 3 3 2 3" xfId="39310" xr:uid="{0F39F735-CC20-448E-91A7-3EC1AF11549D}"/>
    <cellStyle name="40% - Accent2 2 3 3 3 3" xfId="25974" xr:uid="{9FD37FF8-73F3-4F1C-8673-EF60DC69C875}"/>
    <cellStyle name="40% - Accent2 2 3 3 3 3 2" xfId="34940" xr:uid="{484AEE2D-3296-42B4-B57A-75073009E967}"/>
    <cellStyle name="40% - Accent2 2 3 3 3 3 3" xfId="41306" xr:uid="{E0503255-92DF-413A-ADCE-7167F4608E9B}"/>
    <cellStyle name="40% - Accent2 2 3 3 3 4" xfId="21948" xr:uid="{58964569-FE9A-4DF9-9BD9-AF04277CB64F}"/>
    <cellStyle name="40% - Accent2 2 3 3 3 4 2" xfId="29953" xr:uid="{614EA553-640B-4C46-8055-51152D9280A4}"/>
    <cellStyle name="40% - Accent2 2 3 3 3 5" xfId="28017" xr:uid="{B1F18C6C-43B6-495F-9902-73B946FC330C}"/>
    <cellStyle name="40% - Accent2 2 3 3 3 6" xfId="37320" xr:uid="{F01A84AB-85E4-4CA3-A132-35DE3F5BCE28}"/>
    <cellStyle name="40% - Accent2 2 3 3 4" xfId="17959" xr:uid="{19E37CB2-CF6F-4AFB-89D4-33568420FCAC}"/>
    <cellStyle name="40% - Accent2 2 3 3 4 2" xfId="25406" xr:uid="{249DDDEC-F0CD-41D3-A3DD-4335EDF35F7D}"/>
    <cellStyle name="40% - Accent2 2 3 3 4 2 2" xfId="34232" xr:uid="{E91C8248-7F31-45E8-9ECE-50401356B9B0}"/>
    <cellStyle name="40% - Accent2 2 3 3 4 3" xfId="31230" xr:uid="{C580B697-01A7-4AFF-802D-3BF78FFCC4C7}"/>
    <cellStyle name="40% - Accent2 2 3 3 4 4" xfId="38666" xr:uid="{71FE18BD-7DEF-403F-B57D-343CA11D89D9}"/>
    <cellStyle name="40% - Accent2 2 3 3 5" xfId="24388" xr:uid="{E508099C-5197-43F5-B48B-861EDA14329E}"/>
    <cellStyle name="40% - Accent2 2 3 3 5 2" xfId="32938" xr:uid="{A952028C-DD80-481F-8D62-6D891CC8B458}"/>
    <cellStyle name="40% - Accent2 2 3 3 5 3" xfId="40597" xr:uid="{20B14CF7-4652-487E-8232-44B8A6FA2BFA}"/>
    <cellStyle name="40% - Accent2 2 3 3 6" xfId="21411" xr:uid="{4D1D9A04-FAE8-4B42-A1A1-2C64F86CCE1D}"/>
    <cellStyle name="40% - Accent2 2 3 3 6 2" xfId="29345" xr:uid="{CD060934-1197-4178-BBC8-DB281749687C}"/>
    <cellStyle name="40% - Accent2 2 3 3 7" xfId="27426" xr:uid="{A75CD18A-B808-4507-B1CC-F1E0787A068E}"/>
    <cellStyle name="40% - Accent2 2 3 3 8" xfId="36576" xr:uid="{48724D0C-BEF9-40CA-8E24-E4CB6685A9F4}"/>
    <cellStyle name="40% - Accent2 2 3 4" xfId="11631" xr:uid="{4199316B-071F-49A8-8120-177BE74539CC}"/>
    <cellStyle name="40% - Accent2 2 3 4 2" xfId="15214" xr:uid="{07681DE7-06BD-4902-B652-8FF76CC1219F}"/>
    <cellStyle name="40% - Accent2 2 3 4 2 2" xfId="26142" xr:uid="{A71CE778-58A7-4AB2-838B-BF3CC67D6216}"/>
    <cellStyle name="40% - Accent2 2 3 4 2 2 2" xfId="35141" xr:uid="{3EE76DCF-D142-4AE3-89E3-BE1C16B782BD}"/>
    <cellStyle name="40% - Accent2 2 3 4 2 3" xfId="31927" xr:uid="{A7687B6B-ED22-49F6-8C49-029B0B735A74}"/>
    <cellStyle name="40% - Accent2 2 3 4 2 4" xfId="39494" xr:uid="{51576385-9B83-4AAC-826D-B9EDF96BD5C1}"/>
    <cellStyle name="40% - Accent2 2 3 4 3" xfId="18741" xr:uid="{B2B456CD-D729-49D4-BC64-9446520178C7}"/>
    <cellStyle name="40% - Accent2 2 3 4 3 2" xfId="33131" xr:uid="{BF5B94C0-92D0-44B3-B4CF-041B779B98AA}"/>
    <cellStyle name="40% - Accent2 2 3 4 3 3" xfId="41496" xr:uid="{4E96B8DB-6CE2-46E6-B4B8-6800DAFA1717}"/>
    <cellStyle name="40% - Accent2 2 3 4 4" xfId="22118" xr:uid="{A50EDC8B-949C-4E48-8D24-2C61CED14EBE}"/>
    <cellStyle name="40% - Accent2 2 3 4 4 2" xfId="30159" xr:uid="{88B17211-16D4-416C-8596-1F41A6D47128}"/>
    <cellStyle name="40% - Accent2 2 3 4 5" xfId="28213" xr:uid="{3695FB27-1B21-4C6D-9F63-B5D9CC4316BF}"/>
    <cellStyle name="40% - Accent2 2 3 4 6" xfId="37524" xr:uid="{3DE81C5A-A79F-4A09-9908-334A62932EFF}"/>
    <cellStyle name="40% - Accent2 2 3 5" xfId="7652" xr:uid="{54104B2E-C1AD-4802-93A3-3C1FE00FDC7C}"/>
    <cellStyle name="40% - Accent2 2 3 5 2" xfId="13818" xr:uid="{DC055684-778D-45E8-B5E2-3B03F8E22477}"/>
    <cellStyle name="40% - Accent2 2 3 5 2 2" xfId="31413" xr:uid="{9B5BC56A-0F12-41DE-939A-95ADD6B084B2}"/>
    <cellStyle name="40% - Accent2 2 3 5 2 3" xfId="38971" xr:uid="{5ECE4275-DC1D-4521-8306-2DAE9E537BCE}"/>
    <cellStyle name="40% - Accent2 2 3 5 3" xfId="17354" xr:uid="{FC668168-C4B7-4FBC-9624-2BAB15CCA458}"/>
    <cellStyle name="40% - Accent2 2 3 5 3 2" xfId="34555" xr:uid="{FDDB3384-E544-43A8-AB55-F0BC1F4E5AA9}"/>
    <cellStyle name="40% - Accent2 2 3 5 3 3" xfId="40927" xr:uid="{595D69F6-497B-4527-89E1-C32B8755928C}"/>
    <cellStyle name="40% - Accent2 2 3 5 4" xfId="21592" xr:uid="{548F4941-3EF8-4664-A61E-D8CE333A86E3}"/>
    <cellStyle name="40% - Accent2 2 3 5 4 2" xfId="29551" xr:uid="{02677EBF-7CD4-4134-97D0-14D38C92072B}"/>
    <cellStyle name="40% - Accent2 2 3 5 5" xfId="27631" xr:uid="{08709CFA-0397-4594-8025-192FB239947E}"/>
    <cellStyle name="40% - Accent2 2 3 5 6" xfId="36919" xr:uid="{C85F4FAF-FA1E-4946-93DB-FD9AB754D5C7}"/>
    <cellStyle name="40% - Accent2 2 3 6" xfId="22731" xr:uid="{E1E0C3DC-5EBD-4FD6-A29C-545BFF123DCD}"/>
    <cellStyle name="40% - Accent2 2 3 6 2" xfId="25059" xr:uid="{C8A0C19A-2519-4070-AC14-6AF5D7E594CD}"/>
    <cellStyle name="40% - Accent2 2 3 6 2 2" xfId="33856" xr:uid="{B494E30B-D382-42CF-A458-5FE9DB7FCD09}"/>
    <cellStyle name="40% - Accent2 2 3 6 3" xfId="30886" xr:uid="{5CB27916-CA0F-4B5B-A759-28F72D3F3CDC}"/>
    <cellStyle name="40% - Accent2 2 3 6 4" xfId="38297" xr:uid="{DB73B5D8-6DBC-45B6-953D-114BD01DD1E0}"/>
    <cellStyle name="40% - Accent2 2 3 7" xfId="24062" xr:uid="{37099634-4563-4F83-915D-4C0CF7EA3BC8}"/>
    <cellStyle name="40% - Accent2 2 3 7 2" xfId="32571" xr:uid="{CE704C59-5D36-4CED-8F7C-A5BB25479490}"/>
    <cellStyle name="40% - Accent2 2 3 7 3" xfId="40236" xr:uid="{661FCDD1-3341-4217-8202-B69CAFEC67BF}"/>
    <cellStyle name="40% - Accent2 2 3 8" xfId="21062" xr:uid="{643921F9-576B-4E7C-B2B8-18CA8CD9299A}"/>
    <cellStyle name="40% - Accent2 2 3 8 2" xfId="28943" xr:uid="{9651762E-75F7-4F0B-928C-C3A375207E60}"/>
    <cellStyle name="40% - Accent2 2 3 9" xfId="27070" xr:uid="{53811B8C-E797-4528-9468-7CCE98C5246C}"/>
    <cellStyle name="40% - Accent2 2 4" xfId="434" xr:uid="{F70DABA8-5C0E-4A57-BF92-F6AEDFF262E0}"/>
    <cellStyle name="40% - Accent2 2 4 2" xfId="10993" xr:uid="{49A86CBE-A255-48FC-8B20-73D36C0F1F2B}"/>
    <cellStyle name="40% - Accent2 2 4 2 2" xfId="26605" xr:uid="{90026D72-624A-44F3-8A37-FC10EEE9B792}"/>
    <cellStyle name="40% - Accent2 2 4 2 2 2" xfId="35678" xr:uid="{7C74BB91-194C-4933-A4AC-A3127A5F62C0}"/>
    <cellStyle name="40% - Accent2 2 4 2 2 3" xfId="40023" xr:uid="{862D20DB-9D46-4BB7-A4A5-2FA7DC5B6DD1}"/>
    <cellStyle name="40% - Accent2 2 4 2 3" xfId="32384" xr:uid="{2CB6BE1B-78DC-49A2-A461-B7AB5980CB69}"/>
    <cellStyle name="40% - Accent2 2 4 2 3 2" xfId="42006" xr:uid="{ACD43917-B660-4B75-834D-5AC3A46D78A0}"/>
    <cellStyle name="40% - Accent2 2 4 2 4" xfId="38059" xr:uid="{6DBF9FF7-64E5-427E-BB00-F5A3A5332FA2}"/>
    <cellStyle name="40% - Accent2 2 4 2 5" xfId="23899" xr:uid="{51F19670-DA5C-4C67-AEE0-84AE73C11585}"/>
    <cellStyle name="40% - Accent2 2 4 3" xfId="11979" xr:uid="{005E0871-F1F6-495C-B63C-27E80FF38C8C}"/>
    <cellStyle name="40% - Accent2 2 4 3 2" xfId="15557" xr:uid="{0F13E4DE-E269-41E3-83FF-1A6E99880750}"/>
    <cellStyle name="40% - Accent2 2 4 3 3" xfId="19084" xr:uid="{5F790474-96A0-4657-AB30-41EE39216881}"/>
    <cellStyle name="40% - Accent2 2 4 4" xfId="10429" xr:uid="{9641E2E0-3F27-4B9A-86F8-5C06F93459A2}"/>
    <cellStyle name="40% - Accent2 2 4 4 2" xfId="14151" xr:uid="{B2D5D667-11C2-4004-900A-4BA34B2C45F1}"/>
    <cellStyle name="40% - Accent2 2 4 4 3" xfId="17678" xr:uid="{AE728FF5-4E85-44EE-A34F-9C301CFB84DB}"/>
    <cellStyle name="40% - Accent2 2 4 5" xfId="22586" xr:uid="{88F603EF-0C3B-413D-A8BD-CC6C6B8E4315}"/>
    <cellStyle name="40% - Accent2 2 4 5 2" xfId="30709" xr:uid="{049C936B-5954-4E5C-8A87-ECDBB87E8FEC}"/>
    <cellStyle name="40% - Accent2 2 4 6" xfId="28732" xr:uid="{D8DCC15B-CB58-4B2B-8A71-8BEA419CFC9B}"/>
    <cellStyle name="40% - Accent2 2 4 7" xfId="36745" xr:uid="{BA96616C-F93B-4D61-9E1F-4ED4C315425C}"/>
    <cellStyle name="40% - Accent2 2 5" xfId="11082" xr:uid="{D4B916DA-D67E-4509-ADC6-2416D96C13D1}"/>
    <cellStyle name="40% - Accent2 2 5 2" xfId="12533" xr:uid="{0388A4C5-FEDB-40C0-97D7-48A431904829}"/>
    <cellStyle name="40% - Accent2 2 5 2 2" xfId="16106" xr:uid="{DF0A87EB-6072-493D-8E8F-D5530ABED78A}"/>
    <cellStyle name="40% - Accent2 2 5 2 3" xfId="19633" xr:uid="{6CF3732F-6C54-4AEB-9ACD-8DE0D4664334}"/>
    <cellStyle name="40% - Accent2 2 5 3" xfId="14678" xr:uid="{27CB5115-8163-46C6-AC83-1F6AB6DDC8C0}"/>
    <cellStyle name="40% - Accent2 2 5 4" xfId="18205" xr:uid="{AE6697E3-19EE-45FC-AFD0-2D03BE5706D2}"/>
    <cellStyle name="40% - Accent2 2 6" xfId="10653" xr:uid="{8F0187DD-802A-4DA7-8CA3-BF987F7E0CB8}"/>
    <cellStyle name="40% - Accent2 2 6 2" xfId="12133" xr:uid="{886C8A7D-D480-4C3B-8B6D-43BE1B663DE7}"/>
    <cellStyle name="40% - Accent2 2 6 2 2" xfId="15706" xr:uid="{139EB107-BEA7-485F-BC5C-AB356CCDA686}"/>
    <cellStyle name="40% - Accent2 2 6 2 3" xfId="19233" xr:uid="{5B9C1643-DC09-4D26-AE0C-9CC0913E9E59}"/>
    <cellStyle name="40% - Accent2 2 6 3" xfId="14285" xr:uid="{31CA547E-10F6-4A8F-89DB-74E7F490BB4E}"/>
    <cellStyle name="40% - Accent2 2 6 4" xfId="17812" xr:uid="{E7655AC1-203D-4230-AA1B-18F3BAE681FD}"/>
    <cellStyle name="40% - Accent2 20" xfId="48170" xr:uid="{E6E3BE4C-9D13-43CA-AD7D-E301B6830262}"/>
    <cellStyle name="40% - Accent2 3" xfId="224" xr:uid="{862F685F-A592-430D-B472-B3C0AD42ABDA}"/>
    <cellStyle name="40% - Accent2 3 10" xfId="6073" xr:uid="{08368879-7147-4444-B08D-6B62C83ED5CF}"/>
    <cellStyle name="40% - Accent2 3 11" xfId="36183" xr:uid="{66D3EB03-3064-4CC4-A053-3BE055C25460}"/>
    <cellStyle name="40% - Accent2 3 12" xfId="42498" xr:uid="{3625C124-7C91-42F9-8A6A-6356A9B6DE32}"/>
    <cellStyle name="40% - Accent2 3 13" xfId="42570" xr:uid="{A8FE48CD-6652-46F1-AE10-DFDC5C33EEDD}"/>
    <cellStyle name="40% - Accent2 3 14" xfId="48126" xr:uid="{C0324DD5-84F2-4172-AC82-669D4D69319F}"/>
    <cellStyle name="40% - Accent2 3 2" xfId="435" xr:uid="{6BCB8167-B1C9-4579-AC54-71A7DB5876E2}"/>
    <cellStyle name="40% - Accent2 3 2 2" xfId="11139" xr:uid="{B54B5BE2-725F-4BFF-92E7-2DE4B6CE70B2}"/>
    <cellStyle name="40% - Accent2 3 2 2 2" xfId="12591" xr:uid="{15B9EE9F-F68D-4380-A496-BDD0B314C8E0}"/>
    <cellStyle name="40% - Accent2 3 2 2 2 2" xfId="16164" xr:uid="{150B6CC0-42AE-4686-9D68-18D027E81C7A}"/>
    <cellStyle name="40% - Accent2 3 2 2 2 2 2" xfId="35324" xr:uid="{FF7B03FD-1239-4B64-870C-21FBFB331F36}"/>
    <cellStyle name="40% - Accent2 3 2 2 2 3" xfId="19691" xr:uid="{2C728132-6622-4B1B-97D5-4168DD573073}"/>
    <cellStyle name="40% - Accent2 3 2 2 2 4" xfId="39677" xr:uid="{E1920DDE-48FE-41AC-9F79-53CA1FE89DF6}"/>
    <cellStyle name="40% - Accent2 3 2 2 3" xfId="14735" xr:uid="{C638A465-20D2-4D43-8F4A-FED33BE9CF79}"/>
    <cellStyle name="40% - Accent2 3 2 2 3 2" xfId="33307" xr:uid="{CB713D6D-0216-4ADB-B647-2CBC79D50991}"/>
    <cellStyle name="40% - Accent2 3 2 2 3 3" xfId="41672" xr:uid="{FB16EBE8-3F7F-4492-8110-A710175848D4}"/>
    <cellStyle name="40% - Accent2 3 2 2 4" xfId="18262" xr:uid="{0BFD196E-7294-46C1-96E7-772C596D8A2C}"/>
    <cellStyle name="40% - Accent2 3 2 2 4 2" xfId="30348" xr:uid="{BCC12D01-6DAA-4A97-A4CD-23266A129676}"/>
    <cellStyle name="40% - Accent2 3 2 2 5" xfId="28387" xr:uid="{0F63E2C8-5BF2-4C3D-BB13-BB98021D246C}"/>
    <cellStyle name="40% - Accent2 3 2 2 6" xfId="37710" xr:uid="{B77F79D4-DEBD-4A4F-9975-C23F3443049B}"/>
    <cellStyle name="40% - Accent2 3 2 3" xfId="20380" xr:uid="{EA06CC6C-18BB-478A-AFD7-DED1C1D08248}"/>
    <cellStyle name="40% - Accent2 3 2 3 2" xfId="23255" xr:uid="{18EF06FA-5839-420C-933C-F51958851101}"/>
    <cellStyle name="40% - Accent2 3 2 3 2 2" xfId="31581" xr:uid="{259DCCAB-778A-489D-8844-5D309866819B}"/>
    <cellStyle name="40% - Accent2 3 2 3 2 3" xfId="39139" xr:uid="{8C1BF8B6-12D3-4213-86DA-5077AA49C629}"/>
    <cellStyle name="40% - Accent2 3 2 3 3" xfId="25796" xr:uid="{C47D94D0-AB22-47BC-8445-FDF02AABA09B}"/>
    <cellStyle name="40% - Accent2 3 2 3 3 2" xfId="34746" xr:uid="{53879538-4D32-4190-9F61-6F87D9089DE3}"/>
    <cellStyle name="40% - Accent2 3 2 3 3 3" xfId="41118" xr:uid="{51B0C682-0470-4604-A452-9770743836E7}"/>
    <cellStyle name="40% - Accent2 3 2 3 4" xfId="21771" xr:uid="{F137AA75-BFE1-4F72-ADF2-91B81969654F}"/>
    <cellStyle name="40% - Accent2 3 2 3 4 2" xfId="29752" xr:uid="{C2641575-8C50-4900-9CCC-3F4554911C82}"/>
    <cellStyle name="40% - Accent2 3 2 3 5" xfId="27822" xr:uid="{FF8396F3-2BFD-4284-8539-E32C3A86A55E}"/>
    <cellStyle name="40% - Accent2 3 2 3 6" xfId="37120" xr:uid="{A6A9D761-BB1B-40E8-9E2C-A4A2A01A80B0}"/>
    <cellStyle name="40% - Accent2 3 2 4" xfId="22846" xr:uid="{DD036705-82D3-4DBF-8EE2-4BB22C12F92F}"/>
    <cellStyle name="40% - Accent2 3 2 4 2" xfId="25222" xr:uid="{B192C511-99D0-4FDC-A48B-1457D5B8BA9D}"/>
    <cellStyle name="40% - Accent2 3 2 4 2 2" xfId="34036" xr:uid="{A0BCD485-7032-4DAA-BFD3-01CD37898F12}"/>
    <cellStyle name="40% - Accent2 3 2 4 3" xfId="31049" xr:uid="{1D30BADB-5308-4AB9-B4AF-A8A8E11EC31A}"/>
    <cellStyle name="40% - Accent2 3 2 4 4" xfId="38479" xr:uid="{C8DC8493-42CD-41EF-B083-34007270FF39}"/>
    <cellStyle name="40% - Accent2 3 2 5" xfId="24209" xr:uid="{9CF771D4-D9E4-4F90-85BB-218821A6F776}"/>
    <cellStyle name="40% - Accent2 3 2 5 2" xfId="32750" xr:uid="{B415E9AB-97AA-4F41-8BA3-00BF04C295DF}"/>
    <cellStyle name="40% - Accent2 3 2 5 3" xfId="40415" xr:uid="{42766C24-087C-4F00-8101-078825A6231F}"/>
    <cellStyle name="40% - Accent2 3 2 6" xfId="21232" xr:uid="{57172775-1BD2-490F-93AC-F283E19C73D0}"/>
    <cellStyle name="40% - Accent2 3 2 6 2" xfId="29145" xr:uid="{912BA297-46D1-48AC-96FE-E71677FA02A2}"/>
    <cellStyle name="40% - Accent2 3 2 7" xfId="27238" xr:uid="{FC2A82DC-0C56-45FB-A46A-7711F5AFF951}"/>
    <cellStyle name="40% - Accent2 3 2 8" xfId="36380" xr:uid="{31B49664-987D-43E8-B21F-CB617F3C5661}"/>
    <cellStyle name="40% - Accent2 3 2 9" xfId="10124" xr:uid="{4A1C9F5B-CCE6-446D-93A9-9B78B6E7AA01}"/>
    <cellStyle name="40% - Accent2 3 3" xfId="2210" xr:uid="{53CE5E64-130A-405B-B26F-0252105A1410}"/>
    <cellStyle name="40% - Accent2 3 3 10" xfId="10123" xr:uid="{BCA65D14-2900-4061-AA00-CEA759F55C35}"/>
    <cellStyle name="40% - Accent2 3 3 11" xfId="44240" xr:uid="{4122D3D3-320B-447C-B7A6-DB8F4A0857E1}"/>
    <cellStyle name="40% - Accent2 3 3 2" xfId="3956" xr:uid="{5CB47DFB-8C0C-454F-A710-AFCD849DE653}"/>
    <cellStyle name="40% - Accent2 3 3 2 2" xfId="23802" xr:uid="{B33F75FF-EA9F-4EB8-8C74-A265DB51F329}"/>
    <cellStyle name="40% - Accent2 3 3 2 2 2" xfId="26468" xr:uid="{B286828E-DD49-4795-8F8A-2580F0EA5E9A}"/>
    <cellStyle name="40% - Accent2 3 3 2 2 2 2" xfId="35519" xr:uid="{34523D48-47E6-446B-B59A-1809FDE4E039}"/>
    <cellStyle name="40% - Accent2 3 3 2 2 3" xfId="32251" xr:uid="{2196E4BB-A3AB-4E6C-AFF1-B184FB6212EE}"/>
    <cellStyle name="40% - Accent2 3 3 2 2 4" xfId="39864" xr:uid="{DB61EB96-110D-4325-AF48-5FBBC70E68B0}"/>
    <cellStyle name="40% - Accent2 3 3 2 3" xfId="24767" xr:uid="{94A6EB0B-932D-4B41-A935-A2C0E1B77106}"/>
    <cellStyle name="40% - Accent2 3 3 2 3 2" xfId="33493" xr:uid="{93B305D3-945C-4CED-A29A-2CA2BA1F9CDC}"/>
    <cellStyle name="40% - Accent2 3 3 2 3 3" xfId="41852" xr:uid="{C61FABBB-9EE8-4661-8D9C-911EBB95AADC}"/>
    <cellStyle name="40% - Accent2 3 3 2 4" xfId="22444" xr:uid="{C7266BC8-2AD8-4269-A5BE-C7CA6190586D}"/>
    <cellStyle name="40% - Accent2 3 3 2 4 2" xfId="30545" xr:uid="{B69AB2A7-7B16-4A15-965F-A314E3862164}"/>
    <cellStyle name="40% - Accent2 3 3 2 5" xfId="28574" xr:uid="{5C85B0CD-52BB-4814-B14E-B4BC1849046E}"/>
    <cellStyle name="40% - Accent2 3 3 2 6" xfId="37903" xr:uid="{48851A99-2C5D-4C92-BB5E-DDDEDA19E258}"/>
    <cellStyle name="40% - Accent2 3 3 2 7" xfId="20814" xr:uid="{492736A0-C843-4020-B001-712892A4004A}"/>
    <cellStyle name="40% - Accent2 3 3 2 8" xfId="45981" xr:uid="{ED85C02F-ACD2-4747-844F-E0E55A927D99}"/>
    <cellStyle name="40% - Accent2 3 3 3" xfId="20496" xr:uid="{4C5B269C-8244-4FFA-BE5E-DA2398C095D5}"/>
    <cellStyle name="40% - Accent2 3 3 3 2" xfId="23430" xr:uid="{3DC4F046-5934-4908-A040-DE8B31CB603A}"/>
    <cellStyle name="40% - Accent2 3 3 3 2 2" xfId="31759" xr:uid="{F9ADBB73-94CF-4B75-AC7F-FF80B859AFDD}"/>
    <cellStyle name="40% - Accent2 3 3 3 2 3" xfId="39311" xr:uid="{1C4B17A4-672B-41F2-BDE8-28C251AD9515}"/>
    <cellStyle name="40% - Accent2 3 3 3 3" xfId="25975" xr:uid="{07AD6782-A080-405E-AC60-520C8C5CDDC0}"/>
    <cellStyle name="40% - Accent2 3 3 3 3 2" xfId="34941" xr:uid="{9809E530-0F51-45A9-BD7E-EEB21B6ABF7B}"/>
    <cellStyle name="40% - Accent2 3 3 3 3 3" xfId="41307" xr:uid="{B4E81B37-5B0B-4BFF-A66D-D2A98BDDFF29}"/>
    <cellStyle name="40% - Accent2 3 3 3 4" xfId="21949" xr:uid="{7758DD1D-ECB6-4B87-9370-51373C99620F}"/>
    <cellStyle name="40% - Accent2 3 3 3 4 2" xfId="29955" xr:uid="{552D0BFD-1A67-4B0D-A2B2-CEBBA5CF40F4}"/>
    <cellStyle name="40% - Accent2 3 3 3 5" xfId="28018" xr:uid="{F577D148-74EF-479A-9B35-782A9F5CD51E}"/>
    <cellStyle name="40% - Accent2 3 3 3 6" xfId="37322" xr:uid="{C326D649-3DAC-40C0-A2F5-2255C08D378E}"/>
    <cellStyle name="40% - Accent2 3 3 4" xfId="22973" xr:uid="{15A59996-384C-43B7-B4CE-03E6F1133635}"/>
    <cellStyle name="40% - Accent2 3 3 4 2" xfId="25407" xr:uid="{3274D49D-AE89-4557-A6E0-9E922106C8C2}"/>
    <cellStyle name="40% - Accent2 3 3 4 2 2" xfId="34234" xr:uid="{8A25798B-0A63-43C4-B083-0FFC4DE54C42}"/>
    <cellStyle name="40% - Accent2 3 3 4 3" xfId="31231" xr:uid="{04CE37C0-82B1-4257-ACD0-ECE783956937}"/>
    <cellStyle name="40% - Accent2 3 3 4 4" xfId="38668" xr:uid="{595CF58F-2555-49FA-9D42-C1F8D8F41CF7}"/>
    <cellStyle name="40% - Accent2 3 3 5" xfId="24389" xr:uid="{963DF1D9-7D68-4597-8E2F-FF21B2694F3E}"/>
    <cellStyle name="40% - Accent2 3 3 5 2" xfId="32939" xr:uid="{AA1998D3-7608-4F96-986C-FEB52DCB606F}"/>
    <cellStyle name="40% - Accent2 3 3 5 3" xfId="40598" xr:uid="{A8D4F115-CC91-48B2-8A71-82E3CD6C3A49}"/>
    <cellStyle name="40% - Accent2 3 3 6" xfId="21412" xr:uid="{C4193F73-2774-4002-9F8F-B0887339DA59}"/>
    <cellStyle name="40% - Accent2 3 3 6 2" xfId="29347" xr:uid="{30492F31-8AD1-45FB-9160-3DE77186005F}"/>
    <cellStyle name="40% - Accent2 3 3 7" xfId="27427" xr:uid="{A5680522-C4D9-428E-B691-ED758165212A}"/>
    <cellStyle name="40% - Accent2 3 3 8" xfId="36578" xr:uid="{AF3CE4E0-5AF7-469C-9A70-2862B652CC27}"/>
    <cellStyle name="40% - Accent2 3 3 9" xfId="20161" xr:uid="{05753FF9-820E-496C-A063-7F31F1634637}"/>
    <cellStyle name="40% - Accent2 3 4" xfId="2286" xr:uid="{9F26EA7D-FEF7-41A2-A4C1-B0A79249AE0B}"/>
    <cellStyle name="40% - Accent2 3 4 2" xfId="11830" xr:uid="{9587B1AB-3D4A-4022-9B1B-E8910A61CF00}"/>
    <cellStyle name="40% - Accent2 3 4 2 2" xfId="15409" xr:uid="{36FCACD2-F865-478D-8205-5F20F1981047}"/>
    <cellStyle name="40% - Accent2 3 4 2 2 2" xfId="35680" xr:uid="{220F22AA-6A06-409F-9C4D-625691CEE287}"/>
    <cellStyle name="40% - Accent2 3 4 2 2 3" xfId="40025" xr:uid="{6108CD03-14A4-4BEA-9396-75A1465F4F42}"/>
    <cellStyle name="40% - Accent2 3 4 2 3" xfId="18936" xr:uid="{1AE709E2-F528-42A3-A2A5-DE4481D1012B}"/>
    <cellStyle name="40% - Accent2 3 4 2 3 2" xfId="42008" xr:uid="{9977D9A7-1653-4DAA-8CEB-B3CA42B8AEEF}"/>
    <cellStyle name="40% - Accent2 3 4 2 4" xfId="38061" xr:uid="{6C5B7069-7131-49CA-98DD-C615B24FFB8C}"/>
    <cellStyle name="40% - Accent2 3 4 3" xfId="14000" xr:uid="{DCCA52CD-C0DF-46D7-9FA4-0DC39B7B4C6B}"/>
    <cellStyle name="40% - Accent2 3 4 3 2" xfId="34391" xr:uid="{A4A4A39D-32BB-40D6-86D8-E783023529AA}"/>
    <cellStyle name="40% - Accent2 3 4 3 3" xfId="38821" xr:uid="{437751D7-E451-4377-A24D-DCB2FEB61737}"/>
    <cellStyle name="40% - Accent2 3 4 4" xfId="17532" xr:uid="{F28214A3-A951-4B05-982C-5EAF68CADD47}"/>
    <cellStyle name="40% - Accent2 3 4 4 2" xfId="33649" xr:uid="{C0DBA49E-68F1-4D75-9F08-D63CBD9C9EF6}"/>
    <cellStyle name="40% - Accent2 3 4 4 3" xfId="40758" xr:uid="{F146A8AD-6BE1-429F-82D2-3A4BEEBD6253}"/>
    <cellStyle name="40% - Accent2 3 4 5" xfId="22587" xr:uid="{34A83108-236B-484E-9F86-AA8E0C461226}"/>
    <cellStyle name="40% - Accent2 3 4 5 2" xfId="30711" xr:uid="{332EE476-4B13-4EF4-806B-66A5FCB463CC}"/>
    <cellStyle name="40% - Accent2 3 4 6" xfId="28734" xr:uid="{3DAF69A7-A298-46D4-8DED-1B263C954905}"/>
    <cellStyle name="40% - Accent2 3 4 7" xfId="36747" xr:uid="{1B9043D5-E163-4624-80DC-980DF5FA5769}"/>
    <cellStyle name="40% - Accent2 3 4 8" xfId="9304" xr:uid="{5C8BC04D-5D0F-4D67-8B7E-2CE34C389632}"/>
    <cellStyle name="40% - Accent2 3 4 9" xfId="44311" xr:uid="{11CB5285-94F2-4A17-B392-321AA79C74FC}"/>
    <cellStyle name="40% - Accent2 3 5" xfId="4052" xr:uid="{FE5FE19F-6C80-41BA-908E-02DF11F2D0D2}"/>
    <cellStyle name="40% - Accent2 3 5 2" xfId="12191" xr:uid="{7DD9B92E-7A16-4A14-A265-6F43B3E508CC}"/>
    <cellStyle name="40% - Accent2 3 5 2 2" xfId="15764" xr:uid="{E6B08CD4-BA36-483B-9943-13A5C8F23533}"/>
    <cellStyle name="40% - Accent2 3 5 2 2 2" xfId="35143" xr:uid="{91DA83BC-CBD3-4B76-ABDD-323AEEF830E2}"/>
    <cellStyle name="40% - Accent2 3 5 2 3" xfId="19291" xr:uid="{25A80A66-5089-455B-9CE5-19E233421653}"/>
    <cellStyle name="40% - Accent2 3 5 2 4" xfId="39496" xr:uid="{1765B05D-256F-46EB-9D25-7071588CC606}"/>
    <cellStyle name="40% - Accent2 3 5 3" xfId="14343" xr:uid="{B17E98EB-9109-4906-A4E4-9E49AAEABD00}"/>
    <cellStyle name="40% - Accent2 3 5 3 2" xfId="33132" xr:uid="{302669FC-5C2C-4408-8396-04E496D8502D}"/>
    <cellStyle name="40% - Accent2 3 5 3 3" xfId="41497" xr:uid="{F5FDF069-24DA-405B-89A8-B2BB162A1644}"/>
    <cellStyle name="40% - Accent2 3 5 4" xfId="17870" xr:uid="{2D7A2BFF-10B3-4DCC-AEFF-6BD7E77B6E6E}"/>
    <cellStyle name="40% - Accent2 3 5 4 2" xfId="30161" xr:uid="{957A00EC-D630-4C90-B07C-DA058818E92C}"/>
    <cellStyle name="40% - Accent2 3 5 5" xfId="28214" xr:uid="{FF375F01-006F-45DE-9796-986CE7A7226A}"/>
    <cellStyle name="40% - Accent2 3 5 6" xfId="37526" xr:uid="{AA165B35-2BF5-4CEA-A580-A173AA023AA4}"/>
    <cellStyle name="40% - Accent2 3 5 7" xfId="10711" xr:uid="{67E9C61B-3000-4D3E-B70F-7BCA082F8851}"/>
    <cellStyle name="40% - Accent2 3 5 8" xfId="46057" xr:uid="{53FC1318-3CFE-4956-9A47-79FDBCCFD943}"/>
    <cellStyle name="40% - Accent2 3 6" xfId="4130" xr:uid="{FF550048-D6DD-475E-B764-FE5A872C1B8B}"/>
    <cellStyle name="40% - Accent2 3 6 2" xfId="23115" xr:uid="{EF0EE8E6-383C-4585-9BF8-7CBD1AF98C6C}"/>
    <cellStyle name="40% - Accent2 3 6 2 2" xfId="31415" xr:uid="{F96E8688-7498-4F24-AE43-BA5F91528B56}"/>
    <cellStyle name="40% - Accent2 3 6 2 3" xfId="38973" xr:uid="{9C687611-EB40-4F69-8824-0F44209F7C3D}"/>
    <cellStyle name="40% - Accent2 3 6 3" xfId="25645" xr:uid="{571209A0-82D7-4B94-A0F5-1EA1AF5E920D}"/>
    <cellStyle name="40% - Accent2 3 6 3 2" xfId="34557" xr:uid="{F5E19666-2366-4A9C-AF7A-71E9D9987768}"/>
    <cellStyle name="40% - Accent2 3 6 3 3" xfId="40929" xr:uid="{EA5C8D0E-E358-4565-B384-C54294024A70}"/>
    <cellStyle name="40% - Accent2 3 6 4" xfId="21594" xr:uid="{12CC9A51-007E-4A4C-AA86-49F8DEAD7BDF}"/>
    <cellStyle name="40% - Accent2 3 6 4 2" xfId="29553" xr:uid="{5A94E0B5-81FD-4DFA-BCE3-D61B72375302}"/>
    <cellStyle name="40% - Accent2 3 6 5" xfId="27633" xr:uid="{54AA5005-05DD-4F6F-B242-7627BEFCF1B0}"/>
    <cellStyle name="40% - Accent2 3 6 6" xfId="36921" xr:uid="{FF20CB90-6015-4D14-A6C9-69419159677C}"/>
    <cellStyle name="40% - Accent2 3 6 7" xfId="20277" xr:uid="{EB15ED1B-6960-4A61-A19A-409AFAF8EEBE}"/>
    <cellStyle name="40% - Accent2 3 6 8" xfId="8770" xr:uid="{E26FC5F2-D72D-4EC4-9E83-F2A6ECA01DDE}"/>
    <cellStyle name="40% - Accent2 3 6 9" xfId="46134" xr:uid="{6801E60B-4D54-4FC2-8CBC-EF13D9077B7D}"/>
    <cellStyle name="40% - Accent2 3 7" xfId="4207" xr:uid="{6623457D-D6E7-47CF-A149-A942F3446481}"/>
    <cellStyle name="40% - Accent2 3 7 2" xfId="25060" xr:uid="{5ECF06EC-E968-41E2-8E3E-FA99C9F10940}"/>
    <cellStyle name="40% - Accent2 3 7 2 2" xfId="33858" xr:uid="{0547D7FB-56BF-45FF-B26F-36FCEFDE69BD}"/>
    <cellStyle name="40% - Accent2 3 7 3" xfId="30887" xr:uid="{861A8DD7-3065-43EC-AC77-A07FF65EC436}"/>
    <cellStyle name="40% - Accent2 3 7 4" xfId="38299" xr:uid="{48A1781B-7B36-44BD-BBAC-689FC5D0365F}"/>
    <cellStyle name="40% - Accent2 3 7 5" xfId="22732" xr:uid="{673FAAFF-2435-4D6D-8EBA-934ABA768831}"/>
    <cellStyle name="40% - Accent2 3 7 6" xfId="46211" xr:uid="{76A6E741-2CA0-4AE0-AD4C-D83FD06C275A}"/>
    <cellStyle name="40% - Accent2 3 8" xfId="4284" xr:uid="{5143752D-F9BC-415D-A9AE-F5882D2FBAF5}"/>
    <cellStyle name="40% - Accent2 3 8 2" xfId="32573" xr:uid="{E1490389-C330-41B5-918C-92F2A3F63DB1}"/>
    <cellStyle name="40% - Accent2 3 8 3" xfId="40238" xr:uid="{9920C701-9CDF-4CC2-878F-ED0C07A2B008}"/>
    <cellStyle name="40% - Accent2 3 8 4" xfId="24064" xr:uid="{C2CE812D-B32A-40C8-92FB-E2DE11A38CAD}"/>
    <cellStyle name="40% - Accent2 3 8 5" xfId="46288" xr:uid="{4ED56D0E-0368-4A39-96B9-B4EC7F6D8AC6}"/>
    <cellStyle name="40% - Accent2 3 9" xfId="5948" xr:uid="{002176D0-11D1-4F7B-9F2A-C43961896CB9}"/>
    <cellStyle name="40% - Accent2 3 9 2" xfId="28945" xr:uid="{AD4B54D8-2A26-454E-8765-18393C9A82E9}"/>
    <cellStyle name="40% - Accent2 3 9 3" xfId="21063" xr:uid="{4E8EBB81-630F-4BE3-B97B-D1A63337DDD0}"/>
    <cellStyle name="40% - Accent2 3 9 4" xfId="47945" xr:uid="{61A1CD70-4713-4E4C-A5A2-777AD0C8242D}"/>
    <cellStyle name="40% - Accent2 4" xfId="436" xr:uid="{1313B6B1-65F7-4EA4-9CD3-74EC0EBD8B7C}"/>
    <cellStyle name="40% - Accent2 4 10" xfId="27071" xr:uid="{B99725A4-41F4-4805-8955-3445E432D795}"/>
    <cellStyle name="40% - Accent2 4 11" xfId="36184" xr:uid="{598D6100-A8CA-4D16-8FB8-41BBA0007E7F}"/>
    <cellStyle name="40% - Accent2 4 2" xfId="11206" xr:uid="{DE93F84F-2328-476D-AF5C-BCCBE7C05212}"/>
    <cellStyle name="40% - Accent2 4 2 2" xfId="12671" xr:uid="{37B47DC0-9F64-43E8-A6CD-89FC1398A0E8}"/>
    <cellStyle name="40% - Accent2 4 2 2 2" xfId="16244" xr:uid="{C0083BD8-0FA2-4D7F-A2F1-CC974022D1B4}"/>
    <cellStyle name="40% - Accent2 4 2 2 2 2" xfId="26294" xr:uid="{43785D23-0853-488B-861D-D88EC6B91EEC}"/>
    <cellStyle name="40% - Accent2 4 2 2 2 2 2" xfId="35325" xr:uid="{0ABFC14A-9E9B-4B7B-A93D-1D49B3909362}"/>
    <cellStyle name="40% - Accent2 4 2 2 2 3" xfId="32079" xr:uid="{DE362295-36A9-4E23-B6F5-CD5C14652387}"/>
    <cellStyle name="40% - Accent2 4 2 2 2 4" xfId="39678" xr:uid="{FBFC580E-A533-40D0-99C0-A84ED715E11C}"/>
    <cellStyle name="40% - Accent2 4 2 2 3" xfId="19771" xr:uid="{75EEDF06-D7E5-48D9-A2E8-284AC15B8DD1}"/>
    <cellStyle name="40% - Accent2 4 2 2 3 2" xfId="33308" xr:uid="{4A2EE077-8D02-4CED-9176-A7F0F443C478}"/>
    <cellStyle name="40% - Accent2 4 2 2 3 3" xfId="41673" xr:uid="{5F1A7F94-7C40-4F24-BDC7-EBDD90980CD0}"/>
    <cellStyle name="40% - Accent2 4 2 2 4" xfId="22274" xr:uid="{F37A5897-6DA2-4B07-BCB1-94C6C204B898}"/>
    <cellStyle name="40% - Accent2 4 2 2 4 2" xfId="30349" xr:uid="{4A2BEF77-A522-4CA3-8AF3-1AB6357A04A2}"/>
    <cellStyle name="40% - Accent2 4 2 2 5" xfId="28388" xr:uid="{741F522C-829A-4CCF-936D-069574CEBE14}"/>
    <cellStyle name="40% - Accent2 4 2 2 6" xfId="37711" xr:uid="{06F72185-5C69-43A7-AAAF-7F4B0070F0D4}"/>
    <cellStyle name="40% - Accent2 4 2 3" xfId="14802" xr:uid="{FAB17979-CDDD-4385-8224-C874A524069F}"/>
    <cellStyle name="40% - Accent2 4 2 3 2" xfId="23256" xr:uid="{FEE3748B-9B9A-4C99-A10C-B84D6CA88CE9}"/>
    <cellStyle name="40% - Accent2 4 2 3 2 2" xfId="31582" xr:uid="{C63E08FD-2D9E-427B-97F9-30F515015B92}"/>
    <cellStyle name="40% - Accent2 4 2 3 2 3" xfId="39140" xr:uid="{152C8F87-68BB-4B0D-9D5F-DEE3EF209B25}"/>
    <cellStyle name="40% - Accent2 4 2 3 3" xfId="25797" xr:uid="{8A1FA298-1919-4727-A12D-BA9543470D4C}"/>
    <cellStyle name="40% - Accent2 4 2 3 3 2" xfId="34747" xr:uid="{24DB5FE3-408A-40DD-AE59-5BCA14108821}"/>
    <cellStyle name="40% - Accent2 4 2 3 3 3" xfId="41119" xr:uid="{EBEEE1A1-1E4C-4229-BB57-8B35C90B2E75}"/>
    <cellStyle name="40% - Accent2 4 2 3 4" xfId="21772" xr:uid="{FD9672E3-CE63-4419-92A5-614998958AD9}"/>
    <cellStyle name="40% - Accent2 4 2 3 4 2" xfId="29753" xr:uid="{C91929E1-84CF-4D68-93A7-047EEBE5B6EF}"/>
    <cellStyle name="40% - Accent2 4 2 3 5" xfId="27823" xr:uid="{3CD62028-A836-47DA-9854-B65F22E8D6B6}"/>
    <cellStyle name="40% - Accent2 4 2 3 6" xfId="37121" xr:uid="{7472ACBB-28CE-40C8-8FF5-C39FCA21C2B5}"/>
    <cellStyle name="40% - Accent2 4 2 4" xfId="18329" xr:uid="{E6D80206-9783-438B-A201-2A5EF11D03E5}"/>
    <cellStyle name="40% - Accent2 4 2 4 2" xfId="25223" xr:uid="{A4865230-C936-4D9E-B489-B071E99CEB8A}"/>
    <cellStyle name="40% - Accent2 4 2 4 2 2" xfId="34037" xr:uid="{87655E49-8F59-4430-8CC7-D24515B1C284}"/>
    <cellStyle name="40% - Accent2 4 2 4 3" xfId="31050" xr:uid="{BA3C6BF5-A97E-4AEA-B7DF-3C56E8C570A3}"/>
    <cellStyle name="40% - Accent2 4 2 4 4" xfId="38480" xr:uid="{C0E51693-4FBD-4900-9EBF-D3B3A5BF6FFA}"/>
    <cellStyle name="40% - Accent2 4 2 5" xfId="24210" xr:uid="{042CF010-DB5B-41D0-8DD1-336B38AC57DA}"/>
    <cellStyle name="40% - Accent2 4 2 5 2" xfId="32751" xr:uid="{8DE7018B-0306-4B0D-86AD-777E74C1F3F9}"/>
    <cellStyle name="40% - Accent2 4 2 5 3" xfId="40416" xr:uid="{0F4D511E-82D8-434F-BD16-D2DFEA37B4F6}"/>
    <cellStyle name="40% - Accent2 4 2 6" xfId="21233" xr:uid="{31335DEC-4038-40A9-ADC9-CC4E8C81DA69}"/>
    <cellStyle name="40% - Accent2 4 2 6 2" xfId="29146" xr:uid="{31BBEB76-1DB3-4C1A-8D66-02D01EEA6B18}"/>
    <cellStyle name="40% - Accent2 4 2 7" xfId="27239" xr:uid="{D7FC989D-CFA3-49F3-8FB6-951B3222B141}"/>
    <cellStyle name="40% - Accent2 4 2 8" xfId="36381" xr:uid="{C48AB445-1566-40F2-A984-76D441210ED8}"/>
    <cellStyle name="40% - Accent2 4 3" xfId="10779" xr:uid="{B249B7AB-5D35-44E4-A737-31E20FF2B002}"/>
    <cellStyle name="40% - Accent2 4 3 2" xfId="12264" xr:uid="{FFA8EEAA-E0EE-4090-90F6-CF293BF789D6}"/>
    <cellStyle name="40% - Accent2 4 3 2 2" xfId="15837" xr:uid="{10A6794C-5F7A-45F2-B900-B34A379321ED}"/>
    <cellStyle name="40% - Accent2 4 3 2 2 2" xfId="26469" xr:uid="{9C5C63F2-3FC9-4BBE-9824-7A57B2763ECA}"/>
    <cellStyle name="40% - Accent2 4 3 2 2 2 2" xfId="35520" xr:uid="{CC67CFBE-23A5-4783-8300-084DC4A49D94}"/>
    <cellStyle name="40% - Accent2 4 3 2 2 3" xfId="32252" xr:uid="{B57CDEDB-95DE-4B8A-A4B0-3F80C0FC06BF}"/>
    <cellStyle name="40% - Accent2 4 3 2 2 4" xfId="39865" xr:uid="{410ACD8B-5DF0-4C04-A392-F44C6BCD7D68}"/>
    <cellStyle name="40% - Accent2 4 3 2 3" xfId="19364" xr:uid="{8F1F1164-59FF-4E73-982C-DF69BDB62903}"/>
    <cellStyle name="40% - Accent2 4 3 2 3 2" xfId="33494" xr:uid="{B48013BB-FE15-4574-8B64-160EFAFC36B8}"/>
    <cellStyle name="40% - Accent2 4 3 2 3 3" xfId="41853" xr:uid="{4840C18C-6D55-413F-B6D3-1BAC52087E1C}"/>
    <cellStyle name="40% - Accent2 4 3 2 4" xfId="22445" xr:uid="{54B07289-0C01-4D1E-8879-3910DB980BA3}"/>
    <cellStyle name="40% - Accent2 4 3 2 4 2" xfId="30546" xr:uid="{4B434B55-23F5-4CA0-861C-B250A524443C}"/>
    <cellStyle name="40% - Accent2 4 3 2 5" xfId="28575" xr:uid="{E7C08026-251B-4DF9-8927-19CF548CA811}"/>
    <cellStyle name="40% - Accent2 4 3 2 6" xfId="37904" xr:uid="{2FB5AA15-C8EB-4E09-BCB1-007FC0CDAF49}"/>
    <cellStyle name="40% - Accent2 4 3 3" xfId="14411" xr:uid="{A1E0FA16-453C-4FBD-884B-42A333F8EB01}"/>
    <cellStyle name="40% - Accent2 4 3 3 2" xfId="23431" xr:uid="{CD9F7847-0B40-4A36-AA57-A405545734AD}"/>
    <cellStyle name="40% - Accent2 4 3 3 2 2" xfId="31760" xr:uid="{8C1B9D27-4277-4D90-B202-007324E2C901}"/>
    <cellStyle name="40% - Accent2 4 3 3 2 3" xfId="39312" xr:uid="{4E6155E5-CF5E-4CB9-8375-B28EA42EBE81}"/>
    <cellStyle name="40% - Accent2 4 3 3 3" xfId="25976" xr:uid="{524248B1-F020-434F-9140-3B1E39C0342F}"/>
    <cellStyle name="40% - Accent2 4 3 3 3 2" xfId="34942" xr:uid="{EAB349A1-D801-488B-BBE7-A59A05A65DA0}"/>
    <cellStyle name="40% - Accent2 4 3 3 3 3" xfId="41308" xr:uid="{6BA53B19-36D2-41D7-95F2-4246814888BF}"/>
    <cellStyle name="40% - Accent2 4 3 3 4" xfId="21950" xr:uid="{5922C58F-D76B-44BC-8FC4-5F8141A5874C}"/>
    <cellStyle name="40% - Accent2 4 3 3 4 2" xfId="29956" xr:uid="{F43CE9AD-EAC6-428E-A559-2E8B348324A0}"/>
    <cellStyle name="40% - Accent2 4 3 3 5" xfId="28019" xr:uid="{8ED7A74B-E3B1-4F23-987B-69A2341A776C}"/>
    <cellStyle name="40% - Accent2 4 3 3 6" xfId="37323" xr:uid="{301FE2C0-7DF5-467D-B546-93C003AE1677}"/>
    <cellStyle name="40% - Accent2 4 3 4" xfId="17938" xr:uid="{6F80D138-89AF-44CB-B85D-CAB3925BE702}"/>
    <cellStyle name="40% - Accent2 4 3 4 2" xfId="25408" xr:uid="{59F7FF16-022C-448F-8CBE-489F350A095D}"/>
    <cellStyle name="40% - Accent2 4 3 4 2 2" xfId="34235" xr:uid="{606A586C-63ED-440E-B848-546747E667AD}"/>
    <cellStyle name="40% - Accent2 4 3 4 3" xfId="31232" xr:uid="{B42005C5-029D-405B-9D33-4C6C507D1BD1}"/>
    <cellStyle name="40% - Accent2 4 3 4 4" xfId="38669" xr:uid="{6D5F846A-70C1-491C-8223-C3956A4DC623}"/>
    <cellStyle name="40% - Accent2 4 3 5" xfId="24390" xr:uid="{08558CEF-2FFC-49F5-871A-2AAE8948C9EC}"/>
    <cellStyle name="40% - Accent2 4 3 5 2" xfId="32940" xr:uid="{56A7605B-11A5-4E49-BE26-6F5DC737C569}"/>
    <cellStyle name="40% - Accent2 4 3 5 3" xfId="40599" xr:uid="{16500A12-36FD-474C-8A51-60743194C4C4}"/>
    <cellStyle name="40% - Accent2 4 3 6" xfId="21413" xr:uid="{C757AD73-68FC-42A8-AE60-FFA3FAFAB3E0}"/>
    <cellStyle name="40% - Accent2 4 3 6 2" xfId="29348" xr:uid="{EE2309A5-2A8E-45D9-A66C-6306573FE7D6}"/>
    <cellStyle name="40% - Accent2 4 3 7" xfId="27428" xr:uid="{75F96B8B-3E12-4C6A-8D49-B7A4B86A5261}"/>
    <cellStyle name="40% - Accent2 4 3 8" xfId="36579" xr:uid="{30627472-0C23-44B9-B0C9-6AB75A2A3D57}"/>
    <cellStyle name="40% - Accent2 4 4" xfId="12030" xr:uid="{9FC973B2-8883-43B1-A2F5-2A5D221D3B4D}"/>
    <cellStyle name="40% - Accent2 4 4 2" xfId="15608" xr:uid="{66417C5D-67B6-4EB4-969B-F26F02588E76}"/>
    <cellStyle name="40% - Accent2 4 4 2 2" xfId="26606" xr:uid="{84400D3F-404C-4172-B017-BBF4EA9EF4E6}"/>
    <cellStyle name="40% - Accent2 4 4 2 2 2" xfId="35681" xr:uid="{16D8AB61-CB96-40A9-A44F-6D50E76F3262}"/>
    <cellStyle name="40% - Accent2 4 4 2 2 3" xfId="40026" xr:uid="{B5E5EAC5-16C4-45BF-87C7-EB056A88CC2C}"/>
    <cellStyle name="40% - Accent2 4 4 2 3" xfId="32385" xr:uid="{3C23EDD9-ECBC-4DBA-8F0B-1B5F45A2907F}"/>
    <cellStyle name="40% - Accent2 4 4 2 3 2" xfId="42009" xr:uid="{CE744374-679D-49BC-BCBC-7AAB42C3E01C}"/>
    <cellStyle name="40% - Accent2 4 4 2 4" xfId="38062" xr:uid="{A51E5FB2-9D66-44ED-9CAC-968ECEE6387C}"/>
    <cellStyle name="40% - Accent2 4 4 3" xfId="19135" xr:uid="{6CFAEDC9-6DF0-42D8-98B6-51D3B3FE0A46}"/>
    <cellStyle name="40% - Accent2 4 4 3 2" xfId="34392" xr:uid="{E9697F09-9510-47D1-BD46-8C1C11D6DF54}"/>
    <cellStyle name="40% - Accent2 4 4 3 3" xfId="38822" xr:uid="{6106794E-7563-4F64-B1EC-820C443A4DBE}"/>
    <cellStyle name="40% - Accent2 4 4 4" xfId="24878" xr:uid="{79BC8400-CCAB-468C-923E-9456F3FD225E}"/>
    <cellStyle name="40% - Accent2 4 4 4 2" xfId="33650" xr:uid="{FF73855E-3B49-4C67-80D3-286BAC1A147C}"/>
    <cellStyle name="40% - Accent2 4 4 4 3" xfId="40759" xr:uid="{C0A768C6-80F0-4356-A7D4-A857C6A9C391}"/>
    <cellStyle name="40% - Accent2 4 4 5" xfId="22588" xr:uid="{B037AEEC-6735-4A98-8B7E-4056F05F3A25}"/>
    <cellStyle name="40% - Accent2 4 4 5 2" xfId="30712" xr:uid="{3874AC98-7AC8-48DE-86DC-BA606CF5ECCE}"/>
    <cellStyle name="40% - Accent2 4 4 6" xfId="28735" xr:uid="{6D079CE8-7455-4D4B-833B-AD365CDCD8C5}"/>
    <cellStyle name="40% - Accent2 4 4 7" xfId="36748" xr:uid="{ED97DE20-F1F8-4751-A669-DEC95EBBD8E6}"/>
    <cellStyle name="40% - Accent2 4 5" xfId="10514" xr:uid="{13996FAF-AF79-407E-BD39-A46456BDC477}"/>
    <cellStyle name="40% - Accent2 4 5 2" xfId="14201" xr:uid="{1D8209A0-144A-43C5-B946-DF61E41C18FB}"/>
    <cellStyle name="40% - Accent2 4 5 2 2" xfId="26143" xr:uid="{82FCBE77-0882-43D4-8A99-43B4815EB106}"/>
    <cellStyle name="40% - Accent2 4 5 2 2 2" xfId="35144" xr:uid="{DE04F257-9D59-4926-82CB-1DD9B015AB13}"/>
    <cellStyle name="40% - Accent2 4 5 2 3" xfId="31928" xr:uid="{E058BD9F-D2E1-4850-BBD1-DF3E651ED8E8}"/>
    <cellStyle name="40% - Accent2 4 5 2 4" xfId="39497" xr:uid="{666F615F-8C71-4981-B739-E50EA994B302}"/>
    <cellStyle name="40% - Accent2 4 5 3" xfId="17728" xr:uid="{BDD91849-88FE-435D-AA5D-F0527EF4CED3}"/>
    <cellStyle name="40% - Accent2 4 5 3 2" xfId="33133" xr:uid="{0CB6D0F1-F5CC-4210-A142-D2AB04329C0C}"/>
    <cellStyle name="40% - Accent2 4 5 3 3" xfId="41498" xr:uid="{01EBA297-7896-420E-931A-BBADD45A0B33}"/>
    <cellStyle name="40% - Accent2 4 5 4" xfId="22119" xr:uid="{D7B68DA5-CFB3-475D-A11D-61667B0323F3}"/>
    <cellStyle name="40% - Accent2 4 5 4 2" xfId="30162" xr:uid="{AEDF8BE5-34D0-4B23-8803-6A9E5F3E44A0}"/>
    <cellStyle name="40% - Accent2 4 5 5" xfId="28215" xr:uid="{EF1BEEF5-52B4-401A-82BE-44DC9CBE2EF1}"/>
    <cellStyle name="40% - Accent2 4 5 6" xfId="37527" xr:uid="{4E86F7E4-4984-4287-A475-4376F1A4D753}"/>
    <cellStyle name="40% - Accent2 4 6" xfId="20278" xr:uid="{90988780-5011-4787-A25F-0C61ABA6539F}"/>
    <cellStyle name="40% - Accent2 4 6 2" xfId="23116" xr:uid="{52ADDD3C-2334-4ED8-B8E0-5D9EE64A04AB}"/>
    <cellStyle name="40% - Accent2 4 6 2 2" xfId="31416" xr:uid="{49768263-3187-45A8-BC28-691EF8D177B2}"/>
    <cellStyle name="40% - Accent2 4 6 2 3" xfId="38974" xr:uid="{240A62F8-8C4B-4052-A4BA-50A8064AC9A8}"/>
    <cellStyle name="40% - Accent2 4 6 3" xfId="25646" xr:uid="{5E7A9D22-7F22-42E0-B22D-E3B4AFA22737}"/>
    <cellStyle name="40% - Accent2 4 6 3 2" xfId="34558" xr:uid="{23A63870-7789-4CA9-8306-D128F2C3CC42}"/>
    <cellStyle name="40% - Accent2 4 6 3 3" xfId="40930" xr:uid="{E13B09B2-F08D-4876-9287-1F0D24FFB081}"/>
    <cellStyle name="40% - Accent2 4 6 4" xfId="21595" xr:uid="{1F64C1C1-1134-4D66-9D8B-CDD0C7B6FE9C}"/>
    <cellStyle name="40% - Accent2 4 6 4 2" xfId="29554" xr:uid="{5327E702-1C93-4687-AAC4-9B4FE0AAD8B7}"/>
    <cellStyle name="40% - Accent2 4 6 5" xfId="27634" xr:uid="{38704F6B-6521-480E-9A6E-8B9425626711}"/>
    <cellStyle name="40% - Accent2 4 6 6" xfId="36922" xr:uid="{3AAD8421-3694-4A9A-BB96-E4E0FF273A14}"/>
    <cellStyle name="40% - Accent2 4 7" xfId="22733" xr:uid="{7A2EBC0A-FEF7-48B7-89C7-1C81DF54B885}"/>
    <cellStyle name="40% - Accent2 4 7 2" xfId="25061" xr:uid="{9F3A9B7D-912F-4EA5-9ACC-F087FC26161A}"/>
    <cellStyle name="40% - Accent2 4 7 2 2" xfId="33859" xr:uid="{93491C43-3C2C-4811-AA99-2AB73C62EDB7}"/>
    <cellStyle name="40% - Accent2 4 7 3" xfId="30888" xr:uid="{C9EF4322-1B0A-4CDC-8FCC-9AF2C08659FD}"/>
    <cellStyle name="40% - Accent2 4 7 4" xfId="38300" xr:uid="{0AAFD5AC-4B81-4C20-908E-AA2C21E4B2A0}"/>
    <cellStyle name="40% - Accent2 4 8" xfId="24065" xr:uid="{F49D1EB1-65D9-489A-93C9-BC541288CE2D}"/>
    <cellStyle name="40% - Accent2 4 8 2" xfId="32574" xr:uid="{7C73CE5D-DBC7-4886-98CA-40B0489C1E17}"/>
    <cellStyle name="40% - Accent2 4 8 3" xfId="40239" xr:uid="{55B862A0-F1FF-4F0D-8305-459C5B9DFFCF}"/>
    <cellStyle name="40% - Accent2 4 9" xfId="21064" xr:uid="{FF7874C2-39E1-4DCD-871C-F8709F5CDCA3}"/>
    <cellStyle name="40% - Accent2 4 9 2" xfId="28946" xr:uid="{7AEDC683-5DA5-4CC0-BC1B-393B2CE9600C}"/>
    <cellStyle name="40% - Accent2 5" xfId="808" xr:uid="{2E432131-3EA2-4677-9C62-CF423D78C58C}"/>
    <cellStyle name="40% - Accent2 5 10" xfId="36180" xr:uid="{8279192C-4915-442A-9FEF-2B3D6C4903D3}"/>
    <cellStyle name="40% - Accent2 5 11" xfId="6637" xr:uid="{D630EAC4-BAE9-40B6-89E7-67061DEE34F1}"/>
    <cellStyle name="40% - Accent2 5 12" xfId="42904" xr:uid="{5AE3BEF2-983E-4DC4-A2D1-3B3ED772A6F8}"/>
    <cellStyle name="40% - Accent2 5 2" xfId="1953" xr:uid="{37116C4D-E6CF-4F20-BAD9-36E007A8C6A6}"/>
    <cellStyle name="40% - Accent2 5 2 10" xfId="44000" xr:uid="{7F376CE1-3D35-4E4A-B30F-7563BB617D9F}"/>
    <cellStyle name="40% - Accent2 5 2 2" xfId="3716" xr:uid="{A2A99EF3-6A81-4A3F-921B-141758390C13}"/>
    <cellStyle name="40% - Accent2 5 2 2 2" xfId="16348" xr:uid="{3B45EEF5-7B7A-414B-877F-16CD445577D9}"/>
    <cellStyle name="40% - Accent2 5 2 2 2 2" xfId="26292" xr:uid="{E11ACD22-742D-4456-A15D-0B3E1B4A3324}"/>
    <cellStyle name="40% - Accent2 5 2 2 2 2 2" xfId="35321" xr:uid="{C4AE4E23-A35B-42B2-801A-EAFD3DBDF269}"/>
    <cellStyle name="40% - Accent2 5 2 2 2 3" xfId="32077" xr:uid="{434033F6-970D-41D0-99B3-E00C9CBF1C32}"/>
    <cellStyle name="40% - Accent2 5 2 2 2 4" xfId="39674" xr:uid="{1714E02D-11C2-47DD-AA1B-B8C57B3189EF}"/>
    <cellStyle name="40% - Accent2 5 2 2 3" xfId="19875" xr:uid="{5D9C2B61-31FD-44B6-B5CE-8E8AEC29EA51}"/>
    <cellStyle name="40% - Accent2 5 2 2 3 2" xfId="33305" xr:uid="{FC8883FE-5145-4F06-AF81-B1D37B94216B}"/>
    <cellStyle name="40% - Accent2 5 2 2 3 3" xfId="41670" xr:uid="{AE278765-E91F-49B9-A86B-60B9E6FC519C}"/>
    <cellStyle name="40% - Accent2 5 2 2 4" xfId="22271" xr:uid="{ED8C4D47-7AAA-4342-B6A6-0139593363B3}"/>
    <cellStyle name="40% - Accent2 5 2 2 4 2" xfId="30345" xr:uid="{E4FCA2A3-7708-48B1-A7DA-A30A49AAA78D}"/>
    <cellStyle name="40% - Accent2 5 2 2 5" xfId="28385" xr:uid="{EC8E2D4D-4DCB-4FD8-B0AD-CCC2CBD2AD3F}"/>
    <cellStyle name="40% - Accent2 5 2 2 6" xfId="37708" xr:uid="{2843CC1A-E5E1-4342-B275-F58A42B99BAB}"/>
    <cellStyle name="40% - Accent2 5 2 2 7" xfId="12775" xr:uid="{C793E217-C0ED-47BB-8A69-D2931E668615}"/>
    <cellStyle name="40% - Accent2 5 2 2 8" xfId="45741" xr:uid="{607754E4-E275-4575-9044-3249A21C2D28}"/>
    <cellStyle name="40% - Accent2 5 2 3" xfId="5087" xr:uid="{5B74D74F-703E-49C6-98F0-58F3C3AEB59E}"/>
    <cellStyle name="40% - Accent2 5 2 3 2" xfId="23253" xr:uid="{66869938-0FB7-4AEA-AE97-EF28CDDC0538}"/>
    <cellStyle name="40% - Accent2 5 2 3 2 2" xfId="31579" xr:uid="{C209157A-3C57-4D0C-AB63-7F82D80E4AB4}"/>
    <cellStyle name="40% - Accent2 5 2 3 2 3" xfId="39137" xr:uid="{880941D1-B759-46E8-96E4-749E7D47EC66}"/>
    <cellStyle name="40% - Accent2 5 2 3 3" xfId="25794" xr:uid="{36C40A5C-511A-4347-A439-6F11BDAD3C9E}"/>
    <cellStyle name="40% - Accent2 5 2 3 3 2" xfId="34744" xr:uid="{54E64364-DE27-47F9-ABF2-998FAEADE0BB}"/>
    <cellStyle name="40% - Accent2 5 2 3 3 3" xfId="41116" xr:uid="{5CEE2B89-A88A-4FC3-8BD2-0D008B1C8841}"/>
    <cellStyle name="40% - Accent2 5 2 3 4" xfId="21769" xr:uid="{D6BE9AFC-90BF-440B-BEAA-4568B1D6BCD8}"/>
    <cellStyle name="40% - Accent2 5 2 3 4 2" xfId="29749" xr:uid="{646C638C-FAD6-4599-9DD9-780BDE28AB7B}"/>
    <cellStyle name="40% - Accent2 5 2 3 5" xfId="27820" xr:uid="{7697ED1D-8D52-41E7-9650-7E4C445161CE}"/>
    <cellStyle name="40% - Accent2 5 2 3 6" xfId="37117" xr:uid="{5F38FD3E-B0B6-473C-B1BC-D53991F52ABA}"/>
    <cellStyle name="40% - Accent2 5 2 3 7" xfId="14906" xr:uid="{2CB3EA0C-DCAA-4BF0-926C-B2BC9096E6D5}"/>
    <cellStyle name="40% - Accent2 5 2 3 8" xfId="47090" xr:uid="{1556C18F-639F-4FC0-85A3-279607D5F8F9}"/>
    <cellStyle name="40% - Accent2 5 2 4" xfId="18433" xr:uid="{78C32674-99D0-416D-BAD7-6E77AA13C2B3}"/>
    <cellStyle name="40% - Accent2 5 2 4 2" xfId="25220" xr:uid="{D69B1D1D-D85C-462D-94EA-65FBBAB73ED7}"/>
    <cellStyle name="40% - Accent2 5 2 4 2 2" xfId="34034" xr:uid="{3B469FD8-1AE1-4AC4-B747-D9A591F88C62}"/>
    <cellStyle name="40% - Accent2 5 2 4 3" xfId="31047" xr:uid="{01F73C26-8138-4512-996F-1EF9FED72D7A}"/>
    <cellStyle name="40% - Accent2 5 2 4 4" xfId="38477" xr:uid="{0997AA6F-5AE7-4150-9ACA-6C3807B96FBE}"/>
    <cellStyle name="40% - Accent2 5 2 5" xfId="24207" xr:uid="{B2FDEC57-A524-4DC2-B7F4-6423234D501D}"/>
    <cellStyle name="40% - Accent2 5 2 5 2" xfId="32748" xr:uid="{5698F382-94E3-4BF0-B0D2-A42214E278FF}"/>
    <cellStyle name="40% - Accent2 5 2 5 3" xfId="40413" xr:uid="{CCF56B8A-D81D-4902-9AC4-60877B4DB722}"/>
    <cellStyle name="40% - Accent2 5 2 6" xfId="21230" xr:uid="{81AFEBB3-CE89-453D-ADFC-4360EA2BD307}"/>
    <cellStyle name="40% - Accent2 5 2 6 2" xfId="29142" xr:uid="{57CA5895-5AE6-40FD-A9ED-35EAEA956860}"/>
    <cellStyle name="40% - Accent2 5 2 7" xfId="27236" xr:uid="{1D9F1D33-84EA-490D-8E5E-4966FA1D602B}"/>
    <cellStyle name="40% - Accent2 5 2 8" xfId="36377" xr:uid="{19D0B08B-BAB6-4525-936F-F1D942D59491}"/>
    <cellStyle name="40% - Accent2 5 2 9" xfId="11310" xr:uid="{BC469848-CDE4-4ED4-A5A2-D4B134FD09E5}"/>
    <cellStyle name="40% - Accent2 5 3" xfId="1391" xr:uid="{B63514F9-D17B-4391-A78C-8905D07E6648}"/>
    <cellStyle name="40% - Accent2 5 3 10" xfId="43482" xr:uid="{C0C50C2A-08A4-4341-B1FA-C8D4238E7EAE}"/>
    <cellStyle name="40% - Accent2 5 3 2" xfId="3198" xr:uid="{8F95EF32-9FA1-4EDE-97DF-AE7D8DE75449}"/>
    <cellStyle name="40% - Accent2 5 3 2 2" xfId="15941" xr:uid="{426BF38D-1F4F-49F1-BCEB-29518A7959A0}"/>
    <cellStyle name="40% - Accent2 5 3 2 2 2" xfId="26466" xr:uid="{DE2FC16C-D8F4-4994-A103-6FA87E32E95D}"/>
    <cellStyle name="40% - Accent2 5 3 2 2 2 2" xfId="35516" xr:uid="{1FE9D23E-0F0A-4C82-B5A5-C14A382C32B6}"/>
    <cellStyle name="40% - Accent2 5 3 2 2 3" xfId="32249" xr:uid="{EBADA8BA-1F50-456A-BCCE-5A7FD51395D9}"/>
    <cellStyle name="40% - Accent2 5 3 2 2 4" xfId="39861" xr:uid="{0C48DB06-C258-4F0C-9CD8-92DF7FD3EDDC}"/>
    <cellStyle name="40% - Accent2 5 3 2 3" xfId="19468" xr:uid="{A32D425B-8F8E-429A-90F2-B0B26F2E7C5B}"/>
    <cellStyle name="40% - Accent2 5 3 2 3 2" xfId="33491" xr:uid="{EA5F9E6F-DBB3-42BE-AC58-F3FD2A89C4C7}"/>
    <cellStyle name="40% - Accent2 5 3 2 3 3" xfId="41850" xr:uid="{99584FE8-902E-4531-92DB-23A72646E840}"/>
    <cellStyle name="40% - Accent2 5 3 2 4" xfId="22442" xr:uid="{D1C9B0B5-601B-4B26-8C3D-CE213AD8E392}"/>
    <cellStyle name="40% - Accent2 5 3 2 4 2" xfId="30542" xr:uid="{C31B79B9-62EE-41B2-96B2-C4A75640B1AA}"/>
    <cellStyle name="40% - Accent2 5 3 2 5" xfId="28572" xr:uid="{30647B3F-137A-47B4-8386-9F78CF4C840F}"/>
    <cellStyle name="40% - Accent2 5 3 2 6" xfId="37900" xr:uid="{B5C42FC5-B3CB-4FFB-8CA1-659684F13F2E}"/>
    <cellStyle name="40% - Accent2 5 3 2 7" xfId="12368" xr:uid="{DE43904C-A3F0-4609-8B27-6811FBEC8002}"/>
    <cellStyle name="40% - Accent2 5 3 2 8" xfId="45223" xr:uid="{1140E92D-CB47-45F9-AA7A-DCA273F930ED}"/>
    <cellStyle name="40% - Accent2 5 3 3" xfId="14514" xr:uid="{C52044AB-1F34-4B5C-9982-7701FC9BDDF2}"/>
    <cellStyle name="40% - Accent2 5 3 3 2" xfId="23428" xr:uid="{2BF236FF-871F-4EFB-A763-371519091FCB}"/>
    <cellStyle name="40% - Accent2 5 3 3 2 2" xfId="31757" xr:uid="{B0F31CEF-2087-4475-980E-56C9DB1A3A83}"/>
    <cellStyle name="40% - Accent2 5 3 3 2 3" xfId="39309" xr:uid="{870E8775-E3FE-46D3-92FE-F77ADA48D570}"/>
    <cellStyle name="40% - Accent2 5 3 3 3" xfId="25973" xr:uid="{C808BFE8-EC54-49AE-817F-DE7DA68AF769}"/>
    <cellStyle name="40% - Accent2 5 3 3 3 2" xfId="34939" xr:uid="{E1F84947-7565-44DF-8E65-E4F1B87DDD55}"/>
    <cellStyle name="40% - Accent2 5 3 3 3 3" xfId="41305" xr:uid="{DCE15C0A-BB1B-4CA3-8511-1E5AFEB9E165}"/>
    <cellStyle name="40% - Accent2 5 3 3 4" xfId="21947" xr:uid="{5D94CAC8-16AC-4EDD-A6CA-A07CD6E51826}"/>
    <cellStyle name="40% - Accent2 5 3 3 4 2" xfId="29952" xr:uid="{6CE6D60F-6389-4616-B548-18EEF588818C}"/>
    <cellStyle name="40% - Accent2 5 3 3 5" xfId="28016" xr:uid="{E8AE2DA5-3F73-43EC-98E2-75ADB294D388}"/>
    <cellStyle name="40% - Accent2 5 3 3 6" xfId="37319" xr:uid="{43C8E7FD-D32A-4EFA-B82C-2EBCAF8C9E3A}"/>
    <cellStyle name="40% - Accent2 5 3 4" xfId="18041" xr:uid="{3E4E3436-8902-4D00-8A1F-3C010494FD48}"/>
    <cellStyle name="40% - Accent2 5 3 4 2" xfId="25405" xr:uid="{6104CBCA-B0D4-4012-BD65-985E35F527F2}"/>
    <cellStyle name="40% - Accent2 5 3 4 2 2" xfId="34231" xr:uid="{7407128A-CA42-4310-BE0C-C3E3E71E566E}"/>
    <cellStyle name="40% - Accent2 5 3 4 3" xfId="31229" xr:uid="{D7D55871-1B85-4D30-A3E1-27295231C732}"/>
    <cellStyle name="40% - Accent2 5 3 4 4" xfId="38665" xr:uid="{0A40DC77-FA7A-4E08-B726-EE15867ECFDD}"/>
    <cellStyle name="40% - Accent2 5 3 5" xfId="24387" xr:uid="{46FAEB65-A1E8-4F94-B946-6BDA618F9103}"/>
    <cellStyle name="40% - Accent2 5 3 5 2" xfId="32937" xr:uid="{EB79BFDF-AC28-4FA1-A953-17AB67A69D27}"/>
    <cellStyle name="40% - Accent2 5 3 5 3" xfId="40596" xr:uid="{D5AC4793-FF7E-4D80-8F06-139499ED1979}"/>
    <cellStyle name="40% - Accent2 5 3 6" xfId="21410" xr:uid="{EFFA7597-F3AF-45F3-98CC-7A2438CC98C6}"/>
    <cellStyle name="40% - Accent2 5 3 6 2" xfId="29344" xr:uid="{3CB24ED9-1B7D-46C7-A522-4E9FEA64FBCC}"/>
    <cellStyle name="40% - Accent2 5 3 7" xfId="27425" xr:uid="{FB462BD1-0AAD-4D52-AD2D-76810D0E0EB4}"/>
    <cellStyle name="40% - Accent2 5 3 8" xfId="36575" xr:uid="{89BB81AA-06C1-4C39-B560-4D9555F346A6}"/>
    <cellStyle name="40% - Accent2 5 3 9" xfId="10886" xr:uid="{BD21D083-9856-4923-98D2-5D64CFF6AA49}"/>
    <cellStyle name="40% - Accent2 5 4" xfId="2620" xr:uid="{AFCC0458-7CB4-48F8-B346-069D68C121AB}"/>
    <cellStyle name="40% - Accent2 5 4 2" xfId="15197" xr:uid="{88596D58-10F6-4A95-B0C5-23EBF4A5EE16}"/>
    <cellStyle name="40% - Accent2 5 4 2 2" xfId="26141" xr:uid="{B76C43C0-5108-4C74-8ABB-67920E838B92}"/>
    <cellStyle name="40% - Accent2 5 4 2 2 2" xfId="35140" xr:uid="{E44471DA-0A7E-42CD-ACD0-AF0A84149D2C}"/>
    <cellStyle name="40% - Accent2 5 4 2 3" xfId="31926" xr:uid="{14917964-F4AB-43AD-9D7B-FF0EB5E098F0}"/>
    <cellStyle name="40% - Accent2 5 4 2 4" xfId="39493" xr:uid="{F25DE0FE-BAEC-47A3-9A8F-57F8385393D8}"/>
    <cellStyle name="40% - Accent2 5 4 3" xfId="18724" xr:uid="{83EB96CC-ACAD-45ED-B608-2CE0B876D973}"/>
    <cellStyle name="40% - Accent2 5 4 3 2" xfId="33130" xr:uid="{DD3078B8-0FB2-4503-B14C-3F1F1276EF60}"/>
    <cellStyle name="40% - Accent2 5 4 3 3" xfId="41495" xr:uid="{3EFA9A7B-6ADE-4A50-A1F7-E50AE3F3AE09}"/>
    <cellStyle name="40% - Accent2 5 4 4" xfId="22117" xr:uid="{09BA67D4-6A15-485D-84DE-5C92E0B816CA}"/>
    <cellStyle name="40% - Accent2 5 4 4 2" xfId="30158" xr:uid="{ADB55523-DA3E-4D99-B920-B161E9DF62D0}"/>
    <cellStyle name="40% - Accent2 5 4 5" xfId="28212" xr:uid="{79D2BB63-307D-4C6A-8B81-0FFF90479DBB}"/>
    <cellStyle name="40% - Accent2 5 4 6" xfId="37523" xr:uid="{FDD08831-3322-45CE-80A4-9C96480AD1B7}"/>
    <cellStyle name="40% - Accent2 5 4 7" xfId="11614" xr:uid="{14A3F274-77F1-49CF-AE31-71FA037FE9AB}"/>
    <cellStyle name="40% - Accent2 5 4 8" xfId="44645" xr:uid="{43AB507D-2139-4AFD-A594-DCB5376CB5C9}"/>
    <cellStyle name="40% - Accent2 5 5" xfId="4569" xr:uid="{30AB2C13-F316-4B5B-831D-53FADDA810C6}"/>
    <cellStyle name="40% - Accent2 5 5 2" xfId="13801" xr:uid="{C9599B7E-FA54-4347-BC8A-C128FDCF9637}"/>
    <cellStyle name="40% - Accent2 5 5 2 2" xfId="31412" xr:uid="{75722309-C007-433C-9E88-F52C7B6BAF84}"/>
    <cellStyle name="40% - Accent2 5 5 2 3" xfId="38970" xr:uid="{DC27B40A-7C28-4560-A2EF-5CE2A889FA75}"/>
    <cellStyle name="40% - Accent2 5 5 3" xfId="17337" xr:uid="{887EB420-0491-459C-BF59-6DFBACF09575}"/>
    <cellStyle name="40% - Accent2 5 5 3 2" xfId="34554" xr:uid="{9AD72AE4-44CD-4772-B051-8841488D12D3}"/>
    <cellStyle name="40% - Accent2 5 5 3 3" xfId="40926" xr:uid="{A9D3194B-B6AB-46A1-9E4B-355E50A92769}"/>
    <cellStyle name="40% - Accent2 5 5 4" xfId="21591" xr:uid="{B29587E2-27E7-4194-9940-FE8F74E086B6}"/>
    <cellStyle name="40% - Accent2 5 5 4 2" xfId="29550" xr:uid="{4E46933B-4A7D-41DF-ADE3-925C28AA34E3}"/>
    <cellStyle name="40% - Accent2 5 5 5" xfId="27630" xr:uid="{2CFAF77D-BC14-43C0-B306-AA701C646109}"/>
    <cellStyle name="40% - Accent2 5 5 6" xfId="36918" xr:uid="{45EFF269-4761-4F51-BF2A-170212BC846D}"/>
    <cellStyle name="40% - Accent2 5 5 7" xfId="7596" xr:uid="{39C16AA4-74CC-4968-97D8-3FFD8087B021}"/>
    <cellStyle name="40% - Accent2 5 5 8" xfId="46572" xr:uid="{8FB9BEC2-98CD-49B6-9E28-DFB62AC58D57}"/>
    <cellStyle name="40% - Accent2 5 6" xfId="5488" xr:uid="{A5DD11AC-1BCF-4635-A470-8C89FFFA94FB}"/>
    <cellStyle name="40% - Accent2 5 6 2" xfId="25058" xr:uid="{4639F23C-57C1-4385-80DE-E09416A3C51E}"/>
    <cellStyle name="40% - Accent2 5 6 2 2" xfId="33855" xr:uid="{76D07C5E-EFF8-4FE1-8F14-4D435FCBC65F}"/>
    <cellStyle name="40% - Accent2 5 6 3" xfId="30885" xr:uid="{BACF11D1-2F35-407B-B365-C299D379595C}"/>
    <cellStyle name="40% - Accent2 5 6 4" xfId="38296" xr:uid="{8F4CB607-E186-4E41-999C-2674C91BFA74}"/>
    <cellStyle name="40% - Accent2 5 6 5" xfId="13179" xr:uid="{E5CE0068-9446-4AA4-B405-396A7A3ECC51}"/>
    <cellStyle name="40% - Accent2 5 6 6" xfId="47490" xr:uid="{FCA2723D-43E2-4431-BA79-A6946E2B1A0E}"/>
    <cellStyle name="40% - Accent2 5 7" xfId="16717" xr:uid="{4680BA08-2E8D-4210-B346-79C41FDAD20A}"/>
    <cellStyle name="40% - Accent2 5 7 2" xfId="32570" xr:uid="{349D62FD-578D-4025-A905-5BECB9533BF3}"/>
    <cellStyle name="40% - Accent2 5 7 3" xfId="40235" xr:uid="{25D8C6FF-AE31-46F4-82AA-4BA64B38EDAC}"/>
    <cellStyle name="40% - Accent2 5 8" xfId="21061" xr:uid="{FEAA8854-872B-4A6F-B900-CAF631FA08C8}"/>
    <cellStyle name="40% - Accent2 5 8 2" xfId="28942" xr:uid="{5A85D7AD-67B6-4AA3-BCC2-8188731B51BE}"/>
    <cellStyle name="40% - Accent2 5 9" xfId="27069" xr:uid="{8B9C3ADC-DE0A-4B38-B5ED-CDCC534C3F9D}"/>
    <cellStyle name="40% - Accent2 6" xfId="306" xr:uid="{9E01889E-ADBF-41CD-8663-536A046E86EE}"/>
    <cellStyle name="40% - Accent2 6 10" xfId="42649" xr:uid="{CB4EBD36-3FCC-48FA-9740-867432BEE110}"/>
    <cellStyle name="40% - Accent2 6 2" xfId="1636" xr:uid="{8713F5D7-12FE-478F-A663-4A0F7245967A}"/>
    <cellStyle name="40% - Accent2 6 2 2" xfId="3443" xr:uid="{920D73DB-A9AC-476B-BCC0-147BA518209F}"/>
    <cellStyle name="40% - Accent2 6 2 2 2" xfId="26259" xr:uid="{6328F302-75DE-45B3-9CB3-E9F87AB9D74F}"/>
    <cellStyle name="40% - Accent2 6 2 2 2 2" xfId="35278" xr:uid="{C5A8D859-9A8F-41E3-9C84-B291A4B4C50D}"/>
    <cellStyle name="40% - Accent2 6 2 2 3" xfId="32044" xr:uid="{FBF479A5-8834-484A-8A8F-4D7DBE7A92E7}"/>
    <cellStyle name="40% - Accent2 6 2 2 4" xfId="39631" xr:uid="{A17C833B-1CCF-424F-9CAB-8F53CA5A24BB}"/>
    <cellStyle name="40% - Accent2 6 2 2 5" xfId="16084" xr:uid="{BAF6E069-B879-4DF4-A5BE-E0D907463158}"/>
    <cellStyle name="40% - Accent2 6 2 2 6" xfId="45468" xr:uid="{9ECF4A33-0189-493C-98D7-23C3B7189981}"/>
    <cellStyle name="40% - Accent2 6 2 3" xfId="19611" xr:uid="{EBD4AC50-E35F-4A4F-970C-64422425A066}"/>
    <cellStyle name="40% - Accent2 6 2 3 2" xfId="33264" xr:uid="{235F6EC9-DFF3-462B-935B-F28AFE8860CD}"/>
    <cellStyle name="40% - Accent2 6 2 3 3" xfId="41629" xr:uid="{6B6848EA-BEFA-418B-8F92-BEC2223B2A3B}"/>
    <cellStyle name="40% - Accent2 6 2 4" xfId="22235" xr:uid="{A996B29E-518E-4F7C-BA52-FC09936D186B}"/>
    <cellStyle name="40% - Accent2 6 2 4 2" xfId="30297" xr:uid="{5E032312-BACB-4F81-844E-EC3FC2C334E3}"/>
    <cellStyle name="40% - Accent2 6 2 5" xfId="28345" xr:uid="{EA4AD52B-87A6-4FFB-8672-F44DDB66186A}"/>
    <cellStyle name="40% - Accent2 6 2 6" xfId="37663" xr:uid="{E51A1FA1-8E66-413B-BBF4-932A57E08077}"/>
    <cellStyle name="40% - Accent2 6 2 7" xfId="12511" xr:uid="{97C15E83-10E1-4E25-806A-3751163B3197}"/>
    <cellStyle name="40% - Accent2 6 2 8" xfId="43727" xr:uid="{C3FB0253-5DBC-4D8C-A5FB-1A790EC8B0A2}"/>
    <cellStyle name="40% - Accent2 6 3" xfId="2365" xr:uid="{63DC450F-3E40-4F75-B889-F2C8FA1C876E}"/>
    <cellStyle name="40% - Accent2 6 3 2" xfId="14656" xr:uid="{820AC669-535B-48FD-ACF1-571AA47F87F1}"/>
    <cellStyle name="40% - Accent2 6 3 2 2" xfId="31544" xr:uid="{3DEDF3B4-AE54-4713-9BC9-57010A70FB02}"/>
    <cellStyle name="40% - Accent2 6 3 2 3" xfId="39102" xr:uid="{173CBC7C-B404-41E0-9A3C-551ECC0B753D}"/>
    <cellStyle name="40% - Accent2 6 3 3" xfId="18183" xr:uid="{6FF4FA1C-74C5-49D7-BCD9-B52776A926E8}"/>
    <cellStyle name="40% - Accent2 6 3 3 2" xfId="34703" xr:uid="{31F76D56-43C6-47F2-89AB-8DFA4CFC003D}"/>
    <cellStyle name="40% - Accent2 6 3 3 3" xfId="41075" xr:uid="{183DA657-EAC1-4552-B8D1-0C938ED9FC63}"/>
    <cellStyle name="40% - Accent2 6 3 4" xfId="21734" xr:uid="{85965E9D-CBEC-408A-AE65-E924C71A3321}"/>
    <cellStyle name="40% - Accent2 6 3 4 2" xfId="29701" xr:uid="{0C7D1253-2CE3-45FE-AA37-7CF2420F3212}"/>
    <cellStyle name="40% - Accent2 6 3 5" xfId="27779" xr:uid="{B9416705-6AEE-47E8-8971-0F87D10EE545}"/>
    <cellStyle name="40% - Accent2 6 3 6" xfId="37069" xr:uid="{ACF18FD5-5BE3-470C-84FD-EB994FE234A3}"/>
    <cellStyle name="40% - Accent2 6 3 7" xfId="11060" xr:uid="{E6258229-5A94-4141-AD55-06584C0D9F0F}"/>
    <cellStyle name="40% - Accent2 6 3 8" xfId="44390" xr:uid="{A89BAEF0-9AFD-4CB0-8D02-2705814F16DA}"/>
    <cellStyle name="40% - Accent2 6 4" xfId="4814" xr:uid="{36E0AAE6-5DE6-4328-BEC6-4380AED36359}"/>
    <cellStyle name="40% - Accent2 6 4 2" xfId="25184" xr:uid="{67AA6BF8-4609-428C-9752-FDA906347517}"/>
    <cellStyle name="40% - Accent2 6 4 2 2" xfId="33990" xr:uid="{54362C1E-16A2-4353-B6A9-66523FF303C3}"/>
    <cellStyle name="40% - Accent2 6 4 3" xfId="31011" xr:uid="{A0E412D4-ED9C-47C1-A9CF-FC441553417A}"/>
    <cellStyle name="40% - Accent2 6 4 4" xfId="38433" xr:uid="{B648CA29-DEA6-4085-901C-48C936992AB0}"/>
    <cellStyle name="40% - Accent2 6 4 5" xfId="13197" xr:uid="{D796DE88-AB3F-4A8D-ABE6-21D84486E495}"/>
    <cellStyle name="40% - Accent2 6 4 6" xfId="46817" xr:uid="{179DDC7C-BF19-4848-8189-979B235A1424}"/>
    <cellStyle name="40% - Accent2 6 5" xfId="16733" xr:uid="{A13F5F27-D30F-499D-AB40-47194E123314}"/>
    <cellStyle name="40% - Accent2 6 5 2" xfId="32707" xr:uid="{558A587D-1A97-443C-BD7E-6FDAAA4CD586}"/>
    <cellStyle name="40% - Accent2 6 5 3" xfId="40372" xr:uid="{D06B9008-4DB9-4C3B-978A-641D2566C0DA}"/>
    <cellStyle name="40% - Accent2 6 6" xfId="21191" xr:uid="{7D0AFDA3-7F26-4F59-B062-F81E5BF88BF4}"/>
    <cellStyle name="40% - Accent2 6 6 2" xfId="29094" xr:uid="{0D22C96B-53C1-4894-BF40-5D911F463415}"/>
    <cellStyle name="40% - Accent2 6 7" xfId="27196" xr:uid="{0CE049AB-7003-4092-A34E-D89272F99190}"/>
    <cellStyle name="40% - Accent2 6 8" xfId="36333" xr:uid="{D0BC163B-C7A1-4068-8821-E75134C3AEAD}"/>
    <cellStyle name="40% - Accent2 6 9" xfId="6663" xr:uid="{57D90FD1-6040-464B-AD9F-8D1F067DAC80}"/>
    <cellStyle name="40% - Accent2 7" xfId="1075" xr:uid="{D3FE069A-0EA7-489B-BF15-674FDFCE087E}"/>
    <cellStyle name="40% - Accent2 7 10" xfId="43169" xr:uid="{3572B44A-645F-422F-9CB5-09970D9ABF72}"/>
    <cellStyle name="40% - Accent2 7 2" xfId="2885" xr:uid="{BFCA9195-4226-4CCB-886E-3DDCC18CC1B3}"/>
    <cellStyle name="40% - Accent2 7 2 2" xfId="15684" xr:uid="{B46189AD-E4E1-45C1-A4E3-79540B3CBBCD}"/>
    <cellStyle name="40% - Accent2 7 2 2 2" xfId="26425" xr:uid="{DE0C4001-C263-4C1E-A12C-CA0C25D1D3D9}"/>
    <cellStyle name="40% - Accent2 7 2 2 2 2" xfId="35472" xr:uid="{AA74149E-0C37-4A62-88FC-1CF0A8074B19}"/>
    <cellStyle name="40% - Accent2 7 2 2 3" xfId="32208" xr:uid="{F84FEF86-276E-40F9-9F63-B3C3EA005D7D}"/>
    <cellStyle name="40% - Accent2 7 2 2 4" xfId="39817" xr:uid="{2EA91A04-EE00-4EFB-B3E8-FF11E77A046A}"/>
    <cellStyle name="40% - Accent2 7 2 3" xfId="19211" xr:uid="{CE16F774-CB54-4B70-8BDA-4914020FD7D9}"/>
    <cellStyle name="40% - Accent2 7 2 3 2" xfId="33450" xr:uid="{F1904C80-1781-4F30-8516-D87E7579A861}"/>
    <cellStyle name="40% - Accent2 7 2 3 3" xfId="41809" xr:uid="{61973B29-62E0-454B-B218-96C917FAEF88}"/>
    <cellStyle name="40% - Accent2 7 2 4" xfId="22402" xr:uid="{1542BAB0-111D-4302-9280-D561E8DC3CE8}"/>
    <cellStyle name="40% - Accent2 7 2 4 2" xfId="30494" xr:uid="{EF4D01CF-2485-4326-BE1C-E431A8B7A307}"/>
    <cellStyle name="40% - Accent2 7 2 5" xfId="28531" xr:uid="{98B43676-FC41-4FED-901A-F3CA7CFE4E71}"/>
    <cellStyle name="40% - Accent2 7 2 6" xfId="37852" xr:uid="{741F2A26-788E-4D19-9971-569E2E2FE1C2}"/>
    <cellStyle name="40% - Accent2 7 2 7" xfId="12111" xr:uid="{588D6F9A-C22B-47B5-80AE-5FF592EB5B07}"/>
    <cellStyle name="40% - Accent2 7 2 8" xfId="44910" xr:uid="{320CEE54-00A9-4D87-804D-B612D386A197}"/>
    <cellStyle name="40% - Accent2 7 3" xfId="13437" xr:uid="{272846B7-08D3-483A-A78C-E1C5C9F2F778}"/>
    <cellStyle name="40% - Accent2 7 3 2" xfId="23388" xr:uid="{83C8793F-F5A1-4B5E-B92C-8EBB2A8AB411}"/>
    <cellStyle name="40% - Accent2 7 3 2 2" xfId="31716" xr:uid="{7F9DE075-E2C2-42DC-BCED-5F6CFB922207}"/>
    <cellStyle name="40% - Accent2 7 3 2 3" xfId="39268" xr:uid="{4833C623-D817-480B-A0B9-45E37DD433FF}"/>
    <cellStyle name="40% - Accent2 7 3 3" xfId="25933" xr:uid="{586D644C-46ED-433A-9DF6-A92BAD1A4E94}"/>
    <cellStyle name="40% - Accent2 7 3 3 2" xfId="34898" xr:uid="{7084F49C-75A7-4FCF-94FD-84412A4303E4}"/>
    <cellStyle name="40% - Accent2 7 3 3 3" xfId="41264" xr:uid="{8351E8BC-CD61-4F86-9D3C-AF632107899E}"/>
    <cellStyle name="40% - Accent2 7 3 4" xfId="21906" xr:uid="{D9DBA3E1-2584-4EB0-8288-6448B7937B17}"/>
    <cellStyle name="40% - Accent2 7 3 4 2" xfId="29904" xr:uid="{AE8B13E4-3E61-4C33-AAE3-967295DC63E4}"/>
    <cellStyle name="40% - Accent2 7 3 5" xfId="27975" xr:uid="{397E571C-F2A3-46BF-9973-9E8449CAED15}"/>
    <cellStyle name="40% - Accent2 7 3 6" xfId="37271" xr:uid="{6F7C1CBE-DC4F-4B25-8D6E-FBCB4964E194}"/>
    <cellStyle name="40% - Accent2 7 4" xfId="16973" xr:uid="{A9C61A1B-A4DC-4A99-BADD-413DDABBF2BC}"/>
    <cellStyle name="40% - Accent2 7 4 2" xfId="25364" xr:uid="{E5600354-F266-432B-A089-0EA318B0D58C}"/>
    <cellStyle name="40% - Accent2 7 4 2 2" xfId="34183" xr:uid="{33865180-754A-4B5E-915A-809CCD0F4633}"/>
    <cellStyle name="40% - Accent2 7 4 3" xfId="31188" xr:uid="{2E7AF97C-C90E-4408-AC8C-C95BACC3953B}"/>
    <cellStyle name="40% - Accent2 7 4 4" xfId="38617" xr:uid="{E56335B8-C3BC-4F02-9017-8D7A1D3CACB4}"/>
    <cellStyle name="40% - Accent2 7 5" xfId="24347" xr:uid="{0C682442-7250-47AE-83DF-41D1D6E3D52C}"/>
    <cellStyle name="40% - Accent2 7 5 2" xfId="32896" xr:uid="{24C13700-F29B-4DAD-A5D4-930084782F65}"/>
    <cellStyle name="40% - Accent2 7 5 3" xfId="40555" xr:uid="{92D4B069-6BE6-47CC-88F4-FF16C90052FC}"/>
    <cellStyle name="40% - Accent2 7 6" xfId="21369" xr:uid="{C67720BA-CC4C-4E44-9745-F5A91AF27D5E}"/>
    <cellStyle name="40% - Accent2 7 6 2" xfId="29296" xr:uid="{F068259C-34F5-49BC-8720-BE30C3E41677}"/>
    <cellStyle name="40% - Accent2 7 7" xfId="27384" xr:uid="{8C944F7B-E6E7-480F-BE1D-E74D0D63D222}"/>
    <cellStyle name="40% - Accent2 7 8" xfId="36527" xr:uid="{5AD87BE7-AF9D-42E6-9388-01C0C9F1B5D2}"/>
    <cellStyle name="40% - Accent2 7 9" xfId="6906" xr:uid="{4C503E18-4D54-47CF-9863-7EBFD6FD6DF6}"/>
    <cellStyle name="40% - Accent2 8" xfId="1135" xr:uid="{8ABA7FFF-1D71-416F-ACFA-E9087F99B28C}"/>
    <cellStyle name="40% - Accent2 8 2" xfId="2942" xr:uid="{3CEF4FAC-9F9F-4BAC-9CA1-340EA9D1F1CD}"/>
    <cellStyle name="40% - Accent2 8 2 2" xfId="26604" xr:uid="{DC40A11F-25C8-4918-92D2-F2A8F9EF6CC1}"/>
    <cellStyle name="40% - Accent2 8 2 2 2" xfId="35677" xr:uid="{FFEF4A56-7C75-4D73-8C3D-885D7D33CF92}"/>
    <cellStyle name="40% - Accent2 8 2 2 3" xfId="40022" xr:uid="{AD446506-9DEC-4DA1-9430-B14B1D473112}"/>
    <cellStyle name="40% - Accent2 8 2 3" xfId="32383" xr:uid="{38F40C81-0130-48D5-AA71-A3222E2628D5}"/>
    <cellStyle name="40% - Accent2 8 2 3 2" xfId="42005" xr:uid="{84EDD2C1-8FC8-4F94-B1BF-BB5439CC8CB0}"/>
    <cellStyle name="40% - Accent2 8 2 4" xfId="38058" xr:uid="{866E2241-A5B1-4CDC-9DD1-31F31F43A9A1}"/>
    <cellStyle name="40% - Accent2 8 2 5" xfId="15070" xr:uid="{927DBACD-78AE-4C3B-A795-F9AA1527376E}"/>
    <cellStyle name="40% - Accent2 8 2 6" xfId="44967" xr:uid="{09B9333F-1BC8-4CF6-A4AD-708B79FCBF23}"/>
    <cellStyle name="40% - Accent2 8 3" xfId="18597" xr:uid="{925614AA-10DE-4787-91B1-3BE58362F7C2}"/>
    <cellStyle name="40% - Accent2 8 3 2" xfId="34390" xr:uid="{2B9F5CBF-EBED-4AAA-81A1-1906396BD13D}"/>
    <cellStyle name="40% - Accent2 8 3 3" xfId="38820" xr:uid="{DB029E55-B6BD-4841-AB8D-008AF2C2905D}"/>
    <cellStyle name="40% - Accent2 8 4" xfId="24877" xr:uid="{4F3C024E-4603-49A7-AED6-4A6CDD907235}"/>
    <cellStyle name="40% - Accent2 8 4 2" xfId="33647" xr:uid="{A3A1FD33-5D8B-4B55-973A-2CC53258127C}"/>
    <cellStyle name="40% - Accent2 8 4 3" xfId="40756" xr:uid="{3A757A89-8652-4810-AF2A-D9E1D7D24B4A}"/>
    <cellStyle name="40% - Accent2 8 5" xfId="22585" xr:uid="{265CE270-605C-4771-8553-FFE4F97CBA8B}"/>
    <cellStyle name="40% - Accent2 8 5 2" xfId="30708" xr:uid="{4AE4F237-4EB6-4D30-8A2E-4495ABEAD3D2}"/>
    <cellStyle name="40% - Accent2 8 6" xfId="28731" xr:uid="{94589CB0-647E-448C-831B-80BB459FDBE0}"/>
    <cellStyle name="40% - Accent2 8 7" xfId="36744" xr:uid="{7A182048-75BC-4412-A850-84369E543A79}"/>
    <cellStyle name="40% - Accent2 8 8" xfId="11475" xr:uid="{B0C593A3-5289-4576-B23C-D2A5D1B6285E}"/>
    <cellStyle name="40% - Accent2 8 9" xfId="43226" xr:uid="{6586E3C3-F8EA-4CD7-8678-CA63E9E9734B}"/>
    <cellStyle name="40% - Accent2 9" xfId="22" xr:uid="{479CB17F-6831-4065-8A73-7212D66A236C}"/>
    <cellStyle name="40% - Accent2 9 2" xfId="2227" xr:uid="{EE5FE14F-681E-4C7A-9A6B-CC40D401E77B}"/>
    <cellStyle name="40% - Accent2 9 2 2" xfId="26096" xr:uid="{82E6230E-8043-4B3F-A17B-3AB2A34BAFD4}"/>
    <cellStyle name="40% - Accent2 9 2 2 2" xfId="35075" xr:uid="{74EB7BBC-75A0-4108-9613-E16D12B746A6}"/>
    <cellStyle name="40% - Accent2 9 2 3" xfId="31881" xr:uid="{916E423F-31EA-4EC9-B401-4444EB7ECA1B}"/>
    <cellStyle name="40% - Accent2 9 2 4" xfId="39430" xr:uid="{C4873F83-417A-435C-9692-A677C061A1C8}"/>
    <cellStyle name="40% - Accent2 9 2 5" xfId="23549" xr:uid="{3ACB007B-26EA-428D-927B-A3F1C819A4BE}"/>
    <cellStyle name="40% - Accent2 9 2 6" xfId="44252" xr:uid="{A91CFC47-29F0-4AF3-A242-278DB49755C3}"/>
    <cellStyle name="40% - Accent2 9 3" xfId="24511" xr:uid="{98F18265-05D8-4DAF-B765-2A891396F739}"/>
    <cellStyle name="40% - Accent2 9 3 2" xfId="33071" xr:uid="{C7D7E192-07DB-4723-88B3-AA41B745FF4F}"/>
    <cellStyle name="40% - Accent2 9 3 3" xfId="41438" xr:uid="{CFC720A2-5FDF-4A56-9BFF-43DB4B620B91}"/>
    <cellStyle name="40% - Accent2 9 4" xfId="22070" xr:uid="{849B986F-419E-42B4-818D-1EC7AF594F7C}"/>
    <cellStyle name="40% - Accent2 9 4 2" xfId="30090" xr:uid="{D5AAD907-C9BD-49F6-97A4-8248B426341E}"/>
    <cellStyle name="40% - Accent2 9 5" xfId="28152" xr:uid="{B980EAC9-5340-4923-8180-4D7AB6AFC84D}"/>
    <cellStyle name="40% - Accent2 9 6" xfId="37457" xr:uid="{9727288F-855F-4B9D-A6A5-EA204DA810F3}"/>
    <cellStyle name="40% - Accent2 9 7" xfId="20586" xr:uid="{F3C747E4-58D2-44D5-95F7-836061F7A227}"/>
    <cellStyle name="40% - Accent2 9 8" xfId="13154" xr:uid="{3F9B266A-4B64-4168-ACEE-F508DFDFF927}"/>
    <cellStyle name="40% - Accent2 9 9" xfId="42511" xr:uid="{47E81494-93C9-41F2-957F-FBE4697FAEDF}"/>
    <cellStyle name="40% - Accent3" xfId="3987" builtinId="39" customBuiltin="1"/>
    <cellStyle name="40% - Accent3 10" xfId="4072" xr:uid="{A33FCDB9-5C44-4342-8948-48A739CA732F}"/>
    <cellStyle name="40% - Accent3 10 2" xfId="23091" xr:uid="{5FB316AB-9F4C-4FF8-AE69-B30FAA73EC94}"/>
    <cellStyle name="40% - Accent3 10 2 2" xfId="31371" xr:uid="{B99C4282-8399-4945-B812-38DBE2E3F5F1}"/>
    <cellStyle name="40% - Accent3 10 2 3" xfId="38929" xr:uid="{2731D8B0-9724-436F-9049-F20981609795}"/>
    <cellStyle name="40% - Accent3 10 3" xfId="25621" xr:uid="{DC943DB0-3997-4387-AD34-9BA3518FE5EA}"/>
    <cellStyle name="40% - Accent3 10 3 2" xfId="34508" xr:uid="{9EC40B4E-DC59-41D2-883A-250F4D1C72D8}"/>
    <cellStyle name="40% - Accent3 10 3 3" xfId="40880" xr:uid="{285D5F73-51A8-458C-8F72-93D21A1452C5}"/>
    <cellStyle name="40% - Accent3 10 4" xfId="21550" xr:uid="{8E212804-7175-4590-A5D0-23458627F4F0}"/>
    <cellStyle name="40% - Accent3 10 4 2" xfId="29504" xr:uid="{0C2535AE-F822-483D-9364-C36EB6784FAE}"/>
    <cellStyle name="40% - Accent3 10 5" xfId="27584" xr:uid="{0F9684DB-BA31-40A0-9B21-7618CE3FDE2B}"/>
    <cellStyle name="40% - Accent3 10 6" xfId="36872" xr:uid="{C94A068A-5B87-4068-B367-C759A429C5C5}"/>
    <cellStyle name="40% - Accent3 10 7" xfId="12900" xr:uid="{8A5D8288-FB90-406F-AB99-1B29B7C21191}"/>
    <cellStyle name="40% - Accent3 10 8" xfId="46076" xr:uid="{2AEF6030-C135-4F02-9680-0EF406741679}"/>
    <cellStyle name="40% - Accent3 11" xfId="4149" xr:uid="{8E298B20-C629-48C8-86EB-0A5774EEA732}"/>
    <cellStyle name="40% - Accent3 11 2" xfId="25019" xr:uid="{BC0B504A-ADD2-4D7A-93AE-FF56E2F77F23}"/>
    <cellStyle name="40% - Accent3 11 2 2" xfId="33809" xr:uid="{3CBABD7F-A6B0-4D58-9B6B-5445304CD450}"/>
    <cellStyle name="40% - Accent3 11 3" xfId="30846" xr:uid="{EF1BFFBF-B5B4-4609-9B4E-8F7934B16021}"/>
    <cellStyle name="40% - Accent3 11 4" xfId="38181" xr:uid="{07B56360-0946-4EA1-9ED2-1B9392AEE7FB}"/>
    <cellStyle name="40% - Accent3 11 5" xfId="16485" xr:uid="{01974E1D-48BC-4087-9775-538EE5A538A1}"/>
    <cellStyle name="40% - Accent3 11 6" xfId="46153" xr:uid="{02BE94D7-5D58-4734-B085-1CD02FEF547F}"/>
    <cellStyle name="40% - Accent3 12" xfId="4226" xr:uid="{478D64F3-04E0-4A96-AB8D-4AEF190B0C89}"/>
    <cellStyle name="40% - Accent3 12 2" xfId="32524" xr:uid="{5980408A-F296-4556-8E36-9D373D742AF1}"/>
    <cellStyle name="40% - Accent3 12 3" xfId="38250" xr:uid="{08FFEFD6-DABF-4C25-BA45-A811EA6BFA26}"/>
    <cellStyle name="40% - Accent3 12 4" xfId="24025" xr:uid="{13121AFF-FB91-4467-80BE-53217E3FAE82}"/>
    <cellStyle name="40% - Accent3 12 5" xfId="6617" xr:uid="{977BE1C7-77E3-4107-A524-79D0E1E4D910}"/>
    <cellStyle name="40% - Accent3 12 6" xfId="46230" xr:uid="{ECC4E388-A7E5-4D48-B9F1-595B065D37CE}"/>
    <cellStyle name="40% - Accent3 13" xfId="4300" xr:uid="{971652B0-1CDD-4A99-8891-7B89CA4F83AD}"/>
    <cellStyle name="40% - Accent3 13 2" xfId="28896" xr:uid="{20695236-C752-4D4E-988B-98EDED1D1C25}"/>
    <cellStyle name="40% - Accent3 13 3" xfId="40189" xr:uid="{25EBD089-2A33-47FE-B52C-BDC1FBB4A741}"/>
    <cellStyle name="40% - Accent3 13 4" xfId="21023" xr:uid="{0FE82265-BA37-4A28-8F64-1715A011C34E}"/>
    <cellStyle name="40% - Accent3 13 5" xfId="46303" xr:uid="{FF094530-8F5F-40AF-9993-F388ABCFD757}"/>
    <cellStyle name="40% - Accent3 14" xfId="5329" xr:uid="{C0660902-E106-4AB4-B989-EC2ED1305FDD}"/>
    <cellStyle name="40% - Accent3 14 2" xfId="27037" xr:uid="{786190B8-660E-4CCF-ABA8-8364CE853943}"/>
    <cellStyle name="40% - Accent3 14 3" xfId="47332" xr:uid="{14BD869D-5C83-4FC5-813D-A99B18D3D2A4}"/>
    <cellStyle name="40% - Accent3 15" xfId="5864" xr:uid="{D403A35B-84B5-4E38-9A02-28289F0B975D}"/>
    <cellStyle name="40% - Accent3 15 2" xfId="36134" xr:uid="{3904D751-94B7-4E8C-985D-56623D13F30C}"/>
    <cellStyle name="40% - Accent3 15 3" xfId="47861" xr:uid="{F88ADE20-D83E-44E6-A05F-EEF8F3881257}"/>
    <cellStyle name="40% - Accent3 16" xfId="6013" xr:uid="{2289CDB1-AD4B-4A10-8A77-EBFF802EFF15}"/>
    <cellStyle name="40% - Accent3 17" xfId="42439" xr:uid="{665BE2AC-B766-4F77-AE9B-98C55D9AFD38}"/>
    <cellStyle name="40% - Accent3 18" xfId="45995" xr:uid="{A2824F04-7344-4356-A3FB-33E73CF0F5C5}"/>
    <cellStyle name="40% - Accent3 19" xfId="48007" xr:uid="{65D941EE-D30F-4A80-9C9D-A7AB355D6525}"/>
    <cellStyle name="40% - Accent3 2" xfId="75" xr:uid="{F13C45AD-8D6E-49E2-8267-C1371037320C}"/>
    <cellStyle name="40% - Accent3 2 10" xfId="48185" xr:uid="{8799A9C2-1583-4C62-88D5-E313651F0701}"/>
    <cellStyle name="40% - Accent3 2 2" xfId="437" xr:uid="{0F226604-C246-4020-BAE0-F3AD574B35CD}"/>
    <cellStyle name="40% - Accent3 2 2 10" xfId="4400" xr:uid="{CBFFE503-F3EB-4583-8C1A-D1C78F9052F1}"/>
    <cellStyle name="40% - Accent3 2 2 10 2" xfId="16567" xr:uid="{A403696E-9189-43D6-B542-337C234F1B9F}"/>
    <cellStyle name="40% - Accent3 2 2 10 3" xfId="46403" xr:uid="{B355CBE2-B885-49D1-903B-AAE974EE0F8D}"/>
    <cellStyle name="40% - Accent3 2 2 11" xfId="5489" xr:uid="{4488C4A0-C49F-4DC2-9AA0-15446EBE0F16}"/>
    <cellStyle name="40% - Accent3 2 2 11 2" xfId="36187" xr:uid="{81E6572D-8A4C-4FEF-AFB0-F548DF206683}"/>
    <cellStyle name="40% - Accent3 2 2 11 3" xfId="47491" xr:uid="{1C36353E-DEB4-4659-92AC-57A00A778D3E}"/>
    <cellStyle name="40% - Accent3 2 2 12" xfId="6163" xr:uid="{DD4C0C21-A298-4EED-BB46-DEE0AD1406AE}"/>
    <cellStyle name="40% - Accent3 2 2 13" xfId="42737" xr:uid="{4A3E207C-5112-4D4A-BF3F-19BA4B2F8D25}"/>
    <cellStyle name="40% - Accent3 2 2 2" xfId="438" xr:uid="{28F67CB0-7F09-4DB7-B597-F2284791EC76}"/>
    <cellStyle name="40% - Accent3 2 2 2 10" xfId="6164" xr:uid="{F00DF4E9-0B99-4AE7-9071-B1F203D373CE}"/>
    <cellStyle name="40% - Accent3 2 2 2 11" xfId="42738" xr:uid="{AA54AC8D-D18B-4FCC-9CEC-4EA843FFA6A9}"/>
    <cellStyle name="40% - Accent3 2 2 2 2" xfId="439" xr:uid="{DBD748FC-C4C7-4F3C-AB6D-CAF29CEC9E5E}"/>
    <cellStyle name="40% - Accent3 2 2 2 2 2" xfId="897" xr:uid="{F1E1F763-5FF6-466E-B8EE-A665BDDD6423}"/>
    <cellStyle name="40% - Accent3 2 2 2 2 2 2" xfId="2042" xr:uid="{95402AE6-437B-4B36-A3D3-23CB648B3974}"/>
    <cellStyle name="40% - Accent3 2 2 2 2 2 2 2" xfId="3805" xr:uid="{58F47F10-5B40-4EEE-8302-247E3E3533AB}"/>
    <cellStyle name="40% - Accent3 2 2 2 2 2 2 2 2" xfId="15314" xr:uid="{868B58E0-C73B-4EF8-B4FB-538071866138}"/>
    <cellStyle name="40% - Accent3 2 2 2 2 2 2 2 3" xfId="45830" xr:uid="{1EDF9EEA-F247-4FC1-8A6A-B789AA9E21B0}"/>
    <cellStyle name="40% - Accent3 2 2 2 2 2 2 3" xfId="5176" xr:uid="{4ED56EFC-558F-47CA-AD8C-7FFE1E86E27A}"/>
    <cellStyle name="40% - Accent3 2 2 2 2 2 2 3 2" xfId="18841" xr:uid="{5D5E20E4-3404-4B6A-B6C3-146FBD79A26F}"/>
    <cellStyle name="40% - Accent3 2 2 2 2 2 2 3 3" xfId="47179" xr:uid="{BE56038F-72DD-47E9-928F-22542FF31C67}"/>
    <cellStyle name="40% - Accent3 2 2 2 2 2 2 4" xfId="11735" xr:uid="{A558DD77-E0D9-4BAC-848D-DBA8F1E8DA10}"/>
    <cellStyle name="40% - Accent3 2 2 2 2 2 2 5" xfId="44089" xr:uid="{F518AF82-46D1-4F97-8898-DF7C2153D985}"/>
    <cellStyle name="40% - Accent3 2 2 2 2 2 3" xfId="1480" xr:uid="{622889EC-A1ED-4A33-A042-18859C441D99}"/>
    <cellStyle name="40% - Accent3 2 2 2 2 2 3 2" xfId="3287" xr:uid="{392DF067-0DB7-4264-BD9E-1B542A384F55}"/>
    <cellStyle name="40% - Accent3 2 2 2 2 2 3 2 2" xfId="45312" xr:uid="{DB063ED8-8D90-4927-8588-22307FA74409}"/>
    <cellStyle name="40% - Accent3 2 2 2 2 2 3 3" xfId="13283" xr:uid="{7F390589-0D7C-4F00-BA93-7D8564A6421A}"/>
    <cellStyle name="40% - Accent3 2 2 2 2 2 3 4" xfId="43571" xr:uid="{F6A0032E-34D8-41DB-BB61-41F9FC62BAB9}"/>
    <cellStyle name="40% - Accent3 2 2 2 2 2 4" xfId="2709" xr:uid="{ECC818EF-28A5-44BB-8055-EB9A5DBF8AF5}"/>
    <cellStyle name="40% - Accent3 2 2 2 2 2 4 2" xfId="16819" xr:uid="{E3C5B052-2665-4E9F-8686-6C7D696A4B6F}"/>
    <cellStyle name="40% - Accent3 2 2 2 2 2 4 3" xfId="44734" xr:uid="{06F03AA8-BBB2-474A-8E06-5A4FF1385113}"/>
    <cellStyle name="40% - Accent3 2 2 2 2 2 5" xfId="4658" xr:uid="{7300F68B-870D-4D34-9964-83BA75DBB1A1}"/>
    <cellStyle name="40% - Accent3 2 2 2 2 2 5 2" xfId="46661" xr:uid="{9A50AC01-A594-4C3F-8C2B-4E49BA994B1D}"/>
    <cellStyle name="40% - Accent3 2 2 2 2 2 6" xfId="5492" xr:uid="{D20DD905-5BBE-449B-A774-F8BDEF0A6015}"/>
    <cellStyle name="40% - Accent3 2 2 2 2 2 6 2" xfId="47494" xr:uid="{AA7467A9-32EA-43FD-A0DF-8A6F822B5733}"/>
    <cellStyle name="40% - Accent3 2 2 2 2 2 7" xfId="6748" xr:uid="{A32B398D-4A7D-46CA-AEEF-FFE01C1975BF}"/>
    <cellStyle name="40% - Accent3 2 2 2 2 2 8" xfId="42993" xr:uid="{A3BB5568-4177-43D8-A68C-C579987268A5}"/>
    <cellStyle name="40% - Accent3 2 2 2 2 3" xfId="1802" xr:uid="{66004842-0298-4460-9E20-F2E23F754ECA}"/>
    <cellStyle name="40% - Accent3 2 2 2 2 3 2" xfId="3569" xr:uid="{40313C87-B4AF-4D28-81E6-983569041F0A}"/>
    <cellStyle name="40% - Accent3 2 2 2 2 3 2 2" xfId="13548" xr:uid="{0866E50F-2CD7-41BF-B025-7E960D6C9653}"/>
    <cellStyle name="40% - Accent3 2 2 2 2 3 2 3" xfId="45594" xr:uid="{1AC15AE0-61F2-4DCA-BB12-28A7BCF9D409}"/>
    <cellStyle name="40% - Accent3 2 2 2 2 3 3" xfId="4940" xr:uid="{C8235C78-F5FC-4C93-B806-90AAC0692B0B}"/>
    <cellStyle name="40% - Accent3 2 2 2 2 3 3 2" xfId="17084" xr:uid="{3442E00C-947C-4CEF-A852-A07C9FAE6049}"/>
    <cellStyle name="40% - Accent3 2 2 2 2 3 3 3" xfId="46943" xr:uid="{843D4882-A706-47F6-868A-97161EDDE863}"/>
    <cellStyle name="40% - Accent3 2 2 2 2 3 4" xfId="7067" xr:uid="{AC30A4CD-E939-46A7-9633-4B501377BDBE}"/>
    <cellStyle name="40% - Accent3 2 2 2 2 3 5" xfId="43853" xr:uid="{1C5A3F84-462D-4AB2-9A8F-D511AB681EDF}"/>
    <cellStyle name="40% - Accent3 2 2 2 2 4" xfId="1224" xr:uid="{F0B398E1-DD50-4354-99A5-18C253B4D93C}"/>
    <cellStyle name="40% - Accent3 2 2 2 2 4 2" xfId="3031" xr:uid="{C1A831EA-2F30-41FC-B0E2-3A38E064BE8E}"/>
    <cellStyle name="40% - Accent3 2 2 2 2 4 2 2" xfId="30352" xr:uid="{93D90CE4-8E38-492C-9E6B-24CD9FA60EEC}"/>
    <cellStyle name="40% - Accent3 2 2 2 2 4 2 3" xfId="45056" xr:uid="{C46DBB9A-CE56-4551-B5E2-562F7F89ACCE}"/>
    <cellStyle name="40% - Accent3 2 2 2 2 4 3" xfId="12985" xr:uid="{90B3E3B3-4B8E-4EE8-91A7-A3BAA8FCD29F}"/>
    <cellStyle name="40% - Accent3 2 2 2 2 4 4" xfId="43315" xr:uid="{1E037ED7-B4DF-4E16-9EE8-52E2F711AC02}"/>
    <cellStyle name="40% - Accent3 2 2 2 2 5" xfId="2455" xr:uid="{EE555E52-3A5E-4474-A256-D2886D02B62A}"/>
    <cellStyle name="40% - Accent3 2 2 2 2 5 2" xfId="16569" xr:uid="{A5760702-35F7-4A26-86D8-45A7B97BC7F0}"/>
    <cellStyle name="40% - Accent3 2 2 2 2 5 3" xfId="44480" xr:uid="{8074FFC7-6F73-4359-ADAB-26D7DEEA78A7}"/>
    <cellStyle name="40% - Accent3 2 2 2 2 6" xfId="4402" xr:uid="{E83DCE76-5945-43EA-986C-40B111B8614D}"/>
    <cellStyle name="40% - Accent3 2 2 2 2 6 2" xfId="37714" xr:uid="{56F62254-F8A3-4995-82DC-20E69BC23248}"/>
    <cellStyle name="40% - Accent3 2 2 2 2 6 3" xfId="46405" xr:uid="{0DE2FDE7-AA49-4998-A1FB-CD23F2A8E47D}"/>
    <cellStyle name="40% - Accent3 2 2 2 2 7" xfId="5491" xr:uid="{EBC37772-03D9-4E1A-9379-38B76EB4F8DB}"/>
    <cellStyle name="40% - Accent3 2 2 2 2 7 2" xfId="47493" xr:uid="{272AE00C-9368-4132-8C3B-4884490422BC}"/>
    <cellStyle name="40% - Accent3 2 2 2 2 8" xfId="6165" xr:uid="{27C36A6E-860B-498E-AF09-238492A5C855}"/>
    <cellStyle name="40% - Accent3 2 2 2 2 9" xfId="42739" xr:uid="{0F5FD5AD-81C1-413D-A59F-FEE2923FA63B}"/>
    <cellStyle name="40% - Accent3 2 2 2 3" xfId="440" xr:uid="{CC318F59-8C08-493E-8FC1-87A7CB0C276A}"/>
    <cellStyle name="40% - Accent3 2 2 2 3 2" xfId="898" xr:uid="{8E73ABC3-67AA-4AE2-A1EF-DCCC8C81413C}"/>
    <cellStyle name="40% - Accent3 2 2 2 3 2 2" xfId="2043" xr:uid="{CA71CC26-EAF2-44D7-B8D8-2C6E5161A866}"/>
    <cellStyle name="40% - Accent3 2 2 2 3 2 2 2" xfId="3806" xr:uid="{AD5580DA-AD0C-4432-AEAC-12E44B74D566}"/>
    <cellStyle name="40% - Accent3 2 2 2 3 2 2 2 2" xfId="45831" xr:uid="{D120E30B-38E8-4459-8253-6B9B2A0DC21D}"/>
    <cellStyle name="40% - Accent3 2 2 2 3 2 2 3" xfId="5177" xr:uid="{938889EE-CB8D-47A0-8307-C1457009C24C}"/>
    <cellStyle name="40% - Accent3 2 2 2 3 2 2 3 2" xfId="47180" xr:uid="{546FFA0E-19DD-4673-A1C0-B1E44E0C5748}"/>
    <cellStyle name="40% - Accent3 2 2 2 3 2 2 4" xfId="13284" xr:uid="{CD8CDE51-CA12-4199-BD75-2CE49E9C4584}"/>
    <cellStyle name="40% - Accent3 2 2 2 3 2 2 5" xfId="44090" xr:uid="{149984D0-B1D3-4868-814D-F9A1FF723FCB}"/>
    <cellStyle name="40% - Accent3 2 2 2 3 2 3" xfId="1481" xr:uid="{6377E726-6BB0-4C0B-9880-6E08FE955D3F}"/>
    <cellStyle name="40% - Accent3 2 2 2 3 2 3 2" xfId="3288" xr:uid="{4F5A847D-320C-460B-AB08-E4D248BC99DD}"/>
    <cellStyle name="40% - Accent3 2 2 2 3 2 3 2 2" xfId="45313" xr:uid="{D1A981F1-3815-4FB5-9274-DCFCF70BF979}"/>
    <cellStyle name="40% - Accent3 2 2 2 3 2 3 3" xfId="16820" xr:uid="{14CB6733-6DCE-46C3-AD5C-4C9AE852F3D4}"/>
    <cellStyle name="40% - Accent3 2 2 2 3 2 3 4" xfId="43572" xr:uid="{C61EBF86-65E0-4DED-9F08-99A0C238F5EF}"/>
    <cellStyle name="40% - Accent3 2 2 2 3 2 4" xfId="2710" xr:uid="{4EBFD7DE-5628-45B4-904A-4A0DD3A0129F}"/>
    <cellStyle name="40% - Accent3 2 2 2 3 2 4 2" xfId="44735" xr:uid="{303D7B04-A59E-435D-BDFD-0E34BAF2CA66}"/>
    <cellStyle name="40% - Accent3 2 2 2 3 2 5" xfId="4659" xr:uid="{06E34F60-4574-40DA-A4A4-6A7A0797BC5D}"/>
    <cellStyle name="40% - Accent3 2 2 2 3 2 5 2" xfId="46662" xr:uid="{898B53E1-8969-4F22-ABA9-727E24042F90}"/>
    <cellStyle name="40% - Accent3 2 2 2 3 2 6" xfId="5494" xr:uid="{09F4817D-A175-45BB-BA23-F2D84E54B8ED}"/>
    <cellStyle name="40% - Accent3 2 2 2 3 2 6 2" xfId="47496" xr:uid="{5F4AC19E-7893-40E3-8B75-ACFD61E324DA}"/>
    <cellStyle name="40% - Accent3 2 2 2 3 2 7" xfId="6749" xr:uid="{C92FFC4E-BB47-4DD6-AEAA-B4D03959EAAF}"/>
    <cellStyle name="40% - Accent3 2 2 2 3 2 8" xfId="42994" xr:uid="{BB8BBE12-E4D1-4C48-B35B-B626D683EAB3}"/>
    <cellStyle name="40% - Accent3 2 2 2 3 3" xfId="1803" xr:uid="{37A16A76-FF4A-4D01-9B49-C34640B5D119}"/>
    <cellStyle name="40% - Accent3 2 2 2 3 3 2" xfId="3570" xr:uid="{6FB7BF6C-57D4-4410-B1E2-32720E6DB301}"/>
    <cellStyle name="40% - Accent3 2 2 2 3 3 2 2" xfId="13549" xr:uid="{26B40857-4BA3-4D05-A20D-D498579FDC60}"/>
    <cellStyle name="40% - Accent3 2 2 2 3 3 2 3" xfId="45595" xr:uid="{174A46C4-6DED-45B7-AADA-862939646BFD}"/>
    <cellStyle name="40% - Accent3 2 2 2 3 3 3" xfId="4941" xr:uid="{82564066-69C2-4E14-B0AD-D288FBCFA27A}"/>
    <cellStyle name="40% - Accent3 2 2 2 3 3 3 2" xfId="17085" xr:uid="{D203CC69-24FB-456E-A0D5-DC2D8C44D183}"/>
    <cellStyle name="40% - Accent3 2 2 2 3 3 3 3" xfId="46944" xr:uid="{9406A53C-2441-4EE8-9462-2FC390573A6F}"/>
    <cellStyle name="40% - Accent3 2 2 2 3 3 4" xfId="7068" xr:uid="{0BA864ED-830B-435A-9452-7AD29362DF18}"/>
    <cellStyle name="40% - Accent3 2 2 2 3 3 5" xfId="43854" xr:uid="{786B5D67-9CB4-4D6D-9AD7-2260C9508B8C}"/>
    <cellStyle name="40% - Accent3 2 2 2 3 4" xfId="1225" xr:uid="{E7FFF23B-993B-44C3-A79B-3BBD1A7AB134}"/>
    <cellStyle name="40% - Accent3 2 2 2 3 4 2" xfId="3032" xr:uid="{1D2D30A5-0D4C-4367-ACDA-24AF042D4DCC}"/>
    <cellStyle name="40% - Accent3 2 2 2 3 4 2 2" xfId="29756" xr:uid="{AB7A1F44-4AD2-4250-BC20-5789FAF7759C}"/>
    <cellStyle name="40% - Accent3 2 2 2 3 4 2 3" xfId="45057" xr:uid="{4C85FE9B-6ED9-43FC-9F98-61E9B8ADA8A7}"/>
    <cellStyle name="40% - Accent3 2 2 2 3 4 3" xfId="12986" xr:uid="{9E37FE6A-7994-4607-B2BB-78990838EC54}"/>
    <cellStyle name="40% - Accent3 2 2 2 3 4 4" xfId="43316" xr:uid="{C6C64317-102A-4565-9F2D-D92F28D8C9F8}"/>
    <cellStyle name="40% - Accent3 2 2 2 3 5" xfId="2456" xr:uid="{A86BA630-88FE-4B59-97BC-DB1ABF9F9D51}"/>
    <cellStyle name="40% - Accent3 2 2 2 3 5 2" xfId="16570" xr:uid="{7361F0F0-7F6B-4533-8B97-047DBEB4F57F}"/>
    <cellStyle name="40% - Accent3 2 2 2 3 5 3" xfId="44481" xr:uid="{3EBE24BB-A7C9-4438-8223-EBCC91DEDB7F}"/>
    <cellStyle name="40% - Accent3 2 2 2 3 6" xfId="4403" xr:uid="{58B27BEF-DA6F-4468-B296-77CFE75AE757}"/>
    <cellStyle name="40% - Accent3 2 2 2 3 6 2" xfId="37124" xr:uid="{F060390F-4914-4B3F-9823-C8DC4DD373C8}"/>
    <cellStyle name="40% - Accent3 2 2 2 3 6 3" xfId="46406" xr:uid="{FC9BD2AB-664C-4919-8394-248DE1D21D01}"/>
    <cellStyle name="40% - Accent3 2 2 2 3 7" xfId="5493" xr:uid="{F491DE94-A96D-43C2-97D3-059A9AB65949}"/>
    <cellStyle name="40% - Accent3 2 2 2 3 7 2" xfId="47495" xr:uid="{E90FF022-24AB-47E2-9CB8-12E8997339DA}"/>
    <cellStyle name="40% - Accent3 2 2 2 3 8" xfId="6166" xr:uid="{6AE387DE-2FB0-4B55-9707-1FC08EE28954}"/>
    <cellStyle name="40% - Accent3 2 2 2 3 9" xfId="42740" xr:uid="{C5B2C2B9-DB7B-4335-9225-C9366C992F71}"/>
    <cellStyle name="40% - Accent3 2 2 2 4" xfId="896" xr:uid="{3F47AD91-3C46-45A0-8FFF-EA3957C06D5C}"/>
    <cellStyle name="40% - Accent3 2 2 2 4 2" xfId="2041" xr:uid="{348CDB64-63FA-4CF5-8AAD-D0FA83BA0113}"/>
    <cellStyle name="40% - Accent3 2 2 2 4 2 2" xfId="3804" xr:uid="{07FEF1CF-C3D6-4058-B2A7-EC59E3AC7F07}"/>
    <cellStyle name="40% - Accent3 2 2 2 4 2 2 2" xfId="34040" xr:uid="{7F43068E-9F22-46A6-A1AE-3DE5EB564447}"/>
    <cellStyle name="40% - Accent3 2 2 2 4 2 2 3" xfId="45829" xr:uid="{1A862500-DFAD-48A4-AF0D-874BDDF8308C}"/>
    <cellStyle name="40% - Accent3 2 2 2 4 2 3" xfId="5175" xr:uid="{C9D9C061-36B8-4405-B149-774CF4E2C2DC}"/>
    <cellStyle name="40% - Accent3 2 2 2 4 2 3 2" xfId="47178" xr:uid="{8B0890A0-18BA-4428-B499-5516ACCABD17}"/>
    <cellStyle name="40% - Accent3 2 2 2 4 2 4" xfId="13282" xr:uid="{4904D276-C146-4984-AC2B-AFEE9D01B4A2}"/>
    <cellStyle name="40% - Accent3 2 2 2 4 2 5" xfId="44088" xr:uid="{371A494B-C632-4F71-984F-FC6EBBF52BEB}"/>
    <cellStyle name="40% - Accent3 2 2 2 4 3" xfId="1479" xr:uid="{23D0B2E1-EC3F-4DCD-A438-614C935B7999}"/>
    <cellStyle name="40% - Accent3 2 2 2 4 3 2" xfId="3286" xr:uid="{1BE5E603-7A11-42AF-BCBD-0721D0EDA9DD}"/>
    <cellStyle name="40% - Accent3 2 2 2 4 3 2 2" xfId="45311" xr:uid="{560B602F-60B6-4A02-8FAE-5A87B7493D2E}"/>
    <cellStyle name="40% - Accent3 2 2 2 4 3 3" xfId="16818" xr:uid="{328DF5D1-CB33-48F6-B3BC-10F6C80D4C2C}"/>
    <cellStyle name="40% - Accent3 2 2 2 4 3 4" xfId="43570" xr:uid="{D4568A02-5FE2-449E-9B72-A416A2A9C071}"/>
    <cellStyle name="40% - Accent3 2 2 2 4 4" xfId="2708" xr:uid="{AEF28829-07BD-4BCD-AFC4-F306ADA46594}"/>
    <cellStyle name="40% - Accent3 2 2 2 4 4 2" xfId="38483" xr:uid="{EA00E9B2-5847-466E-ABF7-C27422B90A4F}"/>
    <cellStyle name="40% - Accent3 2 2 2 4 4 3" xfId="44733" xr:uid="{59F0F182-4C85-4743-95BA-998693A5C8BB}"/>
    <cellStyle name="40% - Accent3 2 2 2 4 5" xfId="4657" xr:uid="{A0A65A9F-862A-4AE8-B62C-990F36D016F8}"/>
    <cellStyle name="40% - Accent3 2 2 2 4 5 2" xfId="46660" xr:uid="{12B49378-CBF5-4866-A8BD-563377A004EF}"/>
    <cellStyle name="40% - Accent3 2 2 2 4 6" xfId="5495" xr:uid="{A7939B45-4872-4836-B65E-A737781FC262}"/>
    <cellStyle name="40% - Accent3 2 2 2 4 6 2" xfId="47497" xr:uid="{882880EE-8E12-427D-B81E-83B3B202B23A}"/>
    <cellStyle name="40% - Accent3 2 2 2 4 7" xfId="6747" xr:uid="{DBA0E21A-6574-47C0-B931-4C6DEEF90306}"/>
    <cellStyle name="40% - Accent3 2 2 2 4 8" xfId="42992" xr:uid="{39140886-0EBD-49DB-BCCD-C6F544322DE4}"/>
    <cellStyle name="40% - Accent3 2 2 2 5" xfId="1801" xr:uid="{0B4755A5-FA6C-49A8-9120-F5BBB8BC46A0}"/>
    <cellStyle name="40% - Accent3 2 2 2 5 2" xfId="3568" xr:uid="{A20962D7-38FF-4724-A1AE-278695A273A5}"/>
    <cellStyle name="40% - Accent3 2 2 2 5 2 2" xfId="13547" xr:uid="{E239AECC-A2A6-4462-A474-E5481ABB2857}"/>
    <cellStyle name="40% - Accent3 2 2 2 5 2 3" xfId="45593" xr:uid="{FC1F05DC-8B2D-49CE-BC83-E27242F61200}"/>
    <cellStyle name="40% - Accent3 2 2 2 5 3" xfId="4939" xr:uid="{4C0EA4AB-424E-4CD1-B09A-603EB6DEC05B}"/>
    <cellStyle name="40% - Accent3 2 2 2 5 3 2" xfId="17083" xr:uid="{44F5916C-8150-4216-86E7-8D2757AB5A20}"/>
    <cellStyle name="40% - Accent3 2 2 2 5 3 3" xfId="46942" xr:uid="{24B433D3-2508-4107-865A-2DBC46EB1110}"/>
    <cellStyle name="40% - Accent3 2 2 2 5 4" xfId="7066" xr:uid="{CFC789A8-422D-4ACE-ACE3-D75ADF7BC21C}"/>
    <cellStyle name="40% - Accent3 2 2 2 5 5" xfId="43852" xr:uid="{25C2927E-AB2A-40E6-A003-2ACEA7607EA7}"/>
    <cellStyle name="40% - Accent3 2 2 2 6" xfId="1223" xr:uid="{606A4115-EABB-4614-950E-EEF7D983BA75}"/>
    <cellStyle name="40% - Accent3 2 2 2 6 2" xfId="3030" xr:uid="{75A6AFD0-156F-4298-B87F-8EEB8411A59E}"/>
    <cellStyle name="40% - Accent3 2 2 2 6 2 2" xfId="29149" xr:uid="{92B2616D-25EB-461A-8D56-7D88B39A331C}"/>
    <cellStyle name="40% - Accent3 2 2 2 6 2 3" xfId="45055" xr:uid="{D7AD45BA-3002-4831-806C-1C87D97DF4E9}"/>
    <cellStyle name="40% - Accent3 2 2 2 6 3" xfId="21236" xr:uid="{CE872B5D-D677-40E2-A7B3-BF98EB911D75}"/>
    <cellStyle name="40% - Accent3 2 2 2 6 4" xfId="8865" xr:uid="{5046B136-2229-4921-AA91-BA1D707539B4}"/>
    <cellStyle name="40% - Accent3 2 2 2 6 5" xfId="43314" xr:uid="{FF75DE79-CA4E-4CFB-B4C0-7F40EA95B2DC}"/>
    <cellStyle name="40% - Accent3 2 2 2 7" xfId="2454" xr:uid="{CF9677E9-4703-448B-A010-035D5D1B5C87}"/>
    <cellStyle name="40% - Accent3 2 2 2 7 2" xfId="12984" xr:uid="{0C1118DC-1EF0-4F21-A747-6BC19B98A4E3}"/>
    <cellStyle name="40% - Accent3 2 2 2 7 3" xfId="44479" xr:uid="{36A76B63-ECFE-44A0-9B8F-751867489452}"/>
    <cellStyle name="40% - Accent3 2 2 2 8" xfId="4401" xr:uid="{3833B93D-908A-4320-86CC-2CC90AA91DB0}"/>
    <cellStyle name="40% - Accent3 2 2 2 8 2" xfId="16568" xr:uid="{7BB3FB85-DCC3-4D90-B648-46553000FFA4}"/>
    <cellStyle name="40% - Accent3 2 2 2 8 3" xfId="46404" xr:uid="{C9D74EFC-7655-4F63-A0A1-AD7B66130D74}"/>
    <cellStyle name="40% - Accent3 2 2 2 9" xfId="5490" xr:uid="{F762B01A-83A1-497C-96F7-D5A01B348EE1}"/>
    <cellStyle name="40% - Accent3 2 2 2 9 2" xfId="47492" xr:uid="{9C673A3E-2548-46CE-BBBF-4ABFD32CD230}"/>
    <cellStyle name="40% - Accent3 2 2 3" xfId="441" xr:uid="{49CD2554-817D-4E9F-AF0B-39569A7EC013}"/>
    <cellStyle name="40% - Accent3 2 2 3 10" xfId="6167" xr:uid="{53A7D9E9-A9F3-4BAD-AB3B-58F3FD7C7932}"/>
    <cellStyle name="40% - Accent3 2 2 3 11" xfId="42741" xr:uid="{3357A448-32C4-4A1B-BA53-0A376A8E8C47}"/>
    <cellStyle name="40% - Accent3 2 2 3 2" xfId="442" xr:uid="{EAE61760-6843-47E0-96E3-3093F7127935}"/>
    <cellStyle name="40% - Accent3 2 2 3 2 2" xfId="900" xr:uid="{7FED7108-E456-4926-820B-172FF8EE52FF}"/>
    <cellStyle name="40% - Accent3 2 2 3 2 2 2" xfId="2045" xr:uid="{4AC0A3AE-DB7F-4970-B331-CBCDDFA992B3}"/>
    <cellStyle name="40% - Accent3 2 2 3 2 2 2 2" xfId="3808" xr:uid="{4815A7ED-1753-4522-809F-72670527C42E}"/>
    <cellStyle name="40% - Accent3 2 2 3 2 2 2 2 2" xfId="16189" xr:uid="{D53FC0F6-B2BA-4EFA-B691-8A2DAF33F327}"/>
    <cellStyle name="40% - Accent3 2 2 3 2 2 2 2 3" xfId="45833" xr:uid="{194D9F7B-94B9-4FE6-9F0B-7A61B8FDE549}"/>
    <cellStyle name="40% - Accent3 2 2 3 2 2 2 3" xfId="5179" xr:uid="{BF447B4D-F456-48C7-ACF6-2BEDF261A9DF}"/>
    <cellStyle name="40% - Accent3 2 2 3 2 2 2 3 2" xfId="19716" xr:uid="{C10EF36C-A357-445C-93C1-F0520AEE1451}"/>
    <cellStyle name="40% - Accent3 2 2 3 2 2 2 3 3" xfId="47182" xr:uid="{FF1DB073-BDDB-4FAA-9D98-622B4B3E2864}"/>
    <cellStyle name="40% - Accent3 2 2 3 2 2 2 4" xfId="12616" xr:uid="{AB51C5B0-0249-4DA6-8D74-7ED25B1A916E}"/>
    <cellStyle name="40% - Accent3 2 2 3 2 2 2 5" xfId="44092" xr:uid="{72A889F6-4B72-4387-806C-FEC8BB00D4EB}"/>
    <cellStyle name="40% - Accent3 2 2 3 2 2 3" xfId="1483" xr:uid="{7373E06B-AB86-4AF6-A2D6-CDB6F2C3BFE5}"/>
    <cellStyle name="40% - Accent3 2 2 3 2 2 3 2" xfId="3290" xr:uid="{C81ABEF8-4F8C-421B-9E52-95622C5B9972}"/>
    <cellStyle name="40% - Accent3 2 2 3 2 2 3 2 2" xfId="45315" xr:uid="{1D7C6DBA-F34E-414F-AD4A-96BA158DA758}"/>
    <cellStyle name="40% - Accent3 2 2 3 2 2 3 3" xfId="13286" xr:uid="{45637BA5-7B65-4C10-8086-C7FC56E95D06}"/>
    <cellStyle name="40% - Accent3 2 2 3 2 2 3 4" xfId="43574" xr:uid="{D37F9F54-CA84-4655-80AB-6B0C8132277D}"/>
    <cellStyle name="40% - Accent3 2 2 3 2 2 4" xfId="2712" xr:uid="{17A3A1CA-D8A9-4736-9DDD-7078AA193AA7}"/>
    <cellStyle name="40% - Accent3 2 2 3 2 2 4 2" xfId="16822" xr:uid="{F3469B26-2A53-4DF9-AC98-440734AAEA24}"/>
    <cellStyle name="40% - Accent3 2 2 3 2 2 4 3" xfId="44737" xr:uid="{1E0CD0DD-A4C4-4312-812F-3A0017AB63DF}"/>
    <cellStyle name="40% - Accent3 2 2 3 2 2 5" xfId="4661" xr:uid="{190B673E-666B-4384-A6B2-B7FB4D93FC34}"/>
    <cellStyle name="40% - Accent3 2 2 3 2 2 5 2" xfId="46664" xr:uid="{7DCE2F5B-1529-4FA8-AE46-9FE3DD4F59DE}"/>
    <cellStyle name="40% - Accent3 2 2 3 2 2 6" xfId="5498" xr:uid="{4B3CBF01-4789-4B01-B83D-D7A2FFC77F1C}"/>
    <cellStyle name="40% - Accent3 2 2 3 2 2 6 2" xfId="47500" xr:uid="{95B51E58-E0D6-4973-A781-C6B7BD0400EB}"/>
    <cellStyle name="40% - Accent3 2 2 3 2 2 7" xfId="6751" xr:uid="{B57694D6-47CE-40CE-BD16-3299B35B657E}"/>
    <cellStyle name="40% - Accent3 2 2 3 2 2 8" xfId="42996" xr:uid="{4257A0D2-2E36-44DF-8A68-A78A6FC3E24E}"/>
    <cellStyle name="40% - Accent3 2 2 3 2 3" xfId="1805" xr:uid="{B99F4B46-AC93-4D84-B78B-E82BD6D41B5C}"/>
    <cellStyle name="40% - Accent3 2 2 3 2 3 2" xfId="3572" xr:uid="{78C160E5-41FB-448D-9562-3A2CA9C1BF61}"/>
    <cellStyle name="40% - Accent3 2 2 3 2 3 2 2" xfId="13551" xr:uid="{AEBE81A9-B776-4ACE-9272-B0239C92C7EF}"/>
    <cellStyle name="40% - Accent3 2 2 3 2 3 2 3" xfId="45597" xr:uid="{A63087C8-E89B-4C2E-A999-3959D89424EB}"/>
    <cellStyle name="40% - Accent3 2 2 3 2 3 3" xfId="4943" xr:uid="{26CA0F4B-A588-4A68-BFA5-69F8248D5CAD}"/>
    <cellStyle name="40% - Accent3 2 2 3 2 3 3 2" xfId="17087" xr:uid="{015D1104-7A2E-49B0-B8CA-693BDAFC14B2}"/>
    <cellStyle name="40% - Accent3 2 2 3 2 3 3 3" xfId="46946" xr:uid="{EDE4FC9B-EDDC-469E-AACE-98BE9C4EF693}"/>
    <cellStyle name="40% - Accent3 2 2 3 2 3 4" xfId="7070" xr:uid="{15E3C204-1863-4715-B82B-FA08784CEE59}"/>
    <cellStyle name="40% - Accent3 2 2 3 2 3 5" xfId="43856" xr:uid="{EE95FA19-D0FB-4E68-B93D-C27CF0856486}"/>
    <cellStyle name="40% - Accent3 2 2 3 2 4" xfId="1227" xr:uid="{0D5FC697-7336-4683-90EE-526360FBCB96}"/>
    <cellStyle name="40% - Accent3 2 2 3 2 4 2" xfId="3034" xr:uid="{FEE9FBB5-4D04-4776-90C5-F01A5FB795B7}"/>
    <cellStyle name="40% - Accent3 2 2 3 2 4 2 2" xfId="30549" xr:uid="{E00C61CA-8876-4D1C-B076-CD8C294021BD}"/>
    <cellStyle name="40% - Accent3 2 2 3 2 4 2 3" xfId="45059" xr:uid="{A2E08142-5D65-4681-AFF7-95B95AF63CE0}"/>
    <cellStyle name="40% - Accent3 2 2 3 2 4 3" xfId="12988" xr:uid="{CF97302E-EDFB-4B90-9AFC-42F7CF7B9972}"/>
    <cellStyle name="40% - Accent3 2 2 3 2 4 4" xfId="43318" xr:uid="{C10F0618-1974-466B-9E0A-D2B485EB0A65}"/>
    <cellStyle name="40% - Accent3 2 2 3 2 5" xfId="2458" xr:uid="{CE69FC14-7737-4312-8030-E7B926AD3875}"/>
    <cellStyle name="40% - Accent3 2 2 3 2 5 2" xfId="16572" xr:uid="{07BA98D1-70D1-4205-B75D-31E9748302B7}"/>
    <cellStyle name="40% - Accent3 2 2 3 2 5 3" xfId="44483" xr:uid="{EBFFAF11-2B86-4FEE-8299-BBB288FA78C5}"/>
    <cellStyle name="40% - Accent3 2 2 3 2 6" xfId="4405" xr:uid="{01F438C7-F63D-4330-8E85-E8D07BCC5736}"/>
    <cellStyle name="40% - Accent3 2 2 3 2 6 2" xfId="37907" xr:uid="{93BFCC0A-6464-4D69-AE1A-77B00736C553}"/>
    <cellStyle name="40% - Accent3 2 2 3 2 6 3" xfId="46408" xr:uid="{7311B13F-3C2E-4261-8957-45B6DD2B69FA}"/>
    <cellStyle name="40% - Accent3 2 2 3 2 7" xfId="5497" xr:uid="{412C6FF5-ACB6-45F1-8E98-BCA7CA1BE537}"/>
    <cellStyle name="40% - Accent3 2 2 3 2 7 2" xfId="47499" xr:uid="{1AD8D285-7251-4338-B62C-0C5B25D3BAF5}"/>
    <cellStyle name="40% - Accent3 2 2 3 2 8" xfId="6168" xr:uid="{EAD42299-FA84-479D-9F85-686146085BA8}"/>
    <cellStyle name="40% - Accent3 2 2 3 2 9" xfId="42742" xr:uid="{C096B124-1318-44A1-8271-4236DC5F2B8E}"/>
    <cellStyle name="40% - Accent3 2 2 3 3" xfId="443" xr:uid="{E2DAAA0B-F1B6-4F37-8F7B-E30BB2788EE3}"/>
    <cellStyle name="40% - Accent3 2 2 3 3 2" xfId="901" xr:uid="{B68BCDBA-6C21-42D1-8B88-05D143D3AE4E}"/>
    <cellStyle name="40% - Accent3 2 2 3 3 2 2" xfId="2046" xr:uid="{D7200525-F0DB-470F-810B-DF1817A473F5}"/>
    <cellStyle name="40% - Accent3 2 2 3 3 2 2 2" xfId="3809" xr:uid="{F5962B00-F88E-401F-8523-164E8173C1A8}"/>
    <cellStyle name="40% - Accent3 2 2 3 3 2 2 2 2" xfId="45834" xr:uid="{107F9C38-9FA2-465F-9941-B7513272C6FC}"/>
    <cellStyle name="40% - Accent3 2 2 3 3 2 2 3" xfId="5180" xr:uid="{51199EEE-A820-4F37-9269-E94966D3FA1B}"/>
    <cellStyle name="40% - Accent3 2 2 3 3 2 2 3 2" xfId="47183" xr:uid="{9E729746-0796-4EFE-8A23-2D5C09A67579}"/>
    <cellStyle name="40% - Accent3 2 2 3 3 2 2 4" xfId="13287" xr:uid="{B144F0AD-C1D2-45B8-99C2-823065B87573}"/>
    <cellStyle name="40% - Accent3 2 2 3 3 2 2 5" xfId="44093" xr:uid="{D8BBE255-23D3-433A-BCEC-869A7F7951DC}"/>
    <cellStyle name="40% - Accent3 2 2 3 3 2 3" xfId="1484" xr:uid="{FB29F689-FA57-4620-A1CD-901F212FBAD1}"/>
    <cellStyle name="40% - Accent3 2 2 3 3 2 3 2" xfId="3291" xr:uid="{A59DD843-5401-4583-AA1D-98531A62E008}"/>
    <cellStyle name="40% - Accent3 2 2 3 3 2 3 2 2" xfId="45316" xr:uid="{A5C0757C-7473-4063-85BC-0D8349B22C62}"/>
    <cellStyle name="40% - Accent3 2 2 3 3 2 3 3" xfId="16823" xr:uid="{3AD312C1-DB6B-415D-87D8-9301F6FC7FC3}"/>
    <cellStyle name="40% - Accent3 2 2 3 3 2 3 4" xfId="43575" xr:uid="{5EE0A8B2-6891-46C4-9226-BE5C1BEC9E7A}"/>
    <cellStyle name="40% - Accent3 2 2 3 3 2 4" xfId="2713" xr:uid="{D43430DF-A54E-429A-A7E8-5D02F13E0CEE}"/>
    <cellStyle name="40% - Accent3 2 2 3 3 2 4 2" xfId="44738" xr:uid="{6006F26B-6D5D-4CE2-83C3-EA0DCFAD9381}"/>
    <cellStyle name="40% - Accent3 2 2 3 3 2 5" xfId="4662" xr:uid="{21AE63E1-0C92-4A59-988C-EE1A72F03AB8}"/>
    <cellStyle name="40% - Accent3 2 2 3 3 2 5 2" xfId="46665" xr:uid="{E9071CC3-1896-4A19-8484-455A2EFB1FB3}"/>
    <cellStyle name="40% - Accent3 2 2 3 3 2 6" xfId="5500" xr:uid="{9717EA22-72DE-4700-8062-47BA6FFD4AEE}"/>
    <cellStyle name="40% - Accent3 2 2 3 3 2 6 2" xfId="47502" xr:uid="{414F57BE-A921-47F9-A1CE-308BC92FB123}"/>
    <cellStyle name="40% - Accent3 2 2 3 3 2 7" xfId="6752" xr:uid="{4874770A-1F90-4019-98B4-BBCE2E083E84}"/>
    <cellStyle name="40% - Accent3 2 2 3 3 2 8" xfId="42997" xr:uid="{2DA0150C-0246-40AC-984C-788CCD61B0C8}"/>
    <cellStyle name="40% - Accent3 2 2 3 3 3" xfId="1806" xr:uid="{064F4C28-DF55-413E-A167-12D9E4C9F171}"/>
    <cellStyle name="40% - Accent3 2 2 3 3 3 2" xfId="3573" xr:uid="{76F9C002-2084-4A2A-91AF-C125EBF44C8F}"/>
    <cellStyle name="40% - Accent3 2 2 3 3 3 2 2" xfId="13552" xr:uid="{4A8D3E0B-1ADC-46E8-BE37-72DB018D6039}"/>
    <cellStyle name="40% - Accent3 2 2 3 3 3 2 3" xfId="45598" xr:uid="{F82710B7-1FC8-4C2C-893A-A4471A1E68F6}"/>
    <cellStyle name="40% - Accent3 2 2 3 3 3 3" xfId="4944" xr:uid="{6E59C9E3-A063-4AFB-8EEA-D464E3E0CFDF}"/>
    <cellStyle name="40% - Accent3 2 2 3 3 3 3 2" xfId="17088" xr:uid="{8EE0C93D-7725-4C7C-9CCA-0A71C5E5C4B2}"/>
    <cellStyle name="40% - Accent3 2 2 3 3 3 3 3" xfId="46947" xr:uid="{FE9C583E-126F-4F18-99BA-957B93AC8E77}"/>
    <cellStyle name="40% - Accent3 2 2 3 3 3 4" xfId="7071" xr:uid="{05131F48-0ADE-4DAA-A20D-38D3EC9163B7}"/>
    <cellStyle name="40% - Accent3 2 2 3 3 3 5" xfId="43857" xr:uid="{B11347BA-052B-43EA-BDCD-0A34EB2D0088}"/>
    <cellStyle name="40% - Accent3 2 2 3 3 4" xfId="1228" xr:uid="{45E06B72-D96B-4FFB-AB40-FD86D26C281A}"/>
    <cellStyle name="40% - Accent3 2 2 3 3 4 2" xfId="3035" xr:uid="{6B452A11-3FEF-4D5B-9024-4DFDCA031AF2}"/>
    <cellStyle name="40% - Accent3 2 2 3 3 4 2 2" xfId="29959" xr:uid="{DE4AD8D5-BD66-4828-96BC-65D5D6CB7DFF}"/>
    <cellStyle name="40% - Accent3 2 2 3 3 4 2 3" xfId="45060" xr:uid="{12907DF4-487E-4C0D-AFCC-5E9D312BF7D3}"/>
    <cellStyle name="40% - Accent3 2 2 3 3 4 3" xfId="12989" xr:uid="{9E324CEA-5E50-4556-8544-56FC7BBC4A47}"/>
    <cellStyle name="40% - Accent3 2 2 3 3 4 4" xfId="43319" xr:uid="{D6FDD4DB-2A84-45F3-9812-33D60A7ADF61}"/>
    <cellStyle name="40% - Accent3 2 2 3 3 5" xfId="2459" xr:uid="{4DDE3ABC-753C-4CF4-BB75-FB4C2776AB8D}"/>
    <cellStyle name="40% - Accent3 2 2 3 3 5 2" xfId="16573" xr:uid="{3A920742-4DB0-4E29-B3A5-91E7775556E0}"/>
    <cellStyle name="40% - Accent3 2 2 3 3 5 3" xfId="44484" xr:uid="{1FB75EB5-5716-40B9-968B-736808AE1873}"/>
    <cellStyle name="40% - Accent3 2 2 3 3 6" xfId="4406" xr:uid="{FBB3EF2D-0761-4E8C-B3AA-DD6513DF8CCA}"/>
    <cellStyle name="40% - Accent3 2 2 3 3 6 2" xfId="37326" xr:uid="{F8478E60-147A-4F9A-8259-951851033D86}"/>
    <cellStyle name="40% - Accent3 2 2 3 3 6 3" xfId="46409" xr:uid="{378F778A-CA08-48D9-80FF-9453933FD031}"/>
    <cellStyle name="40% - Accent3 2 2 3 3 7" xfId="5499" xr:uid="{269504CB-24E2-4956-91C3-61524FC87AB0}"/>
    <cellStyle name="40% - Accent3 2 2 3 3 7 2" xfId="47501" xr:uid="{7F5DD00D-3914-42A1-9985-03C7C0A60989}"/>
    <cellStyle name="40% - Accent3 2 2 3 3 8" xfId="6169" xr:uid="{292A907D-2C91-4CD9-9D0A-9B935F374FDA}"/>
    <cellStyle name="40% - Accent3 2 2 3 3 9" xfId="42743" xr:uid="{0289D322-D06F-4DF0-8833-45367BDDC528}"/>
    <cellStyle name="40% - Accent3 2 2 3 4" xfId="899" xr:uid="{2261CFFC-A64E-45DE-8419-9C40B0FF8CA4}"/>
    <cellStyle name="40% - Accent3 2 2 3 4 2" xfId="2044" xr:uid="{3CB1AC32-DB22-4445-965A-567483F76850}"/>
    <cellStyle name="40% - Accent3 2 2 3 4 2 2" xfId="3807" xr:uid="{D4ED0F61-6B29-4EF5-B04D-F14472EE4643}"/>
    <cellStyle name="40% - Accent3 2 2 3 4 2 2 2" xfId="34238" xr:uid="{F6F251DC-C0DA-4184-94D7-FD8E45B4E8FE}"/>
    <cellStyle name="40% - Accent3 2 2 3 4 2 2 3" xfId="45832" xr:uid="{6EE453D5-5239-4AF6-9094-B98F73A9B3FB}"/>
    <cellStyle name="40% - Accent3 2 2 3 4 2 3" xfId="5178" xr:uid="{B7C73A36-F38B-4F3A-9375-1F795369CAD6}"/>
    <cellStyle name="40% - Accent3 2 2 3 4 2 3 2" xfId="47181" xr:uid="{2CCF953A-7BAC-49B1-8BCD-51BD4613CC0A}"/>
    <cellStyle name="40% - Accent3 2 2 3 4 2 4" xfId="13285" xr:uid="{3CFFBA5D-15D7-4B27-9B86-92444A97BFEA}"/>
    <cellStyle name="40% - Accent3 2 2 3 4 2 5" xfId="44091" xr:uid="{3D4542AD-9A16-4FDA-A411-7F97DCF94395}"/>
    <cellStyle name="40% - Accent3 2 2 3 4 3" xfId="1482" xr:uid="{BB1601CD-C9C1-40FC-A0CF-0500B443285E}"/>
    <cellStyle name="40% - Accent3 2 2 3 4 3 2" xfId="3289" xr:uid="{B7D9AD59-4021-4373-B014-F50CDB37662E}"/>
    <cellStyle name="40% - Accent3 2 2 3 4 3 2 2" xfId="45314" xr:uid="{9B5075FC-F1CD-42BA-AAA6-364E61E91EEC}"/>
    <cellStyle name="40% - Accent3 2 2 3 4 3 3" xfId="16821" xr:uid="{C1AB0673-179D-420A-917B-CD05AE9E6AC5}"/>
    <cellStyle name="40% - Accent3 2 2 3 4 3 4" xfId="43573" xr:uid="{D3A860A2-042F-4CA8-BBE6-0FF5ECBEC2B0}"/>
    <cellStyle name="40% - Accent3 2 2 3 4 4" xfId="2711" xr:uid="{1F597100-11B3-499C-B24F-42A5AA11A72B}"/>
    <cellStyle name="40% - Accent3 2 2 3 4 4 2" xfId="38672" xr:uid="{97B93D18-5DB3-4223-BF01-19FF44A6D5FB}"/>
    <cellStyle name="40% - Accent3 2 2 3 4 4 3" xfId="44736" xr:uid="{ABE126B8-9692-46E9-868A-15EAF814B013}"/>
    <cellStyle name="40% - Accent3 2 2 3 4 5" xfId="4660" xr:uid="{AB1C2177-1632-49D5-B01C-48D04BED53BF}"/>
    <cellStyle name="40% - Accent3 2 2 3 4 5 2" xfId="46663" xr:uid="{E056AE6F-8E2E-41F3-B5CB-3C01E24B5315}"/>
    <cellStyle name="40% - Accent3 2 2 3 4 6" xfId="5501" xr:uid="{904586A3-EC7F-4BD3-8D0F-633CFA9DCA34}"/>
    <cellStyle name="40% - Accent3 2 2 3 4 6 2" xfId="47503" xr:uid="{09400E40-3DA2-4772-910E-E37BBEB4C4AE}"/>
    <cellStyle name="40% - Accent3 2 2 3 4 7" xfId="6750" xr:uid="{089739D0-846B-46C9-AB42-6E6A2E6F41A9}"/>
    <cellStyle name="40% - Accent3 2 2 3 4 8" xfId="42995" xr:uid="{FAB5923E-FBF5-4312-BADE-64EC30B084B4}"/>
    <cellStyle name="40% - Accent3 2 2 3 5" xfId="1804" xr:uid="{4E901F90-FAA3-434A-8365-16EC783B369C}"/>
    <cellStyle name="40% - Accent3 2 2 3 5 2" xfId="3571" xr:uid="{CC77061E-3524-4685-9D5E-B336FACA8F7E}"/>
    <cellStyle name="40% - Accent3 2 2 3 5 2 2" xfId="13550" xr:uid="{F34B8727-8757-44BA-94A6-3782AD46EDD1}"/>
    <cellStyle name="40% - Accent3 2 2 3 5 2 3" xfId="45596" xr:uid="{E39D4BA2-6308-4B29-A5AE-69B066045ECE}"/>
    <cellStyle name="40% - Accent3 2 2 3 5 3" xfId="4942" xr:uid="{4402CF88-62AB-4925-A2C6-D3E6B93E99C9}"/>
    <cellStyle name="40% - Accent3 2 2 3 5 3 2" xfId="17086" xr:uid="{4E66B33E-A3DD-4C87-B66A-05B747BDC389}"/>
    <cellStyle name="40% - Accent3 2 2 3 5 3 3" xfId="46945" xr:uid="{D8414394-860F-4937-83C4-6D04CAB77E09}"/>
    <cellStyle name="40% - Accent3 2 2 3 5 4" xfId="7069" xr:uid="{0C2DDFB8-340F-4DE8-8195-5D47B870BFC8}"/>
    <cellStyle name="40% - Accent3 2 2 3 5 5" xfId="43855" xr:uid="{9670237E-36CB-4FCB-8C24-652BD891F08B}"/>
    <cellStyle name="40% - Accent3 2 2 3 6" xfId="1226" xr:uid="{7033B3B4-F4EA-42F0-B0EB-DBA4235C5BCE}"/>
    <cellStyle name="40% - Accent3 2 2 3 6 2" xfId="3033" xr:uid="{69DC571D-5F4F-4FC2-8F38-317B15DE226A}"/>
    <cellStyle name="40% - Accent3 2 2 3 6 2 2" xfId="29351" xr:uid="{5B214B33-ADDE-4B13-924D-6BA2B295264F}"/>
    <cellStyle name="40% - Accent3 2 2 3 6 2 3" xfId="45058" xr:uid="{412DC53E-545C-42D1-AE92-1EB2E5BB0CCA}"/>
    <cellStyle name="40% - Accent3 2 2 3 6 3" xfId="12987" xr:uid="{7D8B627D-1C33-4F69-9E0C-5D262B560555}"/>
    <cellStyle name="40% - Accent3 2 2 3 6 4" xfId="43317" xr:uid="{8381E320-DEBC-4497-BD04-294A7EA48F90}"/>
    <cellStyle name="40% - Accent3 2 2 3 7" xfId="2457" xr:uid="{0345FB4B-7D1A-47B5-97FA-6564FCAF484B}"/>
    <cellStyle name="40% - Accent3 2 2 3 7 2" xfId="16571" xr:uid="{557EAB7C-7239-4B48-9352-A31A00F0D10E}"/>
    <cellStyle name="40% - Accent3 2 2 3 7 3" xfId="44482" xr:uid="{33F7ACFA-CFE5-422D-9E9B-4EF85972B081}"/>
    <cellStyle name="40% - Accent3 2 2 3 8" xfId="4404" xr:uid="{37F2AFD1-BF28-4EDD-A82C-FEF2AC2065A6}"/>
    <cellStyle name="40% - Accent3 2 2 3 8 2" xfId="36582" xr:uid="{13DAA773-0303-4688-B79F-D7FCB2BB4C0C}"/>
    <cellStyle name="40% - Accent3 2 2 3 8 3" xfId="46407" xr:uid="{DF32C5A8-9DC2-4EC2-AAC4-41441064FFC3}"/>
    <cellStyle name="40% - Accent3 2 2 3 9" xfId="5496" xr:uid="{7087974D-811F-4DFD-BBF9-A916C00ABE30}"/>
    <cellStyle name="40% - Accent3 2 2 3 9 2" xfId="47498" xr:uid="{F7A1EFC7-43C7-4C8E-B763-398B9A3AF240}"/>
    <cellStyle name="40% - Accent3 2 2 4" xfId="444" xr:uid="{AFEE8914-B4A7-4ACB-A073-E4D8C0F73F19}"/>
    <cellStyle name="40% - Accent3 2 2 4 2" xfId="902" xr:uid="{39E383F3-688D-494D-9BE9-375875CB7BDB}"/>
    <cellStyle name="40% - Accent3 2 2 4 2 2" xfId="2047" xr:uid="{8C2419F7-43B7-4F53-AF19-0CDBD21DFE8D}"/>
    <cellStyle name="40% - Accent3 2 2 4 2 2 2" xfId="3810" xr:uid="{A35E65E4-7F44-4400-840D-60B89637895F}"/>
    <cellStyle name="40% - Accent3 2 2 4 2 2 2 2" xfId="15787" xr:uid="{12F51C75-F8FE-403E-B603-174DFBBCEDBB}"/>
    <cellStyle name="40% - Accent3 2 2 4 2 2 2 3" xfId="45835" xr:uid="{56C1449C-AEEE-42E8-A0A1-093C694CD2FD}"/>
    <cellStyle name="40% - Accent3 2 2 4 2 2 3" xfId="5181" xr:uid="{564145B6-42C8-46B7-A1C8-136C36964F2F}"/>
    <cellStyle name="40% - Accent3 2 2 4 2 2 3 2" xfId="19314" xr:uid="{7233EF66-9983-4483-86EF-92B07835B5B5}"/>
    <cellStyle name="40% - Accent3 2 2 4 2 2 3 3" xfId="47184" xr:uid="{BA57C372-3872-4116-ACF9-6FCAB1BAE84C}"/>
    <cellStyle name="40% - Accent3 2 2 4 2 2 4" xfId="12214" xr:uid="{029093D4-EE3C-4F7A-A9D6-CF4A3F724E7F}"/>
    <cellStyle name="40% - Accent3 2 2 4 2 2 5" xfId="44094" xr:uid="{9257E807-2CCF-435A-BFDA-941C4E3CC67D}"/>
    <cellStyle name="40% - Accent3 2 2 4 2 3" xfId="1485" xr:uid="{584FE8B7-24A8-4F96-9747-E7AD41D05A01}"/>
    <cellStyle name="40% - Accent3 2 2 4 2 3 2" xfId="3292" xr:uid="{A882C26C-61C6-478D-AF3A-4C64F6828149}"/>
    <cellStyle name="40% - Accent3 2 2 4 2 3 2 2" xfId="42011" xr:uid="{E9734ACE-5B66-4E77-8513-11C0FC5D8E34}"/>
    <cellStyle name="40% - Accent3 2 2 4 2 3 2 3" xfId="45317" xr:uid="{B8F6DB14-490D-4794-9A9A-F2151FEAB8EA}"/>
    <cellStyle name="40% - Accent3 2 2 4 2 3 3" xfId="13288" xr:uid="{AC6E3EBB-FF56-4E37-8F4E-57F6575AB076}"/>
    <cellStyle name="40% - Accent3 2 2 4 2 3 4" xfId="43576" xr:uid="{9D8F3865-945D-44B3-B29E-F0F19681E9E0}"/>
    <cellStyle name="40% - Accent3 2 2 4 2 4" xfId="2714" xr:uid="{F59099F5-8082-4BA3-8162-7615131C1DAE}"/>
    <cellStyle name="40% - Accent3 2 2 4 2 4 2" xfId="16824" xr:uid="{59308E92-063A-4682-8FB7-A557902F921B}"/>
    <cellStyle name="40% - Accent3 2 2 4 2 4 3" xfId="44739" xr:uid="{21CC77EC-2572-42FD-B8A3-EFD13820AEE9}"/>
    <cellStyle name="40% - Accent3 2 2 4 2 5" xfId="4663" xr:uid="{F0EEB7CE-96CF-440F-9FF3-9F414987E2BE}"/>
    <cellStyle name="40% - Accent3 2 2 4 2 5 2" xfId="46666" xr:uid="{6A5588B7-0257-45A1-BD54-146DA1970802}"/>
    <cellStyle name="40% - Accent3 2 2 4 2 6" xfId="5503" xr:uid="{C13CA9AA-E297-4DFA-94AF-5679E72ACFC1}"/>
    <cellStyle name="40% - Accent3 2 2 4 2 6 2" xfId="47505" xr:uid="{8C4212C7-D044-4F3A-9EC7-ED092AD59542}"/>
    <cellStyle name="40% - Accent3 2 2 4 2 7" xfId="6753" xr:uid="{2D81B75D-F12D-4C41-9E02-CF11080035C5}"/>
    <cellStyle name="40% - Accent3 2 2 4 2 8" xfId="42998" xr:uid="{0D1CB569-5A0A-4328-B99C-0DB5E46D159A}"/>
    <cellStyle name="40% - Accent3 2 2 4 3" xfId="1807" xr:uid="{06849804-EF55-46F5-9B3F-695F75144BE7}"/>
    <cellStyle name="40% - Accent3 2 2 4 3 2" xfId="3574" xr:uid="{1237627D-59D9-4E7F-8256-666479CC123E}"/>
    <cellStyle name="40% - Accent3 2 2 4 3 2 2" xfId="13553" xr:uid="{F0BBFD85-094C-46CB-AC18-14787A15E8C4}"/>
    <cellStyle name="40% - Accent3 2 2 4 3 2 3" xfId="45599" xr:uid="{133BCB23-63F8-4C30-B7BC-350B6E35D430}"/>
    <cellStyle name="40% - Accent3 2 2 4 3 3" xfId="4945" xr:uid="{FDBF3353-F283-4312-83B9-C99773A8C6D5}"/>
    <cellStyle name="40% - Accent3 2 2 4 3 3 2" xfId="17089" xr:uid="{0B4BF1FF-A914-47EC-8F18-B4CC201D1C10}"/>
    <cellStyle name="40% - Accent3 2 2 4 3 3 3" xfId="46948" xr:uid="{95832352-E1AA-4854-AC5C-B2964D146BAD}"/>
    <cellStyle name="40% - Accent3 2 2 4 3 4" xfId="7072" xr:uid="{F3035162-CC79-4A75-9C83-69C4A795B08F}"/>
    <cellStyle name="40% - Accent3 2 2 4 3 5" xfId="43858" xr:uid="{B407D265-EAE4-445A-9185-3F12B31C3C26}"/>
    <cellStyle name="40% - Accent3 2 2 4 4" xfId="1229" xr:uid="{3929414F-1E97-41B1-B30E-DDC39D4E4C8F}"/>
    <cellStyle name="40% - Accent3 2 2 4 4 2" xfId="3036" xr:uid="{7CDC9222-A418-418A-8FBA-6AE2504081C7}"/>
    <cellStyle name="40% - Accent3 2 2 4 4 2 2" xfId="33653" xr:uid="{9BEFEC1E-758C-4414-A65B-C8ED1E8AA16C}"/>
    <cellStyle name="40% - Accent3 2 2 4 4 2 3" xfId="45061" xr:uid="{BCBFD62D-F31B-4B9F-8431-5C77BF52D8F9}"/>
    <cellStyle name="40% - Accent3 2 2 4 4 3" xfId="40762" xr:uid="{6A94DF94-3EB7-4203-834F-7726F8E0EBAB}"/>
    <cellStyle name="40% - Accent3 2 2 4 4 4" xfId="12990" xr:uid="{48C49205-73CF-43A2-B5FF-8F8B2F0ED86C}"/>
    <cellStyle name="40% - Accent3 2 2 4 4 5" xfId="43320" xr:uid="{AB8394D8-A8E2-43B3-B724-44B1C4D7E4FB}"/>
    <cellStyle name="40% - Accent3 2 2 4 5" xfId="2460" xr:uid="{81195FC5-0A9F-4471-ACE9-AC751645BD38}"/>
    <cellStyle name="40% - Accent3 2 2 4 5 2" xfId="30715" xr:uid="{B7C28153-E63E-4D78-96A1-12E43A5B4435}"/>
    <cellStyle name="40% - Accent3 2 2 4 5 3" xfId="16574" xr:uid="{4FE32EF0-AA6E-47C9-9E13-9C3F8AF93FB8}"/>
    <cellStyle name="40% - Accent3 2 2 4 5 4" xfId="44485" xr:uid="{0A47D63A-F4D7-4A95-9394-78748414DE0A}"/>
    <cellStyle name="40% - Accent3 2 2 4 6" xfId="4407" xr:uid="{E40EEDBA-B99B-4D76-B430-10C1B3663EAB}"/>
    <cellStyle name="40% - Accent3 2 2 4 6 2" xfId="28738" xr:uid="{0E8D45EE-A7D0-4129-905E-D28B4F017783}"/>
    <cellStyle name="40% - Accent3 2 2 4 6 3" xfId="46410" xr:uid="{F9EC98BD-E83D-422C-954D-6E62A7DD2731}"/>
    <cellStyle name="40% - Accent3 2 2 4 7" xfId="5502" xr:uid="{A2228FB1-6D61-4FC0-8EB3-E3DB6DE04223}"/>
    <cellStyle name="40% - Accent3 2 2 4 7 2" xfId="36751" xr:uid="{FD85CF94-4104-48B6-B92D-F236E7A76369}"/>
    <cellStyle name="40% - Accent3 2 2 4 7 3" xfId="47504" xr:uid="{23E886CF-A9CC-49A9-98A2-BF4339C7BF4F}"/>
    <cellStyle name="40% - Accent3 2 2 4 8" xfId="6170" xr:uid="{AC57B2D5-FC4E-40A3-98E9-704323B7BEFD}"/>
    <cellStyle name="40% - Accent3 2 2 4 9" xfId="42744" xr:uid="{F1751B2B-E5F6-4C3C-9110-69C95E0C8D5E}"/>
    <cellStyle name="40% - Accent3 2 2 5" xfId="445" xr:uid="{48778078-5016-4161-92E1-CB79BDCC9C6A}"/>
    <cellStyle name="40% - Accent3 2 2 5 2" xfId="903" xr:uid="{4650F71A-951D-4471-82D8-3EE12D2F960C}"/>
    <cellStyle name="40% - Accent3 2 2 5 2 2" xfId="2048" xr:uid="{C741BE08-F82D-46A2-A8A4-E71F87F03951}"/>
    <cellStyle name="40% - Accent3 2 2 5 2 2 2" xfId="3811" xr:uid="{C700417E-B48B-4CCC-AB67-59C9DC428F6F}"/>
    <cellStyle name="40% - Accent3 2 2 5 2 2 2 2" xfId="35147" xr:uid="{7A4D108C-E0B7-49C7-A588-C3CB99E3F003}"/>
    <cellStyle name="40% - Accent3 2 2 5 2 2 2 3" xfId="45836" xr:uid="{C36CAA5E-B77B-4BB0-B7BF-F142681CF574}"/>
    <cellStyle name="40% - Accent3 2 2 5 2 2 3" xfId="5182" xr:uid="{A201EAE6-7DE4-4805-B6D8-9C736E858B21}"/>
    <cellStyle name="40% - Accent3 2 2 5 2 2 3 2" xfId="47185" xr:uid="{814CB2DA-3E10-43CB-BAD1-8D9B76CD6C3C}"/>
    <cellStyle name="40% - Accent3 2 2 5 2 2 4" xfId="13289" xr:uid="{868BE7B4-2477-453E-A872-CC2E25C2167C}"/>
    <cellStyle name="40% - Accent3 2 2 5 2 2 5" xfId="44095" xr:uid="{0077F08E-C8CF-42CD-86B6-C55ECC4F0BB5}"/>
    <cellStyle name="40% - Accent3 2 2 5 2 3" xfId="1486" xr:uid="{0F036CF8-1A55-42C0-8268-165A5C177179}"/>
    <cellStyle name="40% - Accent3 2 2 5 2 3 2" xfId="3293" xr:uid="{B58EBC58-9455-4817-B4AD-2D122C0EE214}"/>
    <cellStyle name="40% - Accent3 2 2 5 2 3 2 2" xfId="45318" xr:uid="{F1FC5980-402F-497A-927B-ADB8CD9627A3}"/>
    <cellStyle name="40% - Accent3 2 2 5 2 3 3" xfId="16825" xr:uid="{B09C1942-6CB4-407C-944F-AF3AD16E135A}"/>
    <cellStyle name="40% - Accent3 2 2 5 2 3 4" xfId="43577" xr:uid="{95FE2E27-9F90-4DD1-AA68-37BA49770634}"/>
    <cellStyle name="40% - Accent3 2 2 5 2 4" xfId="2715" xr:uid="{96E127D3-9493-42F5-A80F-42A40DDAEDDC}"/>
    <cellStyle name="40% - Accent3 2 2 5 2 4 2" xfId="39500" xr:uid="{FD19FD7A-0AE5-473A-9D3A-C77D76CA9BEA}"/>
    <cellStyle name="40% - Accent3 2 2 5 2 4 3" xfId="44740" xr:uid="{1285A380-D105-4758-9322-C1CD2EC31054}"/>
    <cellStyle name="40% - Accent3 2 2 5 2 5" xfId="4664" xr:uid="{9340A319-EF9F-4607-9FC6-9EF4A6B96777}"/>
    <cellStyle name="40% - Accent3 2 2 5 2 5 2" xfId="46667" xr:uid="{893E3099-84D1-4149-82D4-1CE9FEB4B556}"/>
    <cellStyle name="40% - Accent3 2 2 5 2 6" xfId="5505" xr:uid="{052AF20C-367C-4F06-98CD-51A12A679076}"/>
    <cellStyle name="40% - Accent3 2 2 5 2 6 2" xfId="47507" xr:uid="{B42645EC-F128-4170-875D-B739E2232E67}"/>
    <cellStyle name="40% - Accent3 2 2 5 2 7" xfId="6754" xr:uid="{D4ED3A3E-3E5E-491C-9026-462A821CE80C}"/>
    <cellStyle name="40% - Accent3 2 2 5 2 8" xfId="42999" xr:uid="{16172431-21A0-4E4D-B376-EA2F4A8BFE58}"/>
    <cellStyle name="40% - Accent3 2 2 5 3" xfId="1808" xr:uid="{96133786-150C-4219-BA96-C1C3B9389CF7}"/>
    <cellStyle name="40% - Accent3 2 2 5 3 2" xfId="3575" xr:uid="{7C67CFF8-0D2F-462C-9B73-9D94F028127D}"/>
    <cellStyle name="40% - Accent3 2 2 5 3 2 2" xfId="13554" xr:uid="{A2C69796-6E3F-417F-A9DE-10292C034EEF}"/>
    <cellStyle name="40% - Accent3 2 2 5 3 2 3" xfId="45600" xr:uid="{4121F931-9132-4914-8B36-B51449C82A55}"/>
    <cellStyle name="40% - Accent3 2 2 5 3 3" xfId="4946" xr:uid="{81D27FE7-9959-4D31-B6B2-EE123F5A1174}"/>
    <cellStyle name="40% - Accent3 2 2 5 3 3 2" xfId="17090" xr:uid="{6865569E-CEED-439C-96B1-A665EA1DF9B6}"/>
    <cellStyle name="40% - Accent3 2 2 5 3 3 3" xfId="46949" xr:uid="{7CFC6490-2F15-4F89-B6F3-95D5A133B70B}"/>
    <cellStyle name="40% - Accent3 2 2 5 3 4" xfId="7073" xr:uid="{A34CFB42-7904-4099-ACDA-C31A9121CD4B}"/>
    <cellStyle name="40% - Accent3 2 2 5 3 5" xfId="43859" xr:uid="{DB58418F-9598-4C75-B1E6-AB4F0A8F320A}"/>
    <cellStyle name="40% - Accent3 2 2 5 4" xfId="1230" xr:uid="{0E2268AF-82E3-4FBB-91DA-712C026C0FCC}"/>
    <cellStyle name="40% - Accent3 2 2 5 4 2" xfId="3037" xr:uid="{8B2506CA-3CD0-466E-8517-3A15782A769B}"/>
    <cellStyle name="40% - Accent3 2 2 5 4 2 2" xfId="30165" xr:uid="{BCB6CF20-E98C-43E1-AEF3-B5134B46121D}"/>
    <cellStyle name="40% - Accent3 2 2 5 4 2 3" xfId="45062" xr:uid="{A64B8D8C-A8D8-419B-B194-ABDAFE2D330E}"/>
    <cellStyle name="40% - Accent3 2 2 5 4 3" xfId="12991" xr:uid="{65E8BF26-2931-49E5-ABC2-B55315219CE7}"/>
    <cellStyle name="40% - Accent3 2 2 5 4 4" xfId="43321" xr:uid="{AC47B3F6-7BA9-41C9-AFDE-6AB6AF6F0222}"/>
    <cellStyle name="40% - Accent3 2 2 5 5" xfId="2461" xr:uid="{AC2AE069-C609-472A-B3A6-507C32F262AE}"/>
    <cellStyle name="40% - Accent3 2 2 5 5 2" xfId="16575" xr:uid="{54791229-3445-4460-B6DC-C5584BCC3C70}"/>
    <cellStyle name="40% - Accent3 2 2 5 5 3" xfId="44486" xr:uid="{9597CD17-01AF-4ADE-B638-CD1309D32A28}"/>
    <cellStyle name="40% - Accent3 2 2 5 6" xfId="4408" xr:uid="{462706C9-8F20-41D3-A12A-14D6E62A1A91}"/>
    <cellStyle name="40% - Accent3 2 2 5 6 2" xfId="37530" xr:uid="{46C7E810-46CE-4D03-A7B7-B101695893E4}"/>
    <cellStyle name="40% - Accent3 2 2 5 6 3" xfId="46411" xr:uid="{7EF384CD-0204-428A-A44A-B284F163C8F4}"/>
    <cellStyle name="40% - Accent3 2 2 5 7" xfId="5504" xr:uid="{E763BE9E-AEEC-433D-8FE4-B7281C983064}"/>
    <cellStyle name="40% - Accent3 2 2 5 7 2" xfId="47506" xr:uid="{DC526E2D-1526-4110-9FC4-345D576C7B54}"/>
    <cellStyle name="40% - Accent3 2 2 5 8" xfId="6171" xr:uid="{2CCED55C-759A-4010-8DC8-F753278DE863}"/>
    <cellStyle name="40% - Accent3 2 2 5 9" xfId="42745" xr:uid="{798736AE-E84A-453D-A55F-5B948B10C366}"/>
    <cellStyle name="40% - Accent3 2 2 6" xfId="895" xr:uid="{853573B3-220C-43DA-BDAB-F6C797204454}"/>
    <cellStyle name="40% - Accent3 2 2 6 2" xfId="2040" xr:uid="{9DB3DECF-3694-486A-8F4A-D4ACA761CF72}"/>
    <cellStyle name="40% - Accent3 2 2 6 2 2" xfId="3803" xr:uid="{1D26001D-FC3C-4CC0-BB8B-DA2A0EABE454}"/>
    <cellStyle name="40% - Accent3 2 2 6 2 2 2" xfId="31418" xr:uid="{A28EDF58-84FA-4171-BF7F-84D9B7E88DA2}"/>
    <cellStyle name="40% - Accent3 2 2 6 2 2 3" xfId="45828" xr:uid="{695E3BEF-1E9B-4A12-83C1-062A79B2C4AF}"/>
    <cellStyle name="40% - Accent3 2 2 6 2 3" xfId="5174" xr:uid="{919FFBBB-A1D8-4B9B-8C23-A16C5E7C251A}"/>
    <cellStyle name="40% - Accent3 2 2 6 2 3 2" xfId="38976" xr:uid="{32FDCC1F-0F7A-4698-B31F-D77E45AC24E7}"/>
    <cellStyle name="40% - Accent3 2 2 6 2 3 3" xfId="47177" xr:uid="{29784219-BF30-4E7D-A813-03BF229A988D}"/>
    <cellStyle name="40% - Accent3 2 2 6 2 4" xfId="13281" xr:uid="{4B6A3001-5CB9-41A1-AD13-508FDB99477A}"/>
    <cellStyle name="40% - Accent3 2 2 6 2 5" xfId="44087" xr:uid="{0E7F3718-03E7-4E23-BEF8-EEC4734A39AC}"/>
    <cellStyle name="40% - Accent3 2 2 6 3" xfId="1478" xr:uid="{72D6177F-37E8-4E5E-89BF-6DFC9EBE386F}"/>
    <cellStyle name="40% - Accent3 2 2 6 3 2" xfId="3285" xr:uid="{C7E47676-497F-4093-8C4C-7C52C0095C73}"/>
    <cellStyle name="40% - Accent3 2 2 6 3 2 2" xfId="34561" xr:uid="{D51B22BC-AE57-41DC-AD2C-14C922F1B59A}"/>
    <cellStyle name="40% - Accent3 2 2 6 3 2 3" xfId="45310" xr:uid="{2B9A5CB6-655E-40DA-B572-39CFF3E061DD}"/>
    <cellStyle name="40% - Accent3 2 2 6 3 3" xfId="40933" xr:uid="{5EDA13F2-A6E3-4BF3-B375-7C3AB73FAD0E}"/>
    <cellStyle name="40% - Accent3 2 2 6 3 4" xfId="16817" xr:uid="{B119A0D5-4B9A-4744-AFD5-74DA5C97C9D9}"/>
    <cellStyle name="40% - Accent3 2 2 6 3 5" xfId="43569" xr:uid="{2208B915-5DE4-4379-B0C3-CE50E4F93895}"/>
    <cellStyle name="40% - Accent3 2 2 6 4" xfId="2707" xr:uid="{2E22281C-E8AA-42B0-A47A-0D4E81372C80}"/>
    <cellStyle name="40% - Accent3 2 2 6 4 2" xfId="29557" xr:uid="{04FF99DA-6988-46F9-B03A-A77A1498569F}"/>
    <cellStyle name="40% - Accent3 2 2 6 4 3" xfId="21597" xr:uid="{96039313-DCFF-413B-A766-B4B303ED87A9}"/>
    <cellStyle name="40% - Accent3 2 2 6 4 4" xfId="44732" xr:uid="{08EA3C30-2BD8-4B11-B3AA-87F001A65D47}"/>
    <cellStyle name="40% - Accent3 2 2 6 5" xfId="4656" xr:uid="{7CF58CFC-8B9D-4A16-A5C7-714D7A5BE95D}"/>
    <cellStyle name="40% - Accent3 2 2 6 5 2" xfId="27637" xr:uid="{BD31C446-17A6-4DD8-9BA8-5BEA6214F4DE}"/>
    <cellStyle name="40% - Accent3 2 2 6 5 3" xfId="46659" xr:uid="{BF22021F-354E-460A-8924-183B51148BCF}"/>
    <cellStyle name="40% - Accent3 2 2 6 6" xfId="5506" xr:uid="{836CD895-DF7A-466A-81C3-513C1178C56D}"/>
    <cellStyle name="40% - Accent3 2 2 6 6 2" xfId="36925" xr:uid="{556C9E76-D582-4556-9B26-C4ADEB62C521}"/>
    <cellStyle name="40% - Accent3 2 2 6 6 3" xfId="47508" xr:uid="{18B37DD7-6937-429A-A5AE-A3018265DDF9}"/>
    <cellStyle name="40% - Accent3 2 2 6 7" xfId="6746" xr:uid="{4DAA435A-0281-4CA0-B12A-1563B3B638A0}"/>
    <cellStyle name="40% - Accent3 2 2 6 8" xfId="42991" xr:uid="{DEDE1559-8C9F-4FF9-8F42-1A48652C9F87}"/>
    <cellStyle name="40% - Accent3 2 2 7" xfId="1800" xr:uid="{489AD271-A3A7-4009-888D-DA0DB5ED3DB5}"/>
    <cellStyle name="40% - Accent3 2 2 7 2" xfId="3567" xr:uid="{1788AB0E-DAC1-41E0-8F15-573C72F1CE21}"/>
    <cellStyle name="40% - Accent3 2 2 7 2 2" xfId="33862" xr:uid="{FCA8A8DC-AA80-404E-8CE2-5C9A03B8E303}"/>
    <cellStyle name="40% - Accent3 2 2 7 2 3" xfId="13546" xr:uid="{CE6B982A-F14E-4A41-AC23-0FCF1CB920EA}"/>
    <cellStyle name="40% - Accent3 2 2 7 2 4" xfId="45592" xr:uid="{30F5649B-DA9D-4CC9-87C0-0B0AB409691B}"/>
    <cellStyle name="40% - Accent3 2 2 7 3" xfId="4938" xr:uid="{51E8173A-4351-4045-A5BE-71F5542A1DD0}"/>
    <cellStyle name="40% - Accent3 2 2 7 3 2" xfId="17082" xr:uid="{989C2296-2394-4A3A-A08B-B5DFC197A912}"/>
    <cellStyle name="40% - Accent3 2 2 7 3 3" xfId="46941" xr:uid="{ED9463A7-BACC-4BB1-9BBE-6905743DA55D}"/>
    <cellStyle name="40% - Accent3 2 2 7 4" xfId="38303" xr:uid="{03238CFE-EE15-4AB0-8CEC-90B6AFBDDB95}"/>
    <cellStyle name="40% - Accent3 2 2 7 5" xfId="7065" xr:uid="{25D7DCE4-4838-41DA-886C-4027BBEEA85C}"/>
    <cellStyle name="40% - Accent3 2 2 7 6" xfId="43851" xr:uid="{3D8F5C2C-C480-4AA6-8E96-6176F2CE97BA}"/>
    <cellStyle name="40% - Accent3 2 2 8" xfId="1222" xr:uid="{56E0807C-904D-4779-A59D-0472788A8640}"/>
    <cellStyle name="40% - Accent3 2 2 8 2" xfId="3029" xr:uid="{ECDB20AE-0751-4E70-8E95-38F1754A9ACB}"/>
    <cellStyle name="40% - Accent3 2 2 8 2 2" xfId="32577" xr:uid="{FD6E6EC6-104C-427F-BFA7-0152301E5629}"/>
    <cellStyle name="40% - Accent3 2 2 8 2 3" xfId="45054" xr:uid="{0F8D903C-8167-4711-A9A5-78A26C725399}"/>
    <cellStyle name="40% - Accent3 2 2 8 3" xfId="40242" xr:uid="{2B1F1D77-5D83-4BD4-8AC5-88862DA7725F}"/>
    <cellStyle name="40% - Accent3 2 2 8 4" xfId="24067" xr:uid="{01F13B50-CE92-45D2-B79C-CDD564F708C5}"/>
    <cellStyle name="40% - Accent3 2 2 8 5" xfId="6973" xr:uid="{67D57038-DD5B-4383-BAE1-EB2C2D3DB63F}"/>
    <cellStyle name="40% - Accent3 2 2 8 6" xfId="43313" xr:uid="{38563FF1-9CB8-400E-97E4-EEFAADF0F37D}"/>
    <cellStyle name="40% - Accent3 2 2 9" xfId="2453" xr:uid="{21DEF411-A39C-4A9C-8EF6-E563154C986A}"/>
    <cellStyle name="40% - Accent3 2 2 9 2" xfId="28949" xr:uid="{3FEF130F-A532-4B91-9630-E3BDA0E483BB}"/>
    <cellStyle name="40% - Accent3 2 2 9 3" xfId="12983" xr:uid="{08D96DC8-3782-416A-A19D-DB47733846FF}"/>
    <cellStyle name="40% - Accent3 2 2 9 4" xfId="44478" xr:uid="{4B4BEC2F-36F6-4658-B11A-FE426215A8E3}"/>
    <cellStyle name="40% - Accent3 2 3" xfId="446" xr:uid="{031F9A1C-71C5-49BC-B042-24601C1B90B5}"/>
    <cellStyle name="40% - Accent3 2 3 10" xfId="36186" xr:uid="{CFAECA41-E942-42FB-AB1F-82B9B182E529}"/>
    <cellStyle name="40% - Accent3 2 3 2" xfId="9755" xr:uid="{5EF8C2DA-2E13-45C6-AFCE-85939B310817}"/>
    <cellStyle name="40% - Accent3 2 3 2 2" xfId="11231" xr:uid="{1B80D177-4BA1-40DC-833B-14A9E1A84F92}"/>
    <cellStyle name="40% - Accent3 2 3 2 2 2" xfId="12696" xr:uid="{3F013A1E-CEBB-4F97-8EF8-5C4F03327210}"/>
    <cellStyle name="40% - Accent3 2 3 2 2 2 2" xfId="16269" xr:uid="{401C466F-EF2E-4A5A-AABE-ED8CA64B54A1}"/>
    <cellStyle name="40% - Accent3 2 3 2 2 2 2 2" xfId="35327" xr:uid="{F4859E2E-1B3B-4D68-8CA1-193ECE34AAAB}"/>
    <cellStyle name="40% - Accent3 2 3 2 2 2 3" xfId="19796" xr:uid="{37211B5F-8DD7-40B3-AF5C-D549D18F2D3F}"/>
    <cellStyle name="40% - Accent3 2 3 2 2 2 4" xfId="39680" xr:uid="{6F5A306D-B634-4EBA-9119-002E8A77D944}"/>
    <cellStyle name="40% - Accent3 2 3 2 2 3" xfId="14827" xr:uid="{3E706A88-3169-484C-BB1E-504F56556866}"/>
    <cellStyle name="40% - Accent3 2 3 2 2 3 2" xfId="33310" xr:uid="{3CA20FF9-9B2A-4F7D-9AC6-B470E468A010}"/>
    <cellStyle name="40% - Accent3 2 3 2 2 3 3" xfId="41675" xr:uid="{E7B75CC7-FD2B-4EC8-9FA8-22323534684D}"/>
    <cellStyle name="40% - Accent3 2 3 2 2 4" xfId="18354" xr:uid="{4082CF85-D90A-4982-81ED-ABD80F34063E}"/>
    <cellStyle name="40% - Accent3 2 3 2 2 4 2" xfId="30351" xr:uid="{49AA5A27-D4DE-4F14-B5CC-0D4C76B5C0D0}"/>
    <cellStyle name="40% - Accent3 2 3 2 2 5" xfId="28390" xr:uid="{784CD0D4-2848-435F-8256-4165788205B3}"/>
    <cellStyle name="40% - Accent3 2 3 2 2 6" xfId="37713" xr:uid="{73CA7D4B-BBBA-40F3-B883-671638F113C8}"/>
    <cellStyle name="40% - Accent3 2 3 2 3" xfId="20381" xr:uid="{6EAF9E26-5405-4FB9-AFAB-F4EE0F4BC28F}"/>
    <cellStyle name="40% - Accent3 2 3 2 3 2" xfId="23258" xr:uid="{2396A614-0A4C-4AE1-8B65-403A7DCC990F}"/>
    <cellStyle name="40% - Accent3 2 3 2 3 2 2" xfId="31584" xr:uid="{81F5D4A6-544B-45FA-8AAE-47D24B73F337}"/>
    <cellStyle name="40% - Accent3 2 3 2 3 2 3" xfId="39142" xr:uid="{2EBCF9D7-460C-4AF2-8495-4AB8F44B2428}"/>
    <cellStyle name="40% - Accent3 2 3 2 3 3" xfId="25799" xr:uid="{0EB4FB36-2B95-49FA-BE9A-86753B84DB60}"/>
    <cellStyle name="40% - Accent3 2 3 2 3 3 2" xfId="34749" xr:uid="{82309460-3BEF-432D-9A10-B2CFFE989DAE}"/>
    <cellStyle name="40% - Accent3 2 3 2 3 3 3" xfId="41121" xr:uid="{B5199D0D-6376-425A-99A4-1939D522F2FE}"/>
    <cellStyle name="40% - Accent3 2 3 2 3 4" xfId="21774" xr:uid="{3D48A7E6-9E24-4816-9F62-375BA1E8BADD}"/>
    <cellStyle name="40% - Accent3 2 3 2 3 4 2" xfId="29755" xr:uid="{9F03EA3E-00EB-4430-A479-7D1A5258873A}"/>
    <cellStyle name="40% - Accent3 2 3 2 3 5" xfId="27825" xr:uid="{7A30ECCA-A18B-4FA9-81FB-003F0A3A88FE}"/>
    <cellStyle name="40% - Accent3 2 3 2 3 6" xfId="37123" xr:uid="{92CBFF5D-CC6F-4BC9-9AD7-8743D61CF480}"/>
    <cellStyle name="40% - Accent3 2 3 2 4" xfId="22847" xr:uid="{3CB60AE5-A531-47EE-843F-3DF575C020CA}"/>
    <cellStyle name="40% - Accent3 2 3 2 4 2" xfId="25225" xr:uid="{B55F9EAA-E95E-4381-8526-7198C5BE2A76}"/>
    <cellStyle name="40% - Accent3 2 3 2 4 2 2" xfId="34039" xr:uid="{3F2D4755-BEB5-44CE-8560-CABCC603B531}"/>
    <cellStyle name="40% - Accent3 2 3 2 4 3" xfId="31052" xr:uid="{D0714AB5-18F1-458E-9F15-74A733A69531}"/>
    <cellStyle name="40% - Accent3 2 3 2 4 4" xfId="38482" xr:uid="{3A72D71A-4BCF-446C-9908-0029341A896B}"/>
    <cellStyle name="40% - Accent3 2 3 2 5" xfId="24212" xr:uid="{F159009A-5FC0-466A-A530-65175FED44CF}"/>
    <cellStyle name="40% - Accent3 2 3 2 5 2" xfId="32753" xr:uid="{A734C964-BDBD-4F29-882E-8F7A0273BE2B}"/>
    <cellStyle name="40% - Accent3 2 3 2 5 3" xfId="40418" xr:uid="{45889139-29C6-4144-8DE7-BDB0F4BF6FF5}"/>
    <cellStyle name="40% - Accent3 2 3 2 6" xfId="21235" xr:uid="{2549523F-54C3-4EFC-9316-445249B326EA}"/>
    <cellStyle name="40% - Accent3 2 3 2 6 2" xfId="29148" xr:uid="{8AF7A40F-7C2D-4E0C-81AC-419F199ABD79}"/>
    <cellStyle name="40% - Accent3 2 3 2 7" xfId="27241" xr:uid="{BFD599F1-3A66-432C-9969-C1DFE9FDE5B8}"/>
    <cellStyle name="40% - Accent3 2 3 2 8" xfId="36383" xr:uid="{3578E77B-D208-41F4-89E3-ABA35CF6A8A7}"/>
    <cellStyle name="40% - Accent3 2 3 3" xfId="9290" xr:uid="{8FB32889-949D-44AC-A0B7-15F5516FEDB7}"/>
    <cellStyle name="40% - Accent3 2 3 3 2" xfId="11816" xr:uid="{31A92A26-5966-4831-B12D-337A7ED43A20}"/>
    <cellStyle name="40% - Accent3 2 3 3 2 2" xfId="15395" xr:uid="{4E30CCE9-60A0-4453-9416-CD59C016F3AA}"/>
    <cellStyle name="40% - Accent3 2 3 3 2 2 2" xfId="26471" xr:uid="{C8A42214-0708-4540-B22A-67E18C5A8965}"/>
    <cellStyle name="40% - Accent3 2 3 3 2 2 2 2" xfId="35522" xr:uid="{0650F141-7C79-4D9F-BBC6-984CC5C7E9AA}"/>
    <cellStyle name="40% - Accent3 2 3 3 2 2 3" xfId="32254" xr:uid="{B1D4D3CE-32B9-47A4-A640-0B088E3C19E4}"/>
    <cellStyle name="40% - Accent3 2 3 3 2 2 4" xfId="39867" xr:uid="{200DBD0E-2C90-499C-B96E-7226C8D0108B}"/>
    <cellStyle name="40% - Accent3 2 3 3 2 2 5" xfId="23803" xr:uid="{8FD1AA7A-6310-4CF0-9E76-C1B5C5A37A68}"/>
    <cellStyle name="40% - Accent3 2 3 3 2 3" xfId="18922" xr:uid="{B837FBE7-AAE2-42CF-86FB-F2031604C534}"/>
    <cellStyle name="40% - Accent3 2 3 3 2 3 2" xfId="33496" xr:uid="{54250E28-FF4A-4380-A604-BA59FCA0BC81}"/>
    <cellStyle name="40% - Accent3 2 3 3 2 3 3" xfId="41855" xr:uid="{75F9C00B-A150-46B2-BC3D-A4DB4471452D}"/>
    <cellStyle name="40% - Accent3 2 3 3 2 3 4" xfId="24768" xr:uid="{8BE2CBC6-C72F-4372-8E15-86E99B75B056}"/>
    <cellStyle name="40% - Accent3 2 3 3 2 4" xfId="22447" xr:uid="{696D06A0-3F19-43D3-833B-69FCDD3F2CB3}"/>
    <cellStyle name="40% - Accent3 2 3 3 2 4 2" xfId="30548" xr:uid="{A19A38EE-3434-4BB8-9B68-7526990CE0B6}"/>
    <cellStyle name="40% - Accent3 2 3 3 2 5" xfId="28577" xr:uid="{07259E51-0D08-4D88-A870-A06C98646B8C}"/>
    <cellStyle name="40% - Accent3 2 3 3 2 6" xfId="37906" xr:uid="{61B1EB8B-9025-457E-8D3B-71E632005271}"/>
    <cellStyle name="40% - Accent3 2 3 3 2 7" xfId="20815" xr:uid="{4CDBF147-4268-42EE-881F-CAB4C25D935F}"/>
    <cellStyle name="40% - Accent3 2 3 3 3" xfId="13986" xr:uid="{5ABE7ABB-044A-4417-941C-691091E6C26C}"/>
    <cellStyle name="40% - Accent3 2 3 3 3 2" xfId="23433" xr:uid="{6479CC98-BC32-4D0F-943B-05B3261FB63D}"/>
    <cellStyle name="40% - Accent3 2 3 3 3 2 2" xfId="31762" xr:uid="{A597DE76-FD4F-4D37-B5E9-80E066D4F329}"/>
    <cellStyle name="40% - Accent3 2 3 3 3 2 3" xfId="39314" xr:uid="{23279898-7842-494D-9ECD-FAC18BC15CA1}"/>
    <cellStyle name="40% - Accent3 2 3 3 3 3" xfId="25978" xr:uid="{8C138938-0E52-4806-99C8-8DB4E5248955}"/>
    <cellStyle name="40% - Accent3 2 3 3 3 3 2" xfId="34944" xr:uid="{7AB69AC2-52BF-410F-A1F4-9AD70535A326}"/>
    <cellStyle name="40% - Accent3 2 3 3 3 3 3" xfId="41310" xr:uid="{CB26EEA3-81D0-4F55-B3AA-D642F5E61B27}"/>
    <cellStyle name="40% - Accent3 2 3 3 3 4" xfId="21952" xr:uid="{EA746FAE-319F-4438-ABD2-9DEFD63C70C6}"/>
    <cellStyle name="40% - Accent3 2 3 3 3 4 2" xfId="29958" xr:uid="{F838EE43-6D12-472D-84E0-3477B8BB3661}"/>
    <cellStyle name="40% - Accent3 2 3 3 3 5" xfId="28021" xr:uid="{7BB21EA7-9491-42C1-887E-813B3578B62E}"/>
    <cellStyle name="40% - Accent3 2 3 3 3 6" xfId="37325" xr:uid="{0FAA844E-1FDE-48F4-86B0-3B422EA32009}"/>
    <cellStyle name="40% - Accent3 2 3 3 3 7" xfId="20497" xr:uid="{7782E9AF-E72F-41D5-8B98-038A32774E6A}"/>
    <cellStyle name="40% - Accent3 2 3 3 4" xfId="17518" xr:uid="{C991EED3-3263-4461-8E64-07AED7950B85}"/>
    <cellStyle name="40% - Accent3 2 3 3 4 2" xfId="25410" xr:uid="{9D80D309-9AE8-4C3B-B3DA-AB276039997F}"/>
    <cellStyle name="40% - Accent3 2 3 3 4 2 2" xfId="34237" xr:uid="{B9BBB0D1-5707-4CC5-98DA-D783019B06AE}"/>
    <cellStyle name="40% - Accent3 2 3 3 4 3" xfId="31234" xr:uid="{4ABE7935-AA63-4042-9DAA-76A6FA04AA1F}"/>
    <cellStyle name="40% - Accent3 2 3 3 4 4" xfId="38671" xr:uid="{41B078AC-93E9-4D64-A5E9-2450147AB8C5}"/>
    <cellStyle name="40% - Accent3 2 3 3 4 5" xfId="22974" xr:uid="{883F81E5-9C74-475C-9B12-9E5B5E2FFC89}"/>
    <cellStyle name="40% - Accent3 2 3 3 5" xfId="24392" xr:uid="{163B0355-E764-456D-8B3D-93C1C97265E4}"/>
    <cellStyle name="40% - Accent3 2 3 3 5 2" xfId="32942" xr:uid="{B8A691B7-4CFD-429E-BFF0-1A37D7CBC28C}"/>
    <cellStyle name="40% - Accent3 2 3 3 5 3" xfId="40601" xr:uid="{A626B8B3-8B12-426B-9B6D-321AC235D38F}"/>
    <cellStyle name="40% - Accent3 2 3 3 6" xfId="21415" xr:uid="{37326028-CD33-48B6-BD76-A40123D86298}"/>
    <cellStyle name="40% - Accent3 2 3 3 6 2" xfId="29350" xr:uid="{4951F6FD-6070-4547-B9D1-D2F5F91595DA}"/>
    <cellStyle name="40% - Accent3 2 3 3 7" xfId="27430" xr:uid="{95027629-0DB6-4C2D-9849-946AC8D8A106}"/>
    <cellStyle name="40% - Accent3 2 3 3 8" xfId="36581" xr:uid="{B3433246-E06C-43CA-9E67-8E1418FF94F8}"/>
    <cellStyle name="40% - Accent3 2 3 3 9" xfId="20162" xr:uid="{8803DA81-5CDA-4B06-B982-7C80DA838267}"/>
    <cellStyle name="40% - Accent3 2 3 4" xfId="10434" xr:uid="{99BB70F9-6B11-4203-A254-B6F3D1775517}"/>
    <cellStyle name="40% - Accent3 2 3 4 2" xfId="11982" xr:uid="{7E60E5B6-458B-45A0-8AD2-5509A330C666}"/>
    <cellStyle name="40% - Accent3 2 3 4 2 2" xfId="15560" xr:uid="{527C2E05-2276-44FA-9491-5107BCB03C35}"/>
    <cellStyle name="40% - Accent3 2 3 4 2 2 2" xfId="35146" xr:uid="{9B391EB1-1F99-481D-A2B9-E877C37D57C1}"/>
    <cellStyle name="40% - Accent3 2 3 4 2 3" xfId="19087" xr:uid="{869212B4-FCBB-4D4A-B1C7-9C41448466A8}"/>
    <cellStyle name="40% - Accent3 2 3 4 2 4" xfId="39499" xr:uid="{40E609F2-554B-4A97-8645-203CB63602F1}"/>
    <cellStyle name="40% - Accent3 2 3 4 3" xfId="14154" xr:uid="{B5960777-D8E1-4C25-858C-82CF8898C179}"/>
    <cellStyle name="40% - Accent3 2 3 4 3 2" xfId="33135" xr:uid="{8ABAB040-53C3-4DC4-948A-CF47E724AF63}"/>
    <cellStyle name="40% - Accent3 2 3 4 3 3" xfId="41500" xr:uid="{60543E3B-11D3-488D-9B7E-D7CE9E6B1120}"/>
    <cellStyle name="40% - Accent3 2 3 4 4" xfId="17681" xr:uid="{A075B2B1-0208-4320-8707-A460F8DDB84F}"/>
    <cellStyle name="40% - Accent3 2 3 4 4 2" xfId="30164" xr:uid="{FD6D5513-1ADD-42E7-AAFB-E725FCB3CF40}"/>
    <cellStyle name="40% - Accent3 2 3 4 5" xfId="28217" xr:uid="{3087DF94-7779-467E-AFF7-B613A92B8F9D}"/>
    <cellStyle name="40% - Accent3 2 3 4 6" xfId="37529" xr:uid="{2E1E053A-D76D-455D-BB07-04B3430C9C66}"/>
    <cellStyle name="40% - Accent3 2 3 5" xfId="10803" xr:uid="{55E0F58F-60E0-413F-A21B-C55C1DB63CC9}"/>
    <cellStyle name="40% - Accent3 2 3 5 2" xfId="12289" xr:uid="{2D187252-DAD4-4745-877F-1485577A05E6}"/>
    <cellStyle name="40% - Accent3 2 3 5 2 2" xfId="15862" xr:uid="{8589F861-F288-4713-BD62-01B23508EBFD}"/>
    <cellStyle name="40% - Accent3 2 3 5 2 3" xfId="19389" xr:uid="{8F64448C-17F1-44B4-B0BF-A6E013D0CB7E}"/>
    <cellStyle name="40% - Accent3 2 3 5 3" xfId="14435" xr:uid="{C0E1F575-3C3C-4CA3-9336-B0B78E61055B}"/>
    <cellStyle name="40% - Accent3 2 3 5 3 2" xfId="34560" xr:uid="{01A5A0A7-531F-4499-9D48-1F3F02BB9F96}"/>
    <cellStyle name="40% - Accent3 2 3 5 3 3" xfId="40932" xr:uid="{66F7A4E9-23B3-46E5-92A0-B96FF4AC4F5D}"/>
    <cellStyle name="40% - Accent3 2 3 5 4" xfId="17962" xr:uid="{392DE85D-3048-4357-AE07-C83B0EEDC128}"/>
    <cellStyle name="40% - Accent3 2 3 5 4 2" xfId="29556" xr:uid="{10C630DA-FAB6-437A-BC11-9D6E9A5CCD9F}"/>
    <cellStyle name="40% - Accent3 2 3 5 5" xfId="27636" xr:uid="{067246E8-08C2-41A6-837C-D0A8CFF8C97F}"/>
    <cellStyle name="40% - Accent3 2 3 5 6" xfId="36924" xr:uid="{786A6D68-7482-4C0D-B1F8-F3E8DFAD79A0}"/>
    <cellStyle name="40% - Accent3 2 3 6" xfId="22734" xr:uid="{8551E305-274B-4AD4-93B7-8AF478340024}"/>
    <cellStyle name="40% - Accent3 2 3 6 2" xfId="25063" xr:uid="{464FF058-B281-4C01-BE68-70CA697D63AD}"/>
    <cellStyle name="40% - Accent3 2 3 6 2 2" xfId="33861" xr:uid="{6AEF5645-5068-4179-9D79-F241E5B38E5C}"/>
    <cellStyle name="40% - Accent3 2 3 6 3" xfId="30890" xr:uid="{F4EE2ACC-E6AF-427E-BEE4-439E8CEA1F1C}"/>
    <cellStyle name="40% - Accent3 2 3 6 4" xfId="38302" xr:uid="{80FD6761-86F2-4713-AF2B-F02F79D55F26}"/>
    <cellStyle name="40% - Accent3 2 3 7" xfId="24066" xr:uid="{1CAD743D-DEF4-47C5-BE08-3B225685832F}"/>
    <cellStyle name="40% - Accent3 2 3 7 2" xfId="32576" xr:uid="{B7645E5C-ED1F-4446-8286-EC4C120C2D60}"/>
    <cellStyle name="40% - Accent3 2 3 7 3" xfId="40241" xr:uid="{730FF583-78F8-415C-8077-B6B5B3AE9C4C}"/>
    <cellStyle name="40% - Accent3 2 3 8" xfId="21066" xr:uid="{3C65BCFE-91FF-4333-954A-232295E00B23}"/>
    <cellStyle name="40% - Accent3 2 3 8 2" xfId="28948" xr:uid="{5AB68369-FE44-48FE-94F2-99C4B83B3E49}"/>
    <cellStyle name="40% - Accent3 2 3 9" xfId="27073" xr:uid="{83A5F557-9999-4909-A396-F03682E2F867}"/>
    <cellStyle name="40% - Accent3 2 4" xfId="447" xr:uid="{B5C14BAF-E4D6-44EB-8DDF-1865F05EAFB9}"/>
    <cellStyle name="40% - Accent3 2 4 2" xfId="10472" xr:uid="{8EB34DDE-BC00-4C82-AC62-32077DA50ED9}"/>
    <cellStyle name="40% - Accent3 2 4 2 2" xfId="11404" xr:uid="{0B4AA63C-E64E-40B5-AFC1-011F75BA77AC}"/>
    <cellStyle name="40% - Accent3 2 4 2 2 2" xfId="12869" xr:uid="{74A84D12-F29A-4E26-90BB-2A0D46D4E9D0}"/>
    <cellStyle name="40% - Accent3 2 4 2 2 2 2" xfId="16442" xr:uid="{4F3AA7B0-7389-43C4-BC26-1C7E626E92A5}"/>
    <cellStyle name="40% - Accent3 2 4 2 2 2 3" xfId="19969" xr:uid="{C78DB531-5946-4C99-9E68-0F4121813A2A}"/>
    <cellStyle name="40% - Accent3 2 4 2 2 2 4" xfId="35683" xr:uid="{BB59C2DC-AD44-41CE-90BC-1AB6421D3D7F}"/>
    <cellStyle name="40% - Accent3 2 4 2 2 3" xfId="15000" xr:uid="{20436F1C-3FF7-4C95-9B6F-85EA30B79CD7}"/>
    <cellStyle name="40% - Accent3 2 4 2 2 3 2" xfId="40028" xr:uid="{625F25E2-45E7-4ECE-BDE4-F1CF08490E75}"/>
    <cellStyle name="40% - Accent3 2 4 2 2 4" xfId="18527" xr:uid="{DA76925F-8821-4E10-A738-109D16786113}"/>
    <cellStyle name="40% - Accent3 2 4 2 2 5" xfId="26608" xr:uid="{29E1424C-7FAE-423B-B11E-5F8BDC374A7B}"/>
    <cellStyle name="40% - Accent3 2 4 2 3" xfId="12008" xr:uid="{C0CDD071-59D1-4346-9080-8B4AF8972892}"/>
    <cellStyle name="40% - Accent3 2 4 2 3 2" xfId="15586" xr:uid="{6ED0F4C9-FDEE-42E8-A130-9B7B0AD0136E}"/>
    <cellStyle name="40% - Accent3 2 4 2 3 3" xfId="19113" xr:uid="{C3FB8109-BFF0-48F5-B62D-A7458658F69F}"/>
    <cellStyle name="40% - Accent3 2 4 2 4" xfId="14179" xr:uid="{9BD5E9A6-093A-45AB-94EA-171366AAA0EE}"/>
    <cellStyle name="40% - Accent3 2 4 2 5" xfId="17706" xr:uid="{F78CADB2-5830-4099-AFA8-D8DADE02B15A}"/>
    <cellStyle name="40% - Accent3 2 4 3" xfId="10986" xr:uid="{652A88A8-F34E-494F-921F-F40D0B4E7101}"/>
    <cellStyle name="40% - Accent3 2 4 3 2" xfId="12462" xr:uid="{6E29AD64-186E-4AD5-B797-65A8168984E2}"/>
    <cellStyle name="40% - Accent3 2 4 3 2 2" xfId="16035" xr:uid="{5C1D67D6-1BE9-4429-AF1B-2C3A71D63243}"/>
    <cellStyle name="40% - Accent3 2 4 3 2 3" xfId="19562" xr:uid="{DA02924E-BC53-447A-9B15-AF2892441A8E}"/>
    <cellStyle name="40% - Accent3 2 4 3 2 4" xfId="34394" xr:uid="{87F2A3BE-9C6A-4FD1-A981-D9BAD3BBC77F}"/>
    <cellStyle name="40% - Accent3 2 4 3 3" xfId="14607" xr:uid="{F3DE8C51-A6AA-4A25-A4FF-8CA5FCED4C4B}"/>
    <cellStyle name="40% - Accent3 2 4 3 3 2" xfId="38824" xr:uid="{91B10285-1005-48CA-A842-E9C2F374B456}"/>
    <cellStyle name="40% - Accent3 2 4 3 4" xfId="18134" xr:uid="{E109D522-F2C4-4F2B-9554-D76567F9B771}"/>
    <cellStyle name="40% - Accent3 2 4 3 5" xfId="25531" xr:uid="{1FFC7CBF-FA4B-4B73-8DF9-19D90FFEF630}"/>
    <cellStyle name="40% - Accent3 2 4 4" xfId="11627" xr:uid="{5522467C-B89D-4D76-A962-37FB89FD0DCF}"/>
    <cellStyle name="40% - Accent3 2 4 4 2" xfId="15210" xr:uid="{A0284092-8871-458A-985D-BB0E7122E58A}"/>
    <cellStyle name="40% - Accent3 2 4 4 2 2" xfId="33652" xr:uid="{989B3A57-B911-4519-BA65-25AD8732E227}"/>
    <cellStyle name="40% - Accent3 2 4 4 3" xfId="18737" xr:uid="{2CB40A0B-408E-46BE-A0AF-3E766F223CD9}"/>
    <cellStyle name="40% - Accent3 2 4 4 3 2" xfId="40761" xr:uid="{53B62DDB-23AF-4461-ABB3-B240A865EA99}"/>
    <cellStyle name="40% - Accent3 2 4 4 4" xfId="24880" xr:uid="{D656A4FE-9C69-4C3D-860F-3D7334C5AD64}"/>
    <cellStyle name="40% - Accent3 2 4 5" xfId="7620" xr:uid="{F1A5AD1E-53ED-4C24-B070-28999D15278F}"/>
    <cellStyle name="40% - Accent3 2 4 5 2" xfId="13814" xr:uid="{7D3662D2-4C23-4AF1-A26B-684B62174A38}"/>
    <cellStyle name="40% - Accent3 2 4 5 2 2" xfId="30714" xr:uid="{BC4D77C5-83B1-46D6-993E-85DAD535F422}"/>
    <cellStyle name="40% - Accent3 2 4 5 3" xfId="17350" xr:uid="{9B646000-126B-408A-8AD4-A66717F126BC}"/>
    <cellStyle name="40% - Accent3 2 4 5 4" xfId="22590" xr:uid="{6911D27B-3EFB-4567-BF41-115C1967EABE}"/>
    <cellStyle name="40% - Accent3 2 4 6" xfId="28737" xr:uid="{C361D040-B34E-4332-9913-0E4583CFE62A}"/>
    <cellStyle name="40% - Accent3 2 4 7" xfId="36750" xr:uid="{AEE5D53A-F766-425C-AD1D-C824E48EEFF4}"/>
    <cellStyle name="40% - Accent3 2 5" xfId="11085" xr:uid="{1E6D9FC5-B3C3-4533-B1D9-265B66C8843B}"/>
    <cellStyle name="40% - Accent3 2 5 2" xfId="12536" xr:uid="{E5A5FFEA-4353-48CD-9C50-2929217A59FA}"/>
    <cellStyle name="40% - Accent3 2 5 2 2" xfId="16109" xr:uid="{B61A0D37-F321-41BB-A9D2-6AD8F83CC97C}"/>
    <cellStyle name="40% - Accent3 2 5 2 3" xfId="19636" xr:uid="{F6BE5DFE-A3F3-419B-99D6-5831B63807FC}"/>
    <cellStyle name="40% - Accent3 2 5 3" xfId="14681" xr:uid="{AE58B290-0F8F-4135-B085-4AE95B0844CB}"/>
    <cellStyle name="40% - Accent3 2 5 4" xfId="18208" xr:uid="{5162D0FA-2B54-4AB9-8B4A-9745542068D7}"/>
    <cellStyle name="40% - Accent3 2 6" xfId="10656" xr:uid="{EB5D04A5-976E-471F-B84E-3F7E3516A2D1}"/>
    <cellStyle name="40% - Accent3 2 6 2" xfId="12136" xr:uid="{BC2D1895-8DB5-4170-99AF-2047AA8616B3}"/>
    <cellStyle name="40% - Accent3 2 6 2 2" xfId="15709" xr:uid="{0C6DDD98-ACEC-4165-BB3E-7C07CF42818B}"/>
    <cellStyle name="40% - Accent3 2 6 2 3" xfId="19236" xr:uid="{FC484860-F7BA-49A0-9DA5-972AB1AE9CB7}"/>
    <cellStyle name="40% - Accent3 2 6 3" xfId="14288" xr:uid="{3480CF97-A0A9-44F2-A87C-AE4D0EA8349F}"/>
    <cellStyle name="40% - Accent3 2 6 4" xfId="17815" xr:uid="{B6711E5D-DD37-4A0C-934D-A013C459445D}"/>
    <cellStyle name="40% - Accent3 2 7" xfId="11568" xr:uid="{32115113-896F-4935-9EB3-7DE52491C15C}"/>
    <cellStyle name="40% - Accent3 2 7 2" xfId="15163" xr:uid="{B795A933-3679-40EF-BFF2-1482C2A1D882}"/>
    <cellStyle name="40% - Accent3 2 7 3" xfId="18690" xr:uid="{88863040-E9FC-4613-BA40-739EA3021CE7}"/>
    <cellStyle name="40% - Accent3 2 8" xfId="7286" xr:uid="{A79EDE45-CD37-4DDD-B000-524852CA4110}"/>
    <cellStyle name="40% - Accent3 2 8 2" xfId="13725" xr:uid="{CF8B69B5-0959-44B6-987C-977931750CE4}"/>
    <cellStyle name="40% - Accent3 2 8 3" xfId="17261" xr:uid="{CB1D39DB-5EAB-4528-870B-CBBEBA8E79C1}"/>
    <cellStyle name="40% - Accent3 2 9" xfId="48055" xr:uid="{D2175496-4863-43C5-B3EE-5002215AF8BB}"/>
    <cellStyle name="40% - Accent3 20" xfId="48172" xr:uid="{7DF18EEF-074C-4374-B1CB-0B3A47652063}"/>
    <cellStyle name="40% - Accent3 3" xfId="226" xr:uid="{F4DFC457-2CA1-4939-971A-D5898BBC66BA}"/>
    <cellStyle name="40% - Accent3 3 10" xfId="6075" xr:uid="{3E801699-76EE-45DD-BB89-C0539EF79DC5}"/>
    <cellStyle name="40% - Accent3 3 11" xfId="36188" xr:uid="{0976CEF9-C64F-43D3-A73F-1A0E3F9E785C}"/>
    <cellStyle name="40% - Accent3 3 12" xfId="42500" xr:uid="{7AB8B106-D3A2-471D-B2BD-572786D1F6AD}"/>
    <cellStyle name="40% - Accent3 3 13" xfId="42572" xr:uid="{1BF54DCF-1E1F-4927-A0DD-1FF340431BE4}"/>
    <cellStyle name="40% - Accent3 3 14" xfId="48128" xr:uid="{DE637C12-5D1B-476D-A9CA-63944233EA64}"/>
    <cellStyle name="40% - Accent3 3 2" xfId="448" xr:uid="{407BEA97-C2CD-4127-95B9-D973FD761AC3}"/>
    <cellStyle name="40% - Accent3 3 2 2" xfId="10126" xr:uid="{65D70CAF-25A8-4CD4-BCA9-2E0F05C023F2}"/>
    <cellStyle name="40% - Accent3 3 2 2 2" xfId="23680" xr:uid="{74D21D83-DEAD-4908-85B3-5D1800C034BC}"/>
    <cellStyle name="40% - Accent3 3 2 2 2 2" xfId="26296" xr:uid="{B1A4164F-5CA4-4662-A16F-24B57F121438}"/>
    <cellStyle name="40% - Accent3 3 2 2 2 2 2" xfId="35328" xr:uid="{6DD5A519-27E0-4DC5-A5AF-E6DC9F183DDF}"/>
    <cellStyle name="40% - Accent3 3 2 2 2 3" xfId="32081" xr:uid="{DCB103DD-776D-4BD8-BBE2-707DFA92AD32}"/>
    <cellStyle name="40% - Accent3 3 2 2 2 4" xfId="39681" xr:uid="{F46F06B2-8314-4F9F-A222-98A09590AAF5}"/>
    <cellStyle name="40% - Accent3 3 2 2 3" xfId="24646" xr:uid="{E8560933-F57A-4B67-9F65-BE7D2A9AC446}"/>
    <cellStyle name="40% - Accent3 3 2 2 3 2" xfId="33311" xr:uid="{4E796853-E211-4C9F-819E-262CFAB333FC}"/>
    <cellStyle name="40% - Accent3 3 2 2 3 3" xfId="41676" xr:uid="{378D0550-0913-4F0C-8EC8-3318410B6A1B}"/>
    <cellStyle name="40% - Accent3 3 2 2 4" xfId="22276" xr:uid="{EE02DCB6-44ED-4AE9-84A1-D3A560D0F98E}"/>
    <cellStyle name="40% - Accent3 3 2 2 4 2" xfId="30353" xr:uid="{ACE0F537-95C4-40E2-BB2D-B92207C28291}"/>
    <cellStyle name="40% - Accent3 3 2 2 5" xfId="28391" xr:uid="{58613236-CF17-43B9-B601-AC108F64402E}"/>
    <cellStyle name="40% - Accent3 3 2 2 6" xfId="37715" xr:uid="{1901FA19-C6C0-48AD-ACCC-CC56A79DA85D}"/>
    <cellStyle name="40% - Accent3 3 2 2 7" xfId="20703" xr:uid="{9AA6B3B3-2368-4D1E-9C0D-79486C46C6D0}"/>
    <cellStyle name="40% - Accent3 3 2 3" xfId="11141" xr:uid="{D27B0337-CB93-4ACA-8387-DF81F10A3545}"/>
    <cellStyle name="40% - Accent3 3 2 3 2" xfId="12593" xr:uid="{DF5286F0-F139-4591-9110-EFEA65507AB5}"/>
    <cellStyle name="40% - Accent3 3 2 3 2 2" xfId="16166" xr:uid="{59BAACBE-844B-4A1F-88E1-CEE28DFB9FB9}"/>
    <cellStyle name="40% - Accent3 3 2 3 2 3" xfId="19693" xr:uid="{A78F6800-370A-4EBA-B28B-244C53B26079}"/>
    <cellStyle name="40% - Accent3 3 2 3 3" xfId="14737" xr:uid="{6EA8091B-664C-4F95-9214-9BA5EC654187}"/>
    <cellStyle name="40% - Accent3 3 2 3 3 2" xfId="34750" xr:uid="{E265E360-84EA-40D9-8302-88E31E36A8C6}"/>
    <cellStyle name="40% - Accent3 3 2 3 3 3" xfId="41122" xr:uid="{E3546227-6402-4A25-BCAE-C33BBBCC36B4}"/>
    <cellStyle name="40% - Accent3 3 2 3 4" xfId="18264" xr:uid="{F8FF5225-EA17-4554-BAC7-94E499C1165C}"/>
    <cellStyle name="40% - Accent3 3 2 3 4 2" xfId="29757" xr:uid="{EFA41A4E-41BC-4E99-903D-619B26E92148}"/>
    <cellStyle name="40% - Accent3 3 2 3 5" xfId="27826" xr:uid="{E1D7356E-CE62-4A9A-AA2C-A197D5C79FB4}"/>
    <cellStyle name="40% - Accent3 3 2 3 6" xfId="37125" xr:uid="{6D0466B8-57FF-410C-902A-FE6CE1AD3253}"/>
    <cellStyle name="40% - Accent3 3 2 4" xfId="11815" xr:uid="{F34951EE-1994-4E03-B69C-2649932F747D}"/>
    <cellStyle name="40% - Accent3 3 2 4 2" xfId="15394" xr:uid="{CD8A50BC-0B61-4883-88D7-A8F4F35D3F8D}"/>
    <cellStyle name="40% - Accent3 3 2 4 2 2" xfId="34041" xr:uid="{21C97D27-E9E2-44E3-8A1E-5A2D3C0ADD58}"/>
    <cellStyle name="40% - Accent3 3 2 4 3" xfId="18921" xr:uid="{1923DD1B-BF38-4B2E-ACF8-6DF189778E7B}"/>
    <cellStyle name="40% - Accent3 3 2 4 4" xfId="38484" xr:uid="{03A3E232-0D2B-4841-8B6A-3C216380EF21}"/>
    <cellStyle name="40% - Accent3 3 2 5" xfId="13985" xr:uid="{FB75701A-5974-4E05-9770-014AA20B6EBC}"/>
    <cellStyle name="40% - Accent3 3 2 5 2" xfId="32754" xr:uid="{5B11AB6E-F85F-499B-89FE-D1382A55579D}"/>
    <cellStyle name="40% - Accent3 3 2 5 3" xfId="40419" xr:uid="{3B36385C-3FA1-4B33-8FA2-1E4AB0726C93}"/>
    <cellStyle name="40% - Accent3 3 2 6" xfId="17517" xr:uid="{CF883042-3A73-48C3-8FCB-48F555A567D9}"/>
    <cellStyle name="40% - Accent3 3 2 6 2" xfId="29150" xr:uid="{DC1ADBFD-1C63-49FA-8CBC-5B82F0D1A53C}"/>
    <cellStyle name="40% - Accent3 3 2 7" xfId="27242" xr:uid="{8C9D5D77-2DAF-434E-96BC-0ED49EE6B273}"/>
    <cellStyle name="40% - Accent3 3 2 8" xfId="36384" xr:uid="{FCA9EB41-3BDA-4A97-982C-6E75B936F4E6}"/>
    <cellStyle name="40% - Accent3 3 2 9" xfId="9289" xr:uid="{FCBCB408-58F4-4F78-9572-E00E8BDAC884}"/>
    <cellStyle name="40% - Accent3 3 3" xfId="2213" xr:uid="{F7247713-6607-4CF1-ADEE-49CFBCDBE9A3}"/>
    <cellStyle name="40% - Accent3 3 3 10" xfId="10125" xr:uid="{117741C2-B787-46EB-B6CD-F8BF5ACA1C49}"/>
    <cellStyle name="40% - Accent3 3 3 11" xfId="44242" xr:uid="{AA8C2F21-9D06-4CF9-9998-6469777D83C2}"/>
    <cellStyle name="40% - Accent3 3 3 2" xfId="3958" xr:uid="{248C0A8A-4F14-4EB7-BD6A-B890F6C22354}"/>
    <cellStyle name="40% - Accent3 3 3 2 2" xfId="23804" xr:uid="{7ECD7765-51BD-47C1-8EED-B8EE99E8A245}"/>
    <cellStyle name="40% - Accent3 3 3 2 2 2" xfId="26472" xr:uid="{205E2DE2-B200-4834-B0DE-65BA0F0103EF}"/>
    <cellStyle name="40% - Accent3 3 3 2 2 2 2" xfId="35523" xr:uid="{52258A05-035A-41EA-9658-3621C1FBB71F}"/>
    <cellStyle name="40% - Accent3 3 3 2 2 3" xfId="32255" xr:uid="{B462210D-5534-4880-8888-834A962854C9}"/>
    <cellStyle name="40% - Accent3 3 3 2 2 4" xfId="39868" xr:uid="{87031FC7-AB30-422D-A50C-4DC629DDA619}"/>
    <cellStyle name="40% - Accent3 3 3 2 3" xfId="24769" xr:uid="{8F95202B-5CB9-419C-9655-AE4EDE8D8295}"/>
    <cellStyle name="40% - Accent3 3 3 2 3 2" xfId="33497" xr:uid="{F2519229-7D36-47A4-B3A4-FB225DF778AC}"/>
    <cellStyle name="40% - Accent3 3 3 2 3 3" xfId="41856" xr:uid="{A27F7F91-C6CB-4B63-BBF1-01A978F7FC6D}"/>
    <cellStyle name="40% - Accent3 3 3 2 4" xfId="22448" xr:uid="{0086F4E6-B726-4CBC-95A4-F7F06FC8AC5E}"/>
    <cellStyle name="40% - Accent3 3 3 2 4 2" xfId="30550" xr:uid="{D1E64D18-B94A-4C5A-A07B-6F34591EB508}"/>
    <cellStyle name="40% - Accent3 3 3 2 5" xfId="28578" xr:uid="{3AD323BB-56E1-4C78-9218-F447D1033EC1}"/>
    <cellStyle name="40% - Accent3 3 3 2 6" xfId="37908" xr:uid="{5A7D3C74-3C64-4C3E-899B-7C4381AA30E5}"/>
    <cellStyle name="40% - Accent3 3 3 2 7" xfId="20816" xr:uid="{9A8D45D3-A9A7-42DD-9FE5-AE56E994A028}"/>
    <cellStyle name="40% - Accent3 3 3 2 8" xfId="45983" xr:uid="{43DDF046-3EE8-4C82-A769-2F83D72B67CC}"/>
    <cellStyle name="40% - Accent3 3 3 3" xfId="20498" xr:uid="{52F7D141-5A1E-4667-BCF8-33AB03BE70DC}"/>
    <cellStyle name="40% - Accent3 3 3 3 2" xfId="23434" xr:uid="{2E756DF2-51F4-497E-88D3-9980CB1654F2}"/>
    <cellStyle name="40% - Accent3 3 3 3 2 2" xfId="31763" xr:uid="{C3DEB09B-B585-43DF-A640-60D66B75B1AA}"/>
    <cellStyle name="40% - Accent3 3 3 3 2 3" xfId="39315" xr:uid="{AF783272-1090-491A-8FD0-13CE79127491}"/>
    <cellStyle name="40% - Accent3 3 3 3 3" xfId="25979" xr:uid="{DA8EFD52-A3B0-499C-8B26-04899961F850}"/>
    <cellStyle name="40% - Accent3 3 3 3 3 2" xfId="34945" xr:uid="{A63DEC2A-E193-4514-9065-E0804EDBBE89}"/>
    <cellStyle name="40% - Accent3 3 3 3 3 3" xfId="41311" xr:uid="{C6DC4D72-CC31-4FF9-8C53-1F36C3605365}"/>
    <cellStyle name="40% - Accent3 3 3 3 4" xfId="21953" xr:uid="{2B49F4A1-8F26-4194-BC3C-6F24810BF93A}"/>
    <cellStyle name="40% - Accent3 3 3 3 4 2" xfId="29960" xr:uid="{E53BDB14-F5DC-4182-BBEB-83BB8AE4DA04}"/>
    <cellStyle name="40% - Accent3 3 3 3 5" xfId="28022" xr:uid="{5ED64CC5-9CD7-4213-84CD-EFEA15BAAD14}"/>
    <cellStyle name="40% - Accent3 3 3 3 6" xfId="37327" xr:uid="{5344C09D-867B-4E85-91C7-CA132DEF00DA}"/>
    <cellStyle name="40% - Accent3 3 3 4" xfId="22975" xr:uid="{D195E4B1-51A1-484B-A2C2-6DA686A0CF01}"/>
    <cellStyle name="40% - Accent3 3 3 4 2" xfId="25411" xr:uid="{559A3497-11FD-4099-B929-15517FC809D8}"/>
    <cellStyle name="40% - Accent3 3 3 4 2 2" xfId="34239" xr:uid="{2B5D90C6-9CE1-4023-A7AE-975FB9DBF524}"/>
    <cellStyle name="40% - Accent3 3 3 4 3" xfId="31235" xr:uid="{A9C8F34D-9637-4C1F-B42F-47050F5B0C35}"/>
    <cellStyle name="40% - Accent3 3 3 4 4" xfId="38673" xr:uid="{B119B021-0591-4BCF-A8E4-726DC2ABC229}"/>
    <cellStyle name="40% - Accent3 3 3 5" xfId="24393" xr:uid="{C779DC32-6302-4C66-866C-B969F1E59197}"/>
    <cellStyle name="40% - Accent3 3 3 5 2" xfId="32943" xr:uid="{3F7CDD06-8FCD-44BF-814B-997BDA9C31A3}"/>
    <cellStyle name="40% - Accent3 3 3 5 3" xfId="40602" xr:uid="{22BEBB10-F364-4926-8F5C-004FC8677FDF}"/>
    <cellStyle name="40% - Accent3 3 3 6" xfId="21416" xr:uid="{8C4BCE36-3465-42A9-A09B-50A01EDFF3FB}"/>
    <cellStyle name="40% - Accent3 3 3 6 2" xfId="29352" xr:uid="{25706AD7-4087-4B6F-9AB9-844DD13EEDD6}"/>
    <cellStyle name="40% - Accent3 3 3 7" xfId="27431" xr:uid="{BE2D026D-9563-49BA-A41C-AA9F902AED8B}"/>
    <cellStyle name="40% - Accent3 3 3 8" xfId="36583" xr:uid="{DF977E84-C03F-40E5-AD65-4A638A38BE1F}"/>
    <cellStyle name="40% - Accent3 3 3 9" xfId="20163" xr:uid="{5807DC0F-44AA-4BB9-8F4B-6AD0F8342D07}"/>
    <cellStyle name="40% - Accent3 3 4" xfId="2288" xr:uid="{3DE931EE-B28E-4B17-B2D1-FA6E3043F001}"/>
    <cellStyle name="40% - Accent3 3 4 2" xfId="11840" xr:uid="{82255C96-62E8-4AF4-8709-43894CE06335}"/>
    <cellStyle name="40% - Accent3 3 4 2 2" xfId="15419" xr:uid="{E0C2685F-8E95-4FF8-B42C-D56CC6F31AF1}"/>
    <cellStyle name="40% - Accent3 3 4 2 2 2" xfId="35684" xr:uid="{A84C3ED3-9987-40C2-A16D-2CC09F859F36}"/>
    <cellStyle name="40% - Accent3 3 4 2 2 3" xfId="40029" xr:uid="{EE9154DF-43CC-4E7A-B346-D7DF53E55746}"/>
    <cellStyle name="40% - Accent3 3 4 2 3" xfId="18946" xr:uid="{D0057658-998C-4D1D-A372-26B6A92FEB9A}"/>
    <cellStyle name="40% - Accent3 3 4 2 3 2" xfId="42012" xr:uid="{037342B5-447D-4F9E-9496-EFD834EC26B8}"/>
    <cellStyle name="40% - Accent3 3 4 2 4" xfId="38064" xr:uid="{900FA2D8-4E9D-4964-AF78-59FE17C01266}"/>
    <cellStyle name="40% - Accent3 3 4 3" xfId="14010" xr:uid="{A2348D26-94D7-48AE-B753-E2E393F0A5C2}"/>
    <cellStyle name="40% - Accent3 3 4 3 2" xfId="34395" xr:uid="{89072447-CEF8-4D4C-A4B1-5527B0141D19}"/>
    <cellStyle name="40% - Accent3 3 4 3 3" xfId="38825" xr:uid="{5A3ADC74-05BF-4AF6-849F-1FA39DD4CA45}"/>
    <cellStyle name="40% - Accent3 3 4 4" xfId="17542" xr:uid="{8B8CB652-7190-480F-BD65-0911A4FAF45D}"/>
    <cellStyle name="40% - Accent3 3 4 4 2" xfId="33654" xr:uid="{11F3CE2C-2562-469F-B87E-F4E073742412}"/>
    <cellStyle name="40% - Accent3 3 4 4 3" xfId="40763" xr:uid="{324BB3B0-5626-4EDB-AFEA-D0A1250449FA}"/>
    <cellStyle name="40% - Accent3 3 4 5" xfId="22591" xr:uid="{DCFA68EC-EB0E-4BEA-9F3F-849D5623BB19}"/>
    <cellStyle name="40% - Accent3 3 4 5 2" xfId="30716" xr:uid="{624351DC-2B70-4957-8BC9-6BFCE009036B}"/>
    <cellStyle name="40% - Accent3 3 4 6" xfId="28739" xr:uid="{E372FBF1-A491-4024-9953-BCD35DBE7E57}"/>
    <cellStyle name="40% - Accent3 3 4 7" xfId="36752" xr:uid="{F2E015C6-493A-4DE7-A397-9DA1CEFACF80}"/>
    <cellStyle name="40% - Accent3 3 4 8" xfId="9325" xr:uid="{5386D63C-EC60-48FC-A89A-2B2FE69485C6}"/>
    <cellStyle name="40% - Accent3 3 4 9" xfId="44313" xr:uid="{7F2E3D6A-CFE8-43D0-A51B-A2648AA7C932}"/>
    <cellStyle name="40% - Accent3 3 5" xfId="4054" xr:uid="{9D33B178-05F1-428B-957F-8428941A6580}"/>
    <cellStyle name="40% - Accent3 3 5 2" xfId="12193" xr:uid="{89354665-9AD7-4872-9913-54F44E5CF651}"/>
    <cellStyle name="40% - Accent3 3 5 2 2" xfId="15766" xr:uid="{4CB1F08E-8305-41E4-93FE-0F8FDF1EB591}"/>
    <cellStyle name="40% - Accent3 3 5 2 2 2" xfId="35148" xr:uid="{F917E1F8-D71D-4AF7-95CF-69193EB80C75}"/>
    <cellStyle name="40% - Accent3 3 5 2 3" xfId="19293" xr:uid="{91A85B07-AD1C-4D02-951D-84B94DBCDC87}"/>
    <cellStyle name="40% - Accent3 3 5 2 4" xfId="39501" xr:uid="{F528A2E9-DD47-442A-8398-04AF68FD1BAF}"/>
    <cellStyle name="40% - Accent3 3 5 3" xfId="14345" xr:uid="{74D02256-3B32-4568-8618-80F98BDF7F3F}"/>
    <cellStyle name="40% - Accent3 3 5 3 2" xfId="33136" xr:uid="{EA534E3D-34DA-4B52-8915-0902CFE2A180}"/>
    <cellStyle name="40% - Accent3 3 5 3 3" xfId="41501" xr:uid="{F593BFC6-E5F8-4BBB-8F4B-187BE40ECDB9}"/>
    <cellStyle name="40% - Accent3 3 5 4" xfId="17872" xr:uid="{C0D4D336-A937-4B8D-ABCD-E7DFFA367BE0}"/>
    <cellStyle name="40% - Accent3 3 5 4 2" xfId="30166" xr:uid="{56927256-2D88-4931-82D1-FE0E439CB9A8}"/>
    <cellStyle name="40% - Accent3 3 5 5" xfId="28218" xr:uid="{AE72D2B9-24C0-42F1-A2CA-5AFE048196B1}"/>
    <cellStyle name="40% - Accent3 3 5 6" xfId="37531" xr:uid="{8F021477-CE35-4788-AFEA-54B880DBFD84}"/>
    <cellStyle name="40% - Accent3 3 5 7" xfId="10713" xr:uid="{E36220E6-AB5A-4931-A47A-393A90B9BC43}"/>
    <cellStyle name="40% - Accent3 3 5 8" xfId="46059" xr:uid="{37785780-EE13-4607-A7D9-26C4B65A17E3}"/>
    <cellStyle name="40% - Accent3 3 6" xfId="4132" xr:uid="{34097D45-C122-4963-BBA0-44B01989B92E}"/>
    <cellStyle name="40% - Accent3 3 6 2" xfId="23117" xr:uid="{5225F4D4-E3D6-49DC-8889-90A28051BC72}"/>
    <cellStyle name="40% - Accent3 3 6 2 2" xfId="31419" xr:uid="{58C1AE51-32B9-45FF-915A-0B3D695A7CD5}"/>
    <cellStyle name="40% - Accent3 3 6 2 3" xfId="38977" xr:uid="{9EDA5F91-7E1A-4387-A0D9-88398EE2EDE9}"/>
    <cellStyle name="40% - Accent3 3 6 3" xfId="25647" xr:uid="{1EE7C0F2-A014-410D-8F41-CAB79C1DFBF6}"/>
    <cellStyle name="40% - Accent3 3 6 3 2" xfId="34562" xr:uid="{0EF024BC-1EEC-4A47-8DB5-602AA674C071}"/>
    <cellStyle name="40% - Accent3 3 6 3 3" xfId="40934" xr:uid="{3EF039CC-2BCC-4AF9-8162-AEEC26EAD0FC}"/>
    <cellStyle name="40% - Accent3 3 6 4" xfId="21598" xr:uid="{640519B1-45C8-466B-97F8-9FC58F2B4A46}"/>
    <cellStyle name="40% - Accent3 3 6 4 2" xfId="29558" xr:uid="{056F8BA3-F050-4AD2-9136-26E966200AEC}"/>
    <cellStyle name="40% - Accent3 3 6 5" xfId="27638" xr:uid="{DAA8068D-B3F2-4F36-97E2-DCDD17F27B01}"/>
    <cellStyle name="40% - Accent3 3 6 6" xfId="36926" xr:uid="{E5970843-C062-43C6-9EBB-8223DD10775D}"/>
    <cellStyle name="40% - Accent3 3 6 7" xfId="20279" xr:uid="{A0FA71AE-C976-4C0B-857F-3ABA4A2B540C}"/>
    <cellStyle name="40% - Accent3 3 6 8" xfId="8766" xr:uid="{CAB0BEF2-58FE-4405-AA9C-7B8743277445}"/>
    <cellStyle name="40% - Accent3 3 6 9" xfId="46136" xr:uid="{B2CAA52D-170B-4E58-AF34-1C7713B74CC8}"/>
    <cellStyle name="40% - Accent3 3 7" xfId="4209" xr:uid="{65840897-98CA-47AD-B083-803153DA01ED}"/>
    <cellStyle name="40% - Accent3 3 7 2" xfId="25064" xr:uid="{70267B49-3E97-403B-8D40-177493741BF2}"/>
    <cellStyle name="40% - Accent3 3 7 2 2" xfId="33863" xr:uid="{4B69524E-A213-4ADE-A82C-F1DD5F3F24A9}"/>
    <cellStyle name="40% - Accent3 3 7 3" xfId="30891" xr:uid="{E59B21D4-3B5A-4F5B-B330-CA47CCA18815}"/>
    <cellStyle name="40% - Accent3 3 7 4" xfId="38304" xr:uid="{BDBD3BCF-EFB3-4882-AC3A-9BFBF979FE04}"/>
    <cellStyle name="40% - Accent3 3 7 5" xfId="22735" xr:uid="{CE48CFA2-23D3-479A-AE78-F600164BFA0B}"/>
    <cellStyle name="40% - Accent3 3 7 6" xfId="46213" xr:uid="{D14AC470-91EF-4AAE-A091-091944824429}"/>
    <cellStyle name="40% - Accent3 3 8" xfId="4286" xr:uid="{2EDA5B1E-55A3-4888-84CC-EE0084041B50}"/>
    <cellStyle name="40% - Accent3 3 8 2" xfId="32578" xr:uid="{2B024EA9-5392-4F63-AC84-3A1F68A53401}"/>
    <cellStyle name="40% - Accent3 3 8 3" xfId="40243" xr:uid="{E73F95ED-0B8F-42AE-B64E-00D6AAF6A4ED}"/>
    <cellStyle name="40% - Accent3 3 8 4" xfId="24068" xr:uid="{64F105FA-7F7F-437B-B36C-C398D60D479C}"/>
    <cellStyle name="40% - Accent3 3 8 5" xfId="46290" xr:uid="{DD0F8439-8030-480A-ABA1-D7BE4A6BBACC}"/>
    <cellStyle name="40% - Accent3 3 9" xfId="5950" xr:uid="{26401CFC-4AA4-45C5-A87D-7952EDDD08D4}"/>
    <cellStyle name="40% - Accent3 3 9 2" xfId="28950" xr:uid="{19EAF152-1F58-402C-9A55-7E1A17E6B295}"/>
    <cellStyle name="40% - Accent3 3 9 3" xfId="21067" xr:uid="{0816F9CF-6098-4662-90E4-685EC4A30FEC}"/>
    <cellStyle name="40% - Accent3 3 9 4" xfId="47947" xr:uid="{34AACAC4-298D-4F1E-8F4C-B0116AE30F52}"/>
    <cellStyle name="40% - Accent3 4" xfId="449" xr:uid="{CF4CF5C7-F4CD-440F-96D6-62412A04CF24}"/>
    <cellStyle name="40% - Accent3 4 10" xfId="27074" xr:uid="{BD42DB9E-6D8B-472E-B88C-0AF5C5BB1933}"/>
    <cellStyle name="40% - Accent3 4 11" xfId="36189" xr:uid="{670188A1-E910-415D-86FD-DA9324C796AF}"/>
    <cellStyle name="40% - Accent3 4 2" xfId="11208" xr:uid="{D13E1DA3-B043-4150-A96B-638AA1688BE7}"/>
    <cellStyle name="40% - Accent3 4 2 2" xfId="12673" xr:uid="{76AFE957-B7D1-4CCF-A6F3-7E6A5067A31C}"/>
    <cellStyle name="40% - Accent3 4 2 2 2" xfId="16246" xr:uid="{C7F7B936-44CA-436A-B0D8-088BD69EA01D}"/>
    <cellStyle name="40% - Accent3 4 2 2 2 2" xfId="26297" xr:uid="{36480A6B-792E-487D-A285-F90BD04A342B}"/>
    <cellStyle name="40% - Accent3 4 2 2 2 2 2" xfId="35329" xr:uid="{BDA5767C-95C7-46F7-818D-B6D5279C50ED}"/>
    <cellStyle name="40% - Accent3 4 2 2 2 3" xfId="32082" xr:uid="{CBBE7EA2-16F3-46FB-8C71-2BD91236A4CE}"/>
    <cellStyle name="40% - Accent3 4 2 2 2 4" xfId="39682" xr:uid="{62FAAA6D-183E-4FE0-8D5E-BD6AB4D455ED}"/>
    <cellStyle name="40% - Accent3 4 2 2 3" xfId="19773" xr:uid="{7C81B77B-67DC-474F-84B4-89B525C57F15}"/>
    <cellStyle name="40% - Accent3 4 2 2 3 2" xfId="33312" xr:uid="{25B775E2-8FEE-40F2-9944-8E5CF9837AB9}"/>
    <cellStyle name="40% - Accent3 4 2 2 3 3" xfId="41677" xr:uid="{4499186D-BAE1-4A79-8E6C-1B5FF6C253EC}"/>
    <cellStyle name="40% - Accent3 4 2 2 4" xfId="22277" xr:uid="{657B6E4B-49C7-4581-9877-430EAD8EFFB2}"/>
    <cellStyle name="40% - Accent3 4 2 2 4 2" xfId="30354" xr:uid="{601D5789-119B-4DE3-B8C8-FA72F4A5CA07}"/>
    <cellStyle name="40% - Accent3 4 2 2 5" xfId="28392" xr:uid="{3372DFB6-D0B9-4DE5-ABB0-A5C5C166991C}"/>
    <cellStyle name="40% - Accent3 4 2 2 6" xfId="37716" xr:uid="{2902FE59-A6CB-4345-91BE-A2150571C7CF}"/>
    <cellStyle name="40% - Accent3 4 2 3" xfId="14804" xr:uid="{7A71F5E1-B998-40AC-A74D-7FA2CE913148}"/>
    <cellStyle name="40% - Accent3 4 2 3 2" xfId="23259" xr:uid="{73FF5087-8E8C-4C57-8A64-A7E836A5073E}"/>
    <cellStyle name="40% - Accent3 4 2 3 2 2" xfId="31585" xr:uid="{3FC959BF-0BA1-43F2-9280-138A468556D5}"/>
    <cellStyle name="40% - Accent3 4 2 3 2 3" xfId="39143" xr:uid="{33EFC8BE-54A1-4192-804F-CB95ABB3B747}"/>
    <cellStyle name="40% - Accent3 4 2 3 3" xfId="25800" xr:uid="{22181762-49BB-423A-9384-9C951A64D117}"/>
    <cellStyle name="40% - Accent3 4 2 3 3 2" xfId="34751" xr:uid="{01505D65-2EA9-4D7A-A3A7-BAB33B142369}"/>
    <cellStyle name="40% - Accent3 4 2 3 3 3" xfId="41123" xr:uid="{E0756524-D181-4D12-A988-35E271EDCF70}"/>
    <cellStyle name="40% - Accent3 4 2 3 4" xfId="21775" xr:uid="{283BB2E6-7D87-4241-9759-F95B8971C6C0}"/>
    <cellStyle name="40% - Accent3 4 2 3 4 2" xfId="29758" xr:uid="{4AC37146-D7F5-4283-B752-2D46E102035D}"/>
    <cellStyle name="40% - Accent3 4 2 3 5" xfId="27827" xr:uid="{50CB1C6D-87AB-4FEE-B364-0B02F217B294}"/>
    <cellStyle name="40% - Accent3 4 2 3 6" xfId="37126" xr:uid="{A160BE62-4A1A-4903-8995-85148DC2A4B0}"/>
    <cellStyle name="40% - Accent3 4 2 4" xfId="18331" xr:uid="{3AD90875-F12B-4966-846F-D8CC80051F82}"/>
    <cellStyle name="40% - Accent3 4 2 4 2" xfId="25226" xr:uid="{B5DBE773-7D08-4149-B7A6-4458E4D444E7}"/>
    <cellStyle name="40% - Accent3 4 2 4 2 2" xfId="34042" xr:uid="{F1E6C5FA-E2B7-4CDA-A8AB-298FBAA820E1}"/>
    <cellStyle name="40% - Accent3 4 2 4 3" xfId="31053" xr:uid="{7C268DA7-ED8F-4D19-8052-E8C147E09796}"/>
    <cellStyle name="40% - Accent3 4 2 4 4" xfId="38485" xr:uid="{FE3647AE-DD31-4EF1-98E7-0045D73684B1}"/>
    <cellStyle name="40% - Accent3 4 2 5" xfId="24213" xr:uid="{C6B85DD0-2339-44A6-B2AE-C3BD1EB62BB1}"/>
    <cellStyle name="40% - Accent3 4 2 5 2" xfId="32755" xr:uid="{AA3CE594-B659-4917-9A7E-9463DB211C05}"/>
    <cellStyle name="40% - Accent3 4 2 5 3" xfId="40420" xr:uid="{2E807B16-F231-4270-95FA-16B08D594725}"/>
    <cellStyle name="40% - Accent3 4 2 6" xfId="21237" xr:uid="{C6BBF93A-9D92-46FC-9C03-50DE09773A7B}"/>
    <cellStyle name="40% - Accent3 4 2 6 2" xfId="29151" xr:uid="{17EEBA1D-3E67-46EB-86B3-93CADFC0C7F4}"/>
    <cellStyle name="40% - Accent3 4 2 7" xfId="27243" xr:uid="{E8905024-EE30-4A52-834A-B5E3AC51DFA5}"/>
    <cellStyle name="40% - Accent3 4 2 8" xfId="36385" xr:uid="{102796AC-9052-442E-A3A2-535FF953652D}"/>
    <cellStyle name="40% - Accent3 4 3" xfId="10781" xr:uid="{DC9D3573-3C18-4260-978A-F33D6FC1819B}"/>
    <cellStyle name="40% - Accent3 4 3 2" xfId="12266" xr:uid="{8E35024C-F184-40EE-81DB-47877549F703}"/>
    <cellStyle name="40% - Accent3 4 3 2 2" xfId="15839" xr:uid="{001A86E7-C917-4C98-8EE2-9F316B8DE9B2}"/>
    <cellStyle name="40% - Accent3 4 3 2 2 2" xfId="26473" xr:uid="{B71D5DF1-DBE2-4940-B90E-636187EE99BC}"/>
    <cellStyle name="40% - Accent3 4 3 2 2 2 2" xfId="35524" xr:uid="{47124B4F-05AB-4587-9D0B-7E8F736DD94C}"/>
    <cellStyle name="40% - Accent3 4 3 2 2 3" xfId="32256" xr:uid="{95A35707-B3BF-4D2B-9B4A-1DC153B8A704}"/>
    <cellStyle name="40% - Accent3 4 3 2 2 4" xfId="39869" xr:uid="{62361693-3497-4825-AFF8-79659ED2B533}"/>
    <cellStyle name="40% - Accent3 4 3 2 3" xfId="19366" xr:uid="{35222B58-7BFA-4164-8BEC-58950723C626}"/>
    <cellStyle name="40% - Accent3 4 3 2 3 2" xfId="33498" xr:uid="{58DC493E-A298-43CD-B31E-3EB306843AAC}"/>
    <cellStyle name="40% - Accent3 4 3 2 3 3" xfId="41857" xr:uid="{3CB9C159-945C-4878-834E-5C9628C0EF65}"/>
    <cellStyle name="40% - Accent3 4 3 2 4" xfId="22449" xr:uid="{B6176EB6-1EF1-4DDF-B4B9-60FF1C40529B}"/>
    <cellStyle name="40% - Accent3 4 3 2 4 2" xfId="30551" xr:uid="{772E29E0-612D-419C-ABB3-32BB0728D6D0}"/>
    <cellStyle name="40% - Accent3 4 3 2 5" xfId="28579" xr:uid="{6506ECFE-4903-4AA8-8D79-79554C1C4186}"/>
    <cellStyle name="40% - Accent3 4 3 2 6" xfId="37909" xr:uid="{9F462FC4-8BAA-443F-866B-08718B9A27C0}"/>
    <cellStyle name="40% - Accent3 4 3 3" xfId="14413" xr:uid="{6D9AE9AE-639A-4819-B7AE-E7E90E9466FF}"/>
    <cellStyle name="40% - Accent3 4 3 3 2" xfId="23435" xr:uid="{B30990D2-7CB7-4378-8FCB-32CCE63B79C6}"/>
    <cellStyle name="40% - Accent3 4 3 3 2 2" xfId="31764" xr:uid="{28B64E7C-1489-4A30-A46F-44E6B34E22F9}"/>
    <cellStyle name="40% - Accent3 4 3 3 2 3" xfId="39316" xr:uid="{A04AF7B6-4977-402B-97AC-74B3C55C6751}"/>
    <cellStyle name="40% - Accent3 4 3 3 3" xfId="25980" xr:uid="{06553CC3-3AFA-49CE-904A-DED3986CF4B2}"/>
    <cellStyle name="40% - Accent3 4 3 3 3 2" xfId="34946" xr:uid="{1EACDB3F-8B86-4C71-BDC7-BBF0C4A88E42}"/>
    <cellStyle name="40% - Accent3 4 3 3 3 3" xfId="41312" xr:uid="{090F3724-232A-49D6-BDDC-8206BCCBE227}"/>
    <cellStyle name="40% - Accent3 4 3 3 4" xfId="21954" xr:uid="{A9C40904-865C-45BD-AD56-CE05745E67E5}"/>
    <cellStyle name="40% - Accent3 4 3 3 4 2" xfId="29961" xr:uid="{F0A3ABA3-A594-496C-AF4C-2BC371FAC03F}"/>
    <cellStyle name="40% - Accent3 4 3 3 5" xfId="28023" xr:uid="{58C97911-F81B-4C4C-9AC5-D89735CF0C97}"/>
    <cellStyle name="40% - Accent3 4 3 3 6" xfId="37328" xr:uid="{301E8B58-64AE-4E1E-B6B2-6F90441715C5}"/>
    <cellStyle name="40% - Accent3 4 3 4" xfId="17940" xr:uid="{6521A8CC-36AB-4EC0-9F94-A8CE4CFEBC00}"/>
    <cellStyle name="40% - Accent3 4 3 4 2" xfId="25412" xr:uid="{32AC5545-DC9F-49FA-9918-26CE0083FA95}"/>
    <cellStyle name="40% - Accent3 4 3 4 2 2" xfId="34240" xr:uid="{98E633A6-EFDB-47DE-8971-8F1138726E3C}"/>
    <cellStyle name="40% - Accent3 4 3 4 3" xfId="31236" xr:uid="{4274E3EC-604C-4940-B37D-9C7F78D16224}"/>
    <cellStyle name="40% - Accent3 4 3 4 4" xfId="38674" xr:uid="{FA52AA7F-836A-4FF9-B792-06D7AA29ECCB}"/>
    <cellStyle name="40% - Accent3 4 3 5" xfId="24394" xr:uid="{631DA272-1766-4B8F-881A-C4C3939D190B}"/>
    <cellStyle name="40% - Accent3 4 3 5 2" xfId="32944" xr:uid="{CBD9CFB6-0BAE-4B59-B0ED-63F14DDBC3E8}"/>
    <cellStyle name="40% - Accent3 4 3 5 3" xfId="40603" xr:uid="{E00ACF6A-FE30-4BE2-9EFA-5A22D390C1F0}"/>
    <cellStyle name="40% - Accent3 4 3 6" xfId="21417" xr:uid="{04BA0DAA-4212-4FDB-8691-AA9D095E8DC8}"/>
    <cellStyle name="40% - Accent3 4 3 6 2" xfId="29353" xr:uid="{28F1BDB4-4D96-474F-B90F-0BA2D74BA995}"/>
    <cellStyle name="40% - Accent3 4 3 7" xfId="27432" xr:uid="{96BB6EA3-CEA6-4654-BF04-635CB3103A3E}"/>
    <cellStyle name="40% - Accent3 4 3 8" xfId="36584" xr:uid="{3919EE90-8CE5-49FF-ADB0-BBA763988733}"/>
    <cellStyle name="40% - Accent3 4 4" xfId="11964" xr:uid="{3076E0DB-18A5-4C91-B9AA-5A0AF3F54153}"/>
    <cellStyle name="40% - Accent3 4 4 2" xfId="15542" xr:uid="{35F340E8-0146-45E8-A2C4-376B9C10201A}"/>
    <cellStyle name="40% - Accent3 4 4 2 2" xfId="26609" xr:uid="{FEE4125A-5C3C-46C1-92A2-A1958BA20061}"/>
    <cellStyle name="40% - Accent3 4 4 2 2 2" xfId="35685" xr:uid="{C924E04E-D5F0-4B70-ACFF-BE7A03DB620C}"/>
    <cellStyle name="40% - Accent3 4 4 2 2 3" xfId="40030" xr:uid="{28E2C65C-2468-4BDE-9CBB-AFEC7763B265}"/>
    <cellStyle name="40% - Accent3 4 4 2 3" xfId="32387" xr:uid="{89F73DA0-D3ED-4913-BA74-2E7BD44C427C}"/>
    <cellStyle name="40% - Accent3 4 4 2 3 2" xfId="42013" xr:uid="{3985305E-FCAD-4265-937B-0197A3E75470}"/>
    <cellStyle name="40% - Accent3 4 4 2 4" xfId="38065" xr:uid="{E7C9F594-2854-4A9E-8D96-30EB4CDE53D9}"/>
    <cellStyle name="40% - Accent3 4 4 3" xfId="19069" xr:uid="{EF5A2847-14DE-4BD2-AA94-09C4BE8CDCA1}"/>
    <cellStyle name="40% - Accent3 4 4 3 2" xfId="34396" xr:uid="{6FA81404-5B59-4769-BC5E-DDBCF01CB022}"/>
    <cellStyle name="40% - Accent3 4 4 3 3" xfId="38826" xr:uid="{6916140E-F817-4AF1-BF69-3D4CBF9AFA4C}"/>
    <cellStyle name="40% - Accent3 4 4 4" xfId="24881" xr:uid="{0DA2640B-0C9A-4136-8E78-4867A6921F18}"/>
    <cellStyle name="40% - Accent3 4 4 4 2" xfId="33655" xr:uid="{0522DF8B-333D-4FEC-9E8B-6AEEFFA9C22E}"/>
    <cellStyle name="40% - Accent3 4 4 4 3" xfId="40764" xr:uid="{B69B4364-0832-4FC1-994E-39E3CC00E155}"/>
    <cellStyle name="40% - Accent3 4 4 5" xfId="22592" xr:uid="{A6A5EFFA-DCF9-4604-846D-861562E5932B}"/>
    <cellStyle name="40% - Accent3 4 4 5 2" xfId="30717" xr:uid="{FD16DF0C-307B-4E7C-963E-F0A4F5442A23}"/>
    <cellStyle name="40% - Accent3 4 4 6" xfId="28740" xr:uid="{0E10E021-58B4-4DBE-A10C-A763FF674E88}"/>
    <cellStyle name="40% - Accent3 4 4 7" xfId="36753" xr:uid="{908D4B48-D99B-40E9-A511-DD163BA1D085}"/>
    <cellStyle name="40% - Accent3 4 5" xfId="10402" xr:uid="{F9038A30-930D-4BC8-B392-4C7719908576}"/>
    <cellStyle name="40% - Accent3 4 5 2" xfId="14136" xr:uid="{8C9DE17A-4596-4B13-BFCA-1C9BF2BEE195}"/>
    <cellStyle name="40% - Accent3 4 5 2 2" xfId="26145" xr:uid="{8D583F82-CD51-484C-B5B4-7A3EDF696AB2}"/>
    <cellStyle name="40% - Accent3 4 5 2 2 2" xfId="35149" xr:uid="{E7811996-109A-4006-9B1D-E1202061607F}"/>
    <cellStyle name="40% - Accent3 4 5 2 3" xfId="31930" xr:uid="{0955B27F-FC62-4F81-86E7-A8DDAD16407C}"/>
    <cellStyle name="40% - Accent3 4 5 2 4" xfId="39502" xr:uid="{C946D34F-0D97-402E-BC7A-06A57B73FFC3}"/>
    <cellStyle name="40% - Accent3 4 5 3" xfId="17663" xr:uid="{32B2F81E-9741-4851-BEAB-F9FE79D78B6C}"/>
    <cellStyle name="40% - Accent3 4 5 3 2" xfId="33137" xr:uid="{E6A25C5F-C272-4DC8-9360-65CD46B94865}"/>
    <cellStyle name="40% - Accent3 4 5 3 3" xfId="41502" xr:uid="{362E3B91-88A3-4E22-859E-1F91DCE035AA}"/>
    <cellStyle name="40% - Accent3 4 5 4" xfId="22121" xr:uid="{A34B5356-0D51-497B-B021-DE73B8ECC055}"/>
    <cellStyle name="40% - Accent3 4 5 4 2" xfId="30167" xr:uid="{BFA0EB1A-9A11-45FA-862C-7BDEB2C35736}"/>
    <cellStyle name="40% - Accent3 4 5 5" xfId="28219" xr:uid="{2EADE6F7-7A2C-4DE2-AE61-409A5F04AFBA}"/>
    <cellStyle name="40% - Accent3 4 5 6" xfId="37532" xr:uid="{27F074F2-D9B2-4AB2-935F-CD7CCF50778D}"/>
    <cellStyle name="40% - Accent3 4 6" xfId="20280" xr:uid="{FC664A1F-1A49-4C54-A058-79FA8C5681DD}"/>
    <cellStyle name="40% - Accent3 4 6 2" xfId="23118" xr:uid="{52DEE261-7BB6-4773-B49F-56AA3BF1F9FD}"/>
    <cellStyle name="40% - Accent3 4 6 2 2" xfId="31420" xr:uid="{2C61AFC1-B876-4EA1-A1CD-369ADC7DD5DC}"/>
    <cellStyle name="40% - Accent3 4 6 2 3" xfId="38978" xr:uid="{6E493F03-8E71-473E-A63E-E22A552D77E3}"/>
    <cellStyle name="40% - Accent3 4 6 3" xfId="25648" xr:uid="{8D5D929E-BBE7-4C98-88F5-79E4821CD5CD}"/>
    <cellStyle name="40% - Accent3 4 6 3 2" xfId="34563" xr:uid="{3CBA7BB1-0174-462E-A9FF-52FB8A9A857F}"/>
    <cellStyle name="40% - Accent3 4 6 3 3" xfId="40935" xr:uid="{CFC1FFC6-ECB5-4C20-B5AF-D2601393151F}"/>
    <cellStyle name="40% - Accent3 4 6 4" xfId="21599" xr:uid="{0D64E7AD-21CC-4078-A0F3-AE3B27617BC7}"/>
    <cellStyle name="40% - Accent3 4 6 4 2" xfId="29559" xr:uid="{8A9CBFCB-7E8C-487D-943B-CF36D0CD2C7F}"/>
    <cellStyle name="40% - Accent3 4 6 5" xfId="27639" xr:uid="{AC8A2B77-672A-4FF5-8B41-5F8F64193406}"/>
    <cellStyle name="40% - Accent3 4 6 6" xfId="36927" xr:uid="{B98A2D0A-4C6E-4FF7-9705-7DBDC766A35C}"/>
    <cellStyle name="40% - Accent3 4 7" xfId="22736" xr:uid="{1D6D4001-BDB7-4806-983A-D615D1769D7C}"/>
    <cellStyle name="40% - Accent3 4 7 2" xfId="25065" xr:uid="{FDA06E54-4B63-433F-ADB0-588836FE63F2}"/>
    <cellStyle name="40% - Accent3 4 7 2 2" xfId="33864" xr:uid="{85EA85AF-F3C8-4172-A8A3-F0BE4DF761D4}"/>
    <cellStyle name="40% - Accent3 4 7 3" xfId="30892" xr:uid="{790DB08E-D542-4B5E-900E-2DF03EB61F5E}"/>
    <cellStyle name="40% - Accent3 4 7 4" xfId="38305" xr:uid="{3D8A7EFE-F75A-4F13-9A5D-45C5CACED558}"/>
    <cellStyle name="40% - Accent3 4 8" xfId="24069" xr:uid="{A3F2E47C-59AE-4B25-8A72-76A84338FA40}"/>
    <cellStyle name="40% - Accent3 4 8 2" xfId="32579" xr:uid="{6E2E8B86-D08A-410F-8EC5-1B2173418D21}"/>
    <cellStyle name="40% - Accent3 4 8 3" xfId="40244" xr:uid="{9751C6EA-71F0-4F4C-9BAF-6B05F7AC613B}"/>
    <cellStyle name="40% - Accent3 4 9" xfId="21068" xr:uid="{D1A49809-698E-4354-8048-A5704D4A6BB7}"/>
    <cellStyle name="40% - Accent3 4 9 2" xfId="28951" xr:uid="{5DEE2285-0643-42DE-8F35-B781416814D5}"/>
    <cellStyle name="40% - Accent3 5" xfId="810" xr:uid="{A69994FE-6FAC-44AE-B84D-91C99BD2701E}"/>
    <cellStyle name="40% - Accent3 5 10" xfId="36185" xr:uid="{6FE1613B-D402-4CC4-9378-54369091B7C9}"/>
    <cellStyle name="40% - Accent3 5 11" xfId="6639" xr:uid="{BD8B9200-8895-4DC0-969E-68B12B40000D}"/>
    <cellStyle name="40% - Accent3 5 12" xfId="42906" xr:uid="{DECAF2AF-FBE1-4C3D-884B-CC708AE56C22}"/>
    <cellStyle name="40% - Accent3 5 2" xfId="1955" xr:uid="{D622E0DC-C7C1-4744-A3AC-D9E75E9C7031}"/>
    <cellStyle name="40% - Accent3 5 2 10" xfId="44002" xr:uid="{E959FEC6-D568-418A-9F76-75C37F6F6823}"/>
    <cellStyle name="40% - Accent3 5 2 2" xfId="3718" xr:uid="{DC4DB3F2-D64F-43D5-9DD6-33A6B501F28D}"/>
    <cellStyle name="40% - Accent3 5 2 2 2" xfId="16350" xr:uid="{2FEA4CE2-EB6E-4A1E-8167-53E61DE27497}"/>
    <cellStyle name="40% - Accent3 5 2 2 2 2" xfId="26295" xr:uid="{FD9B0AE3-2D0B-46D2-9928-6716554561B5}"/>
    <cellStyle name="40% - Accent3 5 2 2 2 2 2" xfId="35326" xr:uid="{4B2DAC03-C388-4710-8CCD-20689BA5A704}"/>
    <cellStyle name="40% - Accent3 5 2 2 2 3" xfId="32080" xr:uid="{EC0F713C-305A-4308-8529-408264AB72D8}"/>
    <cellStyle name="40% - Accent3 5 2 2 2 4" xfId="39679" xr:uid="{8A516C15-1022-4B79-9D5E-B48C4521155A}"/>
    <cellStyle name="40% - Accent3 5 2 2 3" xfId="19877" xr:uid="{549F1534-986F-4F7A-BFB3-6AB9952594B4}"/>
    <cellStyle name="40% - Accent3 5 2 2 3 2" xfId="33309" xr:uid="{852896B4-71DF-453C-8EAB-6B46A362A35C}"/>
    <cellStyle name="40% - Accent3 5 2 2 3 3" xfId="41674" xr:uid="{C4AA9A62-5E15-4226-A98E-73CD25DC2724}"/>
    <cellStyle name="40% - Accent3 5 2 2 4" xfId="22275" xr:uid="{2D6C7405-5FBD-4B4B-93EC-2E65C12AC1C7}"/>
    <cellStyle name="40% - Accent3 5 2 2 4 2" xfId="30350" xr:uid="{88CAC760-4737-4006-8E3A-75107673AD05}"/>
    <cellStyle name="40% - Accent3 5 2 2 5" xfId="28389" xr:uid="{6E5F98FE-9850-4FE9-A857-720EE05274D5}"/>
    <cellStyle name="40% - Accent3 5 2 2 6" xfId="37712" xr:uid="{D2EFB732-7337-4A08-878F-D53D311B86C1}"/>
    <cellStyle name="40% - Accent3 5 2 2 7" xfId="12777" xr:uid="{6DE22FDA-078F-4C25-9FAB-2A0A2861076D}"/>
    <cellStyle name="40% - Accent3 5 2 2 8" xfId="45743" xr:uid="{65B59EB4-40A8-463B-A81B-C0AACBBE739D}"/>
    <cellStyle name="40% - Accent3 5 2 3" xfId="5089" xr:uid="{BE5BF1C3-B361-46D9-96BE-797CCAC175E4}"/>
    <cellStyle name="40% - Accent3 5 2 3 2" xfId="23257" xr:uid="{6BB9E114-6D4E-4F4C-AD36-1AD2C7B7AA33}"/>
    <cellStyle name="40% - Accent3 5 2 3 2 2" xfId="31583" xr:uid="{6F91C9E7-FD35-439C-8DBC-14F084816499}"/>
    <cellStyle name="40% - Accent3 5 2 3 2 3" xfId="39141" xr:uid="{063A6418-13FB-4E6E-BD1F-56174744B41E}"/>
    <cellStyle name="40% - Accent3 5 2 3 3" xfId="25798" xr:uid="{EABCB8A6-EF87-4F57-A14E-6A8108007C93}"/>
    <cellStyle name="40% - Accent3 5 2 3 3 2" xfId="34748" xr:uid="{D881BD00-B012-4C57-98C6-F041B66201CC}"/>
    <cellStyle name="40% - Accent3 5 2 3 3 3" xfId="41120" xr:uid="{E8612C55-0246-4A05-BB57-3A14CE7C961E}"/>
    <cellStyle name="40% - Accent3 5 2 3 4" xfId="21773" xr:uid="{F47E2154-0F72-4BAD-872F-B3F30F02C6C4}"/>
    <cellStyle name="40% - Accent3 5 2 3 4 2" xfId="29754" xr:uid="{A6DF7AFF-0D52-41A3-B861-E5FA649DFB36}"/>
    <cellStyle name="40% - Accent3 5 2 3 5" xfId="27824" xr:uid="{C363B869-5088-4546-8C3D-0EF3CBAD2458}"/>
    <cellStyle name="40% - Accent3 5 2 3 6" xfId="37122" xr:uid="{DFFB3608-D267-4AE2-9408-A106B75694ED}"/>
    <cellStyle name="40% - Accent3 5 2 3 7" xfId="14908" xr:uid="{E1188DE9-A1F3-4755-BCFA-FB88DFDBA603}"/>
    <cellStyle name="40% - Accent3 5 2 3 8" xfId="47092" xr:uid="{560163B1-C145-4448-9442-7095F7A0FEB0}"/>
    <cellStyle name="40% - Accent3 5 2 4" xfId="18435" xr:uid="{12AFFDF5-57C8-4F53-A5C2-31F9CB52AAE3}"/>
    <cellStyle name="40% - Accent3 5 2 4 2" xfId="25224" xr:uid="{414FC2EF-486A-4D52-8830-6B9AE905978E}"/>
    <cellStyle name="40% - Accent3 5 2 4 2 2" xfId="34038" xr:uid="{3928324E-B53B-4A7A-A17A-5FE238289549}"/>
    <cellStyle name="40% - Accent3 5 2 4 3" xfId="31051" xr:uid="{12238DAD-0DE4-40C7-92E8-5525AB2F40BF}"/>
    <cellStyle name="40% - Accent3 5 2 4 4" xfId="38481" xr:uid="{6FE3C875-599A-4C0F-B1CA-C1DA81BF169F}"/>
    <cellStyle name="40% - Accent3 5 2 5" xfId="24211" xr:uid="{124F506B-6C60-4103-B1C8-1F20F5B4C3D0}"/>
    <cellStyle name="40% - Accent3 5 2 5 2" xfId="32752" xr:uid="{DAE239B1-C68B-4843-8ED8-78A50B2344E2}"/>
    <cellStyle name="40% - Accent3 5 2 5 3" xfId="40417" xr:uid="{A590C00E-1E71-4688-AFCC-F52F9A7E3BA5}"/>
    <cellStyle name="40% - Accent3 5 2 6" xfId="21234" xr:uid="{35FA1341-295C-425A-9284-C566DB3D7C6C}"/>
    <cellStyle name="40% - Accent3 5 2 6 2" xfId="29147" xr:uid="{2A27EDDC-4967-45E3-9719-75B138341313}"/>
    <cellStyle name="40% - Accent3 5 2 7" xfId="27240" xr:uid="{EC639483-B972-47EC-B6F7-3D937A8D35F8}"/>
    <cellStyle name="40% - Accent3 5 2 8" xfId="36382" xr:uid="{C2AFC3A8-6E53-4D16-93C6-040DA6E3A093}"/>
    <cellStyle name="40% - Accent3 5 2 9" xfId="11312" xr:uid="{118EB009-1645-4DA5-A9B2-6D4CF494FF22}"/>
    <cellStyle name="40% - Accent3 5 3" xfId="1393" xr:uid="{33586D3C-3462-43B7-8EAA-D4731D381A27}"/>
    <cellStyle name="40% - Accent3 5 3 10" xfId="43484" xr:uid="{5A5DB8CC-9CBF-43BB-91B6-0ECDAC6DC079}"/>
    <cellStyle name="40% - Accent3 5 3 2" xfId="3200" xr:uid="{DEA69A72-D653-4D11-942C-2A2663DEFE0C}"/>
    <cellStyle name="40% - Accent3 5 3 2 2" xfId="15943" xr:uid="{F047E818-480D-484C-9577-5364C9FB53B7}"/>
    <cellStyle name="40% - Accent3 5 3 2 2 2" xfId="26470" xr:uid="{A79BCBE8-3792-496B-83F5-267C10397E98}"/>
    <cellStyle name="40% - Accent3 5 3 2 2 2 2" xfId="35521" xr:uid="{2E7629C1-4767-4B5F-ADF8-5E7EF8A21089}"/>
    <cellStyle name="40% - Accent3 5 3 2 2 3" xfId="32253" xr:uid="{652585D6-D87A-43C7-A5B5-BC5E7074A01B}"/>
    <cellStyle name="40% - Accent3 5 3 2 2 4" xfId="39866" xr:uid="{D9283E1E-CEA9-4EC5-87AA-9132C26355EB}"/>
    <cellStyle name="40% - Accent3 5 3 2 3" xfId="19470" xr:uid="{60C159D9-4138-43FF-A421-D078A348E115}"/>
    <cellStyle name="40% - Accent3 5 3 2 3 2" xfId="33495" xr:uid="{68AE0B50-B886-4C64-866A-2FDC20103E5B}"/>
    <cellStyle name="40% - Accent3 5 3 2 3 3" xfId="41854" xr:uid="{F0405275-196E-4A19-B1AC-B03D3DCB0CF6}"/>
    <cellStyle name="40% - Accent3 5 3 2 4" xfId="22446" xr:uid="{562B1B1E-63B5-44C5-962E-4DB90B2E0D87}"/>
    <cellStyle name="40% - Accent3 5 3 2 4 2" xfId="30547" xr:uid="{31835895-4C3F-44E2-9CB4-7E4454978169}"/>
    <cellStyle name="40% - Accent3 5 3 2 5" xfId="28576" xr:uid="{07F8EFEA-4D27-42D6-92F9-FA5CF02C4F04}"/>
    <cellStyle name="40% - Accent3 5 3 2 6" xfId="37905" xr:uid="{999A800A-97BD-4F67-83E6-DDC165DA9189}"/>
    <cellStyle name="40% - Accent3 5 3 2 7" xfId="12370" xr:uid="{6824C9C8-AFA6-4929-ABE4-108575CE04BB}"/>
    <cellStyle name="40% - Accent3 5 3 2 8" xfId="45225" xr:uid="{1FE9CA96-79B7-4D5D-9490-0F92F3B58BB5}"/>
    <cellStyle name="40% - Accent3 5 3 3" xfId="14516" xr:uid="{4F198AE6-B118-441A-AC57-D0E54C561172}"/>
    <cellStyle name="40% - Accent3 5 3 3 2" xfId="23432" xr:uid="{EB9B3A13-CB12-46D9-B085-B7FF42DDB3FD}"/>
    <cellStyle name="40% - Accent3 5 3 3 2 2" xfId="31761" xr:uid="{B33DDEAC-B1C5-4489-B2A4-B9D678D1BCB3}"/>
    <cellStyle name="40% - Accent3 5 3 3 2 3" xfId="39313" xr:uid="{CA6C5167-92A2-4954-918D-EFD48D74AAEB}"/>
    <cellStyle name="40% - Accent3 5 3 3 3" xfId="25977" xr:uid="{3AC182CB-D7DF-4CEE-8A2E-F83A1AE7EAEE}"/>
    <cellStyle name="40% - Accent3 5 3 3 3 2" xfId="34943" xr:uid="{4184CE57-CEC4-4A6E-99E3-7B39C00ABDF2}"/>
    <cellStyle name="40% - Accent3 5 3 3 3 3" xfId="41309" xr:uid="{DEA1198B-F4ED-4B93-9B33-353906BE110E}"/>
    <cellStyle name="40% - Accent3 5 3 3 4" xfId="21951" xr:uid="{68EB330F-148E-4026-9FB6-4F3874325186}"/>
    <cellStyle name="40% - Accent3 5 3 3 4 2" xfId="29957" xr:uid="{DF5A3511-F028-4085-B498-C4C9418C3DBF}"/>
    <cellStyle name="40% - Accent3 5 3 3 5" xfId="28020" xr:uid="{01C5E688-0280-4352-A200-538F12571FD5}"/>
    <cellStyle name="40% - Accent3 5 3 3 6" xfId="37324" xr:uid="{DE62A8B7-0614-4BA7-8560-838D43488336}"/>
    <cellStyle name="40% - Accent3 5 3 4" xfId="18043" xr:uid="{5922BA8B-AD98-46D9-8C38-E44319FC2D15}"/>
    <cellStyle name="40% - Accent3 5 3 4 2" xfId="25409" xr:uid="{574602B6-AE64-4EAE-9176-E3D9FD55AF9A}"/>
    <cellStyle name="40% - Accent3 5 3 4 2 2" xfId="34236" xr:uid="{7DAACCC6-0B08-4D86-8828-C783372A652E}"/>
    <cellStyle name="40% - Accent3 5 3 4 3" xfId="31233" xr:uid="{F12C9D08-482E-4370-86A1-F24635144ABC}"/>
    <cellStyle name="40% - Accent3 5 3 4 4" xfId="38670" xr:uid="{2148A221-33D3-46B7-93CD-7306AB215D42}"/>
    <cellStyle name="40% - Accent3 5 3 5" xfId="24391" xr:uid="{F275DEC8-27A8-4F87-8F1A-DDA4E9E6BD61}"/>
    <cellStyle name="40% - Accent3 5 3 5 2" xfId="32941" xr:uid="{8F99AE16-A915-47D5-96FC-8A0F6FE7EBAB}"/>
    <cellStyle name="40% - Accent3 5 3 5 3" xfId="40600" xr:uid="{3A46842C-F895-4280-9E72-0F22049D866F}"/>
    <cellStyle name="40% - Accent3 5 3 6" xfId="21414" xr:uid="{C9002707-DE7F-4B7F-B901-CCC94D06397C}"/>
    <cellStyle name="40% - Accent3 5 3 6 2" xfId="29349" xr:uid="{A77FA85F-C6FD-4B43-86C1-43B052068621}"/>
    <cellStyle name="40% - Accent3 5 3 7" xfId="27429" xr:uid="{1B0ADA43-77AB-430E-9A92-D7374FEC39F0}"/>
    <cellStyle name="40% - Accent3 5 3 8" xfId="36580" xr:uid="{05481984-FA6B-4528-A357-F77C853F33AA}"/>
    <cellStyle name="40% - Accent3 5 3 9" xfId="10888" xr:uid="{3F32DC77-DD97-47E9-AFFB-238BB146FB43}"/>
    <cellStyle name="40% - Accent3 5 4" xfId="2622" xr:uid="{2715DC08-545F-43A2-B9D6-46DDCB662CEF}"/>
    <cellStyle name="40% - Accent3 5 4 2" xfId="15199" xr:uid="{E046DA62-9C3D-42A1-8E11-42894C7BC468}"/>
    <cellStyle name="40% - Accent3 5 4 2 2" xfId="26144" xr:uid="{7F7F6B47-6A3A-44F1-822E-0611AF13D6AF}"/>
    <cellStyle name="40% - Accent3 5 4 2 2 2" xfId="35145" xr:uid="{D0D930C6-E123-4B7A-B3F8-A94FFCB521D9}"/>
    <cellStyle name="40% - Accent3 5 4 2 3" xfId="31929" xr:uid="{09F438CC-EC6C-4422-B1A8-8CD6C3EC3FCB}"/>
    <cellStyle name="40% - Accent3 5 4 2 4" xfId="39498" xr:uid="{488AED3C-5385-447C-84E3-4E7E8D8FA245}"/>
    <cellStyle name="40% - Accent3 5 4 3" xfId="18726" xr:uid="{1D5F8B29-D9E4-4E4A-9ED2-349FBEEC7F80}"/>
    <cellStyle name="40% - Accent3 5 4 3 2" xfId="33134" xr:uid="{E4E1A553-A878-4C08-89CF-45FF926D5DB0}"/>
    <cellStyle name="40% - Accent3 5 4 3 3" xfId="41499" xr:uid="{4AD95D33-8C48-4737-A0F3-A63188E93496}"/>
    <cellStyle name="40% - Accent3 5 4 4" xfId="22120" xr:uid="{CEE8E66D-B5F8-4CBC-B62B-15A43BE62881}"/>
    <cellStyle name="40% - Accent3 5 4 4 2" xfId="30163" xr:uid="{C12149B3-718C-43DA-8AFE-F1EF3771AD08}"/>
    <cellStyle name="40% - Accent3 5 4 5" xfId="28216" xr:uid="{FDCCF140-EA05-4B5A-9CD6-F7C4137478AD}"/>
    <cellStyle name="40% - Accent3 5 4 6" xfId="37528" xr:uid="{20FDF9F6-4CDB-4F67-BB74-7BC2F2A23F7B}"/>
    <cellStyle name="40% - Accent3 5 4 7" xfId="11616" xr:uid="{43D9ECE4-9D84-458A-855A-0818065982C8}"/>
    <cellStyle name="40% - Accent3 5 4 8" xfId="44647" xr:uid="{FA92FAE7-6CD7-442B-AB5F-D49707CD51F8}"/>
    <cellStyle name="40% - Accent3 5 5" xfId="4571" xr:uid="{6F7AEF96-3BB8-421D-8A0F-6A6C51409162}"/>
    <cellStyle name="40% - Accent3 5 5 2" xfId="13803" xr:uid="{1FCFDD1B-CEF6-413E-B898-E21B4F431141}"/>
    <cellStyle name="40% - Accent3 5 5 2 2" xfId="31417" xr:uid="{C7D7219F-7D7E-48EF-9D3E-D79FDD97EDC0}"/>
    <cellStyle name="40% - Accent3 5 5 2 3" xfId="38975" xr:uid="{148274F2-E5C8-45A2-93D6-FCF9B58A833E}"/>
    <cellStyle name="40% - Accent3 5 5 3" xfId="17339" xr:uid="{E9278FE2-D510-4F93-A4D9-F83F698722A7}"/>
    <cellStyle name="40% - Accent3 5 5 3 2" xfId="34559" xr:uid="{757E7132-C58D-42D3-959F-B78A8563DB81}"/>
    <cellStyle name="40% - Accent3 5 5 3 3" xfId="40931" xr:uid="{14340ED8-B0D6-4510-A5FD-758FAE33BD25}"/>
    <cellStyle name="40% - Accent3 5 5 4" xfId="21596" xr:uid="{B7E76592-A0BA-4DCF-A89E-D315C67693F4}"/>
    <cellStyle name="40% - Accent3 5 5 4 2" xfId="29555" xr:uid="{E758BD31-9D7E-4BF1-BF04-3B850E3DC69D}"/>
    <cellStyle name="40% - Accent3 5 5 5" xfId="27635" xr:uid="{CFD2E785-27E6-455C-91B6-5F7812F9D18C}"/>
    <cellStyle name="40% - Accent3 5 5 6" xfId="36923" xr:uid="{5CA934FF-ED26-4F26-A42E-3070FA400D19}"/>
    <cellStyle name="40% - Accent3 5 5 7" xfId="7598" xr:uid="{1881621D-7AEC-4438-9E11-F87ED470A8EF}"/>
    <cellStyle name="40% - Accent3 5 5 8" xfId="46574" xr:uid="{1C11DCAD-DEBB-4E02-87F2-9BDEC87F3D57}"/>
    <cellStyle name="40% - Accent3 5 6" xfId="5507" xr:uid="{99D63430-10FF-4AB2-A26F-9AB9C57905EB}"/>
    <cellStyle name="40% - Accent3 5 6 2" xfId="25062" xr:uid="{B1962EC3-8845-4665-8A61-8A88BA83C8CD}"/>
    <cellStyle name="40% - Accent3 5 6 2 2" xfId="33860" xr:uid="{1ACA1BEB-C95C-4451-8F43-AD4DF23CD831}"/>
    <cellStyle name="40% - Accent3 5 6 3" xfId="30889" xr:uid="{6250BFCC-D02C-4EE6-AB13-7AD438143055}"/>
    <cellStyle name="40% - Accent3 5 6 4" xfId="38301" xr:uid="{3F777EAB-8021-477B-ADD7-1CBBD96B2E80}"/>
    <cellStyle name="40% - Accent3 5 6 5" xfId="13181" xr:uid="{78A45726-259F-440A-9801-A907CC6C88C4}"/>
    <cellStyle name="40% - Accent3 5 6 6" xfId="47509" xr:uid="{FA1ACD1B-5DAD-4D79-8CC7-E9E9BA8A3E13}"/>
    <cellStyle name="40% - Accent3 5 7" xfId="16719" xr:uid="{8A19777B-1F1A-4861-A29D-AEF9E67AEB81}"/>
    <cellStyle name="40% - Accent3 5 7 2" xfId="32575" xr:uid="{1FF1A5D1-87F2-49C6-8897-02DF2B76A311}"/>
    <cellStyle name="40% - Accent3 5 7 3" xfId="40240" xr:uid="{04B68350-87A0-4444-8430-7D9264B67270}"/>
    <cellStyle name="40% - Accent3 5 8" xfId="21065" xr:uid="{7AD42669-F1E5-4F22-ACEE-6E8F891846DF}"/>
    <cellStyle name="40% - Accent3 5 8 2" xfId="28947" xr:uid="{FBE20771-45B6-4B3D-ABC7-187822931C91}"/>
    <cellStyle name="40% - Accent3 5 9" xfId="27072" xr:uid="{4DBFDC91-A7D1-4956-882B-4C237CEDAD1D}"/>
    <cellStyle name="40% - Accent3 6" xfId="308" xr:uid="{21FD6BF7-6367-4DCC-838F-872F8B003B5A}"/>
    <cellStyle name="40% - Accent3 6 10" xfId="42651" xr:uid="{B7B04654-580E-42F5-9677-2A95CEFB4668}"/>
    <cellStyle name="40% - Accent3 6 2" xfId="1637" xr:uid="{DCB8DFD0-8280-4B23-AA18-47ECDC841E69}"/>
    <cellStyle name="40% - Accent3 6 2 2" xfId="3444" xr:uid="{A8C7B267-6DD0-409F-B9D0-E81F93FFB7F6}"/>
    <cellStyle name="40% - Accent3 6 2 2 2" xfId="26261" xr:uid="{6ADBA266-452C-4BB1-BF4A-D0E89A47E385}"/>
    <cellStyle name="40% - Accent3 6 2 2 2 2" xfId="35280" xr:uid="{02F122FD-BD4A-4CE3-B745-330AEE0268BC}"/>
    <cellStyle name="40% - Accent3 6 2 2 3" xfId="32046" xr:uid="{5741F7FE-82CE-4AD9-9D62-DC490A3B9844}"/>
    <cellStyle name="40% - Accent3 6 2 2 4" xfId="39633" xr:uid="{0C5C2111-A2A9-40F1-8515-BFB5EA8A686A}"/>
    <cellStyle name="40% - Accent3 6 2 2 5" xfId="16086" xr:uid="{91C77155-02DC-45F9-89A2-99C75E88F179}"/>
    <cellStyle name="40% - Accent3 6 2 2 6" xfId="45469" xr:uid="{FD1F2C92-90AD-4648-8CB1-26184543D241}"/>
    <cellStyle name="40% - Accent3 6 2 3" xfId="19613" xr:uid="{D654E98D-0A4E-4AF2-BCAC-FD52E4FB7F8D}"/>
    <cellStyle name="40% - Accent3 6 2 3 2" xfId="33266" xr:uid="{08D8B5F1-A828-4608-818D-629FB5AFE7DB}"/>
    <cellStyle name="40% - Accent3 6 2 3 3" xfId="41631" xr:uid="{A0A9479D-C788-40CD-8307-7E0F096B36CD}"/>
    <cellStyle name="40% - Accent3 6 2 4" xfId="22237" xr:uid="{CE66F786-1B3F-4134-8C1E-9FD3A10B11AC}"/>
    <cellStyle name="40% - Accent3 6 2 4 2" xfId="30299" xr:uid="{4BB800BE-561C-4BD5-B588-C951935C3C62}"/>
    <cellStyle name="40% - Accent3 6 2 5" xfId="28347" xr:uid="{4FA1244D-C7AC-4387-8C51-343A58F57E21}"/>
    <cellStyle name="40% - Accent3 6 2 6" xfId="37665" xr:uid="{3B2B15BA-4D29-4E5B-AD69-ECC90D9DEFC6}"/>
    <cellStyle name="40% - Accent3 6 2 7" xfId="12513" xr:uid="{A9F38CD3-08A7-4BAC-9A00-1BAF2DE12AC8}"/>
    <cellStyle name="40% - Accent3 6 2 8" xfId="43728" xr:uid="{BAF8763A-CA75-42CF-AB72-8531A4355A66}"/>
    <cellStyle name="40% - Accent3 6 3" xfId="2367" xr:uid="{D02D4188-32E4-4E34-91C0-74FB3899095E}"/>
    <cellStyle name="40% - Accent3 6 3 2" xfId="14658" xr:uid="{A7B9647A-2919-4400-B7E0-66D83D580E8C}"/>
    <cellStyle name="40% - Accent3 6 3 2 2" xfId="31546" xr:uid="{341CEFAE-0122-40E1-8968-2D92732F5500}"/>
    <cellStyle name="40% - Accent3 6 3 2 3" xfId="39104" xr:uid="{47BE3466-A8E3-4029-A4FB-D4FF5C648906}"/>
    <cellStyle name="40% - Accent3 6 3 3" xfId="18185" xr:uid="{3D59F234-C39D-444F-B7AF-98B814BEB746}"/>
    <cellStyle name="40% - Accent3 6 3 3 2" xfId="34705" xr:uid="{BAFDC453-900E-4857-BF74-493A1E781EDA}"/>
    <cellStyle name="40% - Accent3 6 3 3 3" xfId="41077" xr:uid="{9B21BD39-2EE6-4845-BCF8-20F0A23298CB}"/>
    <cellStyle name="40% - Accent3 6 3 4" xfId="21736" xr:uid="{008AC901-5854-43B7-8691-0308E8FCB0A8}"/>
    <cellStyle name="40% - Accent3 6 3 4 2" xfId="29703" xr:uid="{B1B20939-D51B-4ADC-A48B-2F2B620C1037}"/>
    <cellStyle name="40% - Accent3 6 3 5" xfId="27781" xr:uid="{CA9E8F8B-D57D-44A0-A023-AABC7525FACC}"/>
    <cellStyle name="40% - Accent3 6 3 6" xfId="37071" xr:uid="{9354762A-34A8-40B4-9714-D3B31D0F594A}"/>
    <cellStyle name="40% - Accent3 6 3 7" xfId="11062" xr:uid="{DC3C44EE-554D-4244-836F-4C7C7BE1A6E3}"/>
    <cellStyle name="40% - Accent3 6 3 8" xfId="44392" xr:uid="{8F6C31AB-01B0-4D7A-A12B-B68C3900A319}"/>
    <cellStyle name="40% - Accent3 6 4" xfId="4815" xr:uid="{A704F41F-167C-4338-AAF9-6667EB7B940D}"/>
    <cellStyle name="40% - Accent3 6 4 2" xfId="25186" xr:uid="{1A509ECC-CB52-4603-A95E-85DEA5B8F32A}"/>
    <cellStyle name="40% - Accent3 6 4 2 2" xfId="33992" xr:uid="{29C989B0-9113-4623-994A-740B76B319CC}"/>
    <cellStyle name="40% - Accent3 6 4 3" xfId="31013" xr:uid="{A9F8F081-425C-4490-91A2-EE340F45E980}"/>
    <cellStyle name="40% - Accent3 6 4 4" xfId="38435" xr:uid="{6A483FA4-18B0-4C9A-A97D-2504871012C5}"/>
    <cellStyle name="40% - Accent3 6 4 5" xfId="13199" xr:uid="{0608633E-2F31-459C-BB63-1CF2B09528DB}"/>
    <cellStyle name="40% - Accent3 6 4 6" xfId="46818" xr:uid="{01A88B6E-34B7-4E8F-B298-F14F6FFBF706}"/>
    <cellStyle name="40% - Accent3 6 5" xfId="16735" xr:uid="{B0862076-BC1F-454F-8506-FC886DCB79CC}"/>
    <cellStyle name="40% - Accent3 6 5 2" xfId="32709" xr:uid="{46686140-5652-4168-A32E-5DE631BF5C2C}"/>
    <cellStyle name="40% - Accent3 6 5 3" xfId="40374" xr:uid="{E2B408D6-E998-47C1-8B36-8FD34768E0AC}"/>
    <cellStyle name="40% - Accent3 6 6" xfId="21193" xr:uid="{AD8D9B5B-9B8F-4F9D-B4D9-6785E2FC2FA2}"/>
    <cellStyle name="40% - Accent3 6 6 2" xfId="29096" xr:uid="{2B4B9E64-B5BA-4009-8B8A-88A625F69BE9}"/>
    <cellStyle name="40% - Accent3 6 7" xfId="27198" xr:uid="{F31A129E-690D-468A-909E-E472AD4828B5}"/>
    <cellStyle name="40% - Accent3 6 8" xfId="36335" xr:uid="{DED32404-B179-47AA-BB61-870ADEABEC2B}"/>
    <cellStyle name="40% - Accent3 6 9" xfId="6665" xr:uid="{C7D06B67-1E55-4947-AF14-679493EEBC44}"/>
    <cellStyle name="40% - Accent3 7" xfId="1077" xr:uid="{C0DD2257-0643-428E-B44D-864CBBA16009}"/>
    <cellStyle name="40% - Accent3 7 10" xfId="43171" xr:uid="{E71119AA-8B55-42EF-8729-F2B76144943A}"/>
    <cellStyle name="40% - Accent3 7 2" xfId="2887" xr:uid="{190EBE33-7AA5-49C3-9695-34C44F4D3320}"/>
    <cellStyle name="40% - Accent3 7 2 2" xfId="15686" xr:uid="{F58DD687-1C46-4234-82D2-6DFD355A2E13}"/>
    <cellStyle name="40% - Accent3 7 2 2 2" xfId="26427" xr:uid="{E85CB2F5-8768-498A-814B-8FE46DA5C7E8}"/>
    <cellStyle name="40% - Accent3 7 2 2 2 2" xfId="35474" xr:uid="{5BFE158A-D8AB-43C2-A578-556C656B8FC9}"/>
    <cellStyle name="40% - Accent3 7 2 2 3" xfId="32210" xr:uid="{2237E259-2E56-461C-B746-51E78858C565}"/>
    <cellStyle name="40% - Accent3 7 2 2 4" xfId="39819" xr:uid="{D3020F9F-C63F-4D83-95C1-166E7D1A6279}"/>
    <cellStyle name="40% - Accent3 7 2 3" xfId="19213" xr:uid="{4320BC4F-F348-4A50-A4CA-7EFAAEBD2A55}"/>
    <cellStyle name="40% - Accent3 7 2 3 2" xfId="33452" xr:uid="{0680074E-1022-4BE4-A189-B0DFF3B08CAD}"/>
    <cellStyle name="40% - Accent3 7 2 3 3" xfId="41811" xr:uid="{5E84D4FB-D9C4-4CD4-B897-913E39B4F364}"/>
    <cellStyle name="40% - Accent3 7 2 4" xfId="22404" xr:uid="{8E0DFF91-F0D7-4617-8A2A-92A6A428B138}"/>
    <cellStyle name="40% - Accent3 7 2 4 2" xfId="30496" xr:uid="{5811E79D-0364-40AC-AFB0-7ACE28837A55}"/>
    <cellStyle name="40% - Accent3 7 2 5" xfId="28533" xr:uid="{0851BEA6-BD0D-4D14-B66D-0844991DFAA4}"/>
    <cellStyle name="40% - Accent3 7 2 6" xfId="37854" xr:uid="{3563A05C-418B-44A9-B99F-0DA29991BEB2}"/>
    <cellStyle name="40% - Accent3 7 2 7" xfId="12113" xr:uid="{5035F895-4BD4-455A-AE1C-E3953D53E05C}"/>
    <cellStyle name="40% - Accent3 7 2 8" xfId="44912" xr:uid="{5CBC0A6B-4901-4F90-908F-A2DD0CBBCD0C}"/>
    <cellStyle name="40% - Accent3 7 3" xfId="13440" xr:uid="{0FB5ADE0-5B4A-42AD-8FA8-EFE8EFAB5515}"/>
    <cellStyle name="40% - Accent3 7 3 2" xfId="23390" xr:uid="{4532A233-CA7A-4F78-9A88-4234C7BC4104}"/>
    <cellStyle name="40% - Accent3 7 3 2 2" xfId="31718" xr:uid="{9F276CC0-31E6-4A78-AD3B-0F1061C857AD}"/>
    <cellStyle name="40% - Accent3 7 3 2 3" xfId="39270" xr:uid="{277BA1D8-2C19-493F-B31D-E4CA0DBEB692}"/>
    <cellStyle name="40% - Accent3 7 3 3" xfId="25935" xr:uid="{90540DE3-9300-4FE3-887C-4612359DF489}"/>
    <cellStyle name="40% - Accent3 7 3 3 2" xfId="34900" xr:uid="{2F515D71-54CD-43DB-A4ED-0C1009B5BB68}"/>
    <cellStyle name="40% - Accent3 7 3 3 3" xfId="41266" xr:uid="{7470717F-52F8-48FD-82B5-3FE00BB7A7F7}"/>
    <cellStyle name="40% - Accent3 7 3 4" xfId="21908" xr:uid="{C105F02E-3187-4BDE-AC5E-D6E7328292CF}"/>
    <cellStyle name="40% - Accent3 7 3 4 2" xfId="29906" xr:uid="{0A3BC6C8-EF45-4E8F-AEBA-86050DFA45A3}"/>
    <cellStyle name="40% - Accent3 7 3 5" xfId="27977" xr:uid="{14FAD153-928D-410E-B2F4-EEFACD37830F}"/>
    <cellStyle name="40% - Accent3 7 3 6" xfId="37273" xr:uid="{3B516988-3608-4C77-875B-FC587C40CF93}"/>
    <cellStyle name="40% - Accent3 7 4" xfId="16976" xr:uid="{8D9C6513-3120-4FBD-A3B8-0F7F25E55DF0}"/>
    <cellStyle name="40% - Accent3 7 4 2" xfId="25366" xr:uid="{3F43EAD9-5312-4918-B26A-2B1F8DD15092}"/>
    <cellStyle name="40% - Accent3 7 4 2 2" xfId="34185" xr:uid="{A1BEB8FF-A78B-4276-96D9-8227AAC3E020}"/>
    <cellStyle name="40% - Accent3 7 4 3" xfId="31190" xr:uid="{D549ECA4-D478-4BF6-94E3-62B9EDE8937D}"/>
    <cellStyle name="40% - Accent3 7 4 4" xfId="38619" xr:uid="{4F92476A-5F40-445D-920E-B29CE65A86AF}"/>
    <cellStyle name="40% - Accent3 7 5" xfId="24349" xr:uid="{42468012-A144-48B3-860F-29E4AF9E392F}"/>
    <cellStyle name="40% - Accent3 7 5 2" xfId="32898" xr:uid="{6E68D7E4-3F2A-4EEC-8E03-1451C893A6CA}"/>
    <cellStyle name="40% - Accent3 7 5 3" xfId="40557" xr:uid="{F4D6EC7D-C2E4-4CDB-BED6-FB1C007BA1D4}"/>
    <cellStyle name="40% - Accent3 7 6" xfId="21371" xr:uid="{A5BD13F8-32C9-43F6-AE36-1050BA043DA5}"/>
    <cellStyle name="40% - Accent3 7 6 2" xfId="29298" xr:uid="{02030DB8-AF41-4CA2-8A96-CF547465CFB7}"/>
    <cellStyle name="40% - Accent3 7 7" xfId="27386" xr:uid="{5825242D-74B9-4946-A992-7F4E5C11C899}"/>
    <cellStyle name="40% - Accent3 7 8" xfId="36529" xr:uid="{44E4EB34-695B-41F4-83AA-3E573A42452F}"/>
    <cellStyle name="40% - Accent3 7 9" xfId="6909" xr:uid="{EB2D40E5-9290-424A-BAA9-C3E8638FDD66}"/>
    <cellStyle name="40% - Accent3 8" xfId="1137" xr:uid="{BD9CE89E-3741-4078-B288-9C44AC5024A0}"/>
    <cellStyle name="40% - Accent3 8 2" xfId="2944" xr:uid="{F8767FAA-93AC-4D3A-862D-A2345E433A72}"/>
    <cellStyle name="40% - Accent3 8 2 2" xfId="26607" xr:uid="{EDA90316-91A2-407B-ABEC-6AE12774B1FC}"/>
    <cellStyle name="40% - Accent3 8 2 2 2" xfId="35682" xr:uid="{2D227397-5EF0-4E1D-B0B6-82088A0E7C40}"/>
    <cellStyle name="40% - Accent3 8 2 2 3" xfId="40027" xr:uid="{87BC3FCA-D99E-41DC-BC7D-0E45B117B75D}"/>
    <cellStyle name="40% - Accent3 8 2 3" xfId="32386" xr:uid="{02CE1D77-BECD-4ED4-AA54-13AA2832BB99}"/>
    <cellStyle name="40% - Accent3 8 2 3 2" xfId="42010" xr:uid="{A75FC6C8-32EC-463A-BA43-8CE6678E112A}"/>
    <cellStyle name="40% - Accent3 8 2 4" xfId="38063" xr:uid="{DC2313C7-33C7-4C2C-A6FA-1620D7A11ECC}"/>
    <cellStyle name="40% - Accent3 8 2 5" xfId="15072" xr:uid="{C916142E-CCD4-410D-9735-E78855A27417}"/>
    <cellStyle name="40% - Accent3 8 2 6" xfId="44969" xr:uid="{41081F98-0A2E-46A6-9984-49BF3D338DC6}"/>
    <cellStyle name="40% - Accent3 8 3" xfId="18599" xr:uid="{5C3114F6-2338-4C28-8455-6A7CBC761924}"/>
    <cellStyle name="40% - Accent3 8 3 2" xfId="34393" xr:uid="{D4C9DC07-2DE4-4A9D-B5C7-57437F45242C}"/>
    <cellStyle name="40% - Accent3 8 3 3" xfId="38823" xr:uid="{7F8D5263-FBB1-4229-A3E4-96B543EA3B7A}"/>
    <cellStyle name="40% - Accent3 8 4" xfId="24879" xr:uid="{AE21EE1B-3B81-4ACE-9C65-B04622490341}"/>
    <cellStyle name="40% - Accent3 8 4 2" xfId="33651" xr:uid="{E229E3AA-5434-4548-AA16-B188B6D6AED0}"/>
    <cellStyle name="40% - Accent3 8 4 3" xfId="40760" xr:uid="{12CB4605-3A9C-461A-8BCD-B962F472C31A}"/>
    <cellStyle name="40% - Accent3 8 5" xfId="22589" xr:uid="{D7C03EA0-104E-4AD9-B231-2C91CECCE7F5}"/>
    <cellStyle name="40% - Accent3 8 5 2" xfId="30713" xr:uid="{C7CB52F2-033A-4240-B19E-31039C9E509D}"/>
    <cellStyle name="40% - Accent3 8 6" xfId="28736" xr:uid="{E878852F-78A7-4781-91C6-C72B4B4A7C15}"/>
    <cellStyle name="40% - Accent3 8 7" xfId="36749" xr:uid="{A4F09AB9-E11F-491E-B33C-0945CE77157B}"/>
    <cellStyle name="40% - Accent3 8 8" xfId="11477" xr:uid="{D8C73D8A-B9E2-4BC4-A1BD-6B43A8B9D00C}"/>
    <cellStyle name="40% - Accent3 8 9" xfId="43228" xr:uid="{B39F4EFB-9212-467F-B86B-17B2753399DF}"/>
    <cellStyle name="40% - Accent3 9" xfId="25" xr:uid="{4E963E16-8476-43F1-B231-D49FE1418187}"/>
    <cellStyle name="40% - Accent3 9 2" xfId="2229" xr:uid="{967DC069-5D32-4561-B374-5BC58B53D725}"/>
    <cellStyle name="40% - Accent3 9 2 2" xfId="26098" xr:uid="{D3344A2D-D66C-4417-872D-A0C72F7E3E3F}"/>
    <cellStyle name="40% - Accent3 9 2 2 2" xfId="35077" xr:uid="{40E16A5E-E74A-4E3D-A7E3-DBE41A181888}"/>
    <cellStyle name="40% - Accent3 9 2 3" xfId="31883" xr:uid="{F19FA851-E005-4782-8E48-36ADF3EBED70}"/>
    <cellStyle name="40% - Accent3 9 2 4" xfId="39432" xr:uid="{DEA689C7-A3FB-4CD9-A679-10C59641FE98}"/>
    <cellStyle name="40% - Accent3 9 2 5" xfId="23551" xr:uid="{D0C0F367-268D-4458-84AF-5D6429039AFF}"/>
    <cellStyle name="40% - Accent3 9 2 6" xfId="44254" xr:uid="{023EB4BA-90A7-4431-9E89-551E240BC5F7}"/>
    <cellStyle name="40% - Accent3 9 3" xfId="24513" xr:uid="{710AB964-53BC-470D-A3F9-59E0D095BA8D}"/>
    <cellStyle name="40% - Accent3 9 3 2" xfId="33073" xr:uid="{9606BE0C-4B3B-4CEE-86A9-270B9348984F}"/>
    <cellStyle name="40% - Accent3 9 3 3" xfId="41440" xr:uid="{FB1FAE52-3615-47C1-83BF-4F7C60CC3198}"/>
    <cellStyle name="40% - Accent3 9 4" xfId="22072" xr:uid="{24474CDC-EFA2-4C95-ADEF-1DA2AE47E113}"/>
    <cellStyle name="40% - Accent3 9 4 2" xfId="30092" xr:uid="{8161AA04-C421-4691-852A-BF6A4E4D5595}"/>
    <cellStyle name="40% - Accent3 9 5" xfId="28154" xr:uid="{31B40B24-9732-42CB-9FDD-872C03895777}"/>
    <cellStyle name="40% - Accent3 9 6" xfId="37459" xr:uid="{F7E5C7BE-0E2F-414A-8F7C-23C5E6A64ABE}"/>
    <cellStyle name="40% - Accent3 9 7" xfId="20588" xr:uid="{1500F655-6306-4331-8F8E-0981B16E79C1}"/>
    <cellStyle name="40% - Accent3 9 8" xfId="13158" xr:uid="{4472E44A-4D1D-4696-9227-C1F3B3AF02C2}"/>
    <cellStyle name="40% - Accent3 9 9" xfId="42513" xr:uid="{8BCBAA47-9F40-4CB1-B294-A4BCB78E9B08}"/>
    <cellStyle name="40% - Accent4" xfId="3990" builtinId="43" customBuiltin="1"/>
    <cellStyle name="40% - Accent4 10" xfId="4074" xr:uid="{06726BB7-3629-4DC2-9EC5-7618F0FC06FA}"/>
    <cellStyle name="40% - Accent4 10 2" xfId="23093" xr:uid="{65177F1D-0F1C-4125-BD53-B0783E9585CB}"/>
    <cellStyle name="40% - Accent4 10 2 2" xfId="31373" xr:uid="{BDC42E9D-D3DF-46A6-88F7-9DEC3354F34C}"/>
    <cellStyle name="40% - Accent4 10 2 3" xfId="38931" xr:uid="{46299DA9-FFBC-4714-AB2B-745B85E6BDB4}"/>
    <cellStyle name="40% - Accent4 10 3" xfId="25623" xr:uid="{F8FAB6EB-0F29-4596-8645-1B782FA022D5}"/>
    <cellStyle name="40% - Accent4 10 3 2" xfId="34510" xr:uid="{EEFA092B-7E93-40AC-A9BE-604549A34169}"/>
    <cellStyle name="40% - Accent4 10 3 3" xfId="40882" xr:uid="{E12DF977-3622-401B-9957-E67B62E488E6}"/>
    <cellStyle name="40% - Accent4 10 4" xfId="21552" xr:uid="{3B98EE7E-748D-4278-9F7A-D520A0D4A598}"/>
    <cellStyle name="40% - Accent4 10 4 2" xfId="29506" xr:uid="{A54A6F36-8D19-4267-B210-780A9D67DBE2}"/>
    <cellStyle name="40% - Accent4 10 5" xfId="27586" xr:uid="{98CE4630-313A-4514-BD72-D530F7C2FBED}"/>
    <cellStyle name="40% - Accent4 10 6" xfId="36874" xr:uid="{A5EF936F-59CE-4182-947F-A1B82BEE9715}"/>
    <cellStyle name="40% - Accent4 10 7" xfId="12902" xr:uid="{BCE3656C-A425-4CC5-9251-A410FAF86326}"/>
    <cellStyle name="40% - Accent4 10 8" xfId="46078" xr:uid="{25D0114C-7979-48E6-B7C9-CA2AB82A0612}"/>
    <cellStyle name="40% - Accent4 11" xfId="4151" xr:uid="{08F5744C-9DB5-4D79-965B-77221FD05C32}"/>
    <cellStyle name="40% - Accent4 11 2" xfId="25021" xr:uid="{231E41EB-084A-4822-8EB0-3BA27341AF9E}"/>
    <cellStyle name="40% - Accent4 11 2 2" xfId="33811" xr:uid="{781013DB-146E-46A2-94ED-0A77BD491739}"/>
    <cellStyle name="40% - Accent4 11 3" xfId="30848" xr:uid="{19E0865A-1AAA-4203-926E-4790A3B92E91}"/>
    <cellStyle name="40% - Accent4 11 4" xfId="38182" xr:uid="{70AAE140-8D5F-4E27-85B0-0763FFCF529E}"/>
    <cellStyle name="40% - Accent4 11 5" xfId="16487" xr:uid="{95B6E329-57DB-41CC-8056-FA260C25A053}"/>
    <cellStyle name="40% - Accent4 11 6" xfId="46155" xr:uid="{B90BCDFA-3435-4C01-8CB5-F8D1DF32E511}"/>
    <cellStyle name="40% - Accent4 12" xfId="4228" xr:uid="{456158FD-3AB0-4ECA-8E4D-25EE1DD8F12D}"/>
    <cellStyle name="40% - Accent4 12 2" xfId="32526" xr:uid="{D07479BA-DB5D-4C9E-9884-62DDAC638904}"/>
    <cellStyle name="40% - Accent4 12 3" xfId="38221" xr:uid="{0105A030-AFEA-455B-AE7C-7447B55810E3}"/>
    <cellStyle name="40% - Accent4 12 4" xfId="24027" xr:uid="{68EF4580-5E35-403B-AA88-3241F97BE774}"/>
    <cellStyle name="40% - Accent4 12 5" xfId="6621" xr:uid="{3BAA7258-64A5-4C7F-AED0-BD4E4830B259}"/>
    <cellStyle name="40% - Accent4 12 6" xfId="46232" xr:uid="{08A1A52C-686F-46DA-9258-0F82EE11044C}"/>
    <cellStyle name="40% - Accent4 13" xfId="4302" xr:uid="{6F8ABE73-E9F4-461B-8683-707719ABBA37}"/>
    <cellStyle name="40% - Accent4 13 2" xfId="28898" xr:uid="{4CF5C709-80C3-45F2-867D-BBA6DFF5E537}"/>
    <cellStyle name="40% - Accent4 13 3" xfId="38252" xr:uid="{27FCCF4A-EF1E-4BD9-8F77-FF5B71F57BFF}"/>
    <cellStyle name="40% - Accent4 13 4" xfId="21025" xr:uid="{3075DCD4-0FFA-4156-BA3F-5EB545D8FFE3}"/>
    <cellStyle name="40% - Accent4 13 5" xfId="46305" xr:uid="{9D74EBDC-1199-47F6-B572-4976B2E7F0B3}"/>
    <cellStyle name="40% - Accent4 14" xfId="5331" xr:uid="{D04587C2-3E7C-4853-97A0-ADE380B851FF}"/>
    <cellStyle name="40% - Accent4 14 2" xfId="40191" xr:uid="{7FB6B065-C5FD-491B-AA9B-8D7216DB8F39}"/>
    <cellStyle name="40% - Accent4 14 3" xfId="27039" xr:uid="{733C4BAA-2F6F-4C69-8AE3-3A5433302ECA}"/>
    <cellStyle name="40% - Accent4 14 4" xfId="47334" xr:uid="{02812186-6A51-4402-A7AC-8A326AA05767}"/>
    <cellStyle name="40% - Accent4 15" xfId="5866" xr:uid="{8C30F45E-D297-4E51-A863-78C203B21499}"/>
    <cellStyle name="40% - Accent4 15 2" xfId="36136" xr:uid="{F2BA894F-EC6B-4720-A2D2-DDDF1F531033}"/>
    <cellStyle name="40% - Accent4 15 3" xfId="47863" xr:uid="{34F57FB6-9780-4172-9AFC-850AB0386B00}"/>
    <cellStyle name="40% - Accent4 16" xfId="6015" xr:uid="{3E30A0F2-884E-4540-A015-EB0986705CF9}"/>
    <cellStyle name="40% - Accent4 17" xfId="42441" xr:uid="{BD477187-35FD-48A8-98F9-E027EFCAF827}"/>
    <cellStyle name="40% - Accent4 18" xfId="45997" xr:uid="{8FD7E7E2-717C-408F-8527-3022B76CE3C1}"/>
    <cellStyle name="40% - Accent4 19" xfId="48009" xr:uid="{2EECA917-67C7-4F80-A275-025719B631EA}"/>
    <cellStyle name="40% - Accent4 2" xfId="76" xr:uid="{CD880C0C-D13B-4A2D-8AAB-5FC0621741B4}"/>
    <cellStyle name="40% - Accent4 2 2" xfId="450" xr:uid="{E5AC467D-EB9C-4B96-B096-B4CF6B9EBB01}"/>
    <cellStyle name="40% - Accent4 2 2 10" xfId="4409" xr:uid="{BC0CCA91-999E-45EC-A0E6-3324E3B734A9}"/>
    <cellStyle name="40% - Accent4 2 2 10 2" xfId="16576" xr:uid="{68AF7A5D-BC29-478F-BEF9-B49A7C9DF0F6}"/>
    <cellStyle name="40% - Accent4 2 2 10 3" xfId="46412" xr:uid="{C4DB7082-080D-4B9B-A0BB-052131F4CCB3}"/>
    <cellStyle name="40% - Accent4 2 2 11" xfId="5508" xr:uid="{EE1637E6-1652-4C83-85DD-32035AE45600}"/>
    <cellStyle name="40% - Accent4 2 2 11 2" xfId="36192" xr:uid="{E6BBAB31-2686-4E18-9623-2414784D7C19}"/>
    <cellStyle name="40% - Accent4 2 2 11 3" xfId="47510" xr:uid="{6AD9F1EC-D0DC-4DB2-81A9-4F4E46CE7AAA}"/>
    <cellStyle name="40% - Accent4 2 2 12" xfId="6172" xr:uid="{869ABCA6-4C4D-42DA-B7AE-B024CA932D93}"/>
    <cellStyle name="40% - Accent4 2 2 13" xfId="42746" xr:uid="{58DF1E2A-0306-4B98-A856-19E5D2AF89B7}"/>
    <cellStyle name="40% - Accent4 2 2 14" xfId="48138" xr:uid="{C05CDA7B-C299-4E65-87A0-3A5ECCC12725}"/>
    <cellStyle name="40% - Accent4 2 2 15" xfId="48194" xr:uid="{2F00AD95-6F0A-44EA-AFFB-BD4406030175}"/>
    <cellStyle name="40% - Accent4 2 2 2" xfId="451" xr:uid="{713C253C-EE53-4A63-BF5C-FCEAA617BA4E}"/>
    <cellStyle name="40% - Accent4 2 2 2 10" xfId="6173" xr:uid="{EF86DD2C-DD34-4B21-9E10-7464D5B42CC1}"/>
    <cellStyle name="40% - Accent4 2 2 2 11" xfId="42747" xr:uid="{DB0C15DB-BB93-44BC-9C94-923E164A971B}"/>
    <cellStyle name="40% - Accent4 2 2 2 2" xfId="452" xr:uid="{4489109A-8297-4FE0-8AFB-B203ADEED1C2}"/>
    <cellStyle name="40% - Accent4 2 2 2 2 2" xfId="906" xr:uid="{D5CC20A1-6C09-4DAF-819B-93130EC455AD}"/>
    <cellStyle name="40% - Accent4 2 2 2 2 2 2" xfId="2051" xr:uid="{F61F9D51-F47A-409E-A628-EFB850FFCF2D}"/>
    <cellStyle name="40% - Accent4 2 2 2 2 2 2 2" xfId="3814" xr:uid="{A1565FFF-D459-40A8-BC63-B369AABEBFE9}"/>
    <cellStyle name="40% - Accent4 2 2 2 2 2 2 2 2" xfId="35332" xr:uid="{DD6F30AB-3EFC-43D9-94F5-9A5807D13D3F}"/>
    <cellStyle name="40% - Accent4 2 2 2 2 2 2 2 3" xfId="45839" xr:uid="{40FEA185-9E14-4407-B537-4B634C861825}"/>
    <cellStyle name="40% - Accent4 2 2 2 2 2 2 3" xfId="5185" xr:uid="{F6CB695A-6A47-4361-9648-27A711296836}"/>
    <cellStyle name="40% - Accent4 2 2 2 2 2 2 3 2" xfId="47188" xr:uid="{E9F5C321-85B7-485A-A219-B3A6D4F6C566}"/>
    <cellStyle name="40% - Accent4 2 2 2 2 2 2 4" xfId="13292" xr:uid="{118D384B-3347-40B9-B0C5-EA4B4755A221}"/>
    <cellStyle name="40% - Accent4 2 2 2 2 2 2 5" xfId="44098" xr:uid="{9B2E3A47-7406-4A4F-9914-F8ECD9D78193}"/>
    <cellStyle name="40% - Accent4 2 2 2 2 2 3" xfId="1489" xr:uid="{E7337EEC-3D5A-4947-9B13-19C1A7C89899}"/>
    <cellStyle name="40% - Accent4 2 2 2 2 2 3 2" xfId="3296" xr:uid="{EEA57F5B-6EBC-41FB-AAD5-B137C6A8F6DC}"/>
    <cellStyle name="40% - Accent4 2 2 2 2 2 3 2 2" xfId="45321" xr:uid="{CC80BE6D-8FC5-4902-8EA6-D772027720A1}"/>
    <cellStyle name="40% - Accent4 2 2 2 2 2 3 3" xfId="16828" xr:uid="{918D17DA-F2B0-421D-9CFE-DB934B9B2771}"/>
    <cellStyle name="40% - Accent4 2 2 2 2 2 3 4" xfId="43580" xr:uid="{F2BBA963-0905-4A66-A36C-CC9AE638B8B0}"/>
    <cellStyle name="40% - Accent4 2 2 2 2 2 4" xfId="2718" xr:uid="{1D11E766-48C4-4DA9-BEE2-4BFB398961E5}"/>
    <cellStyle name="40% - Accent4 2 2 2 2 2 4 2" xfId="39685" xr:uid="{4B47E59E-8479-4254-B5FF-4857D70BE60B}"/>
    <cellStyle name="40% - Accent4 2 2 2 2 2 4 3" xfId="44743" xr:uid="{8945B884-8629-4946-965F-CD03A73C4CBA}"/>
    <cellStyle name="40% - Accent4 2 2 2 2 2 5" xfId="4667" xr:uid="{574EE93B-2755-4E32-9524-89A1FF4D1811}"/>
    <cellStyle name="40% - Accent4 2 2 2 2 2 5 2" xfId="46670" xr:uid="{4C2E57DE-5B41-4E23-BDDE-E68A7155B6D2}"/>
    <cellStyle name="40% - Accent4 2 2 2 2 2 6" xfId="5511" xr:uid="{60C7EF48-4822-448F-8008-F73CE304F578}"/>
    <cellStyle name="40% - Accent4 2 2 2 2 2 6 2" xfId="47513" xr:uid="{9F920430-E97E-45C2-ADB0-81F64EA7A642}"/>
    <cellStyle name="40% - Accent4 2 2 2 2 2 7" xfId="6757" xr:uid="{CBFB305F-FD8C-41DE-A5DE-6BF8FC4541D9}"/>
    <cellStyle name="40% - Accent4 2 2 2 2 2 8" xfId="43002" xr:uid="{496460B6-C726-4C7D-8F8F-EDA1C800DFB3}"/>
    <cellStyle name="40% - Accent4 2 2 2 2 3" xfId="1811" xr:uid="{91FABD53-A5D9-4345-A049-D30A2D0CE045}"/>
    <cellStyle name="40% - Accent4 2 2 2 2 3 2" xfId="3578" xr:uid="{967E1C6D-D062-4A31-9140-5D85AB4DECA6}"/>
    <cellStyle name="40% - Accent4 2 2 2 2 3 2 2" xfId="13557" xr:uid="{B7E284F1-893E-4B2F-A907-6EE9B24E8256}"/>
    <cellStyle name="40% - Accent4 2 2 2 2 3 2 3" xfId="45603" xr:uid="{805654D6-A5A5-48F7-841A-50D4A0231A77}"/>
    <cellStyle name="40% - Accent4 2 2 2 2 3 3" xfId="4949" xr:uid="{F9A16EC5-5739-4AF8-BB81-F4D76050079C}"/>
    <cellStyle name="40% - Accent4 2 2 2 2 3 3 2" xfId="17093" xr:uid="{5130AB4B-3650-4947-8CFB-76634CAA5EC1}"/>
    <cellStyle name="40% - Accent4 2 2 2 2 3 3 3" xfId="46952" xr:uid="{2E59C944-7EE1-432D-9F0B-A80042B2F08F}"/>
    <cellStyle name="40% - Accent4 2 2 2 2 3 4" xfId="7078" xr:uid="{72256B20-7327-49B8-99D8-6D9066EC9A87}"/>
    <cellStyle name="40% - Accent4 2 2 2 2 3 5" xfId="43862" xr:uid="{D33604A3-4C66-4BE2-ABB4-BA7449B63F10}"/>
    <cellStyle name="40% - Accent4 2 2 2 2 4" xfId="1233" xr:uid="{952C8A1D-B13F-432E-B5ED-0A6033D0473C}"/>
    <cellStyle name="40% - Accent4 2 2 2 2 4 2" xfId="3040" xr:uid="{30DBD1AE-D524-4664-82EE-1A7C7130B417}"/>
    <cellStyle name="40% - Accent4 2 2 2 2 4 2 2" xfId="30357" xr:uid="{DD6F2959-CEF5-495C-9DA8-E0098486B2A9}"/>
    <cellStyle name="40% - Accent4 2 2 2 2 4 2 3" xfId="45065" xr:uid="{B38C9B89-ECDA-4C73-B137-78DFE4282D63}"/>
    <cellStyle name="40% - Accent4 2 2 2 2 4 3" xfId="22280" xr:uid="{5FD36296-AC0E-4929-BF16-79D6266BFDC5}"/>
    <cellStyle name="40% - Accent4 2 2 2 2 4 4" xfId="9756" xr:uid="{008E270B-AC80-405B-A618-639F8E50E67C}"/>
    <cellStyle name="40% - Accent4 2 2 2 2 4 5" xfId="43324" xr:uid="{00D4BC1F-DAA6-49AA-B83B-47C1B23B621D}"/>
    <cellStyle name="40% - Accent4 2 2 2 2 5" xfId="2464" xr:uid="{19CF8E22-CC52-4629-9142-98658DFFFB29}"/>
    <cellStyle name="40% - Accent4 2 2 2 2 5 2" xfId="12994" xr:uid="{3DE69D83-1D44-47E6-9F31-A9B2B9E37DCF}"/>
    <cellStyle name="40% - Accent4 2 2 2 2 5 3" xfId="44489" xr:uid="{E5469304-6DEA-4EC7-84E2-80EAE6A6E61B}"/>
    <cellStyle name="40% - Accent4 2 2 2 2 6" xfId="4411" xr:uid="{87B9A772-9FB6-4CE1-B2E5-E72B13DCCBFF}"/>
    <cellStyle name="40% - Accent4 2 2 2 2 6 2" xfId="16578" xr:uid="{D6A8DC62-B1BE-4AB7-8843-C87797E19128}"/>
    <cellStyle name="40% - Accent4 2 2 2 2 6 3" xfId="46414" xr:uid="{1D31321E-8EDE-469B-B549-09B8D87811D6}"/>
    <cellStyle name="40% - Accent4 2 2 2 2 7" xfId="5510" xr:uid="{A12F4987-A35C-4654-A2EE-89E548ABC200}"/>
    <cellStyle name="40% - Accent4 2 2 2 2 7 2" xfId="47512" xr:uid="{7B6509AC-568D-4CD7-8F88-464D997A4276}"/>
    <cellStyle name="40% - Accent4 2 2 2 2 8" xfId="6174" xr:uid="{41C9B9CC-FF50-43DC-B9C5-9E72B0B19BBD}"/>
    <cellStyle name="40% - Accent4 2 2 2 2 9" xfId="42748" xr:uid="{58F5A865-E634-485F-906A-86675C20A6A0}"/>
    <cellStyle name="40% - Accent4 2 2 2 3" xfId="453" xr:uid="{4E9F616E-3710-47D2-9BD3-84DEF62D99F7}"/>
    <cellStyle name="40% - Accent4 2 2 2 3 2" xfId="907" xr:uid="{CF4CEC22-6FAB-453E-82F6-5349AAE10694}"/>
    <cellStyle name="40% - Accent4 2 2 2 3 2 2" xfId="2052" xr:uid="{C51F950B-54DD-4631-A6DB-F304B718C324}"/>
    <cellStyle name="40% - Accent4 2 2 2 3 2 2 2" xfId="3815" xr:uid="{E638A975-C8AF-438F-A84F-ECB6FB82CAB5}"/>
    <cellStyle name="40% - Accent4 2 2 2 3 2 2 2 2" xfId="16192" xr:uid="{C2105247-45A1-46E2-82C4-0B64D380D3D8}"/>
    <cellStyle name="40% - Accent4 2 2 2 3 2 2 2 3" xfId="45840" xr:uid="{831FB001-FB91-4B20-B8FA-B64C390E90A2}"/>
    <cellStyle name="40% - Accent4 2 2 2 3 2 2 3" xfId="5186" xr:uid="{039A3533-35B5-46F4-A543-728D4CB72C80}"/>
    <cellStyle name="40% - Accent4 2 2 2 3 2 2 3 2" xfId="19719" xr:uid="{6B1C5A3F-639E-481A-8864-95D062B280B6}"/>
    <cellStyle name="40% - Accent4 2 2 2 3 2 2 3 3" xfId="47189" xr:uid="{78D33003-4AA9-42B6-BC17-5653997658EA}"/>
    <cellStyle name="40% - Accent4 2 2 2 3 2 2 4" xfId="12619" xr:uid="{8D31536C-307E-470F-8B1D-ACB19A171722}"/>
    <cellStyle name="40% - Accent4 2 2 2 3 2 2 5" xfId="44099" xr:uid="{B7408D11-6BAA-4C4B-8514-BD1FDD452F83}"/>
    <cellStyle name="40% - Accent4 2 2 2 3 2 3" xfId="1490" xr:uid="{7CCFEC1B-264C-4C15-9F57-477A45297AD9}"/>
    <cellStyle name="40% - Accent4 2 2 2 3 2 3 2" xfId="3297" xr:uid="{E598A603-E1F1-4AA3-B1BB-795BFBD203DF}"/>
    <cellStyle name="40% - Accent4 2 2 2 3 2 3 2 2" xfId="45322" xr:uid="{F54B3818-872F-47D7-87AD-F87BFED73F0A}"/>
    <cellStyle name="40% - Accent4 2 2 2 3 2 3 3" xfId="13293" xr:uid="{AB837E7A-702C-4316-8518-93F7D3589038}"/>
    <cellStyle name="40% - Accent4 2 2 2 3 2 3 4" xfId="43581" xr:uid="{A85286FF-CDDF-4E94-8F1C-841C1730CE1A}"/>
    <cellStyle name="40% - Accent4 2 2 2 3 2 4" xfId="2719" xr:uid="{432EE926-2379-4030-821D-613CF791F706}"/>
    <cellStyle name="40% - Accent4 2 2 2 3 2 4 2" xfId="16829" xr:uid="{F87D6C46-961B-4199-A4E6-3A8C224BF7DF}"/>
    <cellStyle name="40% - Accent4 2 2 2 3 2 4 3" xfId="44744" xr:uid="{94B59CD1-CDA5-41F2-96A2-C33FA2AA708C}"/>
    <cellStyle name="40% - Accent4 2 2 2 3 2 5" xfId="4668" xr:uid="{2EAD35FC-0AA8-4481-B9D0-5CC4F91F0E1B}"/>
    <cellStyle name="40% - Accent4 2 2 2 3 2 5 2" xfId="46671" xr:uid="{2C5FEDB1-4F6F-43B9-B321-EB799DBF3F14}"/>
    <cellStyle name="40% - Accent4 2 2 2 3 2 6" xfId="5513" xr:uid="{7E0EFADF-FBD1-4CC3-9690-C70ADB108DAF}"/>
    <cellStyle name="40% - Accent4 2 2 2 3 2 6 2" xfId="47515" xr:uid="{9B4045BE-38D0-4DC5-9513-5AB6BC38510B}"/>
    <cellStyle name="40% - Accent4 2 2 2 3 2 7" xfId="6758" xr:uid="{5E8F462F-18AD-4252-82FF-2004EDFBBDF5}"/>
    <cellStyle name="40% - Accent4 2 2 2 3 2 8" xfId="43003" xr:uid="{D9884197-8182-40CC-9C03-7D75D6C4D58B}"/>
    <cellStyle name="40% - Accent4 2 2 2 3 3" xfId="1812" xr:uid="{3862A7B4-011D-492D-A265-8C16C551C702}"/>
    <cellStyle name="40% - Accent4 2 2 2 3 3 2" xfId="3579" xr:uid="{6F4A5782-BDEB-474E-AE41-B66B28742BCF}"/>
    <cellStyle name="40% - Accent4 2 2 2 3 3 2 2" xfId="13558" xr:uid="{B57BE1F3-483D-4883-A4D8-C56EA38172DA}"/>
    <cellStyle name="40% - Accent4 2 2 2 3 3 2 3" xfId="45604" xr:uid="{4574F5AC-BD07-4978-9648-847177EF4F45}"/>
    <cellStyle name="40% - Accent4 2 2 2 3 3 3" xfId="4950" xr:uid="{5127C003-03F7-461C-8B6D-C582411E40CF}"/>
    <cellStyle name="40% - Accent4 2 2 2 3 3 3 2" xfId="17094" xr:uid="{7B7E6405-B156-4FC4-819F-92585D755A7F}"/>
    <cellStyle name="40% - Accent4 2 2 2 3 3 3 3" xfId="46953" xr:uid="{E2F05013-D200-47B6-A19A-442E8007A53D}"/>
    <cellStyle name="40% - Accent4 2 2 2 3 3 4" xfId="7079" xr:uid="{0192B879-A642-4463-A7C3-ED0BB517CF1C}"/>
    <cellStyle name="40% - Accent4 2 2 2 3 3 5" xfId="43863" xr:uid="{F9B590AE-358D-4C0A-9930-307AF824FE24}"/>
    <cellStyle name="40% - Accent4 2 2 2 3 4" xfId="1234" xr:uid="{3A58DA16-BECC-40C2-880E-2F48136B99F6}"/>
    <cellStyle name="40% - Accent4 2 2 2 3 4 2" xfId="3041" xr:uid="{EDD04FB5-7E79-43D7-BE68-CDDC3F400DBF}"/>
    <cellStyle name="40% - Accent4 2 2 2 3 4 2 2" xfId="29761" xr:uid="{691811DD-4C08-480F-B9BA-1A87EBBAFE3D}"/>
    <cellStyle name="40% - Accent4 2 2 2 3 4 2 3" xfId="45066" xr:uid="{83D070C0-3658-4621-B8C0-8928F3076E7B}"/>
    <cellStyle name="40% - Accent4 2 2 2 3 4 3" xfId="12995" xr:uid="{571E5253-47F0-4391-ADF4-4231FC34A862}"/>
    <cellStyle name="40% - Accent4 2 2 2 3 4 4" xfId="43325" xr:uid="{BEE87969-BCB9-46EA-8B2E-12ECB85D9C13}"/>
    <cellStyle name="40% - Accent4 2 2 2 3 5" xfId="2465" xr:uid="{11125A32-4774-4EA2-B247-85FE6C8D56B0}"/>
    <cellStyle name="40% - Accent4 2 2 2 3 5 2" xfId="16579" xr:uid="{E4BA428D-8854-4DF6-8C3F-2A0A1AFDC3A6}"/>
    <cellStyle name="40% - Accent4 2 2 2 3 5 3" xfId="44490" xr:uid="{9CD85B5F-7567-4875-AB56-4242468C09A9}"/>
    <cellStyle name="40% - Accent4 2 2 2 3 6" xfId="4412" xr:uid="{003CDDDD-7232-4100-B75D-19D70E0C76C6}"/>
    <cellStyle name="40% - Accent4 2 2 2 3 6 2" xfId="37129" xr:uid="{9948E841-1388-4FC7-8812-1500D7FAEB75}"/>
    <cellStyle name="40% - Accent4 2 2 2 3 6 3" xfId="46415" xr:uid="{76C98ECE-9CB4-40AC-B256-DFEA6C6364F0}"/>
    <cellStyle name="40% - Accent4 2 2 2 3 7" xfId="5512" xr:uid="{750F069A-8EAA-4AC7-AC8F-4924F037436F}"/>
    <cellStyle name="40% - Accent4 2 2 2 3 7 2" xfId="47514" xr:uid="{EF32F8F6-2B13-4196-A485-1A49931F1127}"/>
    <cellStyle name="40% - Accent4 2 2 2 3 8" xfId="6175" xr:uid="{3B4645EF-796A-4AA1-839D-7AAE446AEB08}"/>
    <cellStyle name="40% - Accent4 2 2 2 3 9" xfId="42749" xr:uid="{7C680A19-F36E-4774-AC8C-CEA45D842459}"/>
    <cellStyle name="40% - Accent4 2 2 2 4" xfId="905" xr:uid="{233C4CE3-4B8D-4493-9B9D-9F79F9B3F089}"/>
    <cellStyle name="40% - Accent4 2 2 2 4 2" xfId="2050" xr:uid="{96CDB8E8-59FC-4933-B432-2E35EFF59992}"/>
    <cellStyle name="40% - Accent4 2 2 2 4 2 2" xfId="3813" xr:uid="{7155DD6E-4B00-42D9-A016-AC2D2A6B9E91}"/>
    <cellStyle name="40% - Accent4 2 2 2 4 2 2 2" xfId="15302" xr:uid="{EDAF9E32-1F14-4460-A89C-211E1C558CC5}"/>
    <cellStyle name="40% - Accent4 2 2 2 4 2 2 3" xfId="45838" xr:uid="{7F327EC7-F128-4D84-8E4C-74EA727E4091}"/>
    <cellStyle name="40% - Accent4 2 2 2 4 2 3" xfId="5184" xr:uid="{6221E60E-5FB6-4E10-AF7D-061ED93B3BEC}"/>
    <cellStyle name="40% - Accent4 2 2 2 4 2 3 2" xfId="18829" xr:uid="{5F1A2600-20ED-4EF6-A6FB-63FF1ECE5EF4}"/>
    <cellStyle name="40% - Accent4 2 2 2 4 2 3 3" xfId="47187" xr:uid="{84E984D6-C52E-411D-B2E8-A45C67B7A7FA}"/>
    <cellStyle name="40% - Accent4 2 2 2 4 2 4" xfId="11723" xr:uid="{A9BC2A89-44DF-4C18-9EFB-5EEACC8DD7A9}"/>
    <cellStyle name="40% - Accent4 2 2 2 4 2 5" xfId="44097" xr:uid="{1CC1CD69-4821-43EB-9F2C-5B41064D69D0}"/>
    <cellStyle name="40% - Accent4 2 2 2 4 3" xfId="1488" xr:uid="{531FEF3A-5C37-47A1-94E5-639A0ADDA3B6}"/>
    <cellStyle name="40% - Accent4 2 2 2 4 3 2" xfId="3295" xr:uid="{BE3683D4-EF22-424C-BF8F-37F588BA3C1F}"/>
    <cellStyle name="40% - Accent4 2 2 2 4 3 2 2" xfId="45320" xr:uid="{3B881426-1433-4129-8B10-3DDB588F3468}"/>
    <cellStyle name="40% - Accent4 2 2 2 4 3 3" xfId="13291" xr:uid="{84B24DBC-FD41-4488-87BA-EDD5657AB48B}"/>
    <cellStyle name="40% - Accent4 2 2 2 4 3 4" xfId="43579" xr:uid="{ACDCF04F-F776-4E9B-8390-B67E2D2A0064}"/>
    <cellStyle name="40% - Accent4 2 2 2 4 4" xfId="2717" xr:uid="{307701F4-C6A4-4F8E-9444-C67CA055410F}"/>
    <cellStyle name="40% - Accent4 2 2 2 4 4 2" xfId="16827" xr:uid="{6CF885C7-87CB-4386-A2D2-199C6F41F190}"/>
    <cellStyle name="40% - Accent4 2 2 2 4 4 3" xfId="44742" xr:uid="{317825EF-E6BB-4604-8B89-9E97C0E5636F}"/>
    <cellStyle name="40% - Accent4 2 2 2 4 5" xfId="4666" xr:uid="{9644966D-4BB5-43F0-9466-3C8C84BC899A}"/>
    <cellStyle name="40% - Accent4 2 2 2 4 5 2" xfId="46669" xr:uid="{BC2D1084-C7AD-4754-B6E3-8AC82374405E}"/>
    <cellStyle name="40% - Accent4 2 2 2 4 6" xfId="5514" xr:uid="{B335995C-B2DF-48A5-9AA1-0C65C83C6EAD}"/>
    <cellStyle name="40% - Accent4 2 2 2 4 6 2" xfId="47516" xr:uid="{A4E76BC7-719A-4715-BF16-2972FC6F1AC8}"/>
    <cellStyle name="40% - Accent4 2 2 2 4 7" xfId="6756" xr:uid="{3EF540A1-CC0B-4FD5-AF11-1A715EA6336E}"/>
    <cellStyle name="40% - Accent4 2 2 2 4 8" xfId="43001" xr:uid="{76FF822B-1BC4-41CA-B658-0E2F31852153}"/>
    <cellStyle name="40% - Accent4 2 2 2 5" xfId="1810" xr:uid="{2FA9183C-34AE-4180-8F2D-264A0A8D1C0E}"/>
    <cellStyle name="40% - Accent4 2 2 2 5 2" xfId="3577" xr:uid="{D83CB60B-2C6F-403A-AD70-A3A4C9BFA19F}"/>
    <cellStyle name="40% - Accent4 2 2 2 5 2 2" xfId="13556" xr:uid="{B366E180-CBCC-42B0-BBBA-DE8E342F54B0}"/>
    <cellStyle name="40% - Accent4 2 2 2 5 2 3" xfId="45602" xr:uid="{A64024AD-D2F6-434A-81BC-6A56F1D9304D}"/>
    <cellStyle name="40% - Accent4 2 2 2 5 3" xfId="4948" xr:uid="{C863EEB8-563B-4950-BFA0-0FDA15AD2772}"/>
    <cellStyle name="40% - Accent4 2 2 2 5 3 2" xfId="17092" xr:uid="{8541B3EB-5D21-4D12-A2CD-993B137AA5E5}"/>
    <cellStyle name="40% - Accent4 2 2 2 5 3 3" xfId="46951" xr:uid="{5505D644-0EC2-4E21-B44A-05F05D285544}"/>
    <cellStyle name="40% - Accent4 2 2 2 5 4" xfId="7077" xr:uid="{28F05B2F-C517-48A5-8B9F-597590CBD68C}"/>
    <cellStyle name="40% - Accent4 2 2 2 5 5" xfId="43861" xr:uid="{79E965D7-80B9-4E4D-B4AE-41A99BF17B29}"/>
    <cellStyle name="40% - Accent4 2 2 2 6" xfId="1232" xr:uid="{8300089E-F003-4A66-90B4-6B851CECBD5F}"/>
    <cellStyle name="40% - Accent4 2 2 2 6 2" xfId="3039" xr:uid="{02048959-59D0-4684-9D06-1859ECC05AFC}"/>
    <cellStyle name="40% - Accent4 2 2 2 6 2 2" xfId="29154" xr:uid="{FB1A11A9-B6B4-4571-97D9-DABD523DB308}"/>
    <cellStyle name="40% - Accent4 2 2 2 6 2 3" xfId="45064" xr:uid="{626E2F26-C091-4C4E-ACEF-1058AA6CC090}"/>
    <cellStyle name="40% - Accent4 2 2 2 6 3" xfId="12993" xr:uid="{BD5DAB57-649A-4053-B899-1BE96C924A31}"/>
    <cellStyle name="40% - Accent4 2 2 2 6 4" xfId="43323" xr:uid="{7CA8B640-C313-4DA4-BA90-CFE6B935EDB7}"/>
    <cellStyle name="40% - Accent4 2 2 2 7" xfId="2463" xr:uid="{210E50A3-60D3-47F8-9FBB-8B9DE5B42DAA}"/>
    <cellStyle name="40% - Accent4 2 2 2 7 2" xfId="16577" xr:uid="{F2A021ED-1597-4F25-AA4E-E585061DE747}"/>
    <cellStyle name="40% - Accent4 2 2 2 7 3" xfId="44488" xr:uid="{A4579710-BF92-4542-B745-AF776BAC35B2}"/>
    <cellStyle name="40% - Accent4 2 2 2 8" xfId="4410" xr:uid="{4961649D-42B6-4499-A376-CFF63ECA07FE}"/>
    <cellStyle name="40% - Accent4 2 2 2 8 2" xfId="36388" xr:uid="{5A9180F2-7F9E-48A3-8F80-0F4837A0C49A}"/>
    <cellStyle name="40% - Accent4 2 2 2 8 3" xfId="46413" xr:uid="{4F1E8E55-8A0C-4D11-AE82-8B5629A71217}"/>
    <cellStyle name="40% - Accent4 2 2 2 9" xfId="5509" xr:uid="{05305C11-1175-4E36-8C28-A25B9682A979}"/>
    <cellStyle name="40% - Accent4 2 2 2 9 2" xfId="47511" xr:uid="{7BF937BD-111D-49EB-9CD1-FE97FDE894FC}"/>
    <cellStyle name="40% - Accent4 2 2 3" xfId="454" xr:uid="{9AB5C918-3847-417E-8E1C-9E3D54021F69}"/>
    <cellStyle name="40% - Accent4 2 2 3 10" xfId="6176" xr:uid="{CB070286-635D-4BFE-BA43-4C6BEFCE6CBF}"/>
    <cellStyle name="40% - Accent4 2 2 3 11" xfId="42750" xr:uid="{AFE0F34A-2B5A-4DBA-8581-F342A421ABC2}"/>
    <cellStyle name="40% - Accent4 2 2 3 2" xfId="455" xr:uid="{A1E35138-CF3B-44D6-90C4-76D6EBA0DEA6}"/>
    <cellStyle name="40% - Accent4 2 2 3 2 2" xfId="909" xr:uid="{9B6759C5-3F69-461C-91A7-7DBD0C17DA85}"/>
    <cellStyle name="40% - Accent4 2 2 3 2 2 2" xfId="2054" xr:uid="{E51056AC-F681-4DB3-AF91-14783307EFF8}"/>
    <cellStyle name="40% - Accent4 2 2 3 2 2 2 2" xfId="3817" xr:uid="{B3F1289B-E23E-4444-AF31-23ECE7B40AF3}"/>
    <cellStyle name="40% - Accent4 2 2 3 2 2 2 2 2" xfId="35527" xr:uid="{F2F91A9F-3096-4A23-B019-6A98B09E827C}"/>
    <cellStyle name="40% - Accent4 2 2 3 2 2 2 2 3" xfId="45842" xr:uid="{6715796C-1EE3-441B-9668-4EF821D1F078}"/>
    <cellStyle name="40% - Accent4 2 2 3 2 2 2 3" xfId="5188" xr:uid="{43C4887A-4AA2-44A8-B72F-88A3E485BB56}"/>
    <cellStyle name="40% - Accent4 2 2 3 2 2 2 3 2" xfId="47191" xr:uid="{EA173919-FC84-450D-BCAA-CFFF0F87916E}"/>
    <cellStyle name="40% - Accent4 2 2 3 2 2 2 4" xfId="13295" xr:uid="{D5264477-DF47-44EE-8E7E-946B238BDF20}"/>
    <cellStyle name="40% - Accent4 2 2 3 2 2 2 5" xfId="44101" xr:uid="{2FEE89D1-00AE-4CC8-8755-57ACEECCE184}"/>
    <cellStyle name="40% - Accent4 2 2 3 2 2 3" xfId="1492" xr:uid="{0400CC05-AFDB-4746-BCA7-8AC4FB239716}"/>
    <cellStyle name="40% - Accent4 2 2 3 2 2 3 2" xfId="3299" xr:uid="{41C3A256-EE15-4681-A689-88046D82B398}"/>
    <cellStyle name="40% - Accent4 2 2 3 2 2 3 2 2" xfId="45324" xr:uid="{8A20C10B-5AA4-4602-A9DA-8CEEE2FB0FC9}"/>
    <cellStyle name="40% - Accent4 2 2 3 2 2 3 3" xfId="16831" xr:uid="{42D96AA1-7239-4316-AE85-703369245322}"/>
    <cellStyle name="40% - Accent4 2 2 3 2 2 3 4" xfId="43583" xr:uid="{AD2128BF-20DD-425D-ABE8-9B17A9C34344}"/>
    <cellStyle name="40% - Accent4 2 2 3 2 2 4" xfId="2721" xr:uid="{64F5EBBB-19B6-4D47-A84E-94A24E86C98E}"/>
    <cellStyle name="40% - Accent4 2 2 3 2 2 4 2" xfId="39872" xr:uid="{40F6BB87-F480-4D63-A642-2EDFB913E916}"/>
    <cellStyle name="40% - Accent4 2 2 3 2 2 4 3" xfId="44746" xr:uid="{C02D60DC-414E-4AFA-9392-540D5083DCE6}"/>
    <cellStyle name="40% - Accent4 2 2 3 2 2 5" xfId="4670" xr:uid="{83F4C08E-37A8-41EB-B28F-DE54515D4338}"/>
    <cellStyle name="40% - Accent4 2 2 3 2 2 5 2" xfId="46673" xr:uid="{D7759CE1-085D-4578-8BF4-9DA4826ECDA9}"/>
    <cellStyle name="40% - Accent4 2 2 3 2 2 6" xfId="5517" xr:uid="{A2382076-6C16-4434-B904-E782AF3AD85B}"/>
    <cellStyle name="40% - Accent4 2 2 3 2 2 6 2" xfId="47519" xr:uid="{ADC58895-31C8-49E9-83A3-55ECFA3B2802}"/>
    <cellStyle name="40% - Accent4 2 2 3 2 2 7" xfId="6760" xr:uid="{9B4EEECB-8EC8-46C0-A575-2B5B273ADDB4}"/>
    <cellStyle name="40% - Accent4 2 2 3 2 2 8" xfId="43005" xr:uid="{875E9C56-1555-44CB-8951-CA065B42F7DB}"/>
    <cellStyle name="40% - Accent4 2 2 3 2 3" xfId="1814" xr:uid="{B633B820-22E4-4275-9144-008A3389A195}"/>
    <cellStyle name="40% - Accent4 2 2 3 2 3 2" xfId="3581" xr:uid="{A6DED3D9-E027-4089-9409-E948CF3A00D3}"/>
    <cellStyle name="40% - Accent4 2 2 3 2 3 2 2" xfId="13560" xr:uid="{C84CE2EA-D7AF-4060-B06D-4A41DCBE4B62}"/>
    <cellStyle name="40% - Accent4 2 2 3 2 3 2 3" xfId="45606" xr:uid="{CD168081-DC6C-41B3-B073-96386FB33150}"/>
    <cellStyle name="40% - Accent4 2 2 3 2 3 3" xfId="4952" xr:uid="{CA08BE42-E5BF-45EE-A979-2665C07719F9}"/>
    <cellStyle name="40% - Accent4 2 2 3 2 3 3 2" xfId="17096" xr:uid="{D1A46736-9CAA-40CB-8E2B-893B40005367}"/>
    <cellStyle name="40% - Accent4 2 2 3 2 3 3 3" xfId="46955" xr:uid="{2EBAE3F0-2D3A-46D2-B2E1-E7E131DDE6E5}"/>
    <cellStyle name="40% - Accent4 2 2 3 2 3 4" xfId="7081" xr:uid="{D8A7B9DB-BA26-4A8F-B120-9279ABD34BEC}"/>
    <cellStyle name="40% - Accent4 2 2 3 2 3 5" xfId="43865" xr:uid="{684E4A89-BD12-4586-85CB-588C69CB0A68}"/>
    <cellStyle name="40% - Accent4 2 2 3 2 4" xfId="1236" xr:uid="{6D3E7390-86FA-49A4-BA8B-F4F6EAF2441C}"/>
    <cellStyle name="40% - Accent4 2 2 3 2 4 2" xfId="3043" xr:uid="{414CA02A-BE6D-4694-9408-F54D87A3EB6D}"/>
    <cellStyle name="40% - Accent4 2 2 3 2 4 2 2" xfId="30554" xr:uid="{1B13FA0D-DFF6-4BC8-AB2A-655055C9BDEB}"/>
    <cellStyle name="40% - Accent4 2 2 3 2 4 2 3" xfId="45068" xr:uid="{CD6B4029-81E5-4364-AD0B-51EE30813B6B}"/>
    <cellStyle name="40% - Accent4 2 2 3 2 4 3" xfId="12997" xr:uid="{61423456-5079-42B3-BDB3-E3E162123976}"/>
    <cellStyle name="40% - Accent4 2 2 3 2 4 4" xfId="43327" xr:uid="{365B2AE8-E613-4E22-8A69-BDDFC5DB27B5}"/>
    <cellStyle name="40% - Accent4 2 2 3 2 5" xfId="2467" xr:uid="{DBE9B611-8FA3-415C-8BA3-2058A6FC8467}"/>
    <cellStyle name="40% - Accent4 2 2 3 2 5 2" xfId="16581" xr:uid="{BB83EAFB-6CAC-413E-88A8-2B9AFD02C688}"/>
    <cellStyle name="40% - Accent4 2 2 3 2 5 3" xfId="44492" xr:uid="{AD546CBA-59A2-4A82-A3CD-2543C72DF7C7}"/>
    <cellStyle name="40% - Accent4 2 2 3 2 6" xfId="4414" xr:uid="{B0F515B2-CFE6-48DA-8388-A2C7F41198D7}"/>
    <cellStyle name="40% - Accent4 2 2 3 2 6 2" xfId="37912" xr:uid="{5678F3AB-2E63-4D05-8B1F-F04CCC7C6DEB}"/>
    <cellStyle name="40% - Accent4 2 2 3 2 6 3" xfId="46417" xr:uid="{0ADF02A4-6535-418C-8C18-E4D421C115BD}"/>
    <cellStyle name="40% - Accent4 2 2 3 2 7" xfId="5516" xr:uid="{46353C3F-F63E-4BEB-A717-211E80EC5F25}"/>
    <cellStyle name="40% - Accent4 2 2 3 2 7 2" xfId="47518" xr:uid="{93AC7322-E8BC-4D11-A249-F8E423EF4EE3}"/>
    <cellStyle name="40% - Accent4 2 2 3 2 8" xfId="6177" xr:uid="{761479C3-A7F1-42A7-BFB3-1EF8C7465597}"/>
    <cellStyle name="40% - Accent4 2 2 3 2 9" xfId="42751" xr:uid="{4046C486-6193-4248-AD92-58F92DD9AD69}"/>
    <cellStyle name="40% - Accent4 2 2 3 3" xfId="456" xr:uid="{1F0BABF9-17C9-4528-9B2E-7F0C7648775C}"/>
    <cellStyle name="40% - Accent4 2 2 3 3 2" xfId="910" xr:uid="{C728ABD9-D11E-4D2D-823B-AC8D5F96DE7F}"/>
    <cellStyle name="40% - Accent4 2 2 3 3 2 2" xfId="2055" xr:uid="{89C4053B-F553-4A92-A8C8-5328038F1173}"/>
    <cellStyle name="40% - Accent4 2 2 3 3 2 2 2" xfId="3818" xr:uid="{9CDB92DE-A119-4969-BCBE-3D5BB01D2602}"/>
    <cellStyle name="40% - Accent4 2 2 3 3 2 2 2 2" xfId="45843" xr:uid="{A9479BB7-6165-4CC4-9B7F-8D0BC62BA1CB}"/>
    <cellStyle name="40% - Accent4 2 2 3 3 2 2 3" xfId="5189" xr:uid="{DD0C1F64-AA69-4D48-BB17-1C751B50D904}"/>
    <cellStyle name="40% - Accent4 2 2 3 3 2 2 3 2" xfId="47192" xr:uid="{E3292FF7-BE3E-4A57-8733-CB0D3DDA6E72}"/>
    <cellStyle name="40% - Accent4 2 2 3 3 2 2 4" xfId="13296" xr:uid="{067F8D4E-18BB-45D3-871B-B144F94E6B8C}"/>
    <cellStyle name="40% - Accent4 2 2 3 3 2 2 5" xfId="44102" xr:uid="{7DBD9DCA-7576-4FBD-A338-63FFE12070BC}"/>
    <cellStyle name="40% - Accent4 2 2 3 3 2 3" xfId="1493" xr:uid="{64D734C8-404A-492C-81FA-08F90922B996}"/>
    <cellStyle name="40% - Accent4 2 2 3 3 2 3 2" xfId="3300" xr:uid="{5D8AE197-7957-453F-83B2-32650FE888A1}"/>
    <cellStyle name="40% - Accent4 2 2 3 3 2 3 2 2" xfId="45325" xr:uid="{0F449EF6-430E-45A9-8B06-7D030E7B3E16}"/>
    <cellStyle name="40% - Accent4 2 2 3 3 2 3 3" xfId="16832" xr:uid="{457DE15B-D605-411C-A7AC-78D8926ED6F2}"/>
    <cellStyle name="40% - Accent4 2 2 3 3 2 3 4" xfId="43584" xr:uid="{623432CD-21B8-4102-B1F9-E5A0A4BE53F0}"/>
    <cellStyle name="40% - Accent4 2 2 3 3 2 4" xfId="2722" xr:uid="{6F4AC694-7026-4C17-A68B-01E9E726659B}"/>
    <cellStyle name="40% - Accent4 2 2 3 3 2 4 2" xfId="44747" xr:uid="{E73756FA-E8AF-4650-8A58-567FAE23A850}"/>
    <cellStyle name="40% - Accent4 2 2 3 3 2 5" xfId="4671" xr:uid="{3445C905-F7D9-4B0B-AC60-A9910ACA1975}"/>
    <cellStyle name="40% - Accent4 2 2 3 3 2 5 2" xfId="46674" xr:uid="{2A8AE70A-24AA-4FBE-9CE5-C46F50356981}"/>
    <cellStyle name="40% - Accent4 2 2 3 3 2 6" xfId="5519" xr:uid="{4D62FCB0-FD76-49B0-B341-A2104E7DD092}"/>
    <cellStyle name="40% - Accent4 2 2 3 3 2 6 2" xfId="47521" xr:uid="{A67F547C-B38E-4812-A652-7426CC456897}"/>
    <cellStyle name="40% - Accent4 2 2 3 3 2 7" xfId="6761" xr:uid="{93E28DA1-A331-457C-A3DA-BE95B247E392}"/>
    <cellStyle name="40% - Accent4 2 2 3 3 2 8" xfId="43006" xr:uid="{CDFA0584-747D-435B-BF43-D584A82F83B7}"/>
    <cellStyle name="40% - Accent4 2 2 3 3 3" xfId="1815" xr:uid="{BE55FB75-7E28-4384-A286-A7F167DDC21F}"/>
    <cellStyle name="40% - Accent4 2 2 3 3 3 2" xfId="3582" xr:uid="{4E42426B-9206-4D3B-87FF-AC95484037EA}"/>
    <cellStyle name="40% - Accent4 2 2 3 3 3 2 2" xfId="13561" xr:uid="{AE1D77BD-0542-4DA7-BB7F-6A2F47CD6A1C}"/>
    <cellStyle name="40% - Accent4 2 2 3 3 3 2 3" xfId="45607" xr:uid="{DE8BEB1A-6BF5-4259-8742-9D98605BD998}"/>
    <cellStyle name="40% - Accent4 2 2 3 3 3 3" xfId="4953" xr:uid="{196B31E5-2EF7-4C5F-B40E-353532726EF1}"/>
    <cellStyle name="40% - Accent4 2 2 3 3 3 3 2" xfId="17097" xr:uid="{CBBA4FBF-579A-4042-A733-2B3304876D0D}"/>
    <cellStyle name="40% - Accent4 2 2 3 3 3 3 3" xfId="46956" xr:uid="{F678E7E2-437E-45A0-A118-8FBA7750048C}"/>
    <cellStyle name="40% - Accent4 2 2 3 3 3 4" xfId="7082" xr:uid="{025953CD-D8C2-43D7-8182-C98198846A78}"/>
    <cellStyle name="40% - Accent4 2 2 3 3 3 5" xfId="43866" xr:uid="{2A928926-CF1A-4E1E-88AE-B47A91B0BDAF}"/>
    <cellStyle name="40% - Accent4 2 2 3 3 4" xfId="1237" xr:uid="{D535F3AC-8A1B-439B-A228-E5E2823EE494}"/>
    <cellStyle name="40% - Accent4 2 2 3 3 4 2" xfId="3044" xr:uid="{AFC0BB67-0E06-4ED4-B02A-A34D2305C452}"/>
    <cellStyle name="40% - Accent4 2 2 3 3 4 2 2" xfId="29964" xr:uid="{48948A34-144E-4B47-9DAA-67C5AE24AB46}"/>
    <cellStyle name="40% - Accent4 2 2 3 3 4 2 3" xfId="45069" xr:uid="{34CC1514-963E-40A3-BD10-C9D7939C465C}"/>
    <cellStyle name="40% - Accent4 2 2 3 3 4 3" xfId="12998" xr:uid="{7E6D4105-DDB8-4578-8585-31BA559D629A}"/>
    <cellStyle name="40% - Accent4 2 2 3 3 4 4" xfId="43328" xr:uid="{A83E2BAF-90CC-456E-932F-3200BA68D91C}"/>
    <cellStyle name="40% - Accent4 2 2 3 3 5" xfId="2468" xr:uid="{2B0FE467-61AF-4FBF-ACF8-15EF3F7C4789}"/>
    <cellStyle name="40% - Accent4 2 2 3 3 5 2" xfId="16582" xr:uid="{2E9A6F28-DEB7-4458-94A8-86198160EFE4}"/>
    <cellStyle name="40% - Accent4 2 2 3 3 5 3" xfId="44493" xr:uid="{953FD764-FC8E-470D-9752-5CD187A63DB4}"/>
    <cellStyle name="40% - Accent4 2 2 3 3 6" xfId="4415" xr:uid="{B8E4EEAA-FC1A-4B1D-90B3-A8F96493213A}"/>
    <cellStyle name="40% - Accent4 2 2 3 3 6 2" xfId="37331" xr:uid="{36CC2701-5C1E-4573-9A50-AF98B798440E}"/>
    <cellStyle name="40% - Accent4 2 2 3 3 6 3" xfId="46418" xr:uid="{4A9378EC-72F6-4FE1-B0F1-40E607027D74}"/>
    <cellStyle name="40% - Accent4 2 2 3 3 7" xfId="5518" xr:uid="{ABE77D24-EA18-46FC-9CF9-51D2327D88B7}"/>
    <cellStyle name="40% - Accent4 2 2 3 3 7 2" xfId="47520" xr:uid="{C5A8E041-ACD7-4638-BB14-3F4C4FA6923A}"/>
    <cellStyle name="40% - Accent4 2 2 3 3 8" xfId="6178" xr:uid="{A4833C7E-DDD0-445A-BACC-686A180310F9}"/>
    <cellStyle name="40% - Accent4 2 2 3 3 9" xfId="42752" xr:uid="{7923EB8A-366A-4EBF-85EE-2A1E7B730A32}"/>
    <cellStyle name="40% - Accent4 2 2 3 4" xfId="908" xr:uid="{104A70B3-01D0-4CD5-93B1-6A57C40E9FF0}"/>
    <cellStyle name="40% - Accent4 2 2 3 4 2" xfId="2053" xr:uid="{8F723C7B-105A-4EC5-B4CB-DD961E752B56}"/>
    <cellStyle name="40% - Accent4 2 2 3 4 2 2" xfId="3816" xr:uid="{F2E5B244-FAF3-495F-A844-D6FC45C216A1}"/>
    <cellStyle name="40% - Accent4 2 2 3 4 2 2 2" xfId="34243" xr:uid="{8EDDADD6-00AE-4E3F-96FB-63AEE0B600A1}"/>
    <cellStyle name="40% - Accent4 2 2 3 4 2 2 3" xfId="45841" xr:uid="{FE208476-7051-4A2A-9AAF-CBC5E501784B}"/>
    <cellStyle name="40% - Accent4 2 2 3 4 2 3" xfId="5187" xr:uid="{94AEBC1C-239D-4550-ABB8-D708D07C9392}"/>
    <cellStyle name="40% - Accent4 2 2 3 4 2 3 2" xfId="47190" xr:uid="{C068243F-601B-42C7-A97F-3A370A9BD350}"/>
    <cellStyle name="40% - Accent4 2 2 3 4 2 4" xfId="13294" xr:uid="{DB18A341-1EB0-4106-850E-211E50589371}"/>
    <cellStyle name="40% - Accent4 2 2 3 4 2 5" xfId="44100" xr:uid="{CD34CFFF-1019-4388-AD5F-D468B07840A6}"/>
    <cellStyle name="40% - Accent4 2 2 3 4 3" xfId="1491" xr:uid="{39BDD4DC-B67A-46ED-A1D8-9D7B141A1EAE}"/>
    <cellStyle name="40% - Accent4 2 2 3 4 3 2" xfId="3298" xr:uid="{56E34752-24E5-4042-8208-E5FE338B4E53}"/>
    <cellStyle name="40% - Accent4 2 2 3 4 3 2 2" xfId="45323" xr:uid="{5ECE3695-27CF-473A-914A-122E34FE5D80}"/>
    <cellStyle name="40% - Accent4 2 2 3 4 3 3" xfId="16830" xr:uid="{795D1BD1-A566-468F-9E4B-060CDEEB86E8}"/>
    <cellStyle name="40% - Accent4 2 2 3 4 3 4" xfId="43582" xr:uid="{90B405F6-67A6-44E8-B6A8-B205B72297E3}"/>
    <cellStyle name="40% - Accent4 2 2 3 4 4" xfId="2720" xr:uid="{AF47249D-E2BF-4608-BF8D-488E54084D23}"/>
    <cellStyle name="40% - Accent4 2 2 3 4 4 2" xfId="38677" xr:uid="{BCAEB24F-BEF5-4C8D-860E-4702BF1A6023}"/>
    <cellStyle name="40% - Accent4 2 2 3 4 4 3" xfId="44745" xr:uid="{F1910742-F5DA-43E1-9085-F268189E9CBC}"/>
    <cellStyle name="40% - Accent4 2 2 3 4 5" xfId="4669" xr:uid="{A971D90C-C435-4190-A8AE-B82E56249A11}"/>
    <cellStyle name="40% - Accent4 2 2 3 4 5 2" xfId="46672" xr:uid="{7145761B-C35D-448A-862F-E20BF46B1889}"/>
    <cellStyle name="40% - Accent4 2 2 3 4 6" xfId="5520" xr:uid="{5E8D64E8-9666-4B98-BBBD-84B060E05502}"/>
    <cellStyle name="40% - Accent4 2 2 3 4 6 2" xfId="47522" xr:uid="{A2172C88-C27B-457B-A11B-B324FB9AB645}"/>
    <cellStyle name="40% - Accent4 2 2 3 4 7" xfId="6759" xr:uid="{07A0F4AF-B168-4B4A-805B-BAECE1C862F1}"/>
    <cellStyle name="40% - Accent4 2 2 3 4 8" xfId="43004" xr:uid="{D1B604E5-DE0E-4A14-B849-0CE629C82936}"/>
    <cellStyle name="40% - Accent4 2 2 3 5" xfId="1813" xr:uid="{33309E4B-BBC9-435A-93DF-BCFF9B0EB7E6}"/>
    <cellStyle name="40% - Accent4 2 2 3 5 2" xfId="3580" xr:uid="{F3E35292-EEB5-46E3-9C1B-78CDF9C857E4}"/>
    <cellStyle name="40% - Accent4 2 2 3 5 2 2" xfId="13559" xr:uid="{1763850E-C3AF-4635-A1AF-F0E359B83414}"/>
    <cellStyle name="40% - Accent4 2 2 3 5 2 3" xfId="45605" xr:uid="{15B10539-01C8-4E12-B06A-83E96BA7E411}"/>
    <cellStyle name="40% - Accent4 2 2 3 5 3" xfId="4951" xr:uid="{8900E04D-099D-4A37-B7F1-1F51620EB392}"/>
    <cellStyle name="40% - Accent4 2 2 3 5 3 2" xfId="17095" xr:uid="{E878BDF4-3B06-4E4D-8D4E-2CF4D5F78588}"/>
    <cellStyle name="40% - Accent4 2 2 3 5 3 3" xfId="46954" xr:uid="{2A350ED8-349D-469F-98B5-3DDEB6EB3AEA}"/>
    <cellStyle name="40% - Accent4 2 2 3 5 4" xfId="7080" xr:uid="{7D59FCF0-C09C-4219-8C3A-09BAA9921A37}"/>
    <cellStyle name="40% - Accent4 2 2 3 5 5" xfId="43864" xr:uid="{BA061F22-CFA4-4D05-BDD1-3CA708C0ED0B}"/>
    <cellStyle name="40% - Accent4 2 2 3 6" xfId="1235" xr:uid="{32642985-3D61-4DE6-A6B5-4572DCA5422F}"/>
    <cellStyle name="40% - Accent4 2 2 3 6 2" xfId="3042" xr:uid="{177DD297-4604-471B-B088-EA994BCBA884}"/>
    <cellStyle name="40% - Accent4 2 2 3 6 2 2" xfId="29356" xr:uid="{93CBE1E9-3349-4579-9CC1-EBEA1CA7C06D}"/>
    <cellStyle name="40% - Accent4 2 2 3 6 2 3" xfId="45067" xr:uid="{2D3181FE-5815-4357-A521-B71150D2E54B}"/>
    <cellStyle name="40% - Accent4 2 2 3 6 3" xfId="12996" xr:uid="{22C936C4-08A6-4599-9BFA-86C7F9F2E3AA}"/>
    <cellStyle name="40% - Accent4 2 2 3 6 4" xfId="43326" xr:uid="{4668A757-E710-4169-B50B-F303963715CC}"/>
    <cellStyle name="40% - Accent4 2 2 3 7" xfId="2466" xr:uid="{7C0DF555-ABDC-45A3-B7E4-8B8F91EFC6B6}"/>
    <cellStyle name="40% - Accent4 2 2 3 7 2" xfId="16580" xr:uid="{258C4B0C-1EF5-4C71-B0D7-5DACD52A57A6}"/>
    <cellStyle name="40% - Accent4 2 2 3 7 3" xfId="44491" xr:uid="{37E28885-AEC6-4E6C-AE8F-62DA376FB0E8}"/>
    <cellStyle name="40% - Accent4 2 2 3 8" xfId="4413" xr:uid="{A0561ED0-F96B-419D-8E7B-436B72E82BFE}"/>
    <cellStyle name="40% - Accent4 2 2 3 8 2" xfId="36587" xr:uid="{78D4AD83-A46B-4DA0-BABF-72196403D8A3}"/>
    <cellStyle name="40% - Accent4 2 2 3 8 3" xfId="46416" xr:uid="{9C219F95-D967-481A-98A1-6C5558A26F68}"/>
    <cellStyle name="40% - Accent4 2 2 3 9" xfId="5515" xr:uid="{8C5BA6D3-7011-454E-AE44-0900180B31DC}"/>
    <cellStyle name="40% - Accent4 2 2 3 9 2" xfId="47517" xr:uid="{2B2FA4C1-FB19-4B02-853A-BA3016296C98}"/>
    <cellStyle name="40% - Accent4 2 2 4" xfId="457" xr:uid="{6ED2E308-E206-49F6-BD76-B5F1894D6E89}"/>
    <cellStyle name="40% - Accent4 2 2 4 2" xfId="911" xr:uid="{E884DCEC-6CA0-4581-9FD5-C8FBE5FCE285}"/>
    <cellStyle name="40% - Accent4 2 2 4 2 2" xfId="2056" xr:uid="{680DD4F9-BD50-450C-8DBC-7DDDF76CF7B2}"/>
    <cellStyle name="40% - Accent4 2 2 4 2 2 2" xfId="3819" xr:uid="{E5A6E62C-EDD0-4C10-A48F-913129829D3D}"/>
    <cellStyle name="40% - Accent4 2 2 4 2 2 2 2" xfId="35688" xr:uid="{69CDD2BA-97A6-4195-A94F-A42699635F1E}"/>
    <cellStyle name="40% - Accent4 2 2 4 2 2 2 3" xfId="45844" xr:uid="{1BB8D829-8143-4B45-B7C7-23BE04B7CA43}"/>
    <cellStyle name="40% - Accent4 2 2 4 2 2 3" xfId="5190" xr:uid="{553E2D03-61F6-4F26-B71F-2A18CB8AEE79}"/>
    <cellStyle name="40% - Accent4 2 2 4 2 2 3 2" xfId="40033" xr:uid="{DAF0FAF2-6BE5-4442-B394-278106918094}"/>
    <cellStyle name="40% - Accent4 2 2 4 2 2 3 3" xfId="47193" xr:uid="{46B77539-876F-4053-8896-FAE891268B5D}"/>
    <cellStyle name="40% - Accent4 2 2 4 2 2 4" xfId="13297" xr:uid="{9000DB4F-3387-49D8-BB70-788132596419}"/>
    <cellStyle name="40% - Accent4 2 2 4 2 2 5" xfId="44103" xr:uid="{B963E96D-FFD9-44F1-89B0-1B254DCA8C29}"/>
    <cellStyle name="40% - Accent4 2 2 4 2 3" xfId="1494" xr:uid="{02EEBFE1-37D9-4FBA-A79C-12C2F9BBB91D}"/>
    <cellStyle name="40% - Accent4 2 2 4 2 3 2" xfId="3301" xr:uid="{23B02491-5D7A-42B5-ABFB-BCF3DE2C0317}"/>
    <cellStyle name="40% - Accent4 2 2 4 2 3 2 2" xfId="42016" xr:uid="{CFF6EF7A-0DCF-4D81-BF54-BBD5F567F64A}"/>
    <cellStyle name="40% - Accent4 2 2 4 2 3 2 3" xfId="45326" xr:uid="{F37C0718-5C20-4D8A-A24B-7FFAADA5D0B0}"/>
    <cellStyle name="40% - Accent4 2 2 4 2 3 3" xfId="16833" xr:uid="{4ABFCE75-721F-47E8-A466-6A1C88D21D2F}"/>
    <cellStyle name="40% - Accent4 2 2 4 2 3 4" xfId="43585" xr:uid="{9E768BA1-F338-45D0-9F09-F76BF7D075BF}"/>
    <cellStyle name="40% - Accent4 2 2 4 2 4" xfId="2723" xr:uid="{F9E12049-A4B1-4D31-9CE9-E4EF7CAA7F86}"/>
    <cellStyle name="40% - Accent4 2 2 4 2 4 2" xfId="38068" xr:uid="{9F71F643-7229-40B5-AFE1-7114A01B3840}"/>
    <cellStyle name="40% - Accent4 2 2 4 2 4 3" xfId="44748" xr:uid="{B7D5004A-7BDB-46E9-AF53-7261AFB8D427}"/>
    <cellStyle name="40% - Accent4 2 2 4 2 5" xfId="4672" xr:uid="{E001585E-8F37-454D-909A-AF2CF304B3B5}"/>
    <cellStyle name="40% - Accent4 2 2 4 2 5 2" xfId="46675" xr:uid="{B33061C4-4428-4E31-AAC6-8B4B7C326097}"/>
    <cellStyle name="40% - Accent4 2 2 4 2 6" xfId="5522" xr:uid="{C11BC3EF-3DB5-4B2B-97C2-41BCC3961E55}"/>
    <cellStyle name="40% - Accent4 2 2 4 2 6 2" xfId="47524" xr:uid="{26C8BC65-E18F-4E20-9502-7BABC94B2614}"/>
    <cellStyle name="40% - Accent4 2 2 4 2 7" xfId="6762" xr:uid="{85C1F221-E645-41AC-8C65-BA64E04555C5}"/>
    <cellStyle name="40% - Accent4 2 2 4 2 8" xfId="43007" xr:uid="{10A381E7-C364-4BC0-9F7E-D1EFB96D164B}"/>
    <cellStyle name="40% - Accent4 2 2 4 3" xfId="1816" xr:uid="{D36DD311-4A4C-4D8C-86E4-F6CA474E6C96}"/>
    <cellStyle name="40% - Accent4 2 2 4 3 2" xfId="3583" xr:uid="{31FE8B1E-F26D-491D-9154-D979B21242D9}"/>
    <cellStyle name="40% - Accent4 2 2 4 3 2 2" xfId="13562" xr:uid="{B7E91E80-BD3F-4ADB-A8C1-66434E5A0BE9}"/>
    <cellStyle name="40% - Accent4 2 2 4 3 2 3" xfId="45608" xr:uid="{515CBA32-6EF4-47BD-A19B-C8F7974A92D9}"/>
    <cellStyle name="40% - Accent4 2 2 4 3 3" xfId="4954" xr:uid="{32359150-2699-4529-95A6-A103F9FB48D1}"/>
    <cellStyle name="40% - Accent4 2 2 4 3 3 2" xfId="17098" xr:uid="{8A2A8DE7-3759-4F4E-8E5B-BC48525E954D}"/>
    <cellStyle name="40% - Accent4 2 2 4 3 3 3" xfId="46957" xr:uid="{65A10AD6-BBB6-4759-8325-9A4418AC2870}"/>
    <cellStyle name="40% - Accent4 2 2 4 3 4" xfId="7083" xr:uid="{C85260CE-5DA7-4E12-84E4-2D8C7F24161F}"/>
    <cellStyle name="40% - Accent4 2 2 4 3 5" xfId="43867" xr:uid="{B2BD524E-25BA-4910-B38A-0ED6A44734B8}"/>
    <cellStyle name="40% - Accent4 2 2 4 4" xfId="1238" xr:uid="{2598B109-E9EB-4EA7-96A9-C23A14ED6554}"/>
    <cellStyle name="40% - Accent4 2 2 4 4 2" xfId="3045" xr:uid="{84EDEF4B-9AE5-4011-B17E-9F317A6071A1}"/>
    <cellStyle name="40% - Accent4 2 2 4 4 2 2" xfId="33657" xr:uid="{052B3A4F-10FF-453E-980F-D1FEE2DD1D70}"/>
    <cellStyle name="40% - Accent4 2 2 4 4 2 3" xfId="45070" xr:uid="{29D316A9-E48D-4A61-97B6-64B3ACD3D64C}"/>
    <cellStyle name="40% - Accent4 2 2 4 4 3" xfId="40766" xr:uid="{AE96E7C5-BD03-4529-B867-8EC1105B0B8B}"/>
    <cellStyle name="40% - Accent4 2 2 4 4 4" xfId="12999" xr:uid="{6DBC0C55-5D23-44A8-AD52-4CE25E87E927}"/>
    <cellStyle name="40% - Accent4 2 2 4 4 5" xfId="43329" xr:uid="{C33AAA99-EE78-4CE7-A6EC-9E2E11D4C655}"/>
    <cellStyle name="40% - Accent4 2 2 4 5" xfId="2469" xr:uid="{B21C3F02-AA15-46B5-8EB1-6D4DEE66732C}"/>
    <cellStyle name="40% - Accent4 2 2 4 5 2" xfId="30720" xr:uid="{CF14CAA3-6AAD-45D3-B7BC-00C961E52D2C}"/>
    <cellStyle name="40% - Accent4 2 2 4 5 3" xfId="16583" xr:uid="{1F49C17B-C96D-4293-AAA1-79C0383FBE98}"/>
    <cellStyle name="40% - Accent4 2 2 4 5 4" xfId="44494" xr:uid="{9CD4E2E7-55B1-48C2-B928-55FD7BAD956C}"/>
    <cellStyle name="40% - Accent4 2 2 4 6" xfId="4416" xr:uid="{9132F711-BC4D-42CB-8B06-D98CD302B76E}"/>
    <cellStyle name="40% - Accent4 2 2 4 6 2" xfId="28743" xr:uid="{F03096C9-825C-4333-BA8F-B839070C7108}"/>
    <cellStyle name="40% - Accent4 2 2 4 6 3" xfId="46419" xr:uid="{88092647-7AD3-4CAB-ACE7-0B78F9259E7B}"/>
    <cellStyle name="40% - Accent4 2 2 4 7" xfId="5521" xr:uid="{93314B67-E70A-445D-A3E2-8D665ED36064}"/>
    <cellStyle name="40% - Accent4 2 2 4 7 2" xfId="36756" xr:uid="{E1B13EE1-833A-4C79-86EC-DFF47CC7BF07}"/>
    <cellStyle name="40% - Accent4 2 2 4 7 3" xfId="47523" xr:uid="{1C33EF0C-8C17-4198-B788-165B9B3B11E2}"/>
    <cellStyle name="40% - Accent4 2 2 4 8" xfId="6179" xr:uid="{D3136FA9-3170-470D-9C14-4AC199AA228A}"/>
    <cellStyle name="40% - Accent4 2 2 4 9" xfId="42753" xr:uid="{6891D722-3412-4F42-A8C2-115294C55EC3}"/>
    <cellStyle name="40% - Accent4 2 2 5" xfId="458" xr:uid="{23B804B9-3BEE-405E-83C2-2DFEB3434272}"/>
    <cellStyle name="40% - Accent4 2 2 5 2" xfId="912" xr:uid="{1CDC511E-051F-4F57-866D-4E7A20931953}"/>
    <cellStyle name="40% - Accent4 2 2 5 2 2" xfId="2057" xr:uid="{272B8233-434C-47E0-BEED-BBBDEE0C29B8}"/>
    <cellStyle name="40% - Accent4 2 2 5 2 2 2" xfId="3820" xr:uid="{0BBE4104-5C24-4C21-94D9-B4158E415011}"/>
    <cellStyle name="40% - Accent4 2 2 5 2 2 2 2" xfId="35152" xr:uid="{34B8A42A-81CA-4A08-A16D-687575DFD98C}"/>
    <cellStyle name="40% - Accent4 2 2 5 2 2 2 3" xfId="45845" xr:uid="{3C8C8DC6-55BF-4D35-AC8F-20458D3A8F81}"/>
    <cellStyle name="40% - Accent4 2 2 5 2 2 3" xfId="5191" xr:uid="{4C268778-D926-4767-AB72-D5A9B1ACF40B}"/>
    <cellStyle name="40% - Accent4 2 2 5 2 2 3 2" xfId="47194" xr:uid="{40C9FD9A-8BAE-4625-9D46-648D998B462C}"/>
    <cellStyle name="40% - Accent4 2 2 5 2 2 4" xfId="13298" xr:uid="{9E9E17B6-3986-45A2-BA48-26D985852AA7}"/>
    <cellStyle name="40% - Accent4 2 2 5 2 2 5" xfId="44104" xr:uid="{05A57454-F157-471C-8598-40DEA507384D}"/>
    <cellStyle name="40% - Accent4 2 2 5 2 3" xfId="1495" xr:uid="{C3D4CEAD-49F3-4CB3-8E9E-0D78A0BFC15D}"/>
    <cellStyle name="40% - Accent4 2 2 5 2 3 2" xfId="3302" xr:uid="{F58C6DC0-9E4C-4B72-A584-BDC7367410F3}"/>
    <cellStyle name="40% - Accent4 2 2 5 2 3 2 2" xfId="45327" xr:uid="{B484A593-D942-48C5-8D91-884DB6810398}"/>
    <cellStyle name="40% - Accent4 2 2 5 2 3 3" xfId="16834" xr:uid="{591C68A2-CE85-4BFA-A29A-23C344A2CFDD}"/>
    <cellStyle name="40% - Accent4 2 2 5 2 3 4" xfId="43586" xr:uid="{5E4262B0-A6CE-4F80-A617-FD5A7C297A15}"/>
    <cellStyle name="40% - Accent4 2 2 5 2 4" xfId="2724" xr:uid="{6504B5B9-BBC8-4110-AD47-C5EF7940955F}"/>
    <cellStyle name="40% - Accent4 2 2 5 2 4 2" xfId="39505" xr:uid="{646F6D37-7B4E-462B-9042-1C5616310395}"/>
    <cellStyle name="40% - Accent4 2 2 5 2 4 3" xfId="44749" xr:uid="{AF84B38D-8964-4771-94F3-5CB5133B4DFE}"/>
    <cellStyle name="40% - Accent4 2 2 5 2 5" xfId="4673" xr:uid="{4D736CB7-025A-4DD5-AEC9-D5BB7C5030D5}"/>
    <cellStyle name="40% - Accent4 2 2 5 2 5 2" xfId="46676" xr:uid="{D7809FBC-C7C1-42CD-A473-2FE5B0E74FEA}"/>
    <cellStyle name="40% - Accent4 2 2 5 2 6" xfId="5524" xr:uid="{72CE7817-35B7-4569-9640-ECA0D6185D00}"/>
    <cellStyle name="40% - Accent4 2 2 5 2 6 2" xfId="47526" xr:uid="{83D6BC50-B9E4-4166-9295-DBB85369E297}"/>
    <cellStyle name="40% - Accent4 2 2 5 2 7" xfId="6763" xr:uid="{44DABB64-061B-4D86-92F1-F8520F592D2C}"/>
    <cellStyle name="40% - Accent4 2 2 5 2 8" xfId="43008" xr:uid="{EE28CEA6-C2DE-4F40-A135-5A3967EAC24B}"/>
    <cellStyle name="40% - Accent4 2 2 5 3" xfId="1817" xr:uid="{1081466D-8642-4D07-95DE-2D60A4EF06FA}"/>
    <cellStyle name="40% - Accent4 2 2 5 3 2" xfId="3584" xr:uid="{2918BC4A-CAD4-47D9-84EB-99F727C5E3AD}"/>
    <cellStyle name="40% - Accent4 2 2 5 3 2 2" xfId="13563" xr:uid="{34F9BE2A-46A8-461B-805C-3495912C0937}"/>
    <cellStyle name="40% - Accent4 2 2 5 3 2 3" xfId="45609" xr:uid="{6F861B9C-69DC-494E-B20B-438924F2CDB9}"/>
    <cellStyle name="40% - Accent4 2 2 5 3 3" xfId="4955" xr:uid="{0918E964-26F7-42FA-A97D-D431B46294A8}"/>
    <cellStyle name="40% - Accent4 2 2 5 3 3 2" xfId="17099" xr:uid="{8514EADE-1830-4BAD-84A9-420E19CA16E0}"/>
    <cellStyle name="40% - Accent4 2 2 5 3 3 3" xfId="46958" xr:uid="{F3E118F3-45B7-4E7F-9143-6649B06B66FC}"/>
    <cellStyle name="40% - Accent4 2 2 5 3 4" xfId="7084" xr:uid="{A12BFB93-3C7E-4809-8E86-BB641D9C1ECB}"/>
    <cellStyle name="40% - Accent4 2 2 5 3 5" xfId="43868" xr:uid="{3FA25014-B42D-436D-AC71-4246F5362145}"/>
    <cellStyle name="40% - Accent4 2 2 5 4" xfId="1239" xr:uid="{ABAB1D56-8AC7-4EB2-9FF2-259A2A4152D7}"/>
    <cellStyle name="40% - Accent4 2 2 5 4 2" xfId="3046" xr:uid="{93BEC505-B4BB-4956-B01C-E7AB5D852B3B}"/>
    <cellStyle name="40% - Accent4 2 2 5 4 2 2" xfId="30170" xr:uid="{31140A2C-8EA3-4B39-8B16-A640383F5EE0}"/>
    <cellStyle name="40% - Accent4 2 2 5 4 2 3" xfId="45071" xr:uid="{D8EC8602-A7C4-4CB2-A646-AEF99370B2AD}"/>
    <cellStyle name="40% - Accent4 2 2 5 4 3" xfId="13000" xr:uid="{C20E8324-C512-40CD-AF77-220F44BFBF54}"/>
    <cellStyle name="40% - Accent4 2 2 5 4 4" xfId="43330" xr:uid="{509CCC9C-60C0-4E63-AA9F-51EA00B7B294}"/>
    <cellStyle name="40% - Accent4 2 2 5 5" xfId="2470" xr:uid="{15020E45-F714-4B74-A045-0F53EEE6C961}"/>
    <cellStyle name="40% - Accent4 2 2 5 5 2" xfId="16584" xr:uid="{889B9479-9A0A-4516-A6FA-CEB4DE4243EA}"/>
    <cellStyle name="40% - Accent4 2 2 5 5 3" xfId="44495" xr:uid="{D6BF5252-AE37-4126-B4C9-52DC927AD913}"/>
    <cellStyle name="40% - Accent4 2 2 5 6" xfId="4417" xr:uid="{971AF332-D216-439F-907D-8DA797625B44}"/>
    <cellStyle name="40% - Accent4 2 2 5 6 2" xfId="37535" xr:uid="{8A4A46FB-8B75-47AC-92E4-88C1F1BE65B1}"/>
    <cellStyle name="40% - Accent4 2 2 5 6 3" xfId="46420" xr:uid="{CAD718CC-1D18-4266-9499-B8A3500B6FFF}"/>
    <cellStyle name="40% - Accent4 2 2 5 7" xfId="5523" xr:uid="{D248FEAC-EEC4-4428-BCAB-784DFC8FF4D3}"/>
    <cellStyle name="40% - Accent4 2 2 5 7 2" xfId="47525" xr:uid="{F330396A-3CF2-4BAD-9BF1-3F3EF8DBD8D5}"/>
    <cellStyle name="40% - Accent4 2 2 5 8" xfId="6180" xr:uid="{D2636FA0-5BB7-463F-BEDF-C35C8443D7E4}"/>
    <cellStyle name="40% - Accent4 2 2 5 9" xfId="42754" xr:uid="{085F7E5B-21A3-4DCB-B3B2-ED7EB662FF50}"/>
    <cellStyle name="40% - Accent4 2 2 6" xfId="904" xr:uid="{74543564-4FB2-480F-8AE3-92AEB7117AC1}"/>
    <cellStyle name="40% - Accent4 2 2 6 2" xfId="2049" xr:uid="{60C71876-7C0B-4EB9-9C75-1118A9879E79}"/>
    <cellStyle name="40% - Accent4 2 2 6 2 2" xfId="3812" xr:uid="{4B505159-7B41-42F4-AE91-AC9E34100443}"/>
    <cellStyle name="40% - Accent4 2 2 6 2 2 2" xfId="31423" xr:uid="{B75304CF-237F-417A-919B-5FF0A7FD0DE4}"/>
    <cellStyle name="40% - Accent4 2 2 6 2 2 3" xfId="45837" xr:uid="{5AD8B51D-768F-4C96-8892-0879C395344E}"/>
    <cellStyle name="40% - Accent4 2 2 6 2 3" xfId="5183" xr:uid="{E5261285-2B0C-4661-99C6-8698C64027D6}"/>
    <cellStyle name="40% - Accent4 2 2 6 2 3 2" xfId="38981" xr:uid="{09400444-A9AB-47A1-863A-73BFECB013A5}"/>
    <cellStyle name="40% - Accent4 2 2 6 2 3 3" xfId="47186" xr:uid="{949F3BF2-6EC0-4692-8A39-44E886EDA457}"/>
    <cellStyle name="40% - Accent4 2 2 6 2 4" xfId="13290" xr:uid="{A5DDAC48-E650-4379-BEE5-B7F9D1F9EA26}"/>
    <cellStyle name="40% - Accent4 2 2 6 2 5" xfId="44096" xr:uid="{8C9E03EF-2E0A-4667-B5ED-68D63212F564}"/>
    <cellStyle name="40% - Accent4 2 2 6 3" xfId="1487" xr:uid="{584F3BAE-F429-493F-800D-74904363E8AD}"/>
    <cellStyle name="40% - Accent4 2 2 6 3 2" xfId="3294" xr:uid="{5E1788B9-D41D-41C6-9979-06FCB7427C22}"/>
    <cellStyle name="40% - Accent4 2 2 6 3 2 2" xfId="34566" xr:uid="{E32854DE-188D-42B7-AA21-01DD55777F63}"/>
    <cellStyle name="40% - Accent4 2 2 6 3 2 3" xfId="45319" xr:uid="{1B15C5BA-2F32-4B53-9859-24AFEA2BE0E0}"/>
    <cellStyle name="40% - Accent4 2 2 6 3 3" xfId="40938" xr:uid="{5885237C-7D94-4C26-9799-94A7D74911DA}"/>
    <cellStyle name="40% - Accent4 2 2 6 3 4" xfId="16826" xr:uid="{4C65C324-0699-46C5-8C3C-58042FE00BFD}"/>
    <cellStyle name="40% - Accent4 2 2 6 3 5" xfId="43578" xr:uid="{0975134D-1008-46D9-80A8-29D59EFC799B}"/>
    <cellStyle name="40% - Accent4 2 2 6 4" xfId="2716" xr:uid="{26EA746C-1D24-4B1A-B49F-118DCAE5B6C4}"/>
    <cellStyle name="40% - Accent4 2 2 6 4 2" xfId="29562" xr:uid="{3D152B12-3E31-4616-AD7C-351537C623CE}"/>
    <cellStyle name="40% - Accent4 2 2 6 4 3" xfId="21602" xr:uid="{6085416C-67ED-4EC5-B0FF-06A58EB785AE}"/>
    <cellStyle name="40% - Accent4 2 2 6 4 4" xfId="44741" xr:uid="{65D727D7-CE28-4D54-82E8-47DDFA781A16}"/>
    <cellStyle name="40% - Accent4 2 2 6 5" xfId="4665" xr:uid="{F8C3BF1D-D926-4616-A98A-243E6743A439}"/>
    <cellStyle name="40% - Accent4 2 2 6 5 2" xfId="27642" xr:uid="{B4141CA2-0622-4F06-9F05-0593390CB138}"/>
    <cellStyle name="40% - Accent4 2 2 6 5 3" xfId="46668" xr:uid="{715BABE9-B1A1-4CD6-BB34-350C514FAE27}"/>
    <cellStyle name="40% - Accent4 2 2 6 6" xfId="5525" xr:uid="{E0BE73FB-F9B7-4C31-B809-27983BC0C9F7}"/>
    <cellStyle name="40% - Accent4 2 2 6 6 2" xfId="36930" xr:uid="{9B473269-1687-4F4D-876B-12C68AE7B32A}"/>
    <cellStyle name="40% - Accent4 2 2 6 6 3" xfId="47527" xr:uid="{7A7AFC00-D7A0-4C28-9D6D-54A59E0B0835}"/>
    <cellStyle name="40% - Accent4 2 2 6 7" xfId="6755" xr:uid="{93B58196-B435-41D5-BD35-33975183C67F}"/>
    <cellStyle name="40% - Accent4 2 2 6 8" xfId="43000" xr:uid="{78FD5C5A-1C95-4681-B235-C77AB407A59C}"/>
    <cellStyle name="40% - Accent4 2 2 7" xfId="1809" xr:uid="{9B1DAA0B-EB06-4CB3-B71E-89FF4C68609E}"/>
    <cellStyle name="40% - Accent4 2 2 7 2" xfId="3576" xr:uid="{9A5D2BEF-CC6C-493B-8AAB-73E3A2296EBD}"/>
    <cellStyle name="40% - Accent4 2 2 7 2 2" xfId="33867" xr:uid="{235AD87E-A13F-4371-B676-4011F4053743}"/>
    <cellStyle name="40% - Accent4 2 2 7 2 3" xfId="13555" xr:uid="{771D6AE8-7F41-45AC-BB06-E9955ACEA6E2}"/>
    <cellStyle name="40% - Accent4 2 2 7 2 4" xfId="45601" xr:uid="{A89B1366-565A-4FD5-A07C-15497FCF8E86}"/>
    <cellStyle name="40% - Accent4 2 2 7 3" xfId="4947" xr:uid="{7E239E17-47DE-4EB3-A33B-9DF8CC716B04}"/>
    <cellStyle name="40% - Accent4 2 2 7 3 2" xfId="17091" xr:uid="{3F9230A5-4079-4712-A2BC-2573BCB55487}"/>
    <cellStyle name="40% - Accent4 2 2 7 3 3" xfId="46950" xr:uid="{2B5CF9E1-5FCA-4212-B535-4F97DA020B3E}"/>
    <cellStyle name="40% - Accent4 2 2 7 4" xfId="38308" xr:uid="{542461D4-A97E-40FC-8CC8-64DF3CB70D43}"/>
    <cellStyle name="40% - Accent4 2 2 7 5" xfId="7076" xr:uid="{732654CC-8850-47D0-B028-C2D49A29D581}"/>
    <cellStyle name="40% - Accent4 2 2 7 6" xfId="43860" xr:uid="{9CD3CED4-34B1-4883-B558-DFD420FFA930}"/>
    <cellStyle name="40% - Accent4 2 2 8" xfId="1231" xr:uid="{6DC6EC21-B501-4532-B4BB-94E1374D810F}"/>
    <cellStyle name="40% - Accent4 2 2 8 2" xfId="3038" xr:uid="{6A7A27C9-76E9-4696-9606-159F7924384B}"/>
    <cellStyle name="40% - Accent4 2 2 8 2 2" xfId="32582" xr:uid="{BC0A240B-5AF1-488B-869D-BC666777088B}"/>
    <cellStyle name="40% - Accent4 2 2 8 2 3" xfId="45063" xr:uid="{E919BAA9-118C-4B05-9208-8B6CFC6E366A}"/>
    <cellStyle name="40% - Accent4 2 2 8 3" xfId="40247" xr:uid="{97324001-0B4B-4692-B6E8-826280B41CE3}"/>
    <cellStyle name="40% - Accent4 2 2 8 4" xfId="24071" xr:uid="{9EFA1D49-334B-47F6-915D-05F6ECFF5692}"/>
    <cellStyle name="40% - Accent4 2 2 8 5" xfId="8556" xr:uid="{81D4FA2A-0D51-4769-95A8-B3716A07E62B}"/>
    <cellStyle name="40% - Accent4 2 2 8 6" xfId="43322" xr:uid="{BB0B1969-224D-44A1-B339-09AB40FA33A7}"/>
    <cellStyle name="40% - Accent4 2 2 9" xfId="2462" xr:uid="{954C9FD4-820C-4A85-B7B2-5DE3578B3123}"/>
    <cellStyle name="40% - Accent4 2 2 9 2" xfId="28954" xr:uid="{7C046414-0CAC-4ABD-8088-846D0B650E16}"/>
    <cellStyle name="40% - Accent4 2 2 9 3" xfId="12992" xr:uid="{37CC2788-F72E-43E8-A5FD-8D99B55B4FBB}"/>
    <cellStyle name="40% - Accent4 2 2 9 4" xfId="44487" xr:uid="{D9541DD0-2330-449E-B004-4A0D16884704}"/>
    <cellStyle name="40% - Accent4 2 3" xfId="459" xr:uid="{276914E0-363E-477D-9C85-54475F6A9922}"/>
    <cellStyle name="40% - Accent4 2 3 10" xfId="36191" xr:uid="{CC750DA2-B214-40F1-8D59-DD6EEF459F7B}"/>
    <cellStyle name="40% - Accent4 2 3 2" xfId="11234" xr:uid="{800B9DA5-64D8-4CCB-85EC-A3C429B1FA87}"/>
    <cellStyle name="40% - Accent4 2 3 2 2" xfId="12699" xr:uid="{0AF0607A-E9E2-4E60-B853-A7FD7F4256BD}"/>
    <cellStyle name="40% - Accent4 2 3 2 2 2" xfId="16272" xr:uid="{B1F36C42-0331-4498-B3B2-A80202084C74}"/>
    <cellStyle name="40% - Accent4 2 3 2 2 2 2" xfId="26299" xr:uid="{0C933762-AF46-496E-838A-91339468FCC6}"/>
    <cellStyle name="40% - Accent4 2 3 2 2 2 2 2" xfId="35331" xr:uid="{830A9BB7-2BA5-4801-A397-A179BBC881E9}"/>
    <cellStyle name="40% - Accent4 2 3 2 2 2 3" xfId="32084" xr:uid="{38446675-2D1E-4562-983B-4963CE9DBA96}"/>
    <cellStyle name="40% - Accent4 2 3 2 2 2 4" xfId="39684" xr:uid="{626A24A5-0B6B-4086-B5E2-39FF7CCCEC49}"/>
    <cellStyle name="40% - Accent4 2 3 2 2 3" xfId="19799" xr:uid="{66AEE373-1DAA-4639-ACC1-367F7B2F5F00}"/>
    <cellStyle name="40% - Accent4 2 3 2 2 3 2" xfId="33314" xr:uid="{8B4B48F8-8F85-4BD5-BB1F-5201B0FFBA4B}"/>
    <cellStyle name="40% - Accent4 2 3 2 2 3 3" xfId="41679" xr:uid="{8088C542-90BC-462E-BFC1-1FFE39A2267F}"/>
    <cellStyle name="40% - Accent4 2 3 2 2 4" xfId="22279" xr:uid="{AC692EFB-3B9E-4695-9212-5A462626D47D}"/>
    <cellStyle name="40% - Accent4 2 3 2 2 4 2" xfId="30356" xr:uid="{2DA9808E-BEB7-4CAC-BF4E-627479A4524A}"/>
    <cellStyle name="40% - Accent4 2 3 2 2 5" xfId="28394" xr:uid="{9790C13E-6D00-4DB9-A67E-F78188D83FAF}"/>
    <cellStyle name="40% - Accent4 2 3 2 2 6" xfId="37718" xr:uid="{86E7D033-ACD9-4789-B4CE-BB30DC4A34EA}"/>
    <cellStyle name="40% - Accent4 2 3 2 3" xfId="14830" xr:uid="{C0521BC6-1CBE-4BFB-8F5B-20E7D7D83F76}"/>
    <cellStyle name="40% - Accent4 2 3 2 3 2" xfId="23261" xr:uid="{E1C4ADCE-1B17-4C38-BA76-663B5023EF25}"/>
    <cellStyle name="40% - Accent4 2 3 2 3 2 2" xfId="31587" xr:uid="{46A39E34-8BCA-4963-B0E7-B49F6E203325}"/>
    <cellStyle name="40% - Accent4 2 3 2 3 2 3" xfId="39145" xr:uid="{44B1624F-1772-4B18-9259-10571630C52A}"/>
    <cellStyle name="40% - Accent4 2 3 2 3 3" xfId="25802" xr:uid="{53610EF7-151C-453D-9EC4-2226E61301CD}"/>
    <cellStyle name="40% - Accent4 2 3 2 3 3 2" xfId="34753" xr:uid="{C90AEB40-44C3-4B5F-A950-3B07C3BB33D4}"/>
    <cellStyle name="40% - Accent4 2 3 2 3 3 3" xfId="41125" xr:uid="{B7129871-3482-4980-AD01-44B03FE0F714}"/>
    <cellStyle name="40% - Accent4 2 3 2 3 4" xfId="21777" xr:uid="{B3EB9FC8-7648-420A-8743-9769264B9012}"/>
    <cellStyle name="40% - Accent4 2 3 2 3 4 2" xfId="29760" xr:uid="{C115F2FA-E8F8-4F69-92ED-0B5F521BF85D}"/>
    <cellStyle name="40% - Accent4 2 3 2 3 5" xfId="27829" xr:uid="{C4954313-DB30-4CBB-9596-E7659ADA7494}"/>
    <cellStyle name="40% - Accent4 2 3 2 3 6" xfId="37128" xr:uid="{8D751BB6-469B-4699-81CF-25617BE71FCE}"/>
    <cellStyle name="40% - Accent4 2 3 2 4" xfId="18357" xr:uid="{F7FB9123-5212-45D8-9A5B-3D336773C698}"/>
    <cellStyle name="40% - Accent4 2 3 2 4 2" xfId="25228" xr:uid="{B669EDE6-B603-4B47-9DA6-D907824F422B}"/>
    <cellStyle name="40% - Accent4 2 3 2 4 2 2" xfId="34044" xr:uid="{DBBEA7E6-E943-4E4B-B382-A856D618F43A}"/>
    <cellStyle name="40% - Accent4 2 3 2 4 3" xfId="31055" xr:uid="{23D94C92-42B5-4F9C-8F19-A161C95C03C8}"/>
    <cellStyle name="40% - Accent4 2 3 2 4 4" xfId="38487" xr:uid="{0BB25F60-CA87-4658-89CB-E285F3F668F1}"/>
    <cellStyle name="40% - Accent4 2 3 2 5" xfId="24215" xr:uid="{24A9BE93-DDB4-4EE2-80B1-11BE7A0E0F1F}"/>
    <cellStyle name="40% - Accent4 2 3 2 5 2" xfId="32757" xr:uid="{30FC1514-8839-4EE8-A6CA-4D951F30CA06}"/>
    <cellStyle name="40% - Accent4 2 3 2 5 3" xfId="40422" xr:uid="{616628DF-FD76-42A6-804F-C95F9098E90F}"/>
    <cellStyle name="40% - Accent4 2 3 2 6" xfId="21239" xr:uid="{3F19307F-A9A0-4BAE-9A20-93802E2CBA69}"/>
    <cellStyle name="40% - Accent4 2 3 2 6 2" xfId="29153" xr:uid="{A14E9EA0-F854-496A-9A9A-4AEC2612CD40}"/>
    <cellStyle name="40% - Accent4 2 3 2 7" xfId="27245" xr:uid="{4745C672-2F34-469E-9622-6DEE6093EB53}"/>
    <cellStyle name="40% - Accent4 2 3 2 8" xfId="36387" xr:uid="{C4371612-76A9-400F-8611-D270CA29635D}"/>
    <cellStyle name="40% - Accent4 2 3 3" xfId="10806" xr:uid="{AFD6328D-74C1-4B2F-8AE8-C3CBBA67FBB5}"/>
    <cellStyle name="40% - Accent4 2 3 3 2" xfId="12292" xr:uid="{A38BFFAA-4018-4CF7-A33C-5918E60A5C01}"/>
    <cellStyle name="40% - Accent4 2 3 3 2 2" xfId="15865" xr:uid="{ACEC85B9-688C-4B54-84E8-7A2A557FFE17}"/>
    <cellStyle name="40% - Accent4 2 3 3 2 2 2" xfId="26475" xr:uid="{9366CFBE-F9D0-4F46-944F-D526F79242AB}"/>
    <cellStyle name="40% - Accent4 2 3 3 2 2 2 2" xfId="35526" xr:uid="{B7DDBBF0-B368-4781-AF74-A9BC9A3B93F4}"/>
    <cellStyle name="40% - Accent4 2 3 3 2 2 3" xfId="32258" xr:uid="{9A156BAA-C9D5-484C-AE90-73C1FE6ABA1A}"/>
    <cellStyle name="40% - Accent4 2 3 3 2 2 4" xfId="39871" xr:uid="{F50C8DA7-F38E-4A45-A096-FF8FC7EFC8D9}"/>
    <cellStyle name="40% - Accent4 2 3 3 2 3" xfId="19392" xr:uid="{5B088C85-8842-4CD2-987D-62B1E18DE1CB}"/>
    <cellStyle name="40% - Accent4 2 3 3 2 3 2" xfId="33500" xr:uid="{9F01ED0F-928D-4627-A7F5-36B53FBA0EB0}"/>
    <cellStyle name="40% - Accent4 2 3 3 2 3 3" xfId="41859" xr:uid="{3706856E-AF37-4D67-81CE-15E9855D8A53}"/>
    <cellStyle name="40% - Accent4 2 3 3 2 4" xfId="22451" xr:uid="{028A13FC-7680-4A1D-888D-D549476646F2}"/>
    <cellStyle name="40% - Accent4 2 3 3 2 4 2" xfId="30553" xr:uid="{14A87DC4-0665-413F-A8E8-F58766E0FA07}"/>
    <cellStyle name="40% - Accent4 2 3 3 2 5" xfId="28581" xr:uid="{A86EECA1-F865-41E3-96B0-B3748CD34F4D}"/>
    <cellStyle name="40% - Accent4 2 3 3 2 6" xfId="37911" xr:uid="{BB444C49-7F5E-440B-A41D-637506AF4B45}"/>
    <cellStyle name="40% - Accent4 2 3 3 3" xfId="14438" xr:uid="{5528B970-BF8E-4DA1-B074-026DD7859042}"/>
    <cellStyle name="40% - Accent4 2 3 3 3 2" xfId="23437" xr:uid="{7C784D6C-A87C-43AC-8200-8D20639D7153}"/>
    <cellStyle name="40% - Accent4 2 3 3 3 2 2" xfId="31766" xr:uid="{FC26B49C-3B88-402B-8921-DFEF5318F182}"/>
    <cellStyle name="40% - Accent4 2 3 3 3 2 3" xfId="39318" xr:uid="{BDBE703E-219A-4EF1-AB48-81C274B4A7BF}"/>
    <cellStyle name="40% - Accent4 2 3 3 3 3" xfId="25982" xr:uid="{167DA1AC-BAA9-4EE0-A85C-D37456CD7935}"/>
    <cellStyle name="40% - Accent4 2 3 3 3 3 2" xfId="34948" xr:uid="{9A4A6685-7606-4E65-93FC-ACA04E97EB94}"/>
    <cellStyle name="40% - Accent4 2 3 3 3 3 3" xfId="41314" xr:uid="{6CFA915C-DBDD-44D1-BD3A-03A0B4B94639}"/>
    <cellStyle name="40% - Accent4 2 3 3 3 4" xfId="21956" xr:uid="{7FDCA4A4-C55F-47BB-BAAB-D6FB31A81EB5}"/>
    <cellStyle name="40% - Accent4 2 3 3 3 4 2" xfId="29963" xr:uid="{76270997-1E35-407E-9A25-BF6173953664}"/>
    <cellStyle name="40% - Accent4 2 3 3 3 5" xfId="28025" xr:uid="{7A81AE79-57FB-48E1-92EA-F30957B31F23}"/>
    <cellStyle name="40% - Accent4 2 3 3 3 6" xfId="37330" xr:uid="{308F979C-38A0-43E8-AFE7-A5F0C708E410}"/>
    <cellStyle name="40% - Accent4 2 3 3 4" xfId="17965" xr:uid="{A25B10AF-50DF-49AE-83CF-D7286B2657A5}"/>
    <cellStyle name="40% - Accent4 2 3 3 4 2" xfId="25414" xr:uid="{EDAD040B-9F99-4236-B3B0-22806135A183}"/>
    <cellStyle name="40% - Accent4 2 3 3 4 2 2" xfId="34242" xr:uid="{D153A549-BAFA-44F1-B031-E48F4F72CEAE}"/>
    <cellStyle name="40% - Accent4 2 3 3 4 3" xfId="31238" xr:uid="{C37F947E-C468-4930-B1B5-F01A3E2AB706}"/>
    <cellStyle name="40% - Accent4 2 3 3 4 4" xfId="38676" xr:uid="{2569D574-1857-4D38-A197-D1C29F4848D3}"/>
    <cellStyle name="40% - Accent4 2 3 3 5" xfId="24396" xr:uid="{3E4830BC-3CB0-4F16-B830-9EE6094C378A}"/>
    <cellStyle name="40% - Accent4 2 3 3 5 2" xfId="32946" xr:uid="{3F0D5585-CFB5-40A9-B3A6-585647F6CB2C}"/>
    <cellStyle name="40% - Accent4 2 3 3 5 3" xfId="40605" xr:uid="{16B087CF-F711-4743-AE08-A470EA8A23AC}"/>
    <cellStyle name="40% - Accent4 2 3 3 6" xfId="21419" xr:uid="{5562CAF6-995C-47A8-80E9-EF241E8E618D}"/>
    <cellStyle name="40% - Accent4 2 3 3 6 2" xfId="29355" xr:uid="{D25E22FF-9AFF-4BFA-B406-744ECAB9DEF8}"/>
    <cellStyle name="40% - Accent4 2 3 3 7" xfId="27434" xr:uid="{B0A1F1DF-5D49-48A5-9868-EDEB141FC146}"/>
    <cellStyle name="40% - Accent4 2 3 3 8" xfId="36586" xr:uid="{703C46F2-AA61-4BAF-B356-3122C567A95E}"/>
    <cellStyle name="40% - Accent4 2 3 4" xfId="11632" xr:uid="{4D6C8261-A2C4-4C43-8D7A-0E91E865B70C}"/>
    <cellStyle name="40% - Accent4 2 3 4 2" xfId="15215" xr:uid="{9925DEE1-D6CE-4438-A8CD-BC51F9601DCE}"/>
    <cellStyle name="40% - Accent4 2 3 4 2 2" xfId="26147" xr:uid="{C0AE8CBF-5492-4C51-B88F-2244ACE51394}"/>
    <cellStyle name="40% - Accent4 2 3 4 2 2 2" xfId="35151" xr:uid="{53895CDE-171B-42A8-9A8C-CCFE71EAE62B}"/>
    <cellStyle name="40% - Accent4 2 3 4 2 3" xfId="31932" xr:uid="{E639F6D8-D4B5-452A-A1B3-07193D8DC6EA}"/>
    <cellStyle name="40% - Accent4 2 3 4 2 4" xfId="39504" xr:uid="{86B6D4EF-15C5-424A-B8DA-D475BB315511}"/>
    <cellStyle name="40% - Accent4 2 3 4 3" xfId="18742" xr:uid="{576471B0-2EE1-48BA-B3E8-65AA3559744E}"/>
    <cellStyle name="40% - Accent4 2 3 4 3 2" xfId="33139" xr:uid="{404785D5-7145-464F-BA9A-47B2DAF597D0}"/>
    <cellStyle name="40% - Accent4 2 3 4 3 3" xfId="41504" xr:uid="{4424DF00-C0A9-43AA-9C46-1C24EA301E59}"/>
    <cellStyle name="40% - Accent4 2 3 4 4" xfId="22123" xr:uid="{88D2EA41-6F1D-4E0E-80D1-6F7A8472C73C}"/>
    <cellStyle name="40% - Accent4 2 3 4 4 2" xfId="30169" xr:uid="{64E3506E-C19F-40DB-957B-E179D6AA5B34}"/>
    <cellStyle name="40% - Accent4 2 3 4 5" xfId="28221" xr:uid="{49B71B16-42A8-49CC-AE41-F2742C9CABF1}"/>
    <cellStyle name="40% - Accent4 2 3 4 6" xfId="37534" xr:uid="{2D47C478-4EF4-449D-BE1F-700D99137598}"/>
    <cellStyle name="40% - Accent4 2 3 5" xfId="7653" xr:uid="{FDD6B066-F4D8-4DB4-B6A4-F6031B5EC1BC}"/>
    <cellStyle name="40% - Accent4 2 3 5 2" xfId="13819" xr:uid="{B153FBB1-3E31-4788-A24C-CEB36B797964}"/>
    <cellStyle name="40% - Accent4 2 3 5 2 2" xfId="31422" xr:uid="{8A7005DD-ADAD-4692-B897-7E51A792E808}"/>
    <cellStyle name="40% - Accent4 2 3 5 2 3" xfId="38980" xr:uid="{53C559B6-AB51-4B59-B556-E7CB476676F6}"/>
    <cellStyle name="40% - Accent4 2 3 5 3" xfId="17355" xr:uid="{F300A24C-F0E6-484D-A96F-465CCC98982E}"/>
    <cellStyle name="40% - Accent4 2 3 5 3 2" xfId="34565" xr:uid="{FEFF84F5-4E48-4D89-B318-52B2ADD63CB4}"/>
    <cellStyle name="40% - Accent4 2 3 5 3 3" xfId="40937" xr:uid="{9020A163-C68A-440B-A182-F2E471E6923F}"/>
    <cellStyle name="40% - Accent4 2 3 5 4" xfId="21601" xr:uid="{84A990CC-3241-4CDE-8700-09E5410906AF}"/>
    <cellStyle name="40% - Accent4 2 3 5 4 2" xfId="29561" xr:uid="{29A2613B-201A-47A2-9DC0-3AB770BA61BF}"/>
    <cellStyle name="40% - Accent4 2 3 5 5" xfId="27641" xr:uid="{0DC06221-4AA5-46BF-9B0A-6F9A8A5E852F}"/>
    <cellStyle name="40% - Accent4 2 3 5 6" xfId="36929" xr:uid="{B3367DB8-1BDC-4B11-BBF0-348170BBE2B5}"/>
    <cellStyle name="40% - Accent4 2 3 6" xfId="22737" xr:uid="{3EB4CEFA-3579-43E9-B7BC-6D73DD9E47C8}"/>
    <cellStyle name="40% - Accent4 2 3 6 2" xfId="25067" xr:uid="{E0CA519C-F99A-442B-9424-9568742D05D9}"/>
    <cellStyle name="40% - Accent4 2 3 6 2 2" xfId="33866" xr:uid="{51274C1E-DC43-4390-917A-12AE2C610CC1}"/>
    <cellStyle name="40% - Accent4 2 3 6 3" xfId="30894" xr:uid="{2857F482-D6BB-4F25-9F49-B21213C60687}"/>
    <cellStyle name="40% - Accent4 2 3 6 4" xfId="38307" xr:uid="{A9CD77DF-2D47-4CEE-A5B0-15D609246536}"/>
    <cellStyle name="40% - Accent4 2 3 7" xfId="24070" xr:uid="{D61DE362-0464-48F7-A786-8D692FB77238}"/>
    <cellStyle name="40% - Accent4 2 3 7 2" xfId="32581" xr:uid="{A369462F-798E-4F7B-851A-F4D6775405AB}"/>
    <cellStyle name="40% - Accent4 2 3 7 3" xfId="40246" xr:uid="{370757BC-7E7D-4026-A199-8D189F28FB1D}"/>
    <cellStyle name="40% - Accent4 2 3 8" xfId="21070" xr:uid="{43799DEA-08C1-4DC7-9223-86304170002C}"/>
    <cellStyle name="40% - Accent4 2 3 8 2" xfId="28953" xr:uid="{63E08D23-A110-4FEE-A358-714DF5132DA3}"/>
    <cellStyle name="40% - Accent4 2 3 9" xfId="27076" xr:uid="{1A227D48-886D-4995-A710-F5178676E1A2}"/>
    <cellStyle name="40% - Accent4 2 4" xfId="460" xr:uid="{39DEBEC7-C7F8-48EC-88D4-FD8A4D63774A}"/>
    <cellStyle name="40% - Accent4 2 4 2" xfId="10994" xr:uid="{0C10B015-0F6C-412F-BA2D-8E0ACC68BB85}"/>
    <cellStyle name="40% - Accent4 2 4 2 2" xfId="26611" xr:uid="{851606C4-1A64-49A4-82EE-82C9101D4335}"/>
    <cellStyle name="40% - Accent4 2 4 2 2 2" xfId="35687" xr:uid="{0F52AD8B-F852-4942-B34C-C2CE6D4A8C93}"/>
    <cellStyle name="40% - Accent4 2 4 2 2 3" xfId="40032" xr:uid="{9292E3F1-9C9A-4CB6-82CB-9F9004AB6600}"/>
    <cellStyle name="40% - Accent4 2 4 2 3" xfId="32389" xr:uid="{755A0B01-1221-483A-9503-6998699901AA}"/>
    <cellStyle name="40% - Accent4 2 4 2 3 2" xfId="42015" xr:uid="{A88AA893-2802-4569-82A0-35984615D0F3}"/>
    <cellStyle name="40% - Accent4 2 4 2 4" xfId="38067" xr:uid="{8CA79E1A-1681-4B02-A0C4-74458515A3A9}"/>
    <cellStyle name="40% - Accent4 2 4 2 5" xfId="23900" xr:uid="{ADCD52BB-80BF-4B98-A3AE-CB076FDA5941}"/>
    <cellStyle name="40% - Accent4 2 4 3" xfId="11904" xr:uid="{0BA3258E-4F71-4616-BDBD-4393E06C8D88}"/>
    <cellStyle name="40% - Accent4 2 4 3 2" xfId="15482" xr:uid="{EA77E3A5-00A2-4A61-B7A2-E339E438B192}"/>
    <cellStyle name="40% - Accent4 2 4 3 3" xfId="19009" xr:uid="{9890896C-66AB-4B1F-A253-014E99AD88B9}"/>
    <cellStyle name="40% - Accent4 2 4 4" xfId="10298" xr:uid="{6A88FD9F-67EB-4BDF-8CF6-CF1F6CC3CF7F}"/>
    <cellStyle name="40% - Accent4 2 4 4 2" xfId="14078" xr:uid="{05B2D5E2-8EAA-4B34-9A4D-40C54DD7147F}"/>
    <cellStyle name="40% - Accent4 2 4 4 3" xfId="17605" xr:uid="{2BE5E6B2-1E5C-4104-A7DE-7380A9F0690F}"/>
    <cellStyle name="40% - Accent4 2 4 5" xfId="22594" xr:uid="{06FA57E6-881F-4046-8409-DF5284076CC2}"/>
    <cellStyle name="40% - Accent4 2 4 5 2" xfId="30719" xr:uid="{AF4C3105-2DA7-40B6-AE9E-793452178F6C}"/>
    <cellStyle name="40% - Accent4 2 4 6" xfId="28742" xr:uid="{A1799E63-590B-4538-A671-9BB2EA4456F9}"/>
    <cellStyle name="40% - Accent4 2 4 7" xfId="36755" xr:uid="{0504A4E0-734B-413C-81D9-F2B0A2913120}"/>
    <cellStyle name="40% - Accent4 2 5" xfId="11088" xr:uid="{41ADE058-76F0-45EE-A14B-C68FE21FF663}"/>
    <cellStyle name="40% - Accent4 2 5 2" xfId="12539" xr:uid="{54A7B0BF-7590-40A1-A0B1-FC5F6822286A}"/>
    <cellStyle name="40% - Accent4 2 5 2 2" xfId="16112" xr:uid="{D7709B05-606F-45C0-9E3F-9C051425A99E}"/>
    <cellStyle name="40% - Accent4 2 5 2 3" xfId="19639" xr:uid="{7C5B4DA7-3C75-43A3-81B6-7612E69FFDB1}"/>
    <cellStyle name="40% - Accent4 2 5 3" xfId="14684" xr:uid="{D079D222-34AE-4EA9-80DF-AEC41B8D6B88}"/>
    <cellStyle name="40% - Accent4 2 5 4" xfId="18211" xr:uid="{EE3B3BC9-5564-4032-961C-5EB98A392085}"/>
    <cellStyle name="40% - Accent4 2 6" xfId="10659" xr:uid="{83A280DD-A190-41BD-8424-846B2AC9E766}"/>
    <cellStyle name="40% - Accent4 2 6 2" xfId="12139" xr:uid="{6BBEA4DC-D961-4A35-8456-518084D3CAB5}"/>
    <cellStyle name="40% - Accent4 2 6 2 2" xfId="15712" xr:uid="{90A64322-2EF0-4B38-8F16-EFCE5B691CC2}"/>
    <cellStyle name="40% - Accent4 2 6 2 3" xfId="19239" xr:uid="{6AC1F047-6D45-44A1-82FB-A61563F2AC9B}"/>
    <cellStyle name="40% - Accent4 2 6 3" xfId="14291" xr:uid="{9402AAE5-54F9-4420-875A-5908A3934F66}"/>
    <cellStyle name="40% - Accent4 2 6 4" xfId="17818" xr:uid="{46914263-EA60-46AD-85E9-68DC1B6061C6}"/>
    <cellStyle name="40% - Accent4 20" xfId="48174" xr:uid="{6DBD5D2E-BD2E-4385-A6A2-68DB338AE88A}"/>
    <cellStyle name="40% - Accent4 3" xfId="228" xr:uid="{12231E8F-8B06-4945-B5CF-5E0817104D7E}"/>
    <cellStyle name="40% - Accent4 3 10" xfId="6077" xr:uid="{F0034585-F6A4-4E52-8974-29389D757F08}"/>
    <cellStyle name="40% - Accent4 3 11" xfId="36193" xr:uid="{9D3F119B-4BEC-4918-8A1D-A7C2B085DA79}"/>
    <cellStyle name="40% - Accent4 3 12" xfId="42502" xr:uid="{959168E2-9B46-4365-8E6D-2655BDBFCE6A}"/>
    <cellStyle name="40% - Accent4 3 13" xfId="42574" xr:uid="{9D6C1D08-4366-41BD-8866-A81CA1945742}"/>
    <cellStyle name="40% - Accent4 3 14" xfId="48072" xr:uid="{5ABD99FE-B9ED-4807-8E3A-77B3046C24FA}"/>
    <cellStyle name="40% - Accent4 3 2" xfId="461" xr:uid="{3DA600BE-9534-466C-B58E-DE989DA3D214}"/>
    <cellStyle name="40% - Accent4 3 2 2" xfId="11143" xr:uid="{5B17828D-DF7D-49F5-B53B-841044C99664}"/>
    <cellStyle name="40% - Accent4 3 2 2 2" xfId="12595" xr:uid="{40FFADF8-5A8B-4F95-9B67-BC77CC4175E6}"/>
    <cellStyle name="40% - Accent4 3 2 2 2 2" xfId="16168" xr:uid="{A8195D80-8631-4037-8002-9AF92D518D74}"/>
    <cellStyle name="40% - Accent4 3 2 2 2 2 2" xfId="35333" xr:uid="{3BEDB3EA-E07B-4EA7-8B48-294D5202E7A1}"/>
    <cellStyle name="40% - Accent4 3 2 2 2 3" xfId="19695" xr:uid="{B9EC57AC-AA2F-4C72-874F-BB7553B153FE}"/>
    <cellStyle name="40% - Accent4 3 2 2 2 4" xfId="39686" xr:uid="{F4D09BAA-31B7-4E07-AF96-D486D6E4F3D4}"/>
    <cellStyle name="40% - Accent4 3 2 2 3" xfId="14739" xr:uid="{2DE02B44-05F3-43CE-A4F6-CE2640B5A36D}"/>
    <cellStyle name="40% - Accent4 3 2 2 3 2" xfId="33315" xr:uid="{2F8F6529-B3FC-457F-A4E6-77EF881F393F}"/>
    <cellStyle name="40% - Accent4 3 2 2 3 3" xfId="41680" xr:uid="{412C7A9B-08F2-4874-808A-1F1A33CAA5EE}"/>
    <cellStyle name="40% - Accent4 3 2 2 4" xfId="18266" xr:uid="{C4D03E2E-469D-4E30-89E7-9CB558D43D55}"/>
    <cellStyle name="40% - Accent4 3 2 2 4 2" xfId="30358" xr:uid="{D86C4DAF-B156-40ED-90DB-92D4F16620E3}"/>
    <cellStyle name="40% - Accent4 3 2 2 5" xfId="28395" xr:uid="{10BA391C-DC62-4FF0-ACDF-17530D912F56}"/>
    <cellStyle name="40% - Accent4 3 2 2 6" xfId="37719" xr:uid="{D7BA8F96-2B68-4101-98FF-BDAC21B28AE6}"/>
    <cellStyle name="40% - Accent4 3 2 3" xfId="20382" xr:uid="{3C92805D-00AD-4F93-9E29-5200CDA59CD0}"/>
    <cellStyle name="40% - Accent4 3 2 3 2" xfId="23262" xr:uid="{04D28B3E-8F9A-4D96-B618-99AC33FBDBB2}"/>
    <cellStyle name="40% - Accent4 3 2 3 2 2" xfId="31588" xr:uid="{5FE8FF79-A49A-455C-AE8F-1CF2C2CE78E0}"/>
    <cellStyle name="40% - Accent4 3 2 3 2 3" xfId="39146" xr:uid="{826475E5-7AC0-451D-8CC4-E2CBBCB3C593}"/>
    <cellStyle name="40% - Accent4 3 2 3 3" xfId="25803" xr:uid="{1CCF64A8-6FF1-45D4-AB7C-501D075FE32C}"/>
    <cellStyle name="40% - Accent4 3 2 3 3 2" xfId="34754" xr:uid="{60CC4572-E77B-4D7D-9340-8B54F52A3B36}"/>
    <cellStyle name="40% - Accent4 3 2 3 3 3" xfId="41126" xr:uid="{A1B179CD-E9AE-4000-AC91-BAC744E9ED2E}"/>
    <cellStyle name="40% - Accent4 3 2 3 4" xfId="21778" xr:uid="{0FFE1962-566B-4ADB-81B5-C854E3D83D40}"/>
    <cellStyle name="40% - Accent4 3 2 3 4 2" xfId="29762" xr:uid="{1BEF1F28-0D4D-46A4-85C8-1BC582AC1B16}"/>
    <cellStyle name="40% - Accent4 3 2 3 5" xfId="27830" xr:uid="{D21342F9-7541-40EE-81B9-E64B61EFC636}"/>
    <cellStyle name="40% - Accent4 3 2 3 6" xfId="37130" xr:uid="{699509CF-8F2E-46EE-A488-933C20D0F4A6}"/>
    <cellStyle name="40% - Accent4 3 2 4" xfId="22848" xr:uid="{5C0CAAE5-84F0-4BFD-87D9-31D8770E0776}"/>
    <cellStyle name="40% - Accent4 3 2 4 2" xfId="25229" xr:uid="{DA970106-F4BC-4357-AEFD-22C73E5CAB96}"/>
    <cellStyle name="40% - Accent4 3 2 4 2 2" xfId="34045" xr:uid="{8D570450-9F67-41EE-AE20-1516532E6CED}"/>
    <cellStyle name="40% - Accent4 3 2 4 3" xfId="31056" xr:uid="{5D9F47DB-380B-4D4F-B3DD-880A159FBB3F}"/>
    <cellStyle name="40% - Accent4 3 2 4 4" xfId="38488" xr:uid="{E4E1C048-DBF4-4BE2-95A2-A97253A89D3C}"/>
    <cellStyle name="40% - Accent4 3 2 5" xfId="24216" xr:uid="{5B304B73-01A2-4198-9E54-EDF7AE557A50}"/>
    <cellStyle name="40% - Accent4 3 2 5 2" xfId="32758" xr:uid="{678F0E96-3F27-41A7-B46E-19001D44955D}"/>
    <cellStyle name="40% - Accent4 3 2 5 3" xfId="40423" xr:uid="{FB1AD9ED-CBFB-4728-AD80-610CE61677E3}"/>
    <cellStyle name="40% - Accent4 3 2 6" xfId="21240" xr:uid="{7CB8501C-FB64-439B-B129-B2BFE6916D56}"/>
    <cellStyle name="40% - Accent4 3 2 6 2" xfId="29155" xr:uid="{58F49BFD-C7D8-4D23-9A0D-DED419BBFF04}"/>
    <cellStyle name="40% - Accent4 3 2 7" xfId="27246" xr:uid="{671A2A2B-EC48-4BAF-B422-CBA74FCF18D4}"/>
    <cellStyle name="40% - Accent4 3 2 8" xfId="36389" xr:uid="{7058E6FB-3F8A-4FF6-BA3A-F692430AED34}"/>
    <cellStyle name="40% - Accent4 3 2 9" xfId="10128" xr:uid="{A8DC7D01-919C-4E1B-AE67-4885248AB089}"/>
    <cellStyle name="40% - Accent4 3 3" xfId="2216" xr:uid="{863BB2D5-DF85-4201-943D-6E31F80D736E}"/>
    <cellStyle name="40% - Accent4 3 3 10" xfId="10127" xr:uid="{CD77C41A-5CD9-4D72-8358-AFBC4528907B}"/>
    <cellStyle name="40% - Accent4 3 3 11" xfId="44244" xr:uid="{E7DD5349-1274-4E60-B5BE-00AA6E2B8500}"/>
    <cellStyle name="40% - Accent4 3 3 2" xfId="3960" xr:uid="{2D9D8AAC-32C2-476F-8884-8E405835D73A}"/>
    <cellStyle name="40% - Accent4 3 3 2 2" xfId="23805" xr:uid="{1C862C2A-9405-401A-9B88-71A2EE8AE1BB}"/>
    <cellStyle name="40% - Accent4 3 3 2 2 2" xfId="26476" xr:uid="{2453FDF4-65BE-4BEC-9B56-01667FD97B4C}"/>
    <cellStyle name="40% - Accent4 3 3 2 2 2 2" xfId="35528" xr:uid="{7B9E321A-1D76-47C8-ADCF-1CF151A087F0}"/>
    <cellStyle name="40% - Accent4 3 3 2 2 3" xfId="32259" xr:uid="{7F6FE020-A8A2-4A4D-905F-5BC40C8D9FDE}"/>
    <cellStyle name="40% - Accent4 3 3 2 2 4" xfId="39873" xr:uid="{05B1ECAE-BF68-424C-B76D-4AA52FAEF055}"/>
    <cellStyle name="40% - Accent4 3 3 2 3" xfId="24770" xr:uid="{E178CD0D-6441-480C-B226-B26C3FEAF48E}"/>
    <cellStyle name="40% - Accent4 3 3 2 3 2" xfId="33501" xr:uid="{A8E6A572-EC7A-4D63-90FD-09F28E0EDD76}"/>
    <cellStyle name="40% - Accent4 3 3 2 3 3" xfId="41860" xr:uid="{3E618168-F409-43ED-A596-554D3AA1CEE8}"/>
    <cellStyle name="40% - Accent4 3 3 2 4" xfId="22452" xr:uid="{A4DD2D92-3E1A-45CF-816B-020207FC5FA2}"/>
    <cellStyle name="40% - Accent4 3 3 2 4 2" xfId="30555" xr:uid="{46267C6E-732F-47AD-9E2F-2E7EA6477DB5}"/>
    <cellStyle name="40% - Accent4 3 3 2 5" xfId="28582" xr:uid="{F19E746E-CAA6-4AA8-91F3-F84F52CA64EA}"/>
    <cellStyle name="40% - Accent4 3 3 2 6" xfId="37913" xr:uid="{623E8763-6B04-4FB1-9E4D-B5E7FA49CBF8}"/>
    <cellStyle name="40% - Accent4 3 3 2 7" xfId="20817" xr:uid="{C1FE396C-7002-4EF9-A192-7C9147E74E0D}"/>
    <cellStyle name="40% - Accent4 3 3 2 8" xfId="45985" xr:uid="{7F3BE691-13ED-45B6-AE65-B8535E17C49E}"/>
    <cellStyle name="40% - Accent4 3 3 3" xfId="20499" xr:uid="{3A703383-8156-4D84-B739-EA6F489C4BD0}"/>
    <cellStyle name="40% - Accent4 3 3 3 2" xfId="23438" xr:uid="{6151A6D5-1F93-4C97-A41A-483B8C569C3C}"/>
    <cellStyle name="40% - Accent4 3 3 3 2 2" xfId="31767" xr:uid="{1A12F0FE-214B-481F-BE62-56E28CFA1A80}"/>
    <cellStyle name="40% - Accent4 3 3 3 2 3" xfId="39319" xr:uid="{F70BA122-3CA0-41B9-85A5-5B1DF36C65CE}"/>
    <cellStyle name="40% - Accent4 3 3 3 3" xfId="25983" xr:uid="{3AA836F3-1B87-4F51-A1C1-8146CE87DF42}"/>
    <cellStyle name="40% - Accent4 3 3 3 3 2" xfId="34949" xr:uid="{56D0768E-97D8-4F8B-8DE9-0BFE1CFF6E9B}"/>
    <cellStyle name="40% - Accent4 3 3 3 3 3" xfId="41315" xr:uid="{A4AB0C8A-D094-449D-B814-812595627EE5}"/>
    <cellStyle name="40% - Accent4 3 3 3 4" xfId="21957" xr:uid="{8BC50344-A20A-405B-AEC9-BCC40C0E79B5}"/>
    <cellStyle name="40% - Accent4 3 3 3 4 2" xfId="29965" xr:uid="{AFFB0E74-F18C-49DC-BD94-EF4607FE3C6E}"/>
    <cellStyle name="40% - Accent4 3 3 3 5" xfId="28026" xr:uid="{A951155B-02DB-4306-B796-48DB3D263D27}"/>
    <cellStyle name="40% - Accent4 3 3 3 6" xfId="37332" xr:uid="{EA60B8E5-8D1A-4766-939F-CAB7CE7F5029}"/>
    <cellStyle name="40% - Accent4 3 3 4" xfId="22976" xr:uid="{A0511AC5-A607-4A26-8470-77F782895822}"/>
    <cellStyle name="40% - Accent4 3 3 4 2" xfId="25415" xr:uid="{AAE7C98A-B3E9-4915-B1BB-A8C95DDDFCD6}"/>
    <cellStyle name="40% - Accent4 3 3 4 2 2" xfId="34244" xr:uid="{C84A9C8D-5125-4C78-AB29-33359BCF35C0}"/>
    <cellStyle name="40% - Accent4 3 3 4 3" xfId="31239" xr:uid="{4F21B43C-EC55-449E-91B8-1B7E212E3E33}"/>
    <cellStyle name="40% - Accent4 3 3 4 4" xfId="38678" xr:uid="{9E64425F-9DD7-4EB4-8B30-5D71398EE3A5}"/>
    <cellStyle name="40% - Accent4 3 3 5" xfId="24397" xr:uid="{34195A95-DF34-4C48-A08C-F8C6C1313688}"/>
    <cellStyle name="40% - Accent4 3 3 5 2" xfId="32947" xr:uid="{176C794A-254E-4797-8887-5459C2D42807}"/>
    <cellStyle name="40% - Accent4 3 3 5 3" xfId="40606" xr:uid="{71946A6A-CD25-46F2-8FC3-8CEFACECF778}"/>
    <cellStyle name="40% - Accent4 3 3 6" xfId="21420" xr:uid="{4103E68B-736F-4C5D-B0A6-5FB88EDEA65E}"/>
    <cellStyle name="40% - Accent4 3 3 6 2" xfId="29357" xr:uid="{5106CF3E-F6DF-4994-B9A3-68FF1EE906EF}"/>
    <cellStyle name="40% - Accent4 3 3 7" xfId="27435" xr:uid="{A10A6F54-CFF6-4925-9514-B8BA3AE0E26A}"/>
    <cellStyle name="40% - Accent4 3 3 8" xfId="36588" xr:uid="{7F9BD1BB-E187-4187-AC34-61B943C59124}"/>
    <cellStyle name="40% - Accent4 3 3 9" xfId="20164" xr:uid="{6AAA0A57-8D74-42EA-AEDF-A29A23A477A3}"/>
    <cellStyle name="40% - Accent4 3 4" xfId="2290" xr:uid="{7E4A6DF5-5C8E-4AA2-866B-D01992399761}"/>
    <cellStyle name="40% - Accent4 3 4 2" xfId="11829" xr:uid="{60E7AAF4-0957-41A9-9F34-F73BFD3771B0}"/>
    <cellStyle name="40% - Accent4 3 4 2 2" xfId="15408" xr:uid="{905C5BE0-9119-4085-B82A-28697AC38AA2}"/>
    <cellStyle name="40% - Accent4 3 4 2 2 2" xfId="35689" xr:uid="{98E3DB71-6B7B-43EC-842F-5B4F744B46EE}"/>
    <cellStyle name="40% - Accent4 3 4 2 2 3" xfId="40034" xr:uid="{AE58A8F6-68CF-4189-8FC1-E14F5907A339}"/>
    <cellStyle name="40% - Accent4 3 4 2 3" xfId="18935" xr:uid="{E5D4B643-BC9F-40B9-91A5-6AE2B48340E6}"/>
    <cellStyle name="40% - Accent4 3 4 2 3 2" xfId="42017" xr:uid="{3068405B-62B3-4A03-9E47-F9F41F25BD51}"/>
    <cellStyle name="40% - Accent4 3 4 2 4" xfId="38069" xr:uid="{2720FF28-B72A-469C-BACD-1A9275EABB34}"/>
    <cellStyle name="40% - Accent4 3 4 3" xfId="13999" xr:uid="{B8D3DB30-DF84-4C36-BA0A-80B9C5859D2B}"/>
    <cellStyle name="40% - Accent4 3 4 3 2" xfId="34398" xr:uid="{935E721A-D54F-4FAD-9D10-7229ED043712}"/>
    <cellStyle name="40% - Accent4 3 4 3 3" xfId="38828" xr:uid="{383E2AC8-3098-485F-9A32-66DD3B80D324}"/>
    <cellStyle name="40% - Accent4 3 4 4" xfId="17531" xr:uid="{4EC6A2F4-8EC3-4DD4-AF81-4BACAE4C3586}"/>
    <cellStyle name="40% - Accent4 3 4 4 2" xfId="33658" xr:uid="{21C68815-12C6-492A-892C-9E7001360F51}"/>
    <cellStyle name="40% - Accent4 3 4 4 3" xfId="40767" xr:uid="{1BB6EA5E-1151-4D7C-BC03-41C711F0649B}"/>
    <cellStyle name="40% - Accent4 3 4 5" xfId="22595" xr:uid="{ACD1FCC5-9706-4092-A44A-BBDFB57B67A7}"/>
    <cellStyle name="40% - Accent4 3 4 5 2" xfId="30721" xr:uid="{B12ECE01-468C-4010-9A4B-8E2AFE72022A}"/>
    <cellStyle name="40% - Accent4 3 4 6" xfId="28744" xr:uid="{FDAD9C4F-F3DC-4A44-8FC3-D92944F87A43}"/>
    <cellStyle name="40% - Accent4 3 4 7" xfId="36757" xr:uid="{1B16D0E2-6115-4EEE-A326-3262AFCDCBAB}"/>
    <cellStyle name="40% - Accent4 3 4 8" xfId="9303" xr:uid="{B561FF23-D001-41C6-92CE-422EE8D9672B}"/>
    <cellStyle name="40% - Accent4 3 4 9" xfId="44315" xr:uid="{62D67878-C659-489B-B624-BF194D08A84A}"/>
    <cellStyle name="40% - Accent4 3 5" xfId="4056" xr:uid="{DC5EFA2A-D93B-4725-A9C6-78D6F974E756}"/>
    <cellStyle name="40% - Accent4 3 5 2" xfId="12195" xr:uid="{98714B4A-2D1D-4D2A-A633-FEBFA5D3E3AC}"/>
    <cellStyle name="40% - Accent4 3 5 2 2" xfId="15768" xr:uid="{D940E40B-565F-4156-A477-AA11AEC895A6}"/>
    <cellStyle name="40% - Accent4 3 5 2 2 2" xfId="35153" xr:uid="{1A43B8D9-8F9F-4DE1-8142-C0615720CCD0}"/>
    <cellStyle name="40% - Accent4 3 5 2 3" xfId="19295" xr:uid="{9DC6B114-C275-4FE4-A1D0-65D1BC2BA17C}"/>
    <cellStyle name="40% - Accent4 3 5 2 4" xfId="39506" xr:uid="{7E37E5E5-62EB-4375-8ED5-8607D8FE6E62}"/>
    <cellStyle name="40% - Accent4 3 5 3" xfId="14347" xr:uid="{F322BDDF-7D40-4319-8DF9-611308CB5FF3}"/>
    <cellStyle name="40% - Accent4 3 5 3 2" xfId="33140" xr:uid="{F6998E8E-3526-46AC-BA54-43AFFD00C83E}"/>
    <cellStyle name="40% - Accent4 3 5 3 3" xfId="41505" xr:uid="{1C03C4A4-D29C-4FD8-B0FC-64CABB9125EC}"/>
    <cellStyle name="40% - Accent4 3 5 4" xfId="17874" xr:uid="{794DFA31-B570-4231-AA46-A9E41A4306E8}"/>
    <cellStyle name="40% - Accent4 3 5 4 2" xfId="30171" xr:uid="{670C669C-0E9E-4FB2-BBC3-3A05C3815316}"/>
    <cellStyle name="40% - Accent4 3 5 5" xfId="28222" xr:uid="{92654B07-49FA-4957-A229-888531F5703A}"/>
    <cellStyle name="40% - Accent4 3 5 6" xfId="37536" xr:uid="{3FDC63AE-DB9B-4154-991F-9D85526EBC22}"/>
    <cellStyle name="40% - Accent4 3 5 7" xfId="10715" xr:uid="{11D20785-A9B7-43F7-8CF9-83C2AABCD735}"/>
    <cellStyle name="40% - Accent4 3 5 8" xfId="46061" xr:uid="{8F37B189-EEDE-4A23-83E4-0FE56E376EC0}"/>
    <cellStyle name="40% - Accent4 3 6" xfId="4134" xr:uid="{A5FAB982-4EE8-40D4-B312-ED5B78D6649A}"/>
    <cellStyle name="40% - Accent4 3 6 2" xfId="23119" xr:uid="{077BFCA1-0487-45B3-936F-691A29C17EB8}"/>
    <cellStyle name="40% - Accent4 3 6 2 2" xfId="31424" xr:uid="{A192EC5C-32BC-4AED-9962-56518AA06783}"/>
    <cellStyle name="40% - Accent4 3 6 2 3" xfId="38982" xr:uid="{518967B0-CE33-42AD-9F4F-042CE81A51FE}"/>
    <cellStyle name="40% - Accent4 3 6 3" xfId="25649" xr:uid="{F15D00B9-8C20-4026-911B-04AE561A3634}"/>
    <cellStyle name="40% - Accent4 3 6 3 2" xfId="34567" xr:uid="{6CCC5D46-D556-4732-8F53-24CE618B20DF}"/>
    <cellStyle name="40% - Accent4 3 6 3 3" xfId="40939" xr:uid="{1AF1C0B3-DDA0-4549-9823-EAA83B59FF38}"/>
    <cellStyle name="40% - Accent4 3 6 4" xfId="21603" xr:uid="{4B5D0571-D196-4964-B9EC-F6157AAD96D8}"/>
    <cellStyle name="40% - Accent4 3 6 4 2" xfId="29563" xr:uid="{3E15D4A2-9429-4E29-8DEE-37F0695BD1C9}"/>
    <cellStyle name="40% - Accent4 3 6 5" xfId="27643" xr:uid="{3298F7C6-48CB-4288-8D13-9EE2181EDA77}"/>
    <cellStyle name="40% - Accent4 3 6 6" xfId="36931" xr:uid="{FB9EF25E-22CC-4627-8CB5-2C50B20F9796}"/>
    <cellStyle name="40% - Accent4 3 6 7" xfId="20281" xr:uid="{6B7C4A7C-7D31-4692-B804-0C7A9B3B0608}"/>
    <cellStyle name="40% - Accent4 3 6 8" xfId="8752" xr:uid="{1C6E62CB-DF05-4504-822F-9CB41125F0AF}"/>
    <cellStyle name="40% - Accent4 3 6 9" xfId="46138" xr:uid="{B1BE66FC-4CE6-4451-99A1-575866A3FC3C}"/>
    <cellStyle name="40% - Accent4 3 7" xfId="4211" xr:uid="{60C7CD91-A019-45E9-B209-4C6F78FDF4C7}"/>
    <cellStyle name="40% - Accent4 3 7 2" xfId="25068" xr:uid="{4E78DB0F-8630-45FE-A06F-9406BF6623FD}"/>
    <cellStyle name="40% - Accent4 3 7 2 2" xfId="33868" xr:uid="{6696180B-D2DF-4824-8302-F4D66DB6040A}"/>
    <cellStyle name="40% - Accent4 3 7 3" xfId="30895" xr:uid="{9A505A0B-03D0-469A-90BE-1A67FD818447}"/>
    <cellStyle name="40% - Accent4 3 7 4" xfId="38309" xr:uid="{AA4B02FF-A878-4529-992F-4F6FC329B39F}"/>
    <cellStyle name="40% - Accent4 3 7 5" xfId="22738" xr:uid="{7DE937B5-C32C-476A-9C14-04F52B1FA110}"/>
    <cellStyle name="40% - Accent4 3 7 6" xfId="46215" xr:uid="{4F62A319-365F-4CDB-98B2-F3B7FB574FC7}"/>
    <cellStyle name="40% - Accent4 3 8" xfId="4288" xr:uid="{8010ADA2-1BA0-4276-ABF1-93316488AEF8}"/>
    <cellStyle name="40% - Accent4 3 8 2" xfId="32583" xr:uid="{425BB2EE-A2CF-42B6-874F-781ACC7A6F30}"/>
    <cellStyle name="40% - Accent4 3 8 3" xfId="40248" xr:uid="{4E0E3357-099C-4C9D-9BB5-BCEAFE544FEA}"/>
    <cellStyle name="40% - Accent4 3 8 4" xfId="24072" xr:uid="{1FEA32D1-998E-44F1-A41F-E83B2122082B}"/>
    <cellStyle name="40% - Accent4 3 8 5" xfId="46292" xr:uid="{B75438C6-DAA1-46CA-9F87-1FBDA4854B94}"/>
    <cellStyle name="40% - Accent4 3 9" xfId="5952" xr:uid="{8525C538-D8CC-4673-B16A-562452EB80A8}"/>
    <cellStyle name="40% - Accent4 3 9 2" xfId="28955" xr:uid="{CA5B8040-9EBF-460D-812D-1EEA86EB26D0}"/>
    <cellStyle name="40% - Accent4 3 9 3" xfId="21071" xr:uid="{C77473B4-23B5-4060-BB49-6C15D0C49B07}"/>
    <cellStyle name="40% - Accent4 3 9 4" xfId="47949" xr:uid="{04965768-D1C4-4E16-930C-F4ABDA7AEADD}"/>
    <cellStyle name="40% - Accent4 4" xfId="462" xr:uid="{77FFAB06-1E87-4FA7-A35D-DDDAD5C08D83}"/>
    <cellStyle name="40% - Accent4 4 10" xfId="27077" xr:uid="{E0BDE493-BD8B-4180-88C9-0B1542142ECD}"/>
    <cellStyle name="40% - Accent4 4 11" xfId="36194" xr:uid="{70405A69-F15E-49F6-96C5-1D4769D2B294}"/>
    <cellStyle name="40% - Accent4 4 2" xfId="11210" xr:uid="{2293467F-F02B-4F2D-B647-EA93C6079E87}"/>
    <cellStyle name="40% - Accent4 4 2 2" xfId="12675" xr:uid="{C21B218D-01E8-4411-A2C2-3F70A7EB65EF}"/>
    <cellStyle name="40% - Accent4 4 2 2 2" xfId="16248" xr:uid="{097CEDC3-D161-48D9-A62B-5FBD5FE0581E}"/>
    <cellStyle name="40% - Accent4 4 2 2 2 2" xfId="26300" xr:uid="{FD571951-0540-4643-A8D3-5005333026DB}"/>
    <cellStyle name="40% - Accent4 4 2 2 2 2 2" xfId="35334" xr:uid="{97725E5C-DD79-4F23-B4D3-D7828FEFA5A0}"/>
    <cellStyle name="40% - Accent4 4 2 2 2 3" xfId="32085" xr:uid="{455720E7-67D5-4972-9FC9-CF79A78EC37B}"/>
    <cellStyle name="40% - Accent4 4 2 2 2 4" xfId="39687" xr:uid="{A3853ADF-874F-421A-9BC3-A373454BC470}"/>
    <cellStyle name="40% - Accent4 4 2 2 3" xfId="19775" xr:uid="{3CDE3934-DACD-4955-B58C-A55B2D1251E3}"/>
    <cellStyle name="40% - Accent4 4 2 2 3 2" xfId="33316" xr:uid="{082C91A0-DE50-4907-8118-86F1F1ED43D7}"/>
    <cellStyle name="40% - Accent4 4 2 2 3 3" xfId="41681" xr:uid="{9B77E0B0-8EC4-4FCC-998F-8ABC03AD64C8}"/>
    <cellStyle name="40% - Accent4 4 2 2 4" xfId="22281" xr:uid="{181785A2-5AFF-4D3F-AD08-8020A0EC609E}"/>
    <cellStyle name="40% - Accent4 4 2 2 4 2" xfId="30359" xr:uid="{CCDDA255-DF07-4202-B42F-434DBB0844AB}"/>
    <cellStyle name="40% - Accent4 4 2 2 5" xfId="28396" xr:uid="{E9F80245-E476-44B2-9674-5984B5382DAA}"/>
    <cellStyle name="40% - Accent4 4 2 2 6" xfId="37720" xr:uid="{2235B69C-4488-4D3D-80A7-B2E8F3ED7A97}"/>
    <cellStyle name="40% - Accent4 4 2 3" xfId="14806" xr:uid="{1D5EB834-D120-42A6-9B36-FDF518717501}"/>
    <cellStyle name="40% - Accent4 4 2 3 2" xfId="23263" xr:uid="{2B199512-774E-469D-B11E-189320390906}"/>
    <cellStyle name="40% - Accent4 4 2 3 2 2" xfId="31589" xr:uid="{FAC78F7D-0A84-48C3-B8C4-38DBB66ABD3E}"/>
    <cellStyle name="40% - Accent4 4 2 3 2 3" xfId="39147" xr:uid="{25D2CE19-C373-46F6-B4BA-F94363E4F78D}"/>
    <cellStyle name="40% - Accent4 4 2 3 3" xfId="25804" xr:uid="{FAF42BC8-75C1-461B-B330-972E76A72387}"/>
    <cellStyle name="40% - Accent4 4 2 3 3 2" xfId="34755" xr:uid="{0A95E8AB-DB63-46EE-86F4-FD7ACC40F71A}"/>
    <cellStyle name="40% - Accent4 4 2 3 3 3" xfId="41127" xr:uid="{C7338796-E3D9-4C6A-BF8E-AA540D1B8FB5}"/>
    <cellStyle name="40% - Accent4 4 2 3 4" xfId="21779" xr:uid="{BF60DBFC-AD74-41DD-B6A2-F6D1C314F52F}"/>
    <cellStyle name="40% - Accent4 4 2 3 4 2" xfId="29763" xr:uid="{F19CBD32-E64F-40FB-A8F2-6764D79B6D05}"/>
    <cellStyle name="40% - Accent4 4 2 3 5" xfId="27831" xr:uid="{ADD9E535-8E0D-44C4-BFDF-D0442C953FC4}"/>
    <cellStyle name="40% - Accent4 4 2 3 6" xfId="37131" xr:uid="{ACB7BC89-8473-4CA7-A479-47277B65E16D}"/>
    <cellStyle name="40% - Accent4 4 2 4" xfId="18333" xr:uid="{BB162EC0-C269-44B3-99FD-2D45278127A9}"/>
    <cellStyle name="40% - Accent4 4 2 4 2" xfId="25230" xr:uid="{F114EE25-8170-492B-B50D-0526C2B1BBD1}"/>
    <cellStyle name="40% - Accent4 4 2 4 2 2" xfId="34046" xr:uid="{43437E60-6B1F-44D4-9E5E-00F60DC52B82}"/>
    <cellStyle name="40% - Accent4 4 2 4 3" xfId="31057" xr:uid="{FE797EA8-4796-4382-867A-AAE52552D40B}"/>
    <cellStyle name="40% - Accent4 4 2 4 4" xfId="38489" xr:uid="{2FE03A25-46D4-42CD-BFC2-B022C535FD3F}"/>
    <cellStyle name="40% - Accent4 4 2 5" xfId="24217" xr:uid="{FCFA11C2-356C-4EC0-8B09-4566BA68B824}"/>
    <cellStyle name="40% - Accent4 4 2 5 2" xfId="32759" xr:uid="{AD68DBDC-DB71-46B3-9ED0-BA311FB2F868}"/>
    <cellStyle name="40% - Accent4 4 2 5 3" xfId="40424" xr:uid="{E28B6387-82FF-4179-BDF2-1723FC8945B9}"/>
    <cellStyle name="40% - Accent4 4 2 6" xfId="21241" xr:uid="{5493FFFD-6517-4867-AE6E-55B58A6FE1B7}"/>
    <cellStyle name="40% - Accent4 4 2 6 2" xfId="29156" xr:uid="{44FD4145-8D00-4212-8026-1878D3979ACB}"/>
    <cellStyle name="40% - Accent4 4 2 7" xfId="27247" xr:uid="{0CD76712-5808-4FB6-A9C9-578C36FA7D10}"/>
    <cellStyle name="40% - Accent4 4 2 8" xfId="36390" xr:uid="{5A7D68A9-1117-4FC5-AF24-1EB1C8366547}"/>
    <cellStyle name="40% - Accent4 4 3" xfId="10783" xr:uid="{A10927A0-3C9F-460E-9159-67D2E8E77D52}"/>
    <cellStyle name="40% - Accent4 4 3 2" xfId="12268" xr:uid="{C73A9868-794A-4B51-B0E0-58E6B7CFDAF8}"/>
    <cellStyle name="40% - Accent4 4 3 2 2" xfId="15841" xr:uid="{8EBE99B2-740B-422D-A0FF-A7ABA048A63F}"/>
    <cellStyle name="40% - Accent4 4 3 2 2 2" xfId="26477" xr:uid="{15C4CFF4-933C-45E3-BEA8-EC4247F0BBCF}"/>
    <cellStyle name="40% - Accent4 4 3 2 2 2 2" xfId="35529" xr:uid="{D8F8B2C8-5F79-4A15-9370-57D4F97E3957}"/>
    <cellStyle name="40% - Accent4 4 3 2 2 3" xfId="32260" xr:uid="{46F4D126-70BA-45B0-AC59-FE0B59D4C9B7}"/>
    <cellStyle name="40% - Accent4 4 3 2 2 4" xfId="39874" xr:uid="{44ADE72E-8941-41CB-85A6-665453B1ADE3}"/>
    <cellStyle name="40% - Accent4 4 3 2 3" xfId="19368" xr:uid="{49AA72D8-2086-40BD-B3FD-294190EB7703}"/>
    <cellStyle name="40% - Accent4 4 3 2 3 2" xfId="33502" xr:uid="{26180295-A194-4A20-8FD0-733E7AC3D854}"/>
    <cellStyle name="40% - Accent4 4 3 2 3 3" xfId="41861" xr:uid="{F2CB7159-DEFC-4F10-9CCB-5930CCDACE2F}"/>
    <cellStyle name="40% - Accent4 4 3 2 4" xfId="22453" xr:uid="{687F587E-FB92-478F-A851-3D86B8B79629}"/>
    <cellStyle name="40% - Accent4 4 3 2 4 2" xfId="30556" xr:uid="{82A9C337-AD33-4283-BC50-18DA857AD27E}"/>
    <cellStyle name="40% - Accent4 4 3 2 5" xfId="28583" xr:uid="{5DA91544-A8D5-4E76-925D-7BA58ED6FFA3}"/>
    <cellStyle name="40% - Accent4 4 3 2 6" xfId="37914" xr:uid="{35AA8773-41AC-4A09-BB8E-9E6274EF46AC}"/>
    <cellStyle name="40% - Accent4 4 3 3" xfId="14415" xr:uid="{1BF815BC-450C-423C-B093-432743FA86EB}"/>
    <cellStyle name="40% - Accent4 4 3 3 2" xfId="23439" xr:uid="{85982D99-22E8-4879-9242-8FD50664B3F0}"/>
    <cellStyle name="40% - Accent4 4 3 3 2 2" xfId="31768" xr:uid="{A5468624-98CB-4205-BB45-D891CD9EEED8}"/>
    <cellStyle name="40% - Accent4 4 3 3 2 3" xfId="39320" xr:uid="{F0F232A9-D298-49F2-A80E-0C53601549DB}"/>
    <cellStyle name="40% - Accent4 4 3 3 3" xfId="25984" xr:uid="{8128F5BA-7AD8-4C70-B029-FDF3436B3A98}"/>
    <cellStyle name="40% - Accent4 4 3 3 3 2" xfId="34950" xr:uid="{2F245A12-856D-4BB2-9F11-09D1BEFBF5CC}"/>
    <cellStyle name="40% - Accent4 4 3 3 3 3" xfId="41316" xr:uid="{5881BC60-8FD6-44E1-BD43-C911D79A73D1}"/>
    <cellStyle name="40% - Accent4 4 3 3 4" xfId="21958" xr:uid="{B5AF833E-E642-45C0-B10B-48BC4C546DD5}"/>
    <cellStyle name="40% - Accent4 4 3 3 4 2" xfId="29966" xr:uid="{FC5277A9-456E-4360-B102-D61863D0E49B}"/>
    <cellStyle name="40% - Accent4 4 3 3 5" xfId="28027" xr:uid="{7EE8FBAE-1421-478B-B1C2-C688DCED41AF}"/>
    <cellStyle name="40% - Accent4 4 3 3 6" xfId="37333" xr:uid="{8AD64136-6733-479D-AFCF-35CC51636EA1}"/>
    <cellStyle name="40% - Accent4 4 3 4" xfId="17942" xr:uid="{ED995600-00E9-4B08-BE20-5278E2DF2EB2}"/>
    <cellStyle name="40% - Accent4 4 3 4 2" xfId="25416" xr:uid="{828B8337-3B42-4F48-8CCB-9636D057FF0F}"/>
    <cellStyle name="40% - Accent4 4 3 4 2 2" xfId="34245" xr:uid="{75E340B0-1683-4B62-8FF3-661B122774F6}"/>
    <cellStyle name="40% - Accent4 4 3 4 3" xfId="31240" xr:uid="{DA2EA4FC-65DC-4D79-AEEB-61FAB9B13747}"/>
    <cellStyle name="40% - Accent4 4 3 4 4" xfId="38679" xr:uid="{0768CBDE-1B2C-45D3-8DE4-F75737EF605A}"/>
    <cellStyle name="40% - Accent4 4 3 5" xfId="24398" xr:uid="{56955140-66F4-4AE8-9F74-537B0BE3B537}"/>
    <cellStyle name="40% - Accent4 4 3 5 2" xfId="32948" xr:uid="{30D4D612-7E87-4D2D-8502-4EA9406E11B8}"/>
    <cellStyle name="40% - Accent4 4 3 5 3" xfId="40607" xr:uid="{69E0BA4E-FF1D-4DB6-8758-47E4FA9D454A}"/>
    <cellStyle name="40% - Accent4 4 3 6" xfId="21421" xr:uid="{EA5676A0-0EED-4232-9738-785BEA9306D2}"/>
    <cellStyle name="40% - Accent4 4 3 6 2" xfId="29358" xr:uid="{E6DECA8D-464C-44F9-B2B4-70A2287E3D7D}"/>
    <cellStyle name="40% - Accent4 4 3 7" xfId="27436" xr:uid="{0BDBD0E4-F15A-47B7-9B73-A71C17AF770A}"/>
    <cellStyle name="40% - Accent4 4 3 8" xfId="36589" xr:uid="{9F5D6A15-7346-4393-8460-16DE0D230126}"/>
    <cellStyle name="40% - Accent4 4 4" xfId="11963" xr:uid="{FB4BC647-8325-4C78-BB20-0F5582B05C44}"/>
    <cellStyle name="40% - Accent4 4 4 2" xfId="15541" xr:uid="{05A5F541-DA4F-463B-977F-A4C660787E52}"/>
    <cellStyle name="40% - Accent4 4 4 2 2" xfId="26612" xr:uid="{66907066-D049-4E5C-8155-2AC61377A8DA}"/>
    <cellStyle name="40% - Accent4 4 4 2 2 2" xfId="35690" xr:uid="{9026881B-50D0-44D1-90EA-5E976A50D16E}"/>
    <cellStyle name="40% - Accent4 4 4 2 2 3" xfId="40035" xr:uid="{D1E378D7-0C68-41FB-8293-697DFE9DC627}"/>
    <cellStyle name="40% - Accent4 4 4 2 3" xfId="32390" xr:uid="{C16AFB4A-7661-458F-8D67-26034CD58B06}"/>
    <cellStyle name="40% - Accent4 4 4 2 3 2" xfId="42018" xr:uid="{0C52B690-09C4-4183-BD69-20909F5B45EA}"/>
    <cellStyle name="40% - Accent4 4 4 2 4" xfId="38070" xr:uid="{F869FEFE-2C21-49E3-9182-EE67A8BA826D}"/>
    <cellStyle name="40% - Accent4 4 4 3" xfId="19068" xr:uid="{BE7986B8-08A0-4152-9591-B4144BE22EB5}"/>
    <cellStyle name="40% - Accent4 4 4 3 2" xfId="34399" xr:uid="{EA9CCC38-A98E-47ED-964B-30918F598579}"/>
    <cellStyle name="40% - Accent4 4 4 3 3" xfId="38829" xr:uid="{32EF8E8B-252D-4597-9E49-2C7DE0BA70FE}"/>
    <cellStyle name="40% - Accent4 4 4 4" xfId="24883" xr:uid="{87F721AE-578B-4580-A1C6-9424D843D633}"/>
    <cellStyle name="40% - Accent4 4 4 4 2" xfId="33659" xr:uid="{DC05C158-B4EC-4DCE-9544-6AC6E509A67D}"/>
    <cellStyle name="40% - Accent4 4 4 4 3" xfId="40768" xr:uid="{355AF3DA-6D31-4E53-9744-374672425327}"/>
    <cellStyle name="40% - Accent4 4 4 5" xfId="22596" xr:uid="{36CD6B30-C7FC-4215-8D28-389B3A16B75C}"/>
    <cellStyle name="40% - Accent4 4 4 5 2" xfId="30722" xr:uid="{ED2973BE-36E5-4E0D-A2E4-6FD8BF944B69}"/>
    <cellStyle name="40% - Accent4 4 4 6" xfId="28745" xr:uid="{0017EE05-80FA-4DF2-8CCC-1502C70D4129}"/>
    <cellStyle name="40% - Accent4 4 4 7" xfId="36758" xr:uid="{30487CCC-E17F-42F9-8C83-853523F54F1A}"/>
    <cellStyle name="40% - Accent4 4 5" xfId="10401" xr:uid="{2ACC80FC-396A-47F8-B005-C9AC5920B1D5}"/>
    <cellStyle name="40% - Accent4 4 5 2" xfId="14135" xr:uid="{B7666872-8848-45DC-9343-CC0AA1E487BB}"/>
    <cellStyle name="40% - Accent4 4 5 2 2" xfId="26148" xr:uid="{D2596647-D554-4C1D-A692-FBA4DBC7DBF8}"/>
    <cellStyle name="40% - Accent4 4 5 2 2 2" xfId="35154" xr:uid="{00DB2E98-1792-467E-813D-53098A8FCD9C}"/>
    <cellStyle name="40% - Accent4 4 5 2 3" xfId="31933" xr:uid="{F80FF783-95EB-4E44-AB80-8A7E7F564DCE}"/>
    <cellStyle name="40% - Accent4 4 5 2 4" xfId="39507" xr:uid="{4EADEA0F-99B9-481F-BB83-B8AEE3054A66}"/>
    <cellStyle name="40% - Accent4 4 5 3" xfId="17662" xr:uid="{97138688-B761-43B7-997D-F7F76ADF360B}"/>
    <cellStyle name="40% - Accent4 4 5 3 2" xfId="33141" xr:uid="{48E5D246-F79B-432B-9469-7695797B6A54}"/>
    <cellStyle name="40% - Accent4 4 5 3 3" xfId="41506" xr:uid="{89D9C2C2-5820-49EF-BF7F-A267298AF226}"/>
    <cellStyle name="40% - Accent4 4 5 4" xfId="22124" xr:uid="{AE2175A0-2D15-4407-8383-84DFB83CC30D}"/>
    <cellStyle name="40% - Accent4 4 5 4 2" xfId="30172" xr:uid="{65097866-D5A3-4BDC-968F-281DF4672299}"/>
    <cellStyle name="40% - Accent4 4 5 5" xfId="28223" xr:uid="{976648A2-C990-4A45-85B3-28E5D64309CB}"/>
    <cellStyle name="40% - Accent4 4 5 6" xfId="37537" xr:uid="{8823BF52-F047-43EE-8591-DBF747AD9889}"/>
    <cellStyle name="40% - Accent4 4 6" xfId="20282" xr:uid="{B4B5D9ED-D6B5-4CBE-9247-74CC4816D288}"/>
    <cellStyle name="40% - Accent4 4 6 2" xfId="23120" xr:uid="{EE619672-70F8-4E86-AD26-99BE5C678964}"/>
    <cellStyle name="40% - Accent4 4 6 2 2" xfId="31425" xr:uid="{F4CEFBD1-AF3F-4FDC-9315-12B6832B6A5D}"/>
    <cellStyle name="40% - Accent4 4 6 2 3" xfId="38983" xr:uid="{F3EAE8D4-7FF4-4001-88B9-5BCC3E1CBF6A}"/>
    <cellStyle name="40% - Accent4 4 6 3" xfId="25650" xr:uid="{3F547929-5AFD-49FD-8EFB-EFDBA227805D}"/>
    <cellStyle name="40% - Accent4 4 6 3 2" xfId="34568" xr:uid="{B87E051F-2245-49F5-B336-4247609FCEC0}"/>
    <cellStyle name="40% - Accent4 4 6 3 3" xfId="40940" xr:uid="{84C543D6-CFF0-490F-A30F-B81656161D0B}"/>
    <cellStyle name="40% - Accent4 4 6 4" xfId="21604" xr:uid="{ECD75EA7-9181-4C3C-8294-70022B28EB46}"/>
    <cellStyle name="40% - Accent4 4 6 4 2" xfId="29564" xr:uid="{32D9D265-96A0-4477-840A-AB73752615D7}"/>
    <cellStyle name="40% - Accent4 4 6 5" xfId="27644" xr:uid="{1EAF1343-877D-4AEB-AADA-4384E45348A2}"/>
    <cellStyle name="40% - Accent4 4 6 6" xfId="36932" xr:uid="{F99E4101-77A0-4FBB-BF33-F8176AC98492}"/>
    <cellStyle name="40% - Accent4 4 7" xfId="22739" xr:uid="{B826C9A0-1D91-4B22-A701-4D39EEE1855F}"/>
    <cellStyle name="40% - Accent4 4 7 2" xfId="25069" xr:uid="{54B18334-250D-4EBA-961B-E3545EA0ADE3}"/>
    <cellStyle name="40% - Accent4 4 7 2 2" xfId="33869" xr:uid="{2CF350AF-892A-4AD5-895C-522F150A8444}"/>
    <cellStyle name="40% - Accent4 4 7 3" xfId="30896" xr:uid="{79118FDD-3877-4220-8065-A770C57D82F5}"/>
    <cellStyle name="40% - Accent4 4 7 4" xfId="38310" xr:uid="{300D1A05-B2EC-46B1-AD70-EC420CA45017}"/>
    <cellStyle name="40% - Accent4 4 8" xfId="24073" xr:uid="{2BF31238-EBB3-49AB-B31E-3622790617FB}"/>
    <cellStyle name="40% - Accent4 4 8 2" xfId="32584" xr:uid="{6DB7F48E-8945-4B68-AEBA-F986D9C8CBB7}"/>
    <cellStyle name="40% - Accent4 4 8 3" xfId="40249" xr:uid="{F556F70A-2C86-4A5B-B1B9-41BCFFE022F0}"/>
    <cellStyle name="40% - Accent4 4 9" xfId="21072" xr:uid="{92CB4CBF-C0B2-4074-9AD0-897A96078773}"/>
    <cellStyle name="40% - Accent4 4 9 2" xfId="28956" xr:uid="{2988EF3D-1D70-472D-BA03-BD7618557EAA}"/>
    <cellStyle name="40% - Accent4 5" xfId="812" xr:uid="{976C542F-773F-413A-9A87-6B03E7FC98D7}"/>
    <cellStyle name="40% - Accent4 5 10" xfId="36190" xr:uid="{21F6CF0D-33F5-454F-8159-B4D178070029}"/>
    <cellStyle name="40% - Accent4 5 11" xfId="6641" xr:uid="{38AAC54D-1F92-41F1-A5E6-AC938FE52C89}"/>
    <cellStyle name="40% - Accent4 5 12" xfId="42908" xr:uid="{2B321BBB-898A-4F1F-B58A-535B871C9E06}"/>
    <cellStyle name="40% - Accent4 5 2" xfId="1957" xr:uid="{A9DE2169-6639-4948-BA7E-9DD12537348D}"/>
    <cellStyle name="40% - Accent4 5 2 10" xfId="44004" xr:uid="{A7A3D501-A256-4E6B-8BB8-92EA3EBA10AD}"/>
    <cellStyle name="40% - Accent4 5 2 2" xfId="3720" xr:uid="{EC34B372-88D6-4E40-A3DB-263D0848A86F}"/>
    <cellStyle name="40% - Accent4 5 2 2 2" xfId="16352" xr:uid="{933A60F5-E2DE-4A41-86A4-974E9A89C39C}"/>
    <cellStyle name="40% - Accent4 5 2 2 2 2" xfId="26298" xr:uid="{9C69B2FF-AA11-4943-8F49-A98109CEFE3D}"/>
    <cellStyle name="40% - Accent4 5 2 2 2 2 2" xfId="35330" xr:uid="{9D297FBB-F7D3-4C5C-A210-9318FA04139B}"/>
    <cellStyle name="40% - Accent4 5 2 2 2 3" xfId="32083" xr:uid="{D88F06CE-971F-4069-B0AD-F691D7F078BD}"/>
    <cellStyle name="40% - Accent4 5 2 2 2 4" xfId="39683" xr:uid="{C6D2EC7D-D01A-44F4-9E30-D11E0710C4A8}"/>
    <cellStyle name="40% - Accent4 5 2 2 3" xfId="19879" xr:uid="{7A3A3A3F-19C4-4F28-A7A2-3675CD48C0F8}"/>
    <cellStyle name="40% - Accent4 5 2 2 3 2" xfId="33313" xr:uid="{1D1488BF-91A2-4DB8-96C3-C2A70B3C4839}"/>
    <cellStyle name="40% - Accent4 5 2 2 3 3" xfId="41678" xr:uid="{F60F7305-CD23-4829-B585-482F97A924A2}"/>
    <cellStyle name="40% - Accent4 5 2 2 4" xfId="22278" xr:uid="{E8FCA585-BFDF-4000-A620-1207C2314B2C}"/>
    <cellStyle name="40% - Accent4 5 2 2 4 2" xfId="30355" xr:uid="{E8B93C96-EA53-4D42-87B9-9A7A50FB7E78}"/>
    <cellStyle name="40% - Accent4 5 2 2 5" xfId="28393" xr:uid="{24450361-3613-4726-884B-82241BAD783C}"/>
    <cellStyle name="40% - Accent4 5 2 2 6" xfId="37717" xr:uid="{BFAF9626-A486-4026-9A2E-B2A9DF3A4140}"/>
    <cellStyle name="40% - Accent4 5 2 2 7" xfId="12779" xr:uid="{CB0AD4A0-F82A-4A40-B688-B372A57EC24A}"/>
    <cellStyle name="40% - Accent4 5 2 2 8" xfId="45745" xr:uid="{58FCBC44-3FFB-4595-8F81-BAAE41AFC314}"/>
    <cellStyle name="40% - Accent4 5 2 3" xfId="5091" xr:uid="{1576D7CF-056D-42D6-8A92-0164C2EE913B}"/>
    <cellStyle name="40% - Accent4 5 2 3 2" xfId="23260" xr:uid="{8147F14D-542A-43FD-B477-8215484FA4D9}"/>
    <cellStyle name="40% - Accent4 5 2 3 2 2" xfId="31586" xr:uid="{A365D669-6394-44EE-8EDB-BF9AA90894C9}"/>
    <cellStyle name="40% - Accent4 5 2 3 2 3" xfId="39144" xr:uid="{FA85C480-A1DC-45F8-8A89-36BDE630B8B6}"/>
    <cellStyle name="40% - Accent4 5 2 3 3" xfId="25801" xr:uid="{8BEA6545-69B3-4D36-A21F-316E836900FA}"/>
    <cellStyle name="40% - Accent4 5 2 3 3 2" xfId="34752" xr:uid="{FC000B66-0C1D-49F4-BD7B-E777581DE938}"/>
    <cellStyle name="40% - Accent4 5 2 3 3 3" xfId="41124" xr:uid="{6B28465F-1028-4258-9EB5-C52043B8F577}"/>
    <cellStyle name="40% - Accent4 5 2 3 4" xfId="21776" xr:uid="{2C056B62-21A7-4006-982F-BD6189E40E5E}"/>
    <cellStyle name="40% - Accent4 5 2 3 4 2" xfId="29759" xr:uid="{E7500C77-BE97-4E02-93F5-B1522364CEFC}"/>
    <cellStyle name="40% - Accent4 5 2 3 5" xfId="27828" xr:uid="{2E238675-1E07-4373-88E2-63591AAE23C6}"/>
    <cellStyle name="40% - Accent4 5 2 3 6" xfId="37127" xr:uid="{6B4F6F27-1B58-4310-854B-E40BFB6EFF07}"/>
    <cellStyle name="40% - Accent4 5 2 3 7" xfId="14910" xr:uid="{8684FD9A-63EB-4A5F-B422-228C453BA4EF}"/>
    <cellStyle name="40% - Accent4 5 2 3 8" xfId="47094" xr:uid="{0E022043-9BA3-4963-8869-15A6D95BEED4}"/>
    <cellStyle name="40% - Accent4 5 2 4" xfId="18437" xr:uid="{EFA1DA6F-71E9-4311-B9A1-859C187B10F8}"/>
    <cellStyle name="40% - Accent4 5 2 4 2" xfId="25227" xr:uid="{24441C87-C53C-4E09-B659-A98883295B69}"/>
    <cellStyle name="40% - Accent4 5 2 4 2 2" xfId="34043" xr:uid="{823BAB06-2FA8-40A4-A58D-9787C466B27E}"/>
    <cellStyle name="40% - Accent4 5 2 4 3" xfId="31054" xr:uid="{1FCABAA4-BD9F-42F4-B08F-00222590D292}"/>
    <cellStyle name="40% - Accent4 5 2 4 4" xfId="38486" xr:uid="{7354BF75-D984-4A43-B040-A90E9C2119CA}"/>
    <cellStyle name="40% - Accent4 5 2 5" xfId="24214" xr:uid="{2156FA47-02CB-4A32-9EA2-F15EE6B1899E}"/>
    <cellStyle name="40% - Accent4 5 2 5 2" xfId="32756" xr:uid="{E1A3AC19-CE8D-413E-ABFB-19E43239803F}"/>
    <cellStyle name="40% - Accent4 5 2 5 3" xfId="40421" xr:uid="{6530CCAC-45FB-4B3B-BE44-908605D2ED5B}"/>
    <cellStyle name="40% - Accent4 5 2 6" xfId="21238" xr:uid="{CBCB6464-A62B-4475-82C9-74D9D2DFC2BF}"/>
    <cellStyle name="40% - Accent4 5 2 6 2" xfId="29152" xr:uid="{6B25E84D-8CA1-48D0-9BEC-AF0E038637AC}"/>
    <cellStyle name="40% - Accent4 5 2 7" xfId="27244" xr:uid="{321D8772-DDD9-4ABE-9309-BD527ADE8E81}"/>
    <cellStyle name="40% - Accent4 5 2 8" xfId="36386" xr:uid="{0C293C7B-00B1-46BD-912D-F5DA01B07050}"/>
    <cellStyle name="40% - Accent4 5 2 9" xfId="11314" xr:uid="{48A93916-4F81-4A95-8B5D-D39194F8D8A3}"/>
    <cellStyle name="40% - Accent4 5 3" xfId="1395" xr:uid="{BE231D5D-DCC5-48C8-A768-48C1B2113684}"/>
    <cellStyle name="40% - Accent4 5 3 10" xfId="43486" xr:uid="{2A9E23F3-A00B-41CF-B8CC-5F08BAFAE1F6}"/>
    <cellStyle name="40% - Accent4 5 3 2" xfId="3202" xr:uid="{913110DE-591F-4141-83A9-2BDC31A96798}"/>
    <cellStyle name="40% - Accent4 5 3 2 2" xfId="15945" xr:uid="{138C60E2-59A3-4675-9A04-816C0D948788}"/>
    <cellStyle name="40% - Accent4 5 3 2 2 2" xfId="26474" xr:uid="{A9C9A5CC-0888-4B0F-8DA0-C02F392E7944}"/>
    <cellStyle name="40% - Accent4 5 3 2 2 2 2" xfId="35525" xr:uid="{A1A44F91-00F0-411A-9BD0-ED934A35222E}"/>
    <cellStyle name="40% - Accent4 5 3 2 2 3" xfId="32257" xr:uid="{F8F5F64D-2353-4674-95F3-650AE06902C6}"/>
    <cellStyle name="40% - Accent4 5 3 2 2 4" xfId="39870" xr:uid="{8D40059E-6652-4B82-B5E0-F37ED7AFA9F9}"/>
    <cellStyle name="40% - Accent4 5 3 2 3" xfId="19472" xr:uid="{11113AF9-8002-4FAB-904E-BCC6C85D1CB8}"/>
    <cellStyle name="40% - Accent4 5 3 2 3 2" xfId="33499" xr:uid="{DA78921C-0196-43B2-A3D4-4C318E7434AD}"/>
    <cellStyle name="40% - Accent4 5 3 2 3 3" xfId="41858" xr:uid="{5C3BDE92-83E6-4F69-BFF8-A61DE4B9F55D}"/>
    <cellStyle name="40% - Accent4 5 3 2 4" xfId="22450" xr:uid="{0AB7A2CB-2AEA-4479-BF60-FE5976710B85}"/>
    <cellStyle name="40% - Accent4 5 3 2 4 2" xfId="30552" xr:uid="{A93A1B7B-A57C-4C0B-B06C-C73DD31B7CB4}"/>
    <cellStyle name="40% - Accent4 5 3 2 5" xfId="28580" xr:uid="{A706A02E-CA37-4291-92C8-D2515742105A}"/>
    <cellStyle name="40% - Accent4 5 3 2 6" xfId="37910" xr:uid="{E39659F0-24CE-4C47-A3EB-22EFBF296D2B}"/>
    <cellStyle name="40% - Accent4 5 3 2 7" xfId="12372" xr:uid="{6FAD4C6E-DB68-4B71-BD0A-173D9A52FF60}"/>
    <cellStyle name="40% - Accent4 5 3 2 8" xfId="45227" xr:uid="{B6AF4416-B7D0-468C-B6B0-476141FFA209}"/>
    <cellStyle name="40% - Accent4 5 3 3" xfId="14518" xr:uid="{3CD83028-C5CF-453E-995E-42E653F58CE6}"/>
    <cellStyle name="40% - Accent4 5 3 3 2" xfId="23436" xr:uid="{8EB12784-F5E7-4856-AA38-F86F74E06C44}"/>
    <cellStyle name="40% - Accent4 5 3 3 2 2" xfId="31765" xr:uid="{92584973-E96C-411C-ACDD-A819818F5B7C}"/>
    <cellStyle name="40% - Accent4 5 3 3 2 3" xfId="39317" xr:uid="{528421AA-FFCE-4154-B6A4-04F312AA19B2}"/>
    <cellStyle name="40% - Accent4 5 3 3 3" xfId="25981" xr:uid="{3CF03E9F-EF45-41F7-B530-5947CB4A0029}"/>
    <cellStyle name="40% - Accent4 5 3 3 3 2" xfId="34947" xr:uid="{2DD7A170-C226-4043-AE2A-9D1B3BEF6FF1}"/>
    <cellStyle name="40% - Accent4 5 3 3 3 3" xfId="41313" xr:uid="{0B8BA97A-2F41-469F-97B5-6E47ADDF8875}"/>
    <cellStyle name="40% - Accent4 5 3 3 4" xfId="21955" xr:uid="{90F235FC-E44C-4D50-9D99-1130202F27EF}"/>
    <cellStyle name="40% - Accent4 5 3 3 4 2" xfId="29962" xr:uid="{E9DA7E83-1CA8-4EC5-9A09-A735CFE25E7E}"/>
    <cellStyle name="40% - Accent4 5 3 3 5" xfId="28024" xr:uid="{A8CA9CE8-1FD1-44E4-8D4B-6F14B572FCAD}"/>
    <cellStyle name="40% - Accent4 5 3 3 6" xfId="37329" xr:uid="{E0B5A201-4784-4E46-A76B-BA89D68CAF2C}"/>
    <cellStyle name="40% - Accent4 5 3 4" xfId="18045" xr:uid="{801175C5-4F98-4308-8C7B-0A93F4220973}"/>
    <cellStyle name="40% - Accent4 5 3 4 2" xfId="25413" xr:uid="{99F2C06E-BB13-4515-BE0F-775B640B206A}"/>
    <cellStyle name="40% - Accent4 5 3 4 2 2" xfId="34241" xr:uid="{193E3C98-B80B-4C45-8786-2413335CCB61}"/>
    <cellStyle name="40% - Accent4 5 3 4 3" xfId="31237" xr:uid="{E7AC884E-AD76-4687-B875-9E122196EB52}"/>
    <cellStyle name="40% - Accent4 5 3 4 4" xfId="38675" xr:uid="{17188CD0-39EC-416B-947E-BBE6E9041250}"/>
    <cellStyle name="40% - Accent4 5 3 5" xfId="24395" xr:uid="{E3ECD011-69B0-4671-9FFB-6EC295696960}"/>
    <cellStyle name="40% - Accent4 5 3 5 2" xfId="32945" xr:uid="{D436057A-CF91-4EAB-B3B3-A10B09F6768D}"/>
    <cellStyle name="40% - Accent4 5 3 5 3" xfId="40604" xr:uid="{AC43932B-AC7A-42F0-85C1-2BACBAB36781}"/>
    <cellStyle name="40% - Accent4 5 3 6" xfId="21418" xr:uid="{CFCC462D-45EF-4486-A0F2-8BF84D1F60B1}"/>
    <cellStyle name="40% - Accent4 5 3 6 2" xfId="29354" xr:uid="{9BF8AFDD-9CCC-4B67-A634-F205ADFAC0C9}"/>
    <cellStyle name="40% - Accent4 5 3 7" xfId="27433" xr:uid="{FDB5CA11-39E5-49CB-BC60-CB6B2E87AF10}"/>
    <cellStyle name="40% - Accent4 5 3 8" xfId="36585" xr:uid="{CF926083-82B6-4A62-8A36-E7C068E5DC33}"/>
    <cellStyle name="40% - Accent4 5 3 9" xfId="10890" xr:uid="{ECFD8843-3DB9-4226-BE2C-42FDE4FFECD3}"/>
    <cellStyle name="40% - Accent4 5 4" xfId="2624" xr:uid="{9D2BF14F-F76D-42F8-8110-137AD24F927A}"/>
    <cellStyle name="40% - Accent4 5 4 2" xfId="15201" xr:uid="{C7699A42-8FE4-4316-B7F4-3498728EC69E}"/>
    <cellStyle name="40% - Accent4 5 4 2 2" xfId="26146" xr:uid="{AA7FACCB-30C9-4D7D-BF70-94C700898209}"/>
    <cellStyle name="40% - Accent4 5 4 2 2 2" xfId="35150" xr:uid="{F0246DCB-09B2-496D-8357-C2D0E5FE2FE4}"/>
    <cellStyle name="40% - Accent4 5 4 2 3" xfId="31931" xr:uid="{A7861806-C6C3-4686-B32E-7F6A7791B679}"/>
    <cellStyle name="40% - Accent4 5 4 2 4" xfId="39503" xr:uid="{3BBDABFE-5850-48CB-9CE5-1606CE1531B3}"/>
    <cellStyle name="40% - Accent4 5 4 3" xfId="18728" xr:uid="{4B6BA7E5-DC26-4065-A406-893F151AA8E1}"/>
    <cellStyle name="40% - Accent4 5 4 3 2" xfId="33138" xr:uid="{4E6230C9-BD39-4EC7-9A7F-87723F3A3B56}"/>
    <cellStyle name="40% - Accent4 5 4 3 3" xfId="41503" xr:uid="{7677804F-1F6B-4ECA-9073-3C82C63B01F4}"/>
    <cellStyle name="40% - Accent4 5 4 4" xfId="22122" xr:uid="{32EC200B-D457-4870-B949-59305C3688C3}"/>
    <cellStyle name="40% - Accent4 5 4 4 2" xfId="30168" xr:uid="{420B57AF-6953-40E5-B28B-3F3F1988BCA6}"/>
    <cellStyle name="40% - Accent4 5 4 5" xfId="28220" xr:uid="{0B54DB83-0BD3-42E7-8AC4-114F9BBE8971}"/>
    <cellStyle name="40% - Accent4 5 4 6" xfId="37533" xr:uid="{3BC859C6-ABB5-453A-90E5-AB1BABF8F717}"/>
    <cellStyle name="40% - Accent4 5 4 7" xfId="11618" xr:uid="{78F42B9E-8DFC-47DA-A5F9-F1530B2EA3B4}"/>
    <cellStyle name="40% - Accent4 5 4 8" xfId="44649" xr:uid="{D4B06886-8D27-44CF-A582-6AC4CCFF3C28}"/>
    <cellStyle name="40% - Accent4 5 5" xfId="4573" xr:uid="{8654C673-ACF4-4C37-8F71-A7DA66685A01}"/>
    <cellStyle name="40% - Accent4 5 5 2" xfId="13805" xr:uid="{7981FC24-7680-41EF-96E1-F92E89F15B0E}"/>
    <cellStyle name="40% - Accent4 5 5 2 2" xfId="31421" xr:uid="{165237C8-EA91-46A5-A710-4E10120FBD20}"/>
    <cellStyle name="40% - Accent4 5 5 2 3" xfId="38979" xr:uid="{7BF12BD5-A979-4574-8C56-543ED074F317}"/>
    <cellStyle name="40% - Accent4 5 5 3" xfId="17341" xr:uid="{B61C8789-5325-4C27-9B72-34F8145CBD1A}"/>
    <cellStyle name="40% - Accent4 5 5 3 2" xfId="34564" xr:uid="{E2494776-2563-4423-96BE-14769ABBB571}"/>
    <cellStyle name="40% - Accent4 5 5 3 3" xfId="40936" xr:uid="{AB972E9E-F3A9-4FC7-9544-9B704DC27286}"/>
    <cellStyle name="40% - Accent4 5 5 4" xfId="21600" xr:uid="{BE863D38-9FE5-41D1-BF2A-1D20461FC146}"/>
    <cellStyle name="40% - Accent4 5 5 4 2" xfId="29560" xr:uid="{8192C2DD-E298-4427-AFB2-D0B67B2752E6}"/>
    <cellStyle name="40% - Accent4 5 5 5" xfId="27640" xr:uid="{4D9D58E0-BF9F-4A2F-AAA3-82D1F27BD2A4}"/>
    <cellStyle name="40% - Accent4 5 5 6" xfId="36928" xr:uid="{69BC4047-40A8-4DF0-AD93-D2F785D95E4B}"/>
    <cellStyle name="40% - Accent4 5 5 7" xfId="7600" xr:uid="{3F8BB928-54C0-4FB1-835B-6FE53B499749}"/>
    <cellStyle name="40% - Accent4 5 5 8" xfId="46576" xr:uid="{18674F99-B65A-4700-910F-FF8C178ACE9D}"/>
    <cellStyle name="40% - Accent4 5 6" xfId="5526" xr:uid="{EC3E6FF0-16A4-429B-B8D4-3175872D951A}"/>
    <cellStyle name="40% - Accent4 5 6 2" xfId="25066" xr:uid="{351FDBFE-439A-4234-A0E0-5065ABDF8334}"/>
    <cellStyle name="40% - Accent4 5 6 2 2" xfId="33865" xr:uid="{CDDBF42F-3196-433E-9D47-516EC78D78E7}"/>
    <cellStyle name="40% - Accent4 5 6 3" xfId="30893" xr:uid="{AFB7C989-8C70-469C-ADA6-79F943BAB173}"/>
    <cellStyle name="40% - Accent4 5 6 4" xfId="38306" xr:uid="{064B1DEF-2F2F-4D25-9CE1-8FF822325A37}"/>
    <cellStyle name="40% - Accent4 5 6 5" xfId="13183" xr:uid="{EF5AB042-68FF-4C02-91F1-C0067FB395B3}"/>
    <cellStyle name="40% - Accent4 5 6 6" xfId="47528" xr:uid="{C5A3F263-83DE-4480-898E-7990B7D88FF7}"/>
    <cellStyle name="40% - Accent4 5 7" xfId="16721" xr:uid="{7CF9670D-1267-446E-9BD2-D1F41E3B0D4A}"/>
    <cellStyle name="40% - Accent4 5 7 2" xfId="32580" xr:uid="{6432BE99-9A5A-45E5-9C1C-4131E2D400E6}"/>
    <cellStyle name="40% - Accent4 5 7 3" xfId="40245" xr:uid="{40C0019A-FDB6-429B-AFD3-7DEF99DCC432}"/>
    <cellStyle name="40% - Accent4 5 8" xfId="21069" xr:uid="{98289136-7787-47F6-B718-46980C314B99}"/>
    <cellStyle name="40% - Accent4 5 8 2" xfId="28952" xr:uid="{68DCDEB1-1916-4210-A89F-0ACA8D940C5E}"/>
    <cellStyle name="40% - Accent4 5 9" xfId="27075" xr:uid="{CE4A565E-AA16-4066-8C93-16E6B587BAF1}"/>
    <cellStyle name="40% - Accent4 6" xfId="310" xr:uid="{51B20CCC-EA44-46A2-A3A4-B01DB5724847}"/>
    <cellStyle name="40% - Accent4 6 10" xfId="42653" xr:uid="{293ABF79-8DF1-4A98-9082-6D83FCD86364}"/>
    <cellStyle name="40% - Accent4 6 2" xfId="1638" xr:uid="{8523F0AE-83DF-4FB4-B5AE-4FA927606C2B}"/>
    <cellStyle name="40% - Accent4 6 2 2" xfId="3445" xr:uid="{7A3F124F-05BC-4BBB-ABC6-95E57E873419}"/>
    <cellStyle name="40% - Accent4 6 2 2 2" xfId="26263" xr:uid="{662585D0-06FD-4A47-A41B-F0D04A52C535}"/>
    <cellStyle name="40% - Accent4 6 2 2 2 2" xfId="35282" xr:uid="{2A081AB1-E80A-4776-8583-6EC4B6F0DC32}"/>
    <cellStyle name="40% - Accent4 6 2 2 3" xfId="32048" xr:uid="{CC2CC2BA-7343-4B22-B68C-765386C5711C}"/>
    <cellStyle name="40% - Accent4 6 2 2 4" xfId="39635" xr:uid="{8B9663A9-3A80-4E81-89D0-19826BA66A09}"/>
    <cellStyle name="40% - Accent4 6 2 2 5" xfId="16088" xr:uid="{E30CFF4E-31F6-45A1-90C2-81C79340F05A}"/>
    <cellStyle name="40% - Accent4 6 2 2 6" xfId="45470" xr:uid="{9F690459-4D07-4CC4-AD44-6417BDCD7D5C}"/>
    <cellStyle name="40% - Accent4 6 2 3" xfId="19615" xr:uid="{79DDE65B-56FD-4D09-A5C9-F7C46BBB6553}"/>
    <cellStyle name="40% - Accent4 6 2 3 2" xfId="33268" xr:uid="{62250FFE-E9B5-40B8-B1CF-212C5CE10F98}"/>
    <cellStyle name="40% - Accent4 6 2 3 3" xfId="41633" xr:uid="{603B841A-86C9-48AD-B6D5-592818A3FF46}"/>
    <cellStyle name="40% - Accent4 6 2 4" xfId="22239" xr:uid="{D4CFE141-A5B6-43CF-BB45-8141AA6A6EAA}"/>
    <cellStyle name="40% - Accent4 6 2 4 2" xfId="30301" xr:uid="{410AA958-7F16-41DE-9196-FB6594CB43F8}"/>
    <cellStyle name="40% - Accent4 6 2 5" xfId="28349" xr:uid="{B577D19E-E432-4CAD-B662-1BAC9938E843}"/>
    <cellStyle name="40% - Accent4 6 2 6" xfId="37667" xr:uid="{6E8DA5D6-112E-40FA-B70D-1E6D2A64C1FE}"/>
    <cellStyle name="40% - Accent4 6 2 7" xfId="12515" xr:uid="{84CC7D13-A88B-4283-BFC2-DD414E37FE41}"/>
    <cellStyle name="40% - Accent4 6 2 8" xfId="43729" xr:uid="{7C7DAFA0-6AC6-4876-9E22-24E743B3060F}"/>
    <cellStyle name="40% - Accent4 6 3" xfId="2369" xr:uid="{7B2A90A9-5F3E-4540-A174-254489C16309}"/>
    <cellStyle name="40% - Accent4 6 3 2" xfId="14660" xr:uid="{43F351BB-4A92-44F9-B231-40A39BE96E83}"/>
    <cellStyle name="40% - Accent4 6 3 2 2" xfId="31548" xr:uid="{C35D9AF0-6963-45D9-9D89-5DC9FF7FC1FA}"/>
    <cellStyle name="40% - Accent4 6 3 2 3" xfId="39106" xr:uid="{7657FC1D-7B3F-4022-9BAC-1CCC9DD1E3A2}"/>
    <cellStyle name="40% - Accent4 6 3 3" xfId="18187" xr:uid="{7E5DB21A-0FC2-4325-8D4E-9419E1AF4A14}"/>
    <cellStyle name="40% - Accent4 6 3 3 2" xfId="34707" xr:uid="{5AFA9662-91B0-4F8D-AE02-8A88BBA42C10}"/>
    <cellStyle name="40% - Accent4 6 3 3 3" xfId="41079" xr:uid="{1FE88BF8-7A5D-43EC-B369-2B2C62605DCC}"/>
    <cellStyle name="40% - Accent4 6 3 4" xfId="21738" xr:uid="{7F042C13-1E0D-4932-9A34-5AF7D3EBD53B}"/>
    <cellStyle name="40% - Accent4 6 3 4 2" xfId="29705" xr:uid="{A243DADA-E03E-4CDD-BF3A-6D593066B9B9}"/>
    <cellStyle name="40% - Accent4 6 3 5" xfId="27783" xr:uid="{E7926BDD-A543-4B84-A241-4806F8AAC7F4}"/>
    <cellStyle name="40% - Accent4 6 3 6" xfId="37073" xr:uid="{06FF0030-76D8-43EB-9C2A-B04048E369CE}"/>
    <cellStyle name="40% - Accent4 6 3 7" xfId="11064" xr:uid="{B02207A1-BBA5-45A4-9FC0-2A47189E7227}"/>
    <cellStyle name="40% - Accent4 6 3 8" xfId="44394" xr:uid="{4C62BCE3-4493-40F9-A8F7-FBD578857929}"/>
    <cellStyle name="40% - Accent4 6 4" xfId="4816" xr:uid="{4352D08E-AED9-4A39-970E-B785DC28AEA6}"/>
    <cellStyle name="40% - Accent4 6 4 2" xfId="25188" xr:uid="{551E1E86-68CE-45C8-BA1E-DED5309625A3}"/>
    <cellStyle name="40% - Accent4 6 4 2 2" xfId="33994" xr:uid="{913063AC-7019-49CE-9AF0-910E32424222}"/>
    <cellStyle name="40% - Accent4 6 4 3" xfId="31015" xr:uid="{AA3F3B1B-A663-46CE-BC3A-C4D5F768748C}"/>
    <cellStyle name="40% - Accent4 6 4 4" xfId="38437" xr:uid="{770AD25C-F6FA-48BE-8E3F-F375E6DCD49F}"/>
    <cellStyle name="40% - Accent4 6 4 5" xfId="13201" xr:uid="{0415E0D7-8D84-45F9-8368-2AAFBAD62557}"/>
    <cellStyle name="40% - Accent4 6 4 6" xfId="46819" xr:uid="{68CE8B20-3647-4089-B7F1-9F68B79EB4B1}"/>
    <cellStyle name="40% - Accent4 6 5" xfId="16737" xr:uid="{5480DE2D-AFAE-46FE-9B01-140A5E300356}"/>
    <cellStyle name="40% - Accent4 6 5 2" xfId="32711" xr:uid="{39B61896-0DFC-464A-A72F-47B4D60D12A7}"/>
    <cellStyle name="40% - Accent4 6 5 3" xfId="40376" xr:uid="{F7DA1522-5BEA-438E-AF51-C8BCB59B2E5B}"/>
    <cellStyle name="40% - Accent4 6 6" xfId="21195" xr:uid="{A291DE1C-B323-421A-B506-7065FCF00E10}"/>
    <cellStyle name="40% - Accent4 6 6 2" xfId="29098" xr:uid="{F1AC4563-FBD0-4921-8080-D4DDBCC9D000}"/>
    <cellStyle name="40% - Accent4 6 7" xfId="27200" xr:uid="{ED07FC22-0B12-43DD-9FF1-B3CF404C1A80}"/>
    <cellStyle name="40% - Accent4 6 8" xfId="36337" xr:uid="{DC1EC749-6F3A-4A52-86E1-37D2DC256647}"/>
    <cellStyle name="40% - Accent4 6 9" xfId="6667" xr:uid="{5C4065FC-1D48-42A4-85FF-B7B752E572EB}"/>
    <cellStyle name="40% - Accent4 7" xfId="1079" xr:uid="{520E2296-2090-461F-9F4D-911806165D55}"/>
    <cellStyle name="40% - Accent4 7 10" xfId="43173" xr:uid="{D3154D38-6A37-4093-BDD8-CF8F4D6BE588}"/>
    <cellStyle name="40% - Accent4 7 2" xfId="2889" xr:uid="{B9BE8067-61C3-44F1-B461-48920F095485}"/>
    <cellStyle name="40% - Accent4 7 2 2" xfId="15688" xr:uid="{73329DAB-DAC5-40B7-8E53-853243431204}"/>
    <cellStyle name="40% - Accent4 7 2 2 2" xfId="26429" xr:uid="{B4046D7D-F305-4129-8BAF-1BDA0EC307D5}"/>
    <cellStyle name="40% - Accent4 7 2 2 2 2" xfId="35476" xr:uid="{4FE0EF14-D97C-4DAD-B93B-4508CDB58CB5}"/>
    <cellStyle name="40% - Accent4 7 2 2 3" xfId="32212" xr:uid="{14084C8B-BB14-41EC-AF29-E62CC2C58019}"/>
    <cellStyle name="40% - Accent4 7 2 2 4" xfId="39821" xr:uid="{631FCA19-7C89-495D-BC8C-2B3131BF91C3}"/>
    <cellStyle name="40% - Accent4 7 2 3" xfId="19215" xr:uid="{ED222991-9242-4A88-AECB-7E18C78939C8}"/>
    <cellStyle name="40% - Accent4 7 2 3 2" xfId="33454" xr:uid="{BA25A642-E15C-4F61-93AA-A81B739402E4}"/>
    <cellStyle name="40% - Accent4 7 2 3 3" xfId="41813" xr:uid="{AFDF3903-4BBB-4693-83A2-0136763DE541}"/>
    <cellStyle name="40% - Accent4 7 2 4" xfId="22406" xr:uid="{32F8282C-D39E-472E-B5F3-FD309028E9B7}"/>
    <cellStyle name="40% - Accent4 7 2 4 2" xfId="30498" xr:uid="{9246D346-EF57-4997-A39B-502F22A1B6F2}"/>
    <cellStyle name="40% - Accent4 7 2 5" xfId="28535" xr:uid="{690152FE-D1A5-4EB2-833F-8270880DDF19}"/>
    <cellStyle name="40% - Accent4 7 2 6" xfId="37856" xr:uid="{0C1DC52C-17FB-471F-8C65-F20D684215B3}"/>
    <cellStyle name="40% - Accent4 7 2 7" xfId="12115" xr:uid="{B1ADF875-983A-49D3-9C0E-622390166B56}"/>
    <cellStyle name="40% - Accent4 7 2 8" xfId="44914" xr:uid="{14319913-5819-4455-8FBC-9B60616F3AF3}"/>
    <cellStyle name="40% - Accent4 7 3" xfId="13444" xr:uid="{454E7EC3-4C11-472C-9E5F-B66E32A2BAE7}"/>
    <cellStyle name="40% - Accent4 7 3 2" xfId="23392" xr:uid="{FDBBE364-834C-4B24-A4EA-BF17619AC0A2}"/>
    <cellStyle name="40% - Accent4 7 3 2 2" xfId="31720" xr:uid="{A583BF5C-343C-4831-9157-E27B0F618958}"/>
    <cellStyle name="40% - Accent4 7 3 2 3" xfId="39272" xr:uid="{6CE6FDB4-ED24-4C3E-97F8-03EF2DFD473E}"/>
    <cellStyle name="40% - Accent4 7 3 3" xfId="25937" xr:uid="{B485A1D5-2141-4CA5-94CF-0ACB56FBD9C5}"/>
    <cellStyle name="40% - Accent4 7 3 3 2" xfId="34902" xr:uid="{9325FD71-B04A-44EA-8215-1799A64D4735}"/>
    <cellStyle name="40% - Accent4 7 3 3 3" xfId="41268" xr:uid="{13BFA0B9-8939-4B2C-A328-30A646A70E4A}"/>
    <cellStyle name="40% - Accent4 7 3 4" xfId="21910" xr:uid="{FEC6DEE6-339B-40CA-97E4-3068B4EBFBEB}"/>
    <cellStyle name="40% - Accent4 7 3 4 2" xfId="29908" xr:uid="{1BF7F852-8479-412D-8C0F-EFD14EBFF652}"/>
    <cellStyle name="40% - Accent4 7 3 5" xfId="27979" xr:uid="{CFE7ED8A-0522-4D6C-923C-87F7DBD93A42}"/>
    <cellStyle name="40% - Accent4 7 3 6" xfId="37275" xr:uid="{D4E317B5-5723-4030-AA84-6DBA1E854AEB}"/>
    <cellStyle name="40% - Accent4 7 4" xfId="16980" xr:uid="{1DB2C087-5147-489E-9A69-8C25D0918296}"/>
    <cellStyle name="40% - Accent4 7 4 2" xfId="25368" xr:uid="{130B580F-9882-480B-859F-6C22EFC5F18F}"/>
    <cellStyle name="40% - Accent4 7 4 2 2" xfId="34187" xr:uid="{C3FBC2F6-2A62-4B99-848A-4F9400DB94E3}"/>
    <cellStyle name="40% - Accent4 7 4 3" xfId="31192" xr:uid="{B4BBC765-4A03-4695-BF03-18F6B4CDE24C}"/>
    <cellStyle name="40% - Accent4 7 4 4" xfId="38621" xr:uid="{F4982B57-DB96-4769-B48F-5BCF6F384111}"/>
    <cellStyle name="40% - Accent4 7 5" xfId="24351" xr:uid="{C8D9A5E0-D087-4EB4-8BE6-31DA1CB997A9}"/>
    <cellStyle name="40% - Accent4 7 5 2" xfId="32900" xr:uid="{54B9ADB9-3644-4FCC-94B1-256D15FF49E9}"/>
    <cellStyle name="40% - Accent4 7 5 3" xfId="40559" xr:uid="{6CC2EA78-CDCC-4D39-B4E6-135ECFE47661}"/>
    <cellStyle name="40% - Accent4 7 6" xfId="21373" xr:uid="{235D1F88-205E-4F42-B052-433A1B7F813C}"/>
    <cellStyle name="40% - Accent4 7 6 2" xfId="29300" xr:uid="{491BD6BC-88DC-4AB6-ACE1-D77487EB437A}"/>
    <cellStyle name="40% - Accent4 7 7" xfId="27388" xr:uid="{236505E4-B5B0-4D8B-AF52-8D6EF3BE8278}"/>
    <cellStyle name="40% - Accent4 7 8" xfId="36531" xr:uid="{235E7214-F323-4A51-8B17-580DDFF988B0}"/>
    <cellStyle name="40% - Accent4 7 9" xfId="6913" xr:uid="{96A12466-5B56-4167-8DCC-BC20D5EA8975}"/>
    <cellStyle name="40% - Accent4 8" xfId="1139" xr:uid="{E3719D58-48ED-4A74-9399-E931992442BB}"/>
    <cellStyle name="40% - Accent4 8 2" xfId="2946" xr:uid="{628E29DA-E59A-4905-AA41-13CD55ED93BE}"/>
    <cellStyle name="40% - Accent4 8 2 2" xfId="26610" xr:uid="{1F43ACC9-3FF4-4BAC-9C48-0958074ACCB2}"/>
    <cellStyle name="40% - Accent4 8 2 2 2" xfId="35686" xr:uid="{388AC408-3812-4CE5-90DA-F46A822A8E61}"/>
    <cellStyle name="40% - Accent4 8 2 2 3" xfId="40031" xr:uid="{F6CAC7FD-589F-4EC0-8AEE-A72F8DAD596A}"/>
    <cellStyle name="40% - Accent4 8 2 3" xfId="32388" xr:uid="{A6B0C2B2-39D9-4406-B8B5-B044C34FFCC9}"/>
    <cellStyle name="40% - Accent4 8 2 3 2" xfId="42014" xr:uid="{66FB3917-84A8-4B8E-AF5E-AA37D6EE2C3B}"/>
    <cellStyle name="40% - Accent4 8 2 4" xfId="38066" xr:uid="{E07E110B-7961-4EFD-9488-23132D468AC0}"/>
    <cellStyle name="40% - Accent4 8 2 5" xfId="15074" xr:uid="{0D12F4F0-14E5-482F-B70F-4C3863096F53}"/>
    <cellStyle name="40% - Accent4 8 2 6" xfId="44971" xr:uid="{69834C7B-87B5-4CEC-9280-301F5264CDB2}"/>
    <cellStyle name="40% - Accent4 8 3" xfId="18601" xr:uid="{85663E1A-8502-4743-9F88-16F83F592A86}"/>
    <cellStyle name="40% - Accent4 8 3 2" xfId="34397" xr:uid="{EA829AEC-EF31-4AEA-9A1D-BC1E3AE7C18B}"/>
    <cellStyle name="40% - Accent4 8 3 3" xfId="38827" xr:uid="{7E027FDA-27E8-4BB1-9357-AE518239C5D0}"/>
    <cellStyle name="40% - Accent4 8 4" xfId="24882" xr:uid="{A9EC714A-CE52-4A87-A1E2-9BB670D8BA16}"/>
    <cellStyle name="40% - Accent4 8 4 2" xfId="33656" xr:uid="{5D0B9023-D062-4544-95EB-BC7C302B1F41}"/>
    <cellStyle name="40% - Accent4 8 4 3" xfId="40765" xr:uid="{ECD9CFAE-4B15-4B93-8CFB-1FB6C6F27F6B}"/>
    <cellStyle name="40% - Accent4 8 5" xfId="22593" xr:uid="{F1D23834-05F9-411F-B701-F6256346DAEC}"/>
    <cellStyle name="40% - Accent4 8 5 2" xfId="30718" xr:uid="{479E3363-8DE3-4B82-BF8F-5A05CF272E3D}"/>
    <cellStyle name="40% - Accent4 8 6" xfId="28741" xr:uid="{2675CC4C-AF14-448B-A73B-05CF6F634ACF}"/>
    <cellStyle name="40% - Accent4 8 7" xfId="36754" xr:uid="{999232D4-A488-4957-ABD7-481FE3248686}"/>
    <cellStyle name="40% - Accent4 8 8" xfId="11479" xr:uid="{8860E9B3-DBD0-4111-A6FB-8B87DA385867}"/>
    <cellStyle name="40% - Accent4 8 9" xfId="43230" xr:uid="{A2E12BEC-3513-4867-9901-4998C3D8F54C}"/>
    <cellStyle name="40% - Accent4 9" xfId="28" xr:uid="{DE23AAC5-668C-49F8-A54B-D30A8B47D4C9}"/>
    <cellStyle name="40% - Accent4 9 2" xfId="2231" xr:uid="{959BC7D1-A671-4FE9-B197-AA8750CC421B}"/>
    <cellStyle name="40% - Accent4 9 2 2" xfId="26100" xr:uid="{99AF8927-9667-4212-92CF-0C4F34268AA3}"/>
    <cellStyle name="40% - Accent4 9 2 2 2" xfId="35079" xr:uid="{63634284-0B73-4CEC-9058-794A2FCE5EE1}"/>
    <cellStyle name="40% - Accent4 9 2 3" xfId="31885" xr:uid="{BEF68F18-C7E8-4C82-8D58-7053E1D644F8}"/>
    <cellStyle name="40% - Accent4 9 2 4" xfId="39434" xr:uid="{FE20A8CB-F9E2-4046-BFD6-22671706B50A}"/>
    <cellStyle name="40% - Accent4 9 2 5" xfId="23553" xr:uid="{2497CB65-E88B-43B2-9C60-3CB05CD2661C}"/>
    <cellStyle name="40% - Accent4 9 2 6" xfId="44256" xr:uid="{6E8B0CAF-62F5-448F-B707-F1A7F424F584}"/>
    <cellStyle name="40% - Accent4 9 3" xfId="24515" xr:uid="{5A229A4F-F7F3-4A14-BCED-FF402F5467B3}"/>
    <cellStyle name="40% - Accent4 9 3 2" xfId="33075" xr:uid="{A8C67FE0-77F3-4A0E-B8D7-1C4545912796}"/>
    <cellStyle name="40% - Accent4 9 3 3" xfId="41442" xr:uid="{9BD234DF-9332-4269-B330-818C9DEF69F4}"/>
    <cellStyle name="40% - Accent4 9 4" xfId="22074" xr:uid="{300DB0F5-FBCA-410A-87B8-57EECE4C12BF}"/>
    <cellStyle name="40% - Accent4 9 4 2" xfId="30094" xr:uid="{B5356A45-FBBC-4612-A2E2-0DAA7CA1AC0C}"/>
    <cellStyle name="40% - Accent4 9 5" xfId="28156" xr:uid="{EE4B3514-EFE3-44C9-A778-3F156AEB7583}"/>
    <cellStyle name="40% - Accent4 9 6" xfId="37461" xr:uid="{084CE54D-2CA1-4A63-B733-D58899F85101}"/>
    <cellStyle name="40% - Accent4 9 7" xfId="20590" xr:uid="{467FA974-0E8D-44E6-8E7B-97D5E187EF7D}"/>
    <cellStyle name="40% - Accent4 9 8" xfId="13162" xr:uid="{9409BDAA-EBF3-4F37-9EDD-BD8E3193ADA3}"/>
    <cellStyle name="40% - Accent4 9 9" xfId="42515" xr:uid="{C1E77ECE-1A95-4671-AA4E-E0DD6C2EB54E}"/>
    <cellStyle name="40% - Accent5" xfId="3993" builtinId="47" customBuiltin="1"/>
    <cellStyle name="40% - Accent5 10" xfId="4076" xr:uid="{D1EFA01A-8AEB-4E38-B111-BFE098C4CF82}"/>
    <cellStyle name="40% - Accent5 10 2" xfId="23095" xr:uid="{58FCF764-95D0-48DB-A5FF-A55A9E6775FE}"/>
    <cellStyle name="40% - Accent5 10 2 2" xfId="31375" xr:uid="{6ACD20E8-72E5-4F8C-B9BB-ACFEAC2FBB8B}"/>
    <cellStyle name="40% - Accent5 10 2 3" xfId="38933" xr:uid="{DE21AFDA-DA92-45B5-977A-E443A51968D7}"/>
    <cellStyle name="40% - Accent5 10 3" xfId="25625" xr:uid="{0B083FEA-8097-4371-9160-CA4974F6152D}"/>
    <cellStyle name="40% - Accent5 10 3 2" xfId="34512" xr:uid="{5463FD8A-DDF6-4244-BAFA-222BBB00822E}"/>
    <cellStyle name="40% - Accent5 10 3 3" xfId="40884" xr:uid="{50215D3F-9585-48E4-AF98-1783365914B9}"/>
    <cellStyle name="40% - Accent5 10 4" xfId="21554" xr:uid="{17FCBA86-1005-4C04-88AA-FC8F70428D1E}"/>
    <cellStyle name="40% - Accent5 10 4 2" xfId="29508" xr:uid="{320B1572-4545-42CA-BE5F-94DA2D9CF1C7}"/>
    <cellStyle name="40% - Accent5 10 5" xfId="27588" xr:uid="{52856164-436A-401B-B1FE-83638ADD7C00}"/>
    <cellStyle name="40% - Accent5 10 6" xfId="36876" xr:uid="{0874A391-80C0-4616-954F-F2408C4346AD}"/>
    <cellStyle name="40% - Accent5 10 7" xfId="12904" xr:uid="{0FAED3CA-59E3-4BB6-93B8-0F7148590103}"/>
    <cellStyle name="40% - Accent5 10 8" xfId="46080" xr:uid="{B5375A77-9D96-4AE1-859A-43E64EABA88B}"/>
    <cellStyle name="40% - Accent5 11" xfId="4153" xr:uid="{88BCF008-19F5-48C7-B80D-B253257FEB8B}"/>
    <cellStyle name="40% - Accent5 11 2" xfId="25023" xr:uid="{893E7F15-5A47-4886-9C7C-0F556A03405B}"/>
    <cellStyle name="40% - Accent5 11 2 2" xfId="33813" xr:uid="{120FD788-D7C7-4D4F-A696-E5D6D4CC4883}"/>
    <cellStyle name="40% - Accent5 11 3" xfId="30850" xr:uid="{2314541A-51EA-4F43-8A24-8E052C8A1817}"/>
    <cellStyle name="40% - Accent5 11 4" xfId="38183" xr:uid="{BC0334A3-C2F8-43EF-870D-107E49EE5836}"/>
    <cellStyle name="40% - Accent5 11 5" xfId="16489" xr:uid="{67E53DB9-0E06-40A1-97A1-0BB514CB5E70}"/>
    <cellStyle name="40% - Accent5 11 6" xfId="46157" xr:uid="{17B1097C-A29B-4089-8BA7-254CBD1F6A02}"/>
    <cellStyle name="40% - Accent5 12" xfId="4230" xr:uid="{BDD89836-A840-4C34-8294-3721A9A828F6}"/>
    <cellStyle name="40% - Accent5 12 2" xfId="32528" xr:uid="{10E19E33-089C-4A27-8128-513BA6FFB92D}"/>
    <cellStyle name="40% - Accent5 12 3" xfId="38222" xr:uid="{2F91D983-B849-47D0-9DB9-72A079C62488}"/>
    <cellStyle name="40% - Accent5 12 4" xfId="24029" xr:uid="{2CA571CB-22E1-4EA5-8AB9-7F6FED261089}"/>
    <cellStyle name="40% - Accent5 12 5" xfId="6625" xr:uid="{ABAFE5FA-E5A2-44E6-9AEE-486FE0749FCF}"/>
    <cellStyle name="40% - Accent5 12 6" xfId="46234" xr:uid="{2BDF42E0-431F-4CDC-8046-0EF23FAA606B}"/>
    <cellStyle name="40% - Accent5 13" xfId="4304" xr:uid="{F23563C0-F22A-441A-8CB8-4687A9045C42}"/>
    <cellStyle name="40% - Accent5 13 2" xfId="28900" xr:uid="{8DEA668B-3371-40F9-9A94-2701E34888CC}"/>
    <cellStyle name="40% - Accent5 13 3" xfId="38254" xr:uid="{6BD5D288-F35C-4696-8185-2DBC4E957830}"/>
    <cellStyle name="40% - Accent5 13 4" xfId="21027" xr:uid="{E881124C-885C-44C5-8FF3-68BD32AB3DB8}"/>
    <cellStyle name="40% - Accent5 13 5" xfId="46307" xr:uid="{1765D735-B06B-489D-9AFD-2C8915561F1C}"/>
    <cellStyle name="40% - Accent5 14" xfId="5333" xr:uid="{C117987B-C22B-4A78-8186-61C2837EFD0F}"/>
    <cellStyle name="40% - Accent5 14 2" xfId="40193" xr:uid="{501490C6-8494-4FFC-8876-A5D8C70C8AAA}"/>
    <cellStyle name="40% - Accent5 14 3" xfId="27041" xr:uid="{09B18AF9-062B-42AF-BBBC-2C1107B8FD9F}"/>
    <cellStyle name="40% - Accent5 14 4" xfId="47336" xr:uid="{0B54166A-D499-497F-8F36-8CFFB3B7B4E5}"/>
    <cellStyle name="40% - Accent5 15" xfId="5868" xr:uid="{2085A8AE-7EE7-4DD7-8562-82950D336255}"/>
    <cellStyle name="40% - Accent5 15 2" xfId="36138" xr:uid="{81745D6A-8654-4C90-8E77-89C2B8E08058}"/>
    <cellStyle name="40% - Accent5 15 3" xfId="47865" xr:uid="{0C0F04EA-F35A-448E-9463-364F5FC4248D}"/>
    <cellStyle name="40% - Accent5 16" xfId="6017" xr:uid="{4BE02203-5E0E-4CF8-AB2E-4A18AAC9147E}"/>
    <cellStyle name="40% - Accent5 17" xfId="42443" xr:uid="{73051CC2-FFB9-4486-8C60-35642EC6E747}"/>
    <cellStyle name="40% - Accent5 18" xfId="45999" xr:uid="{60EDF576-7CA6-4E92-84AA-3083B7A123EA}"/>
    <cellStyle name="40% - Accent5 19" xfId="48011" xr:uid="{7453954D-F699-4CAA-A7F1-80D3878FABDC}"/>
    <cellStyle name="40% - Accent5 2" xfId="77" xr:uid="{5CC2B260-45E1-4FB6-8B0A-1A2F5105A6C1}"/>
    <cellStyle name="40% - Accent5 2 2" xfId="463" xr:uid="{7259EAD7-3AB2-4B96-993E-240ECEF4A22A}"/>
    <cellStyle name="40% - Accent5 2 2 10" xfId="4418" xr:uid="{F9359418-ABA5-49BB-BE10-0467097156F1}"/>
    <cellStyle name="40% - Accent5 2 2 10 2" xfId="16585" xr:uid="{2DAA1A8B-EC0F-4898-9335-456A7DBF6A48}"/>
    <cellStyle name="40% - Accent5 2 2 10 3" xfId="46421" xr:uid="{829B4AA2-0F2E-4E5B-9684-435369D1106A}"/>
    <cellStyle name="40% - Accent5 2 2 11" xfId="5527" xr:uid="{30FF9E26-F550-4108-93D7-8342A885FA08}"/>
    <cellStyle name="40% - Accent5 2 2 11 2" xfId="36197" xr:uid="{6448DC35-6AEA-43F9-B30C-54ABCE276C50}"/>
    <cellStyle name="40% - Accent5 2 2 11 3" xfId="47529" xr:uid="{BDBA99A4-7B81-4C45-8D3C-E13F752858B4}"/>
    <cellStyle name="40% - Accent5 2 2 12" xfId="6181" xr:uid="{2883842B-4E1F-49B8-92D9-FF409BC07FC9}"/>
    <cellStyle name="40% - Accent5 2 2 13" xfId="42755" xr:uid="{837630DB-DBB7-45B3-923C-86B776765784}"/>
    <cellStyle name="40% - Accent5 2 2 14" xfId="48139" xr:uid="{B9972AAA-10CF-4CD2-AA75-1A6E57A5BBBA}"/>
    <cellStyle name="40% - Accent5 2 2 15" xfId="48195" xr:uid="{B411555A-2855-4A67-A891-45E2DB878253}"/>
    <cellStyle name="40% - Accent5 2 2 2" xfId="464" xr:uid="{52DBCAC5-32F5-4230-A043-98F320DE741F}"/>
    <cellStyle name="40% - Accent5 2 2 2 10" xfId="6182" xr:uid="{AD769043-8C1B-4D19-99E3-3EAAD0246921}"/>
    <cellStyle name="40% - Accent5 2 2 2 11" xfId="42756" xr:uid="{5F5916DF-EC8D-45C1-A6DF-7EFEE4276D85}"/>
    <cellStyle name="40% - Accent5 2 2 2 2" xfId="465" xr:uid="{7E4688B2-6BD6-4AA2-9A83-245087E807E3}"/>
    <cellStyle name="40% - Accent5 2 2 2 2 2" xfId="915" xr:uid="{50905596-F724-43B8-B560-8AFE443F8BCC}"/>
    <cellStyle name="40% - Accent5 2 2 2 2 2 2" xfId="2060" xr:uid="{2BA546D4-9B06-4D9F-9DE9-C6171637794A}"/>
    <cellStyle name="40% - Accent5 2 2 2 2 2 2 2" xfId="3823" xr:uid="{984AEBAD-7AB4-4042-A32B-47B6232C6DEF}"/>
    <cellStyle name="40% - Accent5 2 2 2 2 2 2 2 2" xfId="35337" xr:uid="{1CF0B167-F8F3-48D8-A3F5-0E3EABC43F8D}"/>
    <cellStyle name="40% - Accent5 2 2 2 2 2 2 2 3" xfId="45848" xr:uid="{9AFDD09C-3F9B-43AC-A0FD-DA781E2FA856}"/>
    <cellStyle name="40% - Accent5 2 2 2 2 2 2 3" xfId="5194" xr:uid="{C2A75EBE-B6D3-4EA8-8D35-B65E2BBFE1A6}"/>
    <cellStyle name="40% - Accent5 2 2 2 2 2 2 3 2" xfId="47197" xr:uid="{4529AD03-49A8-4C61-AD36-CBE937994023}"/>
    <cellStyle name="40% - Accent5 2 2 2 2 2 2 4" xfId="13301" xr:uid="{F7B0A580-3B60-4254-B2E7-A972C50ED3EA}"/>
    <cellStyle name="40% - Accent5 2 2 2 2 2 2 5" xfId="44107" xr:uid="{9B8E3FFB-6E96-4BB3-BDE2-FC8BE049F6CE}"/>
    <cellStyle name="40% - Accent5 2 2 2 2 2 3" xfId="1498" xr:uid="{46C5CF7D-E1F7-44FB-AF86-A640EE4F9499}"/>
    <cellStyle name="40% - Accent5 2 2 2 2 2 3 2" xfId="3305" xr:uid="{5A2C71A1-1C9E-47D0-927D-E57C29969E2E}"/>
    <cellStyle name="40% - Accent5 2 2 2 2 2 3 2 2" xfId="45330" xr:uid="{4A8F73B5-0854-4D28-AA84-7BAAFFEBD058}"/>
    <cellStyle name="40% - Accent5 2 2 2 2 2 3 3" xfId="16837" xr:uid="{79949AAD-7227-4C4C-9094-D4264A752E46}"/>
    <cellStyle name="40% - Accent5 2 2 2 2 2 3 4" xfId="43589" xr:uid="{93358049-378B-457B-BC9B-152F24D545DC}"/>
    <cellStyle name="40% - Accent5 2 2 2 2 2 4" xfId="2727" xr:uid="{035B8235-DE4C-4785-9149-BD773723B5E1}"/>
    <cellStyle name="40% - Accent5 2 2 2 2 2 4 2" xfId="39690" xr:uid="{6459F22B-2691-4C75-B322-F0D86D581012}"/>
    <cellStyle name="40% - Accent5 2 2 2 2 2 4 3" xfId="44752" xr:uid="{722FF066-66D4-44FB-BA05-DC7905E6804D}"/>
    <cellStyle name="40% - Accent5 2 2 2 2 2 5" xfId="4676" xr:uid="{4ABE3FA4-62CD-4965-9767-15F18867DEA0}"/>
    <cellStyle name="40% - Accent5 2 2 2 2 2 5 2" xfId="46679" xr:uid="{92646046-B740-4B10-9B11-5FAF9C4E09F5}"/>
    <cellStyle name="40% - Accent5 2 2 2 2 2 6" xfId="5530" xr:uid="{2E49AF15-F383-4CF0-A5B7-12F4757B5FBD}"/>
    <cellStyle name="40% - Accent5 2 2 2 2 2 6 2" xfId="47532" xr:uid="{C41702A7-85B5-48D2-AA1F-54A1532361A4}"/>
    <cellStyle name="40% - Accent5 2 2 2 2 2 7" xfId="6766" xr:uid="{930B2C62-19B0-41B2-A23E-077B95053D66}"/>
    <cellStyle name="40% - Accent5 2 2 2 2 2 8" xfId="43011" xr:uid="{1484F7DA-E0B4-412F-819E-1D71E0D4B23B}"/>
    <cellStyle name="40% - Accent5 2 2 2 2 3" xfId="1820" xr:uid="{B801FE5F-89BB-4475-926F-D04D9A3DDD0B}"/>
    <cellStyle name="40% - Accent5 2 2 2 2 3 2" xfId="3587" xr:uid="{59762713-379D-4241-BEB8-0335BA0E11F2}"/>
    <cellStyle name="40% - Accent5 2 2 2 2 3 2 2" xfId="13566" xr:uid="{6AA5A56D-4CE0-406C-A1DB-1580DFE15A7F}"/>
    <cellStyle name="40% - Accent5 2 2 2 2 3 2 3" xfId="45612" xr:uid="{5B1A7652-A588-43A8-9F28-ED893D98EACA}"/>
    <cellStyle name="40% - Accent5 2 2 2 2 3 3" xfId="4958" xr:uid="{B2396863-C457-4CDF-9CFD-9459BE719769}"/>
    <cellStyle name="40% - Accent5 2 2 2 2 3 3 2" xfId="17102" xr:uid="{FD17AFE6-A3BB-47A3-AD6D-299E9C3111D0}"/>
    <cellStyle name="40% - Accent5 2 2 2 2 3 3 3" xfId="46961" xr:uid="{EC134731-DD06-4F35-8106-0B873EB569B6}"/>
    <cellStyle name="40% - Accent5 2 2 2 2 3 4" xfId="7088" xr:uid="{15C53221-60A9-491D-8C3C-0E4BA51317C5}"/>
    <cellStyle name="40% - Accent5 2 2 2 2 3 5" xfId="43871" xr:uid="{A0F8DCF7-A7E6-4D40-A9A5-7F2DE311554C}"/>
    <cellStyle name="40% - Accent5 2 2 2 2 4" xfId="1242" xr:uid="{F17F11D0-A171-4104-A14E-A266B020E52C}"/>
    <cellStyle name="40% - Accent5 2 2 2 2 4 2" xfId="3049" xr:uid="{ADC35631-1571-485D-AEFC-0ED76F7F6878}"/>
    <cellStyle name="40% - Accent5 2 2 2 2 4 2 2" xfId="30362" xr:uid="{36D87645-4BCE-4636-A5DA-1E7E3BC8471E}"/>
    <cellStyle name="40% - Accent5 2 2 2 2 4 2 3" xfId="45074" xr:uid="{7F015108-710A-40DE-BF39-77B47CC07819}"/>
    <cellStyle name="40% - Accent5 2 2 2 2 4 3" xfId="22284" xr:uid="{10BD8C1A-C6F2-4024-9615-C2F9A3613158}"/>
    <cellStyle name="40% - Accent5 2 2 2 2 4 4" xfId="9757" xr:uid="{F7012B7D-3E21-48D2-82B9-76B377662B4A}"/>
    <cellStyle name="40% - Accent5 2 2 2 2 4 5" xfId="43333" xr:uid="{D44875B6-A729-40F0-B603-341741BF4084}"/>
    <cellStyle name="40% - Accent5 2 2 2 2 5" xfId="2473" xr:uid="{8F838D77-6651-4670-8AFD-5F22221B97FF}"/>
    <cellStyle name="40% - Accent5 2 2 2 2 5 2" xfId="13003" xr:uid="{18B84948-A711-4551-8572-C3C31E75B941}"/>
    <cellStyle name="40% - Accent5 2 2 2 2 5 3" xfId="44498" xr:uid="{B8EE96A0-E982-4009-9681-E364A44F6394}"/>
    <cellStyle name="40% - Accent5 2 2 2 2 6" xfId="4420" xr:uid="{03A54695-A8AA-4BA6-9828-BB26D28D3D73}"/>
    <cellStyle name="40% - Accent5 2 2 2 2 6 2" xfId="16587" xr:uid="{32060EA6-FAD1-4BF2-855E-754011E5C7DC}"/>
    <cellStyle name="40% - Accent5 2 2 2 2 6 3" xfId="46423" xr:uid="{D7975A61-C113-4932-BCC3-F793071D7954}"/>
    <cellStyle name="40% - Accent5 2 2 2 2 7" xfId="5529" xr:uid="{CBCBEF18-7DC4-4A56-89EA-2EEADD46AEA1}"/>
    <cellStyle name="40% - Accent5 2 2 2 2 7 2" xfId="47531" xr:uid="{9C029E74-6107-4F96-967F-06CAB7BA77C1}"/>
    <cellStyle name="40% - Accent5 2 2 2 2 8" xfId="6183" xr:uid="{AA802C39-3B3D-414C-8667-F2588B4FEB3D}"/>
    <cellStyle name="40% - Accent5 2 2 2 2 9" xfId="42757" xr:uid="{7E3E1DC1-AB3A-483D-A15F-082BA199E04E}"/>
    <cellStyle name="40% - Accent5 2 2 2 3" xfId="466" xr:uid="{D4C1EAF7-2A91-4DF3-AF15-D79082C8AB22}"/>
    <cellStyle name="40% - Accent5 2 2 2 3 2" xfId="916" xr:uid="{289BE53A-3987-468B-B2C7-4327536EEA42}"/>
    <cellStyle name="40% - Accent5 2 2 2 3 2 2" xfId="2061" xr:uid="{BD0FC68F-93C9-43F1-9B63-692DAF26F56F}"/>
    <cellStyle name="40% - Accent5 2 2 2 3 2 2 2" xfId="3824" xr:uid="{5E1D672A-75B3-4B87-A951-34C27096A502}"/>
    <cellStyle name="40% - Accent5 2 2 2 3 2 2 2 2" xfId="16194" xr:uid="{81866D4A-3A2C-4E3E-B1C0-2D99937AF7F8}"/>
    <cellStyle name="40% - Accent5 2 2 2 3 2 2 2 3" xfId="45849" xr:uid="{C6976C40-221E-4D51-8160-0874C1D02D37}"/>
    <cellStyle name="40% - Accent5 2 2 2 3 2 2 3" xfId="5195" xr:uid="{F2633EBC-AA33-4060-A7C3-F8EC6213FB6B}"/>
    <cellStyle name="40% - Accent5 2 2 2 3 2 2 3 2" xfId="19721" xr:uid="{05587780-A47A-4543-A297-B54969AE1378}"/>
    <cellStyle name="40% - Accent5 2 2 2 3 2 2 3 3" xfId="47198" xr:uid="{974A5DC3-0632-4005-AAD1-7C1E3E433DA8}"/>
    <cellStyle name="40% - Accent5 2 2 2 3 2 2 4" xfId="12621" xr:uid="{0D4F3389-67C9-4012-8558-B54A749C64F7}"/>
    <cellStyle name="40% - Accent5 2 2 2 3 2 2 5" xfId="44108" xr:uid="{8311B774-6DEC-46B6-B44C-C281A439E6C5}"/>
    <cellStyle name="40% - Accent5 2 2 2 3 2 3" xfId="1499" xr:uid="{0F716215-5A7A-4FBD-B09E-B399568629FE}"/>
    <cellStyle name="40% - Accent5 2 2 2 3 2 3 2" xfId="3306" xr:uid="{B40AD00C-A092-4202-A790-19B5E8C58C7B}"/>
    <cellStyle name="40% - Accent5 2 2 2 3 2 3 2 2" xfId="45331" xr:uid="{626C3D4E-2F90-4782-88C6-D50A10700C30}"/>
    <cellStyle name="40% - Accent5 2 2 2 3 2 3 3" xfId="13302" xr:uid="{9261968E-AC18-4538-B78C-3F5CE79571A1}"/>
    <cellStyle name="40% - Accent5 2 2 2 3 2 3 4" xfId="43590" xr:uid="{43072E15-FBCC-4575-ADE4-9925CC39858D}"/>
    <cellStyle name="40% - Accent5 2 2 2 3 2 4" xfId="2728" xr:uid="{79A2D911-A146-4FB0-8C90-7E2FB87DC625}"/>
    <cellStyle name="40% - Accent5 2 2 2 3 2 4 2" xfId="16838" xr:uid="{FD71ACC2-89E8-4F24-AF46-AFD536C770AB}"/>
    <cellStyle name="40% - Accent5 2 2 2 3 2 4 3" xfId="44753" xr:uid="{2F00BA4F-2B0A-4A20-BC27-7DDA19670193}"/>
    <cellStyle name="40% - Accent5 2 2 2 3 2 5" xfId="4677" xr:uid="{577C9D5A-88A3-44C0-B3A0-DD9F0E47AFE4}"/>
    <cellStyle name="40% - Accent5 2 2 2 3 2 5 2" xfId="46680" xr:uid="{E8FB0B26-09B7-488E-996B-EDF209EA68FF}"/>
    <cellStyle name="40% - Accent5 2 2 2 3 2 6" xfId="5532" xr:uid="{F16D435C-8513-468B-B429-F9EAADA4F0D2}"/>
    <cellStyle name="40% - Accent5 2 2 2 3 2 6 2" xfId="47534" xr:uid="{5A6192D7-5E3D-4F8B-BB90-791B353AB7F0}"/>
    <cellStyle name="40% - Accent5 2 2 2 3 2 7" xfId="6767" xr:uid="{FFB3BF44-BAC9-4152-BD3B-EFD4EFB95DEE}"/>
    <cellStyle name="40% - Accent5 2 2 2 3 2 8" xfId="43012" xr:uid="{6C3FF6D5-ACCB-47C8-B928-355F78FBFBC3}"/>
    <cellStyle name="40% - Accent5 2 2 2 3 3" xfId="1821" xr:uid="{33DE64CB-74AA-4364-8EA9-77E2FCDEEC12}"/>
    <cellStyle name="40% - Accent5 2 2 2 3 3 2" xfId="3588" xr:uid="{C85A72CB-3F55-4DDF-80BF-BA0947657B54}"/>
    <cellStyle name="40% - Accent5 2 2 2 3 3 2 2" xfId="13567" xr:uid="{332676EA-A4C8-46B9-8CA2-F8F250A665CE}"/>
    <cellStyle name="40% - Accent5 2 2 2 3 3 2 3" xfId="45613" xr:uid="{8F2EFA8C-1D5C-4156-952D-0ADED41EC780}"/>
    <cellStyle name="40% - Accent5 2 2 2 3 3 3" xfId="4959" xr:uid="{B90228E3-1558-4AA9-A448-8CDFB0F9BFCC}"/>
    <cellStyle name="40% - Accent5 2 2 2 3 3 3 2" xfId="17103" xr:uid="{24BBDB82-44B2-4432-827A-0BCF30F24597}"/>
    <cellStyle name="40% - Accent5 2 2 2 3 3 3 3" xfId="46962" xr:uid="{4CA5B045-F3B8-4316-B08D-6175BF89ACB6}"/>
    <cellStyle name="40% - Accent5 2 2 2 3 3 4" xfId="7089" xr:uid="{D377510B-FBCC-490A-8A23-D512A1391B0B}"/>
    <cellStyle name="40% - Accent5 2 2 2 3 3 5" xfId="43872" xr:uid="{DE8B70F5-6A1B-4C25-915F-FAFC7BC158FC}"/>
    <cellStyle name="40% - Accent5 2 2 2 3 4" xfId="1243" xr:uid="{370720CF-1A06-4750-B4E1-7EE88B3ED58A}"/>
    <cellStyle name="40% - Accent5 2 2 2 3 4 2" xfId="3050" xr:uid="{AF18BDD7-A470-40DE-9E5E-395B50A7D4A7}"/>
    <cellStyle name="40% - Accent5 2 2 2 3 4 2 2" xfId="29766" xr:uid="{C43639B1-57B4-4B76-A134-F77189D1BC74}"/>
    <cellStyle name="40% - Accent5 2 2 2 3 4 2 3" xfId="45075" xr:uid="{A9303382-7F18-4B98-AFA1-CF6E2CC218DB}"/>
    <cellStyle name="40% - Accent5 2 2 2 3 4 3" xfId="13004" xr:uid="{B1E18C68-8C15-4D27-BE46-A0F26ACF2AFE}"/>
    <cellStyle name="40% - Accent5 2 2 2 3 4 4" xfId="43334" xr:uid="{C3A31E33-5F41-47F2-9509-B9507E9A2EE2}"/>
    <cellStyle name="40% - Accent5 2 2 2 3 5" xfId="2474" xr:uid="{FF51FD38-BE3B-49AD-AE96-4102961F5ACB}"/>
    <cellStyle name="40% - Accent5 2 2 2 3 5 2" xfId="16588" xr:uid="{D0DF4521-A695-4BCA-9CE3-2AF791C9B287}"/>
    <cellStyle name="40% - Accent5 2 2 2 3 5 3" xfId="44499" xr:uid="{5F62B721-97BA-4610-981D-06BFCD718B77}"/>
    <cellStyle name="40% - Accent5 2 2 2 3 6" xfId="4421" xr:uid="{52380752-CDA0-4198-B26E-98D8BBF570EE}"/>
    <cellStyle name="40% - Accent5 2 2 2 3 6 2" xfId="37134" xr:uid="{FB2CCF03-E588-4CD3-BFC7-DE975CC7D228}"/>
    <cellStyle name="40% - Accent5 2 2 2 3 6 3" xfId="46424" xr:uid="{64805539-7A6E-49ED-852C-24E019C62462}"/>
    <cellStyle name="40% - Accent5 2 2 2 3 7" xfId="5531" xr:uid="{44A86108-7D8B-4854-9C46-B11D27E774DE}"/>
    <cellStyle name="40% - Accent5 2 2 2 3 7 2" xfId="47533" xr:uid="{AB44031A-75F1-41E0-A3BF-6D58D62930CA}"/>
    <cellStyle name="40% - Accent5 2 2 2 3 8" xfId="6184" xr:uid="{150E72E2-9A77-4B8B-AB8C-092CB3BDED17}"/>
    <cellStyle name="40% - Accent5 2 2 2 3 9" xfId="42758" xr:uid="{28562A62-0CEB-48C5-85AD-18002C2FD0D2}"/>
    <cellStyle name="40% - Accent5 2 2 2 4" xfId="914" xr:uid="{547A78B9-A529-4BA5-B573-94418DBB4625}"/>
    <cellStyle name="40% - Accent5 2 2 2 4 2" xfId="2059" xr:uid="{EB24FC91-CD39-4D8E-A64E-424AD4338ECC}"/>
    <cellStyle name="40% - Accent5 2 2 2 4 2 2" xfId="3822" xr:uid="{1BA6BA23-73EB-4592-B816-CAECC1D651A3}"/>
    <cellStyle name="40% - Accent5 2 2 2 4 2 2 2" xfId="15303" xr:uid="{DCC0B8B4-ACFD-43B7-80DE-3DB234156263}"/>
    <cellStyle name="40% - Accent5 2 2 2 4 2 2 3" xfId="45847" xr:uid="{EB1B9368-0D63-4607-8A73-6E757843DFAD}"/>
    <cellStyle name="40% - Accent5 2 2 2 4 2 3" xfId="5193" xr:uid="{C38AD478-7258-48B2-AC04-9930CBBAB6C9}"/>
    <cellStyle name="40% - Accent5 2 2 2 4 2 3 2" xfId="18830" xr:uid="{9DB465A3-43E5-426E-9D1F-F07BF0CFDF7D}"/>
    <cellStyle name="40% - Accent5 2 2 2 4 2 3 3" xfId="47196" xr:uid="{5DB6E2B3-979C-48BE-8D7B-0679D1681AB8}"/>
    <cellStyle name="40% - Accent5 2 2 2 4 2 4" xfId="11724" xr:uid="{6F5FF453-9CE4-4A3E-B0BF-E35E49C36530}"/>
    <cellStyle name="40% - Accent5 2 2 2 4 2 5" xfId="44106" xr:uid="{6BB383CE-EB91-4BA5-BA80-2DF3AA4EBAC6}"/>
    <cellStyle name="40% - Accent5 2 2 2 4 3" xfId="1497" xr:uid="{879C4E04-BAC0-42A9-A227-4FB53310F24B}"/>
    <cellStyle name="40% - Accent5 2 2 2 4 3 2" xfId="3304" xr:uid="{F63BDF95-73CE-4E66-9C75-6941ADA26098}"/>
    <cellStyle name="40% - Accent5 2 2 2 4 3 2 2" xfId="45329" xr:uid="{757A0169-5258-4D8F-AC4D-26459A22C2A8}"/>
    <cellStyle name="40% - Accent5 2 2 2 4 3 3" xfId="13300" xr:uid="{B77431A4-3478-42D0-8EAA-29342375C346}"/>
    <cellStyle name="40% - Accent5 2 2 2 4 3 4" xfId="43588" xr:uid="{299EDE9F-C9A7-47D8-B11F-7B1E0385CB7A}"/>
    <cellStyle name="40% - Accent5 2 2 2 4 4" xfId="2726" xr:uid="{69959705-4FED-4396-AF3A-78A9412DB62D}"/>
    <cellStyle name="40% - Accent5 2 2 2 4 4 2" xfId="16836" xr:uid="{2CE99FCE-34F5-4BEF-88F3-4823CE3F6AE7}"/>
    <cellStyle name="40% - Accent5 2 2 2 4 4 3" xfId="44751" xr:uid="{DA2FF032-1342-43A4-9437-7173CA20E5C9}"/>
    <cellStyle name="40% - Accent5 2 2 2 4 5" xfId="4675" xr:uid="{2780F066-F3DA-4228-B1A3-97F59BFCCA8A}"/>
    <cellStyle name="40% - Accent5 2 2 2 4 5 2" xfId="46678" xr:uid="{19DBAC77-CD70-4A87-B08F-FD0077A3546A}"/>
    <cellStyle name="40% - Accent5 2 2 2 4 6" xfId="5533" xr:uid="{297B4705-E19B-4FB4-9E05-669679BDA1C2}"/>
    <cellStyle name="40% - Accent5 2 2 2 4 6 2" xfId="47535" xr:uid="{562AAE64-6F55-47AA-9659-A08B8F743B95}"/>
    <cellStyle name="40% - Accent5 2 2 2 4 7" xfId="6765" xr:uid="{9A4FE00F-02C2-4052-90BF-040F7D1C0737}"/>
    <cellStyle name="40% - Accent5 2 2 2 4 8" xfId="43010" xr:uid="{1D52621E-9E13-43AE-BBB9-277399473B3E}"/>
    <cellStyle name="40% - Accent5 2 2 2 5" xfId="1819" xr:uid="{7DCC6EDF-398C-4BDC-8BB4-7A0F955B55DA}"/>
    <cellStyle name="40% - Accent5 2 2 2 5 2" xfId="3586" xr:uid="{945AD5DC-9A13-485B-9CA9-FC2740CA7D72}"/>
    <cellStyle name="40% - Accent5 2 2 2 5 2 2" xfId="13565" xr:uid="{6A776E2C-506B-4E6A-822B-2F62615F63D0}"/>
    <cellStyle name="40% - Accent5 2 2 2 5 2 3" xfId="45611" xr:uid="{02C0DD08-6617-43CB-B2E3-F90B027CB760}"/>
    <cellStyle name="40% - Accent5 2 2 2 5 3" xfId="4957" xr:uid="{E8F6D227-D81D-415A-BCB8-29689875E0D2}"/>
    <cellStyle name="40% - Accent5 2 2 2 5 3 2" xfId="17101" xr:uid="{4A12CF23-437C-4C92-912F-D60DCB8949A4}"/>
    <cellStyle name="40% - Accent5 2 2 2 5 3 3" xfId="46960" xr:uid="{D5525622-982D-4E07-B1F7-0021BCCBEE10}"/>
    <cellStyle name="40% - Accent5 2 2 2 5 4" xfId="7087" xr:uid="{6E33DC31-86CC-4F31-B973-DEC224B34806}"/>
    <cellStyle name="40% - Accent5 2 2 2 5 5" xfId="43870" xr:uid="{45959A59-5944-451D-954A-87D148517AC7}"/>
    <cellStyle name="40% - Accent5 2 2 2 6" xfId="1241" xr:uid="{4B9218BE-0863-4788-A5B0-31795A5579C3}"/>
    <cellStyle name="40% - Accent5 2 2 2 6 2" xfId="3048" xr:uid="{5BBBF808-61AB-409B-99B9-7E7C4053891C}"/>
    <cellStyle name="40% - Accent5 2 2 2 6 2 2" xfId="29159" xr:uid="{603B0538-34F4-4287-A95E-C03C2CF9C8D3}"/>
    <cellStyle name="40% - Accent5 2 2 2 6 2 3" xfId="45073" xr:uid="{CA28CE3C-9DDC-4BBB-9C3D-91FF3B30CA55}"/>
    <cellStyle name="40% - Accent5 2 2 2 6 3" xfId="13002" xr:uid="{422261D5-2FBF-4993-AADA-06F44FBE2F9C}"/>
    <cellStyle name="40% - Accent5 2 2 2 6 4" xfId="43332" xr:uid="{65C373C7-536C-4B95-B430-BBF79CA01174}"/>
    <cellStyle name="40% - Accent5 2 2 2 7" xfId="2472" xr:uid="{5119B0FF-71F8-43BF-BBAF-E06E1C0C56BF}"/>
    <cellStyle name="40% - Accent5 2 2 2 7 2" xfId="16586" xr:uid="{712F04D5-EDAF-4B33-914E-433495DAE3EC}"/>
    <cellStyle name="40% - Accent5 2 2 2 7 3" xfId="44497" xr:uid="{14544591-57B1-4F22-BBFD-00BDFFE2158F}"/>
    <cellStyle name="40% - Accent5 2 2 2 8" xfId="4419" xr:uid="{4A94D1BE-F91F-42E9-96BC-427ED2A0F2BA}"/>
    <cellStyle name="40% - Accent5 2 2 2 8 2" xfId="36393" xr:uid="{692B3488-DC0F-4A3D-8570-460653888122}"/>
    <cellStyle name="40% - Accent5 2 2 2 8 3" xfId="46422" xr:uid="{9B66A828-8237-4319-93CA-648AC8A45056}"/>
    <cellStyle name="40% - Accent5 2 2 2 9" xfId="5528" xr:uid="{FA0FD6F1-D529-4066-A749-65C66EE540B9}"/>
    <cellStyle name="40% - Accent5 2 2 2 9 2" xfId="47530" xr:uid="{738B1FC7-2874-418C-A413-D9E409018665}"/>
    <cellStyle name="40% - Accent5 2 2 3" xfId="467" xr:uid="{3F3483B9-A7F4-4A38-8C3D-E90519F18095}"/>
    <cellStyle name="40% - Accent5 2 2 3 10" xfId="6185" xr:uid="{CDA3A20A-9BA6-4DAB-A404-7335BBDDA0B9}"/>
    <cellStyle name="40% - Accent5 2 2 3 11" xfId="42759" xr:uid="{C683C273-2984-4BE1-B070-CD0B17EA4EE6}"/>
    <cellStyle name="40% - Accent5 2 2 3 2" xfId="468" xr:uid="{9F6F90EA-31B3-45CC-A19F-FB961E43C4CF}"/>
    <cellStyle name="40% - Accent5 2 2 3 2 2" xfId="918" xr:uid="{DEB8BDD0-A481-4B9D-A5D8-47AD7E042A4C}"/>
    <cellStyle name="40% - Accent5 2 2 3 2 2 2" xfId="2063" xr:uid="{2321F4DF-2432-4686-8FEC-8BEE146C4D3A}"/>
    <cellStyle name="40% - Accent5 2 2 3 2 2 2 2" xfId="3826" xr:uid="{CC038902-EE21-46E8-9765-11939C84EBAB}"/>
    <cellStyle name="40% - Accent5 2 2 3 2 2 2 2 2" xfId="35532" xr:uid="{A1D4AA4F-E305-4FD4-96FB-44A30C548EDA}"/>
    <cellStyle name="40% - Accent5 2 2 3 2 2 2 2 3" xfId="45851" xr:uid="{CD9CA576-215D-452B-BF16-96D315FD6E92}"/>
    <cellStyle name="40% - Accent5 2 2 3 2 2 2 3" xfId="5197" xr:uid="{9BD123C2-57D5-45B9-9C80-D62413C833D2}"/>
    <cellStyle name="40% - Accent5 2 2 3 2 2 2 3 2" xfId="47200" xr:uid="{E70C5500-16FA-4DDE-AA52-BABEF4448D44}"/>
    <cellStyle name="40% - Accent5 2 2 3 2 2 2 4" xfId="13304" xr:uid="{B7232621-4DE6-4CBF-B134-06D4F696E62A}"/>
    <cellStyle name="40% - Accent5 2 2 3 2 2 2 5" xfId="44110" xr:uid="{47557594-BF59-4FF5-9E18-0811F0C9DE7C}"/>
    <cellStyle name="40% - Accent5 2 2 3 2 2 3" xfId="1501" xr:uid="{D8F800EB-FEE7-47E5-A313-29E675770012}"/>
    <cellStyle name="40% - Accent5 2 2 3 2 2 3 2" xfId="3308" xr:uid="{772554A2-7ABA-47D9-B06E-23C5ADB34E40}"/>
    <cellStyle name="40% - Accent5 2 2 3 2 2 3 2 2" xfId="45333" xr:uid="{00A2C3A4-0907-4A28-8F9D-C08E20495F24}"/>
    <cellStyle name="40% - Accent5 2 2 3 2 2 3 3" xfId="16840" xr:uid="{4280A99D-5E35-4E8B-8BE8-B1667A8362E5}"/>
    <cellStyle name="40% - Accent5 2 2 3 2 2 3 4" xfId="43592" xr:uid="{7CC1F8ED-4838-4493-AEEF-BCB404C2CB31}"/>
    <cellStyle name="40% - Accent5 2 2 3 2 2 4" xfId="2730" xr:uid="{EF174502-601E-49A7-8630-D8DB21BD95F5}"/>
    <cellStyle name="40% - Accent5 2 2 3 2 2 4 2" xfId="39877" xr:uid="{71CE334E-BA43-4770-ABFA-819D67CDDE7C}"/>
    <cellStyle name="40% - Accent5 2 2 3 2 2 4 3" xfId="44755" xr:uid="{AD8425BF-6DB2-4D46-92A2-7FB4CC7F0AE5}"/>
    <cellStyle name="40% - Accent5 2 2 3 2 2 5" xfId="4679" xr:uid="{4007E76C-384C-42EE-BE9E-A283932A01EF}"/>
    <cellStyle name="40% - Accent5 2 2 3 2 2 5 2" xfId="46682" xr:uid="{C490E4D0-4484-48E8-B120-FA5328060562}"/>
    <cellStyle name="40% - Accent5 2 2 3 2 2 6" xfId="5536" xr:uid="{9E97246F-DAE1-4DA7-9C6E-4EA6B83AC493}"/>
    <cellStyle name="40% - Accent5 2 2 3 2 2 6 2" xfId="47538" xr:uid="{F1E75979-8A10-40C4-BEDE-3D7AA471E932}"/>
    <cellStyle name="40% - Accent5 2 2 3 2 2 7" xfId="6769" xr:uid="{695AFA75-C3E4-4D32-9546-45471FCF6055}"/>
    <cellStyle name="40% - Accent5 2 2 3 2 2 8" xfId="43014" xr:uid="{76C8DB34-2007-4F26-A98B-C19A9B19D4CE}"/>
    <cellStyle name="40% - Accent5 2 2 3 2 3" xfId="1823" xr:uid="{E82E9F76-37CA-46BF-A72E-2F6DEDFF1578}"/>
    <cellStyle name="40% - Accent5 2 2 3 2 3 2" xfId="3590" xr:uid="{C99743B8-8CB7-467B-9C0A-8C77DB91BB5C}"/>
    <cellStyle name="40% - Accent5 2 2 3 2 3 2 2" xfId="13569" xr:uid="{06734931-2752-4AB1-8648-5C6776C6DDED}"/>
    <cellStyle name="40% - Accent5 2 2 3 2 3 2 3" xfId="45615" xr:uid="{E0BD41C0-E265-4D2E-90B8-95F2AB236C6F}"/>
    <cellStyle name="40% - Accent5 2 2 3 2 3 3" xfId="4961" xr:uid="{387EEF43-6AD4-4803-8548-F7C53166D99B}"/>
    <cellStyle name="40% - Accent5 2 2 3 2 3 3 2" xfId="17105" xr:uid="{6903189B-07EE-4AD8-92C9-CB2108867893}"/>
    <cellStyle name="40% - Accent5 2 2 3 2 3 3 3" xfId="46964" xr:uid="{D5F18B8A-0B7B-449C-B085-8727EAC9305E}"/>
    <cellStyle name="40% - Accent5 2 2 3 2 3 4" xfId="7091" xr:uid="{2342396B-E601-427E-BB06-702AAB6EDBC9}"/>
    <cellStyle name="40% - Accent5 2 2 3 2 3 5" xfId="43874" xr:uid="{591E01A7-A832-4132-B16E-BE0959E5A39D}"/>
    <cellStyle name="40% - Accent5 2 2 3 2 4" xfId="1245" xr:uid="{04B683F2-7C3B-4E34-ADA3-B608BAD1BF7C}"/>
    <cellStyle name="40% - Accent5 2 2 3 2 4 2" xfId="3052" xr:uid="{BA5DD847-0131-4339-9A9E-6E2D75521B8C}"/>
    <cellStyle name="40% - Accent5 2 2 3 2 4 2 2" xfId="30559" xr:uid="{3320775D-E504-49D2-A748-B866E2F81975}"/>
    <cellStyle name="40% - Accent5 2 2 3 2 4 2 3" xfId="45077" xr:uid="{BAF84E8E-2685-4805-AB2F-B0A8566807AD}"/>
    <cellStyle name="40% - Accent5 2 2 3 2 4 3" xfId="13006" xr:uid="{5B3D0763-22D0-47A2-8E9E-2C3DE3B675CD}"/>
    <cellStyle name="40% - Accent5 2 2 3 2 4 4" xfId="43336" xr:uid="{41659B07-C42E-4FFA-8029-F4F7647ECF8E}"/>
    <cellStyle name="40% - Accent5 2 2 3 2 5" xfId="2476" xr:uid="{323860C0-9ED9-436C-8335-75114F3FA18B}"/>
    <cellStyle name="40% - Accent5 2 2 3 2 5 2" xfId="16590" xr:uid="{985B7FAD-A36E-4509-8F3A-E7561E61D998}"/>
    <cellStyle name="40% - Accent5 2 2 3 2 5 3" xfId="44501" xr:uid="{58FCE975-49BB-4935-9ADE-7C86FB591130}"/>
    <cellStyle name="40% - Accent5 2 2 3 2 6" xfId="4423" xr:uid="{A2C63BA2-356D-4AD6-8745-144C9218265A}"/>
    <cellStyle name="40% - Accent5 2 2 3 2 6 2" xfId="37917" xr:uid="{A2157D45-846A-474E-95B0-9726502770A0}"/>
    <cellStyle name="40% - Accent5 2 2 3 2 6 3" xfId="46426" xr:uid="{9601E331-6AFE-43F3-9085-067B078D722B}"/>
    <cellStyle name="40% - Accent5 2 2 3 2 7" xfId="5535" xr:uid="{0BD31D1F-69C6-4976-BC89-DFCB2A8317D6}"/>
    <cellStyle name="40% - Accent5 2 2 3 2 7 2" xfId="47537" xr:uid="{377D9E1C-9511-43B9-95A0-E475D0E81D36}"/>
    <cellStyle name="40% - Accent5 2 2 3 2 8" xfId="6186" xr:uid="{DD3A3FBD-CF7D-48C6-8359-2F9768C09B01}"/>
    <cellStyle name="40% - Accent5 2 2 3 2 9" xfId="42760" xr:uid="{71DD421C-192F-4B87-992A-CF76C1EA8149}"/>
    <cellStyle name="40% - Accent5 2 2 3 3" xfId="469" xr:uid="{DCDD5968-DEBA-484B-8EC9-92EBF2476711}"/>
    <cellStyle name="40% - Accent5 2 2 3 3 2" xfId="919" xr:uid="{C750F079-971C-4E16-9A13-AE3E1C5B1358}"/>
    <cellStyle name="40% - Accent5 2 2 3 3 2 2" xfId="2064" xr:uid="{05EEB0CB-7680-4ECA-A121-3CD335D3D2ED}"/>
    <cellStyle name="40% - Accent5 2 2 3 3 2 2 2" xfId="3827" xr:uid="{D2295944-6B56-43B6-AA27-11CD51BC8A60}"/>
    <cellStyle name="40% - Accent5 2 2 3 3 2 2 2 2" xfId="45852" xr:uid="{F822A712-A978-4ADA-AB1B-9ECC84B1CBE4}"/>
    <cellStyle name="40% - Accent5 2 2 3 3 2 2 3" xfId="5198" xr:uid="{FAE633FA-2F27-40F9-A5F9-D854870B7D29}"/>
    <cellStyle name="40% - Accent5 2 2 3 3 2 2 3 2" xfId="47201" xr:uid="{9EA0D458-0D9C-4E70-9F73-91D1EF9DF779}"/>
    <cellStyle name="40% - Accent5 2 2 3 3 2 2 4" xfId="13305" xr:uid="{8019EE44-2D27-4830-B8DD-122D531E32F4}"/>
    <cellStyle name="40% - Accent5 2 2 3 3 2 2 5" xfId="44111" xr:uid="{6005C02F-E841-480C-97E8-2DC519FCD5D4}"/>
    <cellStyle name="40% - Accent5 2 2 3 3 2 3" xfId="1502" xr:uid="{E1B6D275-4B39-4F99-8F0E-90C53CADDD5D}"/>
    <cellStyle name="40% - Accent5 2 2 3 3 2 3 2" xfId="3309" xr:uid="{F188306D-40F1-4229-95E5-048238680950}"/>
    <cellStyle name="40% - Accent5 2 2 3 3 2 3 2 2" xfId="45334" xr:uid="{597A9143-CA63-47C9-A853-46837E000674}"/>
    <cellStyle name="40% - Accent5 2 2 3 3 2 3 3" xfId="16841" xr:uid="{B1EECBD8-6595-401E-955A-336B45EBCF1E}"/>
    <cellStyle name="40% - Accent5 2 2 3 3 2 3 4" xfId="43593" xr:uid="{86685ECB-B66C-45F4-8606-02D5AA902FA2}"/>
    <cellStyle name="40% - Accent5 2 2 3 3 2 4" xfId="2731" xr:uid="{81A66EBD-17E0-46D1-84E6-C468F40751B7}"/>
    <cellStyle name="40% - Accent5 2 2 3 3 2 4 2" xfId="44756" xr:uid="{37A19573-8F5B-41CE-8FF8-FB864FB2F417}"/>
    <cellStyle name="40% - Accent5 2 2 3 3 2 5" xfId="4680" xr:uid="{7D8FC9CF-8A28-4B78-AE8F-8E9FEF7B1FAD}"/>
    <cellStyle name="40% - Accent5 2 2 3 3 2 5 2" xfId="46683" xr:uid="{737FE2B5-FA71-4B9F-9D67-AC59AA7D0A8D}"/>
    <cellStyle name="40% - Accent5 2 2 3 3 2 6" xfId="5538" xr:uid="{E4E47FA4-3944-4FAB-9842-65AD8772126B}"/>
    <cellStyle name="40% - Accent5 2 2 3 3 2 6 2" xfId="47540" xr:uid="{DD7CBE28-7177-42C3-AAFC-322A8FB20570}"/>
    <cellStyle name="40% - Accent5 2 2 3 3 2 7" xfId="6770" xr:uid="{194ED72C-C709-47CE-97A2-EE3B58192DAC}"/>
    <cellStyle name="40% - Accent5 2 2 3 3 2 8" xfId="43015" xr:uid="{197B4D6A-CE0D-42AD-A6A0-76E65C0D379A}"/>
    <cellStyle name="40% - Accent5 2 2 3 3 3" xfId="1824" xr:uid="{36E408FB-343C-4260-899F-280DCAD13902}"/>
    <cellStyle name="40% - Accent5 2 2 3 3 3 2" xfId="3591" xr:uid="{E022461C-0BE6-4B76-90E2-DD783EC759AD}"/>
    <cellStyle name="40% - Accent5 2 2 3 3 3 2 2" xfId="13570" xr:uid="{78496FBB-9B4E-4E48-9326-A1FBA9926B10}"/>
    <cellStyle name="40% - Accent5 2 2 3 3 3 2 3" xfId="45616" xr:uid="{28925E39-C381-4171-8629-2DDB6D3BB953}"/>
    <cellStyle name="40% - Accent5 2 2 3 3 3 3" xfId="4962" xr:uid="{851FF34D-F531-4CBF-AFF6-BB05DF31C4D9}"/>
    <cellStyle name="40% - Accent5 2 2 3 3 3 3 2" xfId="17106" xr:uid="{D38B27C7-C96D-4362-9368-08ED44BD5CE1}"/>
    <cellStyle name="40% - Accent5 2 2 3 3 3 3 3" xfId="46965" xr:uid="{0F956FC3-8474-4453-BC21-B38B712413D5}"/>
    <cellStyle name="40% - Accent5 2 2 3 3 3 4" xfId="7092" xr:uid="{761259DB-56E6-422D-BD8F-84FE8D148887}"/>
    <cellStyle name="40% - Accent5 2 2 3 3 3 5" xfId="43875" xr:uid="{255FCF32-A5F8-4E4D-AC21-767C2D816BFE}"/>
    <cellStyle name="40% - Accent5 2 2 3 3 4" xfId="1246" xr:uid="{150E6677-6120-4B95-BC2F-F587B945AD4F}"/>
    <cellStyle name="40% - Accent5 2 2 3 3 4 2" xfId="3053" xr:uid="{9D2DADA7-DD7C-4824-BD12-3585C89E609A}"/>
    <cellStyle name="40% - Accent5 2 2 3 3 4 2 2" xfId="29969" xr:uid="{494356DD-1FA8-49EA-B227-D070ADA6E76D}"/>
    <cellStyle name="40% - Accent5 2 2 3 3 4 2 3" xfId="45078" xr:uid="{BCECEAC3-4046-4094-99DD-F7EB6E0A13B9}"/>
    <cellStyle name="40% - Accent5 2 2 3 3 4 3" xfId="13007" xr:uid="{8D2D648C-96B6-4D36-B6A6-EB8AA202D1B8}"/>
    <cellStyle name="40% - Accent5 2 2 3 3 4 4" xfId="43337" xr:uid="{50BEE242-5D9F-406E-9623-1D33965A81C2}"/>
    <cellStyle name="40% - Accent5 2 2 3 3 5" xfId="2477" xr:uid="{505957BB-5C34-499C-BB1E-88F7EE4CF0DA}"/>
    <cellStyle name="40% - Accent5 2 2 3 3 5 2" xfId="16591" xr:uid="{427F84E4-80DC-4B7A-B4A7-BA00B3D7C528}"/>
    <cellStyle name="40% - Accent5 2 2 3 3 5 3" xfId="44502" xr:uid="{5D258FF6-2CA5-400A-9757-1C4C71495E48}"/>
    <cellStyle name="40% - Accent5 2 2 3 3 6" xfId="4424" xr:uid="{EBA1BDA5-A87B-4C74-AB31-3D143684FD59}"/>
    <cellStyle name="40% - Accent5 2 2 3 3 6 2" xfId="37336" xr:uid="{C4510B0C-F91E-45CC-B3CC-9940830671F4}"/>
    <cellStyle name="40% - Accent5 2 2 3 3 6 3" xfId="46427" xr:uid="{18B94121-C1A0-46AF-86BA-67343BABCD10}"/>
    <cellStyle name="40% - Accent5 2 2 3 3 7" xfId="5537" xr:uid="{6FCB4CF4-0C8A-4638-ACD1-2B984C8698F0}"/>
    <cellStyle name="40% - Accent5 2 2 3 3 7 2" xfId="47539" xr:uid="{F4469CF5-CC44-4BB9-944D-A9BD7067C865}"/>
    <cellStyle name="40% - Accent5 2 2 3 3 8" xfId="6187" xr:uid="{0D1609E3-A1D2-4B49-A265-0DA5A7EFF40D}"/>
    <cellStyle name="40% - Accent5 2 2 3 3 9" xfId="42761" xr:uid="{7126C82A-2C83-4E60-BAC4-4AF83B728555}"/>
    <cellStyle name="40% - Accent5 2 2 3 4" xfId="917" xr:uid="{4386BBA7-6B7F-4FFE-9BB1-426603B1CA39}"/>
    <cellStyle name="40% - Accent5 2 2 3 4 2" xfId="2062" xr:uid="{566550C0-F67A-4880-91D3-8F3A3421638E}"/>
    <cellStyle name="40% - Accent5 2 2 3 4 2 2" xfId="3825" xr:uid="{ADAF58DF-1FED-4948-AD98-25F6A50CD68B}"/>
    <cellStyle name="40% - Accent5 2 2 3 4 2 2 2" xfId="34248" xr:uid="{6B883185-07B2-4F90-B614-C21DB9EFCC87}"/>
    <cellStyle name="40% - Accent5 2 2 3 4 2 2 3" xfId="45850" xr:uid="{E516E0C7-0F38-471A-A903-3B263EDE07EE}"/>
    <cellStyle name="40% - Accent5 2 2 3 4 2 3" xfId="5196" xr:uid="{886A574D-9B72-452E-A913-D70B54B1DE4E}"/>
    <cellStyle name="40% - Accent5 2 2 3 4 2 3 2" xfId="47199" xr:uid="{BA32477A-0EE8-4C70-9CFA-6E856749171F}"/>
    <cellStyle name="40% - Accent5 2 2 3 4 2 4" xfId="13303" xr:uid="{D54C3353-4612-47C0-A6E9-1D32AA82DDB3}"/>
    <cellStyle name="40% - Accent5 2 2 3 4 2 5" xfId="44109" xr:uid="{0BFCF2BE-8CF2-4B67-9A23-08A9FA6C4E13}"/>
    <cellStyle name="40% - Accent5 2 2 3 4 3" xfId="1500" xr:uid="{92261992-32CA-4970-BB34-0D3ADB26F30A}"/>
    <cellStyle name="40% - Accent5 2 2 3 4 3 2" xfId="3307" xr:uid="{FA7580D9-11CD-4C3C-BECC-053317AF4113}"/>
    <cellStyle name="40% - Accent5 2 2 3 4 3 2 2" xfId="45332" xr:uid="{84767E43-9461-409B-AEE7-2F6FD304617C}"/>
    <cellStyle name="40% - Accent5 2 2 3 4 3 3" xfId="16839" xr:uid="{27F4702A-6DBE-4AA9-9F0C-D7F925B547E3}"/>
    <cellStyle name="40% - Accent5 2 2 3 4 3 4" xfId="43591" xr:uid="{D4D980A3-4C69-40F5-9AD7-22493682F61B}"/>
    <cellStyle name="40% - Accent5 2 2 3 4 4" xfId="2729" xr:uid="{F7D4FCAC-C2FA-4CD9-A27E-BC98D3884E19}"/>
    <cellStyle name="40% - Accent5 2 2 3 4 4 2" xfId="38682" xr:uid="{9AF22992-6482-4518-9558-0678F9464442}"/>
    <cellStyle name="40% - Accent5 2 2 3 4 4 3" xfId="44754" xr:uid="{D1560408-D81C-4C3C-A4E2-44082D548E6D}"/>
    <cellStyle name="40% - Accent5 2 2 3 4 5" xfId="4678" xr:uid="{5E573B37-CAE4-4AC0-AE10-2A48F23D7D0F}"/>
    <cellStyle name="40% - Accent5 2 2 3 4 5 2" xfId="46681" xr:uid="{DE1D34C8-82AE-4A1D-B3D6-C7E611F71FE0}"/>
    <cellStyle name="40% - Accent5 2 2 3 4 6" xfId="5539" xr:uid="{BE50A206-11C0-497A-A3B8-1F7341F9D7BD}"/>
    <cellStyle name="40% - Accent5 2 2 3 4 6 2" xfId="47541" xr:uid="{0A36152F-4C10-475E-B718-91C540180032}"/>
    <cellStyle name="40% - Accent5 2 2 3 4 7" xfId="6768" xr:uid="{2D647CB0-B19E-4481-825F-5F0D0E88947B}"/>
    <cellStyle name="40% - Accent5 2 2 3 4 8" xfId="43013" xr:uid="{45DDD1A4-C5AB-492E-B0C3-1D1F8414FF5D}"/>
    <cellStyle name="40% - Accent5 2 2 3 5" xfId="1822" xr:uid="{C7A4EAF4-064C-4964-A3E2-FEA34E3A5986}"/>
    <cellStyle name="40% - Accent5 2 2 3 5 2" xfId="3589" xr:uid="{4FF124EE-5150-41F4-AD95-62B3A201D53E}"/>
    <cellStyle name="40% - Accent5 2 2 3 5 2 2" xfId="13568" xr:uid="{D566CBB9-A30E-4093-88C4-076EEB901981}"/>
    <cellStyle name="40% - Accent5 2 2 3 5 2 3" xfId="45614" xr:uid="{585453DD-2F05-4F7E-B919-31949DA8EB89}"/>
    <cellStyle name="40% - Accent5 2 2 3 5 3" xfId="4960" xr:uid="{52C1F742-43B6-49F1-8CD7-29883BCBF885}"/>
    <cellStyle name="40% - Accent5 2 2 3 5 3 2" xfId="17104" xr:uid="{256FB50F-A9D0-41A3-9E2E-28D7BD68CAD7}"/>
    <cellStyle name="40% - Accent5 2 2 3 5 3 3" xfId="46963" xr:uid="{C7DCD93D-5633-4A9F-AE97-69CBBA207995}"/>
    <cellStyle name="40% - Accent5 2 2 3 5 4" xfId="7090" xr:uid="{FF5E11B5-52B7-4A17-84EC-9E9FE58AB4BD}"/>
    <cellStyle name="40% - Accent5 2 2 3 5 5" xfId="43873" xr:uid="{BBAC4801-BA6F-4F9C-8B59-434C96B43278}"/>
    <cellStyle name="40% - Accent5 2 2 3 6" xfId="1244" xr:uid="{687BBF18-DF8A-4471-8A37-92AAEF61FC81}"/>
    <cellStyle name="40% - Accent5 2 2 3 6 2" xfId="3051" xr:uid="{358C9FC9-4634-42CD-825D-47F4D40CD7C2}"/>
    <cellStyle name="40% - Accent5 2 2 3 6 2 2" xfId="29361" xr:uid="{B90EB045-3521-4D46-B0E7-CE363ED06790}"/>
    <cellStyle name="40% - Accent5 2 2 3 6 2 3" xfId="45076" xr:uid="{78AC21BB-6AE9-425C-BEE3-D0FA84F2F4D8}"/>
    <cellStyle name="40% - Accent5 2 2 3 6 3" xfId="13005" xr:uid="{DF4AE14D-68F6-4AD5-B70E-E4FC84FF9971}"/>
    <cellStyle name="40% - Accent5 2 2 3 6 4" xfId="43335" xr:uid="{3C84A0B5-0BAC-4143-88F2-0DE040110C88}"/>
    <cellStyle name="40% - Accent5 2 2 3 7" xfId="2475" xr:uid="{0ABC2026-ACC5-46AC-AA95-362E80292E82}"/>
    <cellStyle name="40% - Accent5 2 2 3 7 2" xfId="16589" xr:uid="{B8734C94-A919-40CC-B298-DC35D30F9E3F}"/>
    <cellStyle name="40% - Accent5 2 2 3 7 3" xfId="44500" xr:uid="{1AAF4E20-A154-4E98-B081-6AA13EB4CCCE}"/>
    <cellStyle name="40% - Accent5 2 2 3 8" xfId="4422" xr:uid="{46B2E5BD-D726-40B2-91A7-8F3891095A7E}"/>
    <cellStyle name="40% - Accent5 2 2 3 8 2" xfId="36592" xr:uid="{BB8CB854-D211-404B-8289-F96FBC3B1FAC}"/>
    <cellStyle name="40% - Accent5 2 2 3 8 3" xfId="46425" xr:uid="{BB370756-03EE-4BCE-ACF4-CB4279B6D4FE}"/>
    <cellStyle name="40% - Accent5 2 2 3 9" xfId="5534" xr:uid="{D506845A-CEEA-4A98-B2FB-3B6F8A6596BC}"/>
    <cellStyle name="40% - Accent5 2 2 3 9 2" xfId="47536" xr:uid="{71D70587-D1D4-44DB-8F75-3C98324AA3EC}"/>
    <cellStyle name="40% - Accent5 2 2 4" xfId="470" xr:uid="{D7826CED-9A35-45A9-B06B-606EBD5C4F54}"/>
    <cellStyle name="40% - Accent5 2 2 4 2" xfId="920" xr:uid="{2F358C5D-336E-4A53-8FCC-40F5283B79C7}"/>
    <cellStyle name="40% - Accent5 2 2 4 2 2" xfId="2065" xr:uid="{66730CE0-3F04-42ED-B3EB-EEFCA808533F}"/>
    <cellStyle name="40% - Accent5 2 2 4 2 2 2" xfId="3828" xr:uid="{769DA63F-37B6-4E21-9EB0-11A53A098F1E}"/>
    <cellStyle name="40% - Accent5 2 2 4 2 2 2 2" xfId="35693" xr:uid="{75632F8C-E874-4435-B0CA-64DD3176DE72}"/>
    <cellStyle name="40% - Accent5 2 2 4 2 2 2 3" xfId="45853" xr:uid="{D0CDDAB4-F8BB-42FF-9496-4DC8437E5C4F}"/>
    <cellStyle name="40% - Accent5 2 2 4 2 2 3" xfId="5199" xr:uid="{9B7C698C-3E9D-4A8E-A16A-A4A13BF9617C}"/>
    <cellStyle name="40% - Accent5 2 2 4 2 2 3 2" xfId="40038" xr:uid="{53AE7E1A-E22C-46A9-9C8E-FCE8E3C2C66A}"/>
    <cellStyle name="40% - Accent5 2 2 4 2 2 3 3" xfId="47202" xr:uid="{D5ECED41-CF3E-4D46-82AF-9743490BCE89}"/>
    <cellStyle name="40% - Accent5 2 2 4 2 2 4" xfId="13306" xr:uid="{A2E8BBEC-8BFE-4B53-B77C-E69D6641E088}"/>
    <cellStyle name="40% - Accent5 2 2 4 2 2 5" xfId="44112" xr:uid="{27A6D9C3-01C9-497C-85BD-E73C175B600F}"/>
    <cellStyle name="40% - Accent5 2 2 4 2 3" xfId="1503" xr:uid="{592735E3-D954-4A70-8FA9-0F3815BD7816}"/>
    <cellStyle name="40% - Accent5 2 2 4 2 3 2" xfId="3310" xr:uid="{64AE7BE2-A59B-480E-A47F-A36FCCD71146}"/>
    <cellStyle name="40% - Accent5 2 2 4 2 3 2 2" xfId="42021" xr:uid="{B34197FD-DD13-4C3A-9D9D-89C13CCC5D17}"/>
    <cellStyle name="40% - Accent5 2 2 4 2 3 2 3" xfId="45335" xr:uid="{F155FBBF-A803-4DDD-AA48-2716D02EB154}"/>
    <cellStyle name="40% - Accent5 2 2 4 2 3 3" xfId="16842" xr:uid="{AFF536FB-0CEF-43C0-A8E7-A4EF69ECB3D7}"/>
    <cellStyle name="40% - Accent5 2 2 4 2 3 4" xfId="43594" xr:uid="{EA5473B1-A803-4470-8D4F-646651E10B45}"/>
    <cellStyle name="40% - Accent5 2 2 4 2 4" xfId="2732" xr:uid="{ED26CE0A-5589-49AE-A2E9-30799F333BC8}"/>
    <cellStyle name="40% - Accent5 2 2 4 2 4 2" xfId="38073" xr:uid="{6824846F-6D9B-45DB-AF4D-0F9A0796A208}"/>
    <cellStyle name="40% - Accent5 2 2 4 2 4 3" xfId="44757" xr:uid="{5201F10D-E960-4AAF-999E-7777A0799DFE}"/>
    <cellStyle name="40% - Accent5 2 2 4 2 5" xfId="4681" xr:uid="{DA90D165-629A-4A40-8643-77F4DFCEF2CC}"/>
    <cellStyle name="40% - Accent5 2 2 4 2 5 2" xfId="46684" xr:uid="{C4E758C5-BC6E-4095-A8AA-F6C52E455DB9}"/>
    <cellStyle name="40% - Accent5 2 2 4 2 6" xfId="5541" xr:uid="{AB9EA8CB-56FC-406D-8F3E-1FBA091EAA41}"/>
    <cellStyle name="40% - Accent5 2 2 4 2 6 2" xfId="47543" xr:uid="{DAC3BD2F-96E8-41CD-91B9-36064D8919E5}"/>
    <cellStyle name="40% - Accent5 2 2 4 2 7" xfId="6771" xr:uid="{F059E78F-B059-46FD-B825-6D77140D998D}"/>
    <cellStyle name="40% - Accent5 2 2 4 2 8" xfId="43016" xr:uid="{78602E59-0EF9-4434-A8CD-A22C617B62C4}"/>
    <cellStyle name="40% - Accent5 2 2 4 3" xfId="1825" xr:uid="{67CFD735-DD71-4E2C-A6DF-62574929B654}"/>
    <cellStyle name="40% - Accent5 2 2 4 3 2" xfId="3592" xr:uid="{EF0A5F57-BD47-4D29-B13D-555DF4244B95}"/>
    <cellStyle name="40% - Accent5 2 2 4 3 2 2" xfId="13571" xr:uid="{E5B01808-DBB4-4F43-9D84-6166A3676587}"/>
    <cellStyle name="40% - Accent5 2 2 4 3 2 3" xfId="45617" xr:uid="{70DC1853-B509-4220-81B7-55A0F1E82FD1}"/>
    <cellStyle name="40% - Accent5 2 2 4 3 3" xfId="4963" xr:uid="{3DA416D1-070C-49F9-A3D7-A9BB77D56383}"/>
    <cellStyle name="40% - Accent5 2 2 4 3 3 2" xfId="17107" xr:uid="{698CAEC5-51A9-47E7-A51E-BEDB6F027F24}"/>
    <cellStyle name="40% - Accent5 2 2 4 3 3 3" xfId="46966" xr:uid="{C96295A3-6F9A-45B0-96CD-3BFA01800E7A}"/>
    <cellStyle name="40% - Accent5 2 2 4 3 4" xfId="7093" xr:uid="{BF161C2F-D347-4328-ADBC-40A227CA3DEA}"/>
    <cellStyle name="40% - Accent5 2 2 4 3 5" xfId="43876" xr:uid="{F46FEB3C-54A2-489D-8AB1-30FC4414BE27}"/>
    <cellStyle name="40% - Accent5 2 2 4 4" xfId="1247" xr:uid="{7BDC01C3-D498-4DD4-8A61-A15A9B6C6D76}"/>
    <cellStyle name="40% - Accent5 2 2 4 4 2" xfId="3054" xr:uid="{85E47437-031A-4C40-9C14-F4C05448A18D}"/>
    <cellStyle name="40% - Accent5 2 2 4 4 2 2" xfId="33661" xr:uid="{5D4F2349-0791-452D-A7A7-DD465AD5EF9B}"/>
    <cellStyle name="40% - Accent5 2 2 4 4 2 3" xfId="45079" xr:uid="{DEE45093-34E8-4AFF-A14E-21E61211B34D}"/>
    <cellStyle name="40% - Accent5 2 2 4 4 3" xfId="40770" xr:uid="{3FC55BE7-CAE5-4D8A-A0A2-56B5577A3702}"/>
    <cellStyle name="40% - Accent5 2 2 4 4 4" xfId="13008" xr:uid="{97A9236A-ECED-4780-B97A-18FCC7ABFCF4}"/>
    <cellStyle name="40% - Accent5 2 2 4 4 5" xfId="43338" xr:uid="{719D8206-3ADB-4025-A550-FBFC1C050ED8}"/>
    <cellStyle name="40% - Accent5 2 2 4 5" xfId="2478" xr:uid="{85478E6B-7E8A-47CC-ACB7-AE326A35B0FA}"/>
    <cellStyle name="40% - Accent5 2 2 4 5 2" xfId="30725" xr:uid="{5B56AA6F-99AD-44BA-A470-85A3F61D1625}"/>
    <cellStyle name="40% - Accent5 2 2 4 5 3" xfId="16592" xr:uid="{7A41B0D8-4662-44B8-AAB9-7EE4EA81EBF0}"/>
    <cellStyle name="40% - Accent5 2 2 4 5 4" xfId="44503" xr:uid="{E0999520-6B81-4D15-A6B0-266A3CF017A7}"/>
    <cellStyle name="40% - Accent5 2 2 4 6" xfId="4425" xr:uid="{6F71B4FC-5FA8-4ED6-9F74-D80DD349FD47}"/>
    <cellStyle name="40% - Accent5 2 2 4 6 2" xfId="28748" xr:uid="{330D5878-FABF-411F-92B7-CA3B575084DE}"/>
    <cellStyle name="40% - Accent5 2 2 4 6 3" xfId="46428" xr:uid="{6650D8DD-A38C-40FD-B557-A5F0CD28C54C}"/>
    <cellStyle name="40% - Accent5 2 2 4 7" xfId="5540" xr:uid="{0C7AC959-3AE4-4BAC-8FEF-1F546D55F6F6}"/>
    <cellStyle name="40% - Accent5 2 2 4 7 2" xfId="36761" xr:uid="{07F641A5-A090-4F5E-AC5A-6DF4134F482B}"/>
    <cellStyle name="40% - Accent5 2 2 4 7 3" xfId="47542" xr:uid="{FB046CD3-81BE-48BE-87B8-941B7BE17111}"/>
    <cellStyle name="40% - Accent5 2 2 4 8" xfId="6188" xr:uid="{1F8D5826-9B9E-4062-B45A-F637E804747F}"/>
    <cellStyle name="40% - Accent5 2 2 4 9" xfId="42762" xr:uid="{8394B1DD-5DB3-48EF-8F48-2C07BC0FDA43}"/>
    <cellStyle name="40% - Accent5 2 2 5" xfId="471" xr:uid="{4B0C73A5-2C3B-4A63-AF30-A60AF6794F8B}"/>
    <cellStyle name="40% - Accent5 2 2 5 2" xfId="921" xr:uid="{AFF4FF95-C78A-47E9-BFC3-6EFB5EEBDFB8}"/>
    <cellStyle name="40% - Accent5 2 2 5 2 2" xfId="2066" xr:uid="{26E54CF1-B083-4611-8319-0BF4BD73BC0B}"/>
    <cellStyle name="40% - Accent5 2 2 5 2 2 2" xfId="3829" xr:uid="{D3D2653F-3585-4D55-822E-B8B484DD10DE}"/>
    <cellStyle name="40% - Accent5 2 2 5 2 2 2 2" xfId="35157" xr:uid="{CFE93933-67FF-4C07-808F-9198931B7578}"/>
    <cellStyle name="40% - Accent5 2 2 5 2 2 2 3" xfId="45854" xr:uid="{744BCA95-47A9-414C-B6B9-C1E7C2362A9F}"/>
    <cellStyle name="40% - Accent5 2 2 5 2 2 3" xfId="5200" xr:uid="{CAD63647-36FB-410C-B51E-0849C235A549}"/>
    <cellStyle name="40% - Accent5 2 2 5 2 2 3 2" xfId="47203" xr:uid="{F552E578-EE47-41F7-9475-BC88F0C3B0FF}"/>
    <cellStyle name="40% - Accent5 2 2 5 2 2 4" xfId="13307" xr:uid="{C50F9B9E-E21D-4F7E-900E-E98E1B8C532F}"/>
    <cellStyle name="40% - Accent5 2 2 5 2 2 5" xfId="44113" xr:uid="{F9077AEE-7B05-47DD-B9BA-D4DA8EC71C75}"/>
    <cellStyle name="40% - Accent5 2 2 5 2 3" xfId="1504" xr:uid="{0FD61075-6318-4F0F-B959-478CDE12D2A5}"/>
    <cellStyle name="40% - Accent5 2 2 5 2 3 2" xfId="3311" xr:uid="{167B9B65-77CC-445A-BAB9-6E69EA65EF18}"/>
    <cellStyle name="40% - Accent5 2 2 5 2 3 2 2" xfId="45336" xr:uid="{F22FC1B4-C8BD-433A-BBA1-4B9E7A4093BE}"/>
    <cellStyle name="40% - Accent5 2 2 5 2 3 3" xfId="16843" xr:uid="{7AFE1B0B-14EE-4F09-96A9-D1BAC61B3090}"/>
    <cellStyle name="40% - Accent5 2 2 5 2 3 4" xfId="43595" xr:uid="{C029295A-1044-424C-A6DB-0E533BB3F7C7}"/>
    <cellStyle name="40% - Accent5 2 2 5 2 4" xfId="2733" xr:uid="{41919966-84B3-4211-8AF6-FE4D7417A0D8}"/>
    <cellStyle name="40% - Accent5 2 2 5 2 4 2" xfId="39510" xr:uid="{A49FE472-034E-4246-B0B2-F236B485E566}"/>
    <cellStyle name="40% - Accent5 2 2 5 2 4 3" xfId="44758" xr:uid="{7F455822-6717-4CE3-9624-75C2086D5CDA}"/>
    <cellStyle name="40% - Accent5 2 2 5 2 5" xfId="4682" xr:uid="{1A30E46C-7D94-4095-A4F7-88437025625F}"/>
    <cellStyle name="40% - Accent5 2 2 5 2 5 2" xfId="46685" xr:uid="{B2F4297A-3B1B-46E0-AC2D-CEA747B35652}"/>
    <cellStyle name="40% - Accent5 2 2 5 2 6" xfId="5543" xr:uid="{E33991DA-823E-415E-8DBD-7CEE7672BE80}"/>
    <cellStyle name="40% - Accent5 2 2 5 2 6 2" xfId="47545" xr:uid="{B18F32E6-4448-4DDC-8D04-70B0C6D2AC7C}"/>
    <cellStyle name="40% - Accent5 2 2 5 2 7" xfId="6772" xr:uid="{9265D7E3-3A6C-4CDE-B9D7-314B1900DD22}"/>
    <cellStyle name="40% - Accent5 2 2 5 2 8" xfId="43017" xr:uid="{191CD167-A0B0-43E9-B8F6-3183C79FB811}"/>
    <cellStyle name="40% - Accent5 2 2 5 3" xfId="1826" xr:uid="{004E0160-C3D6-42A4-B12A-A9D45EF561A9}"/>
    <cellStyle name="40% - Accent5 2 2 5 3 2" xfId="3593" xr:uid="{49CB4D57-A989-4F04-A630-B974716F349B}"/>
    <cellStyle name="40% - Accent5 2 2 5 3 2 2" xfId="13572" xr:uid="{117FC4B1-4840-4271-931F-F84DD3724FEE}"/>
    <cellStyle name="40% - Accent5 2 2 5 3 2 3" xfId="45618" xr:uid="{1EEA24C7-6825-4F48-9AFF-79EE35509B3B}"/>
    <cellStyle name="40% - Accent5 2 2 5 3 3" xfId="4964" xr:uid="{81C0E519-1716-4E19-BCA3-04EFCBF984AB}"/>
    <cellStyle name="40% - Accent5 2 2 5 3 3 2" xfId="17108" xr:uid="{5C22DA33-B293-4764-8ACF-785E302C1717}"/>
    <cellStyle name="40% - Accent5 2 2 5 3 3 3" xfId="46967" xr:uid="{2DC72249-AFB2-4E1F-B935-6581CD0A2DC4}"/>
    <cellStyle name="40% - Accent5 2 2 5 3 4" xfId="7094" xr:uid="{3CA88DB4-7AF9-46BE-AE05-C3342C19E504}"/>
    <cellStyle name="40% - Accent5 2 2 5 3 5" xfId="43877" xr:uid="{E74129C1-7455-4F38-9DAC-E954FF56C445}"/>
    <cellStyle name="40% - Accent5 2 2 5 4" xfId="1248" xr:uid="{92D912E2-73D1-4C39-BA5C-E739226E1E31}"/>
    <cellStyle name="40% - Accent5 2 2 5 4 2" xfId="3055" xr:uid="{819AA237-35C8-4B91-90CB-F53871685806}"/>
    <cellStyle name="40% - Accent5 2 2 5 4 2 2" xfId="30175" xr:uid="{22AB9CAE-82DD-4F04-9023-5D2A4FDE9BBF}"/>
    <cellStyle name="40% - Accent5 2 2 5 4 2 3" xfId="45080" xr:uid="{5B90F5D4-3B29-412B-9E83-1C09B88D5362}"/>
    <cellStyle name="40% - Accent5 2 2 5 4 3" xfId="13009" xr:uid="{7F7F95D7-2AFD-49FC-9015-7C6D4C530CEF}"/>
    <cellStyle name="40% - Accent5 2 2 5 4 4" xfId="43339" xr:uid="{E05B0B0D-604B-4327-90CB-9F14F0BA631B}"/>
    <cellStyle name="40% - Accent5 2 2 5 5" xfId="2479" xr:uid="{C01759BB-1BB0-415C-9C45-1C67B37EC752}"/>
    <cellStyle name="40% - Accent5 2 2 5 5 2" xfId="16593" xr:uid="{7DD3137A-A32A-41A6-9265-F459F1CEA073}"/>
    <cellStyle name="40% - Accent5 2 2 5 5 3" xfId="44504" xr:uid="{22ED7720-EE96-490F-9C8F-12400C52AEAF}"/>
    <cellStyle name="40% - Accent5 2 2 5 6" xfId="4426" xr:uid="{408F7491-3A36-4172-9BCC-A4D5D8EB9526}"/>
    <cellStyle name="40% - Accent5 2 2 5 6 2" xfId="37540" xr:uid="{1B7EE98A-7FF1-427D-897A-073D6ECC14A3}"/>
    <cellStyle name="40% - Accent5 2 2 5 6 3" xfId="46429" xr:uid="{46000E53-CCBC-4C96-927C-A6AC1A5E9330}"/>
    <cellStyle name="40% - Accent5 2 2 5 7" xfId="5542" xr:uid="{24E4789F-76BE-4A60-B7CD-BE6BE10B5E30}"/>
    <cellStyle name="40% - Accent5 2 2 5 7 2" xfId="47544" xr:uid="{4C5C9C61-9D21-4AF8-93D3-3B0F654F4EDF}"/>
    <cellStyle name="40% - Accent5 2 2 5 8" xfId="6189" xr:uid="{0359FFC5-F65A-48AA-B1BC-C03D325DA690}"/>
    <cellStyle name="40% - Accent5 2 2 5 9" xfId="42763" xr:uid="{2722F26B-8FCE-4EA8-AA02-4915E07B78AC}"/>
    <cellStyle name="40% - Accent5 2 2 6" xfId="913" xr:uid="{138EEC2A-E034-426A-BB34-3FCC6306F123}"/>
    <cellStyle name="40% - Accent5 2 2 6 2" xfId="2058" xr:uid="{8D9A4BE2-661F-4E4E-A837-9A86B93D8ED4}"/>
    <cellStyle name="40% - Accent5 2 2 6 2 2" xfId="3821" xr:uid="{9E394DDF-F9BE-4623-86BE-AB0E5E02EE49}"/>
    <cellStyle name="40% - Accent5 2 2 6 2 2 2" xfId="31428" xr:uid="{B91CC32C-0820-49AF-B8FB-7CB23F581D6B}"/>
    <cellStyle name="40% - Accent5 2 2 6 2 2 3" xfId="45846" xr:uid="{4439988B-D853-450E-B779-D6679E3D80A4}"/>
    <cellStyle name="40% - Accent5 2 2 6 2 3" xfId="5192" xr:uid="{829756EC-B9F6-432A-8370-131209EA2053}"/>
    <cellStyle name="40% - Accent5 2 2 6 2 3 2" xfId="38986" xr:uid="{C388EF17-3279-432C-B145-BC8451121FD6}"/>
    <cellStyle name="40% - Accent5 2 2 6 2 3 3" xfId="47195" xr:uid="{46A4A81E-A998-4050-8AC5-D30CC363B706}"/>
    <cellStyle name="40% - Accent5 2 2 6 2 4" xfId="13299" xr:uid="{FAAAED74-A944-475A-923B-132F7683A81A}"/>
    <cellStyle name="40% - Accent5 2 2 6 2 5" xfId="44105" xr:uid="{CC581616-CEB5-4CA3-8336-312977DE5663}"/>
    <cellStyle name="40% - Accent5 2 2 6 3" xfId="1496" xr:uid="{820DF325-E820-4E1E-8559-2EE2AAF436DF}"/>
    <cellStyle name="40% - Accent5 2 2 6 3 2" xfId="3303" xr:uid="{56ADC76B-4A72-4F92-8329-0551BDFB7A67}"/>
    <cellStyle name="40% - Accent5 2 2 6 3 2 2" xfId="34571" xr:uid="{79F5D6FC-7308-4371-9267-30A9EFC56001}"/>
    <cellStyle name="40% - Accent5 2 2 6 3 2 3" xfId="45328" xr:uid="{F1D4CAEB-7EBD-4DF6-94F2-70183FBBFBA5}"/>
    <cellStyle name="40% - Accent5 2 2 6 3 3" xfId="40943" xr:uid="{0C79586A-5A19-499D-BDAA-6692F4DA5111}"/>
    <cellStyle name="40% - Accent5 2 2 6 3 4" xfId="16835" xr:uid="{AA339068-2901-4264-9C56-C1DBD8E26DC0}"/>
    <cellStyle name="40% - Accent5 2 2 6 3 5" xfId="43587" xr:uid="{725708C8-D345-488F-B4D8-CD74FD31440A}"/>
    <cellStyle name="40% - Accent5 2 2 6 4" xfId="2725" xr:uid="{A9E097B3-FAEA-4EF7-833C-283CFF8FC371}"/>
    <cellStyle name="40% - Accent5 2 2 6 4 2" xfId="29567" xr:uid="{5A7C99CC-897B-45A9-8E05-08D911979F7D}"/>
    <cellStyle name="40% - Accent5 2 2 6 4 3" xfId="21607" xr:uid="{05C2D54E-64F4-47CF-B5FE-68B9B14E26EA}"/>
    <cellStyle name="40% - Accent5 2 2 6 4 4" xfId="44750" xr:uid="{826C557F-2142-4E13-B1A1-0CB26723963B}"/>
    <cellStyle name="40% - Accent5 2 2 6 5" xfId="4674" xr:uid="{151F1024-91F0-4BEA-BDF0-8FFF28B89469}"/>
    <cellStyle name="40% - Accent5 2 2 6 5 2" xfId="27647" xr:uid="{503E9BC5-EDA1-451E-9444-7D17DC845188}"/>
    <cellStyle name="40% - Accent5 2 2 6 5 3" xfId="46677" xr:uid="{EC471E65-94E2-44E5-A02D-2B506EF42561}"/>
    <cellStyle name="40% - Accent5 2 2 6 6" xfId="5544" xr:uid="{26430274-ADCC-4BA8-9C41-43200D0B3EB7}"/>
    <cellStyle name="40% - Accent5 2 2 6 6 2" xfId="36935" xr:uid="{2BDC6AAB-E819-4FAE-B76C-E6071C5C5D88}"/>
    <cellStyle name="40% - Accent5 2 2 6 6 3" xfId="47546" xr:uid="{4EA58799-0474-4832-8F63-E818DFEB8175}"/>
    <cellStyle name="40% - Accent5 2 2 6 7" xfId="6764" xr:uid="{18D34FB9-B093-4E2A-91E2-72ECB9C737E3}"/>
    <cellStyle name="40% - Accent5 2 2 6 8" xfId="43009" xr:uid="{B18928DE-EA2B-4C03-8738-7B41F083580F}"/>
    <cellStyle name="40% - Accent5 2 2 7" xfId="1818" xr:uid="{7E1B830E-A294-470D-9343-AF5E29399C87}"/>
    <cellStyle name="40% - Accent5 2 2 7 2" xfId="3585" xr:uid="{42D05227-D916-43AA-8341-C0E2D5106140}"/>
    <cellStyle name="40% - Accent5 2 2 7 2 2" xfId="33872" xr:uid="{89837250-03E1-4411-80F1-A09269BD87FC}"/>
    <cellStyle name="40% - Accent5 2 2 7 2 3" xfId="13564" xr:uid="{CAD2519B-9477-4BA4-849A-29D0E8384C94}"/>
    <cellStyle name="40% - Accent5 2 2 7 2 4" xfId="45610" xr:uid="{B37D48CD-36CE-4417-8617-063A89B69943}"/>
    <cellStyle name="40% - Accent5 2 2 7 3" xfId="4956" xr:uid="{62B9FFE4-8497-429F-B94F-A2913F40B09E}"/>
    <cellStyle name="40% - Accent5 2 2 7 3 2" xfId="17100" xr:uid="{BAC24CEE-0595-42F2-AEBC-89990B0121CA}"/>
    <cellStyle name="40% - Accent5 2 2 7 3 3" xfId="46959" xr:uid="{39F18657-6799-4694-9219-163C8A3AB274}"/>
    <cellStyle name="40% - Accent5 2 2 7 4" xfId="38313" xr:uid="{61F6F9D6-09D4-4E9B-8501-836137F1D3D5}"/>
    <cellStyle name="40% - Accent5 2 2 7 5" xfId="7086" xr:uid="{562754E7-E9D8-459E-BFF1-2FF99096212B}"/>
    <cellStyle name="40% - Accent5 2 2 7 6" xfId="43869" xr:uid="{FC3F3EA7-F53B-4C39-9E45-AAD6304CA24C}"/>
    <cellStyle name="40% - Accent5 2 2 8" xfId="1240" xr:uid="{66863927-1A7C-431E-9183-F5216A456123}"/>
    <cellStyle name="40% - Accent5 2 2 8 2" xfId="3047" xr:uid="{FC8DD39A-2953-455F-AD35-471E8DD89953}"/>
    <cellStyle name="40% - Accent5 2 2 8 2 2" xfId="32587" xr:uid="{2CA6CC88-44DC-4AD5-9094-AECFB55043D0}"/>
    <cellStyle name="40% - Accent5 2 2 8 2 3" xfId="45072" xr:uid="{FB0B20F2-1FE2-4FB8-A6CF-FB04C0BAB0AE}"/>
    <cellStyle name="40% - Accent5 2 2 8 3" xfId="40252" xr:uid="{612256FB-DF95-4243-9F2B-13121227D99D}"/>
    <cellStyle name="40% - Accent5 2 2 8 4" xfId="24075" xr:uid="{B3539C40-D9C0-478D-B295-62085766A8C4}"/>
    <cellStyle name="40% - Accent5 2 2 8 5" xfId="8557" xr:uid="{1E510BD5-AB80-4437-BC6D-9DE7745AE9B2}"/>
    <cellStyle name="40% - Accent5 2 2 8 6" xfId="43331" xr:uid="{6D00E010-0F5D-4F11-8C4B-C061ED7DE4EE}"/>
    <cellStyle name="40% - Accent5 2 2 9" xfId="2471" xr:uid="{D5CE26AE-6E88-4967-BE12-A8539D5C8B0C}"/>
    <cellStyle name="40% - Accent5 2 2 9 2" xfId="28959" xr:uid="{D6994658-2AEC-4FF1-B545-70E648319178}"/>
    <cellStyle name="40% - Accent5 2 2 9 3" xfId="13001" xr:uid="{B696F71F-2A21-4130-BFAB-A008B3D2CFC3}"/>
    <cellStyle name="40% - Accent5 2 2 9 4" xfId="44496" xr:uid="{1C6EBAE6-E874-4A6F-8522-B3364128A13C}"/>
    <cellStyle name="40% - Accent5 2 3" xfId="472" xr:uid="{024864F1-739D-425E-B66E-44672B85325E}"/>
    <cellStyle name="40% - Accent5 2 3 10" xfId="36196" xr:uid="{C1EEBF17-3E58-4043-9B8E-FD2C04B61CA5}"/>
    <cellStyle name="40% - Accent5 2 3 2" xfId="11236" xr:uid="{32D54103-DF3B-4555-B75C-E5AD3587A169}"/>
    <cellStyle name="40% - Accent5 2 3 2 2" xfId="12701" xr:uid="{545EE1FC-3EB7-4970-B5AC-AAE722EABEB9}"/>
    <cellStyle name="40% - Accent5 2 3 2 2 2" xfId="16274" xr:uid="{2F1003AA-02FC-463E-930C-964D65683048}"/>
    <cellStyle name="40% - Accent5 2 3 2 2 2 2" xfId="26302" xr:uid="{219A9F68-1766-4881-9AE7-3824B4E194D6}"/>
    <cellStyle name="40% - Accent5 2 3 2 2 2 2 2" xfId="35336" xr:uid="{D4273F66-7EFF-4E17-8605-264F8BD8ECA0}"/>
    <cellStyle name="40% - Accent5 2 3 2 2 2 3" xfId="32087" xr:uid="{26E017C2-0453-417E-BEF4-10A43CEAA497}"/>
    <cellStyle name="40% - Accent5 2 3 2 2 2 4" xfId="39689" xr:uid="{F8A6C921-43F4-4610-9287-97AA318AA5F6}"/>
    <cellStyle name="40% - Accent5 2 3 2 2 3" xfId="19801" xr:uid="{756FE77D-B35D-4AC6-A76B-80B266C80B82}"/>
    <cellStyle name="40% - Accent5 2 3 2 2 3 2" xfId="33318" xr:uid="{569B344C-F366-4F71-9DF4-07A3D459C32D}"/>
    <cellStyle name="40% - Accent5 2 3 2 2 3 3" xfId="41683" xr:uid="{14090141-FF5D-44A9-9104-0B241B445C77}"/>
    <cellStyle name="40% - Accent5 2 3 2 2 4" xfId="22283" xr:uid="{F1550E81-AD49-4625-932D-142E188F952E}"/>
    <cellStyle name="40% - Accent5 2 3 2 2 4 2" xfId="30361" xr:uid="{A9F75CCB-822D-4770-B3F1-71FA21F4C7D3}"/>
    <cellStyle name="40% - Accent5 2 3 2 2 5" xfId="28398" xr:uid="{F4D4D783-5946-40EC-A59F-04AFB996D785}"/>
    <cellStyle name="40% - Accent5 2 3 2 2 6" xfId="37722" xr:uid="{8D0213DB-8AEA-439B-96D3-7813327D67AA}"/>
    <cellStyle name="40% - Accent5 2 3 2 3" xfId="14832" xr:uid="{FD80F027-3071-4B27-BB7F-343EAFCCD7CE}"/>
    <cellStyle name="40% - Accent5 2 3 2 3 2" xfId="23265" xr:uid="{A70AA88D-19A0-4A5C-BB28-B2E022E6D086}"/>
    <cellStyle name="40% - Accent5 2 3 2 3 2 2" xfId="31591" xr:uid="{245A1E80-1660-4319-AF59-4C23991D3880}"/>
    <cellStyle name="40% - Accent5 2 3 2 3 2 3" xfId="39149" xr:uid="{B7DF894A-3660-43B8-82E3-C923E94709E8}"/>
    <cellStyle name="40% - Accent5 2 3 2 3 3" xfId="25806" xr:uid="{C3FCF318-40D8-4DE5-801B-CE9AB8D547FD}"/>
    <cellStyle name="40% - Accent5 2 3 2 3 3 2" xfId="34757" xr:uid="{8CA3E74A-E11D-443E-B677-5226E411EB81}"/>
    <cellStyle name="40% - Accent5 2 3 2 3 3 3" xfId="41129" xr:uid="{F580D5B5-BA40-46E3-840E-5AA316943211}"/>
    <cellStyle name="40% - Accent5 2 3 2 3 4" xfId="21781" xr:uid="{DB3D8DFA-C2A1-4B60-AC14-69DB597ABCED}"/>
    <cellStyle name="40% - Accent5 2 3 2 3 4 2" xfId="29765" xr:uid="{CD12677C-26CB-462C-B318-5B468B7720C1}"/>
    <cellStyle name="40% - Accent5 2 3 2 3 5" xfId="27833" xr:uid="{54170B92-92D4-47C4-AF7D-1D03AF98B857}"/>
    <cellStyle name="40% - Accent5 2 3 2 3 6" xfId="37133" xr:uid="{7B0E5037-BF81-409F-9CFD-58956B5E19EA}"/>
    <cellStyle name="40% - Accent5 2 3 2 4" xfId="18359" xr:uid="{0D6BF0B1-A511-4018-B738-0105CB49CB4C}"/>
    <cellStyle name="40% - Accent5 2 3 2 4 2" xfId="25232" xr:uid="{7DB19DF9-D17D-40D5-BE9C-D47372D53985}"/>
    <cellStyle name="40% - Accent5 2 3 2 4 2 2" xfId="34048" xr:uid="{B654DB5E-5578-47E4-A813-E6E9163924FD}"/>
    <cellStyle name="40% - Accent5 2 3 2 4 3" xfId="31059" xr:uid="{FA93F8F3-9B10-4041-872D-FFD913E9E0DA}"/>
    <cellStyle name="40% - Accent5 2 3 2 4 4" xfId="38491" xr:uid="{1F8C6BC4-1CB8-4DDA-877E-1F74675A6CBC}"/>
    <cellStyle name="40% - Accent5 2 3 2 5" xfId="24219" xr:uid="{5C405BCD-0ADB-4847-9D3C-A8F3FD740BCB}"/>
    <cellStyle name="40% - Accent5 2 3 2 5 2" xfId="32761" xr:uid="{DA412187-1A8E-4CC0-BF1B-61B24DF2CC36}"/>
    <cellStyle name="40% - Accent5 2 3 2 5 3" xfId="40426" xr:uid="{727BF306-5992-4CF9-AD45-E53250EE1DE2}"/>
    <cellStyle name="40% - Accent5 2 3 2 6" xfId="21243" xr:uid="{EDCEAFCB-8968-43BF-AEF2-7C551B4A2B18}"/>
    <cellStyle name="40% - Accent5 2 3 2 6 2" xfId="29158" xr:uid="{183EA21D-D5C2-4CD6-8CA5-87A3FC7F4B2A}"/>
    <cellStyle name="40% - Accent5 2 3 2 7" xfId="27249" xr:uid="{3ED332CC-4500-428F-90D6-EB5703C7451C}"/>
    <cellStyle name="40% - Accent5 2 3 2 8" xfId="36392" xr:uid="{BD174BB9-6A58-4100-945A-822C010C478E}"/>
    <cellStyle name="40% - Accent5 2 3 3" xfId="10808" xr:uid="{FD7E9A3F-B201-4130-BFBC-81993D5CC3A1}"/>
    <cellStyle name="40% - Accent5 2 3 3 2" xfId="12294" xr:uid="{F2033EDF-A9A9-4886-9721-D81E2CB6AB1A}"/>
    <cellStyle name="40% - Accent5 2 3 3 2 2" xfId="15867" xr:uid="{C4C72C5C-8A05-4613-AE15-69B3AC63B7CC}"/>
    <cellStyle name="40% - Accent5 2 3 3 2 2 2" xfId="26479" xr:uid="{2BB74C19-EE82-4C89-B52B-6162333F6E47}"/>
    <cellStyle name="40% - Accent5 2 3 3 2 2 2 2" xfId="35531" xr:uid="{77EEF839-8A9C-48AB-979D-E40F6EAC1601}"/>
    <cellStyle name="40% - Accent5 2 3 3 2 2 3" xfId="32262" xr:uid="{CF290F2D-86FB-4657-B565-F23199F6E5E7}"/>
    <cellStyle name="40% - Accent5 2 3 3 2 2 4" xfId="39876" xr:uid="{6787F704-CBE8-49DD-9285-888E66A6B010}"/>
    <cellStyle name="40% - Accent5 2 3 3 2 3" xfId="19394" xr:uid="{AF10DECD-86DF-4F38-B074-839EE3EBDD41}"/>
    <cellStyle name="40% - Accent5 2 3 3 2 3 2" xfId="33504" xr:uid="{04C9267D-4C21-4864-AEFC-A8C10C8167C8}"/>
    <cellStyle name="40% - Accent5 2 3 3 2 3 3" xfId="41863" xr:uid="{3CBBDA49-43E6-4B4D-AE98-A8B93BEC5646}"/>
    <cellStyle name="40% - Accent5 2 3 3 2 4" xfId="22455" xr:uid="{3CC590E2-037C-48A7-B381-2CFE486D5372}"/>
    <cellStyle name="40% - Accent5 2 3 3 2 4 2" xfId="30558" xr:uid="{DFFCC526-15A2-4B7D-A843-01A52C90B9DE}"/>
    <cellStyle name="40% - Accent5 2 3 3 2 5" xfId="28585" xr:uid="{8281901B-786F-4CA5-B82D-10022051674F}"/>
    <cellStyle name="40% - Accent5 2 3 3 2 6" xfId="37916" xr:uid="{79D8DDBE-C286-4522-8C68-F3F24DF9D19D}"/>
    <cellStyle name="40% - Accent5 2 3 3 3" xfId="14440" xr:uid="{F484A35D-C461-40EF-AFD1-0A0323D9612F}"/>
    <cellStyle name="40% - Accent5 2 3 3 3 2" xfId="23441" xr:uid="{CCDDF615-9429-4A44-B43E-65A90BB95404}"/>
    <cellStyle name="40% - Accent5 2 3 3 3 2 2" xfId="31770" xr:uid="{7772E168-2B4A-42AD-9F4C-DC343218E3A8}"/>
    <cellStyle name="40% - Accent5 2 3 3 3 2 3" xfId="39322" xr:uid="{86C85D09-9268-424A-BC94-5F926D78CD39}"/>
    <cellStyle name="40% - Accent5 2 3 3 3 3" xfId="25986" xr:uid="{D3CDE596-358F-465D-8A8E-C8A74DCB4397}"/>
    <cellStyle name="40% - Accent5 2 3 3 3 3 2" xfId="34952" xr:uid="{67F4B71D-7312-4BA0-83E9-934951E3A2FC}"/>
    <cellStyle name="40% - Accent5 2 3 3 3 3 3" xfId="41318" xr:uid="{B2549400-F7D8-4D28-B307-240AF7624093}"/>
    <cellStyle name="40% - Accent5 2 3 3 3 4" xfId="21960" xr:uid="{D91E6C21-BB63-425C-9728-F72ABB42DD48}"/>
    <cellStyle name="40% - Accent5 2 3 3 3 4 2" xfId="29968" xr:uid="{50FC3B7D-6983-49A3-8A59-00D5F3F11D74}"/>
    <cellStyle name="40% - Accent5 2 3 3 3 5" xfId="28029" xr:uid="{4D79B2F8-FE30-4481-A5D7-F410FC885106}"/>
    <cellStyle name="40% - Accent5 2 3 3 3 6" xfId="37335" xr:uid="{421D0B39-128C-40BF-B651-5F692268F6D8}"/>
    <cellStyle name="40% - Accent5 2 3 3 4" xfId="17967" xr:uid="{55970E76-002B-4585-9D57-2DA0516719C2}"/>
    <cellStyle name="40% - Accent5 2 3 3 4 2" xfId="25418" xr:uid="{51E6A87D-50C3-4B81-BA32-43637DBB1F4C}"/>
    <cellStyle name="40% - Accent5 2 3 3 4 2 2" xfId="34247" xr:uid="{266B13D4-CCA5-4F88-B96C-DE56082A3C48}"/>
    <cellStyle name="40% - Accent5 2 3 3 4 3" xfId="31242" xr:uid="{B212214E-6859-43D7-A5BE-03E317DA32BD}"/>
    <cellStyle name="40% - Accent5 2 3 3 4 4" xfId="38681" xr:uid="{E37A4A6B-CB52-4512-8028-5E5B65FE5172}"/>
    <cellStyle name="40% - Accent5 2 3 3 5" xfId="24400" xr:uid="{A5454AE7-6B22-401F-B93A-96156CAC94EA}"/>
    <cellStyle name="40% - Accent5 2 3 3 5 2" xfId="32950" xr:uid="{EB4AD328-0797-4616-BF81-D7E76A79923E}"/>
    <cellStyle name="40% - Accent5 2 3 3 5 3" xfId="40609" xr:uid="{1838ADA3-8EB9-4C11-AF37-FCE717BA2B2F}"/>
    <cellStyle name="40% - Accent5 2 3 3 6" xfId="21423" xr:uid="{2593DC45-7F8F-4C50-BB77-7E08AAAD8EFF}"/>
    <cellStyle name="40% - Accent5 2 3 3 6 2" xfId="29360" xr:uid="{CEF36232-EA28-44C4-9500-BC8BF9DF29B8}"/>
    <cellStyle name="40% - Accent5 2 3 3 7" xfId="27438" xr:uid="{568945D3-1B18-4412-9BEE-92A9E745452C}"/>
    <cellStyle name="40% - Accent5 2 3 3 8" xfId="36591" xr:uid="{EE4B0920-24A5-4654-861E-F5C1F181E5BF}"/>
    <cellStyle name="40% - Accent5 2 3 4" xfId="11633" xr:uid="{E0E9A084-F008-4A87-B2F1-3FD80AAE08FB}"/>
    <cellStyle name="40% - Accent5 2 3 4 2" xfId="15216" xr:uid="{DAEF4903-9527-4A87-8A91-40C10A4E87D5}"/>
    <cellStyle name="40% - Accent5 2 3 4 2 2" xfId="26150" xr:uid="{8C5DB33B-38C0-47E4-87D0-F0B751F57AA7}"/>
    <cellStyle name="40% - Accent5 2 3 4 2 2 2" xfId="35156" xr:uid="{601D32EF-B2C2-41A5-BEC9-6891A0759A19}"/>
    <cellStyle name="40% - Accent5 2 3 4 2 3" xfId="31935" xr:uid="{A0419A1F-41E1-4960-A924-B7BDEB3FFA9E}"/>
    <cellStyle name="40% - Accent5 2 3 4 2 4" xfId="39509" xr:uid="{2F28A2B0-79F5-43C0-8F13-74C9C440C637}"/>
    <cellStyle name="40% - Accent5 2 3 4 3" xfId="18743" xr:uid="{54439373-1F3A-4077-B5AA-DEEDA6855264}"/>
    <cellStyle name="40% - Accent5 2 3 4 3 2" xfId="33143" xr:uid="{9FE822E2-1F63-457F-A9A4-7504722922F1}"/>
    <cellStyle name="40% - Accent5 2 3 4 3 3" xfId="41508" xr:uid="{BCEA22F1-5902-45C0-9B2C-184CCA6FD924}"/>
    <cellStyle name="40% - Accent5 2 3 4 4" xfId="22126" xr:uid="{9536FB3E-20DD-4AC8-A0D1-4C3ADE3D2067}"/>
    <cellStyle name="40% - Accent5 2 3 4 4 2" xfId="30174" xr:uid="{7052BDF6-9DF9-4733-AA0E-FE0F72F8E083}"/>
    <cellStyle name="40% - Accent5 2 3 4 5" xfId="28225" xr:uid="{D6DE6CAF-7CBD-4EAE-9FE9-EF2D2AD966DD}"/>
    <cellStyle name="40% - Accent5 2 3 4 6" xfId="37539" xr:uid="{8B9C531A-CE2B-48A0-A782-552A1BB47638}"/>
    <cellStyle name="40% - Accent5 2 3 5" xfId="7654" xr:uid="{16FBA046-3AD5-42BC-8353-04BC2D1E181A}"/>
    <cellStyle name="40% - Accent5 2 3 5 2" xfId="13820" xr:uid="{632616E1-3A64-44A8-9D90-2E3C1634BF28}"/>
    <cellStyle name="40% - Accent5 2 3 5 2 2" xfId="31427" xr:uid="{5606668D-160F-4AD6-877F-6E85AA200749}"/>
    <cellStyle name="40% - Accent5 2 3 5 2 3" xfId="38985" xr:uid="{BFD91584-B8E0-4A65-B3D0-F7415AB0DD68}"/>
    <cellStyle name="40% - Accent5 2 3 5 3" xfId="17356" xr:uid="{0320FE2F-0756-4280-A27D-173D1DB86957}"/>
    <cellStyle name="40% - Accent5 2 3 5 3 2" xfId="34570" xr:uid="{C78FC20A-887C-4BEC-B60A-B89EA3BA2ACB}"/>
    <cellStyle name="40% - Accent5 2 3 5 3 3" xfId="40942" xr:uid="{5549B6D4-678F-47AA-A0BC-93E0D4A25B18}"/>
    <cellStyle name="40% - Accent5 2 3 5 4" xfId="21606" xr:uid="{F3848B64-F070-416B-9A66-A77502DED627}"/>
    <cellStyle name="40% - Accent5 2 3 5 4 2" xfId="29566" xr:uid="{B7F94F77-451A-4E65-9716-64B41C59D181}"/>
    <cellStyle name="40% - Accent5 2 3 5 5" xfId="27646" xr:uid="{6C24A0D7-BAEA-4EDD-8D2A-B92979A8EEC8}"/>
    <cellStyle name="40% - Accent5 2 3 5 6" xfId="36934" xr:uid="{4BD14123-64B9-423C-9412-B809A2BEC175}"/>
    <cellStyle name="40% - Accent5 2 3 6" xfId="22740" xr:uid="{E00B149A-6CA4-4AA0-A859-119BF870C6E3}"/>
    <cellStyle name="40% - Accent5 2 3 6 2" xfId="25071" xr:uid="{4A985174-6516-4A1E-B88D-FB6C78120180}"/>
    <cellStyle name="40% - Accent5 2 3 6 2 2" xfId="33871" xr:uid="{CFEDC57B-21E4-4D00-9FDC-F675BCA37012}"/>
    <cellStyle name="40% - Accent5 2 3 6 3" xfId="30898" xr:uid="{F6787E66-F7CA-4BEE-B9B1-9A7C3E68737B}"/>
    <cellStyle name="40% - Accent5 2 3 6 4" xfId="38312" xr:uid="{2CA3DC3F-5200-4926-B32C-A00CB67BFF7A}"/>
    <cellStyle name="40% - Accent5 2 3 7" xfId="24074" xr:uid="{EF7453DA-9131-4296-A53A-9ADCBBDACB61}"/>
    <cellStyle name="40% - Accent5 2 3 7 2" xfId="32586" xr:uid="{CDB5A072-F193-45E4-865E-9C74EE2E62F6}"/>
    <cellStyle name="40% - Accent5 2 3 7 3" xfId="40251" xr:uid="{7C8BB6FB-CD1F-4B9D-8C13-289E38A0E4DF}"/>
    <cellStyle name="40% - Accent5 2 3 8" xfId="21074" xr:uid="{17957A4D-BEAF-4175-834C-4AF24AAA682C}"/>
    <cellStyle name="40% - Accent5 2 3 8 2" xfId="28958" xr:uid="{4B7C18B9-FB82-4C3E-BBA5-47EFE8A743BA}"/>
    <cellStyle name="40% - Accent5 2 3 9" xfId="27079" xr:uid="{FC92B5AE-6861-44E7-B713-4A23855CA4A0}"/>
    <cellStyle name="40% - Accent5 2 4" xfId="473" xr:uid="{131CA82C-1522-4CE3-AB0F-ECBC7E542E2D}"/>
    <cellStyle name="40% - Accent5 2 4 2" xfId="10995" xr:uid="{AB876083-59D8-44EF-A7A8-FF73BD33D681}"/>
    <cellStyle name="40% - Accent5 2 4 2 2" xfId="26614" xr:uid="{D82ADAEB-8C3C-4E4A-87F7-A589F2BA95A0}"/>
    <cellStyle name="40% - Accent5 2 4 2 2 2" xfId="35692" xr:uid="{BF12A69A-5259-4FDE-B501-10E22EDC0B8A}"/>
    <cellStyle name="40% - Accent5 2 4 2 2 3" xfId="40037" xr:uid="{06ABAD69-7BFB-4E73-AC78-F56F8CD30B09}"/>
    <cellStyle name="40% - Accent5 2 4 2 3" xfId="32392" xr:uid="{A1CF3E19-9B47-49DC-A429-FA022336783A}"/>
    <cellStyle name="40% - Accent5 2 4 2 3 2" xfId="42020" xr:uid="{C16FB3EE-D733-48B8-BAD8-278D3C31FC58}"/>
    <cellStyle name="40% - Accent5 2 4 2 4" xfId="38072" xr:uid="{CEEB8CE7-47E5-4B95-8D69-85A6D3EFCE8D}"/>
    <cellStyle name="40% - Accent5 2 4 2 5" xfId="23901" xr:uid="{DB2522EE-01E8-4A73-9722-03081CD0871E}"/>
    <cellStyle name="40% - Accent5 2 4 3" xfId="11959" xr:uid="{4B115B97-A34A-4B67-86E4-7BA0F1B04A5D}"/>
    <cellStyle name="40% - Accent5 2 4 3 2" xfId="15537" xr:uid="{ACA4A050-98E3-4570-A855-F1D851F5E3EC}"/>
    <cellStyle name="40% - Accent5 2 4 3 3" xfId="19064" xr:uid="{278FFEE5-1FFC-4F70-A583-AE52CE557C06}"/>
    <cellStyle name="40% - Accent5 2 4 4" xfId="10394" xr:uid="{2247FD60-0962-40EA-B1E5-BEC31E870154}"/>
    <cellStyle name="40% - Accent5 2 4 4 2" xfId="14131" xr:uid="{A4DCB170-90A2-44F3-8676-3B7914920D60}"/>
    <cellStyle name="40% - Accent5 2 4 4 3" xfId="17658" xr:uid="{1FB804F5-AE7D-43E0-8E49-306546F6473A}"/>
    <cellStyle name="40% - Accent5 2 4 5" xfId="22598" xr:uid="{7D2CB4DB-7353-47B5-9028-41C29D9553E4}"/>
    <cellStyle name="40% - Accent5 2 4 5 2" xfId="30724" xr:uid="{15370625-B2DC-4C93-A695-9D6A49860498}"/>
    <cellStyle name="40% - Accent5 2 4 6" xfId="28747" xr:uid="{2BE47C5D-D7EA-44C7-BF75-D91C3BB97611}"/>
    <cellStyle name="40% - Accent5 2 4 7" xfId="36760" xr:uid="{4A30DFB0-66B9-4F93-B398-D54B58C04827}"/>
    <cellStyle name="40% - Accent5 2 5" xfId="11090" xr:uid="{327B606E-8B66-49B9-866D-EC9532CB2CAD}"/>
    <cellStyle name="40% - Accent5 2 5 2" xfId="12541" xr:uid="{3DD2EEF5-5B5B-4672-8E22-934D51E54EFB}"/>
    <cellStyle name="40% - Accent5 2 5 2 2" xfId="16114" xr:uid="{7A51AA77-D793-4813-ABE9-A3C50639E97F}"/>
    <cellStyle name="40% - Accent5 2 5 2 3" xfId="19641" xr:uid="{9D07E709-E102-4418-960D-9997FD5A27C9}"/>
    <cellStyle name="40% - Accent5 2 5 3" xfId="14686" xr:uid="{BDBB860F-E035-4535-8BE9-9B57BF157BBE}"/>
    <cellStyle name="40% - Accent5 2 5 4" xfId="18213" xr:uid="{ED25C423-16DE-4C28-A20D-3DDDB55F2AB6}"/>
    <cellStyle name="40% - Accent5 2 6" xfId="10661" xr:uid="{1CBFB59C-932A-45FF-B417-02581B6D9EDD}"/>
    <cellStyle name="40% - Accent5 2 6 2" xfId="12141" xr:uid="{522CD0B6-69FE-479D-8939-DC9143D1F96F}"/>
    <cellStyle name="40% - Accent5 2 6 2 2" xfId="15714" xr:uid="{BAD9A517-ADCF-482B-82A9-F1BD4F6E12FD}"/>
    <cellStyle name="40% - Accent5 2 6 2 3" xfId="19241" xr:uid="{BB6E6B48-2C50-47F0-B2C4-3D73B9FFD939}"/>
    <cellStyle name="40% - Accent5 2 6 3" xfId="14293" xr:uid="{85A106CD-70C0-4B29-BA36-40F435A35C65}"/>
    <cellStyle name="40% - Accent5 2 6 4" xfId="17820" xr:uid="{ED5C5DFC-2D7D-406B-B406-D2763CD4EEB8}"/>
    <cellStyle name="40% - Accent5 20" xfId="48176" xr:uid="{D6FD2C89-D549-4248-9556-79E4D8DAD1AE}"/>
    <cellStyle name="40% - Accent5 3" xfId="230" xr:uid="{9DAC00D4-3DC1-4FA8-8230-53C4C5321ABD}"/>
    <cellStyle name="40% - Accent5 3 10" xfId="6079" xr:uid="{F85E86C9-1EBB-4DD3-A8A8-A85CF47F1C38}"/>
    <cellStyle name="40% - Accent5 3 11" xfId="36198" xr:uid="{9C25D1F2-8B24-442B-83A6-7A6D9BB1A52B}"/>
    <cellStyle name="40% - Accent5 3 12" xfId="42504" xr:uid="{052015F3-9E59-4EA6-8DDE-04493B2CF4A5}"/>
    <cellStyle name="40% - Accent5 3 13" xfId="42576" xr:uid="{AA7142C5-D6F8-4F4C-8811-49F30CF65A67}"/>
    <cellStyle name="40% - Accent5 3 14" xfId="48050" xr:uid="{DBCA075E-214A-4D4C-A0FE-E9C0310252C0}"/>
    <cellStyle name="40% - Accent5 3 2" xfId="474" xr:uid="{316110A7-66F6-49DD-B344-24EF9AD3DDE5}"/>
    <cellStyle name="40% - Accent5 3 2 2" xfId="11145" xr:uid="{C5779714-C9BE-4248-98B3-1CB26701F521}"/>
    <cellStyle name="40% - Accent5 3 2 2 2" xfId="12597" xr:uid="{D4A9645A-764C-4ADB-9F9F-58204CF52D49}"/>
    <cellStyle name="40% - Accent5 3 2 2 2 2" xfId="16170" xr:uid="{351B2D7D-CF5D-43C5-9D2F-C65B6FDAB035}"/>
    <cellStyle name="40% - Accent5 3 2 2 2 2 2" xfId="35338" xr:uid="{C04414EA-2925-4E27-98F5-0F98A9606098}"/>
    <cellStyle name="40% - Accent5 3 2 2 2 3" xfId="19697" xr:uid="{179DE8DD-2C67-4E88-9514-053E3A0FA55D}"/>
    <cellStyle name="40% - Accent5 3 2 2 2 4" xfId="39691" xr:uid="{B3DAB91B-D703-4C88-B23E-346146459081}"/>
    <cellStyle name="40% - Accent5 3 2 2 3" xfId="14741" xr:uid="{B277EB47-7D97-4197-97D6-2BDDDEA34831}"/>
    <cellStyle name="40% - Accent5 3 2 2 3 2" xfId="33319" xr:uid="{75CDF9E8-D28F-424D-9E60-ACE7A53BA121}"/>
    <cellStyle name="40% - Accent5 3 2 2 3 3" xfId="41684" xr:uid="{1B7D361E-55D2-4124-BFF0-69D2D65CCDA8}"/>
    <cellStyle name="40% - Accent5 3 2 2 4" xfId="18268" xr:uid="{DFB96669-7EAC-4D36-99E4-FCB66426DA2F}"/>
    <cellStyle name="40% - Accent5 3 2 2 4 2" xfId="30363" xr:uid="{6F3A8EF1-D02B-4AA6-9152-7F588DAF18CF}"/>
    <cellStyle name="40% - Accent5 3 2 2 5" xfId="28399" xr:uid="{C6CA367C-A613-4224-A50F-4FCE2FD62D64}"/>
    <cellStyle name="40% - Accent5 3 2 2 6" xfId="37723" xr:uid="{E967E405-19F9-42EE-BDB2-902C2F298FEA}"/>
    <cellStyle name="40% - Accent5 3 2 3" xfId="20383" xr:uid="{21F4BBA8-65BF-41CF-8135-44EC34F0D6F3}"/>
    <cellStyle name="40% - Accent5 3 2 3 2" xfId="23266" xr:uid="{00F7E889-1F9A-4D10-AD4F-D5268F228350}"/>
    <cellStyle name="40% - Accent5 3 2 3 2 2" xfId="31592" xr:uid="{74B4590A-17CF-463C-A1FE-D59040053836}"/>
    <cellStyle name="40% - Accent5 3 2 3 2 3" xfId="39150" xr:uid="{1D0E5C16-1BE1-4BFD-8F0D-5D8A8EB93458}"/>
    <cellStyle name="40% - Accent5 3 2 3 3" xfId="25807" xr:uid="{E212CD1C-6169-439F-98BB-ADAFDFB84E39}"/>
    <cellStyle name="40% - Accent5 3 2 3 3 2" xfId="34758" xr:uid="{15B5E0D7-105B-498F-8173-0EBB7842DD73}"/>
    <cellStyle name="40% - Accent5 3 2 3 3 3" xfId="41130" xr:uid="{AC36ECB5-4889-41BA-BB93-17B46D7CED30}"/>
    <cellStyle name="40% - Accent5 3 2 3 4" xfId="21782" xr:uid="{F70709EC-C01A-456A-8903-A2C0FF673D7D}"/>
    <cellStyle name="40% - Accent5 3 2 3 4 2" xfId="29767" xr:uid="{D1AE23FB-BE9A-4712-ACDC-D33C9DBA778F}"/>
    <cellStyle name="40% - Accent5 3 2 3 5" xfId="27834" xr:uid="{A701C058-00A3-4942-ABFA-EC81A59B5594}"/>
    <cellStyle name="40% - Accent5 3 2 3 6" xfId="37135" xr:uid="{08618B19-448E-4293-9C5D-7B83BDB97F9A}"/>
    <cellStyle name="40% - Accent5 3 2 4" xfId="22849" xr:uid="{1A1BACEF-8324-4B94-A213-85F4D1689EEB}"/>
    <cellStyle name="40% - Accent5 3 2 4 2" xfId="25233" xr:uid="{6A79698C-C2D1-490A-861E-EEE83E0D0602}"/>
    <cellStyle name="40% - Accent5 3 2 4 2 2" xfId="34049" xr:uid="{320ED8BF-818D-4E7E-8603-58A8F045AB97}"/>
    <cellStyle name="40% - Accent5 3 2 4 3" xfId="31060" xr:uid="{D3FD8093-3185-4A23-A1CE-F153BD09A1EE}"/>
    <cellStyle name="40% - Accent5 3 2 4 4" xfId="38492" xr:uid="{1B0AEF38-F2F0-4FC3-B35F-6D60D55CAE31}"/>
    <cellStyle name="40% - Accent5 3 2 5" xfId="24220" xr:uid="{03463511-2918-4592-A802-272D20976873}"/>
    <cellStyle name="40% - Accent5 3 2 5 2" xfId="32762" xr:uid="{DD68A7B4-2E8F-4212-B2D4-3D18241720D2}"/>
    <cellStyle name="40% - Accent5 3 2 5 3" xfId="40427" xr:uid="{B4821557-F75D-49EF-8436-C8445882AE9E}"/>
    <cellStyle name="40% - Accent5 3 2 6" xfId="21244" xr:uid="{FC372CFE-E9B5-4377-843C-486774E57B9A}"/>
    <cellStyle name="40% - Accent5 3 2 6 2" xfId="29160" xr:uid="{DDC0E9B6-3A6F-48FA-B75C-8F74B6B1BD76}"/>
    <cellStyle name="40% - Accent5 3 2 7" xfId="27250" xr:uid="{1BE7C649-A49D-4EC8-8C1C-45F6D3531661}"/>
    <cellStyle name="40% - Accent5 3 2 8" xfId="36394" xr:uid="{0199C775-7EF4-4C1F-B99C-B675B6FFE157}"/>
    <cellStyle name="40% - Accent5 3 2 9" xfId="10130" xr:uid="{07B86717-201F-41AE-8C83-D88FA74D11EB}"/>
    <cellStyle name="40% - Accent5 3 3" xfId="2219" xr:uid="{54F97859-6971-49CA-962E-51A506ABD205}"/>
    <cellStyle name="40% - Accent5 3 3 10" xfId="10129" xr:uid="{1F8329CD-1704-4A67-9321-9D6A19101F9C}"/>
    <cellStyle name="40% - Accent5 3 3 11" xfId="44246" xr:uid="{7DBBAB0E-6D1B-4E6B-BD23-88198C411AB4}"/>
    <cellStyle name="40% - Accent5 3 3 2" xfId="3962" xr:uid="{9DE17C90-7B8A-4338-AFAE-1BCDEEEE355F}"/>
    <cellStyle name="40% - Accent5 3 3 2 2" xfId="23806" xr:uid="{3ABF61AF-64AE-4A59-95A1-0EEC677E086F}"/>
    <cellStyle name="40% - Accent5 3 3 2 2 2" xfId="26480" xr:uid="{A8684681-375C-43A1-929D-26E8F4D5203A}"/>
    <cellStyle name="40% - Accent5 3 3 2 2 2 2" xfId="35533" xr:uid="{3F050549-D146-40EE-A8AF-94839141789A}"/>
    <cellStyle name="40% - Accent5 3 3 2 2 3" xfId="32263" xr:uid="{29AEF749-95A3-4146-A100-1B38BEC51A57}"/>
    <cellStyle name="40% - Accent5 3 3 2 2 4" xfId="39878" xr:uid="{189F54DB-052C-47AC-940E-A9F455545E6A}"/>
    <cellStyle name="40% - Accent5 3 3 2 3" xfId="24771" xr:uid="{8C7ABD20-61CD-40A2-88A6-2A2235B9AD80}"/>
    <cellStyle name="40% - Accent5 3 3 2 3 2" xfId="33505" xr:uid="{B39E6EAE-0CAD-4614-82EC-7A24C5E28713}"/>
    <cellStyle name="40% - Accent5 3 3 2 3 3" xfId="41864" xr:uid="{AA871200-D090-4D7D-BBE1-280C819EB935}"/>
    <cellStyle name="40% - Accent5 3 3 2 4" xfId="22456" xr:uid="{88A6A19F-EE19-486D-98E4-448E28B8D50A}"/>
    <cellStyle name="40% - Accent5 3 3 2 4 2" xfId="30560" xr:uid="{65CB22D9-57AA-4709-B4D5-E9E24F2CB016}"/>
    <cellStyle name="40% - Accent5 3 3 2 5" xfId="28586" xr:uid="{A040F72C-563B-4BBC-A408-423BEACF35D2}"/>
    <cellStyle name="40% - Accent5 3 3 2 6" xfId="37918" xr:uid="{3EFE0B89-D4A1-4F4A-9743-9774404A807A}"/>
    <cellStyle name="40% - Accent5 3 3 2 7" xfId="20818" xr:uid="{D35413B0-6DC8-4DAD-9F91-3DF576F532BB}"/>
    <cellStyle name="40% - Accent5 3 3 2 8" xfId="45987" xr:uid="{35512706-CD9A-4718-A229-F373F2D0FF69}"/>
    <cellStyle name="40% - Accent5 3 3 3" xfId="20500" xr:uid="{82F71953-FB63-450B-8494-730C57819CB5}"/>
    <cellStyle name="40% - Accent5 3 3 3 2" xfId="23442" xr:uid="{C19410ED-470F-48E9-B60B-023B099B0313}"/>
    <cellStyle name="40% - Accent5 3 3 3 2 2" xfId="31771" xr:uid="{8E5714E8-3301-47F4-922C-AB3282C20F6E}"/>
    <cellStyle name="40% - Accent5 3 3 3 2 3" xfId="39323" xr:uid="{05362C5B-E97D-4579-B1BA-E4537B07E883}"/>
    <cellStyle name="40% - Accent5 3 3 3 3" xfId="25987" xr:uid="{0010261B-C2EE-4020-ACBD-B0D178136516}"/>
    <cellStyle name="40% - Accent5 3 3 3 3 2" xfId="34953" xr:uid="{983C624C-8BFF-4871-9CFB-A2DCCE25AD2B}"/>
    <cellStyle name="40% - Accent5 3 3 3 3 3" xfId="41319" xr:uid="{A65A3F98-9D58-4538-9D09-B371274D5EB4}"/>
    <cellStyle name="40% - Accent5 3 3 3 4" xfId="21961" xr:uid="{BF12531C-C0C6-429F-AA2B-79631302C239}"/>
    <cellStyle name="40% - Accent5 3 3 3 4 2" xfId="29970" xr:uid="{CC74FC37-F3B8-4AFF-BA96-23352EB38300}"/>
    <cellStyle name="40% - Accent5 3 3 3 5" xfId="28030" xr:uid="{21629568-A442-4A97-B026-F02AB0493C58}"/>
    <cellStyle name="40% - Accent5 3 3 3 6" xfId="37337" xr:uid="{31E648E8-0461-486D-A227-D353A27163BE}"/>
    <cellStyle name="40% - Accent5 3 3 4" xfId="22977" xr:uid="{9302A7D8-F631-445B-B6EE-9C1B19B81F4D}"/>
    <cellStyle name="40% - Accent5 3 3 4 2" xfId="25419" xr:uid="{84E09BA8-B468-4BC4-B37C-F815766CFAE3}"/>
    <cellStyle name="40% - Accent5 3 3 4 2 2" xfId="34249" xr:uid="{B80D9059-3F3E-4D06-8132-94AB0C577B4D}"/>
    <cellStyle name="40% - Accent5 3 3 4 3" xfId="31243" xr:uid="{FE58A286-B72E-4F80-B43F-6CFC7DEC082C}"/>
    <cellStyle name="40% - Accent5 3 3 4 4" xfId="38683" xr:uid="{A240969A-C36C-4F47-B16C-A54929F95281}"/>
    <cellStyle name="40% - Accent5 3 3 5" xfId="24401" xr:uid="{A333E556-C345-4B04-925F-05F118CB6C8A}"/>
    <cellStyle name="40% - Accent5 3 3 5 2" xfId="32951" xr:uid="{C37FE3B4-02A3-499B-B959-F74A413BD1BB}"/>
    <cellStyle name="40% - Accent5 3 3 5 3" xfId="40610" xr:uid="{86BE269B-DA8E-4D3F-B661-766D9583C66D}"/>
    <cellStyle name="40% - Accent5 3 3 6" xfId="21424" xr:uid="{EA9F363A-0195-4357-90C2-DB8EBAF9F241}"/>
    <cellStyle name="40% - Accent5 3 3 6 2" xfId="29362" xr:uid="{84591BD5-9B66-47EC-BCE7-0A0DE1B3C8C5}"/>
    <cellStyle name="40% - Accent5 3 3 7" xfId="27439" xr:uid="{9BEC7505-7C60-4E4D-BFF0-DBA26794236E}"/>
    <cellStyle name="40% - Accent5 3 3 8" xfId="36593" xr:uid="{847116C5-35B6-4478-A5B6-214ACAB31BBE}"/>
    <cellStyle name="40% - Accent5 3 3 9" xfId="20165" xr:uid="{2141286D-8CB9-4C79-B22E-5CA35E558B8E}"/>
    <cellStyle name="40% - Accent5 3 4" xfId="2292" xr:uid="{A74C1D47-8DE9-44C8-8718-44CF2179C930}"/>
    <cellStyle name="40% - Accent5 3 4 2" xfId="11827" xr:uid="{391A7A05-3970-4200-9C28-DECD611FCBF7}"/>
    <cellStyle name="40% - Accent5 3 4 2 2" xfId="15406" xr:uid="{97DEC49D-3AD0-4A54-A898-CF1036F4F582}"/>
    <cellStyle name="40% - Accent5 3 4 2 2 2" xfId="35694" xr:uid="{A478C959-5927-409B-ADD1-E4BB4D061F6B}"/>
    <cellStyle name="40% - Accent5 3 4 2 2 3" xfId="40039" xr:uid="{D769081C-1CC2-43E7-932C-07DC3D90FE06}"/>
    <cellStyle name="40% - Accent5 3 4 2 3" xfId="18933" xr:uid="{455A7CEB-5EE1-4F60-BC62-8884439D157B}"/>
    <cellStyle name="40% - Accent5 3 4 2 3 2" xfId="42022" xr:uid="{895B9B95-6F16-4328-A4EB-C8757DE53572}"/>
    <cellStyle name="40% - Accent5 3 4 2 4" xfId="38074" xr:uid="{875E08C6-5755-436A-97EC-6382930B64DF}"/>
    <cellStyle name="40% - Accent5 3 4 3" xfId="13997" xr:uid="{5AB0A890-0745-4B77-BC50-60E12BBEADD4}"/>
    <cellStyle name="40% - Accent5 3 4 3 2" xfId="34401" xr:uid="{5C25F14B-3CB3-464B-8CCC-E2F0A3B6430C}"/>
    <cellStyle name="40% - Accent5 3 4 3 3" xfId="38831" xr:uid="{8B50ADAD-D0CB-4362-944C-968524241562}"/>
    <cellStyle name="40% - Accent5 3 4 4" xfId="17529" xr:uid="{96AF867E-A6E5-49A8-838C-93B76D37B833}"/>
    <cellStyle name="40% - Accent5 3 4 4 2" xfId="33662" xr:uid="{B3875E83-444B-4FD4-BEFA-44EF38B063FE}"/>
    <cellStyle name="40% - Accent5 3 4 4 3" xfId="40771" xr:uid="{0D689EF1-6DEC-49EE-8C23-7A07258D4B0F}"/>
    <cellStyle name="40% - Accent5 3 4 5" xfId="22599" xr:uid="{EDD4FAF7-BC5F-439C-98A9-64F21085BACB}"/>
    <cellStyle name="40% - Accent5 3 4 5 2" xfId="30726" xr:uid="{05E4C254-A7B9-4EEB-B2BA-BB9EF5A7C771}"/>
    <cellStyle name="40% - Accent5 3 4 6" xfId="28749" xr:uid="{78E5AC9A-7C59-46AC-B0AD-66028EE47322}"/>
    <cellStyle name="40% - Accent5 3 4 7" xfId="36762" xr:uid="{9FF38983-3FF0-4D19-BC6E-AEDBC0DB0BBF}"/>
    <cellStyle name="40% - Accent5 3 4 8" xfId="9301" xr:uid="{A90CCBE7-8F2F-4D9B-ACE1-93C318C58FE8}"/>
    <cellStyle name="40% - Accent5 3 4 9" xfId="44317" xr:uid="{E7263BCF-8930-45A9-AE4A-456B0ACD83C2}"/>
    <cellStyle name="40% - Accent5 3 5" xfId="4058" xr:uid="{A1605D67-4F50-4C90-972D-41ECD761B51D}"/>
    <cellStyle name="40% - Accent5 3 5 2" xfId="12197" xr:uid="{AD0CA889-B6F3-4BD4-B910-91D802E00AFE}"/>
    <cellStyle name="40% - Accent5 3 5 2 2" xfId="15770" xr:uid="{90348EBC-8F4B-4A12-B594-7F6F54169F3C}"/>
    <cellStyle name="40% - Accent5 3 5 2 2 2" xfId="35158" xr:uid="{B802B78A-9989-47EC-B257-FA8B9972608A}"/>
    <cellStyle name="40% - Accent5 3 5 2 3" xfId="19297" xr:uid="{379595B7-1D65-49DF-882C-06CD022042A7}"/>
    <cellStyle name="40% - Accent5 3 5 2 4" xfId="39511" xr:uid="{37D1FD5A-A0B5-4105-A8A1-8EBC59CE4144}"/>
    <cellStyle name="40% - Accent5 3 5 3" xfId="14349" xr:uid="{A98762CD-DB58-44A1-8208-52DDA94BEE68}"/>
    <cellStyle name="40% - Accent5 3 5 3 2" xfId="33144" xr:uid="{C419C9BB-54F2-4F8E-A217-3D53FAA5EF46}"/>
    <cellStyle name="40% - Accent5 3 5 3 3" xfId="41509" xr:uid="{102A4D53-05CD-4CC3-A5CF-D7418577940C}"/>
    <cellStyle name="40% - Accent5 3 5 4" xfId="17876" xr:uid="{C43F70B4-7BC8-4A4A-80E5-27BC932311F4}"/>
    <cellStyle name="40% - Accent5 3 5 4 2" xfId="30176" xr:uid="{D3D1A1C4-C17D-434C-B189-8E9E30109814}"/>
    <cellStyle name="40% - Accent5 3 5 5" xfId="28226" xr:uid="{D6717480-70EB-465E-BA57-DF33336C8F78}"/>
    <cellStyle name="40% - Accent5 3 5 6" xfId="37541" xr:uid="{5F08DBBF-F1B5-4DE9-85A9-5AF625396DA5}"/>
    <cellStyle name="40% - Accent5 3 5 7" xfId="10717" xr:uid="{1340FEA7-A8DB-4426-A816-8D187EF32FED}"/>
    <cellStyle name="40% - Accent5 3 5 8" xfId="46063" xr:uid="{EA1DCE89-0DAD-4885-B4FD-4F1FEEF792A0}"/>
    <cellStyle name="40% - Accent5 3 6" xfId="4136" xr:uid="{F25CCEBD-BFA4-479F-AA07-A36F191FE0B8}"/>
    <cellStyle name="40% - Accent5 3 6 2" xfId="23121" xr:uid="{5C5F6473-C2E5-4F3F-B814-5C3128E353A5}"/>
    <cellStyle name="40% - Accent5 3 6 2 2" xfId="31429" xr:uid="{D55EDAE4-A6A7-4EC7-9784-DBB882CA6206}"/>
    <cellStyle name="40% - Accent5 3 6 2 3" xfId="38987" xr:uid="{41C5B5A8-812E-4D64-A09F-0681D78965D1}"/>
    <cellStyle name="40% - Accent5 3 6 3" xfId="25651" xr:uid="{228387A5-9E6B-42A4-A469-E4771A15D774}"/>
    <cellStyle name="40% - Accent5 3 6 3 2" xfId="34572" xr:uid="{85E44D9E-8F10-4CF0-A81B-85A20F607B30}"/>
    <cellStyle name="40% - Accent5 3 6 3 3" xfId="40944" xr:uid="{5C25CA50-BCA5-4864-AC8E-B56F32953969}"/>
    <cellStyle name="40% - Accent5 3 6 4" xfId="21608" xr:uid="{22DC0675-8733-4644-A961-43A3F5BBF0B7}"/>
    <cellStyle name="40% - Accent5 3 6 4 2" xfId="29568" xr:uid="{791AB8F9-947A-4DCC-85FA-7FB72A4BE662}"/>
    <cellStyle name="40% - Accent5 3 6 5" xfId="27648" xr:uid="{D0E87AB9-69F7-4B3C-91C3-0C6B351CE7E6}"/>
    <cellStyle name="40% - Accent5 3 6 6" xfId="36936" xr:uid="{DB90EA17-2FBB-4AE8-B11F-19E7460D41C9}"/>
    <cellStyle name="40% - Accent5 3 6 7" xfId="20283" xr:uid="{F98A82CB-6F58-4AB9-A39C-58E29E71EB44}"/>
    <cellStyle name="40% - Accent5 3 6 8" xfId="8760" xr:uid="{A80B9F37-B4A3-4657-A27B-D37653275246}"/>
    <cellStyle name="40% - Accent5 3 6 9" xfId="46140" xr:uid="{6AD3E9B5-5E16-4B16-92F8-30A33F100D09}"/>
    <cellStyle name="40% - Accent5 3 7" xfId="4213" xr:uid="{54A0C830-4D42-4C35-822B-B6C3366E229C}"/>
    <cellStyle name="40% - Accent5 3 7 2" xfId="25072" xr:uid="{C41BF260-7C1D-4043-8909-CD4668419F8A}"/>
    <cellStyle name="40% - Accent5 3 7 2 2" xfId="33873" xr:uid="{17C260C0-25FC-4785-B746-1F218B112882}"/>
    <cellStyle name="40% - Accent5 3 7 3" xfId="30899" xr:uid="{7BF3B69D-5CF6-402B-8BB8-D765E42B13FB}"/>
    <cellStyle name="40% - Accent5 3 7 4" xfId="38314" xr:uid="{2C9120DB-84D0-4D20-9E74-34807664CDDE}"/>
    <cellStyle name="40% - Accent5 3 7 5" xfId="22741" xr:uid="{A5DA37B2-AAFB-43AE-B42A-38D9E89409D5}"/>
    <cellStyle name="40% - Accent5 3 7 6" xfId="46217" xr:uid="{C5AEC4D3-0820-4B86-A696-E1E2BD537ED9}"/>
    <cellStyle name="40% - Accent5 3 8" xfId="4290" xr:uid="{3604C087-F373-49E4-88C8-C6DC7274070C}"/>
    <cellStyle name="40% - Accent5 3 8 2" xfId="32588" xr:uid="{C14CA66A-6FA0-4A5F-9602-CFEBD363C41E}"/>
    <cellStyle name="40% - Accent5 3 8 3" xfId="40253" xr:uid="{BC85D5D2-B423-481E-A734-F357AC3DE690}"/>
    <cellStyle name="40% - Accent5 3 8 4" xfId="24076" xr:uid="{B2C597B2-2F5E-4658-B4DA-EA78D864E9B3}"/>
    <cellStyle name="40% - Accent5 3 8 5" xfId="46294" xr:uid="{3A185BE6-0A85-497E-AE9C-C07ED9ED6AE0}"/>
    <cellStyle name="40% - Accent5 3 9" xfId="5954" xr:uid="{8D044A5A-8165-4FCC-A7C2-81B2D7F48F44}"/>
    <cellStyle name="40% - Accent5 3 9 2" xfId="28960" xr:uid="{6FEA2478-C2E5-437F-AAB1-A40174BB198F}"/>
    <cellStyle name="40% - Accent5 3 9 3" xfId="21075" xr:uid="{23F7ACC3-A56D-41E7-B507-36C7F88DB65A}"/>
    <cellStyle name="40% - Accent5 3 9 4" xfId="47951" xr:uid="{548AE0A1-E83E-485D-A8AB-2883AA6B9CF6}"/>
    <cellStyle name="40% - Accent5 4" xfId="475" xr:uid="{02F6796A-58E8-411A-BDFD-759C45B57C1F}"/>
    <cellStyle name="40% - Accent5 4 10" xfId="27080" xr:uid="{A845155F-6089-473F-AADC-1FB48C1C0F3F}"/>
    <cellStyle name="40% - Accent5 4 11" xfId="36199" xr:uid="{257FB140-6C33-433A-AA50-3FBCBCEE8965}"/>
    <cellStyle name="40% - Accent5 4 2" xfId="11212" xr:uid="{8B7DC4D6-3E5E-4DED-9048-73411AAA2B46}"/>
    <cellStyle name="40% - Accent5 4 2 2" xfId="12677" xr:uid="{9CF59614-4469-48C4-A7E2-D0F6D225397D}"/>
    <cellStyle name="40% - Accent5 4 2 2 2" xfId="16250" xr:uid="{BDFD0105-F5D7-4001-9377-6CBB76ED482D}"/>
    <cellStyle name="40% - Accent5 4 2 2 2 2" xfId="26303" xr:uid="{0F55988D-3F7B-4637-8AF6-B89D0ED88A77}"/>
    <cellStyle name="40% - Accent5 4 2 2 2 2 2" xfId="35339" xr:uid="{3023D336-053C-4BC6-A2D1-15071A638424}"/>
    <cellStyle name="40% - Accent5 4 2 2 2 3" xfId="32088" xr:uid="{3AFD79E3-08C9-4BAC-BF1A-E644B8C5B6C6}"/>
    <cellStyle name="40% - Accent5 4 2 2 2 4" xfId="39692" xr:uid="{07218E03-070C-4D17-B47A-5FB4A5AB4067}"/>
    <cellStyle name="40% - Accent5 4 2 2 3" xfId="19777" xr:uid="{F8C59899-9254-4E69-810B-FD0E6A66FD91}"/>
    <cellStyle name="40% - Accent5 4 2 2 3 2" xfId="33320" xr:uid="{180590AE-6D3D-45F7-9D42-5D92D3AF0009}"/>
    <cellStyle name="40% - Accent5 4 2 2 3 3" xfId="41685" xr:uid="{0FFEDE6E-218D-480F-AF2B-3B46C76E9D2A}"/>
    <cellStyle name="40% - Accent5 4 2 2 4" xfId="22285" xr:uid="{D4CA5F63-5590-43E2-A1F8-169309A0B602}"/>
    <cellStyle name="40% - Accent5 4 2 2 4 2" xfId="30364" xr:uid="{EC43B09B-9CD2-4F9D-9121-765F04EE0BC9}"/>
    <cellStyle name="40% - Accent5 4 2 2 5" xfId="28400" xr:uid="{BC60D012-16C2-48B0-AB30-DAB71346B9D0}"/>
    <cellStyle name="40% - Accent5 4 2 2 6" xfId="37724" xr:uid="{3781EEFB-CB14-4A89-A66F-284CD915838C}"/>
    <cellStyle name="40% - Accent5 4 2 3" xfId="14808" xr:uid="{133480AB-350D-4291-B6BB-BEE84E76BD05}"/>
    <cellStyle name="40% - Accent5 4 2 3 2" xfId="23267" xr:uid="{F6CF2F03-85CB-422E-A7AA-919FC533C40F}"/>
    <cellStyle name="40% - Accent5 4 2 3 2 2" xfId="31593" xr:uid="{19865244-6229-489D-8D26-BBE279563EB6}"/>
    <cellStyle name="40% - Accent5 4 2 3 2 3" xfId="39151" xr:uid="{55DC0264-08E3-449B-A277-5F98E380EBDA}"/>
    <cellStyle name="40% - Accent5 4 2 3 3" xfId="25808" xr:uid="{0E6086CF-8E85-4B5C-86B4-8589D194BF0B}"/>
    <cellStyle name="40% - Accent5 4 2 3 3 2" xfId="34759" xr:uid="{472F94CE-0DC1-4D92-BB4C-C3BCE2258A2B}"/>
    <cellStyle name="40% - Accent5 4 2 3 3 3" xfId="41131" xr:uid="{60C0FFC3-0D07-481A-842A-625DCD0E936A}"/>
    <cellStyle name="40% - Accent5 4 2 3 4" xfId="21783" xr:uid="{8380E3D7-2D1F-4D05-8B86-2C7BE3AE7A4E}"/>
    <cellStyle name="40% - Accent5 4 2 3 4 2" xfId="29768" xr:uid="{DBDAE6D0-98B9-4EC2-A62E-6D0828794D65}"/>
    <cellStyle name="40% - Accent5 4 2 3 5" xfId="27835" xr:uid="{7BE14F8E-3527-4D7A-918C-878ABDFCF4FD}"/>
    <cellStyle name="40% - Accent5 4 2 3 6" xfId="37136" xr:uid="{7E08D949-489D-4139-9662-CC2E189679DF}"/>
    <cellStyle name="40% - Accent5 4 2 4" xfId="18335" xr:uid="{CE635E19-C9B9-4270-A9E9-B1BD3485F637}"/>
    <cellStyle name="40% - Accent5 4 2 4 2" xfId="25234" xr:uid="{22E778FB-0DA3-4FC5-87F2-5E8C9849A700}"/>
    <cellStyle name="40% - Accent5 4 2 4 2 2" xfId="34050" xr:uid="{2B4AAA4A-03A6-4C8D-BC1B-64D3CC6E6F10}"/>
    <cellStyle name="40% - Accent5 4 2 4 3" xfId="31061" xr:uid="{AA9142A9-D9DD-4D1E-B5A2-55F1FA2F28BC}"/>
    <cellStyle name="40% - Accent5 4 2 4 4" xfId="38493" xr:uid="{5543099F-73F0-4B97-89AA-10B4DBB66328}"/>
    <cellStyle name="40% - Accent5 4 2 5" xfId="24221" xr:uid="{447191F9-874D-4375-B91D-A0C16DC99592}"/>
    <cellStyle name="40% - Accent5 4 2 5 2" xfId="32763" xr:uid="{76935057-1B50-4A1D-ACD6-C89CAF0B8E69}"/>
    <cellStyle name="40% - Accent5 4 2 5 3" xfId="40428" xr:uid="{D77D2A11-8656-4674-AE9D-47EDDF59D3F7}"/>
    <cellStyle name="40% - Accent5 4 2 6" xfId="21245" xr:uid="{33A06937-044E-4A8E-84C6-10FA25E106F8}"/>
    <cellStyle name="40% - Accent5 4 2 6 2" xfId="29161" xr:uid="{86D63A09-F5B6-46C0-89C7-6831983CE65E}"/>
    <cellStyle name="40% - Accent5 4 2 7" xfId="27251" xr:uid="{B17BEC08-FB80-4825-96B3-8013F2505EA3}"/>
    <cellStyle name="40% - Accent5 4 2 8" xfId="36395" xr:uid="{8A597C8D-C79F-4D33-95A6-77AA1C9C60D0}"/>
    <cellStyle name="40% - Accent5 4 3" xfId="10785" xr:uid="{8851D6F2-D5EB-4B98-A5B4-0BCDB2E040CE}"/>
    <cellStyle name="40% - Accent5 4 3 2" xfId="12270" xr:uid="{88A5EAAC-98EC-4AA0-8AF7-3C45DC5BBCC4}"/>
    <cellStyle name="40% - Accent5 4 3 2 2" xfId="15843" xr:uid="{ADBD1FE5-EFBB-43BA-857C-A923EDFEFA55}"/>
    <cellStyle name="40% - Accent5 4 3 2 2 2" xfId="26481" xr:uid="{216A86C7-7CDB-4FA8-8350-B9FB9DE9796C}"/>
    <cellStyle name="40% - Accent5 4 3 2 2 2 2" xfId="35534" xr:uid="{9BC70294-4E76-496C-B51E-7A455041DCE5}"/>
    <cellStyle name="40% - Accent5 4 3 2 2 3" xfId="32264" xr:uid="{29EDA930-B27D-4DF7-9BC3-1E81AF9B0CCF}"/>
    <cellStyle name="40% - Accent5 4 3 2 2 4" xfId="39879" xr:uid="{BFD07E50-2D45-4CE2-9705-FA546DF97E08}"/>
    <cellStyle name="40% - Accent5 4 3 2 3" xfId="19370" xr:uid="{21EAD681-5D8C-49CF-B8A7-70A3D466DC9D}"/>
    <cellStyle name="40% - Accent5 4 3 2 3 2" xfId="33506" xr:uid="{A29E5F84-10FC-46A6-B315-E99B10C33E44}"/>
    <cellStyle name="40% - Accent5 4 3 2 3 3" xfId="41865" xr:uid="{91B7C14C-8A03-47BB-815F-04068335E5D1}"/>
    <cellStyle name="40% - Accent5 4 3 2 4" xfId="22457" xr:uid="{8C99C0B2-4EA9-411D-BCA1-240B86C41BA5}"/>
    <cellStyle name="40% - Accent5 4 3 2 4 2" xfId="30561" xr:uid="{05A9E79E-AEF3-4DA9-8499-96E37352986C}"/>
    <cellStyle name="40% - Accent5 4 3 2 5" xfId="28587" xr:uid="{74643D7A-4EBF-4FCC-B378-5D9A3D369405}"/>
    <cellStyle name="40% - Accent5 4 3 2 6" xfId="37919" xr:uid="{696737C3-D002-4C6E-B0D6-DECCE3FDF391}"/>
    <cellStyle name="40% - Accent5 4 3 3" xfId="14417" xr:uid="{71E33E9D-3B80-4D5C-96DD-AB00A742CC60}"/>
    <cellStyle name="40% - Accent5 4 3 3 2" xfId="23443" xr:uid="{F1AE417C-EF50-45A6-A521-48D16C7E0FEB}"/>
    <cellStyle name="40% - Accent5 4 3 3 2 2" xfId="31772" xr:uid="{EDE50AC7-110F-419C-9278-96A9BF33F261}"/>
    <cellStyle name="40% - Accent5 4 3 3 2 3" xfId="39324" xr:uid="{8A30ABD9-2E2B-41EA-8379-BCBF37A46639}"/>
    <cellStyle name="40% - Accent5 4 3 3 3" xfId="25988" xr:uid="{BC0EA502-800A-411E-92E3-537FCCC8D986}"/>
    <cellStyle name="40% - Accent5 4 3 3 3 2" xfId="34954" xr:uid="{79513310-1A68-49B4-A6B0-E2AE1469C678}"/>
    <cellStyle name="40% - Accent5 4 3 3 3 3" xfId="41320" xr:uid="{3912483C-426D-4955-B0B3-96721437B988}"/>
    <cellStyle name="40% - Accent5 4 3 3 4" xfId="21962" xr:uid="{7F527AA7-2F3A-4B7A-BDCE-A51B477AA2A6}"/>
    <cellStyle name="40% - Accent5 4 3 3 4 2" xfId="29971" xr:uid="{F63D80B3-CAC4-47F5-9573-A2C51FE36416}"/>
    <cellStyle name="40% - Accent5 4 3 3 5" xfId="28031" xr:uid="{E864BABB-C290-4D82-8E58-8A17357E760D}"/>
    <cellStyle name="40% - Accent5 4 3 3 6" xfId="37338" xr:uid="{4F8D80C0-7A71-487B-9D26-80BD1F45B008}"/>
    <cellStyle name="40% - Accent5 4 3 4" xfId="17944" xr:uid="{99C6A1B4-D7D8-4EA7-A02E-942B606E7E3B}"/>
    <cellStyle name="40% - Accent5 4 3 4 2" xfId="25420" xr:uid="{8F5EFE27-9AD2-4842-B034-3DA572E36191}"/>
    <cellStyle name="40% - Accent5 4 3 4 2 2" xfId="34250" xr:uid="{C9F17FD9-0671-4860-AFA5-4ABF9A2FB552}"/>
    <cellStyle name="40% - Accent5 4 3 4 3" xfId="31244" xr:uid="{BCAAA4ED-5A7C-4D30-8251-30255637FDBA}"/>
    <cellStyle name="40% - Accent5 4 3 4 4" xfId="38684" xr:uid="{FD01970E-DCBF-49DC-B91D-E67F9D3142F7}"/>
    <cellStyle name="40% - Accent5 4 3 5" xfId="24402" xr:uid="{26AA9123-A18A-47FB-B12F-30CE1B574679}"/>
    <cellStyle name="40% - Accent5 4 3 5 2" xfId="32952" xr:uid="{FCD50C32-5FF0-4687-9E73-B6E0D9753EF2}"/>
    <cellStyle name="40% - Accent5 4 3 5 3" xfId="40611" xr:uid="{AE94AF2A-0E92-48B6-A455-4BA3FA5FDEFE}"/>
    <cellStyle name="40% - Accent5 4 3 6" xfId="21425" xr:uid="{05E1D917-9B7F-4ECB-B17D-0898ED4B7E83}"/>
    <cellStyle name="40% - Accent5 4 3 6 2" xfId="29363" xr:uid="{A6416FEC-AB55-45B1-8FB4-6766F0EBEBB7}"/>
    <cellStyle name="40% - Accent5 4 3 7" xfId="27440" xr:uid="{CCCF361F-939E-4224-860F-E9D263AC80AE}"/>
    <cellStyle name="40% - Accent5 4 3 8" xfId="36594" xr:uid="{9BDE3299-B777-4BF4-81D2-0E4AF4126313}"/>
    <cellStyle name="40% - Accent5 4 4" xfId="12001" xr:uid="{2A326800-2DDA-44B0-8146-5008424F4739}"/>
    <cellStyle name="40% - Accent5 4 4 2" xfId="15579" xr:uid="{AA06E7F2-A670-4656-ACAF-82000C676F22}"/>
    <cellStyle name="40% - Accent5 4 4 2 2" xfId="26615" xr:uid="{A6FE9472-9DE7-4B1C-9C6D-B13D36EDB221}"/>
    <cellStyle name="40% - Accent5 4 4 2 2 2" xfId="35695" xr:uid="{22E27FC9-FB3E-4F15-8894-F7DA43BE6326}"/>
    <cellStyle name="40% - Accent5 4 4 2 2 3" xfId="40040" xr:uid="{E62F8EC7-01B3-4D81-A651-A782F94A9510}"/>
    <cellStyle name="40% - Accent5 4 4 2 3" xfId="32393" xr:uid="{0F48C35B-18EE-4A13-93E0-D8977189867F}"/>
    <cellStyle name="40% - Accent5 4 4 2 3 2" xfId="42023" xr:uid="{3E585FD1-D475-451E-ACAA-8BFCD1C1F837}"/>
    <cellStyle name="40% - Accent5 4 4 2 4" xfId="38075" xr:uid="{DCDE4C23-EA5F-422D-8896-45ABE725752D}"/>
    <cellStyle name="40% - Accent5 4 4 3" xfId="19106" xr:uid="{169123E9-EF92-4D04-A563-1F37B3A76890}"/>
    <cellStyle name="40% - Accent5 4 4 3 2" xfId="34402" xr:uid="{CA4A01C2-3784-42A5-8591-7E8A3AB035B3}"/>
    <cellStyle name="40% - Accent5 4 4 3 3" xfId="38832" xr:uid="{A7AD431C-2528-4FAE-81D3-95814865FA45}"/>
    <cellStyle name="40% - Accent5 4 4 4" xfId="24885" xr:uid="{452FF120-79A2-43DA-94CC-4678EF903682}"/>
    <cellStyle name="40% - Accent5 4 4 4 2" xfId="33663" xr:uid="{B5326274-CC6D-4276-B81B-56C6E47F425E}"/>
    <cellStyle name="40% - Accent5 4 4 4 3" xfId="40772" xr:uid="{605A9795-33E7-4233-9040-759F62724236}"/>
    <cellStyle name="40% - Accent5 4 4 5" xfId="22600" xr:uid="{D0C42CDF-B140-44F7-906D-1B8E4AEBA90B}"/>
    <cellStyle name="40% - Accent5 4 4 5 2" xfId="30727" xr:uid="{8649DF08-32FF-42B6-ABB3-5033B957B8DB}"/>
    <cellStyle name="40% - Accent5 4 4 6" xfId="28750" xr:uid="{07656804-E108-43BB-A0BD-7A49E3E71268}"/>
    <cellStyle name="40% - Accent5 4 4 7" xfId="36763" xr:uid="{F1109052-4219-491A-A841-1F544564F439}"/>
    <cellStyle name="40% - Accent5 4 5" xfId="10464" xr:uid="{33BB0846-DD81-43B3-94B9-7A2177ECD92F}"/>
    <cellStyle name="40% - Accent5 4 5 2" xfId="14172" xr:uid="{1818BFD9-2AFF-4F4A-B70B-49743E488128}"/>
    <cellStyle name="40% - Accent5 4 5 2 2" xfId="26151" xr:uid="{CFD88226-BC3F-4911-ACE3-C2FD93D7B6CF}"/>
    <cellStyle name="40% - Accent5 4 5 2 2 2" xfId="35159" xr:uid="{0705BBFA-BEAB-4575-A589-66E6F7CA78D3}"/>
    <cellStyle name="40% - Accent5 4 5 2 3" xfId="31936" xr:uid="{EF1F45E6-0CC5-4EBA-9BD1-7EF91312F4A5}"/>
    <cellStyle name="40% - Accent5 4 5 2 4" xfId="39512" xr:uid="{10C26281-5ADF-4EF9-886C-77E35F193C6C}"/>
    <cellStyle name="40% - Accent5 4 5 3" xfId="17699" xr:uid="{8FB854F2-7A69-498D-83AA-B763F2A64138}"/>
    <cellStyle name="40% - Accent5 4 5 3 2" xfId="33145" xr:uid="{D6C96D86-2EA4-48D0-BBD7-79E9195180CF}"/>
    <cellStyle name="40% - Accent5 4 5 3 3" xfId="41510" xr:uid="{22522BEB-2EAF-4853-8E6D-C6D9C1BDF670}"/>
    <cellStyle name="40% - Accent5 4 5 4" xfId="22127" xr:uid="{4E18901B-C315-46E2-A73E-16C08705F521}"/>
    <cellStyle name="40% - Accent5 4 5 4 2" xfId="30177" xr:uid="{6580B025-2BF6-4557-AFE4-D26B80155C69}"/>
    <cellStyle name="40% - Accent5 4 5 5" xfId="28227" xr:uid="{583AD7C0-B5A3-4EFE-BC0C-E9E2BE7E7268}"/>
    <cellStyle name="40% - Accent5 4 5 6" xfId="37542" xr:uid="{CA571B12-8FF0-4CC2-ACDD-7C6F8F90BFE4}"/>
    <cellStyle name="40% - Accent5 4 6" xfId="20284" xr:uid="{22FDA1E7-27B6-4630-8B50-44FF4B7E6E31}"/>
    <cellStyle name="40% - Accent5 4 6 2" xfId="23122" xr:uid="{3A770834-6D89-4F57-852E-32BDFFDB278C}"/>
    <cellStyle name="40% - Accent5 4 6 2 2" xfId="31430" xr:uid="{4F417C53-EB11-4019-8AF0-F1175332D21A}"/>
    <cellStyle name="40% - Accent5 4 6 2 3" xfId="38988" xr:uid="{847A7350-62C2-4EF6-9D9E-B2F4416F341D}"/>
    <cellStyle name="40% - Accent5 4 6 3" xfId="25652" xr:uid="{B65E566A-86DC-4D48-9E51-3792C42ADCD2}"/>
    <cellStyle name="40% - Accent5 4 6 3 2" xfId="34573" xr:uid="{5A635383-CB64-4A31-9AA6-EE471779791C}"/>
    <cellStyle name="40% - Accent5 4 6 3 3" xfId="40945" xr:uid="{11ECA010-BE7C-41A0-947F-C16B4F83526E}"/>
    <cellStyle name="40% - Accent5 4 6 4" xfId="21609" xr:uid="{AA4BF8CA-9B28-4FE0-9814-6EB3EE5EA6FA}"/>
    <cellStyle name="40% - Accent5 4 6 4 2" xfId="29569" xr:uid="{215A3359-2E22-4F47-A864-B6DEA1B837B3}"/>
    <cellStyle name="40% - Accent5 4 6 5" xfId="27649" xr:uid="{97AD5A00-91F9-4F24-9B11-A2EDF5BB6F96}"/>
    <cellStyle name="40% - Accent5 4 6 6" xfId="36937" xr:uid="{C0594CA6-AD94-4F93-B09F-1AD3B3700AB4}"/>
    <cellStyle name="40% - Accent5 4 7" xfId="22742" xr:uid="{79039CD2-6186-4DDA-8B79-5DEF42987D78}"/>
    <cellStyle name="40% - Accent5 4 7 2" xfId="25073" xr:uid="{DBC48B5E-EB84-4C6D-97DE-8FF41D6422DE}"/>
    <cellStyle name="40% - Accent5 4 7 2 2" xfId="33874" xr:uid="{A82A21AE-9538-4E43-9E3C-11D81B8EF36D}"/>
    <cellStyle name="40% - Accent5 4 7 3" xfId="30900" xr:uid="{07F8AF50-75FC-4F2A-AC96-4D4EA3358B3A}"/>
    <cellStyle name="40% - Accent5 4 7 4" xfId="38315" xr:uid="{343ACC36-830F-41A6-A481-FDF2011A6363}"/>
    <cellStyle name="40% - Accent5 4 8" xfId="24077" xr:uid="{A827E9E0-ED1D-4C59-A775-E089715D04BF}"/>
    <cellStyle name="40% - Accent5 4 8 2" xfId="32589" xr:uid="{2B60032B-F93E-49E0-ADC1-2700DE493087}"/>
    <cellStyle name="40% - Accent5 4 8 3" xfId="40254" xr:uid="{95B31D91-FBDF-4086-AA94-4A222D6A7AA7}"/>
    <cellStyle name="40% - Accent5 4 9" xfId="21076" xr:uid="{02BA39C9-8B79-489E-9F8A-6C4C72CE628A}"/>
    <cellStyle name="40% - Accent5 4 9 2" xfId="28961" xr:uid="{9C5E2740-E15C-4E41-9F33-1B681BA288F7}"/>
    <cellStyle name="40% - Accent5 5" xfId="814" xr:uid="{1E114079-B53E-4A54-8A8D-EA90095CFA17}"/>
    <cellStyle name="40% - Accent5 5 10" xfId="36195" xr:uid="{DE65AFBB-9B31-4347-9AD6-B0791DF7BC44}"/>
    <cellStyle name="40% - Accent5 5 11" xfId="6643" xr:uid="{ACD11523-5590-4BAC-8404-4E361ABDC14A}"/>
    <cellStyle name="40% - Accent5 5 12" xfId="42910" xr:uid="{93ACF3AC-CE0C-487E-B43E-DF893AC4DE70}"/>
    <cellStyle name="40% - Accent5 5 2" xfId="1959" xr:uid="{364DC133-9607-4A51-8A11-2259D324053E}"/>
    <cellStyle name="40% - Accent5 5 2 10" xfId="44006" xr:uid="{CE9393AC-6D1B-4FA6-A99F-F763C5283C53}"/>
    <cellStyle name="40% - Accent5 5 2 2" xfId="3722" xr:uid="{8350E376-3E30-4801-A102-3122797DE177}"/>
    <cellStyle name="40% - Accent5 5 2 2 2" xfId="16354" xr:uid="{83762BE2-2872-4277-8E37-36D3151AAE74}"/>
    <cellStyle name="40% - Accent5 5 2 2 2 2" xfId="26301" xr:uid="{19C260FB-1C5F-45E7-BDA3-9166CC21A054}"/>
    <cellStyle name="40% - Accent5 5 2 2 2 2 2" xfId="35335" xr:uid="{BC088EEE-6355-4E2F-8509-A0D80EE687F9}"/>
    <cellStyle name="40% - Accent5 5 2 2 2 3" xfId="32086" xr:uid="{999F26C7-1EB8-44CD-A7F7-82ADC35BE990}"/>
    <cellStyle name="40% - Accent5 5 2 2 2 4" xfId="39688" xr:uid="{D62F9456-2B2A-4100-AF1E-8952190DF840}"/>
    <cellStyle name="40% - Accent5 5 2 2 3" xfId="19881" xr:uid="{249FC779-1246-4955-BC98-1934F95314CF}"/>
    <cellStyle name="40% - Accent5 5 2 2 3 2" xfId="33317" xr:uid="{40DFDDB4-224A-49D3-A544-5841EB8673F1}"/>
    <cellStyle name="40% - Accent5 5 2 2 3 3" xfId="41682" xr:uid="{D6545EFB-4659-4E37-97B2-3C1B326C47EA}"/>
    <cellStyle name="40% - Accent5 5 2 2 4" xfId="22282" xr:uid="{2C570A1F-5426-4026-B373-6BAB5513419E}"/>
    <cellStyle name="40% - Accent5 5 2 2 4 2" xfId="30360" xr:uid="{5D0D4466-C0BC-444B-840A-0F55AA40D58C}"/>
    <cellStyle name="40% - Accent5 5 2 2 5" xfId="28397" xr:uid="{5BA78AD5-68BA-4CB2-8F3A-6286D1B1DEDC}"/>
    <cellStyle name="40% - Accent5 5 2 2 6" xfId="37721" xr:uid="{20AF3E2D-AB34-42D3-8FD6-B923E9CC1374}"/>
    <cellStyle name="40% - Accent5 5 2 2 7" xfId="12781" xr:uid="{E969A1B3-F000-41A2-BEA2-D43EEB0A779D}"/>
    <cellStyle name="40% - Accent5 5 2 2 8" xfId="45747" xr:uid="{40903924-5500-4719-BA7E-E148B9FD0C82}"/>
    <cellStyle name="40% - Accent5 5 2 3" xfId="5093" xr:uid="{21B1EE0D-33F2-4DF2-A3BF-E06A17421EF7}"/>
    <cellStyle name="40% - Accent5 5 2 3 2" xfId="23264" xr:uid="{833678B6-8A9A-4FF9-95EB-A04DFCA26DD8}"/>
    <cellStyle name="40% - Accent5 5 2 3 2 2" xfId="31590" xr:uid="{A4DA065C-8F58-4F0E-91BC-B187787F3B48}"/>
    <cellStyle name="40% - Accent5 5 2 3 2 3" xfId="39148" xr:uid="{01ABBF22-2904-4C61-A0D8-124EDC5523B0}"/>
    <cellStyle name="40% - Accent5 5 2 3 3" xfId="25805" xr:uid="{51CFD0C3-4A6C-4555-8E71-B62C0841AC02}"/>
    <cellStyle name="40% - Accent5 5 2 3 3 2" xfId="34756" xr:uid="{6F7B128E-3D9F-4801-893E-98645B37F852}"/>
    <cellStyle name="40% - Accent5 5 2 3 3 3" xfId="41128" xr:uid="{9FCD1E97-1183-4192-B302-22165EC367E6}"/>
    <cellStyle name="40% - Accent5 5 2 3 4" xfId="21780" xr:uid="{A8E4CB82-46F8-40BC-915A-F67BEB07D6CA}"/>
    <cellStyle name="40% - Accent5 5 2 3 4 2" xfId="29764" xr:uid="{6FD5473B-8575-4960-98C3-4F8548EBD679}"/>
    <cellStyle name="40% - Accent5 5 2 3 5" xfId="27832" xr:uid="{645D5801-844B-4563-9327-98420AA4E54C}"/>
    <cellStyle name="40% - Accent5 5 2 3 6" xfId="37132" xr:uid="{6852704D-0207-4513-B1D3-481EE5B07832}"/>
    <cellStyle name="40% - Accent5 5 2 3 7" xfId="14912" xr:uid="{548EB7FA-70B0-4A71-A8DC-434139BAE59F}"/>
    <cellStyle name="40% - Accent5 5 2 3 8" xfId="47096" xr:uid="{58E824B9-D248-4D59-AC3E-F62E27998AC5}"/>
    <cellStyle name="40% - Accent5 5 2 4" xfId="18439" xr:uid="{3AEF4A46-2C6E-4EED-8CC5-5554B9B4B721}"/>
    <cellStyle name="40% - Accent5 5 2 4 2" xfId="25231" xr:uid="{D55C5C2E-AD43-45BD-9594-B97EDFA8DF53}"/>
    <cellStyle name="40% - Accent5 5 2 4 2 2" xfId="34047" xr:uid="{96F2CD0C-0199-4DEE-8047-0B33F56687C9}"/>
    <cellStyle name="40% - Accent5 5 2 4 3" xfId="31058" xr:uid="{23F39CA2-83A9-43E9-A0F9-667649CF1176}"/>
    <cellStyle name="40% - Accent5 5 2 4 4" xfId="38490" xr:uid="{641AE0E2-E462-4132-8E5D-8882104C0B8A}"/>
    <cellStyle name="40% - Accent5 5 2 5" xfId="24218" xr:uid="{F2A2FC6C-AA7B-4AFA-9D6B-8921693A9848}"/>
    <cellStyle name="40% - Accent5 5 2 5 2" xfId="32760" xr:uid="{653039E4-603E-46FE-8FC6-5EB2396CDAD8}"/>
    <cellStyle name="40% - Accent5 5 2 5 3" xfId="40425" xr:uid="{DCEDE1D2-2972-4E5D-856C-64B40E768EB2}"/>
    <cellStyle name="40% - Accent5 5 2 6" xfId="21242" xr:uid="{85C1824E-BD50-4A34-87E6-BBD3E457F860}"/>
    <cellStyle name="40% - Accent5 5 2 6 2" xfId="29157" xr:uid="{74545345-AF90-475B-8FB0-C4DD473C6322}"/>
    <cellStyle name="40% - Accent5 5 2 7" xfId="27248" xr:uid="{6AE3B7D0-3CD1-4792-8964-C115C9531186}"/>
    <cellStyle name="40% - Accent5 5 2 8" xfId="36391" xr:uid="{8CAA2D55-C63C-48E1-A1EA-EAF14C41B562}"/>
    <cellStyle name="40% - Accent5 5 2 9" xfId="11316" xr:uid="{11E4C6F0-139D-4496-A869-978F7EEECFD8}"/>
    <cellStyle name="40% - Accent5 5 3" xfId="1397" xr:uid="{DBA35036-A5B0-4173-9A34-892CB1976776}"/>
    <cellStyle name="40% - Accent5 5 3 10" xfId="43488" xr:uid="{DCEDF7FC-92FC-4E03-B0D1-495A01A55E88}"/>
    <cellStyle name="40% - Accent5 5 3 2" xfId="3204" xr:uid="{EFB8CB54-B93E-44A9-A0B7-CEC7BDAAE7DC}"/>
    <cellStyle name="40% - Accent5 5 3 2 2" xfId="15947" xr:uid="{95AFCC4C-9EE0-4B65-A9F7-319ABAB61E30}"/>
    <cellStyle name="40% - Accent5 5 3 2 2 2" xfId="26478" xr:uid="{9979767E-D313-4FD0-A7E8-41059A061650}"/>
    <cellStyle name="40% - Accent5 5 3 2 2 2 2" xfId="35530" xr:uid="{A019B7CC-6F1C-4779-A1DE-63B8A06A7F6A}"/>
    <cellStyle name="40% - Accent5 5 3 2 2 3" xfId="32261" xr:uid="{D9B58AD6-A80C-4A7E-B9CF-4201BD55091B}"/>
    <cellStyle name="40% - Accent5 5 3 2 2 4" xfId="39875" xr:uid="{5D11B926-8AC0-44E1-9F04-5540A6260062}"/>
    <cellStyle name="40% - Accent5 5 3 2 3" xfId="19474" xr:uid="{002ECA06-B994-4F37-B2A3-92627CF4508D}"/>
    <cellStyle name="40% - Accent5 5 3 2 3 2" xfId="33503" xr:uid="{05F3925B-F1BA-4301-B942-666EB8A38C76}"/>
    <cellStyle name="40% - Accent5 5 3 2 3 3" xfId="41862" xr:uid="{611A0150-EE40-43DC-93A0-7ADB329A7394}"/>
    <cellStyle name="40% - Accent5 5 3 2 4" xfId="22454" xr:uid="{F1867522-7646-45EF-9FCD-22205E5C06DB}"/>
    <cellStyle name="40% - Accent5 5 3 2 4 2" xfId="30557" xr:uid="{8182CCEA-4BA9-4AFA-BB54-219DAFDA130B}"/>
    <cellStyle name="40% - Accent5 5 3 2 5" xfId="28584" xr:uid="{296C81CD-88B4-4C6A-B398-04745D320762}"/>
    <cellStyle name="40% - Accent5 5 3 2 6" xfId="37915" xr:uid="{020DC08F-3E92-4C86-B359-12990F9C0FFA}"/>
    <cellStyle name="40% - Accent5 5 3 2 7" xfId="12374" xr:uid="{5C29F1D8-FF83-4F62-AEFE-75CA12A7C1E2}"/>
    <cellStyle name="40% - Accent5 5 3 2 8" xfId="45229" xr:uid="{AAB00109-51BE-45A3-9E6E-795A64847A5B}"/>
    <cellStyle name="40% - Accent5 5 3 3" xfId="14520" xr:uid="{5364C44B-76FC-4867-BC9B-8697EFB48B37}"/>
    <cellStyle name="40% - Accent5 5 3 3 2" xfId="23440" xr:uid="{F0435EB3-9BB0-4926-A701-925C687E1FDD}"/>
    <cellStyle name="40% - Accent5 5 3 3 2 2" xfId="31769" xr:uid="{0A04D1F9-50CB-4A93-B03C-9100E9F4E504}"/>
    <cellStyle name="40% - Accent5 5 3 3 2 3" xfId="39321" xr:uid="{5AE52AC8-84A3-4EF1-9C66-D77CDD7C6BA0}"/>
    <cellStyle name="40% - Accent5 5 3 3 3" xfId="25985" xr:uid="{54ACA3BE-9DAF-4E7A-84E1-1E5E0963ADB5}"/>
    <cellStyle name="40% - Accent5 5 3 3 3 2" xfId="34951" xr:uid="{B5C49057-FB78-4F87-8FA8-66EC628A2E25}"/>
    <cellStyle name="40% - Accent5 5 3 3 3 3" xfId="41317" xr:uid="{6B88F161-F8A8-454A-975B-4470FBB23EAE}"/>
    <cellStyle name="40% - Accent5 5 3 3 4" xfId="21959" xr:uid="{824C5083-05DD-433F-8983-86E3055ACB1C}"/>
    <cellStyle name="40% - Accent5 5 3 3 4 2" xfId="29967" xr:uid="{AECF72FC-1FE0-43AA-9257-7ED59F28FD81}"/>
    <cellStyle name="40% - Accent5 5 3 3 5" xfId="28028" xr:uid="{D05E46F5-F291-4032-90AD-4CC047F5FF6C}"/>
    <cellStyle name="40% - Accent5 5 3 3 6" xfId="37334" xr:uid="{F48B44CE-6600-4F1B-9C20-3103518DF380}"/>
    <cellStyle name="40% - Accent5 5 3 4" xfId="18047" xr:uid="{B08A72E1-9BEE-4B76-BCA4-D466C3961002}"/>
    <cellStyle name="40% - Accent5 5 3 4 2" xfId="25417" xr:uid="{37905C39-CDA3-4E2B-A401-123D92628038}"/>
    <cellStyle name="40% - Accent5 5 3 4 2 2" xfId="34246" xr:uid="{5523EF10-739B-4BA6-9466-B806D0751AF0}"/>
    <cellStyle name="40% - Accent5 5 3 4 3" xfId="31241" xr:uid="{0734C6AF-4781-4BA5-BAC4-5A0707918D87}"/>
    <cellStyle name="40% - Accent5 5 3 4 4" xfId="38680" xr:uid="{927EF9F5-31D6-4727-9E1D-72A4659C27D2}"/>
    <cellStyle name="40% - Accent5 5 3 5" xfId="24399" xr:uid="{3E6C6DC3-D5BD-4AF1-8DF9-E54C88F27469}"/>
    <cellStyle name="40% - Accent5 5 3 5 2" xfId="32949" xr:uid="{A5A1191B-9DE5-4EAF-9D81-BF247273302D}"/>
    <cellStyle name="40% - Accent5 5 3 5 3" xfId="40608" xr:uid="{A7F6A0D3-614B-495F-86A1-C3B1B3B25CBA}"/>
    <cellStyle name="40% - Accent5 5 3 6" xfId="21422" xr:uid="{3CA9DDA1-1C79-4BC5-9439-ADF0C7AA4B45}"/>
    <cellStyle name="40% - Accent5 5 3 6 2" xfId="29359" xr:uid="{2B9DDE84-19D8-474F-A96F-1DFF6C42371E}"/>
    <cellStyle name="40% - Accent5 5 3 7" xfId="27437" xr:uid="{70FA62C3-8CF4-473A-91CE-4A0545D99298}"/>
    <cellStyle name="40% - Accent5 5 3 8" xfId="36590" xr:uid="{D1FE8697-9E65-4550-A1FC-ADBCF9326803}"/>
    <cellStyle name="40% - Accent5 5 3 9" xfId="10892" xr:uid="{CDB986FC-CDC2-47C8-9CEB-CB86B069440E}"/>
    <cellStyle name="40% - Accent5 5 4" xfId="2626" xr:uid="{821C8CAD-33EE-49CD-BE14-A5AFDC30D9D3}"/>
    <cellStyle name="40% - Accent5 5 4 2" xfId="15203" xr:uid="{74C901AA-5C0E-4176-BA95-8B49843B0C30}"/>
    <cellStyle name="40% - Accent5 5 4 2 2" xfId="26149" xr:uid="{4D1191EB-B91C-4E4B-9354-74662940766C}"/>
    <cellStyle name="40% - Accent5 5 4 2 2 2" xfId="35155" xr:uid="{266014FD-159A-4AE8-8C1E-F8485A34DE98}"/>
    <cellStyle name="40% - Accent5 5 4 2 3" xfId="31934" xr:uid="{2342FB70-EFCF-4178-9A90-F97165CDCC99}"/>
    <cellStyle name="40% - Accent5 5 4 2 4" xfId="39508" xr:uid="{A7790040-D038-42FA-A71D-3D696CD1D669}"/>
    <cellStyle name="40% - Accent5 5 4 3" xfId="18730" xr:uid="{9D786943-598B-455B-BA1F-38AB895ECBE5}"/>
    <cellStyle name="40% - Accent5 5 4 3 2" xfId="33142" xr:uid="{D2010181-0EB1-4F15-8F2A-1CBDC8B2A190}"/>
    <cellStyle name="40% - Accent5 5 4 3 3" xfId="41507" xr:uid="{0AAE26B6-30A6-42D5-8B72-5B8EA3E2FC75}"/>
    <cellStyle name="40% - Accent5 5 4 4" xfId="22125" xr:uid="{DB0B9641-6CE3-4281-828B-7529E6D5A249}"/>
    <cellStyle name="40% - Accent5 5 4 4 2" xfId="30173" xr:uid="{72C65ED6-E8FB-488C-9608-6B88123088E7}"/>
    <cellStyle name="40% - Accent5 5 4 5" xfId="28224" xr:uid="{E743C2D1-8709-4546-9298-00608D3D633D}"/>
    <cellStyle name="40% - Accent5 5 4 6" xfId="37538" xr:uid="{2247CE1B-A2D4-4C65-9E03-B0ED1FD4ACB6}"/>
    <cellStyle name="40% - Accent5 5 4 7" xfId="11620" xr:uid="{C4A7F1BA-4AAC-4F25-906E-3A0FC544E999}"/>
    <cellStyle name="40% - Accent5 5 4 8" xfId="44651" xr:uid="{8A4F8D67-4E9C-45BB-9018-7995FF4678D9}"/>
    <cellStyle name="40% - Accent5 5 5" xfId="4575" xr:uid="{D316B21E-C9F8-4339-AE93-0D987F5C2FAD}"/>
    <cellStyle name="40% - Accent5 5 5 2" xfId="13807" xr:uid="{61C23E79-5CD9-430A-B6D4-DF8AF1E7F269}"/>
    <cellStyle name="40% - Accent5 5 5 2 2" xfId="31426" xr:uid="{F6A9FF43-0123-457E-B3FF-AC6DA971C4E5}"/>
    <cellStyle name="40% - Accent5 5 5 2 3" xfId="38984" xr:uid="{B3957F17-B79D-4F5F-A8A5-561FA1C670DA}"/>
    <cellStyle name="40% - Accent5 5 5 3" xfId="17343" xr:uid="{92EFD425-15D8-444E-8E89-E1FC22E76502}"/>
    <cellStyle name="40% - Accent5 5 5 3 2" xfId="34569" xr:uid="{EFB72B2D-09DF-4200-82C4-9C1F7899971C}"/>
    <cellStyle name="40% - Accent5 5 5 3 3" xfId="40941" xr:uid="{72BE3F2F-5D34-4AF6-A21B-FA0B65AE456C}"/>
    <cellStyle name="40% - Accent5 5 5 4" xfId="21605" xr:uid="{93AF9F58-80A3-4318-B028-39773DE5AF3E}"/>
    <cellStyle name="40% - Accent5 5 5 4 2" xfId="29565" xr:uid="{FAD7C8CD-47D5-40E7-A50B-3E1ADE195153}"/>
    <cellStyle name="40% - Accent5 5 5 5" xfId="27645" xr:uid="{43B71FD4-2D7A-4034-8E0A-9C6B0F9D524D}"/>
    <cellStyle name="40% - Accent5 5 5 6" xfId="36933" xr:uid="{9F4ECE7F-76BC-4FD5-A1C6-CBC5ECD82E70}"/>
    <cellStyle name="40% - Accent5 5 5 7" xfId="7602" xr:uid="{62193E33-8705-4344-827A-534D492ABA14}"/>
    <cellStyle name="40% - Accent5 5 5 8" xfId="46578" xr:uid="{66995762-EC20-4667-981C-7C12817D4229}"/>
    <cellStyle name="40% - Accent5 5 6" xfId="5545" xr:uid="{EFEDB078-DE9C-43CC-8565-0F3B4CD57730}"/>
    <cellStyle name="40% - Accent5 5 6 2" xfId="25070" xr:uid="{8E4A01A5-9BF0-45A3-81F1-D187D2924A62}"/>
    <cellStyle name="40% - Accent5 5 6 2 2" xfId="33870" xr:uid="{A267D2AB-E150-42F3-B1C3-F3B8E8352B3C}"/>
    <cellStyle name="40% - Accent5 5 6 3" xfId="30897" xr:uid="{A5F589A7-15BD-4E1A-815C-90D04A3DDFB8}"/>
    <cellStyle name="40% - Accent5 5 6 4" xfId="38311" xr:uid="{976180EE-18AC-496B-B0EF-444AD77F9856}"/>
    <cellStyle name="40% - Accent5 5 6 5" xfId="13185" xr:uid="{CF044E9B-F4C7-4F0A-BC05-039F20F32DA8}"/>
    <cellStyle name="40% - Accent5 5 6 6" xfId="47547" xr:uid="{D63AF2F0-EC03-4147-8752-391B6F7F7AF8}"/>
    <cellStyle name="40% - Accent5 5 7" xfId="16723" xr:uid="{EB2F6099-4793-4D93-B953-EA79B56B0FFD}"/>
    <cellStyle name="40% - Accent5 5 7 2" xfId="32585" xr:uid="{EE1CA0D2-7BEE-4087-9C21-1C51A97F8DD6}"/>
    <cellStyle name="40% - Accent5 5 7 3" xfId="40250" xr:uid="{B1B86E83-FCCC-4809-ABB2-8AF4C71B0D5D}"/>
    <cellStyle name="40% - Accent5 5 8" xfId="21073" xr:uid="{13C65DBE-1DC9-4C4A-B562-5333DE7BB51B}"/>
    <cellStyle name="40% - Accent5 5 8 2" xfId="28957" xr:uid="{0FBF8A94-62DC-44AF-9C79-3043F46B86F6}"/>
    <cellStyle name="40% - Accent5 5 9" xfId="27078" xr:uid="{07AC1355-3964-44FB-A52A-A804AE0C0F50}"/>
    <cellStyle name="40% - Accent5 6" xfId="313" xr:uid="{61A1DF0D-46A7-4509-AFD2-78F94FCA83EB}"/>
    <cellStyle name="40% - Accent5 6 10" xfId="42656" xr:uid="{F830E97C-DD63-47FB-B3B1-5B3BA33FE3E0}"/>
    <cellStyle name="40% - Accent5 6 2" xfId="1639" xr:uid="{5D0B10B5-F712-494E-9188-C4BFADEEAE99}"/>
    <cellStyle name="40% - Accent5 6 2 2" xfId="3446" xr:uid="{EE548CD1-EC0D-42A8-BC15-EFB1FA7FD5FC}"/>
    <cellStyle name="40% - Accent5 6 2 2 2" xfId="26265" xr:uid="{87492A5C-33D7-40E6-812C-D137062046D9}"/>
    <cellStyle name="40% - Accent5 6 2 2 2 2" xfId="35284" xr:uid="{C789D17A-E060-4FE8-8449-707407955314}"/>
    <cellStyle name="40% - Accent5 6 2 2 3" xfId="32050" xr:uid="{25E8C017-8BCE-4CFD-8C51-9261C107DB71}"/>
    <cellStyle name="40% - Accent5 6 2 2 4" xfId="39637" xr:uid="{2C5F8AC5-0961-459B-AE19-7926D3E59A24}"/>
    <cellStyle name="40% - Accent5 6 2 2 5" xfId="16090" xr:uid="{3B287289-2A80-459E-B6B4-3480A518B898}"/>
    <cellStyle name="40% - Accent5 6 2 2 6" xfId="45471" xr:uid="{57B0B693-2164-48B2-B756-0BAF9AA8988E}"/>
    <cellStyle name="40% - Accent5 6 2 3" xfId="19617" xr:uid="{FA7AF455-BCC2-4337-B300-0EB58347CD15}"/>
    <cellStyle name="40% - Accent5 6 2 3 2" xfId="33270" xr:uid="{9AF4A47B-E8C6-43F3-96F4-CB534167F281}"/>
    <cellStyle name="40% - Accent5 6 2 3 3" xfId="41635" xr:uid="{32F4F0FB-7C32-446E-90FA-D91B58CD1D34}"/>
    <cellStyle name="40% - Accent5 6 2 4" xfId="22241" xr:uid="{7CE55EBE-7467-4DAD-AFA9-01BE50053B57}"/>
    <cellStyle name="40% - Accent5 6 2 4 2" xfId="30303" xr:uid="{94A5427D-5366-4EA2-9F3F-1C290AAF05C9}"/>
    <cellStyle name="40% - Accent5 6 2 5" xfId="28351" xr:uid="{B40FC645-4EFF-42E8-847C-BAA7A51F5F50}"/>
    <cellStyle name="40% - Accent5 6 2 6" xfId="37669" xr:uid="{6DD6B6A3-E9BA-487B-92FB-B756C7AFE770}"/>
    <cellStyle name="40% - Accent5 6 2 7" xfId="12517" xr:uid="{EE5C8EA3-ACBA-4F1C-87CD-79F17A27213F}"/>
    <cellStyle name="40% - Accent5 6 2 8" xfId="43730" xr:uid="{551DA305-F00B-4930-8C3F-2F0BFF35A3D4}"/>
    <cellStyle name="40% - Accent5 6 3" xfId="2372" xr:uid="{707CAD6A-9C08-4DA6-B363-0582EAF340A9}"/>
    <cellStyle name="40% - Accent5 6 3 2" xfId="14662" xr:uid="{C9F2BC2F-1995-4C20-A798-3E1FF67E6BF0}"/>
    <cellStyle name="40% - Accent5 6 3 2 2" xfId="31550" xr:uid="{233B3473-53A7-477E-86FE-D712A555039F}"/>
    <cellStyle name="40% - Accent5 6 3 2 3" xfId="39108" xr:uid="{6FA5E1DC-7C5B-47F8-AB50-430984B01762}"/>
    <cellStyle name="40% - Accent5 6 3 3" xfId="18189" xr:uid="{F228E6B4-3433-4618-AEE3-00874ED89CE2}"/>
    <cellStyle name="40% - Accent5 6 3 3 2" xfId="34709" xr:uid="{519AF522-50B7-414B-8C6C-B356C2B44FE7}"/>
    <cellStyle name="40% - Accent5 6 3 3 3" xfId="41081" xr:uid="{F0503A72-A784-4B60-B3AC-E5AED0A38563}"/>
    <cellStyle name="40% - Accent5 6 3 4" xfId="21740" xr:uid="{AE88711F-47A1-46F9-8D88-609D1DEECE6D}"/>
    <cellStyle name="40% - Accent5 6 3 4 2" xfId="29707" xr:uid="{B2F98F56-740A-4899-8CBA-B6D549296C07}"/>
    <cellStyle name="40% - Accent5 6 3 5" xfId="27785" xr:uid="{B8CE5933-248E-4500-81FE-2603034F5A82}"/>
    <cellStyle name="40% - Accent5 6 3 6" xfId="37075" xr:uid="{11B601A7-5802-44E8-AAEE-77546920203B}"/>
    <cellStyle name="40% - Accent5 6 3 7" xfId="11066" xr:uid="{C1FC53E5-0B63-4182-9415-D5FD4E1DCF9E}"/>
    <cellStyle name="40% - Accent5 6 3 8" xfId="44397" xr:uid="{BAC06DB2-2291-4ED9-92D8-A1C6889A6847}"/>
    <cellStyle name="40% - Accent5 6 4" xfId="4817" xr:uid="{48390F7F-B332-47C6-AF35-CDD0CE97318C}"/>
    <cellStyle name="40% - Accent5 6 4 2" xfId="25190" xr:uid="{6D9C7A0F-972A-4B1F-91E4-C2CF19892827}"/>
    <cellStyle name="40% - Accent5 6 4 2 2" xfId="33996" xr:uid="{F973A15B-3810-4B88-8D9B-8A0405502139}"/>
    <cellStyle name="40% - Accent5 6 4 3" xfId="31017" xr:uid="{AACFDA87-C063-4E5E-BCAA-56C27C9E9AD4}"/>
    <cellStyle name="40% - Accent5 6 4 4" xfId="38439" xr:uid="{D763880E-4484-444E-A906-C9550C7897A7}"/>
    <cellStyle name="40% - Accent5 6 4 5" xfId="13203" xr:uid="{9BB9E240-4AB2-4475-995E-89E60208A8CA}"/>
    <cellStyle name="40% - Accent5 6 4 6" xfId="46820" xr:uid="{7613998B-3086-4212-86F3-424242C6BDD6}"/>
    <cellStyle name="40% - Accent5 6 5" xfId="16739" xr:uid="{F2215B2F-5EAE-4F2E-8088-129E15F83D57}"/>
    <cellStyle name="40% - Accent5 6 5 2" xfId="32713" xr:uid="{67735CD3-9B85-4E93-B2D1-53025E4048D2}"/>
    <cellStyle name="40% - Accent5 6 5 3" xfId="40378" xr:uid="{45A03BC4-38C7-45E4-8E96-7A1ECEA2CC74}"/>
    <cellStyle name="40% - Accent5 6 6" xfId="21197" xr:uid="{4C9FBFEF-6F33-4192-B211-19D655FC532B}"/>
    <cellStyle name="40% - Accent5 6 6 2" xfId="29100" xr:uid="{0450FB46-2346-4A42-9A12-7DADFB33ABAD}"/>
    <cellStyle name="40% - Accent5 6 7" xfId="27202" xr:uid="{CC4C5A2D-1927-4DAC-84C4-54447229434F}"/>
    <cellStyle name="40% - Accent5 6 8" xfId="36339" xr:uid="{6E2242C8-AFC0-4825-AC48-AFC4DB614124}"/>
    <cellStyle name="40% - Accent5 6 9" xfId="6669" xr:uid="{60EEB771-5F75-40E0-BA4C-86AD191ECAD4}"/>
    <cellStyle name="40% - Accent5 7" xfId="1081" xr:uid="{0EA43512-AD62-42FA-9357-7077BA738287}"/>
    <cellStyle name="40% - Accent5 7 10" xfId="43175" xr:uid="{C9030831-4338-4B8C-9258-AB087D8B2372}"/>
    <cellStyle name="40% - Accent5 7 2" xfId="2891" xr:uid="{FE8A1C6D-7A00-4DE6-90A4-F89C60E91F79}"/>
    <cellStyle name="40% - Accent5 7 2 2" xfId="15690" xr:uid="{FD65088B-30B1-4C14-AA96-DFCB7411FE5E}"/>
    <cellStyle name="40% - Accent5 7 2 2 2" xfId="26431" xr:uid="{B2068A22-9BDA-4AFC-96F1-2B0FBFC1C902}"/>
    <cellStyle name="40% - Accent5 7 2 2 2 2" xfId="35478" xr:uid="{879D7128-F1B2-4C04-BFEA-C54AEF9067F8}"/>
    <cellStyle name="40% - Accent5 7 2 2 3" xfId="32214" xr:uid="{5A517807-3EC4-49A6-B81B-1966869E027A}"/>
    <cellStyle name="40% - Accent5 7 2 2 4" xfId="39823" xr:uid="{BB6FD5BB-7219-45BB-97D6-891AA37B3963}"/>
    <cellStyle name="40% - Accent5 7 2 3" xfId="19217" xr:uid="{81D9CE8B-3701-4B5E-BCFA-5AA33DBA5754}"/>
    <cellStyle name="40% - Accent5 7 2 3 2" xfId="33456" xr:uid="{02FE10E1-2294-41AE-BFF8-26F785E96CA4}"/>
    <cellStyle name="40% - Accent5 7 2 3 3" xfId="41815" xr:uid="{C1D0C578-AA51-46F5-94E6-8E89233AC295}"/>
    <cellStyle name="40% - Accent5 7 2 4" xfId="22408" xr:uid="{3E1A9992-CD39-4864-8B92-1A85F61A94F6}"/>
    <cellStyle name="40% - Accent5 7 2 4 2" xfId="30500" xr:uid="{08DA41AD-E14D-4FBF-A25D-FA660B722ED5}"/>
    <cellStyle name="40% - Accent5 7 2 5" xfId="28537" xr:uid="{3E73301E-2864-4E4F-A9C9-2DF4B413785C}"/>
    <cellStyle name="40% - Accent5 7 2 6" xfId="37858" xr:uid="{8B9F805D-37FA-4E87-9076-67C75265EAD3}"/>
    <cellStyle name="40% - Accent5 7 2 7" xfId="12117" xr:uid="{BF96B1DD-9D83-4974-AE11-B45D7DC0EA37}"/>
    <cellStyle name="40% - Accent5 7 2 8" xfId="44916" xr:uid="{8DD489AD-A85E-4141-B4BD-A3CF21E6AD10}"/>
    <cellStyle name="40% - Accent5 7 3" xfId="13447" xr:uid="{CB12CB3F-7A94-49E1-8F55-5EC8AE858338}"/>
    <cellStyle name="40% - Accent5 7 3 2" xfId="23394" xr:uid="{53EE541F-6919-4E04-9C82-8E1AE2D7DE30}"/>
    <cellStyle name="40% - Accent5 7 3 2 2" xfId="31722" xr:uid="{3A4927C0-BBF9-48A6-8278-A15CE44F76BC}"/>
    <cellStyle name="40% - Accent5 7 3 2 3" xfId="39274" xr:uid="{78C781F3-8D17-49E7-8862-8F1556253AD0}"/>
    <cellStyle name="40% - Accent5 7 3 3" xfId="25939" xr:uid="{FED4CBDC-1671-423C-82EF-C5E8E8699425}"/>
    <cellStyle name="40% - Accent5 7 3 3 2" xfId="34904" xr:uid="{6143D03C-FFF2-44CF-9489-EF228310C71B}"/>
    <cellStyle name="40% - Accent5 7 3 3 3" xfId="41270" xr:uid="{E0D0090C-7D0A-4A21-AABE-5C27FB3D4FBF}"/>
    <cellStyle name="40% - Accent5 7 3 4" xfId="21912" xr:uid="{DBA62883-242D-4DF7-B793-D77B6BF74531}"/>
    <cellStyle name="40% - Accent5 7 3 4 2" xfId="29910" xr:uid="{115EBFD4-FF25-4C25-B08B-2864E85A3B9B}"/>
    <cellStyle name="40% - Accent5 7 3 5" xfId="27981" xr:uid="{140345F9-8943-4D25-B594-2573155656E7}"/>
    <cellStyle name="40% - Accent5 7 3 6" xfId="37277" xr:uid="{400AD12F-2972-4135-9958-B1F8FBD80101}"/>
    <cellStyle name="40% - Accent5 7 4" xfId="16983" xr:uid="{732EDF5E-FD5E-4104-82C6-AFFD5E8D0C87}"/>
    <cellStyle name="40% - Accent5 7 4 2" xfId="25370" xr:uid="{AC03185B-00D7-4FBE-A648-99E4B174FD7C}"/>
    <cellStyle name="40% - Accent5 7 4 2 2" xfId="34189" xr:uid="{EA030B42-A011-4B0B-A9F1-F59CB150FFCB}"/>
    <cellStyle name="40% - Accent5 7 4 3" xfId="31194" xr:uid="{258D34B9-8E97-4643-A64B-F1708BCFB91E}"/>
    <cellStyle name="40% - Accent5 7 4 4" xfId="38623" xr:uid="{17972763-60B3-4C2A-BB5B-5ED914BF949E}"/>
    <cellStyle name="40% - Accent5 7 5" xfId="24353" xr:uid="{93004409-ADEE-495D-9FBB-CD8F7405B09C}"/>
    <cellStyle name="40% - Accent5 7 5 2" xfId="32902" xr:uid="{E32D8AF7-13B8-40D5-A260-9DEE27401989}"/>
    <cellStyle name="40% - Accent5 7 5 3" xfId="40561" xr:uid="{A4E12CB8-54E7-4F01-A847-46381CED2EB1}"/>
    <cellStyle name="40% - Accent5 7 6" xfId="21375" xr:uid="{32BF4BC0-C39E-4CC4-9504-338E16E3FD4B}"/>
    <cellStyle name="40% - Accent5 7 6 2" xfId="29302" xr:uid="{1DE0C310-6C63-45AC-BC3D-42B4DCD9CF54}"/>
    <cellStyle name="40% - Accent5 7 7" xfId="27390" xr:uid="{67262951-06BA-420C-93CC-E3592C7B9A91}"/>
    <cellStyle name="40% - Accent5 7 8" xfId="36533" xr:uid="{8F987F36-8D1D-4C87-929C-6B4EF0573F1E}"/>
    <cellStyle name="40% - Accent5 7 9" xfId="6917" xr:uid="{48E687C7-A406-416A-9976-7CDE239A7BE1}"/>
    <cellStyle name="40% - Accent5 8" xfId="1141" xr:uid="{E307359A-7982-47B6-AF1F-6143CC59C0EF}"/>
    <cellStyle name="40% - Accent5 8 2" xfId="2948" xr:uid="{60C27E75-5431-4637-828E-CACDB0CF0D42}"/>
    <cellStyle name="40% - Accent5 8 2 2" xfId="26613" xr:uid="{FBA59BF2-6DCE-43AD-AC62-8ED7BE463EAF}"/>
    <cellStyle name="40% - Accent5 8 2 2 2" xfId="35691" xr:uid="{8D9F33B0-486F-4928-80A9-D8F992D36AAD}"/>
    <cellStyle name="40% - Accent5 8 2 2 3" xfId="40036" xr:uid="{BBF28384-34DA-40AE-BEA2-D494194CC807}"/>
    <cellStyle name="40% - Accent5 8 2 3" xfId="32391" xr:uid="{99CC6C0F-137B-4B6A-A774-62398D4053FC}"/>
    <cellStyle name="40% - Accent5 8 2 3 2" xfId="42019" xr:uid="{35BB398C-3E00-48EB-9AA5-3F2FFF31506F}"/>
    <cellStyle name="40% - Accent5 8 2 4" xfId="38071" xr:uid="{63217239-4323-4D28-9E37-F756C8209B99}"/>
    <cellStyle name="40% - Accent5 8 2 5" xfId="15076" xr:uid="{81B9B3EE-0494-4D99-B5EA-149F458BF438}"/>
    <cellStyle name="40% - Accent5 8 2 6" xfId="44973" xr:uid="{382DE5DF-4729-443A-AF16-CCCD86496161}"/>
    <cellStyle name="40% - Accent5 8 3" xfId="18603" xr:uid="{B7C1252E-9D3B-4DEA-BA95-DCEE87DE62D9}"/>
    <cellStyle name="40% - Accent5 8 3 2" xfId="34400" xr:uid="{9A6C2241-EF63-4015-AAAB-FC71B8AF1B89}"/>
    <cellStyle name="40% - Accent5 8 3 3" xfId="38830" xr:uid="{020753B3-1C99-43E0-95D3-EC8A8647123A}"/>
    <cellStyle name="40% - Accent5 8 4" xfId="24884" xr:uid="{5A5244C9-7437-4F6E-91A5-6198A394EAEA}"/>
    <cellStyle name="40% - Accent5 8 4 2" xfId="33660" xr:uid="{CF237CF7-3A11-4BB6-B4D2-D4A8715F6BB3}"/>
    <cellStyle name="40% - Accent5 8 4 3" xfId="40769" xr:uid="{F4BDEA10-8D97-43EB-B046-ABCC73A2A947}"/>
    <cellStyle name="40% - Accent5 8 5" xfId="22597" xr:uid="{B86566F8-5675-48D4-BFAE-9AC430B771BF}"/>
    <cellStyle name="40% - Accent5 8 5 2" xfId="30723" xr:uid="{0A708FA4-220D-4BA3-8709-DC94312FBBCE}"/>
    <cellStyle name="40% - Accent5 8 6" xfId="28746" xr:uid="{2198C0C9-AA3F-4634-BAF5-6B2695B6BCDC}"/>
    <cellStyle name="40% - Accent5 8 7" xfId="36759" xr:uid="{5D6E1FD6-036D-436D-97F2-830DEBAD9DF9}"/>
    <cellStyle name="40% - Accent5 8 8" xfId="11481" xr:uid="{26AC045D-298F-4936-815F-BD10DFFB7B3E}"/>
    <cellStyle name="40% - Accent5 8 9" xfId="43232" xr:uid="{70B114AD-63D1-458F-A71C-09F7440B6DED}"/>
    <cellStyle name="40% - Accent5 9" xfId="31" xr:uid="{AB80D306-C167-4C59-9339-6034FAB61EBD}"/>
    <cellStyle name="40% - Accent5 9 2" xfId="2233" xr:uid="{2EB31020-B38D-4BFE-B1EF-C3DF3F11103D}"/>
    <cellStyle name="40% - Accent5 9 2 2" xfId="26102" xr:uid="{AC4267D0-CDF9-425F-9A6C-35C17B53110B}"/>
    <cellStyle name="40% - Accent5 9 2 2 2" xfId="35081" xr:uid="{F8A8D0CB-F783-43A6-8CAC-7586B62F90F4}"/>
    <cellStyle name="40% - Accent5 9 2 3" xfId="31887" xr:uid="{807EECE9-4AE3-4F20-92B1-191F0F403A38}"/>
    <cellStyle name="40% - Accent5 9 2 4" xfId="39436" xr:uid="{80E3A140-FE10-413D-A9F6-662BEDE332D3}"/>
    <cellStyle name="40% - Accent5 9 2 5" xfId="23555" xr:uid="{771902F7-FF52-4560-9E74-43C3AAECBF20}"/>
    <cellStyle name="40% - Accent5 9 2 6" xfId="44258" xr:uid="{CB62EFC9-0E24-4B1D-805C-873A8E511700}"/>
    <cellStyle name="40% - Accent5 9 3" xfId="24517" xr:uid="{1D14BA05-F687-4A62-AD3B-B9F7FF8A4CA1}"/>
    <cellStyle name="40% - Accent5 9 3 2" xfId="33077" xr:uid="{9FC95F4A-1AA3-4EA3-8FFA-228ADF5BF0C9}"/>
    <cellStyle name="40% - Accent5 9 3 3" xfId="41444" xr:uid="{0D5D9946-32F0-470F-B31A-FF04D0E495CA}"/>
    <cellStyle name="40% - Accent5 9 4" xfId="22076" xr:uid="{7007F760-D215-42C8-BF47-80043747DBFB}"/>
    <cellStyle name="40% - Accent5 9 4 2" xfId="30096" xr:uid="{EB3BC3F4-E2C2-4B54-B99D-306857F6B938}"/>
    <cellStyle name="40% - Accent5 9 5" xfId="28158" xr:uid="{2477EE0B-E6EC-4D63-A7B5-72D22F33480D}"/>
    <cellStyle name="40% - Accent5 9 6" xfId="37463" xr:uid="{0CD15CA1-19AC-4EC4-BB70-F9AE75ADE582}"/>
    <cellStyle name="40% - Accent5 9 7" xfId="20592" xr:uid="{2B603944-FC5F-4853-86E4-8430F1A79D6F}"/>
    <cellStyle name="40% - Accent5 9 8" xfId="13166" xr:uid="{B61458FB-2C83-4570-A06F-9CEAC9280238}"/>
    <cellStyle name="40% - Accent5 9 9" xfId="42517" xr:uid="{5DE1416E-1A14-4FC2-BB3C-4AA97557F710}"/>
    <cellStyle name="40% - Accent6" xfId="3996" builtinId="51" customBuiltin="1"/>
    <cellStyle name="40% - Accent6 10" xfId="4078" xr:uid="{44D64298-15DF-470B-B4F6-76649CACA11A}"/>
    <cellStyle name="40% - Accent6 10 2" xfId="23097" xr:uid="{4E6D9C2C-679F-4F6E-AC3B-62EB28D893B2}"/>
    <cellStyle name="40% - Accent6 10 2 2" xfId="31377" xr:uid="{5BD3A754-373A-40BB-BB35-C4846E89206F}"/>
    <cellStyle name="40% - Accent6 10 2 3" xfId="38935" xr:uid="{16603947-E709-4ABB-A6E3-2B2609FEFB08}"/>
    <cellStyle name="40% - Accent6 10 3" xfId="25627" xr:uid="{FD56D8E6-71A6-4F48-A276-212B74C0F68A}"/>
    <cellStyle name="40% - Accent6 10 3 2" xfId="34514" xr:uid="{38A9B0E5-9C1F-4B11-A6E5-F2DB5463CA0C}"/>
    <cellStyle name="40% - Accent6 10 3 3" xfId="40886" xr:uid="{FA8709D6-8998-4EB4-A146-279ADBEB47ED}"/>
    <cellStyle name="40% - Accent6 10 4" xfId="21556" xr:uid="{11666730-20FB-4FF0-9129-B9C8BCA6F30C}"/>
    <cellStyle name="40% - Accent6 10 4 2" xfId="29510" xr:uid="{39DA94C8-B19F-4070-91F6-647EB0D566CC}"/>
    <cellStyle name="40% - Accent6 10 5" xfId="27590" xr:uid="{06FFCE25-E787-43C1-96CE-B52C3EFBB2DF}"/>
    <cellStyle name="40% - Accent6 10 6" xfId="36878" xr:uid="{6406CC6E-A93D-4211-9E95-92D7927BA8AE}"/>
    <cellStyle name="40% - Accent6 10 7" xfId="12906" xr:uid="{E3F8A8B0-1E1A-4BF3-A388-07DBE3157C71}"/>
    <cellStyle name="40% - Accent6 10 8" xfId="46082" xr:uid="{E7AE6850-1007-468A-A22B-7F57A0F04189}"/>
    <cellStyle name="40% - Accent6 11" xfId="4155" xr:uid="{8AF61E68-F88A-457F-B3E7-3B40DF2061E8}"/>
    <cellStyle name="40% - Accent6 11 2" xfId="25025" xr:uid="{9EA659FE-ED5E-449B-B1B0-BF7246A014C5}"/>
    <cellStyle name="40% - Accent6 11 2 2" xfId="33815" xr:uid="{52F7FF4B-DA18-49AB-9737-D95545733CDA}"/>
    <cellStyle name="40% - Accent6 11 3" xfId="30852" xr:uid="{E6D260E3-0DF5-402B-81AD-464E0D3E2D2C}"/>
    <cellStyle name="40% - Accent6 11 4" xfId="38184" xr:uid="{1FFC3CAB-E635-461C-9AA9-6843EF7490A4}"/>
    <cellStyle name="40% - Accent6 11 5" xfId="16491" xr:uid="{9AAB2D59-FD75-484E-AAB0-1E2D0B696884}"/>
    <cellStyle name="40% - Accent6 11 6" xfId="46159" xr:uid="{3BB85B62-949C-4067-8FBD-EFC7B732FF2E}"/>
    <cellStyle name="40% - Accent6 12" xfId="4232" xr:uid="{D5AEC30B-5888-4033-A60C-D549A26CC5B2}"/>
    <cellStyle name="40% - Accent6 12 2" xfId="32530" xr:uid="{941DD54F-078E-49A3-A4CE-613BCFA9F2EB}"/>
    <cellStyle name="40% - Accent6 12 3" xfId="38223" xr:uid="{2AF91AC8-3FAC-4D78-A8C5-24F3C657D935}"/>
    <cellStyle name="40% - Accent6 12 4" xfId="24031" xr:uid="{0A396C0E-CFC0-4BC2-B82A-F4DE6E020698}"/>
    <cellStyle name="40% - Accent6 12 5" xfId="6629" xr:uid="{500B034B-6310-4F8C-B9B8-28AC438B552A}"/>
    <cellStyle name="40% - Accent6 12 6" xfId="46236" xr:uid="{78CA520A-5B3C-4038-AE57-0610B5687A19}"/>
    <cellStyle name="40% - Accent6 13" xfId="4306" xr:uid="{DCAAC26E-DCC9-4D49-8D19-A1771A7D22CD}"/>
    <cellStyle name="40% - Accent6 13 2" xfId="28902" xr:uid="{5DA6130A-3989-4005-803B-E0E8EF8E02E6}"/>
    <cellStyle name="40% - Accent6 13 3" xfId="38256" xr:uid="{0D75111A-4FEC-4451-9263-211D5CDDF6E0}"/>
    <cellStyle name="40% - Accent6 13 4" xfId="21029" xr:uid="{D3CA6ACE-AF32-44BC-AEDD-1BD0AA4B49A4}"/>
    <cellStyle name="40% - Accent6 13 5" xfId="46309" xr:uid="{2D458EE6-20DD-4D6B-B9F0-9C69DD900AA5}"/>
    <cellStyle name="40% - Accent6 14" xfId="5335" xr:uid="{97A72DDB-066F-4F7D-83FA-83E1A3B81FE3}"/>
    <cellStyle name="40% - Accent6 14 2" xfId="40195" xr:uid="{D6F5BC62-5BEE-4F51-887A-D84845BEF189}"/>
    <cellStyle name="40% - Accent6 14 3" xfId="27043" xr:uid="{6A976505-93E3-43DE-95B9-CAEB092111D3}"/>
    <cellStyle name="40% - Accent6 14 4" xfId="47338" xr:uid="{D0A0FBAD-ECC3-4EB3-80D5-A85AD186495F}"/>
    <cellStyle name="40% - Accent6 15" xfId="5870" xr:uid="{74319770-1599-401D-B2D5-AF678E59329D}"/>
    <cellStyle name="40% - Accent6 15 2" xfId="36140" xr:uid="{671E1D49-15C5-451A-A4D3-F8C1385509F0}"/>
    <cellStyle name="40% - Accent6 15 3" xfId="47867" xr:uid="{906DD2E8-3324-4B56-90BA-8E205D3D6F02}"/>
    <cellStyle name="40% - Accent6 16" xfId="6019" xr:uid="{5109AADE-AD5B-4BFC-949E-C3C624E2683A}"/>
    <cellStyle name="40% - Accent6 17" xfId="42445" xr:uid="{924F9AFE-A894-4D51-B190-4561A5CEAF5B}"/>
    <cellStyle name="40% - Accent6 18" xfId="46001" xr:uid="{73F157FC-CD84-45C4-94A3-CFB6C6E0ACCA}"/>
    <cellStyle name="40% - Accent6 19" xfId="48013" xr:uid="{E0E91169-34FC-4CFE-B6FB-8BBBC46A2D34}"/>
    <cellStyle name="40% - Accent6 2" xfId="78" xr:uid="{6F1E054C-3D6D-4930-B81E-9E4BBCEA5D2C}"/>
    <cellStyle name="40% - Accent6 2 2" xfId="476" xr:uid="{69036F4A-26B4-46D0-8ECC-6314CE738CBE}"/>
    <cellStyle name="40% - Accent6 2 2 10" xfId="4427" xr:uid="{D072FEDB-A0D7-4BC4-86C4-608AD9068378}"/>
    <cellStyle name="40% - Accent6 2 2 10 2" xfId="16594" xr:uid="{FE60812E-ED41-48FA-A2E0-99C99A05B0FF}"/>
    <cellStyle name="40% - Accent6 2 2 10 3" xfId="46430" xr:uid="{51DD4413-586B-4D49-B6CE-F2E606FF8D7A}"/>
    <cellStyle name="40% - Accent6 2 2 11" xfId="5546" xr:uid="{9302C05B-2F14-4DB8-9371-6C95A640196D}"/>
    <cellStyle name="40% - Accent6 2 2 11 2" xfId="36202" xr:uid="{C902BA74-E2B3-4A3B-B4E2-028C5B426C89}"/>
    <cellStyle name="40% - Accent6 2 2 11 3" xfId="47548" xr:uid="{545CF8C3-074C-4333-8761-16F732215188}"/>
    <cellStyle name="40% - Accent6 2 2 12" xfId="6190" xr:uid="{10395F6B-A4B8-48A3-937F-C42B7FCBBED5}"/>
    <cellStyle name="40% - Accent6 2 2 13" xfId="42764" xr:uid="{433651EE-22E4-467A-BC48-E7DB35F2B254}"/>
    <cellStyle name="40% - Accent6 2 2 14" xfId="48140" xr:uid="{C91C18A4-E27B-4740-BC78-9151254128E1}"/>
    <cellStyle name="40% - Accent6 2 2 15" xfId="48196" xr:uid="{20301FC0-47C1-4B66-A8DC-DB2F83D5AE62}"/>
    <cellStyle name="40% - Accent6 2 2 2" xfId="477" xr:uid="{B4779E71-6411-4455-853F-28ED2964B3D8}"/>
    <cellStyle name="40% - Accent6 2 2 2 10" xfId="6191" xr:uid="{D83D93D0-77A9-49BD-9D14-73D5E6179BCF}"/>
    <cellStyle name="40% - Accent6 2 2 2 11" xfId="42765" xr:uid="{15A748C9-F67B-4D61-9FB3-44C452968294}"/>
    <cellStyle name="40% - Accent6 2 2 2 2" xfId="478" xr:uid="{4F2DB78B-DA34-4801-9393-32C0AFE58F39}"/>
    <cellStyle name="40% - Accent6 2 2 2 2 2" xfId="924" xr:uid="{4F75DF32-7C58-4594-8BA2-C4246D1948CD}"/>
    <cellStyle name="40% - Accent6 2 2 2 2 2 2" xfId="2069" xr:uid="{6ADDB0BB-C80B-42A2-A4B8-9BB612A28075}"/>
    <cellStyle name="40% - Accent6 2 2 2 2 2 2 2" xfId="3832" xr:uid="{145F5980-A59A-407F-81F5-EC045DCC43CC}"/>
    <cellStyle name="40% - Accent6 2 2 2 2 2 2 2 2" xfId="35342" xr:uid="{29C3A1EB-11E9-4058-8D72-C2D352EF1215}"/>
    <cellStyle name="40% - Accent6 2 2 2 2 2 2 2 3" xfId="45857" xr:uid="{29ABFB0A-5059-4B7C-BEB9-551285D8B808}"/>
    <cellStyle name="40% - Accent6 2 2 2 2 2 2 3" xfId="5203" xr:uid="{5F6EB9EA-4DAE-4C07-8D23-92A3E82F2B27}"/>
    <cellStyle name="40% - Accent6 2 2 2 2 2 2 3 2" xfId="47206" xr:uid="{1B93B872-20EF-4F9F-8259-E8B440D464FA}"/>
    <cellStyle name="40% - Accent6 2 2 2 2 2 2 4" xfId="13310" xr:uid="{CCD6982F-2497-4A8D-A677-F6E24D126B06}"/>
    <cellStyle name="40% - Accent6 2 2 2 2 2 2 5" xfId="44116" xr:uid="{D5F59799-5C94-4879-872B-10AE4157CD3E}"/>
    <cellStyle name="40% - Accent6 2 2 2 2 2 3" xfId="1507" xr:uid="{FA744A16-C591-4F22-8506-96850CAADD64}"/>
    <cellStyle name="40% - Accent6 2 2 2 2 2 3 2" xfId="3314" xr:uid="{817FF2C6-479E-43B0-BCDD-A1C92D19118C}"/>
    <cellStyle name="40% - Accent6 2 2 2 2 2 3 2 2" xfId="45339" xr:uid="{9B8471B1-4E60-495D-B3DC-4188DF50FA61}"/>
    <cellStyle name="40% - Accent6 2 2 2 2 2 3 3" xfId="16846" xr:uid="{94154609-8F74-403C-B683-9DDFD8450727}"/>
    <cellStyle name="40% - Accent6 2 2 2 2 2 3 4" xfId="43598" xr:uid="{A3DEFD59-F3B5-4FF6-826F-59DB6B59BC71}"/>
    <cellStyle name="40% - Accent6 2 2 2 2 2 4" xfId="2736" xr:uid="{4E5349B1-13FC-4845-982D-F711A0C0D0F9}"/>
    <cellStyle name="40% - Accent6 2 2 2 2 2 4 2" xfId="39695" xr:uid="{14CD6AB1-30EA-4005-8D8E-C9B8CF8CB064}"/>
    <cellStyle name="40% - Accent6 2 2 2 2 2 4 3" xfId="44761" xr:uid="{2B3D8A83-9C02-4727-B18F-112CB8A0BA98}"/>
    <cellStyle name="40% - Accent6 2 2 2 2 2 5" xfId="4685" xr:uid="{A1933D91-1F14-4BBA-A1C1-3F9286C8B5E5}"/>
    <cellStyle name="40% - Accent6 2 2 2 2 2 5 2" xfId="46688" xr:uid="{9BA38B79-D1F4-48ED-9000-11582D875253}"/>
    <cellStyle name="40% - Accent6 2 2 2 2 2 6" xfId="5549" xr:uid="{097C23BA-871D-43B3-AEA6-A4DC4FAB8436}"/>
    <cellStyle name="40% - Accent6 2 2 2 2 2 6 2" xfId="47551" xr:uid="{43805159-FAB1-485C-8BFB-F3F6C8FC3395}"/>
    <cellStyle name="40% - Accent6 2 2 2 2 2 7" xfId="6775" xr:uid="{A9F19EBE-4C1F-4F4A-BABC-2023A4DE928D}"/>
    <cellStyle name="40% - Accent6 2 2 2 2 2 8" xfId="43020" xr:uid="{8C29D3A6-F112-43A0-809D-EE6DACD50480}"/>
    <cellStyle name="40% - Accent6 2 2 2 2 3" xfId="1829" xr:uid="{820A205E-18AC-4945-89CA-5129FDB451D3}"/>
    <cellStyle name="40% - Accent6 2 2 2 2 3 2" xfId="3596" xr:uid="{0E07EBF9-0FF3-41FA-B2BF-56605C8D8E56}"/>
    <cellStyle name="40% - Accent6 2 2 2 2 3 2 2" xfId="13575" xr:uid="{D6FF84D5-77D7-49E5-910C-20D426150A7B}"/>
    <cellStyle name="40% - Accent6 2 2 2 2 3 2 3" xfId="45621" xr:uid="{B4A431DA-4719-423E-BB3E-4AD10A6C85AA}"/>
    <cellStyle name="40% - Accent6 2 2 2 2 3 3" xfId="4967" xr:uid="{28DE3231-5C69-4827-997C-2989C540F8BB}"/>
    <cellStyle name="40% - Accent6 2 2 2 2 3 3 2" xfId="17111" xr:uid="{12E2D78C-CA54-4EB6-BC8C-AA048D8EA9A2}"/>
    <cellStyle name="40% - Accent6 2 2 2 2 3 3 3" xfId="46970" xr:uid="{7107FC1D-D676-4FC8-BBEE-8C74DD141E35}"/>
    <cellStyle name="40% - Accent6 2 2 2 2 3 4" xfId="7101" xr:uid="{03522D6C-5C5C-4995-A187-ACADFEC72C53}"/>
    <cellStyle name="40% - Accent6 2 2 2 2 3 5" xfId="43880" xr:uid="{54C7D4D7-8343-4945-B5B1-D135977D465B}"/>
    <cellStyle name="40% - Accent6 2 2 2 2 4" xfId="1251" xr:uid="{DA9C398B-6CFD-4F85-B318-AF8902EE0EA6}"/>
    <cellStyle name="40% - Accent6 2 2 2 2 4 2" xfId="3058" xr:uid="{1FD87172-8162-4FD2-9779-402F6BE15348}"/>
    <cellStyle name="40% - Accent6 2 2 2 2 4 2 2" xfId="30367" xr:uid="{BA52ACE2-F957-47D9-9C50-B4464F61301E}"/>
    <cellStyle name="40% - Accent6 2 2 2 2 4 2 3" xfId="45083" xr:uid="{1EA082A4-AF0C-4990-83EA-BFEB976155CE}"/>
    <cellStyle name="40% - Accent6 2 2 2 2 4 3" xfId="22288" xr:uid="{119D5933-9886-40E4-B43A-C60C9F287737}"/>
    <cellStyle name="40% - Accent6 2 2 2 2 4 4" xfId="9758" xr:uid="{04D79C66-EADF-478A-B2B7-916B78472C6D}"/>
    <cellStyle name="40% - Accent6 2 2 2 2 4 5" xfId="43342" xr:uid="{C010FD55-F9F0-4128-B60D-D59A8081FC24}"/>
    <cellStyle name="40% - Accent6 2 2 2 2 5" xfId="2482" xr:uid="{FF1C847D-3058-4518-AAA4-15BCA6BF81C7}"/>
    <cellStyle name="40% - Accent6 2 2 2 2 5 2" xfId="13012" xr:uid="{24B8D281-097D-4530-AFC9-89F856DC5E23}"/>
    <cellStyle name="40% - Accent6 2 2 2 2 5 3" xfId="44507" xr:uid="{C048ECCB-30B0-4BE1-BC59-13FF57DCCF5A}"/>
    <cellStyle name="40% - Accent6 2 2 2 2 6" xfId="4429" xr:uid="{49371CBB-86C4-4083-82CD-FE3A1F801244}"/>
    <cellStyle name="40% - Accent6 2 2 2 2 6 2" xfId="16596" xr:uid="{41CAD952-6623-4A0C-B0A9-D5EF7B1FA559}"/>
    <cellStyle name="40% - Accent6 2 2 2 2 6 3" xfId="46432" xr:uid="{F1079515-1BBC-4F4B-B98E-46F1D1BFA9F2}"/>
    <cellStyle name="40% - Accent6 2 2 2 2 7" xfId="5548" xr:uid="{10BC3B48-E57F-452D-9B03-C4C67DA11032}"/>
    <cellStyle name="40% - Accent6 2 2 2 2 7 2" xfId="47550" xr:uid="{018ACD09-F690-4E53-9D3C-4F94823AF952}"/>
    <cellStyle name="40% - Accent6 2 2 2 2 8" xfId="6192" xr:uid="{53E56014-6BA3-4D3B-8165-675AA2108C68}"/>
    <cellStyle name="40% - Accent6 2 2 2 2 9" xfId="42766" xr:uid="{C850111B-4FA7-47B3-9A0E-85A920CAE4D6}"/>
    <cellStyle name="40% - Accent6 2 2 2 3" xfId="479" xr:uid="{C3A28435-3CEA-4331-8109-0A7CD3059A21}"/>
    <cellStyle name="40% - Accent6 2 2 2 3 2" xfId="925" xr:uid="{3D96A5D1-CB49-4561-921B-D03C40DDA284}"/>
    <cellStyle name="40% - Accent6 2 2 2 3 2 2" xfId="2070" xr:uid="{0C76ACE3-61FC-417B-B7CE-C5592BFD6598}"/>
    <cellStyle name="40% - Accent6 2 2 2 3 2 2 2" xfId="3833" xr:uid="{8568EEDD-6329-454B-80AE-7D24C9CB2E5F}"/>
    <cellStyle name="40% - Accent6 2 2 2 3 2 2 2 2" xfId="16196" xr:uid="{0FD84364-ECB1-4B05-9616-3DB5306614F3}"/>
    <cellStyle name="40% - Accent6 2 2 2 3 2 2 2 3" xfId="45858" xr:uid="{C79584BB-81BB-42E1-BC7B-08C2DA4D980C}"/>
    <cellStyle name="40% - Accent6 2 2 2 3 2 2 3" xfId="5204" xr:uid="{57C21630-5BED-49CC-9FDC-81A6224A6DE8}"/>
    <cellStyle name="40% - Accent6 2 2 2 3 2 2 3 2" xfId="19723" xr:uid="{823343C6-4B86-4DA8-A2B8-06509B269228}"/>
    <cellStyle name="40% - Accent6 2 2 2 3 2 2 3 3" xfId="47207" xr:uid="{C7D651CD-E3E1-4AAC-A930-9C9F6E868CDC}"/>
    <cellStyle name="40% - Accent6 2 2 2 3 2 2 4" xfId="12623" xr:uid="{42A33058-A904-42B3-A460-39BBF3C5D2C9}"/>
    <cellStyle name="40% - Accent6 2 2 2 3 2 2 5" xfId="44117" xr:uid="{DD4617D9-29A6-475E-B742-29AA5A3A5AE5}"/>
    <cellStyle name="40% - Accent6 2 2 2 3 2 3" xfId="1508" xr:uid="{4C635969-A136-4074-B60D-D692CB84D10B}"/>
    <cellStyle name="40% - Accent6 2 2 2 3 2 3 2" xfId="3315" xr:uid="{4C87C37B-8B3C-4A2C-A7C9-1433D8302C7F}"/>
    <cellStyle name="40% - Accent6 2 2 2 3 2 3 2 2" xfId="45340" xr:uid="{61CBD85F-62B9-4FE7-A8AA-5488200E7217}"/>
    <cellStyle name="40% - Accent6 2 2 2 3 2 3 3" xfId="13311" xr:uid="{42293DF2-267F-44CD-82AB-4DE3225FCFC0}"/>
    <cellStyle name="40% - Accent6 2 2 2 3 2 3 4" xfId="43599" xr:uid="{E9E98080-5D33-4CD0-A05F-EFBA57D6B931}"/>
    <cellStyle name="40% - Accent6 2 2 2 3 2 4" xfId="2737" xr:uid="{C9CBF7E4-6BF7-426F-AC04-A394D787E0DB}"/>
    <cellStyle name="40% - Accent6 2 2 2 3 2 4 2" xfId="16847" xr:uid="{F5F9562A-169B-4254-8608-E6715EF7720C}"/>
    <cellStyle name="40% - Accent6 2 2 2 3 2 4 3" xfId="44762" xr:uid="{A7EFADDB-494D-4274-8BDB-AE7C5F8DEAB6}"/>
    <cellStyle name="40% - Accent6 2 2 2 3 2 5" xfId="4686" xr:uid="{A315CF39-BA79-403F-9CC7-1380366EC960}"/>
    <cellStyle name="40% - Accent6 2 2 2 3 2 5 2" xfId="46689" xr:uid="{F0AB7D6D-01C6-4ED3-B50F-0FB1525CF21B}"/>
    <cellStyle name="40% - Accent6 2 2 2 3 2 6" xfId="5551" xr:uid="{267236B3-AD49-4BDB-9940-6D271C350C1E}"/>
    <cellStyle name="40% - Accent6 2 2 2 3 2 6 2" xfId="47553" xr:uid="{1F88EECC-66E9-4DAD-B5C4-EAB7D0E07F88}"/>
    <cellStyle name="40% - Accent6 2 2 2 3 2 7" xfId="6776" xr:uid="{24C10396-E138-4749-8335-96ABB763134E}"/>
    <cellStyle name="40% - Accent6 2 2 2 3 2 8" xfId="43021" xr:uid="{08F06E1D-9B41-4D5B-9926-A157407A4D0B}"/>
    <cellStyle name="40% - Accent6 2 2 2 3 3" xfId="1830" xr:uid="{3C5B0FE8-FABA-4C1A-9211-8011DD671D29}"/>
    <cellStyle name="40% - Accent6 2 2 2 3 3 2" xfId="3597" xr:uid="{4E5BFC63-0547-44C1-BB37-489302097F63}"/>
    <cellStyle name="40% - Accent6 2 2 2 3 3 2 2" xfId="13576" xr:uid="{750D09E8-70EF-4A72-BEC5-61B751F7FF9E}"/>
    <cellStyle name="40% - Accent6 2 2 2 3 3 2 3" xfId="45622" xr:uid="{DD4DA3C5-2724-4B13-A2C5-DA0A46E016CF}"/>
    <cellStyle name="40% - Accent6 2 2 2 3 3 3" xfId="4968" xr:uid="{297B73F5-2A24-4F31-B57C-D02D59AD2A6A}"/>
    <cellStyle name="40% - Accent6 2 2 2 3 3 3 2" xfId="17112" xr:uid="{B3519F23-AF24-4277-AAA1-7B220113AB7E}"/>
    <cellStyle name="40% - Accent6 2 2 2 3 3 3 3" xfId="46971" xr:uid="{9457A283-71E5-4081-B576-0D189B43C0EC}"/>
    <cellStyle name="40% - Accent6 2 2 2 3 3 4" xfId="7102" xr:uid="{79DA000E-38EF-499A-801E-E001E691018F}"/>
    <cellStyle name="40% - Accent6 2 2 2 3 3 5" xfId="43881" xr:uid="{F529729D-A6EC-42EE-8494-7450F8EBE056}"/>
    <cellStyle name="40% - Accent6 2 2 2 3 4" xfId="1252" xr:uid="{A1B2A8A9-F409-4F54-A683-A48832790157}"/>
    <cellStyle name="40% - Accent6 2 2 2 3 4 2" xfId="3059" xr:uid="{88CF7018-96F6-44CB-9C92-21B2FA5E608D}"/>
    <cellStyle name="40% - Accent6 2 2 2 3 4 2 2" xfId="29771" xr:uid="{AC244EC3-7173-4AF2-90F4-F1BE13040278}"/>
    <cellStyle name="40% - Accent6 2 2 2 3 4 2 3" xfId="45084" xr:uid="{12F991EA-4B8A-4547-B970-107C5374C2D0}"/>
    <cellStyle name="40% - Accent6 2 2 2 3 4 3" xfId="13013" xr:uid="{C842A127-2647-4C52-BF53-4C3512A28E6F}"/>
    <cellStyle name="40% - Accent6 2 2 2 3 4 4" xfId="43343" xr:uid="{9534A5DB-6E17-4186-B9B8-8EE4510B93DE}"/>
    <cellStyle name="40% - Accent6 2 2 2 3 5" xfId="2483" xr:uid="{FB3FD4D9-95C9-4BDB-894B-0229B49148E6}"/>
    <cellStyle name="40% - Accent6 2 2 2 3 5 2" xfId="16597" xr:uid="{E14E01F1-B0AF-4FA4-BC6A-28BB1209EBE6}"/>
    <cellStyle name="40% - Accent6 2 2 2 3 5 3" xfId="44508" xr:uid="{3582BD96-F51A-47E3-84A5-A3CCF7AEE527}"/>
    <cellStyle name="40% - Accent6 2 2 2 3 6" xfId="4430" xr:uid="{DF875CA4-9C52-4E7F-A4CF-A30E083C55FF}"/>
    <cellStyle name="40% - Accent6 2 2 2 3 6 2" xfId="37139" xr:uid="{EB29FFB9-40F3-4935-85C5-D5629E52F69E}"/>
    <cellStyle name="40% - Accent6 2 2 2 3 6 3" xfId="46433" xr:uid="{A10B88AB-14C3-4607-B9FD-4668298C0DFF}"/>
    <cellStyle name="40% - Accent6 2 2 2 3 7" xfId="5550" xr:uid="{AD29F4EE-AD17-4B12-98F1-DD98E1D45BFC}"/>
    <cellStyle name="40% - Accent6 2 2 2 3 7 2" xfId="47552" xr:uid="{39DC850E-036A-4D9B-B482-1D26904669FD}"/>
    <cellStyle name="40% - Accent6 2 2 2 3 8" xfId="6193" xr:uid="{CFAD9E38-5B0C-41C4-BB46-63ABF64994AF}"/>
    <cellStyle name="40% - Accent6 2 2 2 3 9" xfId="42767" xr:uid="{56A10B17-A9ED-4F60-8A9E-D8EF70620022}"/>
    <cellStyle name="40% - Accent6 2 2 2 4" xfId="923" xr:uid="{419D8F97-9D52-4F0A-9951-204EE2421B47}"/>
    <cellStyle name="40% - Accent6 2 2 2 4 2" xfId="2068" xr:uid="{4BC90F43-6650-48AA-A0FC-BB2C18C64584}"/>
    <cellStyle name="40% - Accent6 2 2 2 4 2 2" xfId="3831" xr:uid="{AA988812-6045-4EE5-99B3-CFB142FAD61B}"/>
    <cellStyle name="40% - Accent6 2 2 2 4 2 2 2" xfId="15304" xr:uid="{ECA3CED4-FBD6-4F52-8D5B-3E079A968E93}"/>
    <cellStyle name="40% - Accent6 2 2 2 4 2 2 3" xfId="45856" xr:uid="{80997D9F-4F79-403B-9EE9-1D91784304F3}"/>
    <cellStyle name="40% - Accent6 2 2 2 4 2 3" xfId="5202" xr:uid="{B16B0FA2-36C4-40F0-BF33-109B770A54E6}"/>
    <cellStyle name="40% - Accent6 2 2 2 4 2 3 2" xfId="18831" xr:uid="{D68E74CA-4F56-475D-B7EB-A13519218A42}"/>
    <cellStyle name="40% - Accent6 2 2 2 4 2 3 3" xfId="47205" xr:uid="{C690B38E-D272-4815-8E6C-31F86C2D66FD}"/>
    <cellStyle name="40% - Accent6 2 2 2 4 2 4" xfId="11725" xr:uid="{ACAE1BB6-564E-4CFA-AB3C-51B2BDC4B6AE}"/>
    <cellStyle name="40% - Accent6 2 2 2 4 2 5" xfId="44115" xr:uid="{A6F428A8-3086-498F-B260-789C424623E5}"/>
    <cellStyle name="40% - Accent6 2 2 2 4 3" xfId="1506" xr:uid="{8A790EFE-F169-4373-8D31-36113F9E667F}"/>
    <cellStyle name="40% - Accent6 2 2 2 4 3 2" xfId="3313" xr:uid="{8CC9950C-48B7-4AA6-9C36-CFAC64CBB027}"/>
    <cellStyle name="40% - Accent6 2 2 2 4 3 2 2" xfId="45338" xr:uid="{968FB2A5-0880-4E0F-A7FD-91418450E1F4}"/>
    <cellStyle name="40% - Accent6 2 2 2 4 3 3" xfId="13309" xr:uid="{509C56AA-F6CF-45AA-90EB-E0DA86121546}"/>
    <cellStyle name="40% - Accent6 2 2 2 4 3 4" xfId="43597" xr:uid="{C8A78305-F210-436E-99B0-FF818F1D64B1}"/>
    <cellStyle name="40% - Accent6 2 2 2 4 4" xfId="2735" xr:uid="{F8B70A09-24B6-4A19-AF5F-0EBA3571E533}"/>
    <cellStyle name="40% - Accent6 2 2 2 4 4 2" xfId="16845" xr:uid="{EC0C5782-E0AD-4FC0-8823-6E102036FACF}"/>
    <cellStyle name="40% - Accent6 2 2 2 4 4 3" xfId="44760" xr:uid="{281B2061-AED9-4D77-84D9-10CFBEC69B1E}"/>
    <cellStyle name="40% - Accent6 2 2 2 4 5" xfId="4684" xr:uid="{186CFF9E-3D80-456D-876B-76E544C14AF5}"/>
    <cellStyle name="40% - Accent6 2 2 2 4 5 2" xfId="46687" xr:uid="{2C4A5981-EE94-4A5D-ACBF-CB962AAFDB56}"/>
    <cellStyle name="40% - Accent6 2 2 2 4 6" xfId="5552" xr:uid="{42413F66-917B-4C79-A79F-7BF4D511B952}"/>
    <cellStyle name="40% - Accent6 2 2 2 4 6 2" xfId="47554" xr:uid="{19FE8D72-0E2D-4BF0-BEC7-F0B9AE7DBAF3}"/>
    <cellStyle name="40% - Accent6 2 2 2 4 7" xfId="6774" xr:uid="{87E5C22F-F7CD-4DFB-9557-129E605629C5}"/>
    <cellStyle name="40% - Accent6 2 2 2 4 8" xfId="43019" xr:uid="{3E87E044-DB8B-45EF-8DEF-9A7BE702D791}"/>
    <cellStyle name="40% - Accent6 2 2 2 5" xfId="1828" xr:uid="{B5A9D947-16FA-4AB4-B8C6-D7EEB2B942A1}"/>
    <cellStyle name="40% - Accent6 2 2 2 5 2" xfId="3595" xr:uid="{0313B0FA-95D7-4C32-9468-EEB15CFC92D3}"/>
    <cellStyle name="40% - Accent6 2 2 2 5 2 2" xfId="13574" xr:uid="{3EB5E27A-BE15-43D2-B187-2008D52D359F}"/>
    <cellStyle name="40% - Accent6 2 2 2 5 2 3" xfId="45620" xr:uid="{1AA36376-B1EC-4AB4-A9F3-D1A6B75F605A}"/>
    <cellStyle name="40% - Accent6 2 2 2 5 3" xfId="4966" xr:uid="{DAD023B0-12A4-4EFF-84B8-72EA8F74E1CD}"/>
    <cellStyle name="40% - Accent6 2 2 2 5 3 2" xfId="17110" xr:uid="{9D5C5375-678A-4DD2-A1C5-FCC848AAB222}"/>
    <cellStyle name="40% - Accent6 2 2 2 5 3 3" xfId="46969" xr:uid="{0D439698-840C-4569-B83B-CE7E030A5579}"/>
    <cellStyle name="40% - Accent6 2 2 2 5 4" xfId="7100" xr:uid="{BB93552B-8B64-4545-92E8-3B118CE0B48F}"/>
    <cellStyle name="40% - Accent6 2 2 2 5 5" xfId="43879" xr:uid="{45EDC741-3D22-4197-8DE6-0829BFC8E627}"/>
    <cellStyle name="40% - Accent6 2 2 2 6" xfId="1250" xr:uid="{1C513069-3025-4275-82A8-AF6431803102}"/>
    <cellStyle name="40% - Accent6 2 2 2 6 2" xfId="3057" xr:uid="{25564B15-676F-47B1-9738-0CAEE46D1106}"/>
    <cellStyle name="40% - Accent6 2 2 2 6 2 2" xfId="29164" xr:uid="{55492677-5124-4419-9044-938C48554A4C}"/>
    <cellStyle name="40% - Accent6 2 2 2 6 2 3" xfId="45082" xr:uid="{167B9FBF-236B-4BA9-8D4C-7595455658C5}"/>
    <cellStyle name="40% - Accent6 2 2 2 6 3" xfId="13011" xr:uid="{CB595804-9368-4C48-A09F-118DB1EB530F}"/>
    <cellStyle name="40% - Accent6 2 2 2 6 4" xfId="43341" xr:uid="{2E672EF7-384A-4CE5-95B8-9021904071FE}"/>
    <cellStyle name="40% - Accent6 2 2 2 7" xfId="2481" xr:uid="{059CFC50-E854-490A-AEC8-6B84D980660A}"/>
    <cellStyle name="40% - Accent6 2 2 2 7 2" xfId="16595" xr:uid="{031A7FDF-B983-469B-8789-C78A972B24E6}"/>
    <cellStyle name="40% - Accent6 2 2 2 7 3" xfId="44506" xr:uid="{6264AC98-6C61-4AE1-AB1E-A4C885EB9496}"/>
    <cellStyle name="40% - Accent6 2 2 2 8" xfId="4428" xr:uid="{6325351B-2B8E-42A8-8241-1A2A8B3B94DC}"/>
    <cellStyle name="40% - Accent6 2 2 2 8 2" xfId="36398" xr:uid="{F1CB2244-F953-4600-9644-0A8ABB8A3FE5}"/>
    <cellStyle name="40% - Accent6 2 2 2 8 3" xfId="46431" xr:uid="{6C32EE5D-F7F8-4581-9CF7-4BE315458B7F}"/>
    <cellStyle name="40% - Accent6 2 2 2 9" xfId="5547" xr:uid="{F30666BF-0E7B-4FC8-B148-6183BD03655A}"/>
    <cellStyle name="40% - Accent6 2 2 2 9 2" xfId="47549" xr:uid="{170952B0-036A-41B8-9432-B77DEDD2D8D4}"/>
    <cellStyle name="40% - Accent6 2 2 3" xfId="480" xr:uid="{1B7A7F5B-13D0-46AE-93FE-F1B5C71912FE}"/>
    <cellStyle name="40% - Accent6 2 2 3 10" xfId="6194" xr:uid="{8F3A80E0-CC49-44CD-B0CD-5138BE3E8714}"/>
    <cellStyle name="40% - Accent6 2 2 3 11" xfId="42768" xr:uid="{249CAC0B-647C-4D67-9B98-7B1B1A550CD7}"/>
    <cellStyle name="40% - Accent6 2 2 3 2" xfId="481" xr:uid="{F9E214B9-A97E-4EC5-81F8-01E8CCAFC184}"/>
    <cellStyle name="40% - Accent6 2 2 3 2 2" xfId="927" xr:uid="{D48F2EB5-246F-447E-8937-9D65DEB53855}"/>
    <cellStyle name="40% - Accent6 2 2 3 2 2 2" xfId="2072" xr:uid="{5BF3A87E-388F-4E77-A554-B064CE88A8A4}"/>
    <cellStyle name="40% - Accent6 2 2 3 2 2 2 2" xfId="3835" xr:uid="{32809F14-EB6C-4211-AC4A-D455827ADE2F}"/>
    <cellStyle name="40% - Accent6 2 2 3 2 2 2 2 2" xfId="35537" xr:uid="{06D0F780-C225-4C07-BCF7-996B76FB51A2}"/>
    <cellStyle name="40% - Accent6 2 2 3 2 2 2 2 3" xfId="45860" xr:uid="{34236D62-F545-4D2D-9ED6-B26090E860DE}"/>
    <cellStyle name="40% - Accent6 2 2 3 2 2 2 3" xfId="5206" xr:uid="{1F27D7E0-2395-46CA-A29D-29CDBC85E723}"/>
    <cellStyle name="40% - Accent6 2 2 3 2 2 2 3 2" xfId="47209" xr:uid="{FB7C3805-1FF3-44B5-97D7-656C7B484FE9}"/>
    <cellStyle name="40% - Accent6 2 2 3 2 2 2 4" xfId="13313" xr:uid="{DED96DA1-9C93-4601-BDFC-26F4A0690DBF}"/>
    <cellStyle name="40% - Accent6 2 2 3 2 2 2 5" xfId="44119" xr:uid="{8F696728-956B-4C08-ABE4-781420497FCD}"/>
    <cellStyle name="40% - Accent6 2 2 3 2 2 3" xfId="1510" xr:uid="{67F052D2-91A7-4285-AD65-058D731543F9}"/>
    <cellStyle name="40% - Accent6 2 2 3 2 2 3 2" xfId="3317" xr:uid="{74DE1C70-DD82-464B-B904-0D5AFC1B8C48}"/>
    <cellStyle name="40% - Accent6 2 2 3 2 2 3 2 2" xfId="45342" xr:uid="{BBC7A6DC-642A-4F92-AF12-5FA504FBC283}"/>
    <cellStyle name="40% - Accent6 2 2 3 2 2 3 3" xfId="16849" xr:uid="{4B1E9167-EF18-4082-A203-98F20CE8BCA4}"/>
    <cellStyle name="40% - Accent6 2 2 3 2 2 3 4" xfId="43601" xr:uid="{336778DA-759A-4C20-AEC0-92D45EEE3BE7}"/>
    <cellStyle name="40% - Accent6 2 2 3 2 2 4" xfId="2739" xr:uid="{4F142143-7BA2-4EA6-BD23-A9C42FC0AA48}"/>
    <cellStyle name="40% - Accent6 2 2 3 2 2 4 2" xfId="39882" xr:uid="{577B8AB7-0BAF-41A3-B2A2-E2294D3D2BE9}"/>
    <cellStyle name="40% - Accent6 2 2 3 2 2 4 3" xfId="44764" xr:uid="{31554F11-93B3-40E9-8914-E13E6121B58F}"/>
    <cellStyle name="40% - Accent6 2 2 3 2 2 5" xfId="4688" xr:uid="{501A08C8-C8BD-49EC-B386-23D1F1930768}"/>
    <cellStyle name="40% - Accent6 2 2 3 2 2 5 2" xfId="46691" xr:uid="{0F646BDF-CA7F-4EFF-8E02-0199BF87E4D9}"/>
    <cellStyle name="40% - Accent6 2 2 3 2 2 6" xfId="5555" xr:uid="{33636A1A-00FD-4772-AA98-B6086FFD6E22}"/>
    <cellStyle name="40% - Accent6 2 2 3 2 2 6 2" xfId="47557" xr:uid="{9E390ABC-F567-4869-9459-9552481BA57F}"/>
    <cellStyle name="40% - Accent6 2 2 3 2 2 7" xfId="6778" xr:uid="{0AE8E42C-ABFA-436B-877B-A42DB47D6C8C}"/>
    <cellStyle name="40% - Accent6 2 2 3 2 2 8" xfId="43023" xr:uid="{901D41D2-47DE-4CC8-A5D6-8C119D165D54}"/>
    <cellStyle name="40% - Accent6 2 2 3 2 3" xfId="1832" xr:uid="{B8BFE80D-9989-4A7D-BA17-5810D28DEE41}"/>
    <cellStyle name="40% - Accent6 2 2 3 2 3 2" xfId="3599" xr:uid="{9C5BF860-5639-4269-8E58-A9F7AD3C3AD9}"/>
    <cellStyle name="40% - Accent6 2 2 3 2 3 2 2" xfId="13578" xr:uid="{F155C03C-65D0-426F-9EAB-5FD74796759E}"/>
    <cellStyle name="40% - Accent6 2 2 3 2 3 2 3" xfId="45624" xr:uid="{45139F7E-6EDC-491D-9715-87FB1652288F}"/>
    <cellStyle name="40% - Accent6 2 2 3 2 3 3" xfId="4970" xr:uid="{4B08B15E-B21A-4183-B0FE-B6A8BD69F940}"/>
    <cellStyle name="40% - Accent6 2 2 3 2 3 3 2" xfId="17114" xr:uid="{47C53A01-3A1A-4AF9-A926-F7495CF5E4C6}"/>
    <cellStyle name="40% - Accent6 2 2 3 2 3 3 3" xfId="46973" xr:uid="{5BC31334-8D08-4A2D-8829-26D1C15B3128}"/>
    <cellStyle name="40% - Accent6 2 2 3 2 3 4" xfId="7104" xr:uid="{2757F2B0-3BC2-4C2F-94F2-70AD51A8E86D}"/>
    <cellStyle name="40% - Accent6 2 2 3 2 3 5" xfId="43883" xr:uid="{A1AFAF90-6F70-451A-98AD-29D7DE588923}"/>
    <cellStyle name="40% - Accent6 2 2 3 2 4" xfId="1254" xr:uid="{6AAB0CDE-B4EC-490C-B515-A151600EC985}"/>
    <cellStyle name="40% - Accent6 2 2 3 2 4 2" xfId="3061" xr:uid="{0CBDD79A-C1B8-47CB-9F00-65BCD3E047C7}"/>
    <cellStyle name="40% - Accent6 2 2 3 2 4 2 2" xfId="30564" xr:uid="{00803EBA-0051-4B68-ABFF-C080D460336E}"/>
    <cellStyle name="40% - Accent6 2 2 3 2 4 2 3" xfId="45086" xr:uid="{910A67BB-0DE5-4C86-B535-81B613CAC5EF}"/>
    <cellStyle name="40% - Accent6 2 2 3 2 4 3" xfId="13015" xr:uid="{3070DDC8-20D1-40CD-B04D-459639B29640}"/>
    <cellStyle name="40% - Accent6 2 2 3 2 4 4" xfId="43345" xr:uid="{926B6ABF-A083-4CF0-8ECF-5BB0F8989D63}"/>
    <cellStyle name="40% - Accent6 2 2 3 2 5" xfId="2485" xr:uid="{94E741A3-A63D-4E58-985F-0B3F0B8AEF61}"/>
    <cellStyle name="40% - Accent6 2 2 3 2 5 2" xfId="16599" xr:uid="{237DCF82-43FD-45DA-AEB1-AB400D6334F8}"/>
    <cellStyle name="40% - Accent6 2 2 3 2 5 3" xfId="44510" xr:uid="{7B8D4F3B-7FAC-48CE-A498-A849C4C2AA81}"/>
    <cellStyle name="40% - Accent6 2 2 3 2 6" xfId="4432" xr:uid="{C6A653F0-3848-4A09-908B-2BAFCAEB7A32}"/>
    <cellStyle name="40% - Accent6 2 2 3 2 6 2" xfId="37922" xr:uid="{4E3898D5-7B0E-4158-BBC2-E93F2658C060}"/>
    <cellStyle name="40% - Accent6 2 2 3 2 6 3" xfId="46435" xr:uid="{607F7106-8044-4686-984A-8DDCA10D3E25}"/>
    <cellStyle name="40% - Accent6 2 2 3 2 7" xfId="5554" xr:uid="{E395DF71-871D-4F99-8B22-6E615FBB1F48}"/>
    <cellStyle name="40% - Accent6 2 2 3 2 7 2" xfId="47556" xr:uid="{00F8980B-A6E7-44BE-A271-B580F7DEF765}"/>
    <cellStyle name="40% - Accent6 2 2 3 2 8" xfId="6195" xr:uid="{561DDF3D-27F1-4D10-AA30-0B3F7E0A7DF8}"/>
    <cellStyle name="40% - Accent6 2 2 3 2 9" xfId="42769" xr:uid="{88D3BCD5-229B-4858-9B6D-15AB828041BE}"/>
    <cellStyle name="40% - Accent6 2 2 3 3" xfId="482" xr:uid="{1E244637-3751-4377-9C32-AFEABB42FA37}"/>
    <cellStyle name="40% - Accent6 2 2 3 3 2" xfId="928" xr:uid="{1140477A-A980-4939-8407-93D3FDFBB0E2}"/>
    <cellStyle name="40% - Accent6 2 2 3 3 2 2" xfId="2073" xr:uid="{D3BCF539-A079-45C2-813B-6FA95A77F67A}"/>
    <cellStyle name="40% - Accent6 2 2 3 3 2 2 2" xfId="3836" xr:uid="{B6A58724-51AC-4E2E-AB55-A0A515EE2ABD}"/>
    <cellStyle name="40% - Accent6 2 2 3 3 2 2 2 2" xfId="45861" xr:uid="{D6CA5BE7-B529-4BAE-AC9E-3F58493493B2}"/>
    <cellStyle name="40% - Accent6 2 2 3 3 2 2 3" xfId="5207" xr:uid="{0BC21F70-28EB-41C5-8E9A-C87640851284}"/>
    <cellStyle name="40% - Accent6 2 2 3 3 2 2 3 2" xfId="47210" xr:uid="{C5548A7E-ED7D-490F-9D47-3E70D87B4BFD}"/>
    <cellStyle name="40% - Accent6 2 2 3 3 2 2 4" xfId="13314" xr:uid="{2A45128C-36B9-4352-AEAB-96C28AE66C79}"/>
    <cellStyle name="40% - Accent6 2 2 3 3 2 2 5" xfId="44120" xr:uid="{35CF99D1-D680-4E72-AD74-D33E48C6B356}"/>
    <cellStyle name="40% - Accent6 2 2 3 3 2 3" xfId="1511" xr:uid="{7E866D1B-D7EF-4EB8-BC53-9580F1CE5465}"/>
    <cellStyle name="40% - Accent6 2 2 3 3 2 3 2" xfId="3318" xr:uid="{63EEFADE-182B-4A52-BFEF-7BFFEC44F3D6}"/>
    <cellStyle name="40% - Accent6 2 2 3 3 2 3 2 2" xfId="45343" xr:uid="{81A349C1-D3C5-4E11-A698-36A9B25ED39B}"/>
    <cellStyle name="40% - Accent6 2 2 3 3 2 3 3" xfId="16850" xr:uid="{7FBED86F-320D-4738-ADFF-377F9122E025}"/>
    <cellStyle name="40% - Accent6 2 2 3 3 2 3 4" xfId="43602" xr:uid="{0FCE6C32-8AD8-4C3A-9E2E-16BC9B3EBB18}"/>
    <cellStyle name="40% - Accent6 2 2 3 3 2 4" xfId="2740" xr:uid="{EA660B42-9F76-4EE8-B518-6DE3C7996A40}"/>
    <cellStyle name="40% - Accent6 2 2 3 3 2 4 2" xfId="44765" xr:uid="{EB216535-173C-414F-A94B-0545DD9B4C34}"/>
    <cellStyle name="40% - Accent6 2 2 3 3 2 5" xfId="4689" xr:uid="{0398146E-BA6A-4AF2-9E07-751C62543F09}"/>
    <cellStyle name="40% - Accent6 2 2 3 3 2 5 2" xfId="46692" xr:uid="{C4457CE4-2D20-4EBB-943E-5F597BC78E3C}"/>
    <cellStyle name="40% - Accent6 2 2 3 3 2 6" xfId="5557" xr:uid="{08BD5A97-CF63-463A-87D2-301B9079A2BB}"/>
    <cellStyle name="40% - Accent6 2 2 3 3 2 6 2" xfId="47559" xr:uid="{B8B81979-7703-4EE5-8C61-588F8EE579BD}"/>
    <cellStyle name="40% - Accent6 2 2 3 3 2 7" xfId="6779" xr:uid="{DF9DA4FE-D934-4789-8F46-A9BAFB95063A}"/>
    <cellStyle name="40% - Accent6 2 2 3 3 2 8" xfId="43024" xr:uid="{5C0A7BAF-47F5-4F21-9499-4E09C6E24D8E}"/>
    <cellStyle name="40% - Accent6 2 2 3 3 3" xfId="1833" xr:uid="{A44C9179-ACB1-458A-9DDD-C4B69B184322}"/>
    <cellStyle name="40% - Accent6 2 2 3 3 3 2" xfId="3600" xr:uid="{2FAA4DE9-5C2C-4F39-99A1-5D9FDC00AB11}"/>
    <cellStyle name="40% - Accent6 2 2 3 3 3 2 2" xfId="13579" xr:uid="{9FA1538A-47EC-48B6-84A3-3D72F6D6B494}"/>
    <cellStyle name="40% - Accent6 2 2 3 3 3 2 3" xfId="45625" xr:uid="{C8D6249B-FF64-4002-96EB-5EC0CBB6D7A3}"/>
    <cellStyle name="40% - Accent6 2 2 3 3 3 3" xfId="4971" xr:uid="{3CA1EDE8-313F-4DBB-A2F6-4894383960A9}"/>
    <cellStyle name="40% - Accent6 2 2 3 3 3 3 2" xfId="17115" xr:uid="{206F207B-781A-4F19-AE5F-FD98AA2D6819}"/>
    <cellStyle name="40% - Accent6 2 2 3 3 3 3 3" xfId="46974" xr:uid="{182425FA-7445-48C3-A9BE-BFAE7FE67ADC}"/>
    <cellStyle name="40% - Accent6 2 2 3 3 3 4" xfId="7105" xr:uid="{117DCD67-D4DE-4D8D-B795-366DBDA1420B}"/>
    <cellStyle name="40% - Accent6 2 2 3 3 3 5" xfId="43884" xr:uid="{9CA0BE0E-4C98-4DA8-9DB7-7815CA368F08}"/>
    <cellStyle name="40% - Accent6 2 2 3 3 4" xfId="1255" xr:uid="{EA2DF16A-5AF5-47AA-955C-26429AE2669C}"/>
    <cellStyle name="40% - Accent6 2 2 3 3 4 2" xfId="3062" xr:uid="{8396F43D-4113-44E9-A118-A4787AADC849}"/>
    <cellStyle name="40% - Accent6 2 2 3 3 4 2 2" xfId="29974" xr:uid="{88F4E6A1-A1D9-4A19-9BB6-38560E17C9E1}"/>
    <cellStyle name="40% - Accent6 2 2 3 3 4 2 3" xfId="45087" xr:uid="{1665EFA6-9E2D-4B26-A08F-38A2C8D58A62}"/>
    <cellStyle name="40% - Accent6 2 2 3 3 4 3" xfId="13016" xr:uid="{39432CEA-7E13-48A6-8EE4-B43DDD62EC77}"/>
    <cellStyle name="40% - Accent6 2 2 3 3 4 4" xfId="43346" xr:uid="{2891E6DE-4AB5-414B-98F9-C4860050C022}"/>
    <cellStyle name="40% - Accent6 2 2 3 3 5" xfId="2486" xr:uid="{E895481D-908F-485A-9158-963FDB3F2A7B}"/>
    <cellStyle name="40% - Accent6 2 2 3 3 5 2" xfId="16600" xr:uid="{FA2C2CFA-E33B-44BB-8445-1CF225C13278}"/>
    <cellStyle name="40% - Accent6 2 2 3 3 5 3" xfId="44511" xr:uid="{941A5F5A-FEE2-4D02-B606-CDBDF5224012}"/>
    <cellStyle name="40% - Accent6 2 2 3 3 6" xfId="4433" xr:uid="{E211809C-38E5-4C5B-A8F8-7B897AA3DF2B}"/>
    <cellStyle name="40% - Accent6 2 2 3 3 6 2" xfId="37341" xr:uid="{61037AD4-6B17-4A18-8F2D-5D41EC9FD02B}"/>
    <cellStyle name="40% - Accent6 2 2 3 3 6 3" xfId="46436" xr:uid="{ABD2D6D8-FE40-4116-9CFD-4890DA78DA46}"/>
    <cellStyle name="40% - Accent6 2 2 3 3 7" xfId="5556" xr:uid="{2D6EDD41-CAB8-4FE8-83DD-366496B7A9ED}"/>
    <cellStyle name="40% - Accent6 2 2 3 3 7 2" xfId="47558" xr:uid="{231642D5-E716-4D4E-8D27-47A309D2DD03}"/>
    <cellStyle name="40% - Accent6 2 2 3 3 8" xfId="6196" xr:uid="{EC809C95-0FE7-4E50-A227-673ED9A5697C}"/>
    <cellStyle name="40% - Accent6 2 2 3 3 9" xfId="42770" xr:uid="{BECF3C0C-1B9A-4BE7-AC87-76911594D54B}"/>
    <cellStyle name="40% - Accent6 2 2 3 4" xfId="926" xr:uid="{842BBB49-65E1-44AA-B736-61D1E3B94A99}"/>
    <cellStyle name="40% - Accent6 2 2 3 4 2" xfId="2071" xr:uid="{B428957F-A767-46CB-9F19-3E6C034E066D}"/>
    <cellStyle name="40% - Accent6 2 2 3 4 2 2" xfId="3834" xr:uid="{B74D2078-3BFE-4507-BF04-D862F1ED9F10}"/>
    <cellStyle name="40% - Accent6 2 2 3 4 2 2 2" xfId="34253" xr:uid="{C0066A0F-9694-4155-BDA2-7DF4AA4AE7F4}"/>
    <cellStyle name="40% - Accent6 2 2 3 4 2 2 3" xfId="45859" xr:uid="{93F1A3A2-0C23-4297-979F-940E13DA7AFC}"/>
    <cellStyle name="40% - Accent6 2 2 3 4 2 3" xfId="5205" xr:uid="{919D64AB-0A39-4A4A-947D-6B17DF85EB09}"/>
    <cellStyle name="40% - Accent6 2 2 3 4 2 3 2" xfId="47208" xr:uid="{5703B3F1-5605-49F9-A347-73286BC80C41}"/>
    <cellStyle name="40% - Accent6 2 2 3 4 2 4" xfId="13312" xr:uid="{D7AB1BE3-F42C-4D84-B8FD-162E43403D89}"/>
    <cellStyle name="40% - Accent6 2 2 3 4 2 5" xfId="44118" xr:uid="{C37669EF-90C0-4813-98A0-EFDAFFC1B02F}"/>
    <cellStyle name="40% - Accent6 2 2 3 4 3" xfId="1509" xr:uid="{B67D1B4C-5E13-4296-BE9E-CF727D592B6F}"/>
    <cellStyle name="40% - Accent6 2 2 3 4 3 2" xfId="3316" xr:uid="{D9C2FA7B-0324-4799-B5BD-E39B95F20F43}"/>
    <cellStyle name="40% - Accent6 2 2 3 4 3 2 2" xfId="45341" xr:uid="{CE247973-53C9-43FC-87AD-EE5CB87B6AF8}"/>
    <cellStyle name="40% - Accent6 2 2 3 4 3 3" xfId="16848" xr:uid="{5F7231C6-4947-4CBA-B9D3-A19484623F13}"/>
    <cellStyle name="40% - Accent6 2 2 3 4 3 4" xfId="43600" xr:uid="{6B2F5FE6-B98F-4C6C-B592-EF4D0791B1FE}"/>
    <cellStyle name="40% - Accent6 2 2 3 4 4" xfId="2738" xr:uid="{DAB1A8AF-19DB-49C8-8812-3313F6FE139B}"/>
    <cellStyle name="40% - Accent6 2 2 3 4 4 2" xfId="38687" xr:uid="{D013A9A7-2E33-4A34-909B-EA2C0D0BE71C}"/>
    <cellStyle name="40% - Accent6 2 2 3 4 4 3" xfId="44763" xr:uid="{EA3A518D-BB1C-4173-A744-F60838C92F68}"/>
    <cellStyle name="40% - Accent6 2 2 3 4 5" xfId="4687" xr:uid="{99968BD7-A52C-4886-A8D6-8B3003F398A8}"/>
    <cellStyle name="40% - Accent6 2 2 3 4 5 2" xfId="46690" xr:uid="{9B176D5D-23EA-4CEF-8935-40025681C1A1}"/>
    <cellStyle name="40% - Accent6 2 2 3 4 6" xfId="5558" xr:uid="{A6E42D94-782C-4BFF-87F8-6CF77AF829CA}"/>
    <cellStyle name="40% - Accent6 2 2 3 4 6 2" xfId="47560" xr:uid="{12AEDE57-9AA2-4658-A625-9486F84B7532}"/>
    <cellStyle name="40% - Accent6 2 2 3 4 7" xfId="6777" xr:uid="{7A2A3741-627F-4143-AD68-D9E715E496C5}"/>
    <cellStyle name="40% - Accent6 2 2 3 4 8" xfId="43022" xr:uid="{D7FC7F00-61CE-42A4-8897-CAB91DEA67D6}"/>
    <cellStyle name="40% - Accent6 2 2 3 5" xfId="1831" xr:uid="{268E8B13-05D5-4902-923D-06B02B1BD960}"/>
    <cellStyle name="40% - Accent6 2 2 3 5 2" xfId="3598" xr:uid="{D0992330-0039-4131-B6BE-E44808B71392}"/>
    <cellStyle name="40% - Accent6 2 2 3 5 2 2" xfId="13577" xr:uid="{6471726A-6732-484B-A3BD-892FABC78519}"/>
    <cellStyle name="40% - Accent6 2 2 3 5 2 3" xfId="45623" xr:uid="{41CF8024-15E7-4771-88BF-B8C11DE163A8}"/>
    <cellStyle name="40% - Accent6 2 2 3 5 3" xfId="4969" xr:uid="{42A23895-9BB7-4A6D-8FCA-C2124683608F}"/>
    <cellStyle name="40% - Accent6 2 2 3 5 3 2" xfId="17113" xr:uid="{EA5CD9EC-6C03-476A-AE95-970BAE5C6499}"/>
    <cellStyle name="40% - Accent6 2 2 3 5 3 3" xfId="46972" xr:uid="{61E0D308-4134-40DB-B1E4-FF72C7C3CA83}"/>
    <cellStyle name="40% - Accent6 2 2 3 5 4" xfId="7103" xr:uid="{6A9E494E-A270-4311-8530-1748432F1549}"/>
    <cellStyle name="40% - Accent6 2 2 3 5 5" xfId="43882" xr:uid="{F96B975C-ECE8-498C-9A71-4124848852C0}"/>
    <cellStyle name="40% - Accent6 2 2 3 6" xfId="1253" xr:uid="{7CE703E9-508B-4EC7-A247-0C37379662D5}"/>
    <cellStyle name="40% - Accent6 2 2 3 6 2" xfId="3060" xr:uid="{38B1E14F-FCDF-42AF-B9DF-A54CD4B1B7E2}"/>
    <cellStyle name="40% - Accent6 2 2 3 6 2 2" xfId="29366" xr:uid="{01B84207-9A82-4130-960F-3A32809A0B33}"/>
    <cellStyle name="40% - Accent6 2 2 3 6 2 3" xfId="45085" xr:uid="{D917D82B-BC7D-4F82-B990-51A232F7B942}"/>
    <cellStyle name="40% - Accent6 2 2 3 6 3" xfId="13014" xr:uid="{D6BD8C58-9254-439A-A830-F7342AE025CE}"/>
    <cellStyle name="40% - Accent6 2 2 3 6 4" xfId="43344" xr:uid="{5C2A9240-2CB3-4B5C-A5C0-DB09EC3ACDBC}"/>
    <cellStyle name="40% - Accent6 2 2 3 7" xfId="2484" xr:uid="{323A1B9C-BC76-4758-A241-BE353E0585C1}"/>
    <cellStyle name="40% - Accent6 2 2 3 7 2" xfId="16598" xr:uid="{17F753C6-B46C-4A02-906D-4976CF114D43}"/>
    <cellStyle name="40% - Accent6 2 2 3 7 3" xfId="44509" xr:uid="{5A40C5A8-0535-4EEE-B221-4472682D4E78}"/>
    <cellStyle name="40% - Accent6 2 2 3 8" xfId="4431" xr:uid="{D96AA752-DDF1-43EA-B78A-30631FA3A1DA}"/>
    <cellStyle name="40% - Accent6 2 2 3 8 2" xfId="36597" xr:uid="{C2EB9114-48A1-4024-92BD-11C6545E012A}"/>
    <cellStyle name="40% - Accent6 2 2 3 8 3" xfId="46434" xr:uid="{67C327A1-5502-49D9-A0D3-8EC5C7D29E8B}"/>
    <cellStyle name="40% - Accent6 2 2 3 9" xfId="5553" xr:uid="{49B4F2DC-588E-47BA-8F07-2079EF306A2E}"/>
    <cellStyle name="40% - Accent6 2 2 3 9 2" xfId="47555" xr:uid="{C2D113EC-EFA1-45DF-88EE-60B16BCD4F8C}"/>
    <cellStyle name="40% - Accent6 2 2 4" xfId="483" xr:uid="{87C0027C-5FD4-4DCE-B8CD-3860CE62070F}"/>
    <cellStyle name="40% - Accent6 2 2 4 2" xfId="929" xr:uid="{FE524516-5A21-4799-9FF4-4FF7DB1902FA}"/>
    <cellStyle name="40% - Accent6 2 2 4 2 2" xfId="2074" xr:uid="{635F819F-D9A0-43AB-9359-DAD03ED6EC51}"/>
    <cellStyle name="40% - Accent6 2 2 4 2 2 2" xfId="3837" xr:uid="{54981F3A-C485-402F-B957-987986521003}"/>
    <cellStyle name="40% - Accent6 2 2 4 2 2 2 2" xfId="35698" xr:uid="{E98C52B9-E454-46C9-8741-19BA5B441514}"/>
    <cellStyle name="40% - Accent6 2 2 4 2 2 2 3" xfId="45862" xr:uid="{740C4176-AC9C-4A7C-8890-B6C5F7927D73}"/>
    <cellStyle name="40% - Accent6 2 2 4 2 2 3" xfId="5208" xr:uid="{A812ACFC-8721-4B6C-869F-4A31BF9B702A}"/>
    <cellStyle name="40% - Accent6 2 2 4 2 2 3 2" xfId="40043" xr:uid="{43131AA4-982A-48E5-AC60-3D1BA10FAAAE}"/>
    <cellStyle name="40% - Accent6 2 2 4 2 2 3 3" xfId="47211" xr:uid="{83054854-4197-4DB6-937C-ECB451422F03}"/>
    <cellStyle name="40% - Accent6 2 2 4 2 2 4" xfId="13315" xr:uid="{9C615B02-6FCD-46B0-98AC-5B638EE19E70}"/>
    <cellStyle name="40% - Accent6 2 2 4 2 2 5" xfId="44121" xr:uid="{DA4A55E8-3D8F-439E-BC9E-845096C77B64}"/>
    <cellStyle name="40% - Accent6 2 2 4 2 3" xfId="1512" xr:uid="{57582257-932F-4771-8F7D-51C8F1575455}"/>
    <cellStyle name="40% - Accent6 2 2 4 2 3 2" xfId="3319" xr:uid="{FE1CABB8-D5C3-45CE-AD5D-D5A711433AA9}"/>
    <cellStyle name="40% - Accent6 2 2 4 2 3 2 2" xfId="42026" xr:uid="{92322656-D4C8-42D2-BEFB-CDEC76E39FB3}"/>
    <cellStyle name="40% - Accent6 2 2 4 2 3 2 3" xfId="45344" xr:uid="{43E03CFB-32F9-4B7F-B626-76874D39531C}"/>
    <cellStyle name="40% - Accent6 2 2 4 2 3 3" xfId="16851" xr:uid="{1BC075D7-DE7B-4978-958A-3623DB62089F}"/>
    <cellStyle name="40% - Accent6 2 2 4 2 3 4" xfId="43603" xr:uid="{2D5BC3F4-C825-48D9-8C15-41F30ABECF7D}"/>
    <cellStyle name="40% - Accent6 2 2 4 2 4" xfId="2741" xr:uid="{56A0F1E6-8E9E-4D7B-8263-31447B505F12}"/>
    <cellStyle name="40% - Accent6 2 2 4 2 4 2" xfId="38078" xr:uid="{87BCD568-4F54-45E8-A60D-6FBFD04A0B9C}"/>
    <cellStyle name="40% - Accent6 2 2 4 2 4 3" xfId="44766" xr:uid="{29E61B83-0A54-4B02-A564-A27DF413B48E}"/>
    <cellStyle name="40% - Accent6 2 2 4 2 5" xfId="4690" xr:uid="{A9C50974-F646-4029-9A12-8E737831A91B}"/>
    <cellStyle name="40% - Accent6 2 2 4 2 5 2" xfId="46693" xr:uid="{83316E63-A5AF-491A-9794-30B2ADA774C7}"/>
    <cellStyle name="40% - Accent6 2 2 4 2 6" xfId="5560" xr:uid="{F15696FF-AAB0-40E6-9C34-9C730928D697}"/>
    <cellStyle name="40% - Accent6 2 2 4 2 6 2" xfId="47562" xr:uid="{CAB8E018-5D14-4867-B1A6-FAEBCFE62C11}"/>
    <cellStyle name="40% - Accent6 2 2 4 2 7" xfId="6780" xr:uid="{4639F48C-EC60-4C65-B469-333ACEF4A9FB}"/>
    <cellStyle name="40% - Accent6 2 2 4 2 8" xfId="43025" xr:uid="{CF11D65A-D256-4D62-BCA1-80CDF2AF6756}"/>
    <cellStyle name="40% - Accent6 2 2 4 3" xfId="1834" xr:uid="{9A69924E-124D-4B2C-BEC4-081C0BA64700}"/>
    <cellStyle name="40% - Accent6 2 2 4 3 2" xfId="3601" xr:uid="{F94E669D-49FB-4C21-9267-47BD40E71B81}"/>
    <cellStyle name="40% - Accent6 2 2 4 3 2 2" xfId="13580" xr:uid="{204B6DBE-7F16-4BDD-97D1-105855286F68}"/>
    <cellStyle name="40% - Accent6 2 2 4 3 2 3" xfId="45626" xr:uid="{3C228EE4-22F7-4D99-ABE0-7B0949098F90}"/>
    <cellStyle name="40% - Accent6 2 2 4 3 3" xfId="4972" xr:uid="{FC1B23E9-6CFE-4DA7-A006-4F6837D0CE36}"/>
    <cellStyle name="40% - Accent6 2 2 4 3 3 2" xfId="17116" xr:uid="{9744A2D5-7C4D-4FB9-9F36-4553015A24F5}"/>
    <cellStyle name="40% - Accent6 2 2 4 3 3 3" xfId="46975" xr:uid="{B02890D5-C364-45C7-BEA1-AAA9FDA8D97A}"/>
    <cellStyle name="40% - Accent6 2 2 4 3 4" xfId="7106" xr:uid="{422DF544-8732-4D87-BB3E-38707337DF5D}"/>
    <cellStyle name="40% - Accent6 2 2 4 3 5" xfId="43885" xr:uid="{56467615-A2BA-464C-8603-2F41F894DE9C}"/>
    <cellStyle name="40% - Accent6 2 2 4 4" xfId="1256" xr:uid="{5F7C78E4-8A2F-4E97-B318-F5A5A0BFE04C}"/>
    <cellStyle name="40% - Accent6 2 2 4 4 2" xfId="3063" xr:uid="{C9731750-41DF-4650-8B86-52741BFE984C}"/>
    <cellStyle name="40% - Accent6 2 2 4 4 2 2" xfId="33665" xr:uid="{93252CAC-F957-43C6-9B83-642E1D4A962F}"/>
    <cellStyle name="40% - Accent6 2 2 4 4 2 3" xfId="45088" xr:uid="{3A91D8B4-D721-4599-B79C-1DF3C703EE39}"/>
    <cellStyle name="40% - Accent6 2 2 4 4 3" xfId="40774" xr:uid="{79A43B43-4256-4239-9F1C-D7FEAE81EC44}"/>
    <cellStyle name="40% - Accent6 2 2 4 4 4" xfId="13017" xr:uid="{06D49472-748C-4044-9231-9D066F8C4C26}"/>
    <cellStyle name="40% - Accent6 2 2 4 4 5" xfId="43347" xr:uid="{F67E8610-92B0-4721-BC48-05F1EABF34FE}"/>
    <cellStyle name="40% - Accent6 2 2 4 5" xfId="2487" xr:uid="{9BD15914-830E-485A-BE5D-B8A6F98069CE}"/>
    <cellStyle name="40% - Accent6 2 2 4 5 2" xfId="30730" xr:uid="{37A5FA3F-FE53-48E2-8CF0-6A38343081D3}"/>
    <cellStyle name="40% - Accent6 2 2 4 5 3" xfId="16601" xr:uid="{417C43F7-4B65-4F16-BD7D-24ED60BC626A}"/>
    <cellStyle name="40% - Accent6 2 2 4 5 4" xfId="44512" xr:uid="{E74D6C6A-7C2C-444D-B15E-0CB7D26A2296}"/>
    <cellStyle name="40% - Accent6 2 2 4 6" xfId="4434" xr:uid="{64516944-108D-42E0-ADC6-5BD3F4971F7B}"/>
    <cellStyle name="40% - Accent6 2 2 4 6 2" xfId="28753" xr:uid="{E83C26F8-F643-461D-AE63-AB679381F965}"/>
    <cellStyle name="40% - Accent6 2 2 4 6 3" xfId="46437" xr:uid="{8BBB4E29-5757-4D7C-A8E6-7E687951194A}"/>
    <cellStyle name="40% - Accent6 2 2 4 7" xfId="5559" xr:uid="{9B33787E-4929-466E-862F-6D164BCA2B91}"/>
    <cellStyle name="40% - Accent6 2 2 4 7 2" xfId="36766" xr:uid="{02B100D9-C259-44A0-A2F1-73E8259727E9}"/>
    <cellStyle name="40% - Accent6 2 2 4 7 3" xfId="47561" xr:uid="{F68D6A29-8089-41A5-B2FD-AFF017C10AC6}"/>
    <cellStyle name="40% - Accent6 2 2 4 8" xfId="6197" xr:uid="{AAE9373F-2194-453C-80AC-17BFD214270C}"/>
    <cellStyle name="40% - Accent6 2 2 4 9" xfId="42771" xr:uid="{B3E5192B-37ED-4604-9D5A-82C45D63FEBD}"/>
    <cellStyle name="40% - Accent6 2 2 5" xfId="484" xr:uid="{5E4F7145-9B68-49C9-B4EF-542855967370}"/>
    <cellStyle name="40% - Accent6 2 2 5 2" xfId="930" xr:uid="{F911866C-F522-43B7-B229-0579FBDF11D1}"/>
    <cellStyle name="40% - Accent6 2 2 5 2 2" xfId="2075" xr:uid="{F23319C5-4E57-49B4-8507-A146CB36AF79}"/>
    <cellStyle name="40% - Accent6 2 2 5 2 2 2" xfId="3838" xr:uid="{438FB36F-8E39-4B7E-AEC5-6979F453BA10}"/>
    <cellStyle name="40% - Accent6 2 2 5 2 2 2 2" xfId="35162" xr:uid="{0E231AAA-8B86-4BD8-9DF8-8149281A47F2}"/>
    <cellStyle name="40% - Accent6 2 2 5 2 2 2 3" xfId="45863" xr:uid="{21400A46-BFE5-4635-A552-0D6AFA4BDCEC}"/>
    <cellStyle name="40% - Accent6 2 2 5 2 2 3" xfId="5209" xr:uid="{9423CE85-3C7F-4791-A93B-DC2EBAB2CC2F}"/>
    <cellStyle name="40% - Accent6 2 2 5 2 2 3 2" xfId="47212" xr:uid="{5534E462-8760-46CE-A054-38249BF11AFB}"/>
    <cellStyle name="40% - Accent6 2 2 5 2 2 4" xfId="13316" xr:uid="{95ECFEAF-E5D6-44D4-B499-3F49196978F9}"/>
    <cellStyle name="40% - Accent6 2 2 5 2 2 5" xfId="44122" xr:uid="{38EB63F7-C835-4659-960A-B4B3149613E5}"/>
    <cellStyle name="40% - Accent6 2 2 5 2 3" xfId="1513" xr:uid="{989D980D-62D3-44EE-BF5E-A48D5E4671B1}"/>
    <cellStyle name="40% - Accent6 2 2 5 2 3 2" xfId="3320" xr:uid="{45702C99-6F06-4E9F-A13E-1DDF76558786}"/>
    <cellStyle name="40% - Accent6 2 2 5 2 3 2 2" xfId="45345" xr:uid="{33FB7BE4-0AED-4811-A4F3-98D45243A8F1}"/>
    <cellStyle name="40% - Accent6 2 2 5 2 3 3" xfId="16852" xr:uid="{8AC70FC9-5634-420E-87E6-E71CB86B2E45}"/>
    <cellStyle name="40% - Accent6 2 2 5 2 3 4" xfId="43604" xr:uid="{7DD04755-3DE8-46E1-9DE2-4B1E826E480E}"/>
    <cellStyle name="40% - Accent6 2 2 5 2 4" xfId="2742" xr:uid="{7451BCB6-B41C-4B4A-8FAF-4B6058AAB5C8}"/>
    <cellStyle name="40% - Accent6 2 2 5 2 4 2" xfId="39515" xr:uid="{26FE7897-CEF2-4AD6-8EAB-F0E75561CAD4}"/>
    <cellStyle name="40% - Accent6 2 2 5 2 4 3" xfId="44767" xr:uid="{2C0752CF-6916-4F09-BDAF-50A4BAFE6BDA}"/>
    <cellStyle name="40% - Accent6 2 2 5 2 5" xfId="4691" xr:uid="{4F71AAAE-1AA5-4687-8D92-DA25503EF6D8}"/>
    <cellStyle name="40% - Accent6 2 2 5 2 5 2" xfId="46694" xr:uid="{2AFD4D70-FCD6-4A44-BD36-75D4F2A8E9E6}"/>
    <cellStyle name="40% - Accent6 2 2 5 2 6" xfId="5562" xr:uid="{FFB4F9B2-8456-48B4-8608-170423301E84}"/>
    <cellStyle name="40% - Accent6 2 2 5 2 6 2" xfId="47564" xr:uid="{B07C9391-2F83-4DAE-B6BF-1C9C689CF5D7}"/>
    <cellStyle name="40% - Accent6 2 2 5 2 7" xfId="6781" xr:uid="{C468B137-B67C-47A4-8E4D-AFCC108D66BF}"/>
    <cellStyle name="40% - Accent6 2 2 5 2 8" xfId="43026" xr:uid="{925D0A27-AC55-4695-83AA-464CB7AD0069}"/>
    <cellStyle name="40% - Accent6 2 2 5 3" xfId="1835" xr:uid="{E362ED46-52D4-4E00-948C-C97D06E1912A}"/>
    <cellStyle name="40% - Accent6 2 2 5 3 2" xfId="3602" xr:uid="{F27047AB-30C8-44F0-A4D8-88393EEB15AB}"/>
    <cellStyle name="40% - Accent6 2 2 5 3 2 2" xfId="13581" xr:uid="{21D98F2E-292C-4316-BC1A-22CCCA8BA9B4}"/>
    <cellStyle name="40% - Accent6 2 2 5 3 2 3" xfId="45627" xr:uid="{A6C0F475-EA6E-4F05-B3A4-9FA58158155A}"/>
    <cellStyle name="40% - Accent6 2 2 5 3 3" xfId="4973" xr:uid="{32AA098F-E098-419D-AA44-9623A3556B1D}"/>
    <cellStyle name="40% - Accent6 2 2 5 3 3 2" xfId="17117" xr:uid="{CEC01435-BEDA-412E-A5B0-02AA40165C64}"/>
    <cellStyle name="40% - Accent6 2 2 5 3 3 3" xfId="46976" xr:uid="{6058B768-46BD-46A7-8EE4-865D0DCDB581}"/>
    <cellStyle name="40% - Accent6 2 2 5 3 4" xfId="7107" xr:uid="{1D22F154-3EE4-4DD8-B5E6-00C0C07FA81D}"/>
    <cellStyle name="40% - Accent6 2 2 5 3 5" xfId="43886" xr:uid="{6C6846D7-ABF4-424B-9D8B-98A2C4F86818}"/>
    <cellStyle name="40% - Accent6 2 2 5 4" xfId="1257" xr:uid="{93A6132E-1B4B-4B73-9E1F-C5800F455D9A}"/>
    <cellStyle name="40% - Accent6 2 2 5 4 2" xfId="3064" xr:uid="{49D7ABA3-C2ED-4E06-B173-D3EE7CF56A82}"/>
    <cellStyle name="40% - Accent6 2 2 5 4 2 2" xfId="30180" xr:uid="{2616D468-49BE-40B8-B9E1-5B87E7F56ED7}"/>
    <cellStyle name="40% - Accent6 2 2 5 4 2 3" xfId="45089" xr:uid="{AF9BC17A-00A4-4764-9D2B-D03FC1D0CA82}"/>
    <cellStyle name="40% - Accent6 2 2 5 4 3" xfId="13018" xr:uid="{E76BBAA3-FBF1-4C50-AFD4-F34F152AFC03}"/>
    <cellStyle name="40% - Accent6 2 2 5 4 4" xfId="43348" xr:uid="{C0B98D82-8CEC-4F31-89A4-6407E2A562CD}"/>
    <cellStyle name="40% - Accent6 2 2 5 5" xfId="2488" xr:uid="{FC145D16-ADC4-4F7B-95FB-C0DA7DBB901A}"/>
    <cellStyle name="40% - Accent6 2 2 5 5 2" xfId="16602" xr:uid="{7EA230C7-ED53-4535-AAD8-D94AB303E3C3}"/>
    <cellStyle name="40% - Accent6 2 2 5 5 3" xfId="44513" xr:uid="{F0D97719-6D7B-424B-8DA1-9502F776CAD9}"/>
    <cellStyle name="40% - Accent6 2 2 5 6" xfId="4435" xr:uid="{A3FD4DA5-1724-45A8-96E9-830BDB5807C4}"/>
    <cellStyle name="40% - Accent6 2 2 5 6 2" xfId="37545" xr:uid="{EE0B3F67-EC1B-4D66-9FD5-D12C39150082}"/>
    <cellStyle name="40% - Accent6 2 2 5 6 3" xfId="46438" xr:uid="{BA92EBF6-EA44-412C-A1BE-1878ABB2A320}"/>
    <cellStyle name="40% - Accent6 2 2 5 7" xfId="5561" xr:uid="{09C060F1-FC1E-420D-B78C-060D27973615}"/>
    <cellStyle name="40% - Accent6 2 2 5 7 2" xfId="47563" xr:uid="{85D602FB-1453-412B-B19F-CB814B8DDD9B}"/>
    <cellStyle name="40% - Accent6 2 2 5 8" xfId="6198" xr:uid="{EC536A37-E761-4CDC-B7CC-1BA19ED9ACC7}"/>
    <cellStyle name="40% - Accent6 2 2 5 9" xfId="42772" xr:uid="{C5FAEB3B-2947-42A5-8742-3B567A46B506}"/>
    <cellStyle name="40% - Accent6 2 2 6" xfId="922" xr:uid="{2838BC65-6E2A-4573-9EE6-1C8042D21FAD}"/>
    <cellStyle name="40% - Accent6 2 2 6 2" xfId="2067" xr:uid="{77AEF573-C9E6-479C-9711-EE11CDD7E28A}"/>
    <cellStyle name="40% - Accent6 2 2 6 2 2" xfId="3830" xr:uid="{CCDA18AA-D178-4495-8429-36AEB50475EE}"/>
    <cellStyle name="40% - Accent6 2 2 6 2 2 2" xfId="31433" xr:uid="{506B51EA-756E-4D4D-933E-6E724B2D70B7}"/>
    <cellStyle name="40% - Accent6 2 2 6 2 2 3" xfId="45855" xr:uid="{A90766C2-88DB-478C-A2F2-8EEDAEAD56C9}"/>
    <cellStyle name="40% - Accent6 2 2 6 2 3" xfId="5201" xr:uid="{22AEC581-A2A6-4331-A28F-67D27B299539}"/>
    <cellStyle name="40% - Accent6 2 2 6 2 3 2" xfId="38991" xr:uid="{B81C6B5A-570C-46AE-80E5-A33B7FA79F26}"/>
    <cellStyle name="40% - Accent6 2 2 6 2 3 3" xfId="47204" xr:uid="{AF6C1CB3-DC02-4A23-9E1C-69DEF32AEC01}"/>
    <cellStyle name="40% - Accent6 2 2 6 2 4" xfId="13308" xr:uid="{BE8F1A95-AD45-4AEF-AC60-91B7CF372628}"/>
    <cellStyle name="40% - Accent6 2 2 6 2 5" xfId="44114" xr:uid="{8B673CC1-DFB1-4C1D-8622-9B761E9219AC}"/>
    <cellStyle name="40% - Accent6 2 2 6 3" xfId="1505" xr:uid="{3184D468-501E-49DC-801F-0A164001410D}"/>
    <cellStyle name="40% - Accent6 2 2 6 3 2" xfId="3312" xr:uid="{BD8CCA52-0EDC-41F3-A12D-B738B1DCE77A}"/>
    <cellStyle name="40% - Accent6 2 2 6 3 2 2" xfId="34576" xr:uid="{C1447074-CDD1-4437-86D1-58B012432610}"/>
    <cellStyle name="40% - Accent6 2 2 6 3 2 3" xfId="45337" xr:uid="{EDE2E0EE-0609-4A12-A0AB-E0D3D8F5522C}"/>
    <cellStyle name="40% - Accent6 2 2 6 3 3" xfId="40948" xr:uid="{D09B6800-0F9D-4FC4-866F-153EA85A49DF}"/>
    <cellStyle name="40% - Accent6 2 2 6 3 4" xfId="16844" xr:uid="{8671CFF1-95A3-43AE-B56D-825F99D7AAFE}"/>
    <cellStyle name="40% - Accent6 2 2 6 3 5" xfId="43596" xr:uid="{83CF9F88-303C-4135-826F-257696A5011F}"/>
    <cellStyle name="40% - Accent6 2 2 6 4" xfId="2734" xr:uid="{C1F17EB8-71A6-4EE4-9286-6E84E28AC914}"/>
    <cellStyle name="40% - Accent6 2 2 6 4 2" xfId="29572" xr:uid="{79AF15B3-6AF1-4D2D-8817-2F3A1DF32B13}"/>
    <cellStyle name="40% - Accent6 2 2 6 4 3" xfId="21612" xr:uid="{329EEDA4-0F2F-4473-9C34-100588C6000D}"/>
    <cellStyle name="40% - Accent6 2 2 6 4 4" xfId="44759" xr:uid="{482C3886-6A67-4248-8859-1DF7EF624C28}"/>
    <cellStyle name="40% - Accent6 2 2 6 5" xfId="4683" xr:uid="{AEAFAE45-ABE9-493C-A3E8-D8D308DEA9B6}"/>
    <cellStyle name="40% - Accent6 2 2 6 5 2" xfId="27652" xr:uid="{352A731E-ECAD-4FF2-B071-0154CC659085}"/>
    <cellStyle name="40% - Accent6 2 2 6 5 3" xfId="46686" xr:uid="{076BCAF2-225A-4115-A328-466D0246AE44}"/>
    <cellStyle name="40% - Accent6 2 2 6 6" xfId="5563" xr:uid="{5935CDD2-A3CB-4138-BBE7-5B01E4A105A8}"/>
    <cellStyle name="40% - Accent6 2 2 6 6 2" xfId="36940" xr:uid="{85536AFB-A422-44BE-A0FC-939551AE526C}"/>
    <cellStyle name="40% - Accent6 2 2 6 6 3" xfId="47565" xr:uid="{AFCDEB7D-B4AB-4B03-A0D3-AE4575FABAFD}"/>
    <cellStyle name="40% - Accent6 2 2 6 7" xfId="6773" xr:uid="{32877A23-E611-46F7-9C79-292BF68E59F4}"/>
    <cellStyle name="40% - Accent6 2 2 6 8" xfId="43018" xr:uid="{3C76E0DB-00BB-4165-B7BB-DD1D7296D98D}"/>
    <cellStyle name="40% - Accent6 2 2 7" xfId="1827" xr:uid="{CE084570-7967-4853-9ED7-164E7E6AA364}"/>
    <cellStyle name="40% - Accent6 2 2 7 2" xfId="3594" xr:uid="{0C837295-E15A-4E9B-9013-27C9B16278FF}"/>
    <cellStyle name="40% - Accent6 2 2 7 2 2" xfId="33877" xr:uid="{AC54C9DF-7692-41E5-98AA-D193AF4A8274}"/>
    <cellStyle name="40% - Accent6 2 2 7 2 3" xfId="13573" xr:uid="{1A0AF08C-2AC0-4D6B-BD10-AB0A9CA0C518}"/>
    <cellStyle name="40% - Accent6 2 2 7 2 4" xfId="45619" xr:uid="{71192364-CD11-498A-ACA5-D97D98294719}"/>
    <cellStyle name="40% - Accent6 2 2 7 3" xfId="4965" xr:uid="{82388F1D-6481-4127-A759-A7938F68ABB7}"/>
    <cellStyle name="40% - Accent6 2 2 7 3 2" xfId="17109" xr:uid="{BF23A348-A39C-4120-9C66-464C7D7EF474}"/>
    <cellStyle name="40% - Accent6 2 2 7 3 3" xfId="46968" xr:uid="{B1DC3779-925D-4289-BE27-091D114717A4}"/>
    <cellStyle name="40% - Accent6 2 2 7 4" xfId="38318" xr:uid="{F41E82FF-5F52-4668-A43A-8EE2DA0914AD}"/>
    <cellStyle name="40% - Accent6 2 2 7 5" xfId="7099" xr:uid="{BAC49868-4F95-45AC-BA20-983975BB0991}"/>
    <cellStyle name="40% - Accent6 2 2 7 6" xfId="43878" xr:uid="{C56139B7-75BF-492E-A50C-8D08289EF602}"/>
    <cellStyle name="40% - Accent6 2 2 8" xfId="1249" xr:uid="{AFFFD145-8D88-477A-B175-5D5F7F9FD842}"/>
    <cellStyle name="40% - Accent6 2 2 8 2" xfId="3056" xr:uid="{DCF7D269-B564-462B-820C-0B3686C12880}"/>
    <cellStyle name="40% - Accent6 2 2 8 2 2" xfId="32592" xr:uid="{2F04BE2F-E043-4370-BD04-F64D6280190D}"/>
    <cellStyle name="40% - Accent6 2 2 8 2 3" xfId="45081" xr:uid="{51FCBCD6-EF8F-4ED0-AAC5-BD6E08D48838}"/>
    <cellStyle name="40% - Accent6 2 2 8 3" xfId="40257" xr:uid="{3EF18E04-9678-4902-9C36-6142E9CC0F6E}"/>
    <cellStyle name="40% - Accent6 2 2 8 4" xfId="24079" xr:uid="{F07E7059-4E3F-4EDA-9459-14EBBE11294E}"/>
    <cellStyle name="40% - Accent6 2 2 8 5" xfId="8558" xr:uid="{1C43DD83-D99A-4517-8885-014FF3EF06D5}"/>
    <cellStyle name="40% - Accent6 2 2 8 6" xfId="43340" xr:uid="{F152A323-01A5-4E53-9CD7-0B7FF8B28442}"/>
    <cellStyle name="40% - Accent6 2 2 9" xfId="2480" xr:uid="{CDAE5822-D96E-4E19-AB8B-5EF3DCCEF630}"/>
    <cellStyle name="40% - Accent6 2 2 9 2" xfId="28964" xr:uid="{BEE16E72-5C41-4789-9734-E2525BD0B21A}"/>
    <cellStyle name="40% - Accent6 2 2 9 3" xfId="13010" xr:uid="{6089C05C-F601-425A-8777-9B421B26D908}"/>
    <cellStyle name="40% - Accent6 2 2 9 4" xfId="44505" xr:uid="{847085A1-EDF9-4F77-9992-8F0B903350BC}"/>
    <cellStyle name="40% - Accent6 2 3" xfId="485" xr:uid="{9C8A312F-C96C-491C-AD62-192D05FB45B6}"/>
    <cellStyle name="40% - Accent6 2 3 10" xfId="36201" xr:uid="{DED6FA2D-9B04-432A-A1E2-B231CB0300D9}"/>
    <cellStyle name="40% - Accent6 2 3 2" xfId="11238" xr:uid="{E3D010C2-75FE-42F8-8001-9903A7763F7A}"/>
    <cellStyle name="40% - Accent6 2 3 2 2" xfId="12703" xr:uid="{11027C1A-1ACA-4E67-9412-8FB329D7221F}"/>
    <cellStyle name="40% - Accent6 2 3 2 2 2" xfId="16276" xr:uid="{51B1D401-62B3-4F2B-A3F1-D01FC37C6778}"/>
    <cellStyle name="40% - Accent6 2 3 2 2 2 2" xfId="26305" xr:uid="{A4B68FC8-A7CC-479C-A5A8-7894859BDC43}"/>
    <cellStyle name="40% - Accent6 2 3 2 2 2 2 2" xfId="35341" xr:uid="{0C54F864-B028-46C4-BE7D-E3A60FDAA55F}"/>
    <cellStyle name="40% - Accent6 2 3 2 2 2 3" xfId="32090" xr:uid="{67FD63D0-DEEF-4E7A-9979-35D0CB7413B8}"/>
    <cellStyle name="40% - Accent6 2 3 2 2 2 4" xfId="39694" xr:uid="{CC2FB843-86C6-4C16-B43A-AAE43D3884B3}"/>
    <cellStyle name="40% - Accent6 2 3 2 2 3" xfId="19803" xr:uid="{3532BF6A-77A3-46B0-BCD7-19D0934B4A52}"/>
    <cellStyle name="40% - Accent6 2 3 2 2 3 2" xfId="33322" xr:uid="{52DE2A6F-28E2-4DDB-AE56-AC4984948E35}"/>
    <cellStyle name="40% - Accent6 2 3 2 2 3 3" xfId="41687" xr:uid="{14CF6AE7-A390-4AA2-ACCF-EF737C2B0DB1}"/>
    <cellStyle name="40% - Accent6 2 3 2 2 4" xfId="22287" xr:uid="{497D19DC-34F3-409D-B42D-C3BDE9F43C6F}"/>
    <cellStyle name="40% - Accent6 2 3 2 2 4 2" xfId="30366" xr:uid="{9EB4ED9D-F713-4AB6-86C9-39806A146E30}"/>
    <cellStyle name="40% - Accent6 2 3 2 2 5" xfId="28402" xr:uid="{595178BB-9A4F-44C2-8818-4B038816DC7F}"/>
    <cellStyle name="40% - Accent6 2 3 2 2 6" xfId="37726" xr:uid="{1940E9C1-4A44-4827-A8E2-FB0844F926EB}"/>
    <cellStyle name="40% - Accent6 2 3 2 3" xfId="14834" xr:uid="{3CA2CAC0-E469-49D3-B8DB-B2FED3B043F8}"/>
    <cellStyle name="40% - Accent6 2 3 2 3 2" xfId="23269" xr:uid="{A6A7FBD3-12A7-451F-AB2D-C16C64D6D069}"/>
    <cellStyle name="40% - Accent6 2 3 2 3 2 2" xfId="31595" xr:uid="{ACA47C73-BA3C-46AD-B276-6F918D103A92}"/>
    <cellStyle name="40% - Accent6 2 3 2 3 2 3" xfId="39153" xr:uid="{1600FAB0-DF45-4831-AEC6-6D691BE96B51}"/>
    <cellStyle name="40% - Accent6 2 3 2 3 3" xfId="25810" xr:uid="{21A6D6CB-89C1-4D41-8FBB-14A79584A2A4}"/>
    <cellStyle name="40% - Accent6 2 3 2 3 3 2" xfId="34761" xr:uid="{4AEDD8ED-2977-40A8-8BAD-636D3FF7D14B}"/>
    <cellStyle name="40% - Accent6 2 3 2 3 3 3" xfId="41133" xr:uid="{BA6F0873-A110-43E9-BFD0-74D603C3D8F0}"/>
    <cellStyle name="40% - Accent6 2 3 2 3 4" xfId="21785" xr:uid="{AE53F5F7-A146-4104-AEC2-75B340051C7E}"/>
    <cellStyle name="40% - Accent6 2 3 2 3 4 2" xfId="29770" xr:uid="{F7D52E14-0E65-439F-A315-86C088CA2568}"/>
    <cellStyle name="40% - Accent6 2 3 2 3 5" xfId="27837" xr:uid="{66D9064C-CBE8-4EE9-B2FB-20AB79CF3EB4}"/>
    <cellStyle name="40% - Accent6 2 3 2 3 6" xfId="37138" xr:uid="{820275BF-D25E-4776-AE40-7187758049C7}"/>
    <cellStyle name="40% - Accent6 2 3 2 4" xfId="18361" xr:uid="{918CEF89-DD5D-40BB-972F-E021270E43E8}"/>
    <cellStyle name="40% - Accent6 2 3 2 4 2" xfId="25236" xr:uid="{93092844-703E-4FC7-8610-B6555C1BDD32}"/>
    <cellStyle name="40% - Accent6 2 3 2 4 2 2" xfId="34052" xr:uid="{84ABC4EB-6D07-4988-B9AE-07BB5057CBC5}"/>
    <cellStyle name="40% - Accent6 2 3 2 4 3" xfId="31063" xr:uid="{5BCC841C-548A-4703-B654-221D6FBA1601}"/>
    <cellStyle name="40% - Accent6 2 3 2 4 4" xfId="38495" xr:uid="{0B0F308A-6DF1-48B7-95AB-21D8EC934F2F}"/>
    <cellStyle name="40% - Accent6 2 3 2 5" xfId="24223" xr:uid="{3A461A7B-5A57-4512-A9B7-090599036D1E}"/>
    <cellStyle name="40% - Accent6 2 3 2 5 2" xfId="32765" xr:uid="{036DE9A0-5EF3-4DCB-BFF9-DE50A487E1F1}"/>
    <cellStyle name="40% - Accent6 2 3 2 5 3" xfId="40430" xr:uid="{C7E813A1-AAB4-4D3A-9C67-333D9D697553}"/>
    <cellStyle name="40% - Accent6 2 3 2 6" xfId="21247" xr:uid="{CA296D6C-87C2-46EC-9A04-7543710035B4}"/>
    <cellStyle name="40% - Accent6 2 3 2 6 2" xfId="29163" xr:uid="{9387FC8E-C775-4200-AF8C-31F05A268145}"/>
    <cellStyle name="40% - Accent6 2 3 2 7" xfId="27253" xr:uid="{51F30013-9A81-45FD-AFF6-843E3F8672B8}"/>
    <cellStyle name="40% - Accent6 2 3 2 8" xfId="36397" xr:uid="{8C0AE41D-FD59-4581-A006-D52DCDC4C421}"/>
    <cellStyle name="40% - Accent6 2 3 3" xfId="10810" xr:uid="{6F1D0A55-141D-4A0B-B099-B868F89BD4AE}"/>
    <cellStyle name="40% - Accent6 2 3 3 2" xfId="12296" xr:uid="{FAD8803C-8BFA-4728-9055-EA6F28C0549B}"/>
    <cellStyle name="40% - Accent6 2 3 3 2 2" xfId="15869" xr:uid="{E9C67A91-E6EA-49E1-A35C-D48DFF819489}"/>
    <cellStyle name="40% - Accent6 2 3 3 2 2 2" xfId="26483" xr:uid="{9542A15A-8728-446C-BFD3-59849E3957CA}"/>
    <cellStyle name="40% - Accent6 2 3 3 2 2 2 2" xfId="35536" xr:uid="{44E7AB20-F4EE-4498-ADA5-FF50F43A3F06}"/>
    <cellStyle name="40% - Accent6 2 3 3 2 2 3" xfId="32266" xr:uid="{3AC9FE8E-A6D9-4F0C-886A-761F3DEB710A}"/>
    <cellStyle name="40% - Accent6 2 3 3 2 2 4" xfId="39881" xr:uid="{8374E6EC-4C37-4E6B-B4BF-C754B395EDF3}"/>
    <cellStyle name="40% - Accent6 2 3 3 2 3" xfId="19396" xr:uid="{2303047E-1AA4-445E-9ABB-9F65CF0E5669}"/>
    <cellStyle name="40% - Accent6 2 3 3 2 3 2" xfId="33508" xr:uid="{69977E68-ABFC-4981-909F-24965F8ECFA1}"/>
    <cellStyle name="40% - Accent6 2 3 3 2 3 3" xfId="41867" xr:uid="{FBCDBA74-A091-48AC-AF32-A1F255EC2A68}"/>
    <cellStyle name="40% - Accent6 2 3 3 2 4" xfId="22459" xr:uid="{B48406D6-EFF4-4D78-8B0D-26FB7237BC93}"/>
    <cellStyle name="40% - Accent6 2 3 3 2 4 2" xfId="30563" xr:uid="{B3704028-1A3A-46F8-A320-1DB426CCC049}"/>
    <cellStyle name="40% - Accent6 2 3 3 2 5" xfId="28589" xr:uid="{075C9585-1698-41FC-BA4A-1BA7D41E9E03}"/>
    <cellStyle name="40% - Accent6 2 3 3 2 6" xfId="37921" xr:uid="{007AC10A-53B8-4FC2-B148-E5730D2E29C7}"/>
    <cellStyle name="40% - Accent6 2 3 3 3" xfId="14442" xr:uid="{3CC78682-97C3-4204-99ED-96A89E662692}"/>
    <cellStyle name="40% - Accent6 2 3 3 3 2" xfId="23445" xr:uid="{D1A44CDB-96F8-4177-BF7B-3AA9D094BFEE}"/>
    <cellStyle name="40% - Accent6 2 3 3 3 2 2" xfId="31774" xr:uid="{99EC1352-DC19-4715-8D4A-0316403BE534}"/>
    <cellStyle name="40% - Accent6 2 3 3 3 2 3" xfId="39326" xr:uid="{3D462BF2-4F71-4714-865D-EE1C4325B0C5}"/>
    <cellStyle name="40% - Accent6 2 3 3 3 3" xfId="25990" xr:uid="{66895A35-6782-4CAF-95D9-45F241C47913}"/>
    <cellStyle name="40% - Accent6 2 3 3 3 3 2" xfId="34956" xr:uid="{7FA65EC3-AE1E-411F-AA4E-1B842908FAFC}"/>
    <cellStyle name="40% - Accent6 2 3 3 3 3 3" xfId="41322" xr:uid="{86650D94-BEE1-41F8-8250-7C65D8339C15}"/>
    <cellStyle name="40% - Accent6 2 3 3 3 4" xfId="21964" xr:uid="{74CEE227-5CD6-4613-AAED-892B534AC75C}"/>
    <cellStyle name="40% - Accent6 2 3 3 3 4 2" xfId="29973" xr:uid="{53675C4E-AD82-4986-85C7-907F8C94A230}"/>
    <cellStyle name="40% - Accent6 2 3 3 3 5" xfId="28033" xr:uid="{5D70DF0C-A13D-4669-B890-529BB5403A67}"/>
    <cellStyle name="40% - Accent6 2 3 3 3 6" xfId="37340" xr:uid="{682B637D-7CC2-4F1C-BE4D-B9AFF6B3CF1A}"/>
    <cellStyle name="40% - Accent6 2 3 3 4" xfId="17969" xr:uid="{25A00C1B-14BD-4645-BABB-992DE7AD2B3B}"/>
    <cellStyle name="40% - Accent6 2 3 3 4 2" xfId="25422" xr:uid="{B0783620-AA49-4135-B0A3-7D82C413A372}"/>
    <cellStyle name="40% - Accent6 2 3 3 4 2 2" xfId="34252" xr:uid="{ACBFF527-463E-41D1-8986-14C5DB5F3F70}"/>
    <cellStyle name="40% - Accent6 2 3 3 4 3" xfId="31246" xr:uid="{4F17D6D2-3E44-4DB8-8355-B97D59097E3D}"/>
    <cellStyle name="40% - Accent6 2 3 3 4 4" xfId="38686" xr:uid="{2FD4CE1F-AB7A-489D-8A90-F8C136FC4103}"/>
    <cellStyle name="40% - Accent6 2 3 3 5" xfId="24404" xr:uid="{4D3FE32E-CF90-460B-B67D-2AB21C9543E8}"/>
    <cellStyle name="40% - Accent6 2 3 3 5 2" xfId="32954" xr:uid="{B640CC6B-C532-4CF9-9FC6-E40B275F177E}"/>
    <cellStyle name="40% - Accent6 2 3 3 5 3" xfId="40613" xr:uid="{B25BDB15-1670-4535-8773-53F14813FBC1}"/>
    <cellStyle name="40% - Accent6 2 3 3 6" xfId="21427" xr:uid="{8C1D02F0-48AE-4929-9AD1-817CD8BF78D5}"/>
    <cellStyle name="40% - Accent6 2 3 3 6 2" xfId="29365" xr:uid="{0A30E444-3DE1-493D-B358-8C42B79697B8}"/>
    <cellStyle name="40% - Accent6 2 3 3 7" xfId="27442" xr:uid="{53B65DA9-4790-4343-B140-75BBD9D4A77A}"/>
    <cellStyle name="40% - Accent6 2 3 3 8" xfId="36596" xr:uid="{BDE1E9BC-5319-43AB-9DEA-FC740D50C248}"/>
    <cellStyle name="40% - Accent6 2 3 4" xfId="11634" xr:uid="{F6DECC3D-8F33-427C-9BBC-4AE1A4FD8B74}"/>
    <cellStyle name="40% - Accent6 2 3 4 2" xfId="15217" xr:uid="{795DBABA-93ED-4FE6-8059-4B61D32B8DE5}"/>
    <cellStyle name="40% - Accent6 2 3 4 2 2" xfId="26153" xr:uid="{C5F97449-739B-4263-8509-6133DEA18227}"/>
    <cellStyle name="40% - Accent6 2 3 4 2 2 2" xfId="35161" xr:uid="{F7E4340F-4816-4D4F-B483-A1E0E6240BFF}"/>
    <cellStyle name="40% - Accent6 2 3 4 2 3" xfId="31938" xr:uid="{5EA10D68-6782-46CE-8BD0-A042AAF0B45B}"/>
    <cellStyle name="40% - Accent6 2 3 4 2 4" xfId="39514" xr:uid="{E0566F0E-3B9B-4649-A76E-AC6C8E4BA286}"/>
    <cellStyle name="40% - Accent6 2 3 4 3" xfId="18744" xr:uid="{B0AE4456-E0EE-4B2C-8FB1-46E39D8A52A4}"/>
    <cellStyle name="40% - Accent6 2 3 4 3 2" xfId="33147" xr:uid="{9AC6425A-64F3-4DC6-ADB2-EC82FAD5AD56}"/>
    <cellStyle name="40% - Accent6 2 3 4 3 3" xfId="41512" xr:uid="{C106E65A-CFBD-49FC-A4F0-BE5065B655FD}"/>
    <cellStyle name="40% - Accent6 2 3 4 4" xfId="22129" xr:uid="{C8561F61-5B89-4FCF-954A-B450CEE12612}"/>
    <cellStyle name="40% - Accent6 2 3 4 4 2" xfId="30179" xr:uid="{16EDA392-1C82-4887-BC77-33BBE1B02850}"/>
    <cellStyle name="40% - Accent6 2 3 4 5" xfId="28229" xr:uid="{D9405215-D21A-4339-B56B-A850CF8E6416}"/>
    <cellStyle name="40% - Accent6 2 3 4 6" xfId="37544" xr:uid="{5AC8F156-0E4B-479B-8331-09861C0C0AEA}"/>
    <cellStyle name="40% - Accent6 2 3 5" xfId="7655" xr:uid="{D55A8E05-2853-4412-BFCF-5013E1366B0F}"/>
    <cellStyle name="40% - Accent6 2 3 5 2" xfId="13821" xr:uid="{3E235693-206A-48E5-AB03-5A3C14BDCDC9}"/>
    <cellStyle name="40% - Accent6 2 3 5 2 2" xfId="31432" xr:uid="{DF8CF344-6FF2-497E-A42E-A00151286790}"/>
    <cellStyle name="40% - Accent6 2 3 5 2 3" xfId="38990" xr:uid="{911DF2CD-72CC-4C43-9E99-4CFC5BBD9650}"/>
    <cellStyle name="40% - Accent6 2 3 5 3" xfId="17357" xr:uid="{48C4F968-8BDE-41B8-9561-5622F8B86992}"/>
    <cellStyle name="40% - Accent6 2 3 5 3 2" xfId="34575" xr:uid="{7734360B-BF63-4E43-915E-D955897157BE}"/>
    <cellStyle name="40% - Accent6 2 3 5 3 3" xfId="40947" xr:uid="{FC3835A1-B65E-4A8D-B9A6-3798D6791051}"/>
    <cellStyle name="40% - Accent6 2 3 5 4" xfId="21611" xr:uid="{E8E8E6FE-51F1-484D-BD9F-C614E4A56DDC}"/>
    <cellStyle name="40% - Accent6 2 3 5 4 2" xfId="29571" xr:uid="{59BDC5BA-96CB-4A53-AECF-3BC2C1CC24F9}"/>
    <cellStyle name="40% - Accent6 2 3 5 5" xfId="27651" xr:uid="{8549F1F4-FE41-4D43-9631-044B44F1FA97}"/>
    <cellStyle name="40% - Accent6 2 3 5 6" xfId="36939" xr:uid="{CC79A2EF-9102-46DC-8D0A-1FF79BFC8426}"/>
    <cellStyle name="40% - Accent6 2 3 6" xfId="22743" xr:uid="{C37FE07F-B30A-4F1E-A90A-4E4CD48FF12F}"/>
    <cellStyle name="40% - Accent6 2 3 6 2" xfId="25075" xr:uid="{7A9B3D3B-A67F-444D-AC68-ABFEDB7C35B8}"/>
    <cellStyle name="40% - Accent6 2 3 6 2 2" xfId="33876" xr:uid="{4F612219-1E1C-452A-A4CF-EF491561A603}"/>
    <cellStyle name="40% - Accent6 2 3 6 3" xfId="30902" xr:uid="{ACD76C89-ED4D-4827-8A93-1294512E6044}"/>
    <cellStyle name="40% - Accent6 2 3 6 4" xfId="38317" xr:uid="{BAB8C177-2BDD-49C0-ADE0-59B2DFD627D7}"/>
    <cellStyle name="40% - Accent6 2 3 7" xfId="24078" xr:uid="{C0D9C038-2273-4E8F-9CD0-3E2EC05B68DD}"/>
    <cellStyle name="40% - Accent6 2 3 7 2" xfId="32591" xr:uid="{67D7943A-075C-4095-BA00-D3C4BC4B871C}"/>
    <cellStyle name="40% - Accent6 2 3 7 3" xfId="40256" xr:uid="{8AA6D31F-9F55-45FE-8224-2EA2E9EC84F7}"/>
    <cellStyle name="40% - Accent6 2 3 8" xfId="21078" xr:uid="{05F44493-F240-416F-8E28-9EB1D2356A03}"/>
    <cellStyle name="40% - Accent6 2 3 8 2" xfId="28963" xr:uid="{B6112B3D-6132-4D4D-8EED-194EDE671FAA}"/>
    <cellStyle name="40% - Accent6 2 3 9" xfId="27082" xr:uid="{0F716566-386A-469E-837E-36808020B8B7}"/>
    <cellStyle name="40% - Accent6 2 4" xfId="486" xr:uid="{26C4FA84-92EE-4989-8417-A07F3CCEFFD0}"/>
    <cellStyle name="40% - Accent6 2 4 2" xfId="10996" xr:uid="{D94B9565-E938-48E2-9592-D27867448D5E}"/>
    <cellStyle name="40% - Accent6 2 4 2 2" xfId="26617" xr:uid="{96DD8DE9-95D8-4495-8F63-CE69C4B79177}"/>
    <cellStyle name="40% - Accent6 2 4 2 2 2" xfId="35697" xr:uid="{00FFFDEC-DB57-45FA-A3A0-239B2ADEDC5E}"/>
    <cellStyle name="40% - Accent6 2 4 2 2 3" xfId="40042" xr:uid="{2743F134-7B3D-4FFA-B214-E9886D92D603}"/>
    <cellStyle name="40% - Accent6 2 4 2 3" xfId="32395" xr:uid="{B66FB688-AB64-44A1-8C12-6CA4A2A48BEE}"/>
    <cellStyle name="40% - Accent6 2 4 2 3 2" xfId="42025" xr:uid="{4562F5EA-A372-48C9-9F52-FEB9E8CFC4C4}"/>
    <cellStyle name="40% - Accent6 2 4 2 4" xfId="38077" xr:uid="{48823FAB-9CE9-4333-BC28-F8F2069F465A}"/>
    <cellStyle name="40% - Accent6 2 4 2 5" xfId="23902" xr:uid="{4D89983F-48E0-4EE2-B87E-B7B585E4E28F}"/>
    <cellStyle name="40% - Accent6 2 4 3" xfId="11891" xr:uid="{ECEB0D13-D93C-41E3-8E2A-8D6FC96853DB}"/>
    <cellStyle name="40% - Accent6 2 4 3 2" xfId="15469" xr:uid="{ADA27C83-CE5D-4222-BD6F-3BDF37EC5142}"/>
    <cellStyle name="40% - Accent6 2 4 3 3" xfId="18996" xr:uid="{3270B089-9B84-4BE7-8749-8C50B48E158E}"/>
    <cellStyle name="40% - Accent6 2 4 4" xfId="10282" xr:uid="{87E68C3D-D125-4709-9F22-B5BE2F1F7117}"/>
    <cellStyle name="40% - Accent6 2 4 4 2" xfId="14065" xr:uid="{C318D89D-24A7-4CFC-BC59-1D796CF03F6D}"/>
    <cellStyle name="40% - Accent6 2 4 4 3" xfId="17592" xr:uid="{E11A9076-C539-42CF-A1D8-98DEF9709CCE}"/>
    <cellStyle name="40% - Accent6 2 4 5" xfId="22602" xr:uid="{5D9C10F7-0DA9-4266-96E3-1DA63203E21D}"/>
    <cellStyle name="40% - Accent6 2 4 5 2" xfId="30729" xr:uid="{DCD2F47B-90E2-4E1E-B684-F313D749E996}"/>
    <cellStyle name="40% - Accent6 2 4 6" xfId="28752" xr:uid="{2C00A172-8B1B-435E-8966-0166174A4537}"/>
    <cellStyle name="40% - Accent6 2 4 7" xfId="36765" xr:uid="{7CD19F88-E39A-44BD-BF7A-5119D4CE358F}"/>
    <cellStyle name="40% - Accent6 2 5" xfId="11092" xr:uid="{AF39800D-E40A-49D8-A299-3DF1B012A327}"/>
    <cellStyle name="40% - Accent6 2 5 2" xfId="12543" xr:uid="{11FC6632-B9D9-4B14-92C8-4FDEFE5B5533}"/>
    <cellStyle name="40% - Accent6 2 5 2 2" xfId="16116" xr:uid="{1F1ACA86-9090-4319-B272-BFC526315E3E}"/>
    <cellStyle name="40% - Accent6 2 5 2 3" xfId="19643" xr:uid="{25F93F47-BCF6-4F2C-9A9F-19E52FF04D03}"/>
    <cellStyle name="40% - Accent6 2 5 3" xfId="14688" xr:uid="{4B7F676D-6CF5-4E2D-AEA8-E733FDC9B280}"/>
    <cellStyle name="40% - Accent6 2 5 4" xfId="18215" xr:uid="{A39073E6-4041-45EC-9FCA-AECADFCBB213}"/>
    <cellStyle name="40% - Accent6 2 6" xfId="10663" xr:uid="{4729FD6A-2A0F-4BDA-9CB3-C4F5166BFA78}"/>
    <cellStyle name="40% - Accent6 2 6 2" xfId="12143" xr:uid="{9668B99D-72A3-479D-BC18-DAAF0A62CEFE}"/>
    <cellStyle name="40% - Accent6 2 6 2 2" xfId="15716" xr:uid="{6E9A1E17-4453-4D83-BFEF-38BC6896FBA7}"/>
    <cellStyle name="40% - Accent6 2 6 2 3" xfId="19243" xr:uid="{D930BD78-9773-4238-83DA-3E4DE7984951}"/>
    <cellStyle name="40% - Accent6 2 6 3" xfId="14295" xr:uid="{AF949742-4082-4ED0-968A-65F80EA6F647}"/>
    <cellStyle name="40% - Accent6 2 6 4" xfId="17822" xr:uid="{3085C567-C22B-4FC7-9CCB-564AF0538C68}"/>
    <cellStyle name="40% - Accent6 20" xfId="48178" xr:uid="{F6C1C858-CC17-44EC-8268-B6EC0F5F15B3}"/>
    <cellStyle name="40% - Accent6 3" xfId="232" xr:uid="{A50AF3CD-870A-4708-B973-0098D315B28D}"/>
    <cellStyle name="40% - Accent6 3 10" xfId="6081" xr:uid="{46C12A3C-B36E-4B58-BB0A-D210FECCBCBE}"/>
    <cellStyle name="40% - Accent6 3 11" xfId="36203" xr:uid="{F51D4AAC-D443-4354-81E2-03DF248B4F6F}"/>
    <cellStyle name="40% - Accent6 3 12" xfId="42506" xr:uid="{010877D0-5067-4F61-873A-02F329424026}"/>
    <cellStyle name="40% - Accent6 3 13" xfId="42578" xr:uid="{A0E9A301-ABCE-4238-A7DA-2B2E222ED82E}"/>
    <cellStyle name="40% - Accent6 3 14" xfId="48155" xr:uid="{A1DBC4F8-9131-4750-ABD3-98967B534F72}"/>
    <cellStyle name="40% - Accent6 3 2" xfId="487" xr:uid="{4EB40627-2A72-4C58-BF01-DD0AE0AFF732}"/>
    <cellStyle name="40% - Accent6 3 2 2" xfId="11147" xr:uid="{6736AAC6-5CD3-440D-B918-D24ED994BE45}"/>
    <cellStyle name="40% - Accent6 3 2 2 2" xfId="12599" xr:uid="{147F2D2F-B03B-44ED-8975-B10BCFB08AA7}"/>
    <cellStyle name="40% - Accent6 3 2 2 2 2" xfId="16172" xr:uid="{A492D1DD-5A93-4730-9233-3F31E273B2D8}"/>
    <cellStyle name="40% - Accent6 3 2 2 2 2 2" xfId="35343" xr:uid="{0F51FC3D-D6B3-485C-8BE4-FC485A67CC2C}"/>
    <cellStyle name="40% - Accent6 3 2 2 2 3" xfId="19699" xr:uid="{EF23A0D8-1743-406E-98FC-EB8F4829DC78}"/>
    <cellStyle name="40% - Accent6 3 2 2 2 4" xfId="39696" xr:uid="{CD5D0FF6-9816-4587-9990-8A48A72072CB}"/>
    <cellStyle name="40% - Accent6 3 2 2 3" xfId="14743" xr:uid="{E04FA2AB-51E9-49F5-94F0-2ED317347924}"/>
    <cellStyle name="40% - Accent6 3 2 2 3 2" xfId="33323" xr:uid="{361D5F93-BB9E-4043-914C-FE8BA854D193}"/>
    <cellStyle name="40% - Accent6 3 2 2 3 3" xfId="41688" xr:uid="{3CB234D5-B9E9-4F5B-AF19-7BC7BB3E44F3}"/>
    <cellStyle name="40% - Accent6 3 2 2 4" xfId="18270" xr:uid="{DE33C13E-ACDD-4069-A7E1-B1CA9DBE436B}"/>
    <cellStyle name="40% - Accent6 3 2 2 4 2" xfId="30368" xr:uid="{431926C7-9A40-406B-863F-C1600EE9CBA4}"/>
    <cellStyle name="40% - Accent6 3 2 2 5" xfId="28403" xr:uid="{9ABCCB62-71AF-44F8-AE38-E5DDCCFC41F7}"/>
    <cellStyle name="40% - Accent6 3 2 2 6" xfId="37727" xr:uid="{3E37B27A-BEA7-4513-AA65-382BA97D97DF}"/>
    <cellStyle name="40% - Accent6 3 2 3" xfId="20384" xr:uid="{31C0A573-E398-4EE3-A976-BE14B1301C47}"/>
    <cellStyle name="40% - Accent6 3 2 3 2" xfId="23270" xr:uid="{BD7591D9-44A9-4379-8613-AC0E30B9B13D}"/>
    <cellStyle name="40% - Accent6 3 2 3 2 2" xfId="31596" xr:uid="{53D7AC3B-E3B6-4CB5-88BD-06C7C8F849D2}"/>
    <cellStyle name="40% - Accent6 3 2 3 2 3" xfId="39154" xr:uid="{80262988-90A2-494F-857C-96673390A104}"/>
    <cellStyle name="40% - Accent6 3 2 3 3" xfId="25811" xr:uid="{17F86A9D-E56C-4038-915F-C2EB513E62D1}"/>
    <cellStyle name="40% - Accent6 3 2 3 3 2" xfId="34762" xr:uid="{B2AB5495-2D9E-4AA2-BABC-34EEE6E77341}"/>
    <cellStyle name="40% - Accent6 3 2 3 3 3" xfId="41134" xr:uid="{D6DE2938-9B8E-40B8-BB30-C28740D05545}"/>
    <cellStyle name="40% - Accent6 3 2 3 4" xfId="21786" xr:uid="{0C329C00-592F-4C29-9804-33C958A3FDE1}"/>
    <cellStyle name="40% - Accent6 3 2 3 4 2" xfId="29772" xr:uid="{1FB01E54-EC32-426D-B086-3A1842F09D9C}"/>
    <cellStyle name="40% - Accent6 3 2 3 5" xfId="27838" xr:uid="{ABAA18A2-A2A5-4007-8508-858689F7AEA1}"/>
    <cellStyle name="40% - Accent6 3 2 3 6" xfId="37140" xr:uid="{30D893D4-9E55-44F6-A101-B24E7E657623}"/>
    <cellStyle name="40% - Accent6 3 2 4" xfId="22850" xr:uid="{B2E5214B-81DA-49F1-A805-8B26067DE835}"/>
    <cellStyle name="40% - Accent6 3 2 4 2" xfId="25237" xr:uid="{6878195D-F9B2-4616-AD96-F91350148A2A}"/>
    <cellStyle name="40% - Accent6 3 2 4 2 2" xfId="34053" xr:uid="{088AD752-A72E-4CA5-BDF8-9727F0E1F4D0}"/>
    <cellStyle name="40% - Accent6 3 2 4 3" xfId="31064" xr:uid="{4C3F8537-7C22-4F1C-9DCD-FB30AAF52CB2}"/>
    <cellStyle name="40% - Accent6 3 2 4 4" xfId="38496" xr:uid="{43F95194-F93F-4990-A64A-D2D46E7F4D43}"/>
    <cellStyle name="40% - Accent6 3 2 5" xfId="24224" xr:uid="{6233D1AC-F1BC-4AE7-9ED3-66992D76F084}"/>
    <cellStyle name="40% - Accent6 3 2 5 2" xfId="32766" xr:uid="{6DE6C493-8C10-460D-AE86-844DA89ECD41}"/>
    <cellStyle name="40% - Accent6 3 2 5 3" xfId="40431" xr:uid="{985EB306-44E0-46FB-896A-665BADB3A8EF}"/>
    <cellStyle name="40% - Accent6 3 2 6" xfId="21248" xr:uid="{DBA9F3EA-E228-4D99-8DB5-E864ACA0C543}"/>
    <cellStyle name="40% - Accent6 3 2 6 2" xfId="29165" xr:uid="{BF3AF3CA-1239-4FD3-AE44-BF6E25A9AEE5}"/>
    <cellStyle name="40% - Accent6 3 2 7" xfId="27254" xr:uid="{A74B03C2-EEA7-4398-8D3D-99777FE88193}"/>
    <cellStyle name="40% - Accent6 3 2 8" xfId="36399" xr:uid="{8A0BDA06-4840-4250-A2AA-72A9337C3581}"/>
    <cellStyle name="40% - Accent6 3 2 9" xfId="10132" xr:uid="{EBDD7E72-1DFC-4583-B733-975C1CEAF152}"/>
    <cellStyle name="40% - Accent6 3 3" xfId="2222" xr:uid="{E0031DDB-7273-49EA-A3C4-F386BD48A9DB}"/>
    <cellStyle name="40% - Accent6 3 3 10" xfId="10131" xr:uid="{C7CEC0BE-557C-4FE1-81F6-47B099B22103}"/>
    <cellStyle name="40% - Accent6 3 3 11" xfId="44248" xr:uid="{57470C68-CB87-4278-9C74-5CDEC5DC61A3}"/>
    <cellStyle name="40% - Accent6 3 3 2" xfId="3964" xr:uid="{9C16AA68-EFC5-4B9F-AD55-FC23C7EE4978}"/>
    <cellStyle name="40% - Accent6 3 3 2 2" xfId="23807" xr:uid="{613B3874-79DD-4119-8B98-289EAD5E755D}"/>
    <cellStyle name="40% - Accent6 3 3 2 2 2" xfId="26484" xr:uid="{A4B04941-5007-45AA-BA15-742C7DAE0628}"/>
    <cellStyle name="40% - Accent6 3 3 2 2 2 2" xfId="35538" xr:uid="{CBCBFEEE-010E-4B16-9909-450905D29D96}"/>
    <cellStyle name="40% - Accent6 3 3 2 2 3" xfId="32267" xr:uid="{42FB13E5-1457-430F-B387-D1A345199C36}"/>
    <cellStyle name="40% - Accent6 3 3 2 2 4" xfId="39883" xr:uid="{FA940526-9C37-4588-B901-1A1119B1640C}"/>
    <cellStyle name="40% - Accent6 3 3 2 3" xfId="24772" xr:uid="{F5245533-E065-43A0-B0AA-87C9C6E6E478}"/>
    <cellStyle name="40% - Accent6 3 3 2 3 2" xfId="33509" xr:uid="{3ECE3EC9-7DC1-4DC8-8004-B18ED928510A}"/>
    <cellStyle name="40% - Accent6 3 3 2 3 3" xfId="41868" xr:uid="{CCA8F870-4BDB-4359-B48A-C39B07B1E6C3}"/>
    <cellStyle name="40% - Accent6 3 3 2 4" xfId="22460" xr:uid="{2DB2DE19-99CD-4662-AC99-FF5F7DB8073D}"/>
    <cellStyle name="40% - Accent6 3 3 2 4 2" xfId="30565" xr:uid="{7BD3B2DB-933B-4981-802C-13F0A347B493}"/>
    <cellStyle name="40% - Accent6 3 3 2 5" xfId="28590" xr:uid="{C8B82843-DAED-4074-814F-FA65F731555B}"/>
    <cellStyle name="40% - Accent6 3 3 2 6" xfId="37923" xr:uid="{8F3D0CF2-7EC9-4B36-8DF6-D571B976DC33}"/>
    <cellStyle name="40% - Accent6 3 3 2 7" xfId="20819" xr:uid="{3A334A2A-45D4-4716-AA72-CAD2D7B0B33E}"/>
    <cellStyle name="40% - Accent6 3 3 2 8" xfId="45989" xr:uid="{F8C6CB94-957F-43ED-892F-A44D49918899}"/>
    <cellStyle name="40% - Accent6 3 3 3" xfId="20501" xr:uid="{CAB859A6-4AD6-4F3B-AC19-EF55A34517AB}"/>
    <cellStyle name="40% - Accent6 3 3 3 2" xfId="23446" xr:uid="{B8C2E1CE-849C-489B-99D2-933A99C3FB3E}"/>
    <cellStyle name="40% - Accent6 3 3 3 2 2" xfId="31775" xr:uid="{1F646BAC-FBDA-4059-97F8-ECBCA7653E09}"/>
    <cellStyle name="40% - Accent6 3 3 3 2 3" xfId="39327" xr:uid="{D59B8EC0-A111-41B7-8861-A9B5F3680B08}"/>
    <cellStyle name="40% - Accent6 3 3 3 3" xfId="25991" xr:uid="{3989FCDB-5879-4399-8F1A-EC4A2BD8E3CB}"/>
    <cellStyle name="40% - Accent6 3 3 3 3 2" xfId="34957" xr:uid="{002307DE-1D9A-4CD9-9119-468C22724035}"/>
    <cellStyle name="40% - Accent6 3 3 3 3 3" xfId="41323" xr:uid="{CBBEE3F7-3C0C-4CB0-85C6-75D5C2556283}"/>
    <cellStyle name="40% - Accent6 3 3 3 4" xfId="21965" xr:uid="{4BC86C7E-81C5-4283-911D-F50C3DE16435}"/>
    <cellStyle name="40% - Accent6 3 3 3 4 2" xfId="29975" xr:uid="{45DFED79-C901-40C9-B9A2-310C03B493CB}"/>
    <cellStyle name="40% - Accent6 3 3 3 5" xfId="28034" xr:uid="{E00DFC74-BE16-40C8-8902-3CB82D4241D1}"/>
    <cellStyle name="40% - Accent6 3 3 3 6" xfId="37342" xr:uid="{C72C7E0B-1C97-45EF-BEEA-F614D27C087D}"/>
    <cellStyle name="40% - Accent6 3 3 4" xfId="22978" xr:uid="{BF0884C7-6D76-48DD-AC1E-AC641A5497A2}"/>
    <cellStyle name="40% - Accent6 3 3 4 2" xfId="25423" xr:uid="{C58B18FA-4F09-4F73-9076-DF15D11CAFFB}"/>
    <cellStyle name="40% - Accent6 3 3 4 2 2" xfId="34254" xr:uid="{59E0E540-463F-4E72-9908-ECD995AD873D}"/>
    <cellStyle name="40% - Accent6 3 3 4 3" xfId="31247" xr:uid="{0EC1E515-C1EE-46A5-8714-273FEAE60EC8}"/>
    <cellStyle name="40% - Accent6 3 3 4 4" xfId="38688" xr:uid="{8FA204AE-8355-47D7-B6BD-600DFEC4AC0F}"/>
    <cellStyle name="40% - Accent6 3 3 5" xfId="24405" xr:uid="{0400399A-EAF1-4265-8154-BFD6D8B2BB7B}"/>
    <cellStyle name="40% - Accent6 3 3 5 2" xfId="32955" xr:uid="{375B0756-74DC-473E-9F06-1C40D96E180D}"/>
    <cellStyle name="40% - Accent6 3 3 5 3" xfId="40614" xr:uid="{564EDDE2-9FEE-43B6-B140-D0AF35BFE625}"/>
    <cellStyle name="40% - Accent6 3 3 6" xfId="21428" xr:uid="{5A62068C-3D89-4E6E-B651-F7C4FF2B2D18}"/>
    <cellStyle name="40% - Accent6 3 3 6 2" xfId="29367" xr:uid="{E4AA6C7D-2998-4C5A-98B9-13035F644EBC}"/>
    <cellStyle name="40% - Accent6 3 3 7" xfId="27443" xr:uid="{88121127-94CE-40C9-B903-6829E58E3625}"/>
    <cellStyle name="40% - Accent6 3 3 8" xfId="36598" xr:uid="{760A83DF-FEC6-4740-A1F4-0E68BF63020C}"/>
    <cellStyle name="40% - Accent6 3 3 9" xfId="20166" xr:uid="{A9EE0B40-36D8-4EA2-A4BC-7EE666ACD01E}"/>
    <cellStyle name="40% - Accent6 3 4" xfId="2294" xr:uid="{D6EA68B3-B2B1-4251-BF30-7EE71B9D3CA1}"/>
    <cellStyle name="40% - Accent6 3 4 2" xfId="11825" xr:uid="{4DEAA3A2-2A04-4D2D-8D5D-8C2930EAFA5F}"/>
    <cellStyle name="40% - Accent6 3 4 2 2" xfId="15404" xr:uid="{5EF252AA-2519-421E-AE35-89E2F2AEDB6F}"/>
    <cellStyle name="40% - Accent6 3 4 2 2 2" xfId="35699" xr:uid="{8E413DE6-2F25-4661-A024-F788E89FA3E8}"/>
    <cellStyle name="40% - Accent6 3 4 2 2 3" xfId="40044" xr:uid="{DAC5AF60-D1C1-454E-9806-30E1CD228A63}"/>
    <cellStyle name="40% - Accent6 3 4 2 3" xfId="18931" xr:uid="{8EF330F7-3681-4267-904A-886BF02DCC2D}"/>
    <cellStyle name="40% - Accent6 3 4 2 3 2" xfId="42027" xr:uid="{B884BDBC-C056-47D9-B359-2CCFD84E66E0}"/>
    <cellStyle name="40% - Accent6 3 4 2 4" xfId="38079" xr:uid="{55B51DBA-AAC5-4328-89EB-A9C50A36693C}"/>
    <cellStyle name="40% - Accent6 3 4 3" xfId="13995" xr:uid="{E9D0264A-8317-44E3-B268-AD5DF164ACA3}"/>
    <cellStyle name="40% - Accent6 3 4 3 2" xfId="34404" xr:uid="{5B310D9D-9757-4F31-84DA-E0CEA4B30EE7}"/>
    <cellStyle name="40% - Accent6 3 4 3 3" xfId="38834" xr:uid="{4A828178-F556-481D-AEF1-B4B68BFC321E}"/>
    <cellStyle name="40% - Accent6 3 4 4" xfId="17527" xr:uid="{F92B3254-B8C0-4046-860F-DC941AE7296E}"/>
    <cellStyle name="40% - Accent6 3 4 4 2" xfId="33666" xr:uid="{57B47A4E-20F1-4C80-81B9-F4E56ED204AB}"/>
    <cellStyle name="40% - Accent6 3 4 4 3" xfId="40775" xr:uid="{3442692E-F26A-4116-BDBF-EE456D36D00F}"/>
    <cellStyle name="40% - Accent6 3 4 5" xfId="22603" xr:uid="{3D1C0116-0B36-4773-83C2-ED3E72989DE1}"/>
    <cellStyle name="40% - Accent6 3 4 5 2" xfId="30731" xr:uid="{6AE4C3FD-5858-443F-A85C-ABC56D182998}"/>
    <cellStyle name="40% - Accent6 3 4 6" xfId="28754" xr:uid="{0E041DC2-6364-4D00-B10E-2031B58096E4}"/>
    <cellStyle name="40% - Accent6 3 4 7" xfId="36767" xr:uid="{0B3D3242-ACA2-419A-8F31-4BAEC5597957}"/>
    <cellStyle name="40% - Accent6 3 4 8" xfId="9299" xr:uid="{E73A3557-62FE-4983-9339-898570FB9C86}"/>
    <cellStyle name="40% - Accent6 3 4 9" xfId="44319" xr:uid="{BD79AF1B-52F3-4281-AEA4-33A62742A987}"/>
    <cellStyle name="40% - Accent6 3 5" xfId="4060" xr:uid="{0AD3BECF-6C8D-417E-A853-03143DCA02EF}"/>
    <cellStyle name="40% - Accent6 3 5 2" xfId="12199" xr:uid="{07A5DFE4-990E-450F-924D-92C80ABD7197}"/>
    <cellStyle name="40% - Accent6 3 5 2 2" xfId="15772" xr:uid="{C2F306D3-4724-40FC-A002-66226ACBABBA}"/>
    <cellStyle name="40% - Accent6 3 5 2 2 2" xfId="35163" xr:uid="{5F32FFFD-E102-43D6-B073-B9F45AEB20F7}"/>
    <cellStyle name="40% - Accent6 3 5 2 3" xfId="19299" xr:uid="{1A683AC3-162D-4E74-BBF4-E9E275AEA5FF}"/>
    <cellStyle name="40% - Accent6 3 5 2 4" xfId="39516" xr:uid="{6A224DCD-A66E-429F-B47C-CBFE49D3FD88}"/>
    <cellStyle name="40% - Accent6 3 5 3" xfId="14351" xr:uid="{8EB5002C-31E8-4C8E-ABF1-D82B7171CD60}"/>
    <cellStyle name="40% - Accent6 3 5 3 2" xfId="33148" xr:uid="{2A725C35-94BD-437A-85C2-BB8E7708EB1D}"/>
    <cellStyle name="40% - Accent6 3 5 3 3" xfId="41513" xr:uid="{4D7131AF-CB83-40C0-932C-9102A95DA10F}"/>
    <cellStyle name="40% - Accent6 3 5 4" xfId="17878" xr:uid="{D2599B87-C131-4CB3-9D93-CAC4A78851A6}"/>
    <cellStyle name="40% - Accent6 3 5 4 2" xfId="30181" xr:uid="{5876A24F-C16F-4129-842E-8AD393911075}"/>
    <cellStyle name="40% - Accent6 3 5 5" xfId="28230" xr:uid="{3FFB590F-C427-4767-9A71-A41B7712CF61}"/>
    <cellStyle name="40% - Accent6 3 5 6" xfId="37546" xr:uid="{43B65184-43DE-49C2-BD89-B6D4CF63EA94}"/>
    <cellStyle name="40% - Accent6 3 5 7" xfId="10719" xr:uid="{1CC81147-9AE8-4BDD-A508-FD9A0606C660}"/>
    <cellStyle name="40% - Accent6 3 5 8" xfId="46065" xr:uid="{F63C6B54-2E4C-4A08-B860-D9CA0028895E}"/>
    <cellStyle name="40% - Accent6 3 6" xfId="4138" xr:uid="{C50C6B87-153E-410E-9277-1252213E2A58}"/>
    <cellStyle name="40% - Accent6 3 6 2" xfId="23123" xr:uid="{876DECF3-D321-48B5-B558-798F0C5D0CF5}"/>
    <cellStyle name="40% - Accent6 3 6 2 2" xfId="31434" xr:uid="{5A0590F2-2122-40A7-B53B-FD8569A516A1}"/>
    <cellStyle name="40% - Accent6 3 6 2 3" xfId="38992" xr:uid="{326BA7D9-F23A-4766-8E09-67D09CBC825E}"/>
    <cellStyle name="40% - Accent6 3 6 3" xfId="25653" xr:uid="{5A734CB8-19DA-41B5-BF0E-0933299E78EB}"/>
    <cellStyle name="40% - Accent6 3 6 3 2" xfId="34577" xr:uid="{5A1A890A-64FC-4A44-B76C-A092687E0672}"/>
    <cellStyle name="40% - Accent6 3 6 3 3" xfId="40949" xr:uid="{6A573275-49AD-4F67-9E61-B3A94D2B93AC}"/>
    <cellStyle name="40% - Accent6 3 6 4" xfId="21613" xr:uid="{29E696DC-0711-4699-8459-929850DB586E}"/>
    <cellStyle name="40% - Accent6 3 6 4 2" xfId="29573" xr:uid="{52ACC9F5-5747-4F62-848C-08A6660D2C55}"/>
    <cellStyle name="40% - Accent6 3 6 5" xfId="27653" xr:uid="{3A60BC02-283E-4907-9293-F699DC4AFFD2}"/>
    <cellStyle name="40% - Accent6 3 6 6" xfId="36941" xr:uid="{DF110BB5-FDA2-4A78-96F3-2451156A3300}"/>
    <cellStyle name="40% - Accent6 3 6 7" xfId="20285" xr:uid="{B941D54C-39EB-4351-A06B-6AC2959350A0}"/>
    <cellStyle name="40% - Accent6 3 6 8" xfId="8756" xr:uid="{485B211B-FDE6-449F-B50A-34BAF58F1B9E}"/>
    <cellStyle name="40% - Accent6 3 6 9" xfId="46142" xr:uid="{3B3E2211-BAE8-4BD3-8B41-EADAFD411098}"/>
    <cellStyle name="40% - Accent6 3 7" xfId="4215" xr:uid="{85F7A72A-9FE1-4761-9BAC-9E4479A3111E}"/>
    <cellStyle name="40% - Accent6 3 7 2" xfId="25076" xr:uid="{7E06C2D0-B3F3-4945-9F90-5A116D7A08FE}"/>
    <cellStyle name="40% - Accent6 3 7 2 2" xfId="33878" xr:uid="{68C9B910-CFFF-40F4-80EB-7D8FAA2B64A2}"/>
    <cellStyle name="40% - Accent6 3 7 3" xfId="30903" xr:uid="{E09C69A4-E8C6-4771-BF32-E7DA0B2D199A}"/>
    <cellStyle name="40% - Accent6 3 7 4" xfId="38319" xr:uid="{37877B14-BB98-481B-A0C7-97CB0E5C2DD2}"/>
    <cellStyle name="40% - Accent6 3 7 5" xfId="22744" xr:uid="{A4FE440B-F6A3-4282-AF5F-3059A8EABF5A}"/>
    <cellStyle name="40% - Accent6 3 7 6" xfId="46219" xr:uid="{1C9BB837-ED2A-472A-AA8F-E54D1E89DCBF}"/>
    <cellStyle name="40% - Accent6 3 8" xfId="4292" xr:uid="{B408860A-A7D8-4953-9D22-87C9D3C0B729}"/>
    <cellStyle name="40% - Accent6 3 8 2" xfId="32593" xr:uid="{B7FBF640-6FD7-4E62-86F7-CC1E794D0112}"/>
    <cellStyle name="40% - Accent6 3 8 3" xfId="40258" xr:uid="{63E76B4B-97C9-4C26-8D25-CC3F90AF8483}"/>
    <cellStyle name="40% - Accent6 3 8 4" xfId="24080" xr:uid="{B3A72AC4-C05B-4C14-AA3C-8671ED585E19}"/>
    <cellStyle name="40% - Accent6 3 8 5" xfId="46296" xr:uid="{F6E21282-B6DD-410C-ACA4-E85835792E27}"/>
    <cellStyle name="40% - Accent6 3 9" xfId="5956" xr:uid="{FE2146AC-44F7-4647-8834-34CA8408DF1F}"/>
    <cellStyle name="40% - Accent6 3 9 2" xfId="28965" xr:uid="{0264880C-3F20-4700-942B-DC36A295ACFA}"/>
    <cellStyle name="40% - Accent6 3 9 3" xfId="21079" xr:uid="{1F9DBBA8-A864-4BF1-A918-8813D4CB68B4}"/>
    <cellStyle name="40% - Accent6 3 9 4" xfId="47953" xr:uid="{CA8F0EB6-8792-4820-AA9D-DBB21AE713E0}"/>
    <cellStyle name="40% - Accent6 4" xfId="488" xr:uid="{EE3726A3-AB91-4EF5-8932-31E7D5761A4C}"/>
    <cellStyle name="40% - Accent6 4 10" xfId="27083" xr:uid="{6864015A-05E6-4A26-ACFA-3433FA4D84FB}"/>
    <cellStyle name="40% - Accent6 4 11" xfId="36204" xr:uid="{1DBB789E-0D55-4133-B84F-7544BB7D4EE1}"/>
    <cellStyle name="40% - Accent6 4 2" xfId="11214" xr:uid="{BDF455D7-A207-49E0-AAC3-CB42E4667CD7}"/>
    <cellStyle name="40% - Accent6 4 2 2" xfId="12679" xr:uid="{C9A1F570-DFB5-4101-98EC-691C233B3CF3}"/>
    <cellStyle name="40% - Accent6 4 2 2 2" xfId="16252" xr:uid="{6C2E666B-51DF-41D2-9F0B-6E5DA81D005F}"/>
    <cellStyle name="40% - Accent6 4 2 2 2 2" xfId="26306" xr:uid="{EEA04D37-4B03-4660-BEE0-B2588BDC1B5F}"/>
    <cellStyle name="40% - Accent6 4 2 2 2 2 2" xfId="35344" xr:uid="{8AB5D510-61DD-47AD-B2D4-5CB9C9DDC9B8}"/>
    <cellStyle name="40% - Accent6 4 2 2 2 3" xfId="32091" xr:uid="{AEFFEB99-974A-40EF-80B5-81C26C53A738}"/>
    <cellStyle name="40% - Accent6 4 2 2 2 4" xfId="39697" xr:uid="{7718633C-A971-4270-8A61-10076CB98DF2}"/>
    <cellStyle name="40% - Accent6 4 2 2 3" xfId="19779" xr:uid="{0D5A20C7-DDB9-49C3-BA13-33BE14EAF634}"/>
    <cellStyle name="40% - Accent6 4 2 2 3 2" xfId="33324" xr:uid="{1C3846E7-424C-4401-81D7-98094B5727CB}"/>
    <cellStyle name="40% - Accent6 4 2 2 3 3" xfId="41689" xr:uid="{177942CD-389A-4C08-BD67-B882DF784667}"/>
    <cellStyle name="40% - Accent6 4 2 2 4" xfId="22289" xr:uid="{F07E0AF7-6A45-4A26-8D3B-7F6B3059D9D9}"/>
    <cellStyle name="40% - Accent6 4 2 2 4 2" xfId="30369" xr:uid="{7E660598-F953-44D7-8BB1-2B12156EFE65}"/>
    <cellStyle name="40% - Accent6 4 2 2 5" xfId="28404" xr:uid="{E02280D9-2184-4DBE-A394-15CF710B4471}"/>
    <cellStyle name="40% - Accent6 4 2 2 6" xfId="37728" xr:uid="{697C0A77-21FB-428F-B94C-8C81092054D7}"/>
    <cellStyle name="40% - Accent6 4 2 3" xfId="14810" xr:uid="{E55DF388-8A0F-4FB1-BEC6-B3719BA9E995}"/>
    <cellStyle name="40% - Accent6 4 2 3 2" xfId="23271" xr:uid="{F895CA93-5D53-4A8E-9CFD-DEDB9731B96F}"/>
    <cellStyle name="40% - Accent6 4 2 3 2 2" xfId="31597" xr:uid="{740260F0-0413-42A5-A87E-CDD38F8510DE}"/>
    <cellStyle name="40% - Accent6 4 2 3 2 3" xfId="39155" xr:uid="{8304638F-2E7B-4DBE-8CF2-B35C27318E8F}"/>
    <cellStyle name="40% - Accent6 4 2 3 3" xfId="25812" xr:uid="{157082C5-25C2-448F-BEA2-7B2339473417}"/>
    <cellStyle name="40% - Accent6 4 2 3 3 2" xfId="34763" xr:uid="{BBB5E647-4D45-4AFD-BAD3-697D94D67D7E}"/>
    <cellStyle name="40% - Accent6 4 2 3 3 3" xfId="41135" xr:uid="{D985F0DB-E1BC-4296-85F1-A3A0B576CF0E}"/>
    <cellStyle name="40% - Accent6 4 2 3 4" xfId="21787" xr:uid="{E747B498-FFD7-4C05-9769-0360D78EB5C7}"/>
    <cellStyle name="40% - Accent6 4 2 3 4 2" xfId="29773" xr:uid="{AA3B6C82-B1F4-4EE1-A76C-F995AE48A4EF}"/>
    <cellStyle name="40% - Accent6 4 2 3 5" xfId="27839" xr:uid="{04C4EE78-DD44-44DA-9A85-C6FF032B7D12}"/>
    <cellStyle name="40% - Accent6 4 2 3 6" xfId="37141" xr:uid="{B2502307-C33A-4814-AFD6-D5A4279A0F82}"/>
    <cellStyle name="40% - Accent6 4 2 4" xfId="18337" xr:uid="{6E2A46CC-5383-46F7-8844-31C74A92DADC}"/>
    <cellStyle name="40% - Accent6 4 2 4 2" xfId="25238" xr:uid="{2C8D8B93-7F0D-4C2F-BC03-BA9C40FDB5EB}"/>
    <cellStyle name="40% - Accent6 4 2 4 2 2" xfId="34054" xr:uid="{168B7C91-E4CE-441B-A39E-1DAAEEFE7CEC}"/>
    <cellStyle name="40% - Accent6 4 2 4 3" xfId="31065" xr:uid="{793BD4AA-941A-47DD-B335-AFFB0FE0EBAA}"/>
    <cellStyle name="40% - Accent6 4 2 4 4" xfId="38497" xr:uid="{8753DD2B-258D-4910-B804-EE300D7E9AEA}"/>
    <cellStyle name="40% - Accent6 4 2 5" xfId="24225" xr:uid="{7B407405-087E-4B2A-93B8-AA2F82A77BDC}"/>
    <cellStyle name="40% - Accent6 4 2 5 2" xfId="32767" xr:uid="{6B50CC35-050B-4BC8-B7E1-929FF422B0CE}"/>
    <cellStyle name="40% - Accent6 4 2 5 3" xfId="40432" xr:uid="{73F17154-F37B-4719-8B12-62EBD8C182C7}"/>
    <cellStyle name="40% - Accent6 4 2 6" xfId="21249" xr:uid="{BDA62C59-C3AC-4B3F-95D6-13F2C1BB113E}"/>
    <cellStyle name="40% - Accent6 4 2 6 2" xfId="29166" xr:uid="{97298B70-FE30-420D-AB3E-F6D22D3EA121}"/>
    <cellStyle name="40% - Accent6 4 2 7" xfId="27255" xr:uid="{6B4780BB-1ED0-47B9-9787-14B2B636AD09}"/>
    <cellStyle name="40% - Accent6 4 2 8" xfId="36400" xr:uid="{8AF818A1-7B8B-4420-9FBB-3588AEA6E44E}"/>
    <cellStyle name="40% - Accent6 4 3" xfId="10787" xr:uid="{1DD09325-CBB0-4D66-912C-7CC9340B04BD}"/>
    <cellStyle name="40% - Accent6 4 3 2" xfId="12272" xr:uid="{7B75A5D8-4EDA-418C-AABB-67C50CD3A723}"/>
    <cellStyle name="40% - Accent6 4 3 2 2" xfId="15845" xr:uid="{B9B88647-EF1A-423E-AAD7-AD51942A4F17}"/>
    <cellStyle name="40% - Accent6 4 3 2 2 2" xfId="26485" xr:uid="{C42E8195-BF4E-4EB0-820A-5340F95A4D93}"/>
    <cellStyle name="40% - Accent6 4 3 2 2 2 2" xfId="35539" xr:uid="{B0838AE8-6ECA-4D54-AFD2-46ADB36645BE}"/>
    <cellStyle name="40% - Accent6 4 3 2 2 3" xfId="32268" xr:uid="{FAA90720-970E-479D-8749-D782B2A4C449}"/>
    <cellStyle name="40% - Accent6 4 3 2 2 4" xfId="39884" xr:uid="{84A4E05D-3639-4E2C-AAC5-BA3BDA60822F}"/>
    <cellStyle name="40% - Accent6 4 3 2 3" xfId="19372" xr:uid="{45F2C432-FD23-4417-9058-C2A4E0F7EDCD}"/>
    <cellStyle name="40% - Accent6 4 3 2 3 2" xfId="33510" xr:uid="{C95A6DEF-5596-493F-8E77-383A7397E33D}"/>
    <cellStyle name="40% - Accent6 4 3 2 3 3" xfId="41869" xr:uid="{128F2564-ED07-4D88-A43F-9044E1C799B3}"/>
    <cellStyle name="40% - Accent6 4 3 2 4" xfId="22461" xr:uid="{4CF4B235-2660-4CC0-8B0B-87C712B73E9B}"/>
    <cellStyle name="40% - Accent6 4 3 2 4 2" xfId="30566" xr:uid="{9970D4F0-3694-4071-979F-2C7B2BA07CA0}"/>
    <cellStyle name="40% - Accent6 4 3 2 5" xfId="28591" xr:uid="{3041156B-1448-4F7F-A824-6F7D173D0CE0}"/>
    <cellStyle name="40% - Accent6 4 3 2 6" xfId="37924" xr:uid="{5B8E70C2-4A0B-40BF-88F9-D5C46511194B}"/>
    <cellStyle name="40% - Accent6 4 3 3" xfId="14419" xr:uid="{EE6B7BB5-D9F2-46E4-B1E8-9991917FD82D}"/>
    <cellStyle name="40% - Accent6 4 3 3 2" xfId="23447" xr:uid="{5C3923FC-3B22-43C4-97C1-BE00FEC6E8B1}"/>
    <cellStyle name="40% - Accent6 4 3 3 2 2" xfId="31776" xr:uid="{19F4B550-6866-4633-B9FE-E8DFA715A875}"/>
    <cellStyle name="40% - Accent6 4 3 3 2 3" xfId="39328" xr:uid="{F6E8E8AF-901B-4B8A-A8F4-7E6E64086F3A}"/>
    <cellStyle name="40% - Accent6 4 3 3 3" xfId="25992" xr:uid="{4E97B653-AC82-4D9C-AD1F-B257259385C2}"/>
    <cellStyle name="40% - Accent6 4 3 3 3 2" xfId="34958" xr:uid="{A456C70A-ED90-4FDC-B737-42F70E148D4E}"/>
    <cellStyle name="40% - Accent6 4 3 3 3 3" xfId="41324" xr:uid="{67155C30-F69D-413C-83B3-FB67DB21920A}"/>
    <cellStyle name="40% - Accent6 4 3 3 4" xfId="21966" xr:uid="{EAF0756E-36CB-4CE4-8951-77D138135267}"/>
    <cellStyle name="40% - Accent6 4 3 3 4 2" xfId="29976" xr:uid="{B4DBE59B-6977-446B-BE97-445AEE2BB520}"/>
    <cellStyle name="40% - Accent6 4 3 3 5" xfId="28035" xr:uid="{0BC1C6F7-B7C6-4F92-93F4-75BBDF600FCB}"/>
    <cellStyle name="40% - Accent6 4 3 3 6" xfId="37343" xr:uid="{AE1A7F2D-CDB5-4A12-924F-C2BB08918CC5}"/>
    <cellStyle name="40% - Accent6 4 3 4" xfId="17946" xr:uid="{DC27DE1C-9396-4FF7-86A6-672CFCA78D21}"/>
    <cellStyle name="40% - Accent6 4 3 4 2" xfId="25424" xr:uid="{758F5A72-CEDB-4687-870C-F8A4328EA362}"/>
    <cellStyle name="40% - Accent6 4 3 4 2 2" xfId="34255" xr:uid="{863E5C3D-7D7D-4903-9933-2FA05C5DC5BF}"/>
    <cellStyle name="40% - Accent6 4 3 4 3" xfId="31248" xr:uid="{AD700849-D1CA-4D10-A9D3-FEC06350D2E0}"/>
    <cellStyle name="40% - Accent6 4 3 4 4" xfId="38689" xr:uid="{87BFC7E0-F900-41A2-9160-301CEF73FC4D}"/>
    <cellStyle name="40% - Accent6 4 3 5" xfId="24406" xr:uid="{ED13AE63-3686-49FD-92A1-0E6710D37F76}"/>
    <cellStyle name="40% - Accent6 4 3 5 2" xfId="32956" xr:uid="{4FCA2572-2C52-4894-ACA8-F4F11C5F06F5}"/>
    <cellStyle name="40% - Accent6 4 3 5 3" xfId="40615" xr:uid="{1DCBF5DB-201E-490F-8DC4-F8B3F8A3E2DB}"/>
    <cellStyle name="40% - Accent6 4 3 6" xfId="21429" xr:uid="{EE9CCA0C-7AD5-487F-85F2-014A9CAC6064}"/>
    <cellStyle name="40% - Accent6 4 3 6 2" xfId="29368" xr:uid="{04B3A8CB-6BC9-46BC-B00C-7C38F04A8451}"/>
    <cellStyle name="40% - Accent6 4 3 7" xfId="27444" xr:uid="{56D70815-0E08-40CF-AB7B-5FD58AED7A57}"/>
    <cellStyle name="40% - Accent6 4 3 8" xfId="36599" xr:uid="{B53BD09E-24E5-4862-8DBF-2D549B81F78E}"/>
    <cellStyle name="40% - Accent6 4 4" xfId="11881" xr:uid="{81CF28B2-4BC1-4202-9D92-34ECBC91CEFD}"/>
    <cellStyle name="40% - Accent6 4 4 2" xfId="15459" xr:uid="{CB012BC1-E19E-4C31-B19F-42C0A66DB587}"/>
    <cellStyle name="40% - Accent6 4 4 2 2" xfId="26618" xr:uid="{2414B61E-2436-4C42-94B8-B5498C1560A2}"/>
    <cellStyle name="40% - Accent6 4 4 2 2 2" xfId="35700" xr:uid="{152690F3-B426-42C5-8F2B-A5FE032110CD}"/>
    <cellStyle name="40% - Accent6 4 4 2 2 3" xfId="40045" xr:uid="{DFDE9695-28B0-43B5-B634-3DCD43B4A492}"/>
    <cellStyle name="40% - Accent6 4 4 2 3" xfId="32396" xr:uid="{FE4D170E-2B30-44F5-9ACD-E5229B06CEFF}"/>
    <cellStyle name="40% - Accent6 4 4 2 3 2" xfId="42028" xr:uid="{9B6DBC7B-2732-497E-B7B5-B48E3D0E6BDC}"/>
    <cellStyle name="40% - Accent6 4 4 2 4" xfId="38080" xr:uid="{6DBE1EA2-A492-461D-ABE1-4EB4C943EF1B}"/>
    <cellStyle name="40% - Accent6 4 4 3" xfId="18986" xr:uid="{40AD20E8-C201-4E35-8A56-D33CF8E62174}"/>
    <cellStyle name="40% - Accent6 4 4 3 2" xfId="34405" xr:uid="{236F2E65-1215-4DA8-9DBF-FFF282F4CD7D}"/>
    <cellStyle name="40% - Accent6 4 4 3 3" xfId="38835" xr:uid="{D037B7BA-E3D3-43AB-93D6-0B5055AAFA90}"/>
    <cellStyle name="40% - Accent6 4 4 4" xfId="24887" xr:uid="{D1DE62A5-2FEB-42C7-8769-9234CBD3E85B}"/>
    <cellStyle name="40% - Accent6 4 4 4 2" xfId="33667" xr:uid="{32D47EEB-926F-4359-95BF-2A5EAE29D1C7}"/>
    <cellStyle name="40% - Accent6 4 4 4 3" xfId="40776" xr:uid="{991DFC80-AF1F-4A19-9DB8-A221393D0C54}"/>
    <cellStyle name="40% - Accent6 4 4 5" xfId="22604" xr:uid="{FBC3E00C-B441-46D9-A62F-7E4C607AB901}"/>
    <cellStyle name="40% - Accent6 4 4 5 2" xfId="30732" xr:uid="{1DBA805F-9347-4C17-81FA-B89948354713}"/>
    <cellStyle name="40% - Accent6 4 4 6" xfId="28755" xr:uid="{2BC2340C-169C-455C-A383-D55659F22551}"/>
    <cellStyle name="40% - Accent6 4 4 7" xfId="36768" xr:uid="{2451C908-698A-464D-87F5-0916D4BBE7F1}"/>
    <cellStyle name="40% - Accent6 4 5" xfId="10268" xr:uid="{83A3E203-9016-4FD3-BA08-B7BA41283C7A}"/>
    <cellStyle name="40% - Accent6 4 5 2" xfId="14055" xr:uid="{A14EFD8D-6D4C-4F65-92FB-15ED08984963}"/>
    <cellStyle name="40% - Accent6 4 5 2 2" xfId="26154" xr:uid="{FFE62F4A-BA36-4705-BCEE-656D841C3AD6}"/>
    <cellStyle name="40% - Accent6 4 5 2 2 2" xfId="35164" xr:uid="{1DA88D60-CF14-4BE2-B622-709AD3E6E4E3}"/>
    <cellStyle name="40% - Accent6 4 5 2 3" xfId="31939" xr:uid="{C155BE4A-7B0B-40E6-B4E1-1CB4A68621BC}"/>
    <cellStyle name="40% - Accent6 4 5 2 4" xfId="39517" xr:uid="{40159D5E-D907-4192-B985-FB421BB089FB}"/>
    <cellStyle name="40% - Accent6 4 5 3" xfId="17582" xr:uid="{EC1762CE-278C-4EA4-95E6-798985524159}"/>
    <cellStyle name="40% - Accent6 4 5 3 2" xfId="33149" xr:uid="{7163B504-257D-4A25-B47C-625E53148415}"/>
    <cellStyle name="40% - Accent6 4 5 3 3" xfId="41514" xr:uid="{476B1F3D-56D9-4D48-B6C3-BF759DDBFFA5}"/>
    <cellStyle name="40% - Accent6 4 5 4" xfId="22130" xr:uid="{C1C659FA-3998-4DB0-A096-4615CCE13993}"/>
    <cellStyle name="40% - Accent6 4 5 4 2" xfId="30182" xr:uid="{97DFBC2F-2487-46B3-9637-614151D43921}"/>
    <cellStyle name="40% - Accent6 4 5 5" xfId="28231" xr:uid="{B95DEDC6-84ED-496C-BF74-DA50FD95D54E}"/>
    <cellStyle name="40% - Accent6 4 5 6" xfId="37547" xr:uid="{4F999AAE-DF05-4978-8603-D5482B97206A}"/>
    <cellStyle name="40% - Accent6 4 6" xfId="20286" xr:uid="{2BA94B7F-6826-4F1F-9E4B-05B2DEE89B10}"/>
    <cellStyle name="40% - Accent6 4 6 2" xfId="23124" xr:uid="{109D6D06-160F-42D1-9890-027719300E91}"/>
    <cellStyle name="40% - Accent6 4 6 2 2" xfId="31435" xr:uid="{35DFCF35-E159-4623-9520-5DC4796FFFFD}"/>
    <cellStyle name="40% - Accent6 4 6 2 3" xfId="38993" xr:uid="{A23CB598-498E-4D3F-81A1-A9B18B8AC84F}"/>
    <cellStyle name="40% - Accent6 4 6 3" xfId="25654" xr:uid="{AA8EFEC7-1AF6-4E69-ACF3-B684191355BF}"/>
    <cellStyle name="40% - Accent6 4 6 3 2" xfId="34578" xr:uid="{81459A8C-B23E-47D0-BAEB-556FFB6AD04A}"/>
    <cellStyle name="40% - Accent6 4 6 3 3" xfId="40950" xr:uid="{B33FF542-B0AD-44C8-8E83-35AA2AE48E80}"/>
    <cellStyle name="40% - Accent6 4 6 4" xfId="21614" xr:uid="{8D84E00A-C7B6-4C4F-A053-1D9667600620}"/>
    <cellStyle name="40% - Accent6 4 6 4 2" xfId="29574" xr:uid="{8974B424-DC23-4825-B150-BAD913BE414A}"/>
    <cellStyle name="40% - Accent6 4 6 5" xfId="27654" xr:uid="{DB05AD10-135F-48B4-8988-04492AA36287}"/>
    <cellStyle name="40% - Accent6 4 6 6" xfId="36942" xr:uid="{2C52477E-DD62-49D6-B519-7CDC426FB00F}"/>
    <cellStyle name="40% - Accent6 4 7" xfId="22745" xr:uid="{FE3F7621-EF30-4650-9444-F7838D829E85}"/>
    <cellStyle name="40% - Accent6 4 7 2" xfId="25077" xr:uid="{EC10FF4E-BC16-495C-A4A6-FE33444D513E}"/>
    <cellStyle name="40% - Accent6 4 7 2 2" xfId="33879" xr:uid="{25ACFB1D-00FC-4CA3-8522-540971CF45C9}"/>
    <cellStyle name="40% - Accent6 4 7 3" xfId="30904" xr:uid="{B94C806E-4689-4A5A-A874-3DCEA65F7181}"/>
    <cellStyle name="40% - Accent6 4 7 4" xfId="38320" xr:uid="{17A4D9AE-8C3A-4910-9B95-ECC527CE662A}"/>
    <cellStyle name="40% - Accent6 4 8" xfId="24081" xr:uid="{FECE3616-D3FE-428A-B678-A7E4B8B4FBC1}"/>
    <cellStyle name="40% - Accent6 4 8 2" xfId="32594" xr:uid="{3A5F2A89-DC48-4139-9542-2AEF288A5FA8}"/>
    <cellStyle name="40% - Accent6 4 8 3" xfId="40259" xr:uid="{13581D4D-73A6-4E10-AD17-018D0DD18F4F}"/>
    <cellStyle name="40% - Accent6 4 9" xfId="21080" xr:uid="{A0B592E6-CC30-4F70-B062-0D2B336EEF4E}"/>
    <cellStyle name="40% - Accent6 4 9 2" xfId="28966" xr:uid="{6864B6ED-3422-4F9E-88E3-5D17DFB78DC2}"/>
    <cellStyle name="40% - Accent6 5" xfId="816" xr:uid="{BE116249-5F45-4BE6-8190-6EFA807DEF34}"/>
    <cellStyle name="40% - Accent6 5 10" xfId="36200" xr:uid="{AD997132-731F-431E-BEA7-D865DF66CB1B}"/>
    <cellStyle name="40% - Accent6 5 11" xfId="6645" xr:uid="{B7AB8697-5D2E-49C7-91F5-5689BEAA18EF}"/>
    <cellStyle name="40% - Accent6 5 12" xfId="42912" xr:uid="{3B839556-399B-400E-AE56-43130F051627}"/>
    <cellStyle name="40% - Accent6 5 2" xfId="1961" xr:uid="{A40B71BE-C8FC-4288-B9B9-B4CC988F78D4}"/>
    <cellStyle name="40% - Accent6 5 2 10" xfId="44008" xr:uid="{E1AB24CA-F29A-4CD9-9B57-CD930727A8A6}"/>
    <cellStyle name="40% - Accent6 5 2 2" xfId="3724" xr:uid="{6A3EE216-8C3E-4521-A1DB-314106861FBB}"/>
    <cellStyle name="40% - Accent6 5 2 2 2" xfId="16356" xr:uid="{46A40A2C-FBC8-49DA-B2FD-1E40F984D5D3}"/>
    <cellStyle name="40% - Accent6 5 2 2 2 2" xfId="26304" xr:uid="{DCDF64A3-5CF2-4FF6-A9F2-4C81C5E6372B}"/>
    <cellStyle name="40% - Accent6 5 2 2 2 2 2" xfId="35340" xr:uid="{EDBDBFA2-F2BA-4DD1-B202-EC83379028FD}"/>
    <cellStyle name="40% - Accent6 5 2 2 2 3" xfId="32089" xr:uid="{C8F842CA-B29B-42C5-B406-D9A483B7398E}"/>
    <cellStyle name="40% - Accent6 5 2 2 2 4" xfId="39693" xr:uid="{6FCEBEB8-3521-41E1-85E7-BC8E2F2D8E31}"/>
    <cellStyle name="40% - Accent6 5 2 2 3" xfId="19883" xr:uid="{2693560B-C7EA-4C75-B4D8-CA5FFBAEF5F8}"/>
    <cellStyle name="40% - Accent6 5 2 2 3 2" xfId="33321" xr:uid="{C9DBB6B1-A92A-4684-B3B4-E3C81E135BF4}"/>
    <cellStyle name="40% - Accent6 5 2 2 3 3" xfId="41686" xr:uid="{03A1ECD1-9D33-41FE-9B4D-A627518F9637}"/>
    <cellStyle name="40% - Accent6 5 2 2 4" xfId="22286" xr:uid="{1043F829-50EB-4920-847D-523A414F588A}"/>
    <cellStyle name="40% - Accent6 5 2 2 4 2" xfId="30365" xr:uid="{061854B6-27B6-4A22-A7A5-2F58214867D0}"/>
    <cellStyle name="40% - Accent6 5 2 2 5" xfId="28401" xr:uid="{446C8210-2B31-4192-AB42-08C5EC34A767}"/>
    <cellStyle name="40% - Accent6 5 2 2 6" xfId="37725" xr:uid="{6D6A1DCA-55E6-4A6E-832C-83C0535578D4}"/>
    <cellStyle name="40% - Accent6 5 2 2 7" xfId="12783" xr:uid="{C2381604-908D-476B-9FD6-593CFACBEB23}"/>
    <cellStyle name="40% - Accent6 5 2 2 8" xfId="45749" xr:uid="{61C2CEBD-E3FE-415D-BDE2-88C8C8B67165}"/>
    <cellStyle name="40% - Accent6 5 2 3" xfId="5095" xr:uid="{C22F7FE1-1068-4AC6-8883-7AD4EF0D8522}"/>
    <cellStyle name="40% - Accent6 5 2 3 2" xfId="23268" xr:uid="{AC16791F-F7CC-4FD8-B694-77F16D3DE4EF}"/>
    <cellStyle name="40% - Accent6 5 2 3 2 2" xfId="31594" xr:uid="{68B8E9EB-C5A9-4395-830E-58F05759DB5A}"/>
    <cellStyle name="40% - Accent6 5 2 3 2 3" xfId="39152" xr:uid="{01BF7354-9CDC-467E-83E7-1D30BC3AB110}"/>
    <cellStyle name="40% - Accent6 5 2 3 3" xfId="25809" xr:uid="{2A874B30-0F41-4586-AAB3-7457D31B7BEE}"/>
    <cellStyle name="40% - Accent6 5 2 3 3 2" xfId="34760" xr:uid="{1809688B-B269-4B58-9ED8-9EC9B72A9416}"/>
    <cellStyle name="40% - Accent6 5 2 3 3 3" xfId="41132" xr:uid="{3E42A64E-23CF-461A-8171-537845F0297C}"/>
    <cellStyle name="40% - Accent6 5 2 3 4" xfId="21784" xr:uid="{63132752-842D-415D-9447-FA3BBFBF426C}"/>
    <cellStyle name="40% - Accent6 5 2 3 4 2" xfId="29769" xr:uid="{42A7E6F5-1422-4211-9773-E7576602050C}"/>
    <cellStyle name="40% - Accent6 5 2 3 5" xfId="27836" xr:uid="{2E6AF286-6411-4401-B6ED-D5F1D7B88FE0}"/>
    <cellStyle name="40% - Accent6 5 2 3 6" xfId="37137" xr:uid="{9C1C269D-95B3-4230-96B9-A57AAA444A4C}"/>
    <cellStyle name="40% - Accent6 5 2 3 7" xfId="14914" xr:uid="{BBE2995D-8BD9-4A68-92B0-BCC44652A3B3}"/>
    <cellStyle name="40% - Accent6 5 2 3 8" xfId="47098" xr:uid="{F852DE31-CF20-4305-86F2-FBD5420FA399}"/>
    <cellStyle name="40% - Accent6 5 2 4" xfId="18441" xr:uid="{10311677-5CDF-44ED-9688-F7591E4436C4}"/>
    <cellStyle name="40% - Accent6 5 2 4 2" xfId="25235" xr:uid="{B9753D26-FDC8-4EE1-A351-00E90EA83529}"/>
    <cellStyle name="40% - Accent6 5 2 4 2 2" xfId="34051" xr:uid="{0307F216-CE44-4D47-8EDA-63EB971907E8}"/>
    <cellStyle name="40% - Accent6 5 2 4 3" xfId="31062" xr:uid="{2276D286-AB55-4D69-9EE8-7754562926B3}"/>
    <cellStyle name="40% - Accent6 5 2 4 4" xfId="38494" xr:uid="{AFF31C69-3518-4A91-98FB-CCCA4C0C4614}"/>
    <cellStyle name="40% - Accent6 5 2 5" xfId="24222" xr:uid="{4A12CF59-14B8-47B4-A013-2A1F59BFD998}"/>
    <cellStyle name="40% - Accent6 5 2 5 2" xfId="32764" xr:uid="{9695FBB0-10ED-4CC2-8B8D-9884F1E45D4A}"/>
    <cellStyle name="40% - Accent6 5 2 5 3" xfId="40429" xr:uid="{9FBA3BF4-42E8-4038-8A16-57B31904ADFB}"/>
    <cellStyle name="40% - Accent6 5 2 6" xfId="21246" xr:uid="{8500A0AD-9EBD-474F-A2B0-DBF8FEF4AF05}"/>
    <cellStyle name="40% - Accent6 5 2 6 2" xfId="29162" xr:uid="{D12F0772-A761-4ECF-9F79-8FCDB7B4045A}"/>
    <cellStyle name="40% - Accent6 5 2 7" xfId="27252" xr:uid="{F2E70E5D-E8C0-496D-844E-5D5701E37024}"/>
    <cellStyle name="40% - Accent6 5 2 8" xfId="36396" xr:uid="{045DC946-87AC-44C0-A03C-3C97F793C23B}"/>
    <cellStyle name="40% - Accent6 5 2 9" xfId="11318" xr:uid="{B26C49AD-9765-4FED-9006-9523F36FBC9B}"/>
    <cellStyle name="40% - Accent6 5 3" xfId="1399" xr:uid="{87A37946-340A-4302-82DA-FB5071FC3CEF}"/>
    <cellStyle name="40% - Accent6 5 3 10" xfId="43490" xr:uid="{23485266-DB2F-4313-917C-BB9875BAD0F9}"/>
    <cellStyle name="40% - Accent6 5 3 2" xfId="3206" xr:uid="{E632A536-500F-4645-B8C9-37B42014EFD9}"/>
    <cellStyle name="40% - Accent6 5 3 2 2" xfId="15949" xr:uid="{DFD25735-F70A-461C-86D7-DDB351B12321}"/>
    <cellStyle name="40% - Accent6 5 3 2 2 2" xfId="26482" xr:uid="{8F53475F-B0EB-46AE-8014-461F5F6CAB89}"/>
    <cellStyle name="40% - Accent6 5 3 2 2 2 2" xfId="35535" xr:uid="{FD7E553F-6DF8-4F38-9947-00BBD6996A0B}"/>
    <cellStyle name="40% - Accent6 5 3 2 2 3" xfId="32265" xr:uid="{77A0226D-90BD-483E-A710-488D94BBB961}"/>
    <cellStyle name="40% - Accent6 5 3 2 2 4" xfId="39880" xr:uid="{BB794462-201C-4EF9-80CF-9AA06AB899C1}"/>
    <cellStyle name="40% - Accent6 5 3 2 3" xfId="19476" xr:uid="{92D5B0C5-CD4B-4C4B-BED7-CE352B919C6F}"/>
    <cellStyle name="40% - Accent6 5 3 2 3 2" xfId="33507" xr:uid="{F7D3660E-F7BA-4C2F-BEDF-57BAA29D2824}"/>
    <cellStyle name="40% - Accent6 5 3 2 3 3" xfId="41866" xr:uid="{EEF645E2-7871-492A-AB4D-72E3A9A36EC3}"/>
    <cellStyle name="40% - Accent6 5 3 2 4" xfId="22458" xr:uid="{60E36179-0973-4CC3-AC3D-766D1CD24477}"/>
    <cellStyle name="40% - Accent6 5 3 2 4 2" xfId="30562" xr:uid="{9A2BBE5A-7245-442A-9C91-2880C2A6CCD1}"/>
    <cellStyle name="40% - Accent6 5 3 2 5" xfId="28588" xr:uid="{93F47BAF-1A25-4C64-A0B8-166FC7C804F8}"/>
    <cellStyle name="40% - Accent6 5 3 2 6" xfId="37920" xr:uid="{CC3CF2F7-263B-4F93-8FDC-5C68A26FBA38}"/>
    <cellStyle name="40% - Accent6 5 3 2 7" xfId="12376" xr:uid="{F1BD3BCA-4029-4C1A-AEAC-3DDFCC3C076C}"/>
    <cellStyle name="40% - Accent6 5 3 2 8" xfId="45231" xr:uid="{CC965803-9BBE-4B91-B423-D3610DCD4C28}"/>
    <cellStyle name="40% - Accent6 5 3 3" xfId="14522" xr:uid="{5EF051A4-480A-47F2-8E66-38FEA2B14AD1}"/>
    <cellStyle name="40% - Accent6 5 3 3 2" xfId="23444" xr:uid="{127D5FFC-D837-460D-8935-70C2EF0664F3}"/>
    <cellStyle name="40% - Accent6 5 3 3 2 2" xfId="31773" xr:uid="{85C12B98-2F15-46F1-8988-C8A4DF557FA4}"/>
    <cellStyle name="40% - Accent6 5 3 3 2 3" xfId="39325" xr:uid="{1A1393D2-3AA4-4DC7-BDB6-113C59D31951}"/>
    <cellStyle name="40% - Accent6 5 3 3 3" xfId="25989" xr:uid="{19C064BA-5D04-419A-9101-6636538F31E9}"/>
    <cellStyle name="40% - Accent6 5 3 3 3 2" xfId="34955" xr:uid="{EF95282F-D908-48B4-AE9D-99713E71254E}"/>
    <cellStyle name="40% - Accent6 5 3 3 3 3" xfId="41321" xr:uid="{FE243DD3-9F5B-48CD-9469-79DDA8F56017}"/>
    <cellStyle name="40% - Accent6 5 3 3 4" xfId="21963" xr:uid="{4B3F1614-E315-48F2-8E1D-F3D696B7361B}"/>
    <cellStyle name="40% - Accent6 5 3 3 4 2" xfId="29972" xr:uid="{A9C4AF7E-AAA3-4B31-8C9C-FFC497418D1F}"/>
    <cellStyle name="40% - Accent6 5 3 3 5" xfId="28032" xr:uid="{4DD5503F-4C2D-404D-ABD9-C9A8D5ED97CF}"/>
    <cellStyle name="40% - Accent6 5 3 3 6" xfId="37339" xr:uid="{43F832A1-6763-4C80-99D5-E0E4A787EED8}"/>
    <cellStyle name="40% - Accent6 5 3 4" xfId="18049" xr:uid="{9C42FDD9-C822-4BB5-A30E-57A613C87025}"/>
    <cellStyle name="40% - Accent6 5 3 4 2" xfId="25421" xr:uid="{440F5B82-F2CA-4B9B-A617-4BAD55C282E4}"/>
    <cellStyle name="40% - Accent6 5 3 4 2 2" xfId="34251" xr:uid="{740F4E54-1335-4C2F-83B9-262A12AAF710}"/>
    <cellStyle name="40% - Accent6 5 3 4 3" xfId="31245" xr:uid="{F54B42AB-3259-4E47-B750-D57F28DE7F51}"/>
    <cellStyle name="40% - Accent6 5 3 4 4" xfId="38685" xr:uid="{FDC2647A-0E0A-4C10-8C50-A46F19881487}"/>
    <cellStyle name="40% - Accent6 5 3 5" xfId="24403" xr:uid="{36F552C0-7071-436D-BC79-207E27D6E4E0}"/>
    <cellStyle name="40% - Accent6 5 3 5 2" xfId="32953" xr:uid="{C80E2A33-D58E-4D82-88AC-2DD2024601CC}"/>
    <cellStyle name="40% - Accent6 5 3 5 3" xfId="40612" xr:uid="{346EA640-8193-432A-9DA5-0CB827639372}"/>
    <cellStyle name="40% - Accent6 5 3 6" xfId="21426" xr:uid="{1498CF62-3E0B-4B13-B68B-84BBFC6938CC}"/>
    <cellStyle name="40% - Accent6 5 3 6 2" xfId="29364" xr:uid="{86DC2C51-ED66-40A9-A14A-29DA9BDCCE11}"/>
    <cellStyle name="40% - Accent6 5 3 7" xfId="27441" xr:uid="{DBC0D8F0-0F9E-48FD-8F46-EE3A02EC066A}"/>
    <cellStyle name="40% - Accent6 5 3 8" xfId="36595" xr:uid="{5DED7039-798E-4546-AD71-8C83C5A98C97}"/>
    <cellStyle name="40% - Accent6 5 3 9" xfId="10894" xr:uid="{CFB31B22-955A-4845-A711-4FAEC26E29B2}"/>
    <cellStyle name="40% - Accent6 5 4" xfId="2628" xr:uid="{14881D52-AB83-48C5-9E51-63F307BA0719}"/>
    <cellStyle name="40% - Accent6 5 4 2" xfId="15205" xr:uid="{E6918498-B36A-4308-8564-8915747056D9}"/>
    <cellStyle name="40% - Accent6 5 4 2 2" xfId="26152" xr:uid="{2C85CDF5-C2AD-44D6-8CCD-949A5CDC37CF}"/>
    <cellStyle name="40% - Accent6 5 4 2 2 2" xfId="35160" xr:uid="{1B9CE0A2-C3A3-4B2F-B853-D7C0E31E16CF}"/>
    <cellStyle name="40% - Accent6 5 4 2 3" xfId="31937" xr:uid="{034C911B-24C8-4D4F-9704-A6ED8652BA8E}"/>
    <cellStyle name="40% - Accent6 5 4 2 4" xfId="39513" xr:uid="{1E1613E4-7BF7-44B8-834D-47192D5D0AF7}"/>
    <cellStyle name="40% - Accent6 5 4 3" xfId="18732" xr:uid="{F07D15EF-7C77-4D24-B528-B7DDB763E7B6}"/>
    <cellStyle name="40% - Accent6 5 4 3 2" xfId="33146" xr:uid="{0D7A80EF-5B8D-478D-A26B-580343C954F7}"/>
    <cellStyle name="40% - Accent6 5 4 3 3" xfId="41511" xr:uid="{CD0704C8-0ACF-47F8-B046-BF28727F6FE7}"/>
    <cellStyle name="40% - Accent6 5 4 4" xfId="22128" xr:uid="{562BFFCC-AFF4-4E47-80C1-D41CF98EB1F4}"/>
    <cellStyle name="40% - Accent6 5 4 4 2" xfId="30178" xr:uid="{21B66671-D975-4D8A-9CC2-89F95207CA34}"/>
    <cellStyle name="40% - Accent6 5 4 5" xfId="28228" xr:uid="{83266823-D627-444A-B4BF-E4354951EB67}"/>
    <cellStyle name="40% - Accent6 5 4 6" xfId="37543" xr:uid="{4818A916-5637-4EBF-914F-EB3FF9E4D289}"/>
    <cellStyle name="40% - Accent6 5 4 7" xfId="11622" xr:uid="{2C2E7E67-9F5B-424E-AE03-C15E6F286DFD}"/>
    <cellStyle name="40% - Accent6 5 4 8" xfId="44653" xr:uid="{A650A3A0-D8AD-4F5F-BC0C-65775F38EEF5}"/>
    <cellStyle name="40% - Accent6 5 5" xfId="4577" xr:uid="{09DC492A-C39E-42C7-B273-D85A1A37709B}"/>
    <cellStyle name="40% - Accent6 5 5 2" xfId="13809" xr:uid="{86F41BC9-C231-4DE4-A110-F3025BBF9D37}"/>
    <cellStyle name="40% - Accent6 5 5 2 2" xfId="31431" xr:uid="{E2851C04-715E-4384-9F50-0F6FA94911F6}"/>
    <cellStyle name="40% - Accent6 5 5 2 3" xfId="38989" xr:uid="{A9825DAE-62EB-4FC0-BE37-4CCB6984B513}"/>
    <cellStyle name="40% - Accent6 5 5 3" xfId="17345" xr:uid="{465CE1EE-7D1F-4E3E-A572-14005ABC725B}"/>
    <cellStyle name="40% - Accent6 5 5 3 2" xfId="34574" xr:uid="{9712C48B-7F43-41E9-AC02-E032779D2786}"/>
    <cellStyle name="40% - Accent6 5 5 3 3" xfId="40946" xr:uid="{61968774-1C8A-43A9-B5E2-F2835F917974}"/>
    <cellStyle name="40% - Accent6 5 5 4" xfId="21610" xr:uid="{663B16BC-0BD0-4149-973D-D0C9DBCF2773}"/>
    <cellStyle name="40% - Accent6 5 5 4 2" xfId="29570" xr:uid="{105FB0FB-B694-4FFA-9B69-0A4DE5246951}"/>
    <cellStyle name="40% - Accent6 5 5 5" xfId="27650" xr:uid="{8D71DDE7-A32A-4B99-B03E-511E1897978B}"/>
    <cellStyle name="40% - Accent6 5 5 6" xfId="36938" xr:uid="{6ED8969E-8197-4B10-8C8A-41CC44ED565B}"/>
    <cellStyle name="40% - Accent6 5 5 7" xfId="7604" xr:uid="{604F8D19-6D1B-471E-A5FE-8468CD7FD81F}"/>
    <cellStyle name="40% - Accent6 5 5 8" xfId="46580" xr:uid="{C62BB075-9121-4AB3-9461-93B948390BBD}"/>
    <cellStyle name="40% - Accent6 5 6" xfId="5564" xr:uid="{3E112453-01BC-4021-B580-AA7DEA88DCBD}"/>
    <cellStyle name="40% - Accent6 5 6 2" xfId="25074" xr:uid="{91AD6119-D6A3-455A-9670-7E143B6B5C1E}"/>
    <cellStyle name="40% - Accent6 5 6 2 2" xfId="33875" xr:uid="{7AD2644D-B39F-4B39-8898-12E04F064EEE}"/>
    <cellStyle name="40% - Accent6 5 6 3" xfId="30901" xr:uid="{D1A59422-5D01-44AF-A63E-2F6BDD2CBEFB}"/>
    <cellStyle name="40% - Accent6 5 6 4" xfId="38316" xr:uid="{B241F01A-74F3-43B6-A2E0-8E169205B5E8}"/>
    <cellStyle name="40% - Accent6 5 6 5" xfId="13187" xr:uid="{37C7AEB4-C894-41CE-BC58-CEC8D74DB1FF}"/>
    <cellStyle name="40% - Accent6 5 6 6" xfId="47566" xr:uid="{E7B1547F-CF58-46C6-81A7-C46989F5BF9A}"/>
    <cellStyle name="40% - Accent6 5 7" xfId="16725" xr:uid="{1C024800-BBE0-43FB-89C9-89BF3EE14740}"/>
    <cellStyle name="40% - Accent6 5 7 2" xfId="32590" xr:uid="{8D2D86FD-B4E5-471E-BEB1-62C1D60C0E67}"/>
    <cellStyle name="40% - Accent6 5 7 3" xfId="40255" xr:uid="{BB79DAEB-B118-4A3B-8E3A-948FDDE13F68}"/>
    <cellStyle name="40% - Accent6 5 8" xfId="21077" xr:uid="{D4E31141-8BDA-4C2C-A24D-6FE1EBD62808}"/>
    <cellStyle name="40% - Accent6 5 8 2" xfId="28962" xr:uid="{4A961861-EB90-48EE-BB3C-0171058A675D}"/>
    <cellStyle name="40% - Accent6 5 9" xfId="27081" xr:uid="{2EF5794E-71C7-47DA-B878-D3CDA809E166}"/>
    <cellStyle name="40% - Accent6 6" xfId="315" xr:uid="{7B655DD9-37A9-4BA1-A0FA-40D994324752}"/>
    <cellStyle name="40% - Accent6 6 10" xfId="42658" xr:uid="{C4E0FCE6-616F-4A0C-A0D5-9F7DFE680FFB}"/>
    <cellStyle name="40% - Accent6 6 2" xfId="1640" xr:uid="{9CD8E2CA-1460-43C5-BFC9-A9A7454441FE}"/>
    <cellStyle name="40% - Accent6 6 2 2" xfId="3447" xr:uid="{B90D01BB-7534-4071-9182-BFAB128D78D3}"/>
    <cellStyle name="40% - Accent6 6 2 2 2" xfId="26267" xr:uid="{4B7A1EB8-21A7-4084-B5C3-4BFA1852A0FE}"/>
    <cellStyle name="40% - Accent6 6 2 2 2 2" xfId="35286" xr:uid="{81B631E3-3DFB-46D5-89FE-8DBFB7F26DD9}"/>
    <cellStyle name="40% - Accent6 6 2 2 3" xfId="32052" xr:uid="{A71E3D3E-5256-4FBF-AA29-14E162F59635}"/>
    <cellStyle name="40% - Accent6 6 2 2 4" xfId="39639" xr:uid="{0158FC97-F717-4D7C-9C1E-C6CEBA6B4227}"/>
    <cellStyle name="40% - Accent6 6 2 2 5" xfId="16092" xr:uid="{902CD303-54BA-43E0-B38B-68640C3DDB76}"/>
    <cellStyle name="40% - Accent6 6 2 2 6" xfId="45472" xr:uid="{EAC68EEF-51FC-4BFC-9CC2-6175F6B93D0C}"/>
    <cellStyle name="40% - Accent6 6 2 3" xfId="19619" xr:uid="{DF14A40B-B0CA-47C6-858E-3B56980C5DF3}"/>
    <cellStyle name="40% - Accent6 6 2 3 2" xfId="33272" xr:uid="{D97A7D7B-2B2D-47DF-BD97-F27D00826735}"/>
    <cellStyle name="40% - Accent6 6 2 3 3" xfId="41637" xr:uid="{ED814776-F912-4C1A-9AD9-55A2A94A576C}"/>
    <cellStyle name="40% - Accent6 6 2 4" xfId="22243" xr:uid="{C8873263-2EE0-4361-8BFB-9B4EB34B3A46}"/>
    <cellStyle name="40% - Accent6 6 2 4 2" xfId="30305" xr:uid="{75F409B7-795E-4645-8584-3E19C21324FC}"/>
    <cellStyle name="40% - Accent6 6 2 5" xfId="28353" xr:uid="{48E53166-C3D7-4056-9A1B-4093D6AA47E1}"/>
    <cellStyle name="40% - Accent6 6 2 6" xfId="37671" xr:uid="{7A78CEBD-E7E0-4350-AC3C-9EDBF5D17446}"/>
    <cellStyle name="40% - Accent6 6 2 7" xfId="12519" xr:uid="{F8DB1AA1-5811-43F1-AE3C-DC8D17429844}"/>
    <cellStyle name="40% - Accent6 6 2 8" xfId="43731" xr:uid="{57BB40B1-A24E-46BA-8904-A1CE0AA06AA2}"/>
    <cellStyle name="40% - Accent6 6 3" xfId="2374" xr:uid="{782E044D-BF5E-482B-B10D-0551CA3EF9BB}"/>
    <cellStyle name="40% - Accent6 6 3 2" xfId="14664" xr:uid="{3E1BFCCD-45FE-4B44-B8B2-49F101887C73}"/>
    <cellStyle name="40% - Accent6 6 3 2 2" xfId="31552" xr:uid="{CEA511FF-F5AC-4253-9A11-6F4C07FCF713}"/>
    <cellStyle name="40% - Accent6 6 3 2 3" xfId="39110" xr:uid="{1EF429D5-E793-43CC-89FF-5A9F816237B3}"/>
    <cellStyle name="40% - Accent6 6 3 3" xfId="18191" xr:uid="{91000B08-3596-4BDC-9065-93771616CF87}"/>
    <cellStyle name="40% - Accent6 6 3 3 2" xfId="34711" xr:uid="{402FD68B-A6A9-46D6-BB5D-8346790C958E}"/>
    <cellStyle name="40% - Accent6 6 3 3 3" xfId="41083" xr:uid="{9623B7D1-6E42-48B8-8C22-E6A7B4A0BDAA}"/>
    <cellStyle name="40% - Accent6 6 3 4" xfId="21742" xr:uid="{168A749A-B8FB-47C8-9D4B-117EE8290B24}"/>
    <cellStyle name="40% - Accent6 6 3 4 2" xfId="29709" xr:uid="{A2A1D2C7-7A69-40F7-878A-8AE29E18442D}"/>
    <cellStyle name="40% - Accent6 6 3 5" xfId="27787" xr:uid="{18AB9DB4-C355-46DF-8C84-1BD488894443}"/>
    <cellStyle name="40% - Accent6 6 3 6" xfId="37077" xr:uid="{0780493A-D5A4-4280-868F-02CFE71F0307}"/>
    <cellStyle name="40% - Accent6 6 3 7" xfId="11068" xr:uid="{247B84FF-7EC3-4CE0-8C0E-F5630BC791A4}"/>
    <cellStyle name="40% - Accent6 6 3 8" xfId="44399" xr:uid="{98647634-6C7A-4037-80B8-E4E3211DE076}"/>
    <cellStyle name="40% - Accent6 6 4" xfId="4818" xr:uid="{913E42F4-10A9-4685-A4BE-5B16740567C1}"/>
    <cellStyle name="40% - Accent6 6 4 2" xfId="25192" xr:uid="{CBB0DAC8-7C50-452C-871A-5C89315F431E}"/>
    <cellStyle name="40% - Accent6 6 4 2 2" xfId="33998" xr:uid="{A6F63C0D-608C-47B0-93C0-D23133967620}"/>
    <cellStyle name="40% - Accent6 6 4 3" xfId="31019" xr:uid="{16E46A53-94D5-4950-AA6F-05FE4FE15D31}"/>
    <cellStyle name="40% - Accent6 6 4 4" xfId="38441" xr:uid="{D8C7AFB7-AFB9-4D50-AEE1-56B3728F84D1}"/>
    <cellStyle name="40% - Accent6 6 4 5" xfId="13205" xr:uid="{35A8FFCE-2790-4044-88C8-55968F3D4AD5}"/>
    <cellStyle name="40% - Accent6 6 4 6" xfId="46821" xr:uid="{D654C365-AA22-417A-95E0-529F766B4A46}"/>
    <cellStyle name="40% - Accent6 6 5" xfId="16741" xr:uid="{91753334-4E55-4871-95DF-3CB58915C73A}"/>
    <cellStyle name="40% - Accent6 6 5 2" xfId="32715" xr:uid="{1B04AF19-F3FE-4CDA-AC1F-94268A0EDE97}"/>
    <cellStyle name="40% - Accent6 6 5 3" xfId="40380" xr:uid="{980017E9-199F-47B9-97D8-2882CE07033C}"/>
    <cellStyle name="40% - Accent6 6 6" xfId="21199" xr:uid="{99D30CAA-5ABE-463F-AE5A-92C60B8B6BAE}"/>
    <cellStyle name="40% - Accent6 6 6 2" xfId="29102" xr:uid="{A0BBF6A4-39D8-46BA-AC80-704C728FAD69}"/>
    <cellStyle name="40% - Accent6 6 7" xfId="27204" xr:uid="{772B5285-0692-49A2-81CE-ECB5156E0DE5}"/>
    <cellStyle name="40% - Accent6 6 8" xfId="36341" xr:uid="{2A1F4E57-E839-4C27-96BF-61F4A360CB00}"/>
    <cellStyle name="40% - Accent6 6 9" xfId="6671" xr:uid="{A70E8EA6-20C1-47A7-A045-9921402B2E80}"/>
    <cellStyle name="40% - Accent6 7" xfId="1083" xr:uid="{AD3B546A-8B17-4120-AA15-ABAC54F89930}"/>
    <cellStyle name="40% - Accent6 7 10" xfId="43177" xr:uid="{1E8FE569-7ACD-47CD-973A-492C9A81BF23}"/>
    <cellStyle name="40% - Accent6 7 2" xfId="2893" xr:uid="{53867C9C-587C-4EA3-93BD-256D710D4846}"/>
    <cellStyle name="40% - Accent6 7 2 2" xfId="15692" xr:uid="{607944FB-EDB9-468F-B5C3-F729044FE113}"/>
    <cellStyle name="40% - Accent6 7 2 2 2" xfId="26433" xr:uid="{6E43322E-3575-4473-B4CD-FA7B2F9EB361}"/>
    <cellStyle name="40% - Accent6 7 2 2 2 2" xfId="35480" xr:uid="{D68A4913-2C3E-4CFA-B4FE-8AD941C6B9A4}"/>
    <cellStyle name="40% - Accent6 7 2 2 3" xfId="32216" xr:uid="{16B86D93-722E-4A6D-8AE8-466E487D908A}"/>
    <cellStyle name="40% - Accent6 7 2 2 4" xfId="39825" xr:uid="{864D3935-42A7-40B3-BE5B-4F353659FC29}"/>
    <cellStyle name="40% - Accent6 7 2 3" xfId="19219" xr:uid="{AA6328CC-B45F-4225-82AE-1D280B356252}"/>
    <cellStyle name="40% - Accent6 7 2 3 2" xfId="33458" xr:uid="{C898742D-C9D4-4C49-94C4-BC9568DA0216}"/>
    <cellStyle name="40% - Accent6 7 2 3 3" xfId="41817" xr:uid="{811EA183-DDDE-45A7-9B0E-F7E2A71B6500}"/>
    <cellStyle name="40% - Accent6 7 2 4" xfId="22410" xr:uid="{7A1CDFE6-2F63-45E3-85DF-1A62A2D62BF9}"/>
    <cellStyle name="40% - Accent6 7 2 4 2" xfId="30502" xr:uid="{66B3FDF3-1932-4600-99B8-4F1755BAA210}"/>
    <cellStyle name="40% - Accent6 7 2 5" xfId="28539" xr:uid="{E74040F8-601B-4AFD-87EA-B16866AB12BE}"/>
    <cellStyle name="40% - Accent6 7 2 6" xfId="37860" xr:uid="{60C68D17-579B-428A-AF07-9168FD31C269}"/>
    <cellStyle name="40% - Accent6 7 2 7" xfId="12119" xr:uid="{C87DE4ED-2E46-4C75-9280-83169A8E09F8}"/>
    <cellStyle name="40% - Accent6 7 2 8" xfId="44918" xr:uid="{F58A89CC-CDDC-41B0-86F8-A3CE90F35E89}"/>
    <cellStyle name="40% - Accent6 7 3" xfId="13451" xr:uid="{439D14F1-C8B0-4A5F-820F-B081B05BC46E}"/>
    <cellStyle name="40% - Accent6 7 3 2" xfId="23396" xr:uid="{872748D5-5C27-479F-AF99-4E7F427481E9}"/>
    <cellStyle name="40% - Accent6 7 3 2 2" xfId="31724" xr:uid="{23F68991-CE1C-44E4-9ABE-E0EC3B53CA91}"/>
    <cellStyle name="40% - Accent6 7 3 2 3" xfId="39276" xr:uid="{B4D8C208-63FB-4412-9F86-6ADEB4E4166A}"/>
    <cellStyle name="40% - Accent6 7 3 3" xfId="25941" xr:uid="{257A1082-8793-4C65-A446-0EAB362CC313}"/>
    <cellStyle name="40% - Accent6 7 3 3 2" xfId="34906" xr:uid="{A2993FD3-D1E0-478B-81F6-16FC48DFE170}"/>
    <cellStyle name="40% - Accent6 7 3 3 3" xfId="41272" xr:uid="{20DC0A39-333B-4882-9E4F-FA6BB4FFE4ED}"/>
    <cellStyle name="40% - Accent6 7 3 4" xfId="21914" xr:uid="{45EB94B3-D90C-4AF8-8EC9-56C6FE1DA3B1}"/>
    <cellStyle name="40% - Accent6 7 3 4 2" xfId="29912" xr:uid="{4F7CDFFF-9081-423E-BCB6-288F04E905B2}"/>
    <cellStyle name="40% - Accent6 7 3 5" xfId="27983" xr:uid="{72FE22D1-B8DF-4FB6-B929-CDA486E8A61C}"/>
    <cellStyle name="40% - Accent6 7 3 6" xfId="37279" xr:uid="{DB39385D-2334-495F-A6A0-01F7F0F00B19}"/>
    <cellStyle name="40% - Accent6 7 4" xfId="16987" xr:uid="{307F48BC-DD0B-495C-837D-E5953E076283}"/>
    <cellStyle name="40% - Accent6 7 4 2" xfId="25372" xr:uid="{7616C544-11B9-41D0-8720-E60B255D83D9}"/>
    <cellStyle name="40% - Accent6 7 4 2 2" xfId="34191" xr:uid="{264F9ECF-97CD-4E7A-BB3F-1CC6E9EAB8E1}"/>
    <cellStyle name="40% - Accent6 7 4 3" xfId="31196" xr:uid="{5BABA6EB-A6FB-4C44-8A07-F7239462BB52}"/>
    <cellStyle name="40% - Accent6 7 4 4" xfId="38625" xr:uid="{E2B24467-E6C5-4206-BD80-CDF0D80F9EA5}"/>
    <cellStyle name="40% - Accent6 7 5" xfId="24355" xr:uid="{EF65B845-E44E-49AE-9D6A-39D1474F8551}"/>
    <cellStyle name="40% - Accent6 7 5 2" xfId="32904" xr:uid="{E4FE128E-6D35-4D85-A661-DCAA2EF7206C}"/>
    <cellStyle name="40% - Accent6 7 5 3" xfId="40563" xr:uid="{D077A060-BF9D-4958-857C-6FF8967FDEF4}"/>
    <cellStyle name="40% - Accent6 7 6" xfId="21377" xr:uid="{48BFDFF9-9790-4B34-8113-E3312DF81B8A}"/>
    <cellStyle name="40% - Accent6 7 6 2" xfId="29304" xr:uid="{350E5C4D-5B70-45A3-984A-93BCA5E62002}"/>
    <cellStyle name="40% - Accent6 7 7" xfId="27392" xr:uid="{96360547-A91A-4744-8943-A9E1BCCD533C}"/>
    <cellStyle name="40% - Accent6 7 8" xfId="36535" xr:uid="{C558A374-0DBB-445F-A376-B706C281DEBE}"/>
    <cellStyle name="40% - Accent6 7 9" xfId="6921" xr:uid="{E8E5C859-0E98-4CE6-817E-B2A1A1E2F930}"/>
    <cellStyle name="40% - Accent6 8" xfId="1143" xr:uid="{CDA630AA-9DF2-4BAA-855F-6F9DF9D7FF23}"/>
    <cellStyle name="40% - Accent6 8 2" xfId="2950" xr:uid="{8401A5C7-5893-4AD2-A848-7814C12428B4}"/>
    <cellStyle name="40% - Accent6 8 2 2" xfId="26616" xr:uid="{714883EA-2690-489E-946E-F72DF77F0DFD}"/>
    <cellStyle name="40% - Accent6 8 2 2 2" xfId="35696" xr:uid="{CD83D22B-03D4-4A4C-B0A9-5C4154F43D4D}"/>
    <cellStyle name="40% - Accent6 8 2 2 3" xfId="40041" xr:uid="{E906D393-B8E4-43AC-85DE-8DF659929AEF}"/>
    <cellStyle name="40% - Accent6 8 2 3" xfId="32394" xr:uid="{117D11EA-F06F-4846-B14B-A31816D3CA81}"/>
    <cellStyle name="40% - Accent6 8 2 3 2" xfId="42024" xr:uid="{B9B041D8-61B6-4F0C-9F43-47F52A33DA7E}"/>
    <cellStyle name="40% - Accent6 8 2 4" xfId="38076" xr:uid="{5DE8A490-AD34-4F4D-B622-7E28E42A123E}"/>
    <cellStyle name="40% - Accent6 8 2 5" xfId="15078" xr:uid="{9FE0F14F-8D28-4F11-A15E-C1B0086AB603}"/>
    <cellStyle name="40% - Accent6 8 2 6" xfId="44975" xr:uid="{3538F557-355A-4C93-8D3C-573AFB80DDC6}"/>
    <cellStyle name="40% - Accent6 8 3" xfId="18605" xr:uid="{8D0E4DCF-04E3-4324-B087-3165D9FAFA81}"/>
    <cellStyle name="40% - Accent6 8 3 2" xfId="34403" xr:uid="{85D4F4BA-B68C-427F-9D86-EC0343AF2F74}"/>
    <cellStyle name="40% - Accent6 8 3 3" xfId="38833" xr:uid="{70E4BD2D-1B96-43D7-8338-7EAAE049168E}"/>
    <cellStyle name="40% - Accent6 8 4" xfId="24886" xr:uid="{9516AAB2-418D-4847-B233-56EA26231D81}"/>
    <cellStyle name="40% - Accent6 8 4 2" xfId="33664" xr:uid="{1BED6402-6609-420D-9236-39E0CFBD8566}"/>
    <cellStyle name="40% - Accent6 8 4 3" xfId="40773" xr:uid="{21AC94D1-3AA6-4D8B-80C5-CE70CCF44D7F}"/>
    <cellStyle name="40% - Accent6 8 5" xfId="22601" xr:uid="{CCC4C7C2-E77B-4165-9F31-1EB10D7A2F19}"/>
    <cellStyle name="40% - Accent6 8 5 2" xfId="30728" xr:uid="{C5F7B4DC-4AD6-476D-8E68-E9A70E5F0EEA}"/>
    <cellStyle name="40% - Accent6 8 6" xfId="28751" xr:uid="{AD6BD50D-227A-470F-9B84-3337DF21565D}"/>
    <cellStyle name="40% - Accent6 8 7" xfId="36764" xr:uid="{DA667652-361C-4FC0-AA85-21106D5708F4}"/>
    <cellStyle name="40% - Accent6 8 8" xfId="11483" xr:uid="{2341094B-250B-4030-80B5-CDD5D3A706C7}"/>
    <cellStyle name="40% - Accent6 8 9" xfId="43234" xr:uid="{D6AF288F-BC50-46F2-9447-8221DBD7807A}"/>
    <cellStyle name="40% - Accent6 9" xfId="34" xr:uid="{E117E55C-0367-411E-943E-C91579650E08}"/>
    <cellStyle name="40% - Accent6 9 2" xfId="2235" xr:uid="{A227051A-8C2F-4819-8437-EF982848DFF0}"/>
    <cellStyle name="40% - Accent6 9 2 2" xfId="26104" xr:uid="{1E15D66A-1BFF-46A8-AF44-BF95029FD70D}"/>
    <cellStyle name="40% - Accent6 9 2 2 2" xfId="35083" xr:uid="{154AFA29-85AF-4DAE-B8B0-C9D944223C0C}"/>
    <cellStyle name="40% - Accent6 9 2 3" xfId="31889" xr:uid="{3B8B1A13-3340-4DF1-A572-4D0B5CA08D97}"/>
    <cellStyle name="40% - Accent6 9 2 4" xfId="39438" xr:uid="{3AFB1D33-C123-4F8A-B81B-F5E22090C7EE}"/>
    <cellStyle name="40% - Accent6 9 2 5" xfId="23557" xr:uid="{ABD1628D-5BA9-4D6A-AFC6-94247D59AAE6}"/>
    <cellStyle name="40% - Accent6 9 2 6" xfId="44260" xr:uid="{3CFBC258-51B1-46AE-A664-AFCE175B39C8}"/>
    <cellStyle name="40% - Accent6 9 3" xfId="24519" xr:uid="{40308E9E-E630-4D79-B7C3-3DF26A92C0A0}"/>
    <cellStyle name="40% - Accent6 9 3 2" xfId="33079" xr:uid="{48D562B2-9C27-4711-A518-9C445E93EFDF}"/>
    <cellStyle name="40% - Accent6 9 3 3" xfId="41446" xr:uid="{44004D69-921B-499A-A2E3-B78DC8D89C00}"/>
    <cellStyle name="40% - Accent6 9 4" xfId="22078" xr:uid="{6B6F479C-F96F-438F-A204-DA995538A3AC}"/>
    <cellStyle name="40% - Accent6 9 4 2" xfId="30098" xr:uid="{C1F9AC49-DF04-4CFE-81CD-EBAABF673B0D}"/>
    <cellStyle name="40% - Accent6 9 5" xfId="28160" xr:uid="{C69F8B90-ABF4-402B-9F06-BFCF525135C2}"/>
    <cellStyle name="40% - Accent6 9 6" xfId="37465" xr:uid="{F37C8060-6932-45B3-893F-7FB95B23A1F2}"/>
    <cellStyle name="40% - Accent6 9 7" xfId="20594" xr:uid="{C71ED55B-375B-464C-8643-619E0608E514}"/>
    <cellStyle name="40% - Accent6 9 8" xfId="13170" xr:uid="{D3FDAC73-CF80-49D8-9DD1-7E18469068F1}"/>
    <cellStyle name="40% - Accent6 9 9" xfId="42519" xr:uid="{E410ED92-77F0-4CF7-B567-7B863E41D8EC}"/>
    <cellStyle name="60% - Accent1" xfId="5997" builtinId="32" customBuiltin="1"/>
    <cellStyle name="60% - Accent1 2" xfId="79" xr:uid="{6304856A-2609-4E01-BEA3-6437CA8E2E56}"/>
    <cellStyle name="60% - Accent1 2 2" xfId="489" xr:uid="{EDD7219C-80DA-42C4-8527-E5FC8FA4D8CC}"/>
    <cellStyle name="60% - Accent1 2 2 2" xfId="8988" xr:uid="{1CEE641B-275E-40F0-900F-FEB59A393E08}"/>
    <cellStyle name="60% - Accent1 2 2 2 2" xfId="9759" xr:uid="{65A6A864-57A8-43EF-803C-B4E7C7A0E1E9}"/>
    <cellStyle name="60% - Accent1 2 2 3" xfId="8559" xr:uid="{E3FE3587-B159-4E35-9109-1C84AF25517D}"/>
    <cellStyle name="60% - Accent1 2 3" xfId="490" xr:uid="{EA5610A8-9B21-4BA9-B84B-407BEAF1DA35}"/>
    <cellStyle name="60% - Accent1 2 3 2" xfId="7656" xr:uid="{5DEE24A6-3D26-4E12-94D5-23852C8DC6F2}"/>
    <cellStyle name="60% - Accent1 2 4" xfId="491" xr:uid="{4D76B191-77A9-48B2-AE81-EC1C4016782F}"/>
    <cellStyle name="60% - Accent1 3" xfId="145" xr:uid="{0AFD6035-3541-4866-A91B-22ADBE98EEE6}"/>
    <cellStyle name="60% - Accent1 3 2" xfId="492" xr:uid="{3CCF6295-BB28-4E37-A4F0-550E8BDFEB7D}"/>
    <cellStyle name="60% - Accent1 3 2 2" xfId="10134" xr:uid="{B9688F4D-EDD7-47E8-BC5C-F6472AE7F71C}"/>
    <cellStyle name="60% - Accent1 3 3" xfId="1641" xr:uid="{FDC17494-3B74-4053-B9FF-1EEC798D795E}"/>
    <cellStyle name="60% - Accent1 3 3 2" xfId="10133" xr:uid="{6071BF64-C53A-401D-8E5B-CF20678B47C3}"/>
    <cellStyle name="60% - Accent1 3 4" xfId="8773" xr:uid="{5B7291D7-977B-4436-8108-BB9267C36B00}"/>
    <cellStyle name="60% - Accent1 3 5" xfId="38185" xr:uid="{839B2A38-69CF-47C2-A1D3-D6C68411B0A1}"/>
    <cellStyle name="60% - Accent1 4" xfId="321" xr:uid="{CA627CE0-20AF-424A-BECE-29C8848788F1}"/>
    <cellStyle name="60% - Accent1 5" xfId="6199" xr:uid="{564AA596-6A13-4150-B02B-27FFD5512BE2}"/>
    <cellStyle name="60% - Accent1 6" xfId="13151" xr:uid="{88D9C337-C937-4995-8EB7-C8046EA40498}"/>
    <cellStyle name="60% - Accent1 7" xfId="6610" xr:uid="{B3746BB9-3D0C-4CC7-A682-CB47C915D4F7}"/>
    <cellStyle name="60% - Accent1 8" xfId="48025" xr:uid="{E03B9B27-9C1C-4B6F-AB25-D5B67CC55B2D}"/>
    <cellStyle name="60% - Accent2" xfId="5998" builtinId="36" customBuiltin="1"/>
    <cellStyle name="60% - Accent2 2" xfId="80" xr:uid="{018CE91F-E773-44BF-B785-2C14F59583FC}"/>
    <cellStyle name="60% - Accent2 2 2" xfId="493" xr:uid="{E4A29CB3-290D-4C4A-BE5E-F5DE3970179B}"/>
    <cellStyle name="60% - Accent2 2 2 2" xfId="8989" xr:uid="{3E5CBC1C-37C1-46FE-85DC-43AE5371258E}"/>
    <cellStyle name="60% - Accent2 2 2 2 2" xfId="9760" xr:uid="{8BDD955E-4D9F-40DE-8829-4DC4290D67BE}"/>
    <cellStyle name="60% - Accent2 2 2 3" xfId="8560" xr:uid="{85C3E7FB-E528-4552-9172-15ACE11763A7}"/>
    <cellStyle name="60% - Accent2 2 3" xfId="494" xr:uid="{CFB70B65-07F7-4200-A7C5-8D1D2DCC49FD}"/>
    <cellStyle name="60% - Accent2 2 3 2" xfId="7657" xr:uid="{92108143-09C0-4220-B527-C83C23360632}"/>
    <cellStyle name="60% - Accent2 2 4" xfId="495" xr:uid="{B2056607-7BB6-4F2C-83A2-9B1FF1AE96D2}"/>
    <cellStyle name="60% - Accent2 3" xfId="146" xr:uid="{2264B6B5-9E6E-4175-B9A1-792645539AA5}"/>
    <cellStyle name="60% - Accent2 3 2" xfId="496" xr:uid="{05F0B851-820B-4A2C-8B8C-AC773F8A8D1A}"/>
    <cellStyle name="60% - Accent2 3 2 2" xfId="10136" xr:uid="{6C0A64BD-12B3-4BDC-BF86-8B8655841B0C}"/>
    <cellStyle name="60% - Accent2 3 3" xfId="1642" xr:uid="{EF7BA6C1-FC31-4DA1-87BD-F47389165A4C}"/>
    <cellStyle name="60% - Accent2 3 3 2" xfId="10135" xr:uid="{C7F0DD16-295D-46A4-8A11-D27415FFA641}"/>
    <cellStyle name="60% - Accent2 3 4" xfId="8769" xr:uid="{C3F6EFE2-B06B-4B0D-B9AB-F7882C55BAB9}"/>
    <cellStyle name="60% - Accent2 3 5" xfId="38186" xr:uid="{126E90E6-E5D9-4786-B826-B80F2AA3EADF}"/>
    <cellStyle name="60% - Accent2 4" xfId="322" xr:uid="{96A7D40D-0AF5-40DF-BDB3-DFE7C7539A87}"/>
    <cellStyle name="60% - Accent2 5" xfId="6200" xr:uid="{52A4E822-A525-4DD6-BB44-CBFA8909E12D}"/>
    <cellStyle name="60% - Accent2 6" xfId="13155" xr:uid="{E06DE781-3CF1-45C8-9ED2-57277A32F23F}"/>
    <cellStyle name="60% - Accent2 7" xfId="6614" xr:uid="{F308A672-2DEF-4196-BB16-1E79EB0F5C0F}"/>
    <cellStyle name="60% - Accent2 8" xfId="48028" xr:uid="{EF1BE9C8-680C-41FC-8298-71F5012F1D3B}"/>
    <cellStyle name="60% - Accent3" xfId="5999" builtinId="40" customBuiltin="1"/>
    <cellStyle name="60% - Accent3 2" xfId="81" xr:uid="{397DB6D9-F93D-4D67-BE2E-342B64CD3156}"/>
    <cellStyle name="60% - Accent3 2 2" xfId="497" xr:uid="{1EAF48E3-2F68-4656-92E5-55E4549B3C77}"/>
    <cellStyle name="60% - Accent3 2 2 2" xfId="8866" xr:uid="{1BC27B94-408B-40C0-BE53-50F893CD879F}"/>
    <cellStyle name="60% - Accent3 2 2 2 2" xfId="9451" xr:uid="{6AF52E87-A59E-4CF0-B3D7-6FE932AA5F4F}"/>
    <cellStyle name="60% - Accent3 2 2 3" xfId="7658" xr:uid="{F6F78000-A260-4082-B649-EE532F02CA95}"/>
    <cellStyle name="60% - Accent3 2 2 4" xfId="7337" xr:uid="{2E3F3459-D90B-485C-B730-CC8803C2FE30}"/>
    <cellStyle name="60% - Accent3 2 3" xfId="498" xr:uid="{7FFB34A0-A8F2-408D-A3A8-A052A287B631}"/>
    <cellStyle name="60% - Accent3 2 4" xfId="499" xr:uid="{EB530C95-2F54-4C02-9EA9-629951F62B99}"/>
    <cellStyle name="60% - Accent3 2 4 2" xfId="7621" xr:uid="{DAB76DC8-0981-494D-9076-860BF5952E9A}"/>
    <cellStyle name="60% - Accent3 2 5" xfId="9386" xr:uid="{18C6C5CF-2051-4C4C-AFBE-65A6B9A83DE7}"/>
    <cellStyle name="60% - Accent3 2 6" xfId="7270" xr:uid="{E32DC4D1-8501-49FC-B020-FCA00B7B9CE3}"/>
    <cellStyle name="60% - Accent3 3" xfId="147" xr:uid="{7AD5BE79-BAA5-4824-B975-C6DC632B7114}"/>
    <cellStyle name="60% - Accent3 3 2" xfId="500" xr:uid="{FB6C4856-8AF1-4081-9E6D-5675307F0A6E}"/>
    <cellStyle name="60% - Accent3 3 2 2" xfId="10138" xr:uid="{965F9EEC-ECF7-42D0-85ED-AC37140CB52D}"/>
    <cellStyle name="60% - Accent3 3 3" xfId="1643" xr:uid="{7734C440-D27E-4CB3-B026-0B13D07DD7AF}"/>
    <cellStyle name="60% - Accent3 3 3 2" xfId="10137" xr:uid="{D78AD06A-FA80-42AD-90AE-7E69999A0B75}"/>
    <cellStyle name="60% - Accent3 3 4" xfId="9324" xr:uid="{90521165-F7C0-4109-9DBC-19BEAC377945}"/>
    <cellStyle name="60% - Accent3 3 5" xfId="8765" xr:uid="{B3BA31F4-B87B-473D-A7EB-B76C7ADC2D6D}"/>
    <cellStyle name="60% - Accent3 3 6" xfId="38187" xr:uid="{A8E486EE-90AA-493E-AE02-1F1E06651D81}"/>
    <cellStyle name="60% - Accent3 4" xfId="323" xr:uid="{6D8C6228-F3D5-4386-8E29-B6B68A0735FC}"/>
    <cellStyle name="60% - Accent3 5" xfId="6201" xr:uid="{1BAD85F8-618C-4DA8-95C2-D8F8C32BF0B8}"/>
    <cellStyle name="60% - Accent3 6" xfId="13159" xr:uid="{E8339B29-05B9-4851-B194-ADED761DFF2A}"/>
    <cellStyle name="60% - Accent3 7" xfId="6618" xr:uid="{8457FE1F-0839-4F58-B6DC-4A49623FB0E9}"/>
    <cellStyle name="60% - Accent3 8" xfId="48071" xr:uid="{FFEA0A3A-B605-482A-8772-67462B2D7999}"/>
    <cellStyle name="60% - Accent4" xfId="6000" builtinId="44" customBuiltin="1"/>
    <cellStyle name="60% - Accent4 2" xfId="82" xr:uid="{ADD59E9A-C6FB-44DB-A911-1025F53C2850}"/>
    <cellStyle name="60% - Accent4 2 2" xfId="501" xr:uid="{5D246CEB-763B-4544-922E-9A3D05562947}"/>
    <cellStyle name="60% - Accent4 2 2 2" xfId="8867" xr:uid="{70AD6EA3-E536-416B-9BE8-70AD911DFA66}"/>
    <cellStyle name="60% - Accent4 2 2 2 2" xfId="9452" xr:uid="{CDE408C1-7E86-4844-859D-4C0B99D48DA4}"/>
    <cellStyle name="60% - Accent4 2 2 3" xfId="7659" xr:uid="{AA7CC117-C938-4B00-9BA4-983B68B3AF9C}"/>
    <cellStyle name="60% - Accent4 2 2 4" xfId="7338" xr:uid="{67412DC8-8894-46E1-ACA0-C16981A393CE}"/>
    <cellStyle name="60% - Accent4 2 3" xfId="502" xr:uid="{E64B2D83-6B36-49C3-928A-028F94FF578F}"/>
    <cellStyle name="60% - Accent4 2 4" xfId="503" xr:uid="{D9D5A5C3-911C-483D-BD3D-FF52EA2F8548}"/>
    <cellStyle name="60% - Accent4 2 4 2" xfId="7622" xr:uid="{3AEDEDCA-B4F6-4855-BCB3-BFA4389A97C0}"/>
    <cellStyle name="60% - Accent4 2 5" xfId="9387" xr:uid="{310BF587-42DE-4DEF-AFD3-A77ED499246F}"/>
    <cellStyle name="60% - Accent4 2 6" xfId="7476" xr:uid="{19944464-0583-4B20-A267-1A4154C3E65C}"/>
    <cellStyle name="60% - Accent4 3" xfId="148" xr:uid="{FD338906-0330-49ED-9303-C151CB770BEC}"/>
    <cellStyle name="60% - Accent4 3 2" xfId="10140" xr:uid="{480CE33B-8531-4E79-9EE0-C2119548D27F}"/>
    <cellStyle name="60% - Accent4 3 3" xfId="10139" xr:uid="{4BE87312-8308-4715-B9BA-F539136D7E6D}"/>
    <cellStyle name="60% - Accent4 3 4" xfId="9323" xr:uid="{4B6FDF32-5A31-473E-85D6-4397B49D6C89}"/>
    <cellStyle name="60% - Accent4 3 5" xfId="8814" xr:uid="{F05309AA-CB0C-40FE-A42F-19CF3678FC79}"/>
    <cellStyle name="60% - Accent4 3 6" xfId="38188" xr:uid="{475E3D35-6FC3-4640-AFAC-5420E49443E8}"/>
    <cellStyle name="60% - Accent4 4" xfId="504" xr:uid="{431C6703-DE08-41C4-90E0-9AB409111C68}"/>
    <cellStyle name="60% - Accent4 5" xfId="324" xr:uid="{FDE0E8FB-7365-4B55-8D42-8E7172599034}"/>
    <cellStyle name="60% - Accent4 6" xfId="6202" xr:uid="{E641959C-4252-4A1F-9439-3E418B972CA4}"/>
    <cellStyle name="60% - Accent4 7" xfId="13163" xr:uid="{AE4DDEF6-F779-4931-B0E8-933CFC523630}"/>
    <cellStyle name="60% - Accent4 8" xfId="6622" xr:uid="{DCA30A17-72B8-4711-99F3-6062742E2A3B}"/>
    <cellStyle name="60% - Accent4 9" xfId="48121" xr:uid="{43208FD1-E8E7-45A1-B6E7-363728679238}"/>
    <cellStyle name="60% - Accent5" xfId="6001" builtinId="48" customBuiltin="1"/>
    <cellStyle name="60% - Accent5 2" xfId="83" xr:uid="{ABBE9527-D162-4622-889C-939FCC486749}"/>
    <cellStyle name="60% - Accent5 2 2" xfId="505" xr:uid="{58F4D8E5-4A84-42E9-B98F-F3DEDD11157D}"/>
    <cellStyle name="60% - Accent5 2 2 2" xfId="8990" xr:uid="{7841F38D-B009-4616-891C-8C84EA2D882C}"/>
    <cellStyle name="60% - Accent5 2 2 2 2" xfId="9761" xr:uid="{C25A5D9D-CD2A-4140-8DE1-EEBD035E23AF}"/>
    <cellStyle name="60% - Accent5 2 2 3" xfId="8561" xr:uid="{786D1C93-FCE1-4E24-A5CD-BFAD19C68813}"/>
    <cellStyle name="60% - Accent5 2 3" xfId="506" xr:uid="{C13EDB8A-830C-47AF-8026-E86C41985665}"/>
    <cellStyle name="60% - Accent5 2 3 2" xfId="7660" xr:uid="{53EEB51E-9ECC-486D-9626-1C71F1344926}"/>
    <cellStyle name="60% - Accent5 2 4" xfId="507" xr:uid="{71CE53CD-2A0E-4549-963D-37649EB28EA0}"/>
    <cellStyle name="60% - Accent5 3" xfId="149" xr:uid="{43D61AC3-488B-42D3-82AD-4ABC6A647135}"/>
    <cellStyle name="60% - Accent5 3 2" xfId="508" xr:uid="{E292E04C-68C1-4995-9007-45DBB5E35A15}"/>
    <cellStyle name="60% - Accent5 3 2 2" xfId="10142" xr:uid="{B9B2211A-7E3D-4E8B-AA08-475E09277715}"/>
    <cellStyle name="60% - Accent5 3 3" xfId="1644" xr:uid="{97F55CCD-2F9C-431D-8283-41AD88293F3D}"/>
    <cellStyle name="60% - Accent5 3 3 2" xfId="10141" xr:uid="{B9ED8CB7-BAD6-46C5-990E-4299103CC77C}"/>
    <cellStyle name="60% - Accent5 3 4" xfId="8759" xr:uid="{D2686C63-3066-4A79-9EE1-502A1BEA8D17}"/>
    <cellStyle name="60% - Accent5 3 5" xfId="38189" xr:uid="{55E77B30-105B-4BD0-9859-849132AFB5AB}"/>
    <cellStyle name="60% - Accent5 4" xfId="325" xr:uid="{67E634FD-578A-46AB-BE16-3D82E4285B14}"/>
    <cellStyle name="60% - Accent5 5" xfId="6203" xr:uid="{1B344F55-3321-4863-B87D-0A114AC5C68D}"/>
    <cellStyle name="60% - Accent5 6" xfId="13167" xr:uid="{686C4FB8-630F-426E-8712-2AFB93631C91}"/>
    <cellStyle name="60% - Accent5 7" xfId="6626" xr:uid="{4B390894-543F-46DE-9805-2F44C7905DA3}"/>
    <cellStyle name="60% - Accent5 8" xfId="48070" xr:uid="{F72B2F0E-7C4C-41D7-8353-D405CA471275}"/>
    <cellStyle name="60% - Accent6" xfId="6002" builtinId="52" customBuiltin="1"/>
    <cellStyle name="60% - Accent6 2" xfId="84" xr:uid="{4BE0E7BD-CEA6-47B6-8053-A17F398EE47C}"/>
    <cellStyle name="60% - Accent6 2 2" xfId="509" xr:uid="{1AFFCC0C-BA4F-4DE2-9ED0-5307767AEB29}"/>
    <cellStyle name="60% - Accent6 2 2 2" xfId="8869" xr:uid="{210221B3-2183-4431-B8A0-9C6C8934245B}"/>
    <cellStyle name="60% - Accent6 2 2 2 2" xfId="9453" xr:uid="{D9D9C952-51E4-40FC-BE26-5C691BF9AE91}"/>
    <cellStyle name="60% - Accent6 2 2 3" xfId="7661" xr:uid="{E6CA38CC-200A-4564-9B1F-9E9F02D40866}"/>
    <cellStyle name="60% - Accent6 2 2 4" xfId="7482" xr:uid="{D29840DF-2674-4E2E-A951-739D203A95CA}"/>
    <cellStyle name="60% - Accent6 2 3" xfId="510" xr:uid="{4C34913B-0694-4BC8-B867-0FA364C710C9}"/>
    <cellStyle name="60% - Accent6 2 4" xfId="511" xr:uid="{DD98F734-5E6C-4E55-9B57-340396068E85}"/>
    <cellStyle name="60% - Accent6 2 4 2" xfId="7623" xr:uid="{81AF85A9-EEBA-4B38-9F00-5CF1ABCFB0A4}"/>
    <cellStyle name="60% - Accent6 2 5" xfId="9388" xr:uid="{74DD2188-6FA9-4FB6-A73D-401E0753C2EA}"/>
    <cellStyle name="60% - Accent6 2 6" xfId="7514" xr:uid="{3DFDED5A-FF18-4E83-ABFC-41530AFAEB4D}"/>
    <cellStyle name="60% - Accent6 3" xfId="150" xr:uid="{51AE542C-8284-42B8-B031-B45D6BF3247D}"/>
    <cellStyle name="60% - Accent6 3 2" xfId="512" xr:uid="{66E93BFF-5B0A-47E4-8B4E-4445813D9ECF}"/>
    <cellStyle name="60% - Accent6 3 2 2" xfId="10144" xr:uid="{7F619C4E-E457-4C9D-859A-3E2DEBF593FA}"/>
    <cellStyle name="60% - Accent6 3 3" xfId="1645" xr:uid="{0E722D7D-03FE-42D3-B5FB-FD0331A8DA9B}"/>
    <cellStyle name="60% - Accent6 3 3 2" xfId="10143" xr:uid="{13496FEC-8945-4F33-AA8E-8648CEA4D4BD}"/>
    <cellStyle name="60% - Accent6 3 4" xfId="9322" xr:uid="{A9170BB9-972D-4490-8F01-6AE5EB21C84E}"/>
    <cellStyle name="60% - Accent6 3 5" xfId="8755" xr:uid="{9CFBD691-20D0-4B7D-AE03-58C215C9F5FA}"/>
    <cellStyle name="60% - Accent6 3 6" xfId="38190" xr:uid="{82734C5D-CCB4-4D53-B58E-EF0906E021A1}"/>
    <cellStyle name="60% - Accent6 4" xfId="326" xr:uid="{46CFBEA5-8D52-4112-8375-A78EFD70917B}"/>
    <cellStyle name="60% - Accent6 5" xfId="6204" xr:uid="{C0860A13-8AA4-459B-9CCC-52BD194DDDA9}"/>
    <cellStyle name="60% - Accent6 6" xfId="13171" xr:uid="{86D23B2B-80BF-44CC-91C4-5F917B780F40}"/>
    <cellStyle name="60% - Accent6 7" xfId="6630" xr:uid="{D85904C6-86D4-44A4-94CF-850F9626D10E}"/>
    <cellStyle name="60% - Accent6 8" xfId="48118" xr:uid="{D7BA7363-AB3C-49E0-A888-D4BBABB11B25}"/>
    <cellStyle name="Accent1" xfId="3979" builtinId="29" customBuiltin="1"/>
    <cellStyle name="Accent1 2" xfId="85" xr:uid="{054FE207-37F6-437B-BE17-2667531AF730}"/>
    <cellStyle name="Accent1 2 2" xfId="513" xr:uid="{CCAAE695-6E5A-452A-9BE2-CC9FBC9082F9}"/>
    <cellStyle name="Accent1 2 2 2" xfId="8991" xr:uid="{E904A7A8-EB8F-475C-BC67-61613E09EE29}"/>
    <cellStyle name="Accent1 2 2 2 2" xfId="9763" xr:uid="{C6BF8B55-0BD7-48EC-BF01-C80BD4D29225}"/>
    <cellStyle name="Accent1 2 2 3" xfId="8562" xr:uid="{E7ED2BDC-E59C-4D0F-B875-593EFC75DED5}"/>
    <cellStyle name="Accent1 2 3" xfId="514" xr:uid="{75026A36-2531-4436-9178-AA4E9D453648}"/>
    <cellStyle name="Accent1 2 3 2" xfId="7662" xr:uid="{1BE77A2C-32AE-4B69-ADA1-C8F4AEB1F22D}"/>
    <cellStyle name="Accent1 2 4" xfId="515" xr:uid="{A2D605CE-4A53-4904-9828-10BD3256C710}"/>
    <cellStyle name="Accent1 3" xfId="516" xr:uid="{4E1EFA38-B9E0-4DFF-AEE3-4CFCE4C964DA}"/>
    <cellStyle name="Accent1 3 2" xfId="2205" xr:uid="{0ACA62BB-96FA-4486-9D8B-7921FD50A3CB}"/>
    <cellStyle name="Accent1 3 2 2" xfId="10146" xr:uid="{3491DE68-71A2-41D3-9172-BAE21E977FE5}"/>
    <cellStyle name="Accent1 3 3" xfId="10145" xr:uid="{91BBE89D-EA3B-41D4-92D5-481C60A9EE6F}"/>
    <cellStyle name="Accent1 3 4" xfId="8776" xr:uid="{46F39B36-737E-46C6-B70C-2EF55BEFF14F}"/>
    <cellStyle name="Accent1 3 5" xfId="38191" xr:uid="{777B6D3B-5D23-4AD1-8364-086D983458B9}"/>
    <cellStyle name="Accent1 4" xfId="17" xr:uid="{D467DB04-590E-4889-A397-7D2C3BCDCBA2}"/>
    <cellStyle name="Accent1 5" xfId="13148" xr:uid="{5A3527E6-049F-4902-BC57-A88A43912D55}"/>
    <cellStyle name="Accent1 6" xfId="6607" xr:uid="{FE70DE5B-E38D-468B-A954-753DF571B3D6}"/>
    <cellStyle name="Accent2" xfId="3982" builtinId="33" customBuiltin="1"/>
    <cellStyle name="Accent2 2" xfId="86" xr:uid="{9EE6156F-73BD-4990-869A-D9ACEDCB71DC}"/>
    <cellStyle name="Accent2 2 2" xfId="517" xr:uid="{5AA79D20-D38D-4268-874E-CBE65F26E753}"/>
    <cellStyle name="Accent2 2 2 2" xfId="8992" xr:uid="{8E04B8FD-0040-4F5E-8546-F913D953F4CA}"/>
    <cellStyle name="Accent2 2 2 2 2" xfId="9764" xr:uid="{AC51FF73-5765-4562-9DAD-1E33B5494C96}"/>
    <cellStyle name="Accent2 2 2 3" xfId="8563" xr:uid="{E6614C97-079A-4043-8642-6EDB0D272AF0}"/>
    <cellStyle name="Accent2 2 3" xfId="518" xr:uid="{67E7DB40-EB7C-41C4-8BB9-FCD3F23DDF23}"/>
    <cellStyle name="Accent2 2 3 2" xfId="7663" xr:uid="{7E7BE952-3489-4B9D-95CA-BAE2C2F38677}"/>
    <cellStyle name="Accent2 2 4" xfId="519" xr:uid="{003B7104-62DD-4E91-B745-E425F7AFB631}"/>
    <cellStyle name="Accent2 3" xfId="520" xr:uid="{335E33DC-15EA-4899-B4C8-89EA09C8005B}"/>
    <cellStyle name="Accent2 3 2" xfId="2208" xr:uid="{560A5968-FD19-445D-93E7-930FB5305D02}"/>
    <cellStyle name="Accent2 3 2 2" xfId="10148" xr:uid="{A2EB391B-F71C-47A9-8B8D-84149E86CB48}"/>
    <cellStyle name="Accent2 3 3" xfId="10147" xr:uid="{2B95D1D3-10EC-4F08-9DE1-1A422ECDAE5B}"/>
    <cellStyle name="Accent2 3 4" xfId="8772" xr:uid="{374FAB3B-A11B-4056-B80B-73F88FD5BCAC}"/>
    <cellStyle name="Accent2 3 5" xfId="38192" xr:uid="{4EA44611-4372-4E59-A413-3CA0E1C2EE2D}"/>
    <cellStyle name="Accent2 4" xfId="20" xr:uid="{F5DC83E3-20CF-4F96-A17A-2D8E495D4168}"/>
    <cellStyle name="Accent2 5" xfId="13152" xr:uid="{38438C54-852B-4809-BBD5-2A83D6FD9E63}"/>
    <cellStyle name="Accent2 6" xfId="6611" xr:uid="{91E0E2D2-F770-4BA7-80AE-45CF74340459}"/>
    <cellStyle name="Accent3" xfId="3985" builtinId="37" customBuiltin="1"/>
    <cellStyle name="Accent3 2" xfId="87" xr:uid="{00FA34FE-8860-40FA-BD2E-C1D96F1B2A7D}"/>
    <cellStyle name="Accent3 2 2" xfId="521" xr:uid="{8132392E-03EE-4614-B6FD-D185F58F6291}"/>
    <cellStyle name="Accent3 2 2 2" xfId="8993" xr:uid="{CE67CC00-8BBB-4648-96A4-86FCA4D03524}"/>
    <cellStyle name="Accent3 2 2 2 2" xfId="9765" xr:uid="{8B52C67A-AE21-4DBF-880A-415B9A11AF09}"/>
    <cellStyle name="Accent3 2 2 3" xfId="8564" xr:uid="{102BA9E7-B959-43E4-A2F5-380D3DD34B70}"/>
    <cellStyle name="Accent3 2 3" xfId="522" xr:uid="{13BE2E93-6ECD-4F7C-BE17-C2A225DED5DA}"/>
    <cellStyle name="Accent3 2 3 2" xfId="7664" xr:uid="{4F668DDE-109C-4357-8D1D-AC9D475ECD6C}"/>
    <cellStyle name="Accent3 2 4" xfId="523" xr:uid="{9EA4BCF6-A37F-462E-B7BB-5EA127C4D605}"/>
    <cellStyle name="Accent3 3" xfId="524" xr:uid="{163959DD-62F0-4CF2-8A68-0697DFE34A8A}"/>
    <cellStyle name="Accent3 3 2" xfId="2211" xr:uid="{4DDA2272-5D78-4194-8F5F-2415BE8F35DE}"/>
    <cellStyle name="Accent3 3 2 2" xfId="10150" xr:uid="{8F4C69EF-B58E-4ABA-93A3-692FBCCFC09A}"/>
    <cellStyle name="Accent3 3 3" xfId="10149" xr:uid="{DD3B3FAB-1D2D-48DE-8DA0-2D66B295C9A9}"/>
    <cellStyle name="Accent3 3 4" xfId="8768" xr:uid="{A6E8D208-AD43-4730-B795-9C485DBBA164}"/>
    <cellStyle name="Accent3 3 5" xfId="38193" xr:uid="{D4FC2B56-E5AF-4B84-B88E-6A7D284B3964}"/>
    <cellStyle name="Accent3 4" xfId="23" xr:uid="{0EFAB1B5-0031-43FA-8157-2368E450EF8C}"/>
    <cellStyle name="Accent3 5" xfId="13156" xr:uid="{556D71CC-9EBE-43A8-8BD5-2836CBDD53DB}"/>
    <cellStyle name="Accent3 6" xfId="6615" xr:uid="{C7E52D10-CE0B-44CC-A25C-A598E58DDCD1}"/>
    <cellStyle name="Accent4" xfId="3988" builtinId="41" customBuiltin="1"/>
    <cellStyle name="Accent4 2" xfId="88" xr:uid="{F481B14A-F25A-4EDC-BA9F-9A1410A39758}"/>
    <cellStyle name="Accent4 2 2" xfId="525" xr:uid="{6FA64AD2-BD49-4DDF-8A80-73143B621ECA}"/>
    <cellStyle name="Accent4 2 2 2" xfId="8994" xr:uid="{CD7CFE80-7D75-4309-BCFC-F184B3E95F11}"/>
    <cellStyle name="Accent4 2 2 2 2" xfId="9766" xr:uid="{1AD1C475-2C32-4E62-A03B-A637390C658F}"/>
    <cellStyle name="Accent4 2 2 3" xfId="8565" xr:uid="{662ACD3C-8178-4B52-B403-3D4CF3C617C5}"/>
    <cellStyle name="Accent4 2 3" xfId="526" xr:uid="{7E0F3412-BA45-4D8F-BF91-0766C609908B}"/>
    <cellStyle name="Accent4 2 3 2" xfId="7665" xr:uid="{BA52B7E1-5DD5-4636-8EE5-AEEA1B4852AD}"/>
    <cellStyle name="Accent4 2 4" xfId="527" xr:uid="{D186A093-CD10-449E-99CD-21E6054A05F0}"/>
    <cellStyle name="Accent4 3" xfId="528" xr:uid="{370E23EF-D1F5-48CB-AF97-102B2C354ED9}"/>
    <cellStyle name="Accent4 3 2" xfId="2214" xr:uid="{BAB0A690-59FC-42CF-A64A-9223461DEEB4}"/>
    <cellStyle name="Accent4 3 2 2" xfId="10152" xr:uid="{AAB0F98E-F544-40E9-9AE1-E84D50E5A893}"/>
    <cellStyle name="Accent4 3 3" xfId="10151" xr:uid="{82BBFA06-4CD5-42BE-89CB-91DF0225CE2F}"/>
    <cellStyle name="Accent4 3 4" xfId="8764" xr:uid="{24A7F872-5151-430D-98B6-42C0FAA28844}"/>
    <cellStyle name="Accent4 3 5" xfId="38194" xr:uid="{749FF335-92F9-4EE4-B407-3BBFB448AB66}"/>
    <cellStyle name="Accent4 4" xfId="26" xr:uid="{CDD6B437-FE87-4D4F-870B-B23408E30D85}"/>
    <cellStyle name="Accent4 5" xfId="13160" xr:uid="{6C81BC76-2395-45C8-A538-56C54025DBFA}"/>
    <cellStyle name="Accent4 6" xfId="6619" xr:uid="{D4AFB37E-88D0-4F3C-BFA2-22C9774BD7F5}"/>
    <cellStyle name="Accent5" xfId="3991" builtinId="45" customBuiltin="1"/>
    <cellStyle name="Accent5 2" xfId="89" xr:uid="{246B453C-695D-4D10-A16E-FA3E9C9F06FA}"/>
    <cellStyle name="Accent5 2 2" xfId="529" xr:uid="{96FB4806-CDBF-403E-A13B-F6A27FB1634E}"/>
    <cellStyle name="Accent5 2 2 2" xfId="8995" xr:uid="{9CBD45DC-50C5-438F-8970-A3628CCBD9D9}"/>
    <cellStyle name="Accent5 2 2 2 2" xfId="9767" xr:uid="{7251684C-9DE5-4882-9941-B4188D4F1503}"/>
    <cellStyle name="Accent5 2 2 3" xfId="8566" xr:uid="{D8C86C67-E6A6-47F2-81E3-44D533486639}"/>
    <cellStyle name="Accent5 2 3" xfId="530" xr:uid="{7516E978-D81E-4B29-9CEA-A05EC546E982}"/>
    <cellStyle name="Accent5 2 3 2" xfId="7666" xr:uid="{0D9C8BBF-846D-4459-91C0-15FF4BFFE1AD}"/>
    <cellStyle name="Accent5 2 4" xfId="531" xr:uid="{EF8755DC-CD61-4E67-8B53-6F44BBAB9E88}"/>
    <cellStyle name="Accent5 3" xfId="532" xr:uid="{1B3275AC-37CF-44E5-8CE2-47F884F99BB6}"/>
    <cellStyle name="Accent5 3 2" xfId="2217" xr:uid="{D5E9F10B-8B35-4AD9-9608-07E5815C77C3}"/>
    <cellStyle name="Accent5 3 2 2" xfId="10154" xr:uid="{C8ACC5C1-AC46-4DFD-8D28-CE5DA610F4A0}"/>
    <cellStyle name="Accent5 3 3" xfId="10153" xr:uid="{35207D50-BB5D-4DE3-8F11-4BA3DE1CD23E}"/>
    <cellStyle name="Accent5 3 4" xfId="8762" xr:uid="{8D0AC5D4-A139-4065-A860-565E7430A413}"/>
    <cellStyle name="Accent5 3 5" xfId="38195" xr:uid="{D4D1093F-AE8C-434A-90BC-2DABF998E6E4}"/>
    <cellStyle name="Accent5 4" xfId="29" xr:uid="{0D9B7587-362E-4B3B-9689-98687706542D}"/>
    <cellStyle name="Accent5 5" xfId="13164" xr:uid="{F425A3EC-9617-4A6D-9DB0-4F354E2158CB}"/>
    <cellStyle name="Accent5 6" xfId="6623" xr:uid="{4FDB324C-8661-4991-AC63-F02DDDB25448}"/>
    <cellStyle name="Accent6" xfId="3994" builtinId="49" customBuiltin="1"/>
    <cellStyle name="Accent6 2" xfId="90" xr:uid="{F1E8051D-2ACD-43E9-8248-CA5D97454DE9}"/>
    <cellStyle name="Accent6 2 2" xfId="533" xr:uid="{639BC8DF-098F-467F-B86E-C68FF92F54D6}"/>
    <cellStyle name="Accent6 2 2 2" xfId="8996" xr:uid="{26295E55-E0C7-4B30-8A0E-2BA596777717}"/>
    <cellStyle name="Accent6 2 2 2 2" xfId="9768" xr:uid="{28DAC309-B28E-4F3D-8016-9E9546380252}"/>
    <cellStyle name="Accent6 2 2 3" xfId="8567" xr:uid="{5785E062-82A6-4A1D-82EF-3D5605C902D4}"/>
    <cellStyle name="Accent6 2 3" xfId="534" xr:uid="{5D43057C-2E17-4A1E-B126-9D0E832F7AE0}"/>
    <cellStyle name="Accent6 2 3 2" xfId="7667" xr:uid="{14D4C9FB-9FF7-43C7-B18A-90E2C5466873}"/>
    <cellStyle name="Accent6 2 4" xfId="535" xr:uid="{E952F806-B712-4C98-BAA3-8A4D3328AA08}"/>
    <cellStyle name="Accent6 3" xfId="536" xr:uid="{96D11C2E-AABD-4094-9FBB-96B9663A7F1D}"/>
    <cellStyle name="Accent6 3 2" xfId="2220" xr:uid="{12BF848D-D61B-4319-9F21-2A0571630439}"/>
    <cellStyle name="Accent6 3 2 2" xfId="10156" xr:uid="{495E1FA9-FF5D-4F68-A3A3-0752BAB2C5F7}"/>
    <cellStyle name="Accent6 3 3" xfId="10155" xr:uid="{8B77B6B1-CCD7-463D-8278-3DE6FBA26CA9}"/>
    <cellStyle name="Accent6 3 4" xfId="8758" xr:uid="{08BC86AF-DBAF-46D4-B789-27EDFC2AE5B7}"/>
    <cellStyle name="Accent6 3 5" xfId="38196" xr:uid="{E7A6FA81-33F0-4C39-B2D9-CA86210B638A}"/>
    <cellStyle name="Accent6 4" xfId="32" xr:uid="{DF0780FC-7BBE-40D1-AD48-8420CE5B221C}"/>
    <cellStyle name="Accent6 5" xfId="13168" xr:uid="{BFC1C489-2DC7-49A7-B29B-076400CBDE38}"/>
    <cellStyle name="Accent6 6" xfId="6627" xr:uid="{321ADD46-A99D-4A0C-8125-E36EF3DB6069}"/>
    <cellStyle name="Bad" xfId="3970" builtinId="27" customBuiltin="1"/>
    <cellStyle name="Bad 2" xfId="91" xr:uid="{8B6268BF-DF15-4E27-A51A-E140FB9C4A17}"/>
    <cellStyle name="Bad 2 2" xfId="537" xr:uid="{48C0FBA4-0375-47A4-8162-3783821975D3}"/>
    <cellStyle name="Bad 2 2 2" xfId="8997" xr:uid="{A33897CC-68A1-467E-84FD-72B68A064DDF}"/>
    <cellStyle name="Bad 2 2 2 2" xfId="9769" xr:uid="{C509A6AE-561B-4268-BFE8-41316877D3D2}"/>
    <cellStyle name="Bad 2 2 3" xfId="8568" xr:uid="{34B0446F-8259-4AD9-BC63-185E327E1E33}"/>
    <cellStyle name="Bad 2 3" xfId="538" xr:uid="{1F2FB00B-4C1F-48E5-8B58-8F36DFD76C90}"/>
    <cellStyle name="Bad 2 3 2" xfId="7668" xr:uid="{C1D1B012-D2F7-4B31-BC36-2DC32B4E4E12}"/>
    <cellStyle name="Bad 2 4" xfId="539" xr:uid="{A35B3C09-B017-48D5-BF25-23822BE3B3EF}"/>
    <cellStyle name="Bad 3" xfId="540" xr:uid="{591FC4D0-8D4B-4DEF-A4F7-B0F7ED8E235B}"/>
    <cellStyle name="Bad 3 2" xfId="2195" xr:uid="{4C2B819F-67DA-4F44-AEE7-8F8AF17F31C3}"/>
    <cellStyle name="Bad 3 2 2" xfId="10158" xr:uid="{C889A148-9B04-48A7-A0FF-1EE99C4DFD3B}"/>
    <cellStyle name="Bad 3 3" xfId="10157" xr:uid="{1B3FC5FC-1583-43B9-A1A2-6FA33471C6D8}"/>
    <cellStyle name="Bad 3 4" xfId="8786" xr:uid="{B2833C45-961D-48C5-96F1-20A4EDD76B63}"/>
    <cellStyle name="Bad 3 5" xfId="38197" xr:uid="{E7BD66B5-A983-4D7A-9A99-C1DF1F8F43A1}"/>
    <cellStyle name="Bad 4" xfId="8" xr:uid="{672DBC56-F2E5-4196-B442-19E8B4789ADB}"/>
    <cellStyle name="Bad 5" xfId="13137" xr:uid="{29EF131C-58F2-42D8-85F6-84D1D62C605C}"/>
    <cellStyle name="Bad 6" xfId="6596" xr:uid="{03E0BE13-6834-4427-AEE1-0F7F53E01266}"/>
    <cellStyle name="Calculation" xfId="3973" builtinId="22" customBuiltin="1"/>
    <cellStyle name="Calculation 2" xfId="92" xr:uid="{D03A290E-F46A-4517-A3E0-703328FDEBD8}"/>
    <cellStyle name="Calculation 2 2" xfId="541" xr:uid="{F13294E5-AD62-48A5-955E-F0DEB8807520}"/>
    <cellStyle name="Calculation 2 2 10" xfId="24017" xr:uid="{3AE127A8-D9D0-46D9-81F3-E1342A77D5AA}"/>
    <cellStyle name="Calculation 2 2 10 2" xfId="26876" xr:uid="{9B16DD56-F829-4190-BFD1-93D685D98A0B}"/>
    <cellStyle name="Calculation 2 2 10 2 2" xfId="35967" xr:uid="{04A428DE-CA85-4F07-B5C3-3D83125A8854}"/>
    <cellStyle name="Calculation 2 2 10 3" xfId="32516" xr:uid="{78B76567-1AD3-445E-A643-F204111E7ADD}"/>
    <cellStyle name="Calculation 2 2 10 4" xfId="42203" xr:uid="{804F98D5-9B94-460D-BAC6-C80AB7337620}"/>
    <cellStyle name="Calculation 2 2 11" xfId="21015" xr:uid="{236BE4DC-3193-4861-96F5-7C1B37C67890}"/>
    <cellStyle name="Calculation 2 2 11 2" xfId="28888" xr:uid="{3A65FEEE-E01E-423A-80C1-043C904D4004}"/>
    <cellStyle name="Calculation 2 2 11 3" xfId="42350" xr:uid="{365175DD-A02C-482F-B2CB-807FAC9A33A1}"/>
    <cellStyle name="Calculation 2 2 12" xfId="21129" xr:uid="{A6CEED45-F98F-4E32-80FA-20C25C51FBD9}"/>
    <cellStyle name="Calculation 2 2 12 2" xfId="29021" xr:uid="{FC1AFF08-BACA-4B0E-B46D-AC241C73CA31}"/>
    <cellStyle name="Calculation 2 2 13" xfId="27029" xr:uid="{B471094B-E816-4EB9-8764-43269DD06608}"/>
    <cellStyle name="Calculation 2 2 14" xfId="36126" xr:uid="{A00E336E-3EAD-4A5A-9466-0A1915FE1D82}"/>
    <cellStyle name="Calculation 2 2 15" xfId="36285" xr:uid="{D5380A36-5C17-4364-BDBD-FD30A69AE732}"/>
    <cellStyle name="Calculation 2 2 16" xfId="6386" xr:uid="{FC515E95-A7B7-49BC-B69D-9D86303BAEBD}"/>
    <cellStyle name="Calculation 2 2 2" xfId="8998" xr:uid="{90A89A7C-D712-4998-B735-13CC54661D61}"/>
    <cellStyle name="Calculation 2 2 2 10" xfId="42127" xr:uid="{EF9A512C-9BCE-40FE-9909-58BF53216E17}"/>
    <cellStyle name="Calculation 2 2 2 2" xfId="9770" xr:uid="{C4FC2D12-89CB-45E0-AF9E-F35E6F13D45D}"/>
    <cellStyle name="Calculation 2 2 2 2 2" xfId="23984" xr:uid="{E22E5614-2253-4C8B-B398-BBC2EB79F4C6}"/>
    <cellStyle name="Calculation 2 2 2 2 2 2" xfId="26706" xr:uid="{823A14DD-FEE2-4214-9A74-9F38B377D590}"/>
    <cellStyle name="Calculation 2 2 2 2 2 2 2" xfId="26994" xr:uid="{863E6CCE-5269-45FB-B2DE-3B7A40C0737F}"/>
    <cellStyle name="Calculation 2 2 2 2 2 2 2 2" xfId="36085" xr:uid="{EB3F5DF8-5F8C-4448-8C18-65721C9FD97A}"/>
    <cellStyle name="Calculation 2 2 2 2 2 2 3" xfId="35797" xr:uid="{8039AC0F-73FD-434B-9B03-208F6CCB70A0}"/>
    <cellStyle name="Calculation 2 2 2 2 2 3" xfId="26858" xr:uid="{ACD6D534-EC07-4118-A1B3-AC30B8B311D4}"/>
    <cellStyle name="Calculation 2 2 2 2 2 3 2" xfId="35949" xr:uid="{4E2E50E8-AA76-4259-A62A-53C1AADFE286}"/>
    <cellStyle name="Calculation 2 2 2 2 2 4" xfId="32481" xr:uid="{16EBD107-82B2-4B7C-86B7-F47E4C063C40}"/>
    <cellStyle name="Calculation 2 2 2 2 2 5" xfId="42260" xr:uid="{5592CA32-58B7-41C2-8995-D2FA5AE318DD}"/>
    <cellStyle name="Calculation 2 2 2 2 3" xfId="24976" xr:uid="{D0B0D7AE-DE7C-4532-A71A-C2905E1F7089}"/>
    <cellStyle name="Calculation 2 2 2 2 3 2" xfId="26918" xr:uid="{54175E2C-0A07-4F74-9903-527517EEAD04}"/>
    <cellStyle name="Calculation 2 2 2 2 3 2 2" xfId="36009" xr:uid="{B7265A16-FD32-485F-811C-FD39BE068CEA}"/>
    <cellStyle name="Calculation 2 2 2 2 3 3" xfId="33763" xr:uid="{05679C82-E0C7-4033-871E-66A9645FCB35}"/>
    <cellStyle name="Calculation 2 2 2 2 3 4" xfId="42332" xr:uid="{EFDB5977-9438-4CA0-88DA-54E2D1422F06}"/>
    <cellStyle name="Calculation 2 2 2 2 4" xfId="26782" xr:uid="{A39349FB-9EE1-43C5-910D-19FEBE35665B}"/>
    <cellStyle name="Calculation 2 2 2 2 4 2" xfId="35873" xr:uid="{082F50D6-B6AE-4295-9567-BAD6472FD7DF}"/>
    <cellStyle name="Calculation 2 2 2 2 4 3" xfId="42408" xr:uid="{DD7FF0CF-B8FA-45F6-A9AA-AADE53BF2100}"/>
    <cellStyle name="Calculation 2 2 2 2 5" xfId="28849" xr:uid="{F2939262-C226-48B0-9D66-D75F6359D0D0}"/>
    <cellStyle name="Calculation 2 2 2 2 6" xfId="42180" xr:uid="{D68F3544-082B-439D-87C0-723885B4E7AD}"/>
    <cellStyle name="Calculation 2 2 2 2 7" xfId="20974" xr:uid="{BCF821B5-D9A0-4CA7-8643-4260EF11FBA0}"/>
    <cellStyle name="Calculation 2 2 2 3" xfId="20989" xr:uid="{6ED2D5E9-F3EE-4D71-839E-F2B16B90B247}"/>
    <cellStyle name="Calculation 2 2 2 3 2" xfId="23995" xr:uid="{DF810B9E-58F5-4713-B185-B2C7874728E4}"/>
    <cellStyle name="Calculation 2 2 2 3 2 2" xfId="26719" xr:uid="{9E569A5F-0A8F-4731-A8D0-C9DEE159C0C2}"/>
    <cellStyle name="Calculation 2 2 2 3 2 2 2" xfId="27005" xr:uid="{0EDCF1DD-8F94-4E0E-B0A3-97CDFC2DBEFE}"/>
    <cellStyle name="Calculation 2 2 2 3 2 2 2 2" xfId="36096" xr:uid="{D75C37FD-4519-4532-9897-860616D52B73}"/>
    <cellStyle name="Calculation 2 2 2 3 2 2 3" xfId="35810" xr:uid="{D111AE92-E72F-4646-AC4D-FF3B34217321}"/>
    <cellStyle name="Calculation 2 2 2 3 2 3" xfId="26869" xr:uid="{8C370FAD-AD1B-4A5B-83CB-4AE69C967CF2}"/>
    <cellStyle name="Calculation 2 2 2 3 2 3 2" xfId="35960" xr:uid="{D5D3AE2E-C2B1-484A-888E-02B819D04101}"/>
    <cellStyle name="Calculation 2 2 2 3 2 4" xfId="32492" xr:uid="{38636E83-2EB8-4D63-9C8F-BBB63B804BDC}"/>
    <cellStyle name="Calculation 2 2 2 3 2 5" xfId="42271" xr:uid="{47927A70-7E36-4DC6-AD7B-1E7304361E78}"/>
    <cellStyle name="Calculation 2 2 2 3 3" xfId="24989" xr:uid="{36741798-802F-4A60-B155-B54F19F1006B}"/>
    <cellStyle name="Calculation 2 2 2 3 3 2" xfId="26929" xr:uid="{DF4D07B1-EBAE-4EBF-A2BE-6CCF94268D8F}"/>
    <cellStyle name="Calculation 2 2 2 3 3 2 2" xfId="36020" xr:uid="{0E2AA0C5-F0FB-459E-995B-310F105842D6}"/>
    <cellStyle name="Calculation 2 2 2 3 3 3" xfId="33776" xr:uid="{D248DA8E-B015-4849-81AE-944248417BA7}"/>
    <cellStyle name="Calculation 2 2 2 3 3 4" xfId="42343" xr:uid="{B46685D7-1B5C-4C8A-B704-5D274DD0312B}"/>
    <cellStyle name="Calculation 2 2 2 3 4" xfId="26793" xr:uid="{9C192560-7008-46B7-9973-0F440B899ACF}"/>
    <cellStyle name="Calculation 2 2 2 3 4 2" xfId="35884" xr:uid="{3BEFC1DC-D762-4A76-B0B8-F38129CED364}"/>
    <cellStyle name="Calculation 2 2 2 3 4 3" xfId="42419" xr:uid="{FD1D4E8A-EB97-48A4-B92E-AB3D48948F23}"/>
    <cellStyle name="Calculation 2 2 2 3 5" xfId="28862" xr:uid="{295898A4-1625-405F-BF6B-59EA82C1ABF8}"/>
    <cellStyle name="Calculation 2 2 2 3 6" xfId="42191" xr:uid="{0D899DB9-BD8F-4E6D-A910-D08AF97BFA7F}"/>
    <cellStyle name="Calculation 2 2 2 4" xfId="20739" xr:uid="{3F95652C-AD85-4181-9EDC-4BDF054F38F4}"/>
    <cellStyle name="Calculation 2 2 2 4 2" xfId="23719" xr:uid="{8317D993-7C3A-4504-BC6F-2E5CFCD5DEC2}"/>
    <cellStyle name="Calculation 2 2 2 4 2 2" xfId="26346" xr:uid="{FBF8863E-04BE-4DC4-9D60-78FCB1D0B2BC}"/>
    <cellStyle name="Calculation 2 2 2 4 2 2 2" xfId="26972" xr:uid="{08F694B4-0EAC-4DD0-A4F2-1A719133B4F3}"/>
    <cellStyle name="Calculation 2 2 2 4 2 2 2 2" xfId="36063" xr:uid="{4D731A2E-77AA-4A3A-8AD2-424598D3482C}"/>
    <cellStyle name="Calculation 2 2 2 4 2 2 3" xfId="35390" xr:uid="{B0964CFD-7845-47B6-BA2D-ED84C33C8860}"/>
    <cellStyle name="Calculation 2 2 2 4 2 3" xfId="26836" xr:uid="{C4E77600-360F-4234-9B7C-494BC80383BB}"/>
    <cellStyle name="Calculation 2 2 2 4 2 3 2" xfId="35927" xr:uid="{0DDC5892-C340-48D4-AD93-7107EA7ABD2F}"/>
    <cellStyle name="Calculation 2 2 2 4 2 4" xfId="32131" xr:uid="{582A3507-5042-474E-9036-88F341DBEE99}"/>
    <cellStyle name="Calculation 2 2 2 4 2 5" xfId="42238" xr:uid="{8ACA694F-CE70-450D-A560-7FBA874073FB}"/>
    <cellStyle name="Calculation 2 2 2 4 3" xfId="24685" xr:uid="{DDAA9879-9656-4241-A4F2-C88C1BD5136E}"/>
    <cellStyle name="Calculation 2 2 2 4 3 2" xfId="26896" xr:uid="{8C2BF509-FB71-481A-8F55-39D52070DE73}"/>
    <cellStyle name="Calculation 2 2 2 4 3 2 2" xfId="35987" xr:uid="{308DC5A3-F403-478D-B060-571A0A7AA122}"/>
    <cellStyle name="Calculation 2 2 2 4 3 3" xfId="33369" xr:uid="{1E9CB620-B3D8-4232-8340-6F157B08FC6D}"/>
    <cellStyle name="Calculation 2 2 2 4 3 4" xfId="42310" xr:uid="{2E1A01D9-087E-420A-935B-66B776909115}"/>
    <cellStyle name="Calculation 2 2 2 4 4" xfId="26760" xr:uid="{ED45B76D-815F-4C5B-A4B2-3868705D4373}"/>
    <cellStyle name="Calculation 2 2 2 4 4 2" xfId="35851" xr:uid="{481916F3-8AE6-4F96-8FA6-B32C9DCE1BB2}"/>
    <cellStyle name="Calculation 2 2 2 4 4 3" xfId="42386" xr:uid="{DAA030A7-3EC3-46B7-9330-5FE2891F88FB}"/>
    <cellStyle name="Calculation 2 2 2 4 5" xfId="28450" xr:uid="{AE504CE8-0C81-4EC4-A1EB-B5278A1C3301}"/>
    <cellStyle name="Calculation 2 2 2 4 6" xfId="42158" xr:uid="{E6EA22FA-E647-45F2-8CAD-F95834CBC447}"/>
    <cellStyle name="Calculation 2 2 2 5" xfId="20421" xr:uid="{DA75D3C2-1EE9-490D-8DCF-639E565C82DA}"/>
    <cellStyle name="Calculation 2 2 2 5 2" xfId="23312" xr:uid="{7CBB7700-7BE9-4022-BDC9-B7C43712DA2D}"/>
    <cellStyle name="Calculation 2 2 2 5 2 2" xfId="26821" xr:uid="{9231F98D-21EF-4569-BAD6-F264416DC5EE}"/>
    <cellStyle name="Calculation 2 2 2 5 2 2 2" xfId="35912" xr:uid="{A361C550-D9DE-41B9-AC87-71E85244DB50}"/>
    <cellStyle name="Calculation 2 2 2 5 2 3" xfId="31640" xr:uid="{53D26DC2-BD6C-47A9-B4AD-ECACF8540570}"/>
    <cellStyle name="Calculation 2 2 2 5 2 4" xfId="42223" xr:uid="{218C93C4-96A4-4166-BB68-88360B2A67FB}"/>
    <cellStyle name="Calculation 2 2 2 5 3" xfId="25853" xr:uid="{7383F37F-5994-44E1-9617-6F5395B72499}"/>
    <cellStyle name="Calculation 2 2 2 5 3 2" xfId="26957" xr:uid="{630081A7-9984-4282-9A6B-FF505F8160EF}"/>
    <cellStyle name="Calculation 2 2 2 5 3 2 2" xfId="36048" xr:uid="{E331885F-C795-4DE7-B169-60782C5CA98E}"/>
    <cellStyle name="Calculation 2 2 2 5 3 3" xfId="34809" xr:uid="{11D713A8-00BB-444E-BC7A-D7EA5CA92237}"/>
    <cellStyle name="Calculation 2 2 2 5 3 4" xfId="42295" xr:uid="{80AA94C8-787B-43FB-9676-F3066FF5D56D}"/>
    <cellStyle name="Calculation 2 2 2 5 4" xfId="26745" xr:uid="{701060DB-F252-485B-89E0-92803F5EB53D}"/>
    <cellStyle name="Calculation 2 2 2 5 4 2" xfId="35836" xr:uid="{A037F510-22EB-4EE5-907A-89B1F764F057}"/>
    <cellStyle name="Calculation 2 2 2 5 4 3" xfId="42371" xr:uid="{EDFE5E1E-6797-455B-A744-F5664C6D584E}"/>
    <cellStyle name="Calculation 2 2 2 5 5" xfId="27885" xr:uid="{74606EF9-D19B-48C7-A281-6A668D8F6226}"/>
    <cellStyle name="Calculation 2 2 2 5 6" xfId="42143" xr:uid="{CB6046BA-3FAE-4DC7-9C6D-F95264FF5523}"/>
    <cellStyle name="Calculation 2 2 2 6" xfId="22891" xr:uid="{DE59F3BD-C20C-40C2-82B1-DE65C4069FF8}"/>
    <cellStyle name="Calculation 2 2 2 6 2" xfId="25283" xr:uid="{DDC9C17E-5C34-46D2-AC91-B25749C68B7E}"/>
    <cellStyle name="Calculation 2 2 2 6 2 2" xfId="26941" xr:uid="{7417CED3-EA9E-4441-9F53-0B19F60ABF15}"/>
    <cellStyle name="Calculation 2 2 2 6 2 2 2" xfId="36032" xr:uid="{3F6EE645-780A-454F-8721-2133742CD93D}"/>
    <cellStyle name="Calculation 2 2 2 6 2 3" xfId="34100" xr:uid="{1BB7E08D-AE27-4ADC-9BFB-B37723A00D6B}"/>
    <cellStyle name="Calculation 2 2 2 6 3" xfId="26805" xr:uid="{D5914258-3969-4087-9C58-AABE01FD3041}"/>
    <cellStyle name="Calculation 2 2 2 6 3 2" xfId="35896" xr:uid="{6145CB45-D276-44E8-A1CD-FDFEF0526BB7}"/>
    <cellStyle name="Calculation 2 2 2 6 4" xfId="31109" xr:uid="{FEEB9FC6-8859-4EFC-9945-1EBB654B0432}"/>
    <cellStyle name="Calculation 2 2 2 6 5" xfId="42207" xr:uid="{B722C40F-1C42-4CE1-B8CF-DCE90CA1AF1E}"/>
    <cellStyle name="Calculation 2 2 2 7" xfId="24267" xr:uid="{D8B2DF27-4671-40E2-9AD4-0906CE2C898D}"/>
    <cellStyle name="Calculation 2 2 2 7 2" xfId="26881" xr:uid="{379A96C9-9A26-4FC6-8CEF-80E67DB39C08}"/>
    <cellStyle name="Calculation 2 2 2 7 2 2" xfId="35972" xr:uid="{CB44B9BF-FC2F-4FE5-9281-1D0A7DDD8681}"/>
    <cellStyle name="Calculation 2 2 2 7 3" xfId="32812" xr:uid="{E7068D09-E3A9-4FDB-A28E-5B8A39B57FFB}"/>
    <cellStyle name="Calculation 2 2 2 7 4" xfId="42279" xr:uid="{F00B2E66-C3D2-42B8-838A-C7E41F7EF96A}"/>
    <cellStyle name="Calculation 2 2 2 8" xfId="26729" xr:uid="{A41C3805-21E1-4769-AA56-76300096096E}"/>
    <cellStyle name="Calculation 2 2 2 8 2" xfId="35820" xr:uid="{6535897A-226D-471D-87AB-D722E1E94A41}"/>
    <cellStyle name="Calculation 2 2 2 8 3" xfId="42355" xr:uid="{68F4E821-2FA7-4856-8978-FD6D32D30B1F}"/>
    <cellStyle name="Calculation 2 2 2 9" xfId="27300" xr:uid="{C9EBD9A5-FB8E-4AB3-B13F-52E57F31624E}"/>
    <cellStyle name="Calculation 2 2 3" xfId="8569" xr:uid="{79CF17E3-4BBE-489F-87D2-776442892E13}"/>
    <cellStyle name="Calculation 2 2 3 10" xfId="42130" xr:uid="{45B24B44-4BF0-49C7-9CDC-791F990E2E71}"/>
    <cellStyle name="Calculation 2 2 3 2" xfId="20963" xr:uid="{CC2F4136-5E55-4632-8CE7-5C7E4D886F07}"/>
    <cellStyle name="Calculation 2 2 3 2 2" xfId="23974" xr:uid="{4761988C-59A1-4B3C-8F05-1E0446F1846D}"/>
    <cellStyle name="Calculation 2 2 3 2 2 2" xfId="26695" xr:uid="{F5BE342E-700F-4FA6-A269-024CDF58A72E}"/>
    <cellStyle name="Calculation 2 2 3 2 2 2 2" xfId="26984" xr:uid="{81B7E417-1020-4075-B034-2D53B3031941}"/>
    <cellStyle name="Calculation 2 2 3 2 2 2 2 2" xfId="36075" xr:uid="{31B1A647-6AE0-4D48-8EA9-20B25A802986}"/>
    <cellStyle name="Calculation 2 2 3 2 2 2 3" xfId="35786" xr:uid="{AD9401EB-D74F-447D-BB14-499531892696}"/>
    <cellStyle name="Calculation 2 2 3 2 2 3" xfId="26848" xr:uid="{D90B9A19-205B-4A36-B050-9C00BAB38673}"/>
    <cellStyle name="Calculation 2 2 3 2 2 3 2" xfId="35939" xr:uid="{98141B6A-0D23-4BB6-9444-AE7976514BE8}"/>
    <cellStyle name="Calculation 2 2 3 2 2 4" xfId="32471" xr:uid="{8DE05BFF-E10F-49DD-BCB0-2A48CFBC7871}"/>
    <cellStyle name="Calculation 2 2 3 2 2 5" xfId="42250" xr:uid="{3B9DD4C4-5F68-44F6-BFC8-552DAD070B7A}"/>
    <cellStyle name="Calculation 2 2 3 2 3" xfId="24965" xr:uid="{B8D6727C-677D-4D1D-B8EB-EAD781E14CC7}"/>
    <cellStyle name="Calculation 2 2 3 2 3 2" xfId="26908" xr:uid="{1339D376-DE78-4CB9-BAC2-5A33B9AAB921}"/>
    <cellStyle name="Calculation 2 2 3 2 3 2 2" xfId="35999" xr:uid="{535DB831-7F3B-4F46-B31A-2D3F8C9A2B49}"/>
    <cellStyle name="Calculation 2 2 3 2 3 3" xfId="33752" xr:uid="{0D223B65-309B-4346-A4F2-92E74E820478}"/>
    <cellStyle name="Calculation 2 2 3 2 3 4" xfId="42322" xr:uid="{B3B8D8F8-6F1D-4DB3-BB6C-1B2FCDABB09C}"/>
    <cellStyle name="Calculation 2 2 3 2 4" xfId="26772" xr:uid="{1C98CC86-5AC7-4354-87AB-AB05C8BCCEE7}"/>
    <cellStyle name="Calculation 2 2 3 2 4 2" xfId="35863" xr:uid="{B40E74A4-1364-4218-A07C-FA9A18B74B82}"/>
    <cellStyle name="Calculation 2 2 3 2 4 3" xfId="42398" xr:uid="{75C8D3B4-AF73-4ED5-8BA5-C37D0A912246}"/>
    <cellStyle name="Calculation 2 2 3 2 5" xfId="28838" xr:uid="{C7E6FF3A-63A8-4165-87D1-BE75E4D16308}"/>
    <cellStyle name="Calculation 2 2 3 2 6" xfId="42170" xr:uid="{3DCE8F06-705A-497D-A757-766B39208D32}"/>
    <cellStyle name="Calculation 2 2 3 3" xfId="20980" xr:uid="{5B55C17A-A5D0-4286-82A8-981A0CD81CD4}"/>
    <cellStyle name="Calculation 2 2 3 3 2" xfId="23988" xr:uid="{EE20D1B7-F687-40DE-9A60-896B39C48424}"/>
    <cellStyle name="Calculation 2 2 3 3 2 2" xfId="26710" xr:uid="{955BC177-481B-4FFC-944C-7EAE8C49C29E}"/>
    <cellStyle name="Calculation 2 2 3 3 2 2 2" xfId="26998" xr:uid="{1A1DFDD1-5B6A-4FBF-972E-FF805DACB394}"/>
    <cellStyle name="Calculation 2 2 3 3 2 2 2 2" xfId="36089" xr:uid="{986B1378-0708-47A8-AFCE-7F9CD18304DE}"/>
    <cellStyle name="Calculation 2 2 3 3 2 2 3" xfId="35801" xr:uid="{7D4E9C19-54B9-4549-925E-31369A8929AF}"/>
    <cellStyle name="Calculation 2 2 3 3 2 3" xfId="26862" xr:uid="{472034F3-8733-4AE5-8AB0-6F42ABE3E054}"/>
    <cellStyle name="Calculation 2 2 3 3 2 3 2" xfId="35953" xr:uid="{5DCA3BE7-4874-4D9E-AB59-7E1DBBDEB289}"/>
    <cellStyle name="Calculation 2 2 3 3 2 4" xfId="32485" xr:uid="{9E3E05E3-FBC3-4A3F-BD6F-76F7CDB4825E}"/>
    <cellStyle name="Calculation 2 2 3 3 2 5" xfId="42264" xr:uid="{998BAD2A-7C3D-4FD0-B264-EFCFF208C3B1}"/>
    <cellStyle name="Calculation 2 2 3 3 3" xfId="24980" xr:uid="{54F524CE-F791-4129-B042-0BC13235F420}"/>
    <cellStyle name="Calculation 2 2 3 3 3 2" xfId="26922" xr:uid="{7AD48D28-33DE-4817-9A4A-B635579888AC}"/>
    <cellStyle name="Calculation 2 2 3 3 3 2 2" xfId="36013" xr:uid="{E807E795-9594-427D-8D3A-C7CBF22C2F1B}"/>
    <cellStyle name="Calculation 2 2 3 3 3 3" xfId="33767" xr:uid="{80188247-5B78-41C5-9456-BFF31DA4D421}"/>
    <cellStyle name="Calculation 2 2 3 3 3 4" xfId="42336" xr:uid="{94228A68-696F-4C0E-AF73-B18E25071296}"/>
    <cellStyle name="Calculation 2 2 3 3 4" xfId="26786" xr:uid="{80527465-723B-4A48-B342-FE7A2D80CE60}"/>
    <cellStyle name="Calculation 2 2 3 3 4 2" xfId="35877" xr:uid="{1B2EA2A3-A4C2-4670-94DE-70F3C2060EB5}"/>
    <cellStyle name="Calculation 2 2 3 3 4 3" xfId="42412" xr:uid="{0FF43C25-CB18-4459-91C5-981B9FBF3D5E}"/>
    <cellStyle name="Calculation 2 2 3 3 5" xfId="28853" xr:uid="{4F063063-05E4-4A32-B501-A3C648FA47DC}"/>
    <cellStyle name="Calculation 2 2 3 3 6" xfId="42184" xr:uid="{DB8DDC7C-5D22-4569-A613-857A2DBCF80B}"/>
    <cellStyle name="Calculation 2 2 3 4" xfId="20797" xr:uid="{F99B7A1B-25D5-47AA-9D05-8E530F2530C0}"/>
    <cellStyle name="Calculation 2 2 3 4 2" xfId="23784" xr:uid="{E590EC60-A58F-4935-AE46-6203D0933E29}"/>
    <cellStyle name="Calculation 2 2 3 4 2 2" xfId="26419" xr:uid="{CBA5D38F-8520-4991-A625-42DDFCA19E2B}"/>
    <cellStyle name="Calculation 2 2 3 4 2 2 2" xfId="26975" xr:uid="{4BBD1D37-09FF-4561-8013-A8EC2CB04BBC}"/>
    <cellStyle name="Calculation 2 2 3 4 2 2 2 2" xfId="36066" xr:uid="{92565B79-D1D5-4F20-9E51-C3490A747B99}"/>
    <cellStyle name="Calculation 2 2 3 4 2 2 3" xfId="35466" xr:uid="{A4C0702A-9A06-4AB0-9798-7141E4A423F7}"/>
    <cellStyle name="Calculation 2 2 3 4 2 3" xfId="26839" xr:uid="{D2DF3D8C-60AF-4381-AA5D-3B1DC6020CE5}"/>
    <cellStyle name="Calculation 2 2 3 4 2 3 2" xfId="35930" xr:uid="{4BB18896-0F15-45EF-894A-46AC4938F180}"/>
    <cellStyle name="Calculation 2 2 3 4 2 4" xfId="32202" xr:uid="{5978D29A-D252-43EA-BC8C-DAB31CD5C200}"/>
    <cellStyle name="Calculation 2 2 3 4 2 5" xfId="42241" xr:uid="{2F04D23C-C8BA-404F-9C13-194E69B20764}"/>
    <cellStyle name="Calculation 2 2 3 4 3" xfId="24750" xr:uid="{4C2FC88A-CC07-4812-837E-533A724D129C}"/>
    <cellStyle name="Calculation 2 2 3 4 3 2" xfId="26899" xr:uid="{DEE38EC6-B443-49C0-B6B9-B3C816CAF3CB}"/>
    <cellStyle name="Calculation 2 2 3 4 3 2 2" xfId="35990" xr:uid="{AF196162-E361-44D9-9CB0-F255C7E5559E}"/>
    <cellStyle name="Calculation 2 2 3 4 3 3" xfId="33444" xr:uid="{A6F5D9AB-282B-4970-94F3-4CA08F6D896D}"/>
    <cellStyle name="Calculation 2 2 3 4 3 4" xfId="42313" xr:uid="{3ECC4C10-D987-4589-A18D-3404C44DC885}"/>
    <cellStyle name="Calculation 2 2 3 4 4" xfId="26763" xr:uid="{F5D40CF4-543D-478F-AF47-328A4B6952E3}"/>
    <cellStyle name="Calculation 2 2 3 4 4 2" xfId="35854" xr:uid="{60E3044F-C357-4667-A8D0-B6D87B732D58}"/>
    <cellStyle name="Calculation 2 2 3 4 4 3" xfId="42389" xr:uid="{24D17F10-3B8E-4777-9F7D-903C6CE22064}"/>
    <cellStyle name="Calculation 2 2 3 4 5" xfId="28525" xr:uid="{D5C07CBF-9466-452F-A97A-8D9878F69044}"/>
    <cellStyle name="Calculation 2 2 3 4 6" xfId="42161" xr:uid="{BFC87ECB-A759-4C48-8DFD-BE831E9BFA20}"/>
    <cellStyle name="Calculation 2 2 3 5" xfId="20479" xr:uid="{4AD6EBA3-13B2-4ECB-9F10-81007E3D2320}"/>
    <cellStyle name="Calculation 2 2 3 5 2" xfId="23382" xr:uid="{03969D56-E920-40BA-98F8-124624F28483}"/>
    <cellStyle name="Calculation 2 2 3 5 2 2" xfId="26824" xr:uid="{ED20AF2F-42BC-4A30-BCCE-9ABE15B8A094}"/>
    <cellStyle name="Calculation 2 2 3 5 2 2 2" xfId="35915" xr:uid="{FF9C8595-44E7-4FF8-B74F-43E442D1FFAE}"/>
    <cellStyle name="Calculation 2 2 3 5 2 3" xfId="31710" xr:uid="{2AEBF1BB-A4CA-42C6-8E18-6D4B59BA2FC3}"/>
    <cellStyle name="Calculation 2 2 3 5 2 4" xfId="42226" xr:uid="{4334CA72-CDF2-4A63-A1BA-8555DF255FC4}"/>
    <cellStyle name="Calculation 2 2 3 5 3" xfId="25927" xr:uid="{C7DFCC42-C298-435B-9C25-2C690B528365}"/>
    <cellStyle name="Calculation 2 2 3 5 3 2" xfId="26960" xr:uid="{864AE1BA-C2A8-41D9-8E79-F873066B997C}"/>
    <cellStyle name="Calculation 2 2 3 5 3 2 2" xfId="36051" xr:uid="{E3A76A9F-0A37-4D43-8118-70F9E483A28C}"/>
    <cellStyle name="Calculation 2 2 3 5 3 3" xfId="34892" xr:uid="{526B7996-021C-4A8E-B78B-C4D92CE78171}"/>
    <cellStyle name="Calculation 2 2 3 5 3 4" xfId="42298" xr:uid="{61DA6644-6A4F-4873-B18B-28039EE2FBD9}"/>
    <cellStyle name="Calculation 2 2 3 5 4" xfId="26748" xr:uid="{A3F2ADAA-0F0D-4E3F-B65C-98596882E87A}"/>
    <cellStyle name="Calculation 2 2 3 5 4 2" xfId="35839" xr:uid="{5A22EAA6-1986-4F58-BB85-72D53ECF6508}"/>
    <cellStyle name="Calculation 2 2 3 5 4 3" xfId="42374" xr:uid="{C4468920-1EFA-4108-AEFD-E0F4E3995E81}"/>
    <cellStyle name="Calculation 2 2 3 5 5" xfId="27968" xr:uid="{14CA03AC-D76D-494F-874C-78AB43443BF9}"/>
    <cellStyle name="Calculation 2 2 3 5 6" xfId="42146" xr:uid="{C300F07D-DD14-4BB6-92FA-3FD14E4AAB30}"/>
    <cellStyle name="Calculation 2 2 3 6" xfId="22956" xr:uid="{C1FD22AA-0D21-409C-AF98-F5F179EEF1FF}"/>
    <cellStyle name="Calculation 2 2 3 6 2" xfId="25358" xr:uid="{BB6FAD89-69AB-42E2-9529-4DEE8D52749D}"/>
    <cellStyle name="Calculation 2 2 3 6 2 2" xfId="26944" xr:uid="{47074D39-9EFA-43B9-9CF6-DBE72117EDEF}"/>
    <cellStyle name="Calculation 2 2 3 6 2 2 2" xfId="36035" xr:uid="{1D37E33B-5E38-4C2F-A8CE-6FA3A69600CA}"/>
    <cellStyle name="Calculation 2 2 3 6 2 3" xfId="34177" xr:uid="{51A63EA7-F4B2-4851-8983-00DABD40FD5B}"/>
    <cellStyle name="Calculation 2 2 3 6 3" xfId="26808" xr:uid="{B6562804-BBE9-4981-AA04-4826D359CC5F}"/>
    <cellStyle name="Calculation 2 2 3 6 3 2" xfId="35899" xr:uid="{771BF943-7947-4175-AD1F-CF2EFA2C38DE}"/>
    <cellStyle name="Calculation 2 2 3 6 4" xfId="31182" xr:uid="{5BC8BF62-F8EE-4A53-8269-AD78F63D6E99}"/>
    <cellStyle name="Calculation 2 2 3 6 5" xfId="42210" xr:uid="{618181B3-22CA-4EA0-9BAE-0404ECBAA7D0}"/>
    <cellStyle name="Calculation 2 2 3 7" xfId="24341" xr:uid="{6E404AEB-106D-4E87-AF56-0D1C952062E1}"/>
    <cellStyle name="Calculation 2 2 3 7 2" xfId="26884" xr:uid="{A062AA0A-1650-4004-BE2F-81A2D2D1428E}"/>
    <cellStyle name="Calculation 2 2 3 7 2 2" xfId="35975" xr:uid="{61710BE8-37E1-4B3A-8071-710DF97F9ACC}"/>
    <cellStyle name="Calculation 2 2 3 7 3" xfId="32890" xr:uid="{5BB10334-7B89-467B-847F-199D57E3E52D}"/>
    <cellStyle name="Calculation 2 2 3 7 4" xfId="42282" xr:uid="{C5AC3F20-0DEB-4269-99FC-C13A3E204B78}"/>
    <cellStyle name="Calculation 2 2 3 8" xfId="26732" xr:uid="{9A35A5B3-8035-4FBD-971E-439D814C6317}"/>
    <cellStyle name="Calculation 2 2 3 8 2" xfId="35823" xr:uid="{E720D942-10A6-4609-A6A1-8C9F09EB66B1}"/>
    <cellStyle name="Calculation 2 2 3 8 3" xfId="42358" xr:uid="{A6FD3545-0151-4AFD-B49E-D464C3B71BC8}"/>
    <cellStyle name="Calculation 2 2 3 9" xfId="27378" xr:uid="{79A04E73-5F32-4C11-BE73-D879AFF3FD1E}"/>
    <cellStyle name="Calculation 2 2 4" xfId="20239" xr:uid="{180740F1-A057-4FDC-AC73-3B26D30E674B}"/>
    <cellStyle name="Calculation 2 2 4 2" xfId="20962" xr:uid="{161E0165-9253-428C-ADCE-19D434D97A22}"/>
    <cellStyle name="Calculation 2 2 4 2 2" xfId="23973" xr:uid="{B1F89E59-74C3-4531-B8FB-B976F7EA0C79}"/>
    <cellStyle name="Calculation 2 2 4 2 2 2" xfId="26694" xr:uid="{52EBBE90-AAE5-4E0A-B868-978B0D1690E3}"/>
    <cellStyle name="Calculation 2 2 4 2 2 2 2" xfId="26983" xr:uid="{9E027386-9026-4E9D-A402-6FE5F8BD508C}"/>
    <cellStyle name="Calculation 2 2 4 2 2 2 2 2" xfId="36074" xr:uid="{CB2E218A-85D3-4252-9C62-CD00BED21F57}"/>
    <cellStyle name="Calculation 2 2 4 2 2 2 3" xfId="35785" xr:uid="{A61990F9-BD02-45EF-84A7-F96657717CE8}"/>
    <cellStyle name="Calculation 2 2 4 2 2 3" xfId="26847" xr:uid="{B1596AD0-A972-46D6-A705-90939B19F532}"/>
    <cellStyle name="Calculation 2 2 4 2 2 3 2" xfId="35938" xr:uid="{77E22A96-0848-4E90-B9C9-8D586D6AD5C8}"/>
    <cellStyle name="Calculation 2 2 4 2 2 4" xfId="32470" xr:uid="{C72F7DD3-B238-42DE-AE01-DDDE382BF404}"/>
    <cellStyle name="Calculation 2 2 4 2 2 5" xfId="42249" xr:uid="{2A439CFB-A271-4A39-BE6B-1DE4F0650507}"/>
    <cellStyle name="Calculation 2 2 4 2 3" xfId="24964" xr:uid="{7EB475FC-90CC-460D-9B01-1004AC57B232}"/>
    <cellStyle name="Calculation 2 2 4 2 3 2" xfId="26907" xr:uid="{6DD06D91-83F7-40A3-AFB3-75DEB5FE3FF3}"/>
    <cellStyle name="Calculation 2 2 4 2 3 2 2" xfId="35998" xr:uid="{109A66AA-EE44-490B-9934-43E3D8C582C9}"/>
    <cellStyle name="Calculation 2 2 4 2 3 3" xfId="33751" xr:uid="{28CE2B4C-BCF5-49E6-838F-5DC8A1152B9E}"/>
    <cellStyle name="Calculation 2 2 4 2 3 4" xfId="42321" xr:uid="{BAC791E5-A52F-40FE-A662-98E3683D2EDB}"/>
    <cellStyle name="Calculation 2 2 4 2 4" xfId="26771" xr:uid="{30C0FD3B-A273-463D-811A-B9F58C84B829}"/>
    <cellStyle name="Calculation 2 2 4 2 4 2" xfId="35862" xr:uid="{A5D26475-904D-4EBB-B01E-B422D379D28E}"/>
    <cellStyle name="Calculation 2 2 4 2 4 3" xfId="42397" xr:uid="{F816B3F7-49A4-4926-9BEB-D2C392181919}"/>
    <cellStyle name="Calculation 2 2 4 2 5" xfId="28837" xr:uid="{40A7E994-C671-4ABF-AC56-3966F8E35F20}"/>
    <cellStyle name="Calculation 2 2 4 2 6" xfId="42169" xr:uid="{51A19598-C59C-40AC-ADA5-2530714C5ED6}"/>
    <cellStyle name="Calculation 2 2 4 3" xfId="20996" xr:uid="{0EBAF8E0-B231-487D-9857-B7AF9E5438F4}"/>
    <cellStyle name="Calculation 2 2 4 3 2" xfId="24000" xr:uid="{BA1ECEE2-F811-4665-973D-FAFA3A57F213}"/>
    <cellStyle name="Calculation 2 2 4 3 2 2" xfId="26726" xr:uid="{47C8318E-A2AD-4B12-9071-96AB372ED09A}"/>
    <cellStyle name="Calculation 2 2 4 3 2 2 2" xfId="27010" xr:uid="{0678A1D7-5575-4244-8E9E-40254219BA90}"/>
    <cellStyle name="Calculation 2 2 4 3 2 2 2 2" xfId="36101" xr:uid="{93276D45-795A-400F-BAE6-7A04073584B0}"/>
    <cellStyle name="Calculation 2 2 4 3 2 2 3" xfId="35817" xr:uid="{19495E65-6EC5-4AE6-AC8F-06844F3C2199}"/>
    <cellStyle name="Calculation 2 2 4 3 2 3" xfId="26874" xr:uid="{7D3FB191-783F-4316-AADF-C4DF8FBDED84}"/>
    <cellStyle name="Calculation 2 2 4 3 2 3 2" xfId="35965" xr:uid="{513CC4B4-4A88-413E-98F6-9A024548AA6D}"/>
    <cellStyle name="Calculation 2 2 4 3 2 4" xfId="32497" xr:uid="{AF4DCB09-903B-497B-B828-E79A05F17985}"/>
    <cellStyle name="Calculation 2 2 4 3 2 5" xfId="42276" xr:uid="{43B2D56B-C806-453C-A927-FE31FB045A94}"/>
    <cellStyle name="Calculation 2 2 4 3 3" xfId="24996" xr:uid="{FC971196-A344-4C4D-9EF7-53259D374C50}"/>
    <cellStyle name="Calculation 2 2 4 3 3 2" xfId="26934" xr:uid="{511A0678-72B1-4C98-9FC6-27A3FA07240C}"/>
    <cellStyle name="Calculation 2 2 4 3 3 2 2" xfId="36025" xr:uid="{22A3F2D0-7AE4-49B5-80FD-4E7C1B502BB6}"/>
    <cellStyle name="Calculation 2 2 4 3 3 3" xfId="33783" xr:uid="{C5B25EC7-E669-4C46-92BB-FADA877DC2DE}"/>
    <cellStyle name="Calculation 2 2 4 3 3 4" xfId="42348" xr:uid="{77A04CAE-4FD4-40EF-9F72-333CAB9C7888}"/>
    <cellStyle name="Calculation 2 2 4 3 4" xfId="26798" xr:uid="{92948759-28F6-40EF-9D75-FA2D53031521}"/>
    <cellStyle name="Calculation 2 2 4 3 4 2" xfId="35889" xr:uid="{979C902F-172D-4726-9BCA-483B0F9DB7F6}"/>
    <cellStyle name="Calculation 2 2 4 3 4 3" xfId="42424" xr:uid="{50E7A68F-6E12-4C6C-913E-B2992F19A95B}"/>
    <cellStyle name="Calculation 2 2 4 3 5" xfId="28869" xr:uid="{A6653B70-B6EE-411E-A546-1F78F2DCBAD4}"/>
    <cellStyle name="Calculation 2 2 4 3 6" xfId="42196" xr:uid="{F6B617F6-0D31-4D77-AF22-5C436F15BAE2}"/>
    <cellStyle name="Calculation 2 2 4 4" xfId="20580" xr:uid="{255F3A8F-6602-45E2-BE58-314CACDE7336}"/>
    <cellStyle name="Calculation 2 2 4 4 2" xfId="23543" xr:uid="{14BFC565-1164-4DDE-B9D3-080417304F96}"/>
    <cellStyle name="Calculation 2 2 4 4 2 2" xfId="26829" xr:uid="{02D7BE19-0EAA-40BB-89B1-3E0919FEABF9}"/>
    <cellStyle name="Calculation 2 2 4 4 2 2 2" xfId="35920" xr:uid="{D67BB922-0AD5-429B-8605-BF9EAABB25C2}"/>
    <cellStyle name="Calculation 2 2 4 4 2 3" xfId="31875" xr:uid="{22781025-5BC9-40F2-9364-99F6D3A7016A}"/>
    <cellStyle name="Calculation 2 2 4 4 2 4" xfId="42231" xr:uid="{E6DC9B35-7E9C-4060-B40A-72D297E45164}"/>
    <cellStyle name="Calculation 2 2 4 4 3" xfId="26089" xr:uid="{3D422E3C-C74C-45F2-86E8-5CC1B00E5E08}"/>
    <cellStyle name="Calculation 2 2 4 4 3 2" xfId="26965" xr:uid="{37B4AEB7-495F-4375-99A7-DC68DD00C824}"/>
    <cellStyle name="Calculation 2 2 4 4 3 2 2" xfId="36056" xr:uid="{DC30543E-0124-4641-9E48-1F95E913E1F7}"/>
    <cellStyle name="Calculation 2 2 4 4 3 3" xfId="35068" xr:uid="{BA22392D-2035-42C7-BAF7-33CB4992016C}"/>
    <cellStyle name="Calculation 2 2 4 4 3 4" xfId="42303" xr:uid="{40285036-E8D1-4B91-881F-EF562A207ED4}"/>
    <cellStyle name="Calculation 2 2 4 4 4" xfId="26753" xr:uid="{0F676E4E-B0BC-4933-AC38-5F515EA7DA79}"/>
    <cellStyle name="Calculation 2 2 4 4 4 2" xfId="35844" xr:uid="{6A90EF73-119D-4E09-AF8C-674C784C875A}"/>
    <cellStyle name="Calculation 2 2 4 4 4 3" xfId="42379" xr:uid="{6B8E6F5E-ECFF-4072-B817-45E5C8A30170}"/>
    <cellStyle name="Calculation 2 2 4 4 5" xfId="28145" xr:uid="{82C6485E-3245-4BCE-AEE2-B52AF7FB6152}"/>
    <cellStyle name="Calculation 2 2 4 4 6" xfId="42151" xr:uid="{67ADDEDF-3EC1-440E-A46C-78D28F7C6401}"/>
    <cellStyle name="Calculation 2 2 4 5" xfId="23067" xr:uid="{3035F822-B9D3-4C02-8D58-473E92232EF4}"/>
    <cellStyle name="Calculation 2 2 4 5 2" xfId="25523" xr:uid="{DBC7D62A-F8D4-43D8-9F30-A9835E39B7C3}"/>
    <cellStyle name="Calculation 2 2 4 5 2 2" xfId="26949" xr:uid="{2F3AF41A-6617-4A43-8F44-408EF1CBF7AE}"/>
    <cellStyle name="Calculation 2 2 4 5 2 2 2" xfId="36040" xr:uid="{A8341B0A-C632-4BFD-A902-95B04779C7AA}"/>
    <cellStyle name="Calculation 2 2 4 5 2 3" xfId="34361" xr:uid="{9F0D622A-5E30-4232-9B07-E8ADD80CA721}"/>
    <cellStyle name="Calculation 2 2 4 5 3" xfId="26813" xr:uid="{C6D13FEF-64F4-421B-A882-64EACF0771CD}"/>
    <cellStyle name="Calculation 2 2 4 5 3 2" xfId="35904" xr:uid="{0DE3E52D-3554-4BF1-80FB-B8F94761EB90}"/>
    <cellStyle name="Calculation 2 2 4 5 4" xfId="31347" xr:uid="{2DC9517D-BCBC-4B1F-B53C-A4B13F7AED8D}"/>
    <cellStyle name="Calculation 2 2 4 5 5" xfId="42215" xr:uid="{9E81BF31-E2EC-47BD-9BE3-3B23162FB1A4}"/>
    <cellStyle name="Calculation 2 2 4 6" xfId="24504" xr:uid="{5B24B89C-437C-479D-BE1F-53C23B9D7DB6}"/>
    <cellStyle name="Calculation 2 2 4 6 2" xfId="26889" xr:uid="{9116CD8B-A6A6-45FA-8AEA-78ADC218B444}"/>
    <cellStyle name="Calculation 2 2 4 6 2 2" xfId="35980" xr:uid="{7513BF64-2037-4249-89C5-E1285797BE1C}"/>
    <cellStyle name="Calculation 2 2 4 6 3" xfId="33064" xr:uid="{62F7CD23-8441-4ACD-A96D-46514163EC26}"/>
    <cellStyle name="Calculation 2 2 4 6 4" xfId="42287" xr:uid="{B99D8DCD-0357-4BDF-82B1-A93D3662CA79}"/>
    <cellStyle name="Calculation 2 2 4 7" xfId="26737" xr:uid="{FA2DDB70-7898-42F9-A3C8-B63F3600D2E1}"/>
    <cellStyle name="Calculation 2 2 4 7 2" xfId="35828" xr:uid="{0A91A1ED-4C3F-460C-A380-6D4BF7AC9057}"/>
    <cellStyle name="Calculation 2 2 4 7 3" xfId="42363" xr:uid="{394966FA-EBF1-45BC-96C2-7BD30F9845A8}"/>
    <cellStyle name="Calculation 2 2 4 8" xfId="27552" xr:uid="{BFBEB13A-5F6D-426D-B7F2-6C142C77B8B6}"/>
    <cellStyle name="Calculation 2 2 4 9" xfId="42135" xr:uid="{C36AB24F-E6A9-4740-9CDD-A09D58B2BA53}"/>
    <cellStyle name="Calculation 2 2 5" xfId="20958" xr:uid="{052DFE5D-0BAC-4B5F-977C-7869CA0DB3AA}"/>
    <cellStyle name="Calculation 2 2 5 2" xfId="23969" xr:uid="{6A507C8B-5505-402C-AC02-F8714E30184E}"/>
    <cellStyle name="Calculation 2 2 5 2 2" xfId="26690" xr:uid="{E30142D3-4EF6-4FB5-A643-4A4AC354F3BF}"/>
    <cellStyle name="Calculation 2 2 5 2 2 2" xfId="26979" xr:uid="{2D11D228-3B13-4363-BE56-1FF15FB203FC}"/>
    <cellStyle name="Calculation 2 2 5 2 2 2 2" xfId="36070" xr:uid="{FDD459F2-E309-4FBC-A458-84BB93C9B515}"/>
    <cellStyle name="Calculation 2 2 5 2 2 3" xfId="35781" xr:uid="{B7DDAC16-25BB-436B-A261-031D9F1E03B3}"/>
    <cellStyle name="Calculation 2 2 5 2 3" xfId="26843" xr:uid="{FA1CFE1B-74E0-4D5E-839A-C349FDC91A1C}"/>
    <cellStyle name="Calculation 2 2 5 2 3 2" xfId="35934" xr:uid="{75FC308B-076A-4004-A623-62F1A854E2F9}"/>
    <cellStyle name="Calculation 2 2 5 2 4" xfId="32466" xr:uid="{1092C13A-CC8C-410C-8017-DB596390F9A6}"/>
    <cellStyle name="Calculation 2 2 5 2 5" xfId="42245" xr:uid="{0057616B-79C5-46E3-B945-7E338E26DB9E}"/>
    <cellStyle name="Calculation 2 2 5 3" xfId="24960" xr:uid="{3A5082F4-1740-4D32-A9F5-066371AA38B6}"/>
    <cellStyle name="Calculation 2 2 5 3 2" xfId="26903" xr:uid="{68681FF5-C8D5-49B8-BA31-004B7753253D}"/>
    <cellStyle name="Calculation 2 2 5 3 2 2" xfId="35994" xr:uid="{EA6FEFE5-6AD7-4E3B-8097-7BD02EE19B9A}"/>
    <cellStyle name="Calculation 2 2 5 3 3" xfId="33747" xr:uid="{40DEA081-A4F9-431B-BB57-6F72D1326F28}"/>
    <cellStyle name="Calculation 2 2 5 3 4" xfId="42317" xr:uid="{FE71CA10-2EE1-40BE-B599-2C7FA95AF47B}"/>
    <cellStyle name="Calculation 2 2 5 4" xfId="26767" xr:uid="{06DF31FE-1819-4538-A5FB-8687D80D8167}"/>
    <cellStyle name="Calculation 2 2 5 4 2" xfId="35858" xr:uid="{1143186A-428D-4DCF-BE4D-E26827568A7F}"/>
    <cellStyle name="Calculation 2 2 5 4 3" xfId="42393" xr:uid="{F0FE6D18-23B4-412A-A108-4B54099110EC}"/>
    <cellStyle name="Calculation 2 2 5 5" xfId="28833" xr:uid="{518AA5C3-EFDA-48F5-86E1-81DA3DD58F97}"/>
    <cellStyle name="Calculation 2 2 5 6" xfId="42165" xr:uid="{8A6F21A1-8B59-4267-8023-919B12B6778F}"/>
    <cellStyle name="Calculation 2 2 6" xfId="20969" xr:uid="{F71839DB-1474-4E46-A585-A3C2F73EAB2E}"/>
    <cellStyle name="Calculation 2 2 6 2" xfId="23980" xr:uid="{F2AF8AA2-EBEC-4535-9623-9EC2FB91EDD6}"/>
    <cellStyle name="Calculation 2 2 6 2 2" xfId="26701" xr:uid="{389EDFB0-8B18-4E44-B94E-5FFDE7FD5219}"/>
    <cellStyle name="Calculation 2 2 6 2 2 2" xfId="26990" xr:uid="{20BB26B2-692B-462F-8719-4AD555D9F7CA}"/>
    <cellStyle name="Calculation 2 2 6 2 2 2 2" xfId="36081" xr:uid="{5529268E-89EC-4ECC-900B-650669197792}"/>
    <cellStyle name="Calculation 2 2 6 2 2 3" xfId="35792" xr:uid="{DA91E9E2-3597-4B9B-99A1-0C9B59DBCDB9}"/>
    <cellStyle name="Calculation 2 2 6 2 3" xfId="26854" xr:uid="{201B4B3E-214E-4E87-9382-AC7F7A44C095}"/>
    <cellStyle name="Calculation 2 2 6 2 3 2" xfId="35945" xr:uid="{2964FC25-ADC0-456D-B642-8EBD6EF67F76}"/>
    <cellStyle name="Calculation 2 2 6 2 4" xfId="32477" xr:uid="{26189C5C-70C3-400D-8C49-11F09BC523DA}"/>
    <cellStyle name="Calculation 2 2 6 2 5" xfId="42256" xr:uid="{4431F5A0-15EF-4701-B25D-5B05915C568C}"/>
    <cellStyle name="Calculation 2 2 6 3" xfId="24971" xr:uid="{5C1EF384-6525-413B-B48E-6F255E85753D}"/>
    <cellStyle name="Calculation 2 2 6 3 2" xfId="26914" xr:uid="{BC78AC9C-349D-4B7C-AE5F-5D8CAB3B04A6}"/>
    <cellStyle name="Calculation 2 2 6 3 2 2" xfId="36005" xr:uid="{CE5DE767-AFF5-487B-B285-61F6E1C62283}"/>
    <cellStyle name="Calculation 2 2 6 3 3" xfId="33758" xr:uid="{3E8442D1-7DA3-4CBE-9025-B056576D2969}"/>
    <cellStyle name="Calculation 2 2 6 3 4" xfId="42328" xr:uid="{517E24D8-04C4-475D-94DD-A86567DF4732}"/>
    <cellStyle name="Calculation 2 2 6 4" xfId="26778" xr:uid="{BC7B4272-73D7-4717-A3D1-7BA287426939}"/>
    <cellStyle name="Calculation 2 2 6 4 2" xfId="35869" xr:uid="{7ACABC5C-3945-46FE-BAB8-299AE5B92247}"/>
    <cellStyle name="Calculation 2 2 6 4 3" xfId="42404" xr:uid="{E81E5B34-E5D3-4320-83B1-2CD31168EE76}"/>
    <cellStyle name="Calculation 2 2 6 5" xfId="28844" xr:uid="{8303801A-4B20-46BF-8E87-C0CB5CA811E1}"/>
    <cellStyle name="Calculation 2 2 6 6" xfId="42176" xr:uid="{56713F22-5771-42B0-8ED1-EEBB5617F3CD}"/>
    <cellStyle name="Calculation 2 2 7" xfId="20973" xr:uid="{021530F8-D188-424D-8888-872D5FEA9508}"/>
    <cellStyle name="Calculation 2 2 7 2" xfId="23983" xr:uid="{14365FC5-D670-40F6-BF05-7B38DB207313}"/>
    <cellStyle name="Calculation 2 2 7 2 2" xfId="26705" xr:uid="{D560EF14-A9DE-426F-81F6-B399B34B117E}"/>
    <cellStyle name="Calculation 2 2 7 2 2 2" xfId="26993" xr:uid="{01DE247F-D24A-4500-8390-6287672522EE}"/>
    <cellStyle name="Calculation 2 2 7 2 2 2 2" xfId="36084" xr:uid="{765A4931-ED0E-4173-9CB1-DB90525F90A9}"/>
    <cellStyle name="Calculation 2 2 7 2 2 3" xfId="35796" xr:uid="{3B40B181-2A36-460A-8066-A6602F967B9F}"/>
    <cellStyle name="Calculation 2 2 7 2 3" xfId="26857" xr:uid="{28F083F4-3B6B-4657-AFD0-34A6C8A0B4DD}"/>
    <cellStyle name="Calculation 2 2 7 2 3 2" xfId="35948" xr:uid="{1A32BA5F-9C65-49EB-8124-DDBE5A7149BB}"/>
    <cellStyle name="Calculation 2 2 7 2 4" xfId="32480" xr:uid="{63EC8AD7-5EA5-4DED-8C87-3862A34BCA01}"/>
    <cellStyle name="Calculation 2 2 7 2 5" xfId="42259" xr:uid="{87E7449C-31A9-4855-8D02-8896A956ED2C}"/>
    <cellStyle name="Calculation 2 2 7 3" xfId="24975" xr:uid="{8CC9B63E-6A90-4362-94E4-1709D85A04BB}"/>
    <cellStyle name="Calculation 2 2 7 3 2" xfId="26917" xr:uid="{0EF316AB-B745-4ECB-8956-5BED7114F74B}"/>
    <cellStyle name="Calculation 2 2 7 3 2 2" xfId="36008" xr:uid="{BD935760-2884-4E3C-B487-C2BD9E409EBD}"/>
    <cellStyle name="Calculation 2 2 7 3 3" xfId="33762" xr:uid="{9749AEB4-AB1E-464F-B780-4BE69C3C609A}"/>
    <cellStyle name="Calculation 2 2 7 3 4" xfId="42331" xr:uid="{E0B256B7-22AC-4D9C-8D0B-F86E600A81E1}"/>
    <cellStyle name="Calculation 2 2 7 4" xfId="26781" xr:uid="{4FE80B1B-F740-4356-A684-DAA488FD2E63}"/>
    <cellStyle name="Calculation 2 2 7 4 2" xfId="35872" xr:uid="{89529D39-CF91-4A02-B01F-1176B43233E5}"/>
    <cellStyle name="Calculation 2 2 7 4 3" xfId="42407" xr:uid="{5879390A-DA5D-45AC-90CA-3F452FA3336A}"/>
    <cellStyle name="Calculation 2 2 7 5" xfId="28848" xr:uid="{32A07FB4-B9FE-4DC4-808B-4B126530BEDB}"/>
    <cellStyle name="Calculation 2 2 7 6" xfId="42179" xr:uid="{DEB5B1A9-D39C-4E94-B7DB-A612D6A794BC}"/>
    <cellStyle name="Calculation 2 2 8" xfId="20258" xr:uid="{FA588057-923B-47BE-8F78-85D6AC893743}"/>
    <cellStyle name="Calculation 2 2 8 2" xfId="23083" xr:uid="{6E4D6685-8A42-4489-83B0-A7D0AD88CB33}"/>
    <cellStyle name="Calculation 2 2 8 2 2" xfId="26816" xr:uid="{4E3EBBD4-5577-4242-B0F4-FC6D7E9CC1C6}"/>
    <cellStyle name="Calculation 2 2 8 2 2 2" xfId="35907" xr:uid="{B87D524D-4E2B-47C2-94A7-72F54B422FF7}"/>
    <cellStyle name="Calculation 2 2 8 2 3" xfId="31363" xr:uid="{0E4FD984-93E3-44D1-8A3E-FE282C74914C}"/>
    <cellStyle name="Calculation 2 2 8 2 4" xfId="42218" xr:uid="{7A4DEDD6-5F40-4747-89EE-782905239EAF}"/>
    <cellStyle name="Calculation 2 2 8 3" xfId="25613" xr:uid="{7BA4CCFB-190B-4B93-B8EF-EF2E2E008E46}"/>
    <cellStyle name="Calculation 2 2 8 3 2" xfId="26952" xr:uid="{FF9E0C4A-DB9D-490D-A1E3-A2F99270566D}"/>
    <cellStyle name="Calculation 2 2 8 3 2 2" xfId="36043" xr:uid="{9AFBC3C9-F698-4969-92F8-79A7289078E0}"/>
    <cellStyle name="Calculation 2 2 8 3 3" xfId="34500" xr:uid="{3CD4E6C7-3194-4697-8B98-3D98D9E39A7C}"/>
    <cellStyle name="Calculation 2 2 8 3 4" xfId="42290" xr:uid="{EF02D1AA-5633-482F-8315-C81B292F3A05}"/>
    <cellStyle name="Calculation 2 2 8 4" xfId="26740" xr:uid="{27FC5786-CE1E-4607-9F0D-C2B7BD9B21AC}"/>
    <cellStyle name="Calculation 2 2 8 4 2" xfId="35831" xr:uid="{206700D0-6C5D-46C2-9B12-52F0272E7D45}"/>
    <cellStyle name="Calculation 2 2 8 4 3" xfId="42366" xr:uid="{E18840A9-3DD2-4384-AD44-147172CCB315}"/>
    <cellStyle name="Calculation 2 2 8 5" xfId="27576" xr:uid="{F50ADE1B-BFEB-4494-9AC8-21A9B49EDFA8}"/>
    <cellStyle name="Calculation 2 2 8 6" xfId="42138" xr:uid="{921AEF0A-E4F9-4BEB-8A2F-8766663D61FB}"/>
    <cellStyle name="Calculation 2 2 9" xfId="22704" xr:uid="{0DF01B76-8A71-4083-BCB4-F62D47B45E8F}"/>
    <cellStyle name="Calculation 2 2 9 2" xfId="25010" xr:uid="{4D745AE9-3DB8-44CF-A04B-C6EF4ED09A8B}"/>
    <cellStyle name="Calculation 2 2 9 2 2" xfId="26936" xr:uid="{794471D4-3B68-44BF-BF2A-42ECD1D96F14}"/>
    <cellStyle name="Calculation 2 2 9 2 2 2" xfId="36027" xr:uid="{316A0E3D-0062-4B0F-94C3-BFDC2290CB44}"/>
    <cellStyle name="Calculation 2 2 9 2 3" xfId="33800" xr:uid="{A6AA9FD3-3A04-4528-8AB7-D8E7BD1A801E}"/>
    <cellStyle name="Calculation 2 2 9 3" xfId="26800" xr:uid="{D512F54A-6BF8-4ECB-9FBE-219BFF971E30}"/>
    <cellStyle name="Calculation 2 2 9 3 2" xfId="35891" xr:uid="{FF0D27BE-5349-49C1-9C10-55572DEE3AF4}"/>
    <cellStyle name="Calculation 2 2 9 4" xfId="30837" xr:uid="{89A08F5D-2687-42A2-B053-19719BA806E4}"/>
    <cellStyle name="Calculation 2 2 9 5" xfId="42198" xr:uid="{C1D70CF2-758D-438F-879B-8208C7461845}"/>
    <cellStyle name="Calculation 2 3" xfId="542" xr:uid="{BE9FF5F5-5F98-4146-A929-101867C5F2D4}"/>
    <cellStyle name="Calculation 2 3 2" xfId="7669" xr:uid="{FE56D843-8344-4445-B9F8-4804594C3DBF}"/>
    <cellStyle name="Calculation 2 3 3" xfId="6647" xr:uid="{F689506D-62B8-4CAE-BA25-DD4E2A71B7BD}"/>
    <cellStyle name="Calculation 2 4" xfId="543" xr:uid="{69562B0F-4084-439E-8ED8-46B6A4A88B88}"/>
    <cellStyle name="Calculation 2 4 2" xfId="6648" xr:uid="{1F48F3A1-9B95-4BBB-BDD5-861711886101}"/>
    <cellStyle name="Calculation 3" xfId="544" xr:uid="{48BFE17B-198F-4B24-9991-66B1CD9E08DD}"/>
    <cellStyle name="Calculation 3 2" xfId="2198" xr:uid="{78A76E37-E6DB-42E9-9812-EBD6578DB56C}"/>
    <cellStyle name="Calculation 3 2 2" xfId="10160" xr:uid="{1E757FC5-7EF8-4B26-86A6-DD7D8289A85B}"/>
    <cellStyle name="Calculation 3 3" xfId="10159" xr:uid="{5BB61A18-A8DF-4CB2-8A1E-EBF48FD1B4CE}"/>
    <cellStyle name="Calculation 3 4" xfId="8782" xr:uid="{A46553E3-DFFB-4086-BDA9-5FD2BCEAB658}"/>
    <cellStyle name="Calculation 3 5" xfId="38198" xr:uid="{57B1784B-A675-407A-8AAD-7C51C7CCC4E9}"/>
    <cellStyle name="Calculation 4" xfId="11" xr:uid="{DD9078D9-EEA6-4DB4-852E-12BCC9EA81DC}"/>
    <cellStyle name="Calculation 5" xfId="13141" xr:uid="{C099E859-36A7-4178-8376-E1B01F76CE80}"/>
    <cellStyle name="Calculation 6" xfId="6600" xr:uid="{D8399D6B-F5E6-4EDF-ABDF-0FEFB110EADF}"/>
    <cellStyle name="Check Cell" xfId="3975" builtinId="23" customBuiltin="1"/>
    <cellStyle name="Check Cell 2" xfId="93" xr:uid="{7163980E-BD2D-40D9-824C-0EDF557B0371}"/>
    <cellStyle name="Check Cell 2 2" xfId="545" xr:uid="{5C8E47D4-6E1C-48C0-B8E7-E338A0686A1D}"/>
    <cellStyle name="Check Cell 2 2 2" xfId="8999" xr:uid="{F350A294-592E-44D9-A227-6DB222F021FD}"/>
    <cellStyle name="Check Cell 2 2 2 2" xfId="9771" xr:uid="{9B1F2859-9A10-4D47-ACDB-097BD20BD382}"/>
    <cellStyle name="Check Cell 2 2 3" xfId="8570" xr:uid="{476C40D4-DDC5-4320-9F89-9F016EC49493}"/>
    <cellStyle name="Check Cell 2 3" xfId="546" xr:uid="{A499A5CB-C63E-4938-9307-3663DE143D2B}"/>
    <cellStyle name="Check Cell 2 3 2" xfId="7670" xr:uid="{8C0C3340-90F9-4A6C-B22C-2ACAE5B526ED}"/>
    <cellStyle name="Check Cell 2 4" xfId="547" xr:uid="{B16DAD0F-52D0-4DE0-B5BA-342B162EB694}"/>
    <cellStyle name="Check Cell 3" xfId="548" xr:uid="{9049861C-EB85-44B2-894A-CB441C329161}"/>
    <cellStyle name="Check Cell 3 2" xfId="2200" xr:uid="{267D46CC-4D22-4DE3-B593-470780894A19}"/>
    <cellStyle name="Check Cell 3 2 2" xfId="10162" xr:uid="{66E97533-1201-4933-BF99-66951757AC6E}"/>
    <cellStyle name="Check Cell 3 3" xfId="10161" xr:uid="{098118BB-B4FF-4E7D-A20B-0FF95E2BC803}"/>
    <cellStyle name="Check Cell 3 4" xfId="8780" xr:uid="{DE420F30-BAB2-4917-93C3-1D4A0B961330}"/>
    <cellStyle name="Check Cell 3 5" xfId="38199" xr:uid="{FF7A670C-0B75-4256-BFAA-CA45EB9C8F4E}"/>
    <cellStyle name="Check Cell 4" xfId="13" xr:uid="{C56313DE-6E0D-40FE-B713-709AF1BFA50A}"/>
    <cellStyle name="Check Cell 5" xfId="13143" xr:uid="{65030B02-0436-493C-859B-137EDD7738DA}"/>
    <cellStyle name="Check Cell 6" xfId="6602" xr:uid="{B031C532-9371-4FB6-90A3-56D2E0A527CC}"/>
    <cellStyle name="Comma" xfId="1" builtinId="3"/>
    <cellStyle name="Comma 10" xfId="274" xr:uid="{AF024129-B7C2-4681-9F1A-EE4ADB8807EA}"/>
    <cellStyle name="Comma 10 10" xfId="5924" xr:uid="{F15707AA-BFA4-4CC3-AA77-E6E400DED92B}"/>
    <cellStyle name="Comma 10 10 2" xfId="47921" xr:uid="{63AF769A-6EFC-4A0C-9657-2012B0E89CAC}"/>
    <cellStyle name="Comma 10 11" xfId="5987" xr:uid="{9147160E-5DB5-4EE4-A74F-3B4725EEDF5D}"/>
    <cellStyle name="Comma 10 11 2" xfId="47984" xr:uid="{199D6FD6-C151-4F30-810D-9096350448AC}"/>
    <cellStyle name="Comma 10 12" xfId="6063" xr:uid="{B0D15A58-38D9-4646-AA7E-712439A61328}"/>
    <cellStyle name="Comma 10 13" xfId="42487" xr:uid="{BB4E0C3C-1824-4AF1-92F3-E169EF52F868}"/>
    <cellStyle name="Comma 10 14" xfId="42620" xr:uid="{6B3DF4C0-9805-492D-9083-4D2BE01AB301}"/>
    <cellStyle name="Comma 10 15" xfId="48100" xr:uid="{2BDDD763-97CB-4245-9668-D6F9046F8343}"/>
    <cellStyle name="Comma 10 16" xfId="48056" xr:uid="{D7BC4C72-2BD3-4696-AEE0-74DA7B2578DD}"/>
    <cellStyle name="Comma 10 2" xfId="549" xr:uid="{E4F225AA-7E45-49F3-BD2E-A3330D3C0DBF}"/>
    <cellStyle name="Comma 10 2 2" xfId="9058" xr:uid="{D779335D-962C-48AE-B461-8A82C3F8AA27}"/>
    <cellStyle name="Comma 10 2 3" xfId="9232" xr:uid="{9234A63E-EE1D-4475-A5C8-53E13E23C4CD}"/>
    <cellStyle name="Comma 10 2 4" xfId="9344" xr:uid="{C85450B6-7D58-435F-834D-DFE8E8AED3B9}"/>
    <cellStyle name="Comma 10 2 5" xfId="7606" xr:uid="{6A33DA63-A832-42AB-AA8F-1D2CB0C314CE}"/>
    <cellStyle name="Comma 10 3" xfId="1047" xr:uid="{50327F08-BC63-4CA7-8CDD-C32C141CB194}"/>
    <cellStyle name="Comma 10 3 2" xfId="8793" xr:uid="{AE1A2449-02CC-4E16-8728-AB5EBD0D01D5}"/>
    <cellStyle name="Comma 10 3 2 2" xfId="9991" xr:uid="{E6FB6A9D-286E-4CD0-8167-175F63B156EA}"/>
    <cellStyle name="Comma 10 3 3" xfId="8572" xr:uid="{9556F909-C183-4FAC-A5E4-5EAE4ECA69FC}"/>
    <cellStyle name="Comma 10 4" xfId="2188" xr:uid="{9C8F9CDC-6CFC-4D3C-881E-74857AAF507C}"/>
    <cellStyle name="Comma 10 4 2" xfId="3951" xr:uid="{3018348B-525D-4860-9634-C4EDFF70884B}"/>
    <cellStyle name="Comma 10 4 2 2" xfId="15218" xr:uid="{3973C3B6-2BAA-4E2F-AE54-0E91DD38F888}"/>
    <cellStyle name="Comma 10 4 2 3" xfId="18745" xr:uid="{61DC339D-9136-45E3-AEB1-DDCE18FD4F84}"/>
    <cellStyle name="Comma 10 4 2 4" xfId="11635" xr:uid="{30EA0485-BE1D-466D-93ED-DC52018DAC66}"/>
    <cellStyle name="Comma 10 4 2 5" xfId="45976" xr:uid="{98544B98-B690-408D-985B-3B131FDAE11D}"/>
    <cellStyle name="Comma 10 4 3" xfId="13822" xr:uid="{C4417CEC-7FA3-4163-906E-96C6B4C274EF}"/>
    <cellStyle name="Comma 10 4 4" xfId="17358" xr:uid="{A6370CC5-0B12-4A3F-BE5B-D5B95E086D6B}"/>
    <cellStyle name="Comma 10 4 5" xfId="7672" xr:uid="{BCAF7F58-0F22-4D93-A46B-2412A6055A9F}"/>
    <cellStyle name="Comma 10 4 6" xfId="44235" xr:uid="{3564FC0E-283B-45E5-9B6A-FA7FB6829AED}"/>
    <cellStyle name="Comma 10 5" xfId="2336" xr:uid="{FC717FD0-7564-459D-AFD4-9C3C093B54F2}"/>
    <cellStyle name="Comma 10 5 2" xfId="11591" xr:uid="{6600DFF9-1BA0-4356-B639-4978FE5B0A10}"/>
    <cellStyle name="Comma 10 5 3" xfId="7574" xr:uid="{D38EBED8-C7AD-4397-8A56-E80DB80F0AF6}"/>
    <cellStyle name="Comma 10 5 4" xfId="44361" xr:uid="{6A94CE23-C53F-41CC-AF24-908923B8C19C}"/>
    <cellStyle name="Comma 10 6" xfId="4042" xr:uid="{EFDC53DB-3D6E-4DDC-9673-691D599600A1}"/>
    <cellStyle name="Comma 10 6 2" xfId="7431" xr:uid="{F9AF1DA3-FDC7-4C43-B558-39621FF5DBE0}"/>
    <cellStyle name="Comma 10 6 3" xfId="46047" xr:uid="{674761EE-B132-47A6-880E-E7EEBD2B1DBB}"/>
    <cellStyle name="Comma 10 7" xfId="4120" xr:uid="{57E549AD-4460-4A17-A3E9-42A30A2D6475}"/>
    <cellStyle name="Comma 10 7 2" xfId="42123" xr:uid="{7944C9B5-8EB9-4DD1-87E4-34E686E849B5}"/>
    <cellStyle name="Comma 10 7 3" xfId="46124" xr:uid="{FF83D832-36E8-4F70-876C-4C57F80BB9AE}"/>
    <cellStyle name="Comma 10 8" xfId="4197" xr:uid="{76BCA14D-14B7-470B-8346-96346A80A7FB}"/>
    <cellStyle name="Comma 10 8 2" xfId="46201" xr:uid="{F7B2ECE7-BFA4-4B74-98C3-8E36E38A5A2C}"/>
    <cellStyle name="Comma 10 9" xfId="4274" xr:uid="{99DAE78A-3F47-4427-A542-2D42BB7C880D}"/>
    <cellStyle name="Comma 10 9 2" xfId="46278" xr:uid="{6FA02305-F697-40EC-BC60-5DD74DB435A8}"/>
    <cellStyle name="Comma 11" xfId="218" xr:uid="{883BC1AB-6AEB-4693-8DA0-B833559F03C6}"/>
    <cellStyle name="Comma 11 10" xfId="4323" xr:uid="{C5FA8309-E862-407D-9B63-FEE49BB1C468}"/>
    <cellStyle name="Comma 11 10 2" xfId="16726" xr:uid="{05530AB8-8DBB-43FA-B97F-515C35019981}"/>
    <cellStyle name="Comma 11 10 3" xfId="46326" xr:uid="{A44339EE-BA0F-411F-AE72-8F3206C91B55}"/>
    <cellStyle name="Comma 11 11" xfId="5566" xr:uid="{E436537C-DEA4-45D4-80E7-E7858793EB8C}"/>
    <cellStyle name="Comma 11 11 2" xfId="47567" xr:uid="{58873DDE-2753-433C-B13F-A136FAEF54B2}"/>
    <cellStyle name="Comma 11 12" xfId="5991" xr:uid="{339AF5C3-088D-4A4F-905A-1A793DE0FAB6}"/>
    <cellStyle name="Comma 11 12 2" xfId="47988" xr:uid="{202244F3-5522-4266-8F70-BE89AAE5B310}"/>
    <cellStyle name="Comma 11 13" xfId="6068" xr:uid="{B8104FC1-0041-4D40-8C7C-4C6F0AD9D5D0}"/>
    <cellStyle name="Comma 11 14" xfId="42492" xr:uid="{136908C2-812F-4992-9B37-E5424663DF71}"/>
    <cellStyle name="Comma 11 15" xfId="42564" xr:uid="{40F6360D-3F72-4837-8B1F-D67756C8E0AF}"/>
    <cellStyle name="Comma 11 16" xfId="48029" xr:uid="{BCD408B1-2B0B-47D5-8689-B69B4D83EF5B}"/>
    <cellStyle name="Comma 11 17" xfId="48161" xr:uid="{3952161E-E058-4DA6-A2C2-96EAFC295410}"/>
    <cellStyle name="Comma 11 2" xfId="818" xr:uid="{E7C0AD39-7421-46C4-B510-5F90D35412C4}"/>
    <cellStyle name="Comma 11 2 2" xfId="1963" xr:uid="{4B6A5DBA-600A-4746-8BD0-AB24592716BE}"/>
    <cellStyle name="Comma 11 2 2 2" xfId="3726" xr:uid="{EDDBFCA3-58D6-46E8-B4C2-744601E7ACA9}"/>
    <cellStyle name="Comma 11 2 2 2 2" xfId="11814" xr:uid="{C0932269-7195-4F55-9D19-95836F2CF0CF}"/>
    <cellStyle name="Comma 11 2 2 2 2 2" xfId="15393" xr:uid="{16B468F3-D319-430A-9EB8-B5C40AFA833C}"/>
    <cellStyle name="Comma 11 2 2 2 2 3" xfId="18920" xr:uid="{CCB39374-2B9F-49C4-B642-6B85DE045B97}"/>
    <cellStyle name="Comma 11 2 2 2 3" xfId="13984" xr:uid="{7CD8391E-2BA2-4376-BCAF-8204278E2FD0}"/>
    <cellStyle name="Comma 11 2 2 2 4" xfId="17516" xr:uid="{34203137-1680-4391-B76C-F10ACC9D7928}"/>
    <cellStyle name="Comma 11 2 2 2 5" xfId="9287" xr:uid="{99C4D741-AC96-466A-AEAC-D86DEB4F8A63}"/>
    <cellStyle name="Comma 11 2 2 2 6" xfId="45751" xr:uid="{812BD957-B858-40D2-A912-F33F5A7836AB}"/>
    <cellStyle name="Comma 11 2 2 3" xfId="5097" xr:uid="{74E5BF1F-F44D-45E9-9693-06016A13BE62}"/>
    <cellStyle name="Comma 11 2 2 3 2" xfId="47100" xr:uid="{BE71E39C-9EC9-4007-A618-B967606DC58A}"/>
    <cellStyle name="Comma 11 2 2 4" xfId="8876" xr:uid="{CF1A057F-2D43-4A42-BE71-7F1D1F3BEEB7}"/>
    <cellStyle name="Comma 11 2 2 5" xfId="44010" xr:uid="{972555B0-9C7A-49A2-810F-7380298CC1CA}"/>
    <cellStyle name="Comma 11 2 3" xfId="1401" xr:uid="{07807AB6-F37A-4CE6-B353-1B694E1542D9}"/>
    <cellStyle name="Comma 11 2 3 2" xfId="3208" xr:uid="{4059CF3C-36C4-4DC2-8F4B-CD42D4FDC5A5}"/>
    <cellStyle name="Comma 11 2 3 2 2" xfId="16449" xr:uid="{41962DDB-D0A3-465B-9F5C-CFD4D09DBEC0}"/>
    <cellStyle name="Comma 11 2 3 2 3" xfId="19976" xr:uid="{C1F589F6-E236-48F5-9617-96A8B4B27424}"/>
    <cellStyle name="Comma 11 2 3 2 4" xfId="12876" xr:uid="{A97BB10B-72C1-4E5F-92A9-FCB3E8FC85DF}"/>
    <cellStyle name="Comma 11 2 3 2 5" xfId="45233" xr:uid="{A3553E55-D4B8-4F05-898F-274F45B911FF}"/>
    <cellStyle name="Comma 11 2 3 3" xfId="15007" xr:uid="{A6FFEE5B-320A-4AA4-9551-5E5BCFCA0578}"/>
    <cellStyle name="Comma 11 2 3 4" xfId="18534" xr:uid="{8A275F7A-4CAE-4498-8796-24D12A27CF1B}"/>
    <cellStyle name="Comma 11 2 3 5" xfId="11411" xr:uid="{F3676EA3-E7E4-452A-8613-19F057C3947A}"/>
    <cellStyle name="Comma 11 2 3 6" xfId="43492" xr:uid="{CBF00D55-290D-44AD-A8DE-B72305F1B476}"/>
    <cellStyle name="Comma 11 2 4" xfId="2630" xr:uid="{E11174DB-BFFD-48C6-8F8A-1BD706071AA5}"/>
    <cellStyle name="Comma 11 2 4 2" xfId="15243" xr:uid="{34D322FD-E270-4AB4-BE9A-562E990A5EA2}"/>
    <cellStyle name="Comma 11 2 4 3" xfId="18770" xr:uid="{198ABBE1-0866-400D-AA45-C23FAB2E2AED}"/>
    <cellStyle name="Comma 11 2 4 4" xfId="11662" xr:uid="{D503ECCC-6A88-4618-B950-B7263C8F0E96}"/>
    <cellStyle name="Comma 11 2 4 5" xfId="44655" xr:uid="{0573DB42-6CFD-4B04-A038-135E6A170EE0}"/>
    <cellStyle name="Comma 11 2 5" xfId="4579" xr:uid="{A7E38B15-B50E-4446-AA69-8091542D483E}"/>
    <cellStyle name="Comma 11 2 5 2" xfId="13847" xr:uid="{0D0D7617-E023-49DA-B68A-556AAA3B33A3}"/>
    <cellStyle name="Comma 11 2 5 3" xfId="46582" xr:uid="{250545CE-AE1D-4379-BCAA-AB3F641399CF}"/>
    <cellStyle name="Comma 11 2 6" xfId="5567" xr:uid="{303C59D8-3753-427C-8461-9239B85FDA42}"/>
    <cellStyle name="Comma 11 2 6 2" xfId="17380" xr:uid="{43103087-139C-4163-A1CE-2AD818D52210}"/>
    <cellStyle name="Comma 11 2 6 3" xfId="47568" xr:uid="{219C9483-7891-48E2-B598-0CD5CDFFD964}"/>
    <cellStyle name="Comma 11 2 7" xfId="8573" xr:uid="{9193C4B7-AC89-45A0-A2E3-132758D0037B}"/>
    <cellStyle name="Comma 11 2 8" xfId="42914" xr:uid="{5BDCADDA-5D9B-4500-93D9-32352825B96B}"/>
    <cellStyle name="Comma 11 3" xfId="317" xr:uid="{1E93EDE4-70CD-45DF-B5E0-D5A3E7F13101}"/>
    <cellStyle name="Comma 11 3 2" xfId="1723" xr:uid="{9D68A6F8-3864-47F0-B85E-42AF51A02CE8}"/>
    <cellStyle name="Comma 11 3 2 2" xfId="3490" xr:uid="{FA24001E-001E-40CC-AE21-AC685253CAD3}"/>
    <cellStyle name="Comma 11 3 2 2 2" xfId="45515" xr:uid="{8BDA2E52-3925-4DA5-9A2B-633EA8BFF4A4}"/>
    <cellStyle name="Comma 11 3 2 3" xfId="9059" xr:uid="{5FBFE465-F52A-43E9-BA83-615257AC361F}"/>
    <cellStyle name="Comma 11 3 2 4" xfId="43774" xr:uid="{34CFEFDA-53F6-4BB7-819D-3E81E9C11BC0}"/>
    <cellStyle name="Comma 11 3 3" xfId="2376" xr:uid="{4235782A-B31D-4EAA-9A0C-BDC5BEDE770E}"/>
    <cellStyle name="Comma 11 3 3 2" xfId="9233" xr:uid="{9A6B7F91-FDAB-4456-9F32-9CBD19F8AEC7}"/>
    <cellStyle name="Comma 11 3 3 3" xfId="44401" xr:uid="{400B545E-286A-4B4A-9A50-20B836BCEDC7}"/>
    <cellStyle name="Comma 11 3 4" xfId="4861" xr:uid="{4F2BCA6C-234D-467F-B041-B417E2056329}"/>
    <cellStyle name="Comma 11 3 4 2" xfId="9345" xr:uid="{6A588D63-37C6-4238-BCAD-CE2BFE843EA6}"/>
    <cellStyle name="Comma 11 3 4 3" xfId="46864" xr:uid="{FADCCA06-34BA-42C2-B4D5-B0A4756A566E}"/>
    <cellStyle name="Comma 11 3 5" xfId="8875" xr:uid="{C2B25FC5-65F0-4248-B738-AF10173D03AF}"/>
    <cellStyle name="Comma 11 3 6" xfId="42660" xr:uid="{AD885301-48EA-417A-8B7C-1F27760AE78A}"/>
    <cellStyle name="Comma 11 4" xfId="1145" xr:uid="{5F050C0C-A3D7-4E3A-81F3-E8FD9FB1F2B4}"/>
    <cellStyle name="Comma 11 4 2" xfId="2952" xr:uid="{293A10CD-C1A7-4162-B70D-423EA3C30FEB}"/>
    <cellStyle name="Comma 11 4 2 2" xfId="44977" xr:uid="{F04B9434-9EE5-4898-948D-72F3F520932E}"/>
    <cellStyle name="Comma 11 4 3" xfId="9455" xr:uid="{AA041E41-E228-4002-8891-5766B176940D}"/>
    <cellStyle name="Comma 11 4 4" xfId="43236" xr:uid="{D35DAA76-62F1-43BB-8C29-79423FA7D2C8}"/>
    <cellStyle name="Comma 11 5" xfId="2280" xr:uid="{CB6B06D0-4D96-4458-8A0F-35CD3217E8FC}"/>
    <cellStyle name="Comma 11 5 2" xfId="7673" xr:uid="{A7400614-C578-4A34-A9FC-347A8A7EBC9B}"/>
    <cellStyle name="Comma 11 5 3" xfId="44305" xr:uid="{E9C98599-B6D6-4066-B3A0-312BFEFBFAB3}"/>
    <cellStyle name="Comma 11 6" xfId="4047" xr:uid="{F4E4F96E-C904-4D63-AD54-C0ADB08AB2EA}"/>
    <cellStyle name="Comma 11 6 2" xfId="12469" xr:uid="{04456A00-743B-4FE9-B2F2-C0CC64E4C269}"/>
    <cellStyle name="Comma 11 6 2 2" xfId="16042" xr:uid="{D930B0BF-DF80-4E03-941E-93DEBCB53230}"/>
    <cellStyle name="Comma 11 6 2 3" xfId="19569" xr:uid="{7B3A0226-E41C-4F9C-AF3C-7604778ED651}"/>
    <cellStyle name="Comma 11 6 3" xfId="14614" xr:uid="{E6B80647-14C3-4B72-A8A0-9C8A78F7F3D3}"/>
    <cellStyle name="Comma 11 6 4" xfId="18141" xr:uid="{0A2C490E-0407-4D95-B1A5-F25F493A7093}"/>
    <cellStyle name="Comma 11 6 5" xfId="11011" xr:uid="{423544B4-A55D-41E2-B65F-03649FD7F06E}"/>
    <cellStyle name="Comma 11 6 6" xfId="46052" xr:uid="{A155F35F-34C8-4A99-A0F2-397E87836499}"/>
    <cellStyle name="Comma 11 7" xfId="4125" xr:uid="{DA742DF2-DB75-4396-8D38-A650C04178B2}"/>
    <cellStyle name="Comma 11 7 2" xfId="15170" xr:uid="{B3499112-143D-4E30-A450-0A4E92BAE0D5}"/>
    <cellStyle name="Comma 11 7 3" xfId="18697" xr:uid="{5FA2F6B2-91F8-447D-9E3B-5AE9A2B2FAB5}"/>
    <cellStyle name="Comma 11 7 4" xfId="11575" xr:uid="{F5111953-D589-48F0-9158-335BEA69ADED}"/>
    <cellStyle name="Comma 11 7 5" xfId="46129" xr:uid="{8F7D7432-9FC2-4974-9A92-AD49721F11B9}"/>
    <cellStyle name="Comma 11 8" xfId="4202" xr:uid="{B9AC1D1D-72FB-4796-BF45-8F1B30E8F863}"/>
    <cellStyle name="Comma 11 8 2" xfId="13762" xr:uid="{B05CFF10-0085-4104-8D21-E5452AAFAFEA}"/>
    <cellStyle name="Comma 11 8 3" xfId="17298" xr:uid="{9912FBED-C296-4EC1-A8D7-C21198B025AA}"/>
    <cellStyle name="Comma 11 8 4" xfId="7432" xr:uid="{1CD01437-16E4-4ED8-9F41-2CDCE7283C11}"/>
    <cellStyle name="Comma 11 8 5" xfId="46206" xr:uid="{207A9612-B55C-4115-A9F7-6D8EC0315759}"/>
    <cellStyle name="Comma 11 9" xfId="4279" xr:uid="{4DABD7EA-F270-4275-B2B9-6BC195BE5B4F}"/>
    <cellStyle name="Comma 11 9 2" xfId="13188" xr:uid="{399A99CA-52B1-4791-A105-E5306CDBA76D}"/>
    <cellStyle name="Comma 11 9 3" xfId="46283" xr:uid="{E37C2701-14F7-4EC4-A094-2DCE86416CA9}"/>
    <cellStyle name="Comma 12" xfId="281" xr:uid="{A3377CA5-0B3B-4E11-9FA6-C66BA817D727}"/>
    <cellStyle name="Comma 12 10" xfId="13192" xr:uid="{941CB0E2-44F1-4D3C-9A24-3FB9E56244A9}"/>
    <cellStyle name="Comma 12 11" xfId="16728" xr:uid="{D6FAFC9D-7108-487C-9DA5-66556A980211}"/>
    <cellStyle name="Comma 12 12" xfId="6659" xr:uid="{EA34190B-CAE9-493C-BAC0-B2A58A4005F2}"/>
    <cellStyle name="Comma 12 13" xfId="42625" xr:uid="{74F7EE31-C724-44C4-BC54-EE891D8A331C}"/>
    <cellStyle name="Comma 12 2" xfId="2341" xr:uid="{7131141E-F569-4A54-8A0A-B5BB394AE229}"/>
    <cellStyle name="Comma 12 2 2" xfId="9060" xr:uid="{6C7DC43B-64B5-47D6-9589-E49F77BF1C95}"/>
    <cellStyle name="Comma 12 2 3" xfId="9234" xr:uid="{E205E508-47C4-4AE1-B74D-48B58A0C1599}"/>
    <cellStyle name="Comma 12 2 4" xfId="9346" xr:uid="{F8A83602-9C67-4114-BE3D-CC207587A4F9}"/>
    <cellStyle name="Comma 12 2 5" xfId="9614" xr:uid="{5ECDFC21-3E6F-4A6B-948C-5B2636A20BB3}"/>
    <cellStyle name="Comma 12 2 6" xfId="9052" xr:uid="{80117131-F926-4E50-BC34-ADAF876E80D7}"/>
    <cellStyle name="Comma 12 2 7" xfId="8246" xr:uid="{0C76C260-F9B2-4425-9767-BCA469D45A0A}"/>
    <cellStyle name="Comma 12 2 8" xfId="44366" xr:uid="{D1E0C2AA-2246-4D33-A743-157D2A5B273E}"/>
    <cellStyle name="Comma 12 3" xfId="5565" xr:uid="{AF89A089-7D4D-4EFE-A5D1-BE16049B0BF9}"/>
    <cellStyle name="Comma 12 3 2" xfId="8794" xr:uid="{6A31EF28-189D-42AD-B261-B14CF6A28448}"/>
    <cellStyle name="Comma 12 3 2 2" xfId="9992" xr:uid="{6C3450FA-CF90-4DA4-B43E-63F747CF84D5}"/>
    <cellStyle name="Comma 12 3 3" xfId="9772" xr:uid="{8AA899E2-5708-4BC7-91AE-7CDCE4F55ED1}"/>
    <cellStyle name="Comma 12 3 4" xfId="9321" xr:uid="{5A436BC0-DD57-4717-9505-1F5391A5023F}"/>
    <cellStyle name="Comma 12 3 5" xfId="8574" xr:uid="{0ED5CD98-7ADC-4435-8603-76B2BDA455C3}"/>
    <cellStyle name="Comma 12 4" xfId="8631" xr:uid="{A1E8B28D-4225-454F-B16A-A4C71E84ABB7}"/>
    <cellStyle name="Comma 12 5" xfId="9454" xr:uid="{95C25920-DE36-4D5A-BD47-3CC1E8B8300E}"/>
    <cellStyle name="Comma 12 6" xfId="9036" xr:uid="{D9ECC315-7A73-423F-9CA4-17425F167A7D}"/>
    <cellStyle name="Comma 12 7" xfId="10244" xr:uid="{06FECBE8-8693-4DFE-B693-2186F189464C}"/>
    <cellStyle name="Comma 12 7 2" xfId="10599" xr:uid="{9721428E-5A31-469A-A38F-89E481930005}"/>
    <cellStyle name="Comma 12 8" xfId="7671" xr:uid="{1D478A5C-3402-4B85-BB70-1914C273CEFD}"/>
    <cellStyle name="Comma 12 9" xfId="7430" xr:uid="{398F250F-E019-4492-95F9-1E8B9D5139F9}"/>
    <cellStyle name="Comma 13" xfId="1085" xr:uid="{F239CF23-D545-4E11-ACF7-9A2D53E21E24}"/>
    <cellStyle name="Comma 13 10" xfId="13453" xr:uid="{08E8B324-C9C3-4082-BDA5-CF11B68BA02D}"/>
    <cellStyle name="Comma 13 11" xfId="16989" xr:uid="{2ACF11BB-2263-42F6-B84B-ABD87734353D}"/>
    <cellStyle name="Comma 13 12" xfId="6923" xr:uid="{610D9080-F443-49BB-A4F5-892D11ED2F77}"/>
    <cellStyle name="Comma 13 2" xfId="7675" xr:uid="{6B634FE4-A0E8-4C20-88C1-0C28C50E159E}"/>
    <cellStyle name="Comma 13 2 2" xfId="9320" xr:uid="{0519832C-B93A-4EBE-8C13-156EF8162AC0}"/>
    <cellStyle name="Comma 13 2 3" xfId="9062" xr:uid="{1F4303DF-4B87-41EA-8D59-18BCFF77E5E3}"/>
    <cellStyle name="Comma 13 2 4" xfId="11393" xr:uid="{365843BF-D26A-41F3-9C6D-AF6593BA7F07}"/>
    <cellStyle name="Comma 13 2 4 2" xfId="12858" xr:uid="{AE233FBD-0BAF-4234-9AC6-1BC5230886FF}"/>
    <cellStyle name="Comma 13 2 4 2 2" xfId="16431" xr:uid="{93982596-60BC-4F73-8013-3260A9DAD898}"/>
    <cellStyle name="Comma 13 2 4 2 3" xfId="19958" xr:uid="{CA4E037E-C390-4BFA-98A6-71B43FA46E39}"/>
    <cellStyle name="Comma 13 2 4 3" xfId="14989" xr:uid="{106A02A7-B383-45CF-936A-EA6DC70816D9}"/>
    <cellStyle name="Comma 13 2 4 4" xfId="18516" xr:uid="{E45901C1-881E-49E7-A8BD-A7AFA3E3FACB}"/>
    <cellStyle name="Comma 13 3" xfId="7676" xr:uid="{730971CD-E043-42DF-87B7-32E77809C0E9}"/>
    <cellStyle name="Comma 13 3 2" xfId="7677" xr:uid="{CBDB44DF-325B-462E-84F5-169CFB3A121B}"/>
    <cellStyle name="Comma 13 3 3" xfId="9456" xr:uid="{1F31A114-642E-4B39-9659-8C67C0409842}"/>
    <cellStyle name="Comma 13 3 4" xfId="9264" xr:uid="{A4276327-85DF-4E4A-A66B-DA2213CBA593}"/>
    <cellStyle name="Comma 13 4" xfId="9061" xr:uid="{8E156196-D696-4595-BDE6-D6731A090E02}"/>
    <cellStyle name="Comma 13 5" xfId="9051" xr:uid="{EE5244AF-E572-4010-AFCF-22317B62876A}"/>
    <cellStyle name="Comma 13 6" xfId="10252" xr:uid="{98F78E60-AFDC-46C8-8F42-3B50ED949F3E}"/>
    <cellStyle name="Comma 13 6 2" xfId="10602" xr:uid="{FB4BF8BC-0367-4E44-B658-7039AE6B658F}"/>
    <cellStyle name="Comma 13 6 2 2" xfId="12076" xr:uid="{3F422CB7-AA16-49EA-A5C6-20519CCDA36C}"/>
    <cellStyle name="Comma 13 7" xfId="7674" xr:uid="{921CB503-E1C5-4C4D-A8E6-7709FF69FEA3}"/>
    <cellStyle name="Comma 13 8" xfId="10971" xr:uid="{9181F777-453F-4016-8C05-67DB66C82255}"/>
    <cellStyle name="Comma 13 8 2" xfId="12451" xr:uid="{2473715D-1705-44DC-BF6C-3B6840827F63}"/>
    <cellStyle name="Comma 13 8 2 2" xfId="16024" xr:uid="{1CB76C56-2FA5-4169-A37A-987C4FBD2A5A}"/>
    <cellStyle name="Comma 13 8 2 3" xfId="19551" xr:uid="{F855EABC-8958-475D-B003-F164DDB50EB2}"/>
    <cellStyle name="Comma 13 8 3" xfId="14597" xr:uid="{A2F490D7-0FC7-4DC9-AD98-BB372269858D}"/>
    <cellStyle name="Comma 13 8 4" xfId="18124" xr:uid="{30925632-1338-492D-BCC6-DDC01165CDF3}"/>
    <cellStyle name="Comma 13 9" xfId="11558" xr:uid="{2B1CE790-0BE8-4E0D-82B3-A28BF4E74733}"/>
    <cellStyle name="Comma 13 9 2" xfId="15153" xr:uid="{8F3355BB-B166-4F7E-A847-A9AA95E547E1}"/>
    <cellStyle name="Comma 13 9 3" xfId="18680" xr:uid="{C70672CD-B51A-4B1B-88CE-B5E42F31B4EC}"/>
    <cellStyle name="Comma 14" xfId="3998" xr:uid="{5E703127-2F1E-4E81-A08E-125855EBED1E}"/>
    <cellStyle name="Comma 14 2" xfId="7198" xr:uid="{4D799297-AE03-4FD6-9308-E650E3B7F8E0}"/>
    <cellStyle name="Comma 14 2 2" xfId="9333" xr:uid="{E2166284-6E3E-49F1-800A-A9DC70B5F8E7}"/>
    <cellStyle name="Comma 14 2 2 2" xfId="11845" xr:uid="{5B561785-635F-495D-9457-36901948222F}"/>
    <cellStyle name="Comma 14 2 2 2 2" xfId="15424" xr:uid="{15188D2D-361C-400B-8574-48CF2F28321C}"/>
    <cellStyle name="Comma 14 2 2 2 3" xfId="18951" xr:uid="{0D1FE7E6-8EF0-4D8C-85B2-731A3E4CF2AC}"/>
    <cellStyle name="Comma 14 2 2 3" xfId="14015" xr:uid="{1209687F-ACEC-471C-A425-30823C0C150B}"/>
    <cellStyle name="Comma 14 2 2 4" xfId="17547" xr:uid="{3C28BAEF-58C2-4938-9DC6-F157AE8B41F5}"/>
    <cellStyle name="Comma 14 3" xfId="10832" xr:uid="{A1CAC199-C544-43AD-8A64-390CEC998703}"/>
    <cellStyle name="Comma 14 4" xfId="7513" xr:uid="{E581D097-9357-4C33-9E33-4B0E9D5EED15}"/>
    <cellStyle name="Comma 14 5" xfId="46003" xr:uid="{1EDCA1A1-7113-48E5-9B96-AA0BBFDDD06B}"/>
    <cellStyle name="Comma 15" xfId="4064" xr:uid="{64F43FA3-D7B6-48C5-882B-783843E2105E}"/>
    <cellStyle name="Comma 15 2" xfId="8792" xr:uid="{78E97C48-9011-402A-A3B1-6C9589161221}"/>
    <cellStyle name="Comma 15 2 2" xfId="9993" xr:uid="{1B421F0B-0BCD-4145-A9CF-3F99B1786C6C}"/>
    <cellStyle name="Comma 15 2 3" xfId="11420" xr:uid="{DDFAD754-1E75-473F-9111-BB5BDC05FE6D}"/>
    <cellStyle name="Comma 15 2 3 2" xfId="12885" xr:uid="{EAF51206-44C6-4C73-8C87-3450EDE79B4E}"/>
    <cellStyle name="Comma 15 2 3 2 2" xfId="16458" xr:uid="{6A96198D-995B-4E4D-9B6D-0EC9522C05F7}"/>
    <cellStyle name="Comma 15 2 3 2 3" xfId="19985" xr:uid="{B8B35A90-12AE-4A2E-889C-39121C046D1C}"/>
    <cellStyle name="Comma 15 2 3 3" xfId="15016" xr:uid="{A18F7CC1-4F72-41C3-AC1E-1624EEC0166B}"/>
    <cellStyle name="Comma 15 2 3 4" xfId="18543" xr:uid="{8CC72CA8-1017-4736-A5B0-A8EA6384278C}"/>
    <cellStyle name="Comma 15 3" xfId="8571" xr:uid="{8B6511C7-DB00-42C7-8BD9-5A86A2C9AB32}"/>
    <cellStyle name="Comma 15 3 2" xfId="11661" xr:uid="{F3860C54-FAB8-4EC4-AB32-50BCDCB5AE0A}"/>
    <cellStyle name="Comma 15 4" xfId="11022" xr:uid="{EEC6936E-361B-43A3-B268-F68C34828005}"/>
    <cellStyle name="Comma 15 4 2" xfId="12478" xr:uid="{90A62688-D670-495A-B253-063FD7D5F5F3}"/>
    <cellStyle name="Comma 15 4 2 2" xfId="16051" xr:uid="{CCB6E965-CBB6-476D-BA9D-7357DE47CD96}"/>
    <cellStyle name="Comma 15 4 2 3" xfId="19578" xr:uid="{3ACBEAF4-3C6B-4EA9-A87F-603ED1CC2867}"/>
    <cellStyle name="Comma 15 4 3" xfId="14623" xr:uid="{199D4C18-5C73-4E81-B507-430A767C17B7}"/>
    <cellStyle name="Comma 15 4 4" xfId="18150" xr:uid="{F7197C6B-4974-4D00-91BB-651120A18D87}"/>
    <cellStyle name="Comma 15 5" xfId="11584" xr:uid="{37D85E10-0839-452D-9173-7637EA7F1D27}"/>
    <cellStyle name="Comma 15 5 2" xfId="15179" xr:uid="{DCE5ED36-DE57-4D32-B443-FC1313F445FF}"/>
    <cellStyle name="Comma 15 5 3" xfId="18706" xr:uid="{A225C3D3-0957-4E4B-8A10-14FF4B1CE138}"/>
    <cellStyle name="Comma 15 6" xfId="13784" xr:uid="{6846112A-53DC-43D6-965B-14DF1CE64F0B}"/>
    <cellStyle name="Comma 15 7" xfId="17320" xr:uid="{5F4AA089-7EF7-4380-AF5B-4E950B9BDF8F}"/>
    <cellStyle name="Comma 15 8" xfId="7568" xr:uid="{C040C40C-5462-4E9C-B0F8-2CA6C7E21068}"/>
    <cellStyle name="Comma 15 9" xfId="46068" xr:uid="{80931A0E-B0BB-4ADF-A13D-D3B08C7CD489}"/>
    <cellStyle name="Comma 16" xfId="4141" xr:uid="{7869E5D5-0E0B-4CED-BDB4-73DFD506EDA2}"/>
    <cellStyle name="Comma 16 2" xfId="8632" xr:uid="{302A1FA6-AA33-4DC0-BBEE-57E2B45E9479}"/>
    <cellStyle name="Comma 16 2 2" xfId="11025" xr:uid="{0AC1223C-1097-4E6D-B38A-B5361EB298B7}"/>
    <cellStyle name="Comma 16 3" xfId="6937" xr:uid="{C25197F6-2AE1-48E2-A461-95583F999915}"/>
    <cellStyle name="Comma 16 4" xfId="46145" xr:uid="{7691F9B6-A684-4645-9AF0-9B77E6EFB89D}"/>
    <cellStyle name="Comma 17" xfId="4218" xr:uid="{6D5298D3-7B03-4AFF-8CE7-2791A08554FC}"/>
    <cellStyle name="Comma 17 2" xfId="10837" xr:uid="{03776A97-DA9C-4445-A78F-397AEDF20B6D}"/>
    <cellStyle name="Comma 17 3" xfId="11865" xr:uid="{766D280A-0023-4C5E-A0CF-75DA18805669}"/>
    <cellStyle name="Comma 17 3 2" xfId="15444" xr:uid="{36601203-B3A0-4397-B860-8790AB0EBF26}"/>
    <cellStyle name="Comma 17 3 3" xfId="18971" xr:uid="{E7DF3119-BC5A-404A-AFA3-14A415889F49}"/>
    <cellStyle name="Comma 17 4" xfId="14038" xr:uid="{766D0816-E215-462E-A107-6279A788D916}"/>
    <cellStyle name="Comma 17 5" xfId="17567" xr:uid="{F86F71A7-D083-4DEA-ABDD-EFBB6A7A5B18}"/>
    <cellStyle name="Comma 17 6" xfId="9834" xr:uid="{CC1A57D3-7944-468E-B28E-F1C4CCD6FAA7}"/>
    <cellStyle name="Comma 17 7" xfId="46222" xr:uid="{B978B74D-8722-4F48-8DCD-541D137076D0}"/>
    <cellStyle name="Comma 18" xfId="5323" xr:uid="{252ECA92-8D02-40D8-B012-3842C8555D13}"/>
    <cellStyle name="Comma 18 2" xfId="10579" xr:uid="{5BD7D154-D223-4248-BE3D-BFF7A0D16ADC}"/>
    <cellStyle name="Comma 18 3" xfId="11032" xr:uid="{06B8C46F-E3BE-42DE-AB75-F240C7C18F2F}"/>
    <cellStyle name="Comma 18 3 2" xfId="12483" xr:uid="{C9A3D300-AC3F-49B1-A261-DDA6E2F288AC}"/>
    <cellStyle name="Comma 18 3 2 2" xfId="16056" xr:uid="{B51C8E9E-73E3-4B4C-82AF-FD5F798CE9E4}"/>
    <cellStyle name="Comma 18 3 2 3" xfId="19583" xr:uid="{EBF2F0C0-CF3D-48FE-AE19-5388C08A9717}"/>
    <cellStyle name="Comma 18 3 3" xfId="14628" xr:uid="{FBBDC9D2-7B14-4EB2-B9BD-DA2F3C8E812E}"/>
    <cellStyle name="Comma 18 3 4" xfId="18155" xr:uid="{1A7E78E7-ED84-468C-AD60-2E635C573BC7}"/>
    <cellStyle name="Comma 18 4" xfId="10230" xr:uid="{390038D0-7250-47B0-85E0-03B953DD7AD2}"/>
    <cellStyle name="Comma 18 5" xfId="47326" xr:uid="{1E1D02D8-A1E5-4706-A0BD-27E02A727910}"/>
    <cellStyle name="Comma 19" xfId="5856" xr:uid="{ADF44579-CB95-47B7-9336-B36776BA249F}"/>
    <cellStyle name="Comma 19 2" xfId="10585" xr:uid="{F33E6B5B-DAF1-4184-A625-2B6EF3316E89}"/>
    <cellStyle name="Comma 19 3" xfId="47853" xr:uid="{E1B9844A-D1AA-42FD-8F87-E65DF47E276A}"/>
    <cellStyle name="Comma 2" xfId="39" xr:uid="{1BF74661-A80D-4968-8C3C-BA1610726626}"/>
    <cellStyle name="Comma 2 10" xfId="7678" xr:uid="{3DD28E67-5A97-44D3-9713-1271DF033F07}"/>
    <cellStyle name="Comma 2 10 2" xfId="24998" xr:uid="{F40CBAB7-6EF5-4CF5-81B8-F93D54C0367C}"/>
    <cellStyle name="Comma 2 10 2 2" xfId="33785" xr:uid="{8694D3B3-415A-4117-8CFB-209ECB019DCC}"/>
    <cellStyle name="Comma 2 10 3" xfId="30826" xr:uid="{446BB025-3BFC-4B82-82A5-F517EBC05FC7}"/>
    <cellStyle name="Comma 2 10 4" xfId="38201" xr:uid="{BB9FC2A2-8B8E-4926-9835-8B66CD6CE9D0}"/>
    <cellStyle name="Comma 2 10 5" xfId="22695" xr:uid="{1CEDC253-7675-4099-8767-D3698314083C}"/>
    <cellStyle name="Comma 2 11" xfId="8231" xr:uid="{455A0048-D80E-4754-803D-3B38088CD91C}"/>
    <cellStyle name="Comma 2 11 2" xfId="32499" xr:uid="{93E6811A-A989-4856-99D5-9D0C15E19229}"/>
    <cellStyle name="Comma 2 11 3" xfId="38224" xr:uid="{1C2E130D-5FBD-460D-9091-0DB278C1B7B6}"/>
    <cellStyle name="Comma 2 11 4" xfId="24003" xr:uid="{55EED1A4-1850-4448-A8FC-1B43C91158D6}"/>
    <cellStyle name="Comma 2 12" xfId="8351" xr:uid="{60CE0BA9-C553-4175-9D15-806B84EE2804}"/>
    <cellStyle name="Comma 2 12 2" xfId="8463" xr:uid="{0E7EDAC8-D591-4CCD-B3BD-F3539CC871DC}"/>
    <cellStyle name="Comma 2 12 2 2" xfId="28871" xr:uid="{7C4C3B74-7AC5-40F9-81BF-CC82BCB5325F}"/>
    <cellStyle name="Comma 2 12 3" xfId="9917" xr:uid="{D1CB7913-9F21-454A-8D2B-D9B3F7AA7F80}"/>
    <cellStyle name="Comma 2 12 3 2" xfId="9994" xr:uid="{4A6FC670-BCD4-4347-A536-F7E48C5C8E16}"/>
    <cellStyle name="Comma 2 12 3 3" xfId="38229" xr:uid="{A8DF6E66-D77A-47DB-8F8B-A729FEC4886F}"/>
    <cellStyle name="Comma 2 12 4" xfId="20999" xr:uid="{2F7AD677-7704-4366-BDC1-F316AF578307}"/>
    <cellStyle name="Comma 2 13" xfId="8350" xr:uid="{48B79F4C-42F5-4D5C-B004-C99EABDC3326}"/>
    <cellStyle name="Comma 2 13 2" xfId="40167" xr:uid="{DB383689-B421-49CF-A6C8-CE719C4A05D2}"/>
    <cellStyle name="Comma 2 13 3" xfId="27013" xr:uid="{669B9555-FB2B-4CB5-B743-6A8503E9B842}"/>
    <cellStyle name="Comma 2 14" xfId="8390" xr:uid="{1077FC31-C269-4786-B855-3059361A1B24}"/>
    <cellStyle name="Comma 2 14 2" xfId="8464" xr:uid="{1ABEDA79-1B92-4DBE-96D6-341BF9F682E7}"/>
    <cellStyle name="Comma 2 14 3" xfId="9925" xr:uid="{3A1A1BBD-E88D-4526-92BB-70C3EBCD97DA}"/>
    <cellStyle name="Comma 2 14 3 2" xfId="9995" xr:uid="{2DDEFCE4-E015-4C82-B09A-D31711582580}"/>
    <cellStyle name="Comma 2 14 4" xfId="36108" xr:uid="{A8B910FA-445A-4997-8A82-BB7A7CB2C014}"/>
    <cellStyle name="Comma 2 15" xfId="9837" xr:uid="{92BE2C1E-7978-4ABB-9E0C-E1718A63F7C5}"/>
    <cellStyle name="Comma 2 16" xfId="10234" xr:uid="{B9DC9521-EEE5-4302-B2DB-6DAFE8321F9C}"/>
    <cellStyle name="Comma 2 2" xfId="152" xr:uid="{1DCE52F9-C6AE-4ED2-B966-E0216F130E14}"/>
    <cellStyle name="Comma 2 2 10" xfId="12909" xr:uid="{67B3B653-BCBB-4F91-932D-81A651A8A950}"/>
    <cellStyle name="Comma 2 2 11" xfId="16494" xr:uid="{6225DC10-5992-44C5-BA4D-367BC24C149C}"/>
    <cellStyle name="Comma 2 2 12" xfId="6207" xr:uid="{ABAB9685-5173-43FF-9506-0509F26A7386}"/>
    <cellStyle name="Comma 2 2 2" xfId="550" xr:uid="{EA2756DF-7D19-42CA-87B0-48B1B4ED5224}"/>
    <cellStyle name="Comma 2 2 2 10" xfId="27086" xr:uid="{6B9BD5DB-B819-4F9C-8756-A9064DB4A989}"/>
    <cellStyle name="Comma 2 2 2 11" xfId="36206" xr:uid="{454949A7-CE4A-44AE-9E79-71A0E2B38996}"/>
    <cellStyle name="Comma 2 2 2 2" xfId="8710" xr:uid="{EE5765D4-8A92-4086-AD94-EA438B496927}"/>
    <cellStyle name="Comma 2 2 2 2 2" xfId="8728" xr:uid="{9B7B4CB7-0CF8-4B36-AB8B-A11A05702D24}"/>
    <cellStyle name="Comma 2 2 2 2 2 2" xfId="11705" xr:uid="{4B12FE1C-278D-408A-8664-4BC46B2FB063}"/>
    <cellStyle name="Comma 2 2 2 2 2 2 2" xfId="15284" xr:uid="{DF32BE07-B317-4331-9416-D1E39335477B}"/>
    <cellStyle name="Comma 2 2 2 2 2 2 2 2" xfId="35346" xr:uid="{8B316941-B40C-413C-B04C-D757B55BD3D2}"/>
    <cellStyle name="Comma 2 2 2 2 2 2 3" xfId="18811" xr:uid="{64256B67-2467-4136-8825-163D9E533BB0}"/>
    <cellStyle name="Comma 2 2 2 2 2 2 4" xfId="39699" xr:uid="{271A023B-2585-49E2-B1BA-9E02F30DFF92}"/>
    <cellStyle name="Comma 2 2 2 2 2 3" xfId="13887" xr:uid="{455626A0-C60B-47BB-9537-C044578BB9A4}"/>
    <cellStyle name="Comma 2 2 2 2 2 3 2" xfId="33326" xr:uid="{459203D3-C4CA-44F8-A546-E4FE8AB29F83}"/>
    <cellStyle name="Comma 2 2 2 2 2 3 3" xfId="41691" xr:uid="{2BA16BED-9852-4E56-AB79-883714E31021}"/>
    <cellStyle name="Comma 2 2 2 2 2 4" xfId="17420" xr:uid="{569336CA-6ADC-405B-B0D6-23A96E7F578D}"/>
    <cellStyle name="Comma 2 2 2 2 2 4 2" xfId="30372" xr:uid="{68BE7277-4A76-473D-951F-5C444570ABA4}"/>
    <cellStyle name="Comma 2 2 2 2 2 5" xfId="28407" xr:uid="{217DB68E-0BA8-40FA-9F0B-86FC70BB81CC}"/>
    <cellStyle name="Comma 2 2 2 2 2 6" xfId="37731" xr:uid="{9B7F76C4-98E8-4A7D-ADED-F6090E1E9614}"/>
    <cellStyle name="Comma 2 2 2 2 3" xfId="9826" xr:uid="{14BFF1D7-9488-40D8-8492-AE8149FC3239}"/>
    <cellStyle name="Comma 2 2 2 2 3 2" xfId="11860" xr:uid="{A7078060-4ABB-4918-9C75-B25078805D75}"/>
    <cellStyle name="Comma 2 2 2 2 3 2 2" xfId="15439" xr:uid="{94348467-454E-46C5-8401-111AE175C22E}"/>
    <cellStyle name="Comma 2 2 2 2 3 2 3" xfId="18966" xr:uid="{14EC979D-DCC1-4034-9EAB-46B5DDB1CBE8}"/>
    <cellStyle name="Comma 2 2 2 2 3 3" xfId="14033" xr:uid="{A64755A1-A68E-4B13-877C-B0DA84C583CC}"/>
    <cellStyle name="Comma 2 2 2 2 3 3 2" xfId="34766" xr:uid="{F8144748-2C9F-4C57-9409-CEFE0854547E}"/>
    <cellStyle name="Comma 2 2 2 2 3 3 3" xfId="41138" xr:uid="{7F3CBA44-8FFD-46F5-9871-FF7EB8C1D1A2}"/>
    <cellStyle name="Comma 2 2 2 2 3 4" xfId="17562" xr:uid="{A8DDD7EB-4699-49A1-8D23-9A421A02FDD0}"/>
    <cellStyle name="Comma 2 2 2 2 3 4 2" xfId="29776" xr:uid="{08816D0B-CE2C-4EA9-8E3C-9C3DF6519ADD}"/>
    <cellStyle name="Comma 2 2 2 2 3 5" xfId="27842" xr:uid="{9A0B18B2-5DB8-44C9-A0F3-206E1E353073}"/>
    <cellStyle name="Comma 2 2 2 2 3 6" xfId="37144" xr:uid="{1C11C19A-FBB7-4064-8F7D-1E2264E1A0DE}"/>
    <cellStyle name="Comma 2 2 2 2 4" xfId="9391" xr:uid="{626FF11C-7766-4425-8C6D-2350E378AE4A}"/>
    <cellStyle name="Comma 2 2 2 2 4 2" xfId="25240" xr:uid="{246A01C0-3788-49A4-AE30-EF0A2125DEA4}"/>
    <cellStyle name="Comma 2 2 2 2 4 2 2" xfId="34057" xr:uid="{6A81AE52-E8A8-4C81-A0A6-2915C5256372}"/>
    <cellStyle name="Comma 2 2 2 2 4 3" xfId="31067" xr:uid="{2068FBF2-A2E4-4507-8857-75E8E6056F98}"/>
    <cellStyle name="Comma 2 2 2 2 4 4" xfId="38500" xr:uid="{ED151631-641D-4003-80C0-C9E2C82F9CA4}"/>
    <cellStyle name="Comma 2 2 2 2 4 5" xfId="22852" xr:uid="{22484389-F96A-4416-A4A5-DBB751A8D4D7}"/>
    <cellStyle name="Comma 2 2 2 2 5" xfId="11687" xr:uid="{0A4F7688-8A3C-48D6-ABA8-6C1616D175A1}"/>
    <cellStyle name="Comma 2 2 2 2 5 2" xfId="15266" xr:uid="{BA0CD747-CB65-46BA-BEBE-63C512866BB7}"/>
    <cellStyle name="Comma 2 2 2 2 5 3" xfId="18793" xr:uid="{8B81116C-20D4-458C-AB5D-A8B97A577A11}"/>
    <cellStyle name="Comma 2 2 2 2 6" xfId="13869" xr:uid="{7326D6BB-0342-4EFB-A1C8-DAF5B71D3FF6}"/>
    <cellStyle name="Comma 2 2 2 2 6 2" xfId="29169" xr:uid="{794EED93-7B18-47C4-97A4-9706250A09E6}"/>
    <cellStyle name="Comma 2 2 2 2 7" xfId="17402" xr:uid="{4E9721EB-EDFA-442C-9E98-5DE065CC36C4}"/>
    <cellStyle name="Comma 2 2 2 2 8" xfId="36403" xr:uid="{99DFF18B-6C36-425F-B2E9-79A215713553}"/>
    <cellStyle name="Comma 2 2 2 3" xfId="8733" xr:uid="{609401C5-A6C4-4BFB-BD00-5D103821DF13}"/>
    <cellStyle name="Comma 2 2 2 3 2" xfId="11710" xr:uid="{857BFF3E-3BE0-400E-AE11-B39EA9361412}"/>
    <cellStyle name="Comma 2 2 2 3 2 2" xfId="15289" xr:uid="{AF47B6AA-16D4-4DE5-971D-E458B6865B1D}"/>
    <cellStyle name="Comma 2 2 2 3 2 2 2" xfId="26487" xr:uid="{D0990D12-79F3-4264-8C03-513C51F2C489}"/>
    <cellStyle name="Comma 2 2 2 3 2 2 2 2" xfId="35542" xr:uid="{729C292A-9418-4E96-919D-2D9347006C91}"/>
    <cellStyle name="Comma 2 2 2 3 2 2 3" xfId="32270" xr:uid="{1A1807B3-19A9-40A4-BD95-25B991849091}"/>
    <cellStyle name="Comma 2 2 2 3 2 2 4" xfId="39887" xr:uid="{FC2AA3E5-6B45-4D8D-AACE-3AF577ADEF6A}"/>
    <cellStyle name="Comma 2 2 2 3 2 3" xfId="18816" xr:uid="{F8C4F09C-6A66-488B-9D2D-A3373DBB8488}"/>
    <cellStyle name="Comma 2 2 2 3 2 3 2" xfId="33513" xr:uid="{E4CB5B29-0911-4723-A948-08537BFDABE9}"/>
    <cellStyle name="Comma 2 2 2 3 2 3 3" xfId="41872" xr:uid="{9B5B91E1-8D10-42FC-BA6E-4660121603B1}"/>
    <cellStyle name="Comma 2 2 2 3 2 4" xfId="22463" xr:uid="{9795A019-D9E4-48EA-8D97-2F86F041572F}"/>
    <cellStyle name="Comma 2 2 2 3 2 4 2" xfId="30569" xr:uid="{21E9DFA8-815F-40B6-92AB-D4D3D9887D82}"/>
    <cellStyle name="Comma 2 2 2 3 2 5" xfId="28594" xr:uid="{2C0E4054-5D94-428F-9C32-85C9BAB06302}"/>
    <cellStyle name="Comma 2 2 2 3 2 6" xfId="37927" xr:uid="{E93B5BA6-2699-4BC0-A062-89FE1B93AB3A}"/>
    <cellStyle name="Comma 2 2 2 3 3" xfId="13892" xr:uid="{F2E617A7-8BE6-4090-9492-B683381090CC}"/>
    <cellStyle name="Comma 2 2 2 3 3 2" xfId="23450" xr:uid="{310B37AC-98B6-4895-9296-136B95BEF770}"/>
    <cellStyle name="Comma 2 2 2 3 3 2 2" xfId="31779" xr:uid="{74BDA160-B996-47F9-8F0F-45EAEB4F978D}"/>
    <cellStyle name="Comma 2 2 2 3 3 2 3" xfId="39331" xr:uid="{CC8CF5A9-ADEA-4845-9548-9AF09D1446D8}"/>
    <cellStyle name="Comma 2 2 2 3 3 3" xfId="25995" xr:uid="{C60D7EBF-3DB6-4B37-B722-6ECC4FCBF2BB}"/>
    <cellStyle name="Comma 2 2 2 3 3 3 2" xfId="34961" xr:uid="{5DA13E67-1C0A-4001-BB5F-69EFBC8E3FE1}"/>
    <cellStyle name="Comma 2 2 2 3 3 3 3" xfId="41327" xr:uid="{2FE4CF16-999A-4F03-9B5A-0321EB735487}"/>
    <cellStyle name="Comma 2 2 2 3 3 4" xfId="21969" xr:uid="{1BD82447-1AB3-417E-9F04-7A16FA8993D2}"/>
    <cellStyle name="Comma 2 2 2 3 3 4 2" xfId="29979" xr:uid="{64906DA4-F07B-483E-9448-7E2271211101}"/>
    <cellStyle name="Comma 2 2 2 3 3 5" xfId="28038" xr:uid="{5EA0433C-F30B-4781-A74A-6FB3D7B1F36B}"/>
    <cellStyle name="Comma 2 2 2 3 3 6" xfId="37346" xr:uid="{132556F2-E570-415D-B1B3-7D60B10A15D8}"/>
    <cellStyle name="Comma 2 2 2 3 4" xfId="17425" xr:uid="{C0591D47-D312-422C-B295-964421ABEEC6}"/>
    <cellStyle name="Comma 2 2 2 3 4 2" xfId="25427" xr:uid="{4C0DF0C4-5B45-4C82-9E83-15617DD07091}"/>
    <cellStyle name="Comma 2 2 2 3 4 2 2" xfId="34258" xr:uid="{8F6CB76D-09C0-4130-B175-678F135A072E}"/>
    <cellStyle name="Comma 2 2 2 3 4 3" xfId="31251" xr:uid="{D2D27898-2566-431A-A195-EE48F6DBEAB0}"/>
    <cellStyle name="Comma 2 2 2 3 4 4" xfId="38692" xr:uid="{900EE6F4-4B5D-4E5B-8667-3821CFF30231}"/>
    <cellStyle name="Comma 2 2 2 3 5" xfId="24409" xr:uid="{043199CF-3AD8-4C00-BA76-276E33E9B119}"/>
    <cellStyle name="Comma 2 2 2 3 5 2" xfId="32959" xr:uid="{64C0ED8C-E7CA-4D7C-B233-B712AA83E98A}"/>
    <cellStyle name="Comma 2 2 2 3 5 3" xfId="40618" xr:uid="{04070CE1-2336-4B87-9410-C5F6427FC4F3}"/>
    <cellStyle name="Comma 2 2 2 3 6" xfId="21432" xr:uid="{1FA82712-7A7D-4E1D-BBA6-4DE2561805D3}"/>
    <cellStyle name="Comma 2 2 2 3 6 2" xfId="29371" xr:uid="{8CE7B238-7B47-4977-A097-193367CFE0CA}"/>
    <cellStyle name="Comma 2 2 2 3 7" xfId="27447" xr:uid="{8337BE12-E970-407D-970E-FA6E763F4B62}"/>
    <cellStyle name="Comma 2 2 2 3 8" xfId="36602" xr:uid="{0E501814-5F76-4474-9BA3-443AAC8311F7}"/>
    <cellStyle name="Comma 2 2 2 4" xfId="8722" xr:uid="{FC4AACC4-CA82-4608-A804-C1F4E3A1AA4B}"/>
    <cellStyle name="Comma 2 2 2 4 2" xfId="11698" xr:uid="{D6C3CD7A-7C37-47C0-B0B5-7FC80B094427}"/>
    <cellStyle name="Comma 2 2 2 4 2 2" xfId="15277" xr:uid="{26086207-7180-49A0-88B4-EB38A2B3D1FB}"/>
    <cellStyle name="Comma 2 2 2 4 2 2 2" xfId="35703" xr:uid="{9B8AF11F-C162-46B5-8570-C858726FFB3C}"/>
    <cellStyle name="Comma 2 2 2 4 2 2 3" xfId="40048" xr:uid="{7B3B55F3-9AF4-490A-88EA-B08F06CDC62D}"/>
    <cellStyle name="Comma 2 2 2 4 2 3" xfId="18804" xr:uid="{1A9E7366-3775-4538-99E4-57B230DB1F3C}"/>
    <cellStyle name="Comma 2 2 2 4 2 3 2" xfId="42030" xr:uid="{600AE1CD-6A86-4ED4-A213-30A53222E1D9}"/>
    <cellStyle name="Comma 2 2 2 4 2 4" xfId="38082" xr:uid="{5B627DA3-94DC-4AFD-A2C7-90A46E002BE3}"/>
    <cellStyle name="Comma 2 2 2 4 3" xfId="13880" xr:uid="{3C20EF13-7D5D-41E2-8CAB-B54A7F0EBA90}"/>
    <cellStyle name="Comma 2 2 2 4 3 2" xfId="34408" xr:uid="{FE582B7D-85A3-4D37-A607-D5901957A9CF}"/>
    <cellStyle name="Comma 2 2 2 4 3 3" xfId="38838" xr:uid="{DCA5D819-7867-45A9-A270-58BBF8442B08}"/>
    <cellStyle name="Comma 2 2 2 4 4" xfId="17413" xr:uid="{DAF08705-F827-4A44-AC70-EFE2B3C9A282}"/>
    <cellStyle name="Comma 2 2 2 4 4 2" xfId="33670" xr:uid="{E1E49CB5-D356-4C1F-AD03-7AF2936714E5}"/>
    <cellStyle name="Comma 2 2 2 4 4 3" xfId="40779" xr:uid="{07792D26-51CF-4F7E-8ACD-F622A1D76EC3}"/>
    <cellStyle name="Comma 2 2 2 4 5" xfId="22606" xr:uid="{5EF39862-4FAD-46B4-9EA0-ECA20F001F0F}"/>
    <cellStyle name="Comma 2 2 2 4 5 2" xfId="30734" xr:uid="{D7AA302E-F353-494E-84D2-EB78D6C87D1C}"/>
    <cellStyle name="Comma 2 2 2 4 6" xfId="28758" xr:uid="{53DDEBBA-2CC6-4D35-AF48-594FD9784DE0}"/>
    <cellStyle name="Comma 2 2 2 4 7" xfId="36771" xr:uid="{8C49511E-528C-4C9B-A0A5-028C59191174}"/>
    <cellStyle name="Comma 2 2 2 5" xfId="8715" xr:uid="{6F93113C-6D26-4AA0-8CDD-BFE3540EE5B8}"/>
    <cellStyle name="Comma 2 2 2 5 2" xfId="11692" xr:uid="{B988E953-E70D-4723-A261-F9CB3ECB02C5}"/>
    <cellStyle name="Comma 2 2 2 5 2 2" xfId="15271" xr:uid="{17C09DB5-B6D8-4C12-B1EE-D406692E3461}"/>
    <cellStyle name="Comma 2 2 2 5 2 2 2" xfId="35166" xr:uid="{CAA55BCF-8587-4FAF-BB15-9D21A35FBE03}"/>
    <cellStyle name="Comma 2 2 2 5 2 3" xfId="18798" xr:uid="{61A23055-D32E-43DE-87D0-CE1F9B753C0B}"/>
    <cellStyle name="Comma 2 2 2 5 2 4" xfId="39519" xr:uid="{A4E27D29-A554-4EA0-ADBD-35569C276B99}"/>
    <cellStyle name="Comma 2 2 2 5 3" xfId="13874" xr:uid="{E74F5A67-41A3-4514-B294-3B2CE7E1E720}"/>
    <cellStyle name="Comma 2 2 2 5 3 2" xfId="33152" xr:uid="{6CF755DB-72B8-4C04-8654-7595FAF7E7B7}"/>
    <cellStyle name="Comma 2 2 2 5 3 3" xfId="41517" xr:uid="{7F27836C-07F1-461C-8211-2327E783EAB6}"/>
    <cellStyle name="Comma 2 2 2 5 4" xfId="17407" xr:uid="{665B3DA5-AE63-405B-88E0-2053873F63F4}"/>
    <cellStyle name="Comma 2 2 2 5 4 2" xfId="30185" xr:uid="{844F48AA-D41F-49E5-843D-2552B41EA162}"/>
    <cellStyle name="Comma 2 2 2 5 5" xfId="28234" xr:uid="{EAE551C5-4477-4066-9AC0-D5A83473B7D6}"/>
    <cellStyle name="Comma 2 2 2 5 6" xfId="37550" xr:uid="{D43E313D-ECEE-4E24-A4C2-133FF341A3A5}"/>
    <cellStyle name="Comma 2 2 2 6" xfId="8702" xr:uid="{282D1B8C-7C01-4C23-88AE-55D8E0CE1321}"/>
    <cellStyle name="Comma 2 2 2 6 2" xfId="11678" xr:uid="{F2CCC4CF-0429-429E-A6D5-2A5E5F7747CA}"/>
    <cellStyle name="Comma 2 2 2 6 2 2" xfId="15257" xr:uid="{2625E1BA-A27B-4380-B5B6-4FCF587995B9}"/>
    <cellStyle name="Comma 2 2 2 6 2 3" xfId="18784" xr:uid="{BD235BAF-CA67-4197-8B9D-20B4AEB52883}"/>
    <cellStyle name="Comma 2 2 2 6 3" xfId="13861" xr:uid="{7146FBE7-9361-4FF1-8E79-FC6F4112B440}"/>
    <cellStyle name="Comma 2 2 2 6 3 2" xfId="34581" xr:uid="{12F9801C-1C11-448E-BE04-2C68408813EC}"/>
    <cellStyle name="Comma 2 2 2 6 3 3" xfId="40953" xr:uid="{2BEC2E58-0418-4AD7-B192-B554BB145FA9}"/>
    <cellStyle name="Comma 2 2 2 6 4" xfId="17394" xr:uid="{8D44F4BE-A7E6-4D6D-A2E6-A60E002F041C}"/>
    <cellStyle name="Comma 2 2 2 6 4 2" xfId="29577" xr:uid="{D0A496BF-36B7-4480-A292-BD99A23F0B39}"/>
    <cellStyle name="Comma 2 2 2 6 5" xfId="27657" xr:uid="{F7578F94-C247-4D72-B9C3-9667A9BF2671}"/>
    <cellStyle name="Comma 2 2 2 6 6" xfId="36945" xr:uid="{3253BF02-1947-4986-8520-FB26AADDABE6}"/>
    <cellStyle name="Comma 2 2 2 7" xfId="9848" xr:uid="{9E10108D-977F-47E0-BCD4-083F3458DE78}"/>
    <cellStyle name="Comma 2 2 2 7 2" xfId="25080" xr:uid="{AF28ED13-863D-4CBD-B06E-085BFEA7A9AF}"/>
    <cellStyle name="Comma 2 2 2 7 2 2" xfId="33882" xr:uid="{AF084EF1-2EBA-4A58-BF62-C6749060CA62}"/>
    <cellStyle name="Comma 2 2 2 7 3" xfId="30907" xr:uid="{F994720B-3366-4381-8D5A-57ABE9E4563F}"/>
    <cellStyle name="Comma 2 2 2 7 4" xfId="38323" xr:uid="{989AEAEC-7E03-4820-9811-53B2B84B4DE7}"/>
    <cellStyle name="Comma 2 2 2 7 5" xfId="22748" xr:uid="{A3D5D1A6-0E34-4E03-9ECE-8887465DBEE2}"/>
    <cellStyle name="Comma 2 2 2 8" xfId="24083" xr:uid="{1D01F364-EC2C-4024-B6A8-3A4BB30E1225}"/>
    <cellStyle name="Comma 2 2 2 8 2" xfId="32597" xr:uid="{81373BA1-7134-49D0-978B-F964D1138633}"/>
    <cellStyle name="Comma 2 2 2 8 3" xfId="40262" xr:uid="{DBA60247-4712-4277-AAF4-6DE14C44088F}"/>
    <cellStyle name="Comma 2 2 2 9" xfId="21081" xr:uid="{80A507A8-A61F-49D7-9216-8F72B09262FB}"/>
    <cellStyle name="Comma 2 2 2 9 2" xfId="28968" xr:uid="{C0472AEA-777E-49E3-B862-36EF64FBFE03}"/>
    <cellStyle name="Comma 2 2 3" xfId="822" xr:uid="{F4B116A5-E253-48C9-8D36-6D014FEC5E30}"/>
    <cellStyle name="Comma 2 2 3 10" xfId="6572" xr:uid="{7D9BAA3B-F00E-473D-946A-40D39411D28E}"/>
    <cellStyle name="Comma 2 2 3 11" xfId="6673" xr:uid="{B370BE70-BEF0-4C51-90E8-229946B7F1C5}"/>
    <cellStyle name="Comma 2 2 3 12" xfId="42918" xr:uid="{5E8D3F03-BD18-478D-8524-6E66B95B0A96}"/>
    <cellStyle name="Comma 2 2 3 2" xfId="1967" xr:uid="{27F332A0-3B2E-4225-954F-D568F67C3C5E}"/>
    <cellStyle name="Comma 2 2 3 2 2" xfId="3730" xr:uid="{60876F12-48C0-444E-B966-4E5747D6528F}"/>
    <cellStyle name="Comma 2 2 3 2 2 2" xfId="11702" xr:uid="{B2847B78-B081-41C0-8CE9-CE672AD0AECB}"/>
    <cellStyle name="Comma 2 2 3 2 2 2 2" xfId="15281" xr:uid="{45B71B28-588F-44AC-9132-A288B5E3EF20}"/>
    <cellStyle name="Comma 2 2 3 2 2 2 3" xfId="18808" xr:uid="{2EF59C13-F5C1-4482-A57A-CCFB5A327087}"/>
    <cellStyle name="Comma 2 2 3 2 2 3" xfId="13884" xr:uid="{E1F8554E-08FC-4E4B-BCF7-7AFA6E7E073C}"/>
    <cellStyle name="Comma 2 2 3 2 2 4" xfId="17417" xr:uid="{FE85CD46-EA4C-4691-B4EB-45B1BA491539}"/>
    <cellStyle name="Comma 2 2 3 2 2 5" xfId="8725" xr:uid="{B7AF2234-4447-4B9D-A9F6-E7A1CFD06988}"/>
    <cellStyle name="Comma 2 2 3 2 2 6" xfId="45755" xr:uid="{F2CF05EC-880A-4CE3-8BBC-CF20DEF78970}"/>
    <cellStyle name="Comma 2 2 3 2 3" xfId="5101" xr:uid="{28315603-74B6-4030-80AE-72D364F244EF}"/>
    <cellStyle name="Comma 2 2 3 2 3 2" xfId="15264" xr:uid="{271B1A79-D7CE-40BD-A792-E1C37B2A3C07}"/>
    <cellStyle name="Comma 2 2 3 2 3 3" xfId="18791" xr:uid="{4773F306-74BB-4CDD-8FF8-C11A5292CFCD}"/>
    <cellStyle name="Comma 2 2 3 2 3 4" xfId="11685" xr:uid="{7F2F670E-08DC-4F52-BDAF-DBBBBF1F5332}"/>
    <cellStyle name="Comma 2 2 3 2 3 5" xfId="47104" xr:uid="{9958B0DC-A86C-492B-A368-9B3BDCB14871}"/>
    <cellStyle name="Comma 2 2 3 2 4" xfId="13868" xr:uid="{2656A711-660E-448E-BD31-922E4D39A641}"/>
    <cellStyle name="Comma 2 2 3 2 5" xfId="17401" xr:uid="{5763436F-7B49-4F1A-8B64-14EEC0D0FE40}"/>
    <cellStyle name="Comma 2 2 3 2 6" xfId="8709" xr:uid="{5AE926E1-6EAE-45BF-A76E-F5FA55BA9992}"/>
    <cellStyle name="Comma 2 2 3 2 7" xfId="44014" xr:uid="{90639E92-1D6A-4C4B-9C0C-3C0776E39E58}"/>
    <cellStyle name="Comma 2 2 3 3" xfId="1405" xr:uid="{B41E5F91-8B1E-40DE-BCAA-B17E83DB19A2}"/>
    <cellStyle name="Comma 2 2 3 3 2" xfId="3212" xr:uid="{D8A3F7EE-BB85-45F0-818B-A0A9A820EFC7}"/>
    <cellStyle name="Comma 2 2 3 3 2 2" xfId="15275" xr:uid="{F86BA60D-2E67-40CF-A023-5A1855D6A27E}"/>
    <cellStyle name="Comma 2 2 3 3 2 3" xfId="18802" xr:uid="{D8231105-6F91-4F5E-AAC3-D68EABA3AA03}"/>
    <cellStyle name="Comma 2 2 3 3 2 4" xfId="11696" xr:uid="{4EFA53FD-8162-41B0-8C78-22ED27F15BE5}"/>
    <cellStyle name="Comma 2 2 3 3 2 5" xfId="45237" xr:uid="{48C3D27E-CF8C-4BF1-B059-6C788E5893B9}"/>
    <cellStyle name="Comma 2 2 3 3 3" xfId="13878" xr:uid="{B6CA6705-C803-4322-B563-7C2D0156BE87}"/>
    <cellStyle name="Comma 2 2 3 3 4" xfId="17411" xr:uid="{92FFA014-0583-4437-B7B4-1E7E30666EE4}"/>
    <cellStyle name="Comma 2 2 3 3 5" xfId="8719" xr:uid="{2163BB99-BE00-402B-99AF-C08129CFF158}"/>
    <cellStyle name="Comma 2 2 3 3 6" xfId="43496" xr:uid="{B9CD0B83-C705-4A6D-87F3-CC4687CFFF73}"/>
    <cellStyle name="Comma 2 2 3 4" xfId="2634" xr:uid="{F6EA9BF4-6E69-4368-B153-67EF324F040E}"/>
    <cellStyle name="Comma 2 2 3 4 2" xfId="11675" xr:uid="{2EC8FB44-58BF-4EA1-9CB0-6BA01D00953A}"/>
    <cellStyle name="Comma 2 2 3 4 2 2" xfId="15254" xr:uid="{5CE168A8-6019-4713-BDA2-DABEE1046C70}"/>
    <cellStyle name="Comma 2 2 3 4 2 3" xfId="18781" xr:uid="{2AE30D9D-0DC5-442B-85E5-BC6E7B7AAA8F}"/>
    <cellStyle name="Comma 2 2 3 4 3" xfId="13858" xr:uid="{86BAC2E4-FB1B-4951-8A11-1CD83149F61D}"/>
    <cellStyle name="Comma 2 2 3 4 4" xfId="17391" xr:uid="{678DCB3C-8FAE-4210-992D-2A44B879530D}"/>
    <cellStyle name="Comma 2 2 3 4 5" xfId="8698" xr:uid="{876E35A2-A804-4EA9-B2C9-3A0480C6F1E9}"/>
    <cellStyle name="Comma 2 2 3 4 6" xfId="44659" xr:uid="{C1A205EA-1CE7-4286-9BEA-899685C56F09}"/>
    <cellStyle name="Comma 2 2 3 5" xfId="4583" xr:uid="{CBC1A87E-9E8B-4570-98FF-374F026327F4}"/>
    <cellStyle name="Comma 2 2 3 5 2" xfId="9390" xr:uid="{68C9C2A2-1E0D-43AF-982B-9E270070C24B}"/>
    <cellStyle name="Comma 2 2 3 5 3" xfId="46586" xr:uid="{11C4E7E1-CDEE-42D9-B96A-5A71A5DE014D}"/>
    <cellStyle name="Comma 2 2 3 6" xfId="5568" xr:uid="{C324A36B-E206-4747-AD8B-1FAA69F5FA7A}"/>
    <cellStyle name="Comma 2 2 3 6 2" xfId="7680" xr:uid="{D8F4106B-E74E-4810-AAE3-8D67E6B94FF8}"/>
    <cellStyle name="Comma 2 2 3 6 3" xfId="47569" xr:uid="{DD447EA2-14A0-4AE4-982F-D36BAA195F68}"/>
    <cellStyle name="Comma 2 2 3 7" xfId="7096" xr:uid="{C11F86C8-1D92-4604-9A0D-BF1DEBA174DF}"/>
    <cellStyle name="Comma 2 2 3 8" xfId="13208" xr:uid="{F972E31B-3DE7-4453-B124-23EE1661B683}"/>
    <cellStyle name="Comma 2 2 3 9" xfId="16744" xr:uid="{2E6FA3A0-0473-4C81-A1D3-DC38C1D0AE5D}"/>
    <cellStyle name="Comma 2 2 4" xfId="329" xr:uid="{7BEB879F-F854-4698-8D44-2EAE75E38D53}"/>
    <cellStyle name="Comma 2 2 4 10" xfId="36205" xr:uid="{8D24BFB9-5B96-40DA-AFFB-47D4FE298EE9}"/>
    <cellStyle name="Comma 2 2 4 11" xfId="6962" xr:uid="{88467CAB-3B39-4B57-B022-AB93927EC4B9}"/>
    <cellStyle name="Comma 2 2 4 12" xfId="42664" xr:uid="{B6F689B7-3F61-46FB-B417-2F1B4B4988CC}"/>
    <cellStyle name="Comma 2 2 4 2" xfId="1727" xr:uid="{8A89BCB5-3023-46B2-AC5F-7A560E1E6CFA}"/>
    <cellStyle name="Comma 2 2 4 2 10" xfId="43778" xr:uid="{E69FAA41-5179-424D-BD07-0C8E1245125B}"/>
    <cellStyle name="Comma 2 2 4 2 2" xfId="3494" xr:uid="{E90560C3-3D03-4B68-A883-5DAEBD753E26}"/>
    <cellStyle name="Comma 2 2 4 2 2 2" xfId="11700" xr:uid="{21A65620-A4C5-4EF7-8650-872D5ACD27A4}"/>
    <cellStyle name="Comma 2 2 4 2 2 2 2" xfId="15279" xr:uid="{A0638CDE-EAA2-4A3A-BC33-5235675E69E5}"/>
    <cellStyle name="Comma 2 2 4 2 2 2 2 2" xfId="35345" xr:uid="{155294EC-4F86-4747-9172-CF34B18CF57F}"/>
    <cellStyle name="Comma 2 2 4 2 2 2 3" xfId="18806" xr:uid="{036D8073-1C72-4838-9AF8-4BF96BE707ED}"/>
    <cellStyle name="Comma 2 2 4 2 2 2 4" xfId="39698" xr:uid="{99F577D1-0D92-4C8B-8883-643CDA96BE4F}"/>
    <cellStyle name="Comma 2 2 4 2 2 3" xfId="13882" xr:uid="{978BDB37-B3F4-4C72-8ACA-CED82846B299}"/>
    <cellStyle name="Comma 2 2 4 2 2 3 2" xfId="33325" xr:uid="{3783AC54-7D38-4A48-8294-A640D900677E}"/>
    <cellStyle name="Comma 2 2 4 2 2 3 3" xfId="41690" xr:uid="{A1C14F7F-25F6-48D0-8820-56DA06B3A4AF}"/>
    <cellStyle name="Comma 2 2 4 2 2 4" xfId="17415" xr:uid="{1FB3D9D7-CC61-45BE-B228-A7F25D310077}"/>
    <cellStyle name="Comma 2 2 4 2 2 4 2" xfId="30371" xr:uid="{C82D75CB-20F3-4787-B10B-E6A4F0860110}"/>
    <cellStyle name="Comma 2 2 4 2 2 5" xfId="28406" xr:uid="{0BEE5F5A-4173-4EEA-BB67-E9225C37F0F6}"/>
    <cellStyle name="Comma 2 2 4 2 2 6" xfId="37730" xr:uid="{CC0E70C5-BF05-424D-8FD6-CB5D80EB7183}"/>
    <cellStyle name="Comma 2 2 4 2 2 7" xfId="8724" xr:uid="{53AA5D8E-9F10-4FAF-945F-5907754155CC}"/>
    <cellStyle name="Comma 2 2 4 2 2 8" xfId="45519" xr:uid="{1BA411EF-9031-45B2-AA3A-CE81A42ABA9B}"/>
    <cellStyle name="Comma 2 2 4 2 3" xfId="9615" xr:uid="{19563321-8692-4AF2-914C-2D6D5F232985}"/>
    <cellStyle name="Comma 2 2 4 2 3 2" xfId="23272" xr:uid="{B164C8A9-1851-4A57-B8E9-11D4567238E1}"/>
    <cellStyle name="Comma 2 2 4 2 3 2 2" xfId="31598" xr:uid="{E8AA18A5-022E-4AFB-A3E4-8E8F6919ACA7}"/>
    <cellStyle name="Comma 2 2 4 2 3 2 3" xfId="39156" xr:uid="{2D935EA9-4C3E-47A1-B38D-6A18247066E4}"/>
    <cellStyle name="Comma 2 2 4 2 3 3" xfId="25813" xr:uid="{137A59D0-1BF6-45FC-8DC9-CC18AEF4B6DE}"/>
    <cellStyle name="Comma 2 2 4 2 3 3 2" xfId="34765" xr:uid="{69A98B30-DB77-4CFF-B010-2B4E7A327ADC}"/>
    <cellStyle name="Comma 2 2 4 2 3 3 3" xfId="41137" xr:uid="{ED9FAD16-00D3-4945-94AE-8644CFC27C13}"/>
    <cellStyle name="Comma 2 2 4 2 3 4" xfId="21788" xr:uid="{019B7775-4E7B-40EF-BA55-58A6075884D2}"/>
    <cellStyle name="Comma 2 2 4 2 3 4 2" xfId="29775" xr:uid="{3566A57E-9CDB-4AE2-8A4E-57D8ED817E46}"/>
    <cellStyle name="Comma 2 2 4 2 3 5" xfId="27841" xr:uid="{47D790D7-8D51-47BE-A426-1D59791E15D9}"/>
    <cellStyle name="Comma 2 2 4 2 3 6" xfId="37143" xr:uid="{7E0429DB-A48D-40DE-828F-BA9B670D6591}"/>
    <cellStyle name="Comma 2 2 4 2 3 7" xfId="20385" xr:uid="{E9808EED-973D-45A4-96B9-02538EB3C753}"/>
    <cellStyle name="Comma 2 2 4 2 4" xfId="22851" xr:uid="{1CA6EF70-212A-46B4-A95E-949B360981EB}"/>
    <cellStyle name="Comma 2 2 4 2 4 2" xfId="25239" xr:uid="{AAE40469-C242-4E9F-8423-CD50DF0FB4D9}"/>
    <cellStyle name="Comma 2 2 4 2 4 2 2" xfId="34056" xr:uid="{753C9B71-905F-4509-99C0-39BC9FE73AAA}"/>
    <cellStyle name="Comma 2 2 4 2 4 3" xfId="31066" xr:uid="{28CA6330-7699-4C94-991A-5BA039295294}"/>
    <cellStyle name="Comma 2 2 4 2 4 4" xfId="38499" xr:uid="{1DAE0ADB-1F38-4E7D-931A-CACEEE3AED56}"/>
    <cellStyle name="Comma 2 2 4 2 5" xfId="24226" xr:uid="{4E98BAC3-C44F-4BCB-9337-7DF6B945C4BA}"/>
    <cellStyle name="Comma 2 2 4 2 5 2" xfId="32769" xr:uid="{BFE632D8-5BCE-46F5-AE9E-57DB9EDC2F5C}"/>
    <cellStyle name="Comma 2 2 4 2 5 3" xfId="40434" xr:uid="{E84F9F91-B8B4-4638-A0F9-49B82C73F702}"/>
    <cellStyle name="Comma 2 2 4 2 6" xfId="21250" xr:uid="{C9D5C123-7C7A-4C33-90C3-092704D1AD5C}"/>
    <cellStyle name="Comma 2 2 4 2 6 2" xfId="29168" xr:uid="{6057CE87-834C-4828-8644-750BFB2B4F36}"/>
    <cellStyle name="Comma 2 2 4 2 7" xfId="27257" xr:uid="{EC9974AC-5F18-4D23-85D0-BE701DCCDE72}"/>
    <cellStyle name="Comma 2 2 4 2 8" xfId="36402" xr:uid="{E683A2A9-1A3A-4299-9849-70706901B0B1}"/>
    <cellStyle name="Comma 2 2 4 2 9" xfId="8247" xr:uid="{7BC769F4-D907-44A8-B956-86B1F23AC747}"/>
    <cellStyle name="Comma 2 2 4 3" xfId="2380" xr:uid="{0EF55EA1-1F4A-4FE0-9806-072CE46955F6}"/>
    <cellStyle name="Comma 2 2 4 3 10" xfId="44405" xr:uid="{5C484EEF-5AF1-4547-A9A5-BED4314D86ED}"/>
    <cellStyle name="Comma 2 2 4 3 2" xfId="11681" xr:uid="{1F8D6781-72B7-402D-A176-898899ABF688}"/>
    <cellStyle name="Comma 2 2 4 3 2 2" xfId="15260" xr:uid="{714F4EA2-AEBC-4D9B-8F00-AB5983C8A21F}"/>
    <cellStyle name="Comma 2 2 4 3 2 2 2" xfId="26486" xr:uid="{09909692-A105-4B1F-A301-75B61236DD99}"/>
    <cellStyle name="Comma 2 2 4 3 2 2 2 2" xfId="35541" xr:uid="{C906B239-25C9-4B63-840D-B4E78962E7CB}"/>
    <cellStyle name="Comma 2 2 4 3 2 2 3" xfId="32269" xr:uid="{E03A8B23-7275-43FA-A114-7506349F87AC}"/>
    <cellStyle name="Comma 2 2 4 3 2 2 4" xfId="39886" xr:uid="{1F5CA5CC-55DE-458E-B2F6-1C8184F79087}"/>
    <cellStyle name="Comma 2 2 4 3 2 3" xfId="18787" xr:uid="{4542A8E6-54F6-4F26-9527-042C62C13714}"/>
    <cellStyle name="Comma 2 2 4 3 2 3 2" xfId="33512" xr:uid="{F2EC072F-F0C5-4617-938C-CCDBC000B31F}"/>
    <cellStyle name="Comma 2 2 4 3 2 3 3" xfId="41871" xr:uid="{626430B9-75F2-470A-A49A-FBCB38C37DDB}"/>
    <cellStyle name="Comma 2 2 4 3 2 4" xfId="22462" xr:uid="{F0049B65-06DE-4E5C-A480-C06B58F7C949}"/>
    <cellStyle name="Comma 2 2 4 3 2 4 2" xfId="30568" xr:uid="{874C61FA-D2E3-4384-9C16-E337E0C30ADF}"/>
    <cellStyle name="Comma 2 2 4 3 2 5" xfId="28593" xr:uid="{F009DFDE-27CF-4161-A3A1-C1A29F876660}"/>
    <cellStyle name="Comma 2 2 4 3 2 6" xfId="37926" xr:uid="{566654E6-2D67-4E9A-BF2C-4EA02A4C031B}"/>
    <cellStyle name="Comma 2 2 4 3 3" xfId="13864" xr:uid="{BFFA44ED-EF0E-4E2B-BF85-957DAC5D5EFF}"/>
    <cellStyle name="Comma 2 2 4 3 3 2" xfId="23449" xr:uid="{E1F648CF-D847-4066-987E-A6043339206A}"/>
    <cellStyle name="Comma 2 2 4 3 3 2 2" xfId="31778" xr:uid="{42F777C0-8F77-4084-9108-42C5DC4CDEF3}"/>
    <cellStyle name="Comma 2 2 4 3 3 2 3" xfId="39330" xr:uid="{4994530B-2E67-4D25-B9E3-D9DA5F6F144B}"/>
    <cellStyle name="Comma 2 2 4 3 3 3" xfId="25994" xr:uid="{78E66247-F91D-4BA2-BF1D-4B74478CC516}"/>
    <cellStyle name="Comma 2 2 4 3 3 3 2" xfId="34960" xr:uid="{7A33932D-30FE-418E-802B-0935E2B4E690}"/>
    <cellStyle name="Comma 2 2 4 3 3 3 3" xfId="41326" xr:uid="{C68FB054-EB49-40B2-9E20-6752AD9A4492}"/>
    <cellStyle name="Comma 2 2 4 3 3 4" xfId="21968" xr:uid="{475D2FDD-32A7-436F-A6FD-3849C2FCEE3E}"/>
    <cellStyle name="Comma 2 2 4 3 3 4 2" xfId="29978" xr:uid="{A9CCCCCF-5B13-48A3-9A46-F333A4C37102}"/>
    <cellStyle name="Comma 2 2 4 3 3 5" xfId="28037" xr:uid="{6698FEE5-4718-4DEE-AC78-7DE40E5E877B}"/>
    <cellStyle name="Comma 2 2 4 3 3 6" xfId="37345" xr:uid="{158C54F4-D214-46DE-B59C-DE9E9D5F4D69}"/>
    <cellStyle name="Comma 2 2 4 3 4" xfId="17397" xr:uid="{9E114AB0-2C66-4C5D-83AC-94D42D83251D}"/>
    <cellStyle name="Comma 2 2 4 3 4 2" xfId="25426" xr:uid="{91009D1F-685C-4688-BAE3-7E25DA957AA1}"/>
    <cellStyle name="Comma 2 2 4 3 4 2 2" xfId="34257" xr:uid="{8DFA1832-CA2C-483B-8CAD-2AF7651B3FC4}"/>
    <cellStyle name="Comma 2 2 4 3 4 3" xfId="31250" xr:uid="{4DCDDDFB-978D-4522-B8DC-F577EC0DAFCC}"/>
    <cellStyle name="Comma 2 2 4 3 4 4" xfId="38691" xr:uid="{90771329-2790-4F08-9760-90287A735A33}"/>
    <cellStyle name="Comma 2 2 4 3 5" xfId="24408" xr:uid="{33B84067-B1DA-4B00-9F25-E59F36823B53}"/>
    <cellStyle name="Comma 2 2 4 3 5 2" xfId="32958" xr:uid="{A8F28715-6A22-4CCC-AA25-C9D9E6E0C659}"/>
    <cellStyle name="Comma 2 2 4 3 5 3" xfId="40617" xr:uid="{5AB00E29-8423-47C5-9308-A8C9D29A7A00}"/>
    <cellStyle name="Comma 2 2 4 3 6" xfId="21431" xr:uid="{8755AEB8-9F12-4B26-913B-A14D5BDEE895}"/>
    <cellStyle name="Comma 2 2 4 3 6 2" xfId="29370" xr:uid="{56E0AB4E-CA4A-4565-9B6E-2E1034BC81CA}"/>
    <cellStyle name="Comma 2 2 4 3 7" xfId="27446" xr:uid="{67E2507F-ABFB-4C9E-A87D-CB81BF5D666E}"/>
    <cellStyle name="Comma 2 2 4 3 8" xfId="36601" xr:uid="{6C9BC8AA-74D3-4CF1-B70F-605DF795B168}"/>
    <cellStyle name="Comma 2 2 4 3 9" xfId="8705" xr:uid="{A71E2987-A973-427B-B0D5-E444CA0D6BD0}"/>
    <cellStyle name="Comma 2 2 4 4" xfId="4865" xr:uid="{827FB87A-D921-4D8E-A4E1-492D9BE58339}"/>
    <cellStyle name="Comma 2 2 4 4 2" xfId="23576" xr:uid="{585F81D5-6170-4056-8190-3951FADBD26A}"/>
    <cellStyle name="Comma 2 2 4 4 2 2" xfId="26155" xr:uid="{C6E0C711-6476-4A8B-8BED-B5A035FFF748}"/>
    <cellStyle name="Comma 2 2 4 4 2 2 2" xfId="35165" xr:uid="{9FA63543-2DF3-4534-B140-8C07D9FC2252}"/>
    <cellStyle name="Comma 2 2 4 4 2 3" xfId="31940" xr:uid="{5359E3DE-DE7D-432A-8B82-27F860B78D14}"/>
    <cellStyle name="Comma 2 2 4 4 2 4" xfId="39518" xr:uid="{381266A4-BCA3-4B6E-8404-C7C1A74B3276}"/>
    <cellStyle name="Comma 2 2 4 4 3" xfId="24540" xr:uid="{1E33A627-2CB7-4086-B45F-FE3ABFFF74B8}"/>
    <cellStyle name="Comma 2 2 4 4 3 2" xfId="33151" xr:uid="{C39FF7AE-C9BD-4623-9D4F-5B8E62DFAC7C}"/>
    <cellStyle name="Comma 2 2 4 4 3 3" xfId="41516" xr:uid="{DE2559CA-569A-412A-8A1B-2D90504A0AAD}"/>
    <cellStyle name="Comma 2 2 4 4 4" xfId="22132" xr:uid="{D25EFC0F-E242-49D2-A220-D86642FC2875}"/>
    <cellStyle name="Comma 2 2 4 4 4 2" xfId="30184" xr:uid="{38067E5E-5322-44C1-8C30-08AD90F05CD7}"/>
    <cellStyle name="Comma 2 2 4 4 5" xfId="28233" xr:uid="{E35B877A-FFB9-48A4-9AD2-0D0E4398E35C}"/>
    <cellStyle name="Comma 2 2 4 4 6" xfId="37549" xr:uid="{F7BBD94C-CB4A-46E8-911E-D58C3273D60B}"/>
    <cellStyle name="Comma 2 2 4 4 7" xfId="20614" xr:uid="{B14DD639-BD32-4185-9ED0-8EA7911574FB}"/>
    <cellStyle name="Comma 2 2 4 4 8" xfId="9457" xr:uid="{1A029D00-C594-4584-ACCF-A368F850D1D3}"/>
    <cellStyle name="Comma 2 2 4 4 9" xfId="46868" xr:uid="{AC20EBBC-9CC5-464F-BE42-F23066C799FD}"/>
    <cellStyle name="Comma 2 2 4 5" xfId="5569" xr:uid="{C17DC63F-4765-4A50-927D-76C4BBEC208E}"/>
    <cellStyle name="Comma 2 2 4 5 2" xfId="23126" xr:uid="{FD9809B1-5B9E-475D-8CAA-45CA089FA0C1}"/>
    <cellStyle name="Comma 2 2 4 5 2 2" xfId="31437" xr:uid="{30A8E331-2CCA-4C0F-9E61-48E8E7707962}"/>
    <cellStyle name="Comma 2 2 4 5 2 3" xfId="38995" xr:uid="{3FB83043-EC64-484D-B302-93D153B7050E}"/>
    <cellStyle name="Comma 2 2 4 5 3" xfId="25656" xr:uid="{6FDACCC8-7509-450C-B4B3-495A1D12FFAA}"/>
    <cellStyle name="Comma 2 2 4 5 3 2" xfId="34580" xr:uid="{DA365805-36BB-4506-886F-D9DA53BB985A}"/>
    <cellStyle name="Comma 2 2 4 5 3 3" xfId="40952" xr:uid="{5FFDD3BD-DAC8-4257-9B56-104CB0F377FC}"/>
    <cellStyle name="Comma 2 2 4 5 4" xfId="21616" xr:uid="{88C43327-27C1-46AF-815E-1DBB0A209CE2}"/>
    <cellStyle name="Comma 2 2 4 5 4 2" xfId="29576" xr:uid="{BC537903-75C8-4B33-A0C6-2D10EB079561}"/>
    <cellStyle name="Comma 2 2 4 5 5" xfId="27656" xr:uid="{B477F0F8-DFE6-4A21-A86E-E428409CDBF7}"/>
    <cellStyle name="Comma 2 2 4 5 6" xfId="36944" xr:uid="{815D5373-ECF2-4BC1-88E8-33BBBC661237}"/>
    <cellStyle name="Comma 2 2 4 5 7" xfId="20288" xr:uid="{D402D912-B62D-4B44-B2C8-0D2AEB2FFDCC}"/>
    <cellStyle name="Comma 2 2 4 5 8" xfId="7679" xr:uid="{40FFBAC2-8E86-4EEC-83C5-964EB256392C}"/>
    <cellStyle name="Comma 2 2 4 5 9" xfId="47570" xr:uid="{E5C31B2A-8CA3-4564-A563-E38AA33D9623}"/>
    <cellStyle name="Comma 2 2 4 6" xfId="7294" xr:uid="{AE2487AE-D44E-442C-8368-44B93AC064FC}"/>
    <cellStyle name="Comma 2 2 4 6 2" xfId="25079" xr:uid="{937DB8B9-6EB5-40E0-BA14-5FAAC804DC6A}"/>
    <cellStyle name="Comma 2 2 4 6 2 2" xfId="33881" xr:uid="{366F446A-A75D-4D4C-B876-FC098F54C6C8}"/>
    <cellStyle name="Comma 2 2 4 6 3" xfId="30906" xr:uid="{34CDBAB3-E9CB-47A3-807C-7185B6E35E43}"/>
    <cellStyle name="Comma 2 2 4 6 4" xfId="38322" xr:uid="{7A1C417F-29E7-44D4-BCA8-D4BA78FEC758}"/>
    <cellStyle name="Comma 2 2 4 6 5" xfId="22747" xr:uid="{89B2BCE4-A9B1-4D1D-A3CA-844402041223}"/>
    <cellStyle name="Comma 2 2 4 7" xfId="13470" xr:uid="{9883DEEB-88F1-45A0-8064-3CEEDF8E6FF4}"/>
    <cellStyle name="Comma 2 2 4 7 2" xfId="32596" xr:uid="{34BB4FF9-6919-432F-BF7B-23A6449B1181}"/>
    <cellStyle name="Comma 2 2 4 7 3" xfId="40261" xr:uid="{0A76EBC2-9944-4A77-B884-D55675C3D5A8}"/>
    <cellStyle name="Comma 2 2 4 8" xfId="17006" xr:uid="{D9600F87-6888-418E-9FBD-9166296B3C31}"/>
    <cellStyle name="Comma 2 2 4 8 2" xfId="28967" xr:uid="{0280FB69-1942-4480-A5CC-150A255F1311}"/>
    <cellStyle name="Comma 2 2 4 9" xfId="27085" xr:uid="{7642FADE-F9AA-428B-9964-06217BC581B4}"/>
    <cellStyle name="Comma 2 2 5" xfId="1646" xr:uid="{8B888200-9CBC-433E-9041-D3414B922165}"/>
    <cellStyle name="Comma 2 2 5 2" xfId="8730" xr:uid="{EB797251-C157-412D-A421-848610AE8C94}"/>
    <cellStyle name="Comma 2 2 5 2 2" xfId="11027" xr:uid="{40ED7AEF-8439-4E14-A195-72532EE2C507}"/>
    <cellStyle name="Comma 2 2 5 2 2 2" xfId="35702" xr:uid="{8F264C0E-A472-4454-92A0-1A267CBAFDDA}"/>
    <cellStyle name="Comma 2 2 5 2 2 3" xfId="40047" xr:uid="{5A6096B7-5681-4BC3-BE25-D1D410BC9864}"/>
    <cellStyle name="Comma 2 2 5 2 2 4" xfId="26620" xr:uid="{8B52C87B-752C-4695-9E3A-DF656899DE5E}"/>
    <cellStyle name="Comma 2 2 5 2 3" xfId="11707" xr:uid="{A7CA023B-C280-4615-A52D-09593E0DE82F}"/>
    <cellStyle name="Comma 2 2 5 2 3 2" xfId="15286" xr:uid="{E899E1E1-F4DC-4D85-975F-452371B02362}"/>
    <cellStyle name="Comma 2 2 5 2 3 3" xfId="18813" xr:uid="{DF74BB82-4158-4E3C-9007-B53643BA0319}"/>
    <cellStyle name="Comma 2 2 5 2 4" xfId="13889" xr:uid="{E680FD2B-4FE3-4DCD-90D4-EFC7593716FC}"/>
    <cellStyle name="Comma 2 2 5 2 5" xfId="17422" xr:uid="{4EAF0E3F-05BF-4031-96BA-1CA035A84BE0}"/>
    <cellStyle name="Comma 2 2 5 3" xfId="9654" xr:uid="{2B8FAF50-DBA3-4B65-BFFD-278AFCEC20AA}"/>
    <cellStyle name="Comma 2 2 5 3 2" xfId="34407" xr:uid="{8588FAD2-2586-4690-A483-820A76E16623}"/>
    <cellStyle name="Comma 2 2 5 3 3" xfId="38837" xr:uid="{A2DFE767-A233-4522-9813-E305FDBAF4A0}"/>
    <cellStyle name="Comma 2 2 5 3 4" xfId="25532" xr:uid="{C91817C9-D87B-48EF-8D5E-04367ECF8A2C}"/>
    <cellStyle name="Comma 2 2 5 4" xfId="8352" xr:uid="{B7A39BF7-52AA-4E06-823F-5C369CE1752B}"/>
    <cellStyle name="Comma 2 2 5 4 2" xfId="33669" xr:uid="{27DF9391-E579-417B-B07A-6C08F2B51FCD}"/>
    <cellStyle name="Comma 2 2 5 4 3" xfId="40778" xr:uid="{53C0EACB-B2A5-4AFD-AE6C-DC8A20C4649E}"/>
    <cellStyle name="Comma 2 2 5 4 4" xfId="24888" xr:uid="{E0EDB143-6257-450A-B9B3-C110B8782A2C}"/>
    <cellStyle name="Comma 2 2 5 5" xfId="22605" xr:uid="{EFD0DE28-B358-4A68-AD52-B98A36EE7EAB}"/>
    <cellStyle name="Comma 2 2 5 5 2" xfId="30733" xr:uid="{CB862DA8-9192-4734-BB6A-AAF5D919FF4F}"/>
    <cellStyle name="Comma 2 2 5 6" xfId="28757" xr:uid="{9A27D16F-2534-478A-9088-EE279106E632}"/>
    <cellStyle name="Comma 2 2 5 7" xfId="36770" xr:uid="{0F5F2A82-60E2-4F29-B9C7-38202FA3ACA2}"/>
    <cellStyle name="Comma 2 2 5 8" xfId="7466" xr:uid="{3A3D9BAD-8A20-4FF2-BCD7-59C365945BE4}"/>
    <cellStyle name="Comma 2 2 6" xfId="1149" xr:uid="{5F90E5F5-5F53-4A96-9B23-247340904825}"/>
    <cellStyle name="Comma 2 2 6 2" xfId="2956" xr:uid="{E0DA05E1-1CC5-440F-87C3-9A3CC0F3F793}"/>
    <cellStyle name="Comma 2 2 6 2 2" xfId="11694" xr:uid="{CE30424C-BC72-40EE-BA65-D781F9049EB8}"/>
    <cellStyle name="Comma 2 2 6 2 2 2" xfId="15273" xr:uid="{A018D33C-8345-4A0E-A11E-E61C7AAF1D29}"/>
    <cellStyle name="Comma 2 2 6 2 2 3" xfId="18800" xr:uid="{F1F3F4E8-EE65-4F7F-AD62-07A0F5D22D2D}"/>
    <cellStyle name="Comma 2 2 6 2 3" xfId="13876" xr:uid="{7AF7F412-9A31-4BFF-BCCC-681D0EF59245}"/>
    <cellStyle name="Comma 2 2 6 2 4" xfId="17409" xr:uid="{03E72BEF-E597-41FE-8394-9966076F6B04}"/>
    <cellStyle name="Comma 2 2 6 2 5" xfId="8717" xr:uid="{A8259B1D-96C0-4E1D-8B7F-3493BAB90D55}"/>
    <cellStyle name="Comma 2 2 6 2 6" xfId="44981" xr:uid="{9EB91678-BCFA-4933-A033-E8DF21CFE547}"/>
    <cellStyle name="Comma 2 2 6 3" xfId="9674" xr:uid="{5830CF55-1425-4754-B0EE-313A06FA452A}"/>
    <cellStyle name="Comma 2 2 6 4" xfId="8384" xr:uid="{3A125BA1-64E3-4CA7-8BDA-3891C4BB7AE7}"/>
    <cellStyle name="Comma 2 2 6 5" xfId="43240" xr:uid="{FFE6878A-6E01-4930-B351-22CC97948B77}"/>
    <cellStyle name="Comma 2 2 7" xfId="4327" xr:uid="{DAF7C1F2-B12B-4890-AAFE-063FD7381C56}"/>
    <cellStyle name="Comma 2 2 7 2" xfId="11689" xr:uid="{DE6C2EFC-627D-4E8B-A5D2-F4CA29B21F90}"/>
    <cellStyle name="Comma 2 2 7 2 2" xfId="15268" xr:uid="{FA1F9643-1855-44F1-97EE-79B1221FA4F3}"/>
    <cellStyle name="Comma 2 2 7 2 3" xfId="18795" xr:uid="{0A55A93A-AB35-4D96-8AFC-422915AF5ED1}"/>
    <cellStyle name="Comma 2 2 7 3" xfId="13871" xr:uid="{A5A9B934-4EC1-47DE-9295-5F97423545B0}"/>
    <cellStyle name="Comma 2 2 7 4" xfId="17404" xr:uid="{8F3E1170-D9B3-45A3-B37E-AC50550F3766}"/>
    <cellStyle name="Comma 2 2 7 5" xfId="8712" xr:uid="{979DD718-B9AD-4BA5-B9A2-8CC5C5A202C6}"/>
    <cellStyle name="Comma 2 2 7 6" xfId="46330" xr:uid="{9D35016F-D2B0-48E4-A2FC-2A43F3E7ECD3}"/>
    <cellStyle name="Comma 2 2 8" xfId="8695" xr:uid="{85FD7AA5-7133-4F8B-B1B6-EC456A9E567F}"/>
    <cellStyle name="Comma 2 2 8 2" xfId="11673" xr:uid="{58781B50-6A4D-458B-AAF3-0CA131062493}"/>
    <cellStyle name="Comma 2 2 8 2 2" xfId="15252" xr:uid="{F39AAE1B-0A79-4C0A-AA12-4812AE101CEA}"/>
    <cellStyle name="Comma 2 2 8 2 3" xfId="18779" xr:uid="{83114C88-1930-4FBC-B15D-59DC132F71F7}"/>
    <cellStyle name="Comma 2 2 8 3" xfId="13856" xr:uid="{CF06E997-57B0-4AEE-8CAE-EF0D5C1D5B6B}"/>
    <cellStyle name="Comma 2 2 8 4" xfId="17389" xr:uid="{62B78189-DB81-44C7-9F2C-308EE4F3657F}"/>
    <cellStyle name="Comma 2 2 9" xfId="9846" xr:uid="{49E4F5E3-BA1F-46FD-AB84-28A9A95EA63A}"/>
    <cellStyle name="Comma 2 3" xfId="551" xr:uid="{6EB2358D-7DD8-46CB-942F-904CF87BE814}"/>
    <cellStyle name="Comma 2 3 10" xfId="21007" xr:uid="{BAD9D7D0-5CDD-44DE-BE05-2B731FC9A21B}"/>
    <cellStyle name="Comma 2 3 10 2" xfId="28880" xr:uid="{23AFC665-0CEE-4788-9AD7-78F5C9784330}"/>
    <cellStyle name="Comma 2 3 11" xfId="27021" xr:uid="{F842C319-38F9-4C73-8347-292D878C52F6}"/>
    <cellStyle name="Comma 2 3 12" xfId="36118" xr:uid="{D564643F-45AE-4FBB-97AC-9900CD1A1D5F}"/>
    <cellStyle name="Comma 2 3 13" xfId="6208" xr:uid="{CB9053C1-85A9-481A-BF55-72E69F2B7349}"/>
    <cellStyle name="Comma 2 3 14" xfId="42773" xr:uid="{37939579-09BF-4C0E-841F-237F0EBCAB9D}"/>
    <cellStyle name="Comma 2 3 2" xfId="552" xr:uid="{6A594A75-27DE-4448-AE29-658F014614FE}"/>
    <cellStyle name="Comma 2 3 2 10" xfId="6209" xr:uid="{1D732CA5-0C35-4C66-9418-BA0AEB2F915A}"/>
    <cellStyle name="Comma 2 3 2 11" xfId="42774" xr:uid="{365F6C0A-0AA4-4E69-864D-8E01E0B4932E}"/>
    <cellStyle name="Comma 2 3 2 2" xfId="932" xr:uid="{37546F21-A726-41BD-BC08-906BDDB10591}"/>
    <cellStyle name="Comma 2 3 2 2 10" xfId="36308" xr:uid="{77BE9411-7443-4615-994D-DC1888E16B42}"/>
    <cellStyle name="Comma 2 3 2 2 11" xfId="6783" xr:uid="{9CA2D7A2-0821-43FF-A30F-281199DE603B}"/>
    <cellStyle name="Comma 2 3 2 2 12" xfId="43028" xr:uid="{DBDDAE5B-2F2B-493B-B914-4E6C28D6E6A6}"/>
    <cellStyle name="Comma 2 3 2 2 2" xfId="2077" xr:uid="{5EE5DEB5-54CC-41C0-B3F1-533BFC45A667}"/>
    <cellStyle name="Comma 2 3 2 2 2 10" xfId="9393" xr:uid="{1288BB44-555B-47FF-AF76-D5E1CB10B97D}"/>
    <cellStyle name="Comma 2 3 2 2 2 11" xfId="44124" xr:uid="{46F849C7-65E9-417B-BC59-3499FD96D683}"/>
    <cellStyle name="Comma 2 3 2 2 2 2" xfId="3840" xr:uid="{75BF2CDE-7488-483B-84CF-6E9C2227762C}"/>
    <cellStyle name="Comma 2 3 2 2 2 2 2" xfId="23765" xr:uid="{F236A974-8E1C-4100-84FA-A1997EC16F97}"/>
    <cellStyle name="Comma 2 3 2 2 2 2 2 2" xfId="26399" xr:uid="{607394A7-C6EA-4C7B-82ED-FCAD94318651}"/>
    <cellStyle name="Comma 2 3 2 2 2 2 2 2 2" xfId="35444" xr:uid="{D0812574-2B84-4B9E-AF1D-9795525FFEB8}"/>
    <cellStyle name="Comma 2 3 2 2 2 2 2 3" xfId="32183" xr:uid="{55AA1697-F812-4B02-98E1-656C76F1DA74}"/>
    <cellStyle name="Comma 2 3 2 2 2 2 2 4" xfId="39793" xr:uid="{C4701059-EAB1-4D99-85B6-DF2CE42AC9B4}"/>
    <cellStyle name="Comma 2 3 2 2 2 2 3" xfId="24731" xr:uid="{5E284AC9-F85B-43B7-AB34-104562D0E7F8}"/>
    <cellStyle name="Comma 2 3 2 2 2 2 3 2" xfId="33423" xr:uid="{6F7AC66F-47FF-4723-8E79-F0A1AF1AE83A}"/>
    <cellStyle name="Comma 2 3 2 2 2 2 3 3" xfId="41785" xr:uid="{0970355C-F578-4994-BECE-5BE030679119}"/>
    <cellStyle name="Comma 2 3 2 2 2 2 4" xfId="22380" xr:uid="{8EE9972C-435A-47F4-AE33-A77142361D70}"/>
    <cellStyle name="Comma 2 3 2 2 2 2 4 2" xfId="30468" xr:uid="{DA99AA6C-150D-4BB6-BD02-61F58F90128D}"/>
    <cellStyle name="Comma 2 3 2 2 2 2 5" xfId="28504" xr:uid="{4D70EEF3-0158-46D8-B784-7DA82B3DF807}"/>
    <cellStyle name="Comma 2 3 2 2 2 2 6" xfId="37826" xr:uid="{C38ECD7A-7148-45DC-BB3D-661A23A56F5D}"/>
    <cellStyle name="Comma 2 3 2 2 2 2 7" xfId="20781" xr:uid="{72847B31-8206-4E71-93FF-757897E0C735}"/>
    <cellStyle name="Comma 2 3 2 2 2 2 8" xfId="45865" xr:uid="{EF4D0E68-C917-4662-AD38-11B89716A76A}"/>
    <cellStyle name="Comma 2 3 2 2 2 3" xfId="5211" xr:uid="{BAA7B4F4-5EED-4447-A6CE-CCEF9B39F57D}"/>
    <cellStyle name="Comma 2 3 2 2 2 3 2" xfId="23363" xr:uid="{760F05B9-E3D6-4590-88DE-319F8F85AFFE}"/>
    <cellStyle name="Comma 2 3 2 2 2 3 2 2" xfId="31691" xr:uid="{4841B5D6-51A5-46DC-9277-B031299DEABD}"/>
    <cellStyle name="Comma 2 3 2 2 2 3 2 3" xfId="39246" xr:uid="{E6D2D2C3-13D3-4F81-BE9A-F2A72D6DCC78}"/>
    <cellStyle name="Comma 2 3 2 2 2 3 3" xfId="25905" xr:uid="{516970BF-7743-4DD9-B0D9-BFFBB0347B04}"/>
    <cellStyle name="Comma 2 3 2 2 2 3 3 2" xfId="34866" xr:uid="{B66D0DA7-DF71-4D18-8A9D-38878ED95039}"/>
    <cellStyle name="Comma 2 3 2 2 2 3 3 3" xfId="41235" xr:uid="{4A706763-3914-490E-ADF6-7640020956F1}"/>
    <cellStyle name="Comma 2 3 2 2 2 3 4" xfId="21880" xr:uid="{0377307C-8893-46A2-BEB6-F5294EAA5D36}"/>
    <cellStyle name="Comma 2 3 2 2 2 3 4 2" xfId="29874" xr:uid="{B1A6B116-BCAC-46F6-9DE5-D2931789ABA7}"/>
    <cellStyle name="Comma 2 3 2 2 2 3 5" xfId="27942" xr:uid="{94242AEB-B37D-4CBA-8D56-3CD08029274A}"/>
    <cellStyle name="Comma 2 3 2 2 2 3 6" xfId="37241" xr:uid="{CBC0E9EA-D528-4AFE-903C-DBBB5A56012F}"/>
    <cellStyle name="Comma 2 3 2 2 2 3 7" xfId="20462" xr:uid="{24D43C5E-5164-4186-B65E-131C45B970A7}"/>
    <cellStyle name="Comma 2 3 2 2 2 3 8" xfId="47214" xr:uid="{8CD134B1-FFEF-4E8E-9F08-85DA931498DF}"/>
    <cellStyle name="Comma 2 3 2 2 2 4" xfId="22936" xr:uid="{96ED1866-1822-41DF-8EC6-9E1FD53A03C2}"/>
    <cellStyle name="Comma 2 3 2 2 2 4 2" xfId="25337" xr:uid="{3DFC15CD-5C55-48A0-97D7-591E9B505F8F}"/>
    <cellStyle name="Comma 2 3 2 2 2 4 2 2" xfId="34155" xr:uid="{514D4BEA-F3FF-42FC-BBBD-81202295B82E}"/>
    <cellStyle name="Comma 2 3 2 2 2 4 3" xfId="31162" xr:uid="{2F2B535D-44E8-43E9-836B-370AF3FD539B}"/>
    <cellStyle name="Comma 2 3 2 2 2 4 4" xfId="38593" xr:uid="{BA38437D-580B-4A8E-BC68-97C3E7A7AB01}"/>
    <cellStyle name="Comma 2 3 2 2 2 5" xfId="24319" xr:uid="{4B788F41-B6A7-4AA4-8223-E33E7CE5F287}"/>
    <cellStyle name="Comma 2 3 2 2 2 5 2" xfId="32867" xr:uid="{A6FE9BE4-772E-4C66-AD7A-4107F11EFA2F}"/>
    <cellStyle name="Comma 2 3 2 2 2 5 3" xfId="40529" xr:uid="{812F4B05-C98E-4CF1-BCE0-2D66662F8588}"/>
    <cellStyle name="Comma 2 3 2 2 2 6" xfId="21344" xr:uid="{F0C18EF7-643C-41FE-80C1-AE2B2D716D76}"/>
    <cellStyle name="Comma 2 3 2 2 2 6 2" xfId="29267" xr:uid="{9ABE0B87-F4B6-4C69-B538-ACD87CC36F2B}"/>
    <cellStyle name="Comma 2 3 2 2 2 7" xfId="27355" xr:uid="{0FB8BAC5-CF2C-4AD2-873E-4B508476384E}"/>
    <cellStyle name="Comma 2 3 2 2 2 8" xfId="36499" xr:uid="{705B24D7-5477-4F61-8B3B-ADFC025C4C62}"/>
    <cellStyle name="Comma 2 3 2 2 2 9" xfId="20129" xr:uid="{F4787E65-760D-429F-A4F5-9E7650CBD30E}"/>
    <cellStyle name="Comma 2 3 2 2 3" xfId="1515" xr:uid="{88CAAB1E-60C9-4FE5-B6B1-DDBFFB6E1775}"/>
    <cellStyle name="Comma 2 3 2 2 3 10" xfId="9063" xr:uid="{E04EA1B5-943D-4AF3-9675-B078469B5AFF}"/>
    <cellStyle name="Comma 2 3 2 2 3 11" xfId="43606" xr:uid="{CA7F3629-830E-4410-B44D-BD74A57FAFAF}"/>
    <cellStyle name="Comma 2 3 2 2 3 2" xfId="3322" xr:uid="{D08ED134-B3A7-450A-B99A-A183988A5739}"/>
    <cellStyle name="Comma 2 3 2 2 3 2 2" xfId="23891" xr:uid="{8E5A9080-DF3C-4DAF-991D-9274A2AE5CFF}"/>
    <cellStyle name="Comma 2 3 2 2 3 2 2 2" xfId="26578" xr:uid="{D01CBE8C-8884-49BA-8147-629A8865CC26}"/>
    <cellStyle name="Comma 2 3 2 2 3 2 2 2 2" xfId="35640" xr:uid="{67D88E55-6B5B-41B1-B5CC-9D968A77EC60}"/>
    <cellStyle name="Comma 2 3 2 2 3 2 2 3" xfId="32361" xr:uid="{AACC6FBD-6F3F-412A-A910-3D48DE4B74DB}"/>
    <cellStyle name="Comma 2 3 2 2 3 2 2 4" xfId="39985" xr:uid="{662553C8-EE74-42EE-9AF0-C35640661B25}"/>
    <cellStyle name="Comma 2 3 2 2 3 2 3" xfId="24854" xr:uid="{A3F7E33E-E22E-437C-A49F-2DE2305ED8EF}"/>
    <cellStyle name="Comma 2 3 2 2 3 2 3 2" xfId="33609" xr:uid="{2994E29A-173C-46AD-8BC6-F339E5805D53}"/>
    <cellStyle name="Comma 2 3 2 2 3 2 3 3" xfId="41968" xr:uid="{C71E58A0-F993-429A-91E2-67385E2598F3}"/>
    <cellStyle name="Comma 2 3 2 2 3 2 4" xfId="22552" xr:uid="{C364C3B5-D4C7-44C8-8034-F7AA7DE651C4}"/>
    <cellStyle name="Comma 2 3 2 2 3 2 4 2" xfId="30667" xr:uid="{FF8191B4-F432-4A21-9AF7-F9CCA717E4D0}"/>
    <cellStyle name="Comma 2 3 2 2 3 2 5" xfId="28690" xr:uid="{71A607F6-6193-4FBE-855E-3E942B6BAD50}"/>
    <cellStyle name="Comma 2 3 2 2 3 2 6" xfId="38025" xr:uid="{D86A474B-B1DE-4737-A4B7-EA50750593EF}"/>
    <cellStyle name="Comma 2 3 2 2 3 2 7" xfId="20893" xr:uid="{A94189B1-E386-478B-BC55-4905931A8C28}"/>
    <cellStyle name="Comma 2 3 2 2 3 2 8" xfId="45347" xr:uid="{600E643B-6C35-409E-AFD1-1E33835F2817}"/>
    <cellStyle name="Comma 2 3 2 2 3 3" xfId="20575" xr:uid="{67842FEC-634F-4742-82A2-7A4B83A04A50}"/>
    <cellStyle name="Comma 2 3 2 2 3 3 2" xfId="23537" xr:uid="{28462A79-8FC7-49FF-A5D2-7E5F7FB3A682}"/>
    <cellStyle name="Comma 2 3 2 2 3 3 2 2" xfId="31869" xr:uid="{41E544E7-04D5-4D0B-9984-701C446F4363}"/>
    <cellStyle name="Comma 2 3 2 2 3 3 2 3" xfId="39421" xr:uid="{AFCBD2C6-FDDC-4F51-850D-A51D8F10A931}"/>
    <cellStyle name="Comma 2 3 2 2 3 3 3" xfId="26083" xr:uid="{5E4CEBF5-C4FF-457E-9CEA-2DD8A1DF9FFD}"/>
    <cellStyle name="Comma 2 3 2 2 3 3 3 2" xfId="35061" xr:uid="{238E6092-6F42-4C68-972B-F9FC9AA8DD63}"/>
    <cellStyle name="Comma 2 3 2 2 3 3 3 3" xfId="41427" xr:uid="{30366664-2F01-4D45-B4BA-0968AEE62732}"/>
    <cellStyle name="Comma 2 3 2 2 3 3 4" xfId="22060" xr:uid="{BA4424A6-8A94-4A0E-BB1B-44001BF14F24}"/>
    <cellStyle name="Comma 2 3 2 2 3 3 4 2" xfId="30079" xr:uid="{9857A3F5-C226-49E4-BC4F-C62C2CA9A245}"/>
    <cellStyle name="Comma 2 3 2 2 3 3 5" xfId="28138" xr:uid="{4F730CFE-E078-458E-880B-633D36B4D877}"/>
    <cellStyle name="Comma 2 3 2 2 3 3 6" xfId="37446" xr:uid="{BC1B387B-14FC-4AEB-BF1D-25C01237FE48}"/>
    <cellStyle name="Comma 2 3 2 2 3 4" xfId="23061" xr:uid="{C3D56DB1-9CE4-4AB6-B4DC-846E087A6FFE}"/>
    <cellStyle name="Comma 2 3 2 2 3 4 2" xfId="25517" xr:uid="{68822072-5F8D-49F6-AB81-070D2FFFB870}"/>
    <cellStyle name="Comma 2 3 2 2 3 4 2 2" xfId="34354" xr:uid="{6EB25E52-F4B2-47A8-9FFA-20BB1EF24859}"/>
    <cellStyle name="Comma 2 3 2 2 3 4 3" xfId="31341" xr:uid="{7887EA7C-D6DF-43C9-84C3-8C8DE593D9E4}"/>
    <cellStyle name="Comma 2 3 2 2 3 4 4" xfId="38788" xr:uid="{9A116C0B-E565-46F2-914E-50CED86DA00B}"/>
    <cellStyle name="Comma 2 3 2 2 3 5" xfId="24498" xr:uid="{A695E7B6-9B81-4D8D-AF8D-7A2AC789F593}"/>
    <cellStyle name="Comma 2 3 2 2 3 5 2" xfId="33057" xr:uid="{236D0898-ACA4-42F2-902B-98D743BA2503}"/>
    <cellStyle name="Comma 2 3 2 2 3 5 3" xfId="40716" xr:uid="{DF354CDD-D13B-4616-886D-70D3B1B9D69F}"/>
    <cellStyle name="Comma 2 3 2 2 3 6" xfId="21523" xr:uid="{4C9CFFD2-54E4-491A-97A5-D47D272E9DC1}"/>
    <cellStyle name="Comma 2 3 2 2 3 6 2" xfId="29471" xr:uid="{B0BBB3C2-683B-426B-A577-1D38125B2384}"/>
    <cellStyle name="Comma 2 3 2 2 3 7" xfId="27545" xr:uid="{00422D9A-ED3D-4402-A274-7E9A0AC2C01E}"/>
    <cellStyle name="Comma 2 3 2 2 3 8" xfId="36702" xr:uid="{57E46C35-465B-46C8-9690-5BC42C820EC8}"/>
    <cellStyle name="Comma 2 3 2 2 3 9" xfId="20235" xr:uid="{EB29BD1C-3BB1-4AF4-8CD3-E6103633EB52}"/>
    <cellStyle name="Comma 2 3 2 2 4" xfId="2744" xr:uid="{548F2BCC-D682-469B-B35D-4C6A104E4002}"/>
    <cellStyle name="Comma 2 3 2 2 4 2" xfId="23658" xr:uid="{C0D157A5-3FBE-415B-AA2E-33CC7D6F067B}"/>
    <cellStyle name="Comma 2 3 2 2 4 2 2" xfId="26239" xr:uid="{666F77AF-AB81-406E-8404-C39273235BA7}"/>
    <cellStyle name="Comma 2 3 2 2 4 2 2 2" xfId="35257" xr:uid="{B981076E-52AD-4C1F-9EFA-B8B1D1117391}"/>
    <cellStyle name="Comma 2 3 2 2 4 2 3" xfId="32024" xr:uid="{B0316C64-3A54-4C4E-9438-58F888849279}"/>
    <cellStyle name="Comma 2 3 2 2 4 2 4" xfId="39610" xr:uid="{AF7411B2-8140-43E2-B757-1451A428EA04}"/>
    <cellStyle name="Comma 2 3 2 2 4 3" xfId="24623" xr:uid="{C1688459-8CE1-4D8B-B299-1FB7091DA4B8}"/>
    <cellStyle name="Comma 2 3 2 2 4 3 2" xfId="33243" xr:uid="{13799FF5-28C9-4931-81FC-78FC652D7C59}"/>
    <cellStyle name="Comma 2 3 2 2 4 3 3" xfId="41608" xr:uid="{2D19F304-3B7C-445D-8D20-DEA15860F949}"/>
    <cellStyle name="Comma 2 3 2 2 4 4" xfId="22215" xr:uid="{791F1BB4-CA37-4D83-B483-3A54B5485061}"/>
    <cellStyle name="Comma 2 3 2 2 4 4 2" xfId="30276" xr:uid="{687964AD-AB79-443C-AB8D-C1972AC681C5}"/>
    <cellStyle name="Comma 2 3 2 2 4 5" xfId="28324" xr:uid="{11FED573-17F8-4F87-95AA-B03D56F480AD}"/>
    <cellStyle name="Comma 2 3 2 2 4 6" xfId="37642" xr:uid="{D7E10812-4D26-42C1-A9DB-B8E979D6E0AF}"/>
    <cellStyle name="Comma 2 3 2 2 4 7" xfId="13318" xr:uid="{2938A09A-573F-4C65-A58C-E618777ED949}"/>
    <cellStyle name="Comma 2 3 2 2 4 8" xfId="44769" xr:uid="{1BDFC724-16A9-4113-BFC6-18A6338D172A}"/>
    <cellStyle name="Comma 2 3 2 2 5" xfId="4693" xr:uid="{CFC8662C-913A-48E7-A32B-46600D405C9D}"/>
    <cellStyle name="Comma 2 3 2 2 5 2" xfId="23211" xr:uid="{47CAE0FC-87F8-4ABC-BF5F-86973245147A}"/>
    <cellStyle name="Comma 2 3 2 2 5 2 2" xfId="31524" xr:uid="{0BAF157A-8D37-4086-AED9-5C9BD374F3D8}"/>
    <cellStyle name="Comma 2 3 2 2 5 2 3" xfId="39082" xr:uid="{E258B184-DBE5-4FFD-B648-CC5FF5C26925}"/>
    <cellStyle name="Comma 2 3 2 2 5 3" xfId="25747" xr:uid="{0A87FF57-1AC6-4EE1-A640-3C1587C117C2}"/>
    <cellStyle name="Comma 2 3 2 2 5 3 2" xfId="34677" xr:uid="{B9119BD2-5CB7-4CAC-A843-670D1040A9F8}"/>
    <cellStyle name="Comma 2 3 2 2 5 3 3" xfId="41049" xr:uid="{62A49F48-0460-4D45-8DB5-A05B3B20D1DC}"/>
    <cellStyle name="Comma 2 3 2 2 5 4" xfId="21709" xr:uid="{8F47DE13-5384-432D-8E3A-5F1665F570FF}"/>
    <cellStyle name="Comma 2 3 2 2 5 4 2" xfId="29675" xr:uid="{3FEEA842-F4BC-4981-BFA7-1B8B5F2641B1}"/>
    <cellStyle name="Comma 2 3 2 2 5 5" xfId="27753" xr:uid="{5FB922EF-86AA-4346-AE65-B4100AAC4A65}"/>
    <cellStyle name="Comma 2 3 2 2 5 6" xfId="37043" xr:uid="{B3912B61-C5AB-4FE2-B804-B0C725DF42B8}"/>
    <cellStyle name="Comma 2 3 2 2 5 7" xfId="16854" xr:uid="{BFB6E6F4-D3CE-425B-9F9D-39BF9C498F46}"/>
    <cellStyle name="Comma 2 3 2 2 5 8" xfId="46696" xr:uid="{B20B2B49-573E-4059-97D0-D36D3F216E2A}"/>
    <cellStyle name="Comma 2 3 2 2 6" xfId="5572" xr:uid="{8696FBE2-914F-47DA-BCF3-610822B1C97C}"/>
    <cellStyle name="Comma 2 3 2 2 6 2" xfId="25165" xr:uid="{8798CCE4-DD15-4E59-BFC4-A9C3E5607724}"/>
    <cellStyle name="Comma 2 3 2 2 6 2 2" xfId="33971" xr:uid="{74644E34-326A-4484-9498-DD6C30990876}"/>
    <cellStyle name="Comma 2 3 2 2 6 3" xfId="30992" xr:uid="{356B8964-A484-4320-8478-B1AC66E34490}"/>
    <cellStyle name="Comma 2 3 2 2 6 4" xfId="38414" xr:uid="{1DAC850D-1F39-4654-9CFD-98488E7E758E}"/>
    <cellStyle name="Comma 2 3 2 2 6 5" xfId="22825" xr:uid="{A60799EF-A8CC-4313-895D-F0B07C295AB3}"/>
    <cellStyle name="Comma 2 3 2 2 6 6" xfId="47573" xr:uid="{B5653467-D25C-4131-926F-FB6BCA0744B1}"/>
    <cellStyle name="Comma 2 3 2 2 7" xfId="24165" xr:uid="{CC0DD104-96A1-4797-A4A4-A3E3D6693E94}"/>
    <cellStyle name="Comma 2 3 2 2 7 2" xfId="32687" xr:uid="{36DDE66B-9489-499F-B6F7-6D118C436EF2}"/>
    <cellStyle name="Comma 2 3 2 2 7 3" xfId="40352" xr:uid="{14C2DDD1-B791-49D9-B04C-127CACFE9A1C}"/>
    <cellStyle name="Comma 2 3 2 2 8" xfId="21171" xr:uid="{ADC7FB21-5BB6-4A40-9A3F-35E27A9091B2}"/>
    <cellStyle name="Comma 2 3 2 2 8 2" xfId="29069" xr:uid="{ADEAED98-DE5F-411D-B765-3013D047B55F}"/>
    <cellStyle name="Comma 2 3 2 2 9" xfId="27176" xr:uid="{BE2CAA8A-6CBA-4517-9441-FBCD5EBEDBB3}"/>
    <cellStyle name="Comma 2 3 2 3" xfId="1837" xr:uid="{E50B6C2B-9792-4224-AA74-F07B456371A5}"/>
    <cellStyle name="Comma 2 3 2 3 2" xfId="3604" xr:uid="{0ED35BBB-06D7-4F57-9027-8D54EB293FCF}"/>
    <cellStyle name="Comma 2 3 2 3 2 2" xfId="9458" xr:uid="{DACDB9D1-FA0F-41BE-B66A-81679542DDBE}"/>
    <cellStyle name="Comma 2 3 2 3 2 3" xfId="45629" xr:uid="{A512A44D-FFFB-4DD2-9FF8-B97755C4F7BC}"/>
    <cellStyle name="Comma 2 3 2 3 3" xfId="4975" xr:uid="{D1DF0A12-3D3D-4571-BAE9-FA20B619EF4E}"/>
    <cellStyle name="Comma 2 3 2 3 3 2" xfId="13620" xr:uid="{F55B8553-011D-4D1E-9D7C-7D2C92F2E288}"/>
    <cellStyle name="Comma 2 3 2 3 3 3" xfId="46978" xr:uid="{43D1E736-0B43-4D34-BF3C-83C0CA769F70}"/>
    <cellStyle name="Comma 2 3 2 3 4" xfId="17156" xr:uid="{2D822EE4-47EA-453F-BFC4-B3C688C5EBAF}"/>
    <cellStyle name="Comma 2 3 2 3 5" xfId="7161" xr:uid="{597AE211-0F54-4162-9997-C40F280F5538}"/>
    <cellStyle name="Comma 2 3 2 3 6" xfId="43888" xr:uid="{C6D8A325-51F0-4930-8B13-2DE676FCCD08}"/>
    <cellStyle name="Comma 2 3 2 4" xfId="1259" xr:uid="{75713F99-8107-40D5-835C-F5650782E1DC}"/>
    <cellStyle name="Comma 2 3 2 4 2" xfId="3066" xr:uid="{BD023144-D52D-4F39-BBE8-EB7A4E087CF9}"/>
    <cellStyle name="Comma 2 3 2 4 2 2" xfId="45091" xr:uid="{952AFEA4-0D83-4E22-8650-9E534A8C8C6E}"/>
    <cellStyle name="Comma 2 3 2 4 3" xfId="9392" xr:uid="{FC71A0D4-85A0-4EEF-B34F-6CC2757E9FBA}"/>
    <cellStyle name="Comma 2 3 2 4 4" xfId="43350" xr:uid="{4DA2EB3A-C7FE-46F3-B6D9-8B103066193E}"/>
    <cellStyle name="Comma 2 3 2 5" xfId="2490" xr:uid="{B2398FF9-AD55-4D4F-BA7F-71B08EB4EF7E}"/>
    <cellStyle name="Comma 2 3 2 5 2" xfId="8842" xr:uid="{C83333BC-E353-4607-910B-1F50640D8FDF}"/>
    <cellStyle name="Comma 2 3 2 5 3" xfId="44515" xr:uid="{8FFB67C8-F1D2-4611-B3FE-0D63DBBE01A1}"/>
    <cellStyle name="Comma 2 3 2 6" xfId="4437" xr:uid="{2DFFFD03-6C3B-4BB6-8625-CD1723079B68}"/>
    <cellStyle name="Comma 2 3 2 6 2" xfId="7681" xr:uid="{EA1D6BCA-9C4D-4713-9B20-C5B359407C65}"/>
    <cellStyle name="Comma 2 3 2 6 3" xfId="46440" xr:uid="{918EDD56-67EC-47EF-B29C-637672CD9B7E}"/>
    <cellStyle name="Comma 2 3 2 7" xfId="5571" xr:uid="{35A79BD9-8F55-47C5-8F31-038088C41ABD}"/>
    <cellStyle name="Comma 2 3 2 7 2" xfId="6899" xr:uid="{6BAB8D3C-20B5-4503-BBD5-133408FDE6F7}"/>
    <cellStyle name="Comma 2 3 2 7 3" xfId="47572" xr:uid="{41385895-FA4F-4CBE-B983-EDBFF0E6B5A0}"/>
    <cellStyle name="Comma 2 3 2 8" xfId="13022" xr:uid="{B7FDA530-F9D9-4460-BD7A-4837BFAA008B}"/>
    <cellStyle name="Comma 2 3 2 9" xfId="16604" xr:uid="{F6E18272-A974-41AA-9E6B-BE19C62FCE86}"/>
    <cellStyle name="Comma 2 3 3" xfId="931" xr:uid="{39DBC517-D9D8-4989-A3ED-0664592F1F77}"/>
    <cellStyle name="Comma 2 3 3 10" xfId="36296" xr:uid="{C460D62B-F9A8-43BD-BAA2-A31AE174ED6F}"/>
    <cellStyle name="Comma 2 3 3 11" xfId="6782" xr:uid="{13EE8A6A-4DBE-43C6-98DF-4430CEE6F738}"/>
    <cellStyle name="Comma 2 3 3 12" xfId="43027" xr:uid="{E2EF5AD2-D768-47EE-A924-EB290B99B629}"/>
    <cellStyle name="Comma 2 3 3 2" xfId="2076" xr:uid="{510CFBA3-A8E0-40A6-B455-21F86C7E48C7}"/>
    <cellStyle name="Comma 2 3 3 2 10" xfId="9671" xr:uid="{35EAEA0D-AA36-4E2C-8F7B-A81E9AA19FCE}"/>
    <cellStyle name="Comma 2 3 3 2 11" xfId="44123" xr:uid="{4604E226-F3EF-427B-92BE-8CD91D0066DF}"/>
    <cellStyle name="Comma 2 3 3 2 2" xfId="3839" xr:uid="{D7065972-3D4A-4F62-9E92-68EC37FCFE73}"/>
    <cellStyle name="Comma 2 3 3 2 2 2" xfId="23757" xr:uid="{ADE9FC9E-0F33-437B-8CD8-568A6B3DC7E2}"/>
    <cellStyle name="Comma 2 3 3 2 2 2 2" xfId="26389" xr:uid="{BEC633F4-475D-4693-8838-9CC4481EF613}"/>
    <cellStyle name="Comma 2 3 3 2 2 2 2 2" xfId="35433" xr:uid="{FC2B9025-3FD6-4673-93A9-EF097D4E7421}"/>
    <cellStyle name="Comma 2 3 3 2 2 2 3" xfId="32173" xr:uid="{24244C24-F260-461E-B3CA-0EEBAA295EEC}"/>
    <cellStyle name="Comma 2 3 3 2 2 2 4" xfId="39782" xr:uid="{447C361E-8146-48FD-8EE5-B732E8923E1C}"/>
    <cellStyle name="Comma 2 3 3 2 2 3" xfId="24723" xr:uid="{43DAFF2C-8200-4237-B861-7233C81D881D}"/>
    <cellStyle name="Comma 2 3 3 2 2 3 2" xfId="33412" xr:uid="{5139C377-7C36-4430-B704-9375DC11EC96}"/>
    <cellStyle name="Comma 2 3 3 2 2 3 3" xfId="41774" xr:uid="{6238C790-E64C-4543-B7CF-8E5113631EE8}"/>
    <cellStyle name="Comma 2 3 3 2 2 4" xfId="22370" xr:uid="{65330F18-2D61-483D-8145-10299F37B993}"/>
    <cellStyle name="Comma 2 3 3 2 2 4 2" xfId="30457" xr:uid="{5EBFDFB9-6156-4619-BC60-92765FF97089}"/>
    <cellStyle name="Comma 2 3 3 2 2 5" xfId="28493" xr:uid="{C6042046-B0B4-4E56-AD69-BBEECE774544}"/>
    <cellStyle name="Comma 2 3 3 2 2 6" xfId="37815" xr:uid="{599907F5-97BE-42EB-8339-622F3BF33405}"/>
    <cellStyle name="Comma 2 3 3 2 2 7" xfId="20776" xr:uid="{10A19B38-1FFE-40CE-8604-EC9F0F06AA8B}"/>
    <cellStyle name="Comma 2 3 3 2 2 8" xfId="45864" xr:uid="{8C142CDB-D2A5-4008-B23E-4B449F957F90}"/>
    <cellStyle name="Comma 2 3 3 2 3" xfId="5210" xr:uid="{6CA31944-7772-4483-9406-07EEB1D8B93D}"/>
    <cellStyle name="Comma 2 3 3 2 3 2" xfId="23353" xr:uid="{8D126A39-554E-47BE-97FB-A7F4C00ED857}"/>
    <cellStyle name="Comma 2 3 3 2 3 2 2" xfId="31681" xr:uid="{A58D202D-CFC4-4B7F-BED9-656280196A0E}"/>
    <cellStyle name="Comma 2 3 3 2 3 2 3" xfId="39236" xr:uid="{43C08898-5334-4385-A19A-69AACE163562}"/>
    <cellStyle name="Comma 2 3 3 2 3 3" xfId="25895" xr:uid="{7F154E9B-CBA8-447D-B87E-BF0201A1DDEF}"/>
    <cellStyle name="Comma 2 3 3 2 3 3 2" xfId="34854" xr:uid="{9D3B9DB1-1DB6-46BA-B1F4-D6497A343D4D}"/>
    <cellStyle name="Comma 2 3 3 2 3 3 3" xfId="41223" xr:uid="{032BF2E7-8159-41F7-95CC-E258E0AA935D}"/>
    <cellStyle name="Comma 2 3 3 2 3 4" xfId="21870" xr:uid="{1D3740AC-C9A4-4317-B42C-919B34CEBDAA}"/>
    <cellStyle name="Comma 2 3 3 2 3 4 2" xfId="29862" xr:uid="{5B10B2C0-473B-48B3-AF17-A44D4A8F7081}"/>
    <cellStyle name="Comma 2 3 3 2 3 5" xfId="27930" xr:uid="{DD6C8F5C-E996-473A-8504-A487F117D194}"/>
    <cellStyle name="Comma 2 3 3 2 3 6" xfId="37229" xr:uid="{C5D599D1-0980-4DA3-B03A-61F3297BF8F6}"/>
    <cellStyle name="Comma 2 3 3 2 3 7" xfId="20457" xr:uid="{A3259B22-B8A5-437D-A994-569CD74B1E93}"/>
    <cellStyle name="Comma 2 3 3 2 3 8" xfId="47213" xr:uid="{D403FEF5-FD20-42D9-AE33-68ADEFB5A4CA}"/>
    <cellStyle name="Comma 2 3 3 2 4" xfId="22928" xr:uid="{B6013913-BCE9-46F9-82FC-E6FB1BD5771E}"/>
    <cellStyle name="Comma 2 3 3 2 4 2" xfId="25327" xr:uid="{9328F6E2-22F9-400E-A3BB-4F503D1B9923}"/>
    <cellStyle name="Comma 2 3 3 2 4 2 2" xfId="34144" xr:uid="{CA2CD7B8-5FA6-4DE7-93F0-CF6A9E4D90CD}"/>
    <cellStyle name="Comma 2 3 3 2 4 3" xfId="31152" xr:uid="{9AC2BEC3-F0B7-4D1A-8101-FB6432BB26E1}"/>
    <cellStyle name="Comma 2 3 3 2 4 4" xfId="38582" xr:uid="{05F14639-29E8-42D4-9598-9ADBE48064E9}"/>
    <cellStyle name="Comma 2 3 3 2 5" xfId="24309" xr:uid="{1C743540-7E29-4710-90CA-4414E24604BE}"/>
    <cellStyle name="Comma 2 3 3 2 5 2" xfId="32856" xr:uid="{457C963E-88E0-47DD-82F9-CCC8A66D8C14}"/>
    <cellStyle name="Comma 2 3 3 2 5 3" xfId="40518" xr:uid="{0B30CF9B-7E8C-40D3-99E3-1F85510C195B}"/>
    <cellStyle name="Comma 2 3 3 2 6" xfId="21334" xr:uid="{D92A4CDF-2E7F-4292-8662-B49CDCF8224E}"/>
    <cellStyle name="Comma 2 3 3 2 6 2" xfId="29255" xr:uid="{5148CF5D-4A62-4E39-9347-94629E972675}"/>
    <cellStyle name="Comma 2 3 3 2 7" xfId="27344" xr:uid="{691FA760-58DF-426D-8D42-C7F7DE61EDCE}"/>
    <cellStyle name="Comma 2 3 3 2 8" xfId="36487" xr:uid="{61667F8D-113D-4EAA-BD2B-8C78345BDF9F}"/>
    <cellStyle name="Comma 2 3 3 2 9" xfId="20124" xr:uid="{DB39F2DC-6841-4BA8-8777-D98B5E4B4066}"/>
    <cellStyle name="Comma 2 3 3 3" xfId="1514" xr:uid="{80CD0BCE-851C-428F-B9EA-B47BCA47F668}"/>
    <cellStyle name="Comma 2 3 3 3 10" xfId="9859" xr:uid="{B6388B8E-CE36-4568-99F4-1D790A08B755}"/>
    <cellStyle name="Comma 2 3 3 3 11" xfId="43605" xr:uid="{95775211-90C0-458B-AB75-B46C99AE5720}"/>
    <cellStyle name="Comma 2 3 3 3 2" xfId="3321" xr:uid="{31A37852-0D84-4AA8-8905-9BC5E20D4FD8}"/>
    <cellStyle name="Comma 2 3 3 3 2 2" xfId="23881" xr:uid="{628B9F8F-48A2-495F-8386-DA974D1C88F8}"/>
    <cellStyle name="Comma 2 3 3 3 2 2 2" xfId="26567" xr:uid="{101BD746-9AD5-42F2-8CF4-5A6418C64AC0}"/>
    <cellStyle name="Comma 2 3 3 3 2 2 2 2" xfId="35627" xr:uid="{7A4E7DB8-EBFF-4102-8F06-07EEDC016A62}"/>
    <cellStyle name="Comma 2 3 3 3 2 2 3" xfId="32350" xr:uid="{FDA240C1-94EA-4F42-A11D-FC7481C26AF9}"/>
    <cellStyle name="Comma 2 3 3 3 2 2 4" xfId="39972" xr:uid="{B35F081C-9C77-45C0-8211-D7245E549A06}"/>
    <cellStyle name="Comma 2 3 3 3 2 3" xfId="24845" xr:uid="{E67BBCBC-1EB9-49CE-B159-86DBBBBDEEE3}"/>
    <cellStyle name="Comma 2 3 3 3 2 3 2" xfId="33597" xr:uid="{0D71DB08-4687-47A4-AA83-C116668F2E4B}"/>
    <cellStyle name="Comma 2 3 3 3 2 3 3" xfId="41956" xr:uid="{F71EBE1E-25A1-40B0-8B30-E57D0D47A459}"/>
    <cellStyle name="Comma 2 3 3 3 2 4" xfId="22542" xr:uid="{9F9700C3-616B-4D96-B0D5-F2E4557FD384}"/>
    <cellStyle name="Comma 2 3 3 3 2 4 2" xfId="30654" xr:uid="{99026B67-4A98-46F9-BD60-6A203A65E379}"/>
    <cellStyle name="Comma 2 3 3 3 2 5" xfId="28678" xr:uid="{7D3685D4-36ED-4620-AE81-1DFBCA2D438B}"/>
    <cellStyle name="Comma 2 3 3 3 2 6" xfId="38012" xr:uid="{9E643E5A-36C0-4173-BD93-F3DFFB22B84F}"/>
    <cellStyle name="Comma 2 3 3 3 2 7" xfId="20885" xr:uid="{83CFFC50-3679-44FB-A9A3-96BBF1508F98}"/>
    <cellStyle name="Comma 2 3 3 3 2 8" xfId="45346" xr:uid="{C44A23DF-F517-4D8F-85CB-6E09C30C4D45}"/>
    <cellStyle name="Comma 2 3 3 3 3" xfId="20567" xr:uid="{4FABD8AF-6D58-45B7-8947-1063F4C7B102}"/>
    <cellStyle name="Comma 2 3 3 3 3 2" xfId="23527" xr:uid="{C6F8B3A7-BEC2-487B-B2F0-7EF52532512C}"/>
    <cellStyle name="Comma 2 3 3 3 3 2 2" xfId="31859" xr:uid="{A27398F6-15F3-4DCB-AC28-CF051B3E1C8B}"/>
    <cellStyle name="Comma 2 3 3 3 3 2 3" xfId="39411" xr:uid="{9FD77974-BC48-4DA4-9384-395F0406D970}"/>
    <cellStyle name="Comma 2 3 3 3 3 3" xfId="26073" xr:uid="{8FE2B8D7-2577-4F44-8963-12E6850DE484}"/>
    <cellStyle name="Comma 2 3 3 3 3 3 2" xfId="35047" xr:uid="{B02A108D-0558-449E-8F4E-33327874F68F}"/>
    <cellStyle name="Comma 2 3 3 3 3 3 3" xfId="41413" xr:uid="{0A92C428-A0F7-4B25-BDFC-C368A2C17190}"/>
    <cellStyle name="Comma 2 3 3 3 3 4" xfId="22050" xr:uid="{1EC78A46-5EB2-4E2F-B7F8-70AB21EC36CB}"/>
    <cellStyle name="Comma 2 3 3 3 3 4 2" xfId="30065" xr:uid="{06180AF5-CB70-42CC-8E46-D44796A794D1}"/>
    <cellStyle name="Comma 2 3 3 3 3 5" xfId="28124" xr:uid="{FB2FD908-33CB-4B65-B116-860ADC89F49A}"/>
    <cellStyle name="Comma 2 3 3 3 3 6" xfId="37432" xr:uid="{8BB1E51D-F5B3-4AF9-AA63-BD4515D9C07B}"/>
    <cellStyle name="Comma 2 3 3 3 4" xfId="23052" xr:uid="{56BE40EC-BBFA-4561-87DA-9B6C99173829}"/>
    <cellStyle name="Comma 2 3 3 3 4 2" xfId="25507" xr:uid="{7C94D540-98B4-4E24-AC39-37C81BF0A607}"/>
    <cellStyle name="Comma 2 3 3 3 4 2 2" xfId="34342" xr:uid="{D9458287-01B1-4392-BDBD-DA365B897B84}"/>
    <cellStyle name="Comma 2 3 3 3 4 3" xfId="31331" xr:uid="{825C9D07-EB8E-4C18-9421-D5E36BB44E13}"/>
    <cellStyle name="Comma 2 3 3 3 4 4" xfId="38776" xr:uid="{68FAF674-0B9E-44DD-8482-275344F78ED1}"/>
    <cellStyle name="Comma 2 3 3 3 5" xfId="24487" xr:uid="{7D64D350-8AEC-48CB-82DA-E079D0FD8760}"/>
    <cellStyle name="Comma 2 3 3 3 5 2" xfId="33044" xr:uid="{B2AE7233-19AB-4F19-A63C-72C5811C9F68}"/>
    <cellStyle name="Comma 2 3 3 3 5 3" xfId="40703" xr:uid="{B3BA6647-FC6D-41D9-9069-FEAF3A7482EA}"/>
    <cellStyle name="Comma 2 3 3 3 6" xfId="21512" xr:uid="{E99AC39B-097D-40FD-91F9-A9F91C0B5D9E}"/>
    <cellStyle name="Comma 2 3 3 3 6 2" xfId="29457" xr:uid="{4B5F9BEE-D71C-4224-B7D6-82E1DC5F7F4E}"/>
    <cellStyle name="Comma 2 3 3 3 7" xfId="27532" xr:uid="{B4E415B6-4F02-4AA5-992F-DBBDAE689925}"/>
    <cellStyle name="Comma 2 3 3 3 8" xfId="36688" xr:uid="{5A3971F5-CF2B-4C96-8779-63DCB36378AE}"/>
    <cellStyle name="Comma 2 3 3 3 9" xfId="20229" xr:uid="{09B2C47E-976B-46EC-8F33-D3D95F5C5BE8}"/>
    <cellStyle name="Comma 2 3 3 4" xfId="2743" xr:uid="{7E455023-B49D-44F3-83DB-E129E7681D86}"/>
    <cellStyle name="Comma 2 3 3 4 2" xfId="23649" xr:uid="{EAD92A85-D022-49DC-8847-706D1EA15469}"/>
    <cellStyle name="Comma 2 3 3 4 2 2" xfId="26229" xr:uid="{007DA580-C3C5-4418-8698-1713A53C0C9A}"/>
    <cellStyle name="Comma 2 3 3 4 2 2 2" xfId="35247" xr:uid="{F7283277-06D0-4A08-97A4-A5B94D208CAC}"/>
    <cellStyle name="Comma 2 3 3 4 2 3" xfId="32014" xr:uid="{6394A025-1FF2-478D-84D7-445217F3795A}"/>
    <cellStyle name="Comma 2 3 3 4 2 4" xfId="39600" xr:uid="{3DFE16BF-1425-4A48-A6A1-BF1C3F0CE37F}"/>
    <cellStyle name="Comma 2 3 3 4 3" xfId="24614" xr:uid="{61374AE5-D48C-46B9-92E4-8481F8F16043}"/>
    <cellStyle name="Comma 2 3 3 4 3 2" xfId="33233" xr:uid="{66C12569-E9AD-4761-9C0F-D9411A685BDF}"/>
    <cellStyle name="Comma 2 3 3 4 3 3" xfId="41598" xr:uid="{5279CB7B-CD57-4031-98D4-45418CC42436}"/>
    <cellStyle name="Comma 2 3 3 4 4" xfId="22205" xr:uid="{D539C97B-43A5-4438-B066-3D64887EDCB9}"/>
    <cellStyle name="Comma 2 3 3 4 4 2" xfId="30266" xr:uid="{6521517A-4907-4705-9C95-773E8F7D5CCA}"/>
    <cellStyle name="Comma 2 3 3 4 5" xfId="28314" xr:uid="{DBB4BA76-013D-45C2-AB01-282FC982541F}"/>
    <cellStyle name="Comma 2 3 3 4 6" xfId="37632" xr:uid="{ABE6DF18-E1AB-476D-A23F-6CA5D85760EE}"/>
    <cellStyle name="Comma 2 3 3 4 7" xfId="20679" xr:uid="{885986C3-DBB6-4A59-9542-748D1B20D612}"/>
    <cellStyle name="Comma 2 3 3 4 8" xfId="9394" xr:uid="{41D6FE89-C4EF-455E-9670-10D444FA30DE}"/>
    <cellStyle name="Comma 2 3 3 4 9" xfId="44768" xr:uid="{D750233D-3800-45EF-857C-30B1430791EE}"/>
    <cellStyle name="Comma 2 3 3 5" xfId="4692" xr:uid="{6010C8BF-1A3D-4A68-90B0-5D9509F10659}"/>
    <cellStyle name="Comma 2 3 3 5 2" xfId="23201" xr:uid="{205D5A0A-E387-4D39-8AF3-0AD73001B07D}"/>
    <cellStyle name="Comma 2 3 3 5 2 2" xfId="31514" xr:uid="{A392750E-2AB8-48BB-93B6-F59D95F986F2}"/>
    <cellStyle name="Comma 2 3 3 5 2 3" xfId="39072" xr:uid="{996CC9E5-2D88-48B2-9A67-FEFA8C064DD6}"/>
    <cellStyle name="Comma 2 3 3 5 3" xfId="25735" xr:uid="{997D1419-8CEF-4321-9C05-969B4AFCD667}"/>
    <cellStyle name="Comma 2 3 3 5 3 2" xfId="34665" xr:uid="{0C77C077-5D01-452D-A47D-2825ADAB13B9}"/>
    <cellStyle name="Comma 2 3 3 5 3 3" xfId="41037" xr:uid="{1FD2D799-F2C0-493F-9012-7AFBC94579A3}"/>
    <cellStyle name="Comma 2 3 3 5 4" xfId="21697" xr:uid="{F8544AA7-DC81-4508-A603-3DAEF3049ABB}"/>
    <cellStyle name="Comma 2 3 3 5 4 2" xfId="29663" xr:uid="{03198056-F35F-433A-B9F5-55FAC0FEC86E}"/>
    <cellStyle name="Comma 2 3 3 5 5" xfId="27741" xr:uid="{ADA6E638-F537-40A7-9599-4A276C14BF52}"/>
    <cellStyle name="Comma 2 3 3 5 6" xfId="37031" xr:uid="{996B00C5-DD62-4DF9-82DD-21C727E51C0F}"/>
    <cellStyle name="Comma 2 3 3 5 7" xfId="20353" xr:uid="{C444C950-4043-454B-B684-238C9D9134DD}"/>
    <cellStyle name="Comma 2 3 3 5 8" xfId="8378" xr:uid="{006DD4E6-749F-43C6-B737-35F95CEFFE3A}"/>
    <cellStyle name="Comma 2 3 3 5 9" xfId="46695" xr:uid="{D1B63E2E-D7E9-4256-ACFA-834D8444286D}"/>
    <cellStyle name="Comma 2 3 3 6" xfId="5573" xr:uid="{2881BF22-B715-4AA0-93D6-F48D7F4DD1D0}"/>
    <cellStyle name="Comma 2 3 3 6 2" xfId="25155" xr:uid="{DCB7F90A-9869-4D33-AD2E-E1A4B4D21EB0}"/>
    <cellStyle name="Comma 2 3 3 6 2 2" xfId="33961" xr:uid="{7E29E806-98D3-469A-8167-C295F575A7E6}"/>
    <cellStyle name="Comma 2 3 3 6 3" xfId="30982" xr:uid="{B41284A6-EA16-4D88-A3E8-A8A5E9A13396}"/>
    <cellStyle name="Comma 2 3 3 6 4" xfId="38404" xr:uid="{F51646CD-41A6-4449-81B4-5607EAE1AD8A}"/>
    <cellStyle name="Comma 2 3 3 6 5" xfId="13317" xr:uid="{8236EE40-D2E4-4CE9-B3DE-3B58D72E4A8D}"/>
    <cellStyle name="Comma 2 3 3 6 6" xfId="47574" xr:uid="{764B4D94-66CE-4619-B9FC-E83A9473675C}"/>
    <cellStyle name="Comma 2 3 3 7" xfId="16853" xr:uid="{31C604D7-9EC2-4776-9124-BC9693952A77}"/>
    <cellStyle name="Comma 2 3 3 7 2" xfId="32677" xr:uid="{50BF9673-8D32-449D-A479-6913218F18FD}"/>
    <cellStyle name="Comma 2 3 3 7 3" xfId="40342" xr:uid="{439EFA16-8F4D-439F-9058-9E9DC28B1AE9}"/>
    <cellStyle name="Comma 2 3 3 8" xfId="21161" xr:uid="{8C8AE476-DE17-45B1-BB95-6B215E257DA9}"/>
    <cellStyle name="Comma 2 3 3 8 2" xfId="29057" xr:uid="{50906A94-2041-4D9A-83D1-190ADDEAB183}"/>
    <cellStyle name="Comma 2 3 3 9" xfId="27166" xr:uid="{462976F7-4CB1-4E4E-8BFA-78337F76B813}"/>
    <cellStyle name="Comma 2 3 4" xfId="1836" xr:uid="{3D0F1A31-4D64-4075-8F86-7FBF2ED3AB1E}"/>
    <cellStyle name="Comma 2 3 4 10" xfId="43887" xr:uid="{FBCB81DD-2418-4653-923F-E5B147CD8FE5}"/>
    <cellStyle name="Comma 2 3 4 2" xfId="3603" xr:uid="{E49E16EC-B388-4F76-9E90-A69B2FE9ADE7}"/>
    <cellStyle name="Comma 2 3 4 2 2" xfId="23669" xr:uid="{75495F76-892F-430F-B707-4059B9BCEB23}"/>
    <cellStyle name="Comma 2 3 4 2 2 2" xfId="26250" xr:uid="{CEDD5995-31A8-43E4-AE35-51CAD4786799}"/>
    <cellStyle name="Comma 2 3 4 2 2 2 2" xfId="35269" xr:uid="{2003722F-FD77-446A-980C-F0DBEC037A23}"/>
    <cellStyle name="Comma 2 3 4 2 2 3" xfId="32035" xr:uid="{85E51800-2619-4E1D-909B-0ADE2EE9CC48}"/>
    <cellStyle name="Comma 2 3 4 2 2 4" xfId="39622" xr:uid="{D8A8967E-44D3-4E1C-B344-BD060DF5344C}"/>
    <cellStyle name="Comma 2 3 4 2 3" xfId="24634" xr:uid="{4B9CE11A-EA4C-421D-A982-44687EA640EE}"/>
    <cellStyle name="Comma 2 3 4 2 3 2" xfId="33255" xr:uid="{E32AA7C7-5D48-43DC-B1A8-ADB403DB502D}"/>
    <cellStyle name="Comma 2 3 4 2 3 3" xfId="41620" xr:uid="{A7E11570-EEA3-4F40-85D6-FC0BCF735FB6}"/>
    <cellStyle name="Comma 2 3 4 2 4" xfId="22226" xr:uid="{E0291F40-DE81-4AB6-91EF-739F7BEB818C}"/>
    <cellStyle name="Comma 2 3 4 2 4 2" xfId="30288" xr:uid="{1AF2E48F-1AB9-43B2-AC4E-1F4517F028D8}"/>
    <cellStyle name="Comma 2 3 4 2 5" xfId="28336" xr:uid="{5D26CC47-2D70-485F-BDDE-3E550013165A}"/>
    <cellStyle name="Comma 2 3 4 2 6" xfId="37654" xr:uid="{B1F7DC37-E0DF-4A4D-9CB5-C2711813E265}"/>
    <cellStyle name="Comma 2 3 4 2 7" xfId="13619" xr:uid="{21C42AD2-A9C4-4892-B4D0-C33375661C43}"/>
    <cellStyle name="Comma 2 3 4 2 8" xfId="45628" xr:uid="{2EA90D9B-07BF-419D-9E64-A7CE63710D7F}"/>
    <cellStyle name="Comma 2 3 4 3" xfId="4974" xr:uid="{0DFC6635-E005-4D1D-B54C-C0B152059572}"/>
    <cellStyle name="Comma 2 3 4 3 2" xfId="23222" xr:uid="{22507B5D-B746-4562-AE1B-0B5BE5C26770}"/>
    <cellStyle name="Comma 2 3 4 3 2 2" xfId="31535" xr:uid="{048EE3FA-A5A9-4299-9E72-616646ED277E}"/>
    <cellStyle name="Comma 2 3 4 3 2 3" xfId="39093" xr:uid="{177DE82D-3480-4CFE-83D2-4A9FEF869700}"/>
    <cellStyle name="Comma 2 3 4 3 3" xfId="25763" xr:uid="{8F05D1C2-2724-48D1-8E30-41694CA10670}"/>
    <cellStyle name="Comma 2 3 4 3 3 2" xfId="34694" xr:uid="{FAA062C6-8BA1-4818-B454-8DCBEFBCA36D}"/>
    <cellStyle name="Comma 2 3 4 3 3 3" xfId="41066" xr:uid="{2D77600D-7199-4316-863D-AA8CEFA1FF03}"/>
    <cellStyle name="Comma 2 3 4 3 4" xfId="21725" xr:uid="{7E69B5ED-07C6-4470-8D68-D7469546DB97}"/>
    <cellStyle name="Comma 2 3 4 3 4 2" xfId="29692" xr:uid="{9ED4B99D-301E-44D4-9251-E2B75C182A28}"/>
    <cellStyle name="Comma 2 3 4 3 5" xfId="27770" xr:uid="{BA00E198-CAFA-4451-A181-3839F7D034DE}"/>
    <cellStyle name="Comma 2 3 4 3 6" xfId="37060" xr:uid="{642FD1DA-C68D-43ED-A31C-15AE92294602}"/>
    <cellStyle name="Comma 2 3 4 3 7" xfId="17155" xr:uid="{208F101A-A435-4955-B17B-D69C76185485}"/>
    <cellStyle name="Comma 2 3 4 3 8" xfId="46977" xr:uid="{E323BD16-9277-42BC-A81F-98BA17989201}"/>
    <cellStyle name="Comma 2 3 4 4" xfId="22834" xr:uid="{4DF9D721-2382-4ECB-BB56-ECF5F02593B6}"/>
    <cellStyle name="Comma 2 3 4 4 2" xfId="25175" xr:uid="{5044E2E9-45B6-4F60-B255-4365F88EF106}"/>
    <cellStyle name="Comma 2 3 4 4 2 2" xfId="33981" xr:uid="{3A248400-A5FD-4024-9D11-467C9071C1D8}"/>
    <cellStyle name="Comma 2 3 4 4 3" xfId="31002" xr:uid="{6FD42BF2-52E8-4C56-8A4F-6D27DAB68878}"/>
    <cellStyle name="Comma 2 3 4 4 4" xfId="38424" xr:uid="{4ABA4AAC-CBD4-41F2-9E29-34FA46FEB5EE}"/>
    <cellStyle name="Comma 2 3 4 5" xfId="24176" xr:uid="{FF293F75-6C2E-42F1-9A15-BEAB0AD6E3C3}"/>
    <cellStyle name="Comma 2 3 4 5 2" xfId="32698" xr:uid="{EA2642D7-8C1F-4F1A-9213-EA935BDB6D63}"/>
    <cellStyle name="Comma 2 3 4 5 3" xfId="40363" xr:uid="{64067FD0-6CC8-4B57-9FED-5DED352D91C4}"/>
    <cellStyle name="Comma 2 3 4 6" xfId="21182" xr:uid="{95B735C3-2C69-40A1-960B-CBDAF0644EE1}"/>
    <cellStyle name="Comma 2 3 4 6 2" xfId="29085" xr:uid="{2983750A-7B07-4106-8384-7AB059A92889}"/>
    <cellStyle name="Comma 2 3 4 7" xfId="27187" xr:uid="{8D77641B-B986-4A5C-857E-F885241EE332}"/>
    <cellStyle name="Comma 2 3 4 8" xfId="36324" xr:uid="{C1B07AE8-798C-4F5D-9D29-4719E1B65D5E}"/>
    <cellStyle name="Comma 2 3 4 9" xfId="7160" xr:uid="{7ED4B374-0474-458D-B345-E14204170B2B}"/>
    <cellStyle name="Comma 2 3 5" xfId="1258" xr:uid="{CE9C0646-F2FD-417E-A35C-CD7550DE28E9}"/>
    <cellStyle name="Comma 2 3 5 10" xfId="7063" xr:uid="{CF306C17-F190-48F2-AAF1-A6C5F0780A80}"/>
    <cellStyle name="Comma 2 3 5 11" xfId="43349" xr:uid="{33D96B83-0088-45E0-A66E-9A05510EE116}"/>
    <cellStyle name="Comma 2 3 5 2" xfId="3065" xr:uid="{EEAA5A3E-D4D5-4F99-AB46-26448FBDFEA8}"/>
    <cellStyle name="Comma 2 3 5 2 2" xfId="23778" xr:uid="{E2D96564-E139-4829-A2F9-6952E86FE0CF}"/>
    <cellStyle name="Comma 2 3 5 2 2 2" xfId="26412" xr:uid="{7C689F90-DCFB-4924-943C-9B40E8EE22B7}"/>
    <cellStyle name="Comma 2 3 5 2 2 2 2" xfId="35458" xr:uid="{875D6552-C8C2-4609-A57E-870D639C9201}"/>
    <cellStyle name="Comma 2 3 5 2 2 3" xfId="32196" xr:uid="{49C22F23-16C9-4657-8743-B215FFA7C504}"/>
    <cellStyle name="Comma 2 3 5 2 2 4" xfId="39807" xr:uid="{0639444D-CD5D-41D3-82B1-B7B4B1C1343B}"/>
    <cellStyle name="Comma 2 3 5 2 3" xfId="24743" xr:uid="{B47D4DD4-118A-47BB-ACBC-9A10FCE21E40}"/>
    <cellStyle name="Comma 2 3 5 2 3 2" xfId="33436" xr:uid="{9E2BA084-8C83-436E-ABF6-D6E7F68AF11A}"/>
    <cellStyle name="Comma 2 3 5 2 3 3" xfId="41798" xr:uid="{B21081F9-0458-4D45-A60A-79AA4BCFBE8D}"/>
    <cellStyle name="Comma 2 3 5 2 4" xfId="22392" xr:uid="{4E6CE37F-6AF2-44D3-B6F5-758973F077FA}"/>
    <cellStyle name="Comma 2 3 5 2 4 2" xfId="30483" xr:uid="{9639B971-E60A-43BB-A16E-C14D9D240D58}"/>
    <cellStyle name="Comma 2 3 5 2 5" xfId="28517" xr:uid="{DA934C83-EF9C-4038-9787-A296CBEF1777}"/>
    <cellStyle name="Comma 2 3 5 2 6" xfId="37841" xr:uid="{C0AADAC5-89F5-4AB1-9509-C278B5351E01}"/>
    <cellStyle name="Comma 2 3 5 2 7" xfId="20791" xr:uid="{E3AE22C3-AE1F-4B7D-84A9-6EC2809EA11B}"/>
    <cellStyle name="Comma 2 3 5 2 8" xfId="45090" xr:uid="{773CCDC2-98BD-4C30-ADD1-5F0736CA03A6}"/>
    <cellStyle name="Comma 2 3 5 3" xfId="20472" xr:uid="{D06556ED-3A93-4A1E-847F-70B1B5945339}"/>
    <cellStyle name="Comma 2 3 5 3 2" xfId="23375" xr:uid="{59DB2A4E-D73D-48B0-A2C3-CA2B6E2AB36B}"/>
    <cellStyle name="Comma 2 3 5 3 2 2" xfId="31703" xr:uid="{CD8B3848-D1ED-489C-9F28-A405A4E0A37C}"/>
    <cellStyle name="Comma 2 3 5 3 2 3" xfId="39258" xr:uid="{F0DA0ED2-A4EB-4CEF-964F-07A02DFDDCC9}"/>
    <cellStyle name="Comma 2 3 5 3 3" xfId="25919" xr:uid="{35E1240D-A931-41E6-9AAE-6B52F207A12B}"/>
    <cellStyle name="Comma 2 3 5 3 3 2" xfId="34883" xr:uid="{3D4D9033-3FB2-454B-9357-5DD2B7BA972B}"/>
    <cellStyle name="Comma 2 3 5 3 3 3" xfId="41252" xr:uid="{559D75C0-6C39-4097-B3D4-C4ACD1D12D2E}"/>
    <cellStyle name="Comma 2 3 5 3 4" xfId="21894" xr:uid="{BA20514F-1982-4333-AECC-65279C33CC61}"/>
    <cellStyle name="Comma 2 3 5 3 4 2" xfId="29891" xr:uid="{03EB635B-7F45-4945-875F-0E5AF8E77308}"/>
    <cellStyle name="Comma 2 3 5 3 5" xfId="27959" xr:uid="{C285F90B-C55E-4356-82AA-22EAB1C57B19}"/>
    <cellStyle name="Comma 2 3 5 3 6" xfId="37258" xr:uid="{AE8D2EFC-AD40-4D65-833E-170E87F7E141}"/>
    <cellStyle name="Comma 2 3 5 4" xfId="22949" xr:uid="{2E82388C-D214-4209-8860-DDB158677864}"/>
    <cellStyle name="Comma 2 3 5 4 2" xfId="25350" xr:uid="{450843AC-D5F7-40F5-8266-FF3AB01DF95C}"/>
    <cellStyle name="Comma 2 3 5 4 2 2" xfId="34169" xr:uid="{FDB7869E-00DB-49D6-A9CE-B59B19D5F3CD}"/>
    <cellStyle name="Comma 2 3 5 4 3" xfId="31175" xr:uid="{1F0481E4-0D96-45C0-BE8D-3D3C4B49263C}"/>
    <cellStyle name="Comma 2 3 5 4 4" xfId="38607" xr:uid="{260A50DD-FEDB-4976-B44B-ECCF0282A1E5}"/>
    <cellStyle name="Comma 2 3 5 5" xfId="24333" xr:uid="{AF914AEF-335C-4275-AE48-4755D51A006C}"/>
    <cellStyle name="Comma 2 3 5 5 2" xfId="32882" xr:uid="{A95EF62F-E77E-4598-8F49-5E4EFFAAE5BC}"/>
    <cellStyle name="Comma 2 3 5 5 3" xfId="40544" xr:uid="{C4E663E5-C62A-411B-855D-94F4EC2CF5AC}"/>
    <cellStyle name="Comma 2 3 5 6" xfId="21358" xr:uid="{3D24324B-BB12-4428-B16B-286453053996}"/>
    <cellStyle name="Comma 2 3 5 6 2" xfId="29284" xr:uid="{BE58A016-2357-4553-81F8-057C40F1F276}"/>
    <cellStyle name="Comma 2 3 5 7" xfId="27370" xr:uid="{8EB4D7CA-2697-4DB3-8CF0-EB117291C257}"/>
    <cellStyle name="Comma 2 3 5 8" xfId="36516" xr:uid="{4173B501-A96B-48DB-955E-B9BFFADE070B}"/>
    <cellStyle name="Comma 2 3 5 9" xfId="20141" xr:uid="{A07AFFBE-4838-485A-8A99-F01712FA7B22}"/>
    <cellStyle name="Comma 2 3 6" xfId="2489" xr:uid="{B75DC36C-1EA0-46C9-A56A-4ACEEC4587F1}"/>
    <cellStyle name="Comma 2 3 6 2" xfId="23565" xr:uid="{6AE799B7-2A68-4295-8B28-E273AE3A6B6E}"/>
    <cellStyle name="Comma 2 3 6 2 2" xfId="26112" xr:uid="{0F652903-64B7-4517-B400-6FD635434634}"/>
    <cellStyle name="Comma 2 3 6 2 2 2" xfId="35092" xr:uid="{09444CFC-4609-4548-B26A-23AB3F2FD0E2}"/>
    <cellStyle name="Comma 2 3 6 2 3" xfId="31897" xr:uid="{5892A51C-821F-4E69-9B25-15AF9D3FA5D3}"/>
    <cellStyle name="Comma 2 3 6 2 4" xfId="39447" xr:uid="{BDBFD9C7-6576-4B6D-874F-3005D2FB1651}"/>
    <cellStyle name="Comma 2 3 6 3" xfId="24528" xr:uid="{1876C3F1-51B0-429B-830A-B7ABD40BB093}"/>
    <cellStyle name="Comma 2 3 6 3 2" xfId="33089" xr:uid="{CC12DAE8-1722-4C65-B882-F31DECC1F28F}"/>
    <cellStyle name="Comma 2 3 6 3 3" xfId="41456" xr:uid="{4C6AFE31-0DE9-485C-A16E-F65820C844CF}"/>
    <cellStyle name="Comma 2 3 6 4" xfId="22088" xr:uid="{DAC20E46-24C8-4BC0-9E2B-3BE04EF28A21}"/>
    <cellStyle name="Comma 2 3 6 4 2" xfId="30110" xr:uid="{7ECF2CEA-2A4A-4D92-B56D-8C999631B8F4}"/>
    <cellStyle name="Comma 2 3 6 5" xfId="28171" xr:uid="{E3D16846-CB09-407F-8A7A-146636445A5B}"/>
    <cellStyle name="Comma 2 3 6 6" xfId="37477" xr:uid="{99F8D41A-8D27-4AD1-BDFA-908C7A9AA91F}"/>
    <cellStyle name="Comma 2 3 6 7" xfId="13021" xr:uid="{41488462-BE37-471D-BADC-156D51955FD8}"/>
    <cellStyle name="Comma 2 3 6 8" xfId="44514" xr:uid="{E71DFBEE-12F6-456B-A869-0654B45DE832}"/>
    <cellStyle name="Comma 2 3 7" xfId="4436" xr:uid="{F2CE0D34-4C07-4757-92A2-556EDA0FE4AC}"/>
    <cellStyle name="Comma 2 3 7 2" xfId="23075" xr:uid="{3363BB7B-61BC-4B0C-AC71-A76DDB428584}"/>
    <cellStyle name="Comma 2 3 7 2 2" xfId="31355" xr:uid="{75979D41-DB10-4A22-B18C-2BE9BB1B7E49}"/>
    <cellStyle name="Comma 2 3 7 2 3" xfId="38916" xr:uid="{9432EE10-A4E9-4AE5-8B2B-A3E7F3FBD4E6}"/>
    <cellStyle name="Comma 2 3 7 3" xfId="25604" xr:uid="{0EC268D3-DD1E-4155-8A7E-EFA1F9ED779F}"/>
    <cellStyle name="Comma 2 3 7 3 2" xfId="34491" xr:uid="{4B9CD1AD-618F-4F67-8D68-7B9F4CDED983}"/>
    <cellStyle name="Comma 2 3 7 3 3" xfId="40866" xr:uid="{2EE238F7-7472-4A4F-94DB-D169D7DA96B8}"/>
    <cellStyle name="Comma 2 3 7 4" xfId="21536" xr:uid="{3F7CAC5C-656E-41EC-A888-5BF6253F2F4F}"/>
    <cellStyle name="Comma 2 3 7 4 2" xfId="29490" xr:uid="{3A1ABED9-7BD8-47F6-8721-FDAE6A76D8F3}"/>
    <cellStyle name="Comma 2 3 7 5" xfId="27567" xr:uid="{680FF808-229B-4D69-916E-A784202DBAF1}"/>
    <cellStyle name="Comma 2 3 7 6" xfId="36858" xr:uid="{A70F290A-442E-48F6-A007-824ED454D1D9}"/>
    <cellStyle name="Comma 2 3 7 7" xfId="16603" xr:uid="{BC537E40-9509-4160-A20D-AF3F6335227B}"/>
    <cellStyle name="Comma 2 3 7 8" xfId="46439" xr:uid="{DA4D1C1B-D66A-4CE2-81D8-3280455E0DBF}"/>
    <cellStyle name="Comma 2 3 8" xfId="5570" xr:uid="{A3969907-6A67-4E3D-BE3F-DAD40A105D6E}"/>
    <cellStyle name="Comma 2 3 8 2" xfId="25003" xr:uid="{641543F5-AC0E-4B3B-A786-E5C3023AA42F}"/>
    <cellStyle name="Comma 2 3 8 2 2" xfId="33793" xr:uid="{8B72C02B-00C9-468A-8C00-CDC190AAFC2A}"/>
    <cellStyle name="Comma 2 3 8 3" xfId="30830" xr:uid="{D4866441-EA60-40C0-A82B-EBA93CB73792}"/>
    <cellStyle name="Comma 2 3 8 4" xfId="38237" xr:uid="{7D06EC4B-4E4C-4E6E-B575-90360B7DA45E}"/>
    <cellStyle name="Comma 2 3 8 5" xfId="22698" xr:uid="{669F1FC4-3F90-4343-B93D-DB61A6951D58}"/>
    <cellStyle name="Comma 2 3 8 6" xfId="47571" xr:uid="{B5BECC34-6CEA-483D-A678-83A6737E7608}"/>
    <cellStyle name="Comma 2 3 9" xfId="24010" xr:uid="{9BB6D084-F6BE-48AF-8426-4DC624EEE862}"/>
    <cellStyle name="Comma 2 3 9 2" xfId="32508" xr:uid="{F8551E5E-7799-4A10-A117-CFD1FCBA8DC1}"/>
    <cellStyle name="Comma 2 3 9 3" xfId="40176" xr:uid="{F9118DB1-D7C4-4E1E-835B-71F0D96C5A50}"/>
    <cellStyle name="Comma 2 4" xfId="553" xr:uid="{4FC49DD8-2B59-4431-B250-36EC12FA8105}"/>
    <cellStyle name="Comma 2 4 2" xfId="554" xr:uid="{D5051BC7-BFB2-4957-9ADE-8C4A7A763C7A}"/>
    <cellStyle name="Comma 2 4 2 10" xfId="36302" xr:uid="{47EB7684-36D6-43FE-AF81-3ACDC811AABE}"/>
    <cellStyle name="Comma 2 4 2 2" xfId="8877" xr:uid="{FF9343BD-91DD-417C-9678-B49F7494A688}"/>
    <cellStyle name="Comma 2 4 2 2 2" xfId="9459" xr:uid="{9D42C8CA-735C-42BA-A8F8-970FFC970F61}"/>
    <cellStyle name="Comma 2 4 2 2 2 2" xfId="23762" xr:uid="{314D9471-67AE-4CEA-98B3-D8C29766C4D4}"/>
    <cellStyle name="Comma 2 4 2 2 2 2 2" xfId="26394" xr:uid="{96FC03CE-ECE4-475C-A772-43F2298C941B}"/>
    <cellStyle name="Comma 2 4 2 2 2 2 2 2" xfId="35438" xr:uid="{C2BD7DE0-9963-4E1F-88DC-9FE0FD1BDC9A}"/>
    <cellStyle name="Comma 2 4 2 2 2 2 3" xfId="32178" xr:uid="{2197FCAC-FE03-4330-B767-88AE1E79E9B8}"/>
    <cellStyle name="Comma 2 4 2 2 2 2 4" xfId="39787" xr:uid="{90B16B59-445F-410E-84BB-AB037E11ABC7}"/>
    <cellStyle name="Comma 2 4 2 2 2 3" xfId="24728" xr:uid="{7491C1B3-19B4-45DD-B338-7B324C99BF6E}"/>
    <cellStyle name="Comma 2 4 2 2 2 3 2" xfId="33417" xr:uid="{156A6059-5CBF-49B9-A9ED-DC141C1BEC22}"/>
    <cellStyle name="Comma 2 4 2 2 2 3 3" xfId="41779" xr:uid="{71CB3332-5947-4B57-BD70-4C8C579C839D}"/>
    <cellStyle name="Comma 2 4 2 2 2 4" xfId="22375" xr:uid="{F4190C56-102C-483E-B429-ECEAFCFDC3CB}"/>
    <cellStyle name="Comma 2 4 2 2 2 4 2" xfId="30462" xr:uid="{F1DC7543-DFC6-4E95-B2E3-B0F5D15A2607}"/>
    <cellStyle name="Comma 2 4 2 2 2 5" xfId="28498" xr:uid="{1E515C15-66F8-4A87-B9DB-EC177B523872}"/>
    <cellStyle name="Comma 2 4 2 2 2 6" xfId="37820" xr:uid="{054493B8-0562-4F83-9353-4EEC22E86AE6}"/>
    <cellStyle name="Comma 2 4 2 2 2 7" xfId="20779" xr:uid="{93487D6D-7CD1-4371-9ECD-CE687955F012}"/>
    <cellStyle name="Comma 2 4 2 2 3" xfId="20460" xr:uid="{C3E9C7FE-2A16-4EFA-A02A-8558EEF138F7}"/>
    <cellStyle name="Comma 2 4 2 2 3 2" xfId="23358" xr:uid="{C16EB585-D208-4563-8542-263799A7DE9F}"/>
    <cellStyle name="Comma 2 4 2 2 3 2 2" xfId="31686" xr:uid="{3129D467-C2C7-4CCD-873A-7C7C2E6BA010}"/>
    <cellStyle name="Comma 2 4 2 2 3 2 3" xfId="39241" xr:uid="{00D8A2A9-15D9-4AA1-99CC-0D9A367BE673}"/>
    <cellStyle name="Comma 2 4 2 2 3 3" xfId="25900" xr:uid="{B774364E-C6D3-4774-A842-A5DB6BCFDD6D}"/>
    <cellStyle name="Comma 2 4 2 2 3 3 2" xfId="34860" xr:uid="{5F72ABC5-78F6-4DDB-AC33-684DF4574D77}"/>
    <cellStyle name="Comma 2 4 2 2 3 3 3" xfId="41229" xr:uid="{924EAFAB-89FB-4DB8-8C8B-477C2F0AA7B5}"/>
    <cellStyle name="Comma 2 4 2 2 3 4" xfId="21875" xr:uid="{59B50BBC-CC39-4811-8E3C-69B956765B68}"/>
    <cellStyle name="Comma 2 4 2 2 3 4 2" xfId="29868" xr:uid="{162A0593-2D87-4FE4-92F0-F1B93267785A}"/>
    <cellStyle name="Comma 2 4 2 2 3 5" xfId="27936" xr:uid="{8581E5C5-47F1-456D-9863-F0F1DE188E82}"/>
    <cellStyle name="Comma 2 4 2 2 3 6" xfId="37235" xr:uid="{1296036A-1BF1-4F51-B557-BE8361DC2C85}"/>
    <cellStyle name="Comma 2 4 2 2 4" xfId="22933" xr:uid="{D9F137F1-A3A8-46B6-B7CF-F59780339FB2}"/>
    <cellStyle name="Comma 2 4 2 2 4 2" xfId="25332" xr:uid="{ACF7C632-9704-4690-A66C-C117E136A9E4}"/>
    <cellStyle name="Comma 2 4 2 2 4 2 2" xfId="34149" xr:uid="{E16889BF-25CE-435E-B874-1C665F268973}"/>
    <cellStyle name="Comma 2 4 2 2 4 3" xfId="31157" xr:uid="{7DA13A8C-C1FE-4948-9F9E-6CDA4A806FCF}"/>
    <cellStyle name="Comma 2 4 2 2 4 4" xfId="38587" xr:uid="{0A8F1F73-F1F1-40B2-94BC-70911509827B}"/>
    <cellStyle name="Comma 2 4 2 2 5" xfId="24314" xr:uid="{B8655F90-FA9D-4F82-9024-0189AB885AEB}"/>
    <cellStyle name="Comma 2 4 2 2 5 2" xfId="32861" xr:uid="{AE2213CF-60B2-4A22-A270-E89AD925734B}"/>
    <cellStyle name="Comma 2 4 2 2 5 3" xfId="40523" xr:uid="{57507EC4-F74F-4C79-B0E7-1BFD4632FF6B}"/>
    <cellStyle name="Comma 2 4 2 2 6" xfId="21339" xr:uid="{37EFAE69-7DC4-46EB-8B9B-5926B19A3FED}"/>
    <cellStyle name="Comma 2 4 2 2 6 2" xfId="29261" xr:uid="{E4F90A81-3C30-4568-893C-9714DACA9F3F}"/>
    <cellStyle name="Comma 2 4 2 2 7" xfId="27349" xr:uid="{F27A0663-72FC-4F34-AA64-49D123C9CA87}"/>
    <cellStyle name="Comma 2 4 2 2 8" xfId="36493" xr:uid="{46666B8C-55A4-4630-B195-2CC1E70921A6}"/>
    <cellStyle name="Comma 2 4 2 2 9" xfId="20127" xr:uid="{34929EEC-0450-4DB9-A615-7B61818D39CE}"/>
    <cellStyle name="Comma 2 4 2 3" xfId="10567" xr:uid="{DE9C71E3-7187-4432-8D62-AB321F994131}"/>
    <cellStyle name="Comma 2 4 2 3 2" xfId="12065" xr:uid="{C5B60C6E-F9CF-42AC-8814-A8812A897D2B}"/>
    <cellStyle name="Comma 2 4 2 3 2 2" xfId="15643" xr:uid="{386937C3-27FD-463F-9AC0-95243C014697}"/>
    <cellStyle name="Comma 2 4 2 3 2 2 2" xfId="26572" xr:uid="{AEB495E3-B6C7-44A9-87C4-02F052DAABE6}"/>
    <cellStyle name="Comma 2 4 2 3 2 2 2 2" xfId="35633" xr:uid="{424417E3-A667-4FE1-A9D5-AF089A507CA8}"/>
    <cellStyle name="Comma 2 4 2 3 2 2 3" xfId="32355" xr:uid="{2C4DBE50-C911-4172-A7B2-E19A817799C0}"/>
    <cellStyle name="Comma 2 4 2 3 2 2 4" xfId="39978" xr:uid="{8A0491CB-87B4-4CFF-AE78-865B8C81B64C}"/>
    <cellStyle name="Comma 2 4 2 3 2 3" xfId="19170" xr:uid="{A64A48E5-4298-4DF2-BA61-1838DE6E48D9}"/>
    <cellStyle name="Comma 2 4 2 3 2 3 2" xfId="33603" xr:uid="{AEF0B96B-A518-4C86-B142-CC091F5C5DA5}"/>
    <cellStyle name="Comma 2 4 2 3 2 3 3" xfId="41962" xr:uid="{F190BFD8-EDE3-4506-B208-B254849A1F23}"/>
    <cellStyle name="Comma 2 4 2 3 2 4" xfId="22547" xr:uid="{600E2DD1-A666-49A4-BEF5-FFF2F3C2A82C}"/>
    <cellStyle name="Comma 2 4 2 3 2 4 2" xfId="30660" xr:uid="{516BF73F-9F33-4846-8E1F-40D52A867EFB}"/>
    <cellStyle name="Comma 2 4 2 3 2 5" xfId="28684" xr:uid="{8449C0E1-8B77-41A7-AA2F-EC697EB7AF58}"/>
    <cellStyle name="Comma 2 4 2 3 2 6" xfId="38018" xr:uid="{A3699073-D8E2-44F1-88AB-38A29ED956C7}"/>
    <cellStyle name="Comma 2 4 2 3 3" xfId="14235" xr:uid="{90DC0105-2B70-40B2-B245-8CE4518A21A6}"/>
    <cellStyle name="Comma 2 4 2 3 3 2" xfId="23532" xr:uid="{211FC98B-0AA5-4A2C-8C00-1391A1F984C2}"/>
    <cellStyle name="Comma 2 4 2 3 3 2 2" xfId="31864" xr:uid="{6A452566-86DE-40D2-AC6C-D4C49D5638BE}"/>
    <cellStyle name="Comma 2 4 2 3 3 2 3" xfId="39416" xr:uid="{A9A4BDF4-B85D-466F-A94E-1FF37FDC99F2}"/>
    <cellStyle name="Comma 2 4 2 3 3 3" xfId="26078" xr:uid="{0700803C-5B96-4DB2-8FC9-7AD27DE7A5CA}"/>
    <cellStyle name="Comma 2 4 2 3 3 3 2" xfId="35054" xr:uid="{0AFA4A3E-0AB9-45CB-8E2F-8B3F879E39A3}"/>
    <cellStyle name="Comma 2 4 2 3 3 3 3" xfId="41420" xr:uid="{91160F43-FFAC-45E6-8784-B6E3E7817DB5}"/>
    <cellStyle name="Comma 2 4 2 3 3 4" xfId="22055" xr:uid="{5A874605-A8F0-43C9-9C15-D5268F4779B3}"/>
    <cellStyle name="Comma 2 4 2 3 3 4 2" xfId="30072" xr:uid="{8B426ECB-32FF-4319-A8CB-C45B28490D02}"/>
    <cellStyle name="Comma 2 4 2 3 3 5" xfId="28131" xr:uid="{8121E90C-50C5-4970-B825-81197DCC6EDB}"/>
    <cellStyle name="Comma 2 4 2 3 3 6" xfId="37439" xr:uid="{3721B497-6CD8-460F-97A8-78203173BE21}"/>
    <cellStyle name="Comma 2 4 2 3 4" xfId="17762" xr:uid="{551707D2-A8A2-4C9B-8BF2-2843B274EA20}"/>
    <cellStyle name="Comma 2 4 2 3 4 2" xfId="25512" xr:uid="{F5994D3E-4503-40E4-89A0-3834BC75D7FE}"/>
    <cellStyle name="Comma 2 4 2 3 4 2 2" xfId="34348" xr:uid="{11CC16A2-291C-43A6-BD08-6C485279C87B}"/>
    <cellStyle name="Comma 2 4 2 3 4 3" xfId="31336" xr:uid="{74EFEF53-22F7-4A0E-B677-FBD1235BF4AA}"/>
    <cellStyle name="Comma 2 4 2 3 4 4" xfId="38782" xr:uid="{61B13974-8F6B-4593-84F6-89DC08A1FCE5}"/>
    <cellStyle name="Comma 2 4 2 3 5" xfId="24492" xr:uid="{F7E7390F-D409-4BA3-892C-D3596ECC905B}"/>
    <cellStyle name="Comma 2 4 2 3 5 2" xfId="33050" xr:uid="{F04AF6DC-3232-4740-A0AF-EFC533C7DEEF}"/>
    <cellStyle name="Comma 2 4 2 3 5 3" xfId="40709" xr:uid="{34638DE6-A6E4-4EA7-951E-B0A1A26B53AC}"/>
    <cellStyle name="Comma 2 4 2 3 6" xfId="21517" xr:uid="{1C22EBA5-4BBE-4E47-819C-95C548291000}"/>
    <cellStyle name="Comma 2 4 2 3 6 2" xfId="29464" xr:uid="{EA5765E3-BC93-4FFD-9639-6498E4F2DBD6}"/>
    <cellStyle name="Comma 2 4 2 3 7" xfId="27538" xr:uid="{4F68508F-6867-4880-9283-380399CC8E34}"/>
    <cellStyle name="Comma 2 4 2 3 8" xfId="36695" xr:uid="{0A630FF3-9182-410D-8C19-31B1F3E84A27}"/>
    <cellStyle name="Comma 2 4 2 4" xfId="7682" xr:uid="{F133C828-83E7-47DB-A837-8FFD037AA4DA}"/>
    <cellStyle name="Comma 2 4 2 4 2" xfId="23654" xr:uid="{5A39EE55-B69A-4364-9A61-637BA928248C}"/>
    <cellStyle name="Comma 2 4 2 4 2 2" xfId="26234" xr:uid="{50CAB414-F4BF-489B-9AF6-B510F2B18C98}"/>
    <cellStyle name="Comma 2 4 2 4 2 2 2" xfId="35252" xr:uid="{C388CECF-7026-40E5-874F-754488244162}"/>
    <cellStyle name="Comma 2 4 2 4 2 3" xfId="32019" xr:uid="{C3EBD25D-854A-4419-B4EE-DE602F82430E}"/>
    <cellStyle name="Comma 2 4 2 4 2 4" xfId="39605" xr:uid="{7B0AF40D-D719-42FE-93AF-E406E509BD41}"/>
    <cellStyle name="Comma 2 4 2 4 3" xfId="24619" xr:uid="{EA3D15A5-E834-4A13-9179-8989223C44DB}"/>
    <cellStyle name="Comma 2 4 2 4 3 2" xfId="33238" xr:uid="{B41A9600-11B1-4215-B3A2-C1B230F92BED}"/>
    <cellStyle name="Comma 2 4 2 4 3 3" xfId="41603" xr:uid="{855FC0CC-9EF2-4412-A6AF-B37D96A9D357}"/>
    <cellStyle name="Comma 2 4 2 4 4" xfId="22210" xr:uid="{714BECF8-FC8C-4626-9EC8-FB7FFF071DDA}"/>
    <cellStyle name="Comma 2 4 2 4 4 2" xfId="30271" xr:uid="{5D93A295-DD75-4EE0-9397-6E991906FAEA}"/>
    <cellStyle name="Comma 2 4 2 4 5" xfId="28319" xr:uid="{F4217477-86AB-4093-A3E6-6A93C987527D}"/>
    <cellStyle name="Comma 2 4 2 4 6" xfId="37637" xr:uid="{FBCF0A4F-3E4F-47F0-B469-978343FCF0EF}"/>
    <cellStyle name="Comma 2 4 2 4 7" xfId="20682" xr:uid="{25C2A946-3940-48F4-8558-1768D68CA5E6}"/>
    <cellStyle name="Comma 2 4 2 5" xfId="7434" xr:uid="{48852178-FB2F-4E43-9BAF-45CD2F37A2FD}"/>
    <cellStyle name="Comma 2 4 2 5 2" xfId="23206" xr:uid="{396781AD-C790-403F-82C6-0A331EB35890}"/>
    <cellStyle name="Comma 2 4 2 5 2 2" xfId="31519" xr:uid="{C8A260C2-D934-43D0-952A-A13A5992E645}"/>
    <cellStyle name="Comma 2 4 2 5 2 3" xfId="39077" xr:uid="{CA0FE17C-2DC3-47A1-BFDA-CB98915D7A6B}"/>
    <cellStyle name="Comma 2 4 2 5 3" xfId="25741" xr:uid="{30F8AB04-C4C2-4CD8-829C-15D4D951DE95}"/>
    <cellStyle name="Comma 2 4 2 5 3 2" xfId="34671" xr:uid="{E9AB1A44-1518-49F7-8A05-AB85B0ACA6C1}"/>
    <cellStyle name="Comma 2 4 2 5 3 3" xfId="41043" xr:uid="{D9E22703-6CF7-4A15-96F5-593EE3C669B9}"/>
    <cellStyle name="Comma 2 4 2 5 4" xfId="21703" xr:uid="{A9B5C121-513B-44B4-BBC0-5280B797E7D5}"/>
    <cellStyle name="Comma 2 4 2 5 4 2" xfId="29669" xr:uid="{43B8AD1C-3CA9-4290-9310-3AF51A5AB826}"/>
    <cellStyle name="Comma 2 4 2 5 5" xfId="27747" xr:uid="{2B0D64A2-4EBE-4C82-8A7C-5C83486F41C8}"/>
    <cellStyle name="Comma 2 4 2 5 6" xfId="37037" xr:uid="{B0C383F2-64D8-4507-824E-225F7F741078}"/>
    <cellStyle name="Comma 2 4 2 5 7" xfId="20358" xr:uid="{2602FCE1-FC4F-4FAB-9270-F2A9489B7092}"/>
    <cellStyle name="Comma 2 4 2 6" xfId="22821" xr:uid="{8B47F7CE-2346-4393-B5FC-1AF1C843FD8E}"/>
    <cellStyle name="Comma 2 4 2 6 2" xfId="25160" xr:uid="{94FA6F45-AA1B-4E5B-A7CA-50655FDE745A}"/>
    <cellStyle name="Comma 2 4 2 6 2 2" xfId="33966" xr:uid="{EBD8DB24-9780-412C-B5D6-C16137737461}"/>
    <cellStyle name="Comma 2 4 2 6 3" xfId="30987" xr:uid="{89821C13-71FD-403F-92A2-4858808446DD}"/>
    <cellStyle name="Comma 2 4 2 6 4" xfId="38409" xr:uid="{49AEC866-E99C-42CD-848B-B0C075D5D9CD}"/>
    <cellStyle name="Comma 2 4 2 7" xfId="24160" xr:uid="{F0D42490-3846-4528-9538-3632000664E8}"/>
    <cellStyle name="Comma 2 4 2 7 2" xfId="32682" xr:uid="{8C3B7EE2-353F-4760-B8EB-314EF7C927CA}"/>
    <cellStyle name="Comma 2 4 2 7 3" xfId="40347" xr:uid="{5A1A12A8-FAE3-4604-B555-B94FC7EE88C3}"/>
    <cellStyle name="Comma 2 4 2 8" xfId="21166" xr:uid="{9C08447B-F48C-4067-84E4-ACC0339E8BBB}"/>
    <cellStyle name="Comma 2 4 2 8 2" xfId="29063" xr:uid="{26E165BB-2626-4683-A6DE-BE83A958B772}"/>
    <cellStyle name="Comma 2 4 2 9" xfId="27171" xr:uid="{B494FE45-E232-4993-AEC2-3F976CEF5CA4}"/>
    <cellStyle name="Comma 2 4 3" xfId="8575" xr:uid="{C4B7E013-1602-4C48-BACC-D5EB83CEA215}"/>
    <cellStyle name="Comma 2 4 3 2" xfId="10512" xr:uid="{A657ECDE-27C7-4971-8AD0-4D3D6D5E3685}"/>
    <cellStyle name="Comma 2 4 3 2 2" xfId="12028" xr:uid="{9EF307E6-7007-4137-AB77-DB31F9EF0CEE}"/>
    <cellStyle name="Comma 2 4 3 2 2 2" xfId="15606" xr:uid="{327337BE-550F-4239-AF89-4E4382BBA1C5}"/>
    <cellStyle name="Comma 2 4 3 2 2 3" xfId="19133" xr:uid="{64D32A30-1423-47AB-B7E8-BAAD8CE74714}"/>
    <cellStyle name="Comma 2 4 3 2 3" xfId="14199" xr:uid="{ABD1C7F3-F63D-4FE7-A9B4-DCB802B8DE5E}"/>
    <cellStyle name="Comma 2 4 3 2 4" xfId="17726" xr:uid="{616DC536-B086-48B2-B728-741000A85124}"/>
    <cellStyle name="Comma 2 4 4" xfId="7634" xr:uid="{26F73270-223C-4DC4-A7C9-8B3FC4250332}"/>
    <cellStyle name="Comma 2 4 5" xfId="9860" xr:uid="{789395C1-F599-4E20-BEA1-D159B1903844}"/>
    <cellStyle name="Comma 2 4 6" xfId="9395" xr:uid="{7737A509-FFBA-428B-8D19-DE4BD094F88E}"/>
    <cellStyle name="Comma 2 4 7" xfId="10391" xr:uid="{BCC1B9E4-8292-4338-B5A7-673DCD8B9476}"/>
    <cellStyle name="Comma 2 4 7 2" xfId="11956" xr:uid="{F35C0305-3504-4EC7-B728-4EEB9C0D3C55}"/>
    <cellStyle name="Comma 2 4 7 2 2" xfId="15534" xr:uid="{77494FA0-EF1E-4674-B303-C0D7E7B95D79}"/>
    <cellStyle name="Comma 2 4 7 2 3" xfId="19061" xr:uid="{68C4C8C8-1D34-421C-8E02-30093ACDC153}"/>
    <cellStyle name="Comma 2 4 7 3" xfId="14128" xr:uid="{12C1C4D5-B076-478C-824F-E56C993C104E}"/>
    <cellStyle name="Comma 2 4 7 4" xfId="17655" xr:uid="{2CCA469B-9D90-46F3-9450-E7727A104D02}"/>
    <cellStyle name="Comma 2 4 8" xfId="6890" xr:uid="{79D017EC-9D29-4498-9FF8-96341EF307DE}"/>
    <cellStyle name="Comma 2 4 9" xfId="6339" xr:uid="{40419214-FC70-49D4-BA0B-3EBC6961ABC8}"/>
    <cellStyle name="Comma 2 5" xfId="555" xr:uid="{A2D7A37E-72F7-41E0-AD03-EF6E7117E0BB}"/>
    <cellStyle name="Comma 2 5 10" xfId="16605" xr:uid="{37734663-7CC9-4417-9EC4-B38C48DEFC18}"/>
    <cellStyle name="Comma 2 5 11" xfId="6571" xr:uid="{2794E500-36B1-4A1C-AE06-81CE97C166B1}"/>
    <cellStyle name="Comma 2 5 12" xfId="6210" xr:uid="{A58529FE-9B62-4B59-B696-DD15B1226D25}"/>
    <cellStyle name="Comma 2 5 13" xfId="42775" xr:uid="{BAEC0709-3627-40E8-93DD-79E91E2CA256}"/>
    <cellStyle name="Comma 2 5 2" xfId="933" xr:uid="{7E7610A4-21D0-41CA-A98B-EF54A1EBCF60}"/>
    <cellStyle name="Comma 2 5 2 2" xfId="2078" xr:uid="{98AFA863-7E8B-4EF8-847E-4143F221DB8A}"/>
    <cellStyle name="Comma 2 5 2 2 2" xfId="3841" xr:uid="{91743314-5A88-4406-ADDE-929435C6AB91}"/>
    <cellStyle name="Comma 2 5 2 2 2 2" xfId="45866" xr:uid="{FCA368CF-B846-4688-8372-77FB034ED36F}"/>
    <cellStyle name="Comma 2 5 2 2 3" xfId="5212" xr:uid="{A9B61709-4CFA-4401-A67E-E8BAAF39744C}"/>
    <cellStyle name="Comma 2 5 2 2 3 2" xfId="47215" xr:uid="{E59155ED-5195-40B9-9D17-5E34DBF4DD10}"/>
    <cellStyle name="Comma 2 5 2 2 4" xfId="7490" xr:uid="{73EFB3F2-D5AD-4F5E-B64A-52A1E7927099}"/>
    <cellStyle name="Comma 2 5 2 2 5" xfId="44125" xr:uid="{220501E3-93E8-49BD-B8A3-0FEB54A0D9F8}"/>
    <cellStyle name="Comma 2 5 2 3" xfId="1516" xr:uid="{76BE7079-2899-49A6-9E4D-0A3D315194B2}"/>
    <cellStyle name="Comma 2 5 2 3 2" xfId="3323" xr:uid="{1693D39B-E1BA-4B15-BB56-3A791B02C7B1}"/>
    <cellStyle name="Comma 2 5 2 3 2 2" xfId="45348" xr:uid="{A6A7ED80-95F9-498C-A39C-0E38C0917601}"/>
    <cellStyle name="Comma 2 5 2 3 3" xfId="13319" xr:uid="{254F8F52-F5F5-4961-8FC8-7AB608850BE2}"/>
    <cellStyle name="Comma 2 5 2 3 4" xfId="43607" xr:uid="{8FFCB35D-A362-4826-80B4-285E5D0203F3}"/>
    <cellStyle name="Comma 2 5 2 4" xfId="2745" xr:uid="{7A0D145D-481E-475F-9F5F-52FADA43D63F}"/>
    <cellStyle name="Comma 2 5 2 4 2" xfId="16855" xr:uid="{86CBBB89-0835-488F-8BBB-DCD41A25C260}"/>
    <cellStyle name="Comma 2 5 2 4 3" xfId="44770" xr:uid="{12080BDF-3DC5-4D7E-996C-A0A93262BBC5}"/>
    <cellStyle name="Comma 2 5 2 5" xfId="4694" xr:uid="{72C1B639-7E01-4F2B-B399-2E15C55272D6}"/>
    <cellStyle name="Comma 2 5 2 5 2" xfId="46697" xr:uid="{7549F0CF-9A06-4625-A0F1-ED735165E9F0}"/>
    <cellStyle name="Comma 2 5 2 6" xfId="5575" xr:uid="{FC14CF44-7928-437D-A5A8-F2CB47E5266B}"/>
    <cellStyle name="Comma 2 5 2 6 2" xfId="47576" xr:uid="{1B880783-A8CF-45B0-AFF7-494E92CC54B4}"/>
    <cellStyle name="Comma 2 5 2 7" xfId="6784" xr:uid="{90A9D727-F8F3-43E9-9FA2-286518DA8438}"/>
    <cellStyle name="Comma 2 5 2 8" xfId="43029" xr:uid="{05F72DF7-E615-4BB7-9000-2557B69E0B71}"/>
    <cellStyle name="Comma 2 5 3" xfId="1838" xr:uid="{63AE9BCF-CDC2-485F-ABFA-763B7713A5CE}"/>
    <cellStyle name="Comma 2 5 3 2" xfId="3605" xr:uid="{9662BC43-BA56-4441-B045-3D504BF1DCCA}"/>
    <cellStyle name="Comma 2 5 3 2 2" xfId="7683" xr:uid="{38576367-3794-4296-A545-699ADF73E82A}"/>
    <cellStyle name="Comma 2 5 3 2 3" xfId="45630" xr:uid="{74F40DCA-77BE-44C6-93A7-5C17B572A4A8}"/>
    <cellStyle name="Comma 2 5 3 3" xfId="4976" xr:uid="{146A64B4-4EDE-4798-BD20-92B1C806DC3B}"/>
    <cellStyle name="Comma 2 5 3 3 2" xfId="13621" xr:uid="{76124F90-D0E6-4BF0-8BCB-5CC84BF4A3F4}"/>
    <cellStyle name="Comma 2 5 3 3 3" xfId="46979" xr:uid="{45FFA1FE-C684-4422-8B1E-AB96D876AB76}"/>
    <cellStyle name="Comma 2 5 3 4" xfId="17157" xr:uid="{D46EB237-ED2C-4449-8E64-CF583D7BE13D}"/>
    <cellStyle name="Comma 2 5 3 5" xfId="7162" xr:uid="{D749E9E7-C4C0-405A-B65F-1E26F969095C}"/>
    <cellStyle name="Comma 2 5 3 6" xfId="43889" xr:uid="{81A9225F-8DA8-42E3-9E38-06E6CCE6128F}"/>
    <cellStyle name="Comma 2 5 4" xfId="1260" xr:uid="{E3DE1032-C829-4013-A22B-D6325AD6B0B7}"/>
    <cellStyle name="Comma 2 5 4 2" xfId="3067" xr:uid="{31B1C52C-975E-4331-A739-5254F6F5E046}"/>
    <cellStyle name="Comma 2 5 4 2 2" xfId="45092" xr:uid="{DFF68A3E-C66A-4005-9BE8-1C9BCEEB4D1A}"/>
    <cellStyle name="Comma 2 5 4 3" xfId="9064" xr:uid="{254B09DB-B884-4637-A59B-BBD72327268D}"/>
    <cellStyle name="Comma 2 5 4 4" xfId="43351" xr:uid="{F9C4BDE2-39D8-4196-AACF-C2D5FF1218EA}"/>
    <cellStyle name="Comma 2 5 5" xfId="2491" xr:uid="{2B59101B-6573-4538-87C3-80FD3168FB65}"/>
    <cellStyle name="Comma 2 5 5 2" xfId="9231" xr:uid="{B214569A-2042-422A-ACC8-D6E4432BF011}"/>
    <cellStyle name="Comma 2 5 5 3" xfId="44516" xr:uid="{F6728D55-41D4-4888-B07E-6FD28EF4091A}"/>
    <cellStyle name="Comma 2 5 6" xfId="4438" xr:uid="{6FDAE23E-7D72-47E1-8D59-5BEB9053C5C5}"/>
    <cellStyle name="Comma 2 5 6 2" xfId="11730" xr:uid="{C41A8F47-1F57-4728-895A-9377DA26ABA2}"/>
    <cellStyle name="Comma 2 5 6 2 2" xfId="15309" xr:uid="{F451C0A8-DDD8-4731-8B74-B8D337F95292}"/>
    <cellStyle name="Comma 2 5 6 2 3" xfId="18836" xr:uid="{1B2C021F-CC03-4108-AC11-E3637C5B8417}"/>
    <cellStyle name="Comma 2 5 6 3" xfId="13907" xr:uid="{51C9D0EB-0ED0-49B5-AB38-FB848644F8C8}"/>
    <cellStyle name="Comma 2 5 6 4" xfId="17439" xr:uid="{8FBE22A8-B3F8-4308-BB0C-D0AADFF52F9A}"/>
    <cellStyle name="Comma 2 5 6 5" xfId="9054" xr:uid="{5321B186-A120-4B95-B23A-404AF1708C83}"/>
    <cellStyle name="Comma 2 5 6 6" xfId="46441" xr:uid="{8D1D1783-98E4-48A6-BB4F-D4F9AF5F2C46}"/>
    <cellStyle name="Comma 2 5 7" xfId="5574" xr:uid="{F11F1D72-858A-479E-9EC6-F32AF1977045}"/>
    <cellStyle name="Comma 2 5 7 2" xfId="8828" xr:uid="{1558CCBF-0D87-4BA0-A3F7-21351578B2BC}"/>
    <cellStyle name="Comma 2 5 7 3" xfId="47575" xr:uid="{618FC924-9B92-4F10-89B6-8399A4F8AA6E}"/>
    <cellStyle name="Comma 2 5 8" xfId="6984" xr:uid="{AB64C499-F2A8-4714-9FED-83BE2DC6ECED}"/>
    <cellStyle name="Comma 2 5 9" xfId="13023" xr:uid="{535297DA-6F7F-4681-A5AB-1EC1580ACF1C}"/>
    <cellStyle name="Comma 2 6" xfId="6924" xr:uid="{C998DB7B-8DC9-4037-B342-A915DC254DF4}"/>
    <cellStyle name="Comma 2 6 2" xfId="7504" xr:uid="{F136CE23-B13D-4851-932A-C40C78AB734F}"/>
    <cellStyle name="Comma 2 6 2 2" xfId="23663" xr:uid="{830DCB2E-C8BE-441F-90C1-039F07E1D586}"/>
    <cellStyle name="Comma 2 6 2 2 2" xfId="26244" xr:uid="{B036755F-D501-4283-9152-3A095F326E97}"/>
    <cellStyle name="Comma 2 6 2 2 2 2" xfId="35262" xr:uid="{998EABAD-148B-4D21-8DCB-12BB2D6E4A26}"/>
    <cellStyle name="Comma 2 6 2 2 3" xfId="32029" xr:uid="{F1232510-5DEE-4522-9476-84E72B4EB1F8}"/>
    <cellStyle name="Comma 2 6 2 2 4" xfId="39615" xr:uid="{8E9C3814-06EA-4FCF-892B-55CE29827EE4}"/>
    <cellStyle name="Comma 2 6 2 3" xfId="24628" xr:uid="{C325BFF3-3D9F-4506-89DA-806D17F8F4A2}"/>
    <cellStyle name="Comma 2 6 2 3 2" xfId="33248" xr:uid="{2F131DF2-996C-4006-A5DB-425437B02A88}"/>
    <cellStyle name="Comma 2 6 2 3 3" xfId="41613" xr:uid="{273377D2-C185-4CEB-B2AC-FE233FEAC68B}"/>
    <cellStyle name="Comma 2 6 2 4" xfId="22220" xr:uid="{2893C311-C69A-492D-8998-6D955C484A69}"/>
    <cellStyle name="Comma 2 6 2 4 2" xfId="30281" xr:uid="{00CFC271-1ABC-40F0-AF82-26135E05E9C0}"/>
    <cellStyle name="Comma 2 6 2 5" xfId="28329" xr:uid="{23325F7F-D526-4C7E-9D4F-81497626DC61}"/>
    <cellStyle name="Comma 2 6 2 6" xfId="37647" xr:uid="{7B432243-344F-4F75-892A-01E3509AB85C}"/>
    <cellStyle name="Comma 2 6 2 7" xfId="20687" xr:uid="{9D33C6CC-8C30-4B11-9E15-43BD716C75AD}"/>
    <cellStyle name="Comma 2 6 3" xfId="7684" xr:uid="{CB06BC83-53BE-40A0-87A1-EA33B13DB66D}"/>
    <cellStyle name="Comma 2 6 3 2" xfId="11406" xr:uid="{DBD4AD8F-64E2-4CB5-A5FC-0A232845279E}"/>
    <cellStyle name="Comma 2 6 3 2 2" xfId="12871" xr:uid="{35516C7A-AB6C-4028-BFEC-C1CFFB1EC145}"/>
    <cellStyle name="Comma 2 6 3 2 2 2" xfId="16444" xr:uid="{67A66063-4537-4DD9-B513-51348CF9776C}"/>
    <cellStyle name="Comma 2 6 3 2 2 3" xfId="19971" xr:uid="{C1F2D4E1-87E4-40B1-8D23-8B7FB06950C6}"/>
    <cellStyle name="Comma 2 6 3 2 3" xfId="15002" xr:uid="{76AC9978-672E-4772-9DA7-4BE73FD4A445}"/>
    <cellStyle name="Comma 2 6 3 2 4" xfId="18529" xr:uid="{C7F77370-C833-45C9-8D8B-785C3731D97D}"/>
    <cellStyle name="Comma 2 6 3 3" xfId="25753" xr:uid="{11E75CFF-4196-436C-AF5C-673AD0469EE5}"/>
    <cellStyle name="Comma 2 6 3 3 2" xfId="34684" xr:uid="{DF6212AF-F5AC-433D-9528-E10BB4F7F486}"/>
    <cellStyle name="Comma 2 6 3 3 3" xfId="41056" xr:uid="{5EEB795C-4ABC-4FF6-860B-83165CE9D69F}"/>
    <cellStyle name="Comma 2 6 3 4" xfId="21715" xr:uid="{66688608-3128-452F-B145-EF56A555AD96}"/>
    <cellStyle name="Comma 2 6 3 4 2" xfId="29682" xr:uid="{2C7278A9-55BE-41F3-B441-AE3A8ABA1C16}"/>
    <cellStyle name="Comma 2 6 3 5" xfId="27760" xr:uid="{F54DB745-E0F1-4E32-AC3E-EBCA47D4AE17}"/>
    <cellStyle name="Comma 2 6 3 6" xfId="37050" xr:uid="{A0323914-842B-4F2F-9728-A593DCB4EC5B}"/>
    <cellStyle name="Comma 2 6 4" xfId="8903" xr:uid="{150A6750-8B37-4EBE-9C0D-701CEE498815}"/>
    <cellStyle name="Comma 2 6 4 2" xfId="11717" xr:uid="{5A3164D1-A9D3-439A-A663-3A1619922F23}"/>
    <cellStyle name="Comma 2 6 4 2 2" xfId="15296" xr:uid="{45B3ABE4-F2A9-4205-B724-FC3925D8A3F6}"/>
    <cellStyle name="Comma 2 6 4 2 3" xfId="18823" xr:uid="{8851C458-138A-4534-9EAE-DE7630D019AB}"/>
    <cellStyle name="Comma 2 6 4 3" xfId="13900" xr:uid="{9F0C2BFA-AC42-470E-BEB8-02E6054F68D8}"/>
    <cellStyle name="Comma 2 6 4 4" xfId="17433" xr:uid="{36C8D363-796A-49BA-80C4-99FAC2EB6326}"/>
    <cellStyle name="Comma 2 6 5" xfId="10989" xr:uid="{98803D78-D5A7-46CD-B51E-3AAE495DFFCA}"/>
    <cellStyle name="Comma 2 6 5 2" xfId="12464" xr:uid="{A2A6C6D9-341D-428A-A492-76B3C69AAACC}"/>
    <cellStyle name="Comma 2 6 5 2 2" xfId="16037" xr:uid="{F212EB99-EA14-4B0C-8713-7637773321A2}"/>
    <cellStyle name="Comma 2 6 5 2 3" xfId="19564" xr:uid="{F659857B-B6D7-4043-AD7F-587D828C77B3}"/>
    <cellStyle name="Comma 2 6 5 3" xfId="14609" xr:uid="{B12E0D46-6AB7-41B0-BAFC-3AAD13CA6477}"/>
    <cellStyle name="Comma 2 6 5 4" xfId="18136" xr:uid="{D3EE653B-CAA6-4003-A80E-FDDEFDB3F55F}"/>
    <cellStyle name="Comma 2 6 6" xfId="11570" xr:uid="{E85478CE-11C0-4701-BE0D-8FFEF098E2BB}"/>
    <cellStyle name="Comma 2 6 6 2" xfId="15165" xr:uid="{94023F28-8B64-4AED-AA07-AC433C9DD1C3}"/>
    <cellStyle name="Comma 2 6 6 3" xfId="18692" xr:uid="{B026AA28-2DCD-459F-865F-CE45421CF1BD}"/>
    <cellStyle name="Comma 2 6 7" xfId="13454" xr:uid="{A9E61B17-E095-431A-959C-68522B2E6438}"/>
    <cellStyle name="Comma 2 6 8" xfId="16990" xr:uid="{E2B5844E-8B90-4A3B-A44F-5CB00833EDEE}"/>
    <cellStyle name="Comma 2 7" xfId="7425" xr:uid="{C0F7F600-9F26-482D-90E1-4406C1D5868C}"/>
    <cellStyle name="Comma 2 7 2" xfId="7435" xr:uid="{EEE6018E-6D0D-41B6-BFC0-CAC0D4AF7ACA}"/>
    <cellStyle name="Comma 2 7 2 2" xfId="23770" xr:uid="{9FE73E27-8F4A-4868-BCF3-5A127ABE1C77}"/>
    <cellStyle name="Comma 2 7 2 2 2" xfId="26404" xr:uid="{166910ED-4F86-4571-A7A1-8799FCB569EE}"/>
    <cellStyle name="Comma 2 7 2 2 2 2" xfId="35449" xr:uid="{36DF26AC-0141-468F-BD7F-F07DE9861EA2}"/>
    <cellStyle name="Comma 2 7 2 2 3" xfId="32188" xr:uid="{10EEA45B-D784-49D3-A5C6-9F0D65F67A31}"/>
    <cellStyle name="Comma 2 7 2 2 4" xfId="39798" xr:uid="{7E85E227-2FF5-4E76-B0D4-F25E9473291B}"/>
    <cellStyle name="Comma 2 7 2 3" xfId="24736" xr:uid="{C19483BE-A5BB-4FCA-9BFD-CC0C159E0514}"/>
    <cellStyle name="Comma 2 7 2 3 2" xfId="33428" xr:uid="{DB1840A1-7835-4631-BE80-9E5C18F44DB8}"/>
    <cellStyle name="Comma 2 7 2 3 3" xfId="41790" xr:uid="{B215F8C6-991D-4C6A-8026-D848E9596762}"/>
    <cellStyle name="Comma 2 7 2 4" xfId="22385" xr:uid="{27597CA9-A912-4A52-8B95-CBAFFE27C523}"/>
    <cellStyle name="Comma 2 7 2 4 2" xfId="30473" xr:uid="{E146040F-27F8-4E13-8477-3EDE304EF9F6}"/>
    <cellStyle name="Comma 2 7 2 5" xfId="28509" xr:uid="{AB98BF6E-AAF3-4941-9C33-75638B7C465E}"/>
    <cellStyle name="Comma 2 7 2 6" xfId="37831" xr:uid="{D341A40E-F70F-4692-86D2-00D1C5CF0E69}"/>
    <cellStyle name="Comma 2 7 2 7" xfId="20784" xr:uid="{41FD4811-7490-4869-8122-FAB5025FD01C}"/>
    <cellStyle name="Comma 2 7 3" xfId="9032" xr:uid="{D712BF16-82EE-4B2D-840B-A4F43D772DB4}"/>
    <cellStyle name="Comma 2 7 3 2" xfId="23368" xr:uid="{8F07377E-0BE2-42CA-BD40-7F4A0C129669}"/>
    <cellStyle name="Comma 2 7 3 2 2" xfId="31696" xr:uid="{56763A60-8AD6-4461-B238-21E4C2EABFAC}"/>
    <cellStyle name="Comma 2 7 3 2 3" xfId="39251" xr:uid="{433497E6-2A16-4000-86FC-376682E8422B}"/>
    <cellStyle name="Comma 2 7 3 3" xfId="25911" xr:uid="{ECCF68D7-237B-451C-AEE8-28C7C27EF53C}"/>
    <cellStyle name="Comma 2 7 3 3 2" xfId="34873" xr:uid="{92E16CFC-CD5E-4A1F-B7D7-32FE12C7BA91}"/>
    <cellStyle name="Comma 2 7 3 3 3" xfId="41242" xr:uid="{88537BF6-D1B6-44DB-920B-F17B28503116}"/>
    <cellStyle name="Comma 2 7 3 4" xfId="21886" xr:uid="{34B118B7-58EF-4079-AF52-EC0D923E52D9}"/>
    <cellStyle name="Comma 2 7 3 4 2" xfId="29881" xr:uid="{6B07EB66-0CFC-44E0-BBA3-49C6C93801C1}"/>
    <cellStyle name="Comma 2 7 3 5" xfId="27949" xr:uid="{4E073944-D72D-4821-9182-BA0FEB202913}"/>
    <cellStyle name="Comma 2 7 3 6" xfId="37248" xr:uid="{35EE0327-A34C-4551-8963-A902055A9F15}"/>
    <cellStyle name="Comma 2 7 3 7" xfId="20465" xr:uid="{C6AA4084-518E-46EB-BDD9-47187F37C884}"/>
    <cellStyle name="Comma 2 7 4" xfId="22941" xr:uid="{D8D5281D-8960-4A67-A204-08EDDF527F46}"/>
    <cellStyle name="Comma 2 7 4 2" xfId="25342" xr:uid="{B3D6680E-738E-4BCF-8E5B-E4BE3B8B43E4}"/>
    <cellStyle name="Comma 2 7 4 2 2" xfId="34160" xr:uid="{7EEA223A-29F4-4AD5-955B-BC185489E514}"/>
    <cellStyle name="Comma 2 7 4 3" xfId="31167" xr:uid="{0FA690D5-DA1C-4140-BB04-52272C4A0698}"/>
    <cellStyle name="Comma 2 7 4 4" xfId="38598" xr:uid="{166E2855-6D0D-4092-8850-E0C1CA993DB5}"/>
    <cellStyle name="Comma 2 7 5" xfId="24324" xr:uid="{C7F92064-FD8F-4A95-926A-5FBE1BF16028}"/>
    <cellStyle name="Comma 2 7 5 2" xfId="32872" xr:uid="{AFB97C43-BAC2-4735-B03A-F47C85FA5DE6}"/>
    <cellStyle name="Comma 2 7 5 3" xfId="40534" xr:uid="{6715B84C-30FC-4DF7-9F1B-D62FC6236971}"/>
    <cellStyle name="Comma 2 7 6" xfId="21349" xr:uid="{086AECE5-23B6-4821-8825-DE8CB4E8DF4C}"/>
    <cellStyle name="Comma 2 7 6 2" xfId="29274" xr:uid="{0341D406-D371-47C4-9351-BC2EC445C331}"/>
    <cellStyle name="Comma 2 7 7" xfId="27360" xr:uid="{4F3612BF-7FBB-457E-8F51-6CF250EF9FF8}"/>
    <cellStyle name="Comma 2 7 8" xfId="36506" xr:uid="{59EAE772-4E26-4863-8B53-EACA7DC52469}"/>
    <cellStyle name="Comma 2 7 9" xfId="20133" xr:uid="{91CBAF86-D4A6-4E4C-A1E2-9330D2D17F50}"/>
    <cellStyle name="Comma 2 8" xfId="7433" xr:uid="{24BC950E-4886-432C-8B21-42D29876720C}"/>
    <cellStyle name="Comma 2 8 2" xfId="9460" xr:uid="{F478BC22-C1C7-4B12-B9DF-5C51C0157302}"/>
    <cellStyle name="Comma 2 8 2 2" xfId="26106" xr:uid="{FE5DB2C2-C36B-417C-826A-292D7A9B1738}"/>
    <cellStyle name="Comma 2 8 2 2 2" xfId="35085" xr:uid="{F759F629-2B70-4AFB-ADE8-FD237D9CB1FC}"/>
    <cellStyle name="Comma 2 8 2 3" xfId="31891" xr:uid="{76D0A13D-9E9D-4854-A380-C0121AC2DF69}"/>
    <cellStyle name="Comma 2 8 2 4" xfId="39440" xr:uid="{3560B970-D5F7-4485-B41D-0A57E6323F3A}"/>
    <cellStyle name="Comma 2 8 2 5" xfId="23559" xr:uid="{ABA6BDA4-2689-47C9-99CD-699172DB8D72}"/>
    <cellStyle name="Comma 2 8 3" xfId="9037" xr:uid="{0FD06C07-0B48-4873-8165-376CEBE7FDB5}"/>
    <cellStyle name="Comma 2 8 3 2" xfId="33081" xr:uid="{71AEBCD1-2988-4B22-A197-FD99DF9813C9}"/>
    <cellStyle name="Comma 2 8 3 3" xfId="41448" xr:uid="{99C532DE-F8A4-4ABC-B4AD-2FB2BA492284}"/>
    <cellStyle name="Comma 2 8 3 4" xfId="24521" xr:uid="{3EF41F53-F0E1-4073-9E6B-06D7225D0F74}"/>
    <cellStyle name="Comma 2 8 4" xfId="7685" xr:uid="{7918F8AF-0A95-467E-A4C5-2E8F006CE23C}"/>
    <cellStyle name="Comma 2 8 4 2" xfId="30100" xr:uid="{B31FC65B-2853-4397-B656-1B5E99088986}"/>
    <cellStyle name="Comma 2 8 4 3" xfId="22080" xr:uid="{942AB304-1DC4-457E-946F-A5918E2E9435}"/>
    <cellStyle name="Comma 2 8 5" xfId="28162" xr:uid="{EB070848-9F26-49E3-B251-C689278FAFB7}"/>
    <cellStyle name="Comma 2 8 6" xfId="37467" xr:uid="{6ACA387A-E365-41BE-90AC-F7783FFD02EE}"/>
    <cellStyle name="Comma 2 8 7" xfId="20597" xr:uid="{4F094673-A798-48CA-912B-5ADD38854758}"/>
    <cellStyle name="Comma 2 9" xfId="7686" xr:uid="{E97C2143-700D-416D-9E59-94C19EB77014}"/>
    <cellStyle name="Comma 2 9 2" xfId="9461" xr:uid="{8287CF40-B5F3-4CCF-9E33-CB40A66F49FF}"/>
    <cellStyle name="Comma 2 9 2 2" xfId="31350" xr:uid="{054D7272-FB17-477B-9892-637CFF05EDAC}"/>
    <cellStyle name="Comma 2 9 2 3" xfId="38911" xr:uid="{F7B80AC4-4BC6-45E6-87A4-AF3FAC6CDD17}"/>
    <cellStyle name="Comma 2 9 2 4" xfId="23070" xr:uid="{2F8F194B-4132-4452-8979-76D75CDE3405}"/>
    <cellStyle name="Comma 2 9 3" xfId="9065" xr:uid="{B99FFC91-D51E-4BEF-8E7E-4AAB5F5F973B}"/>
    <cellStyle name="Comma 2 9 3 2" xfId="34481" xr:uid="{2FA39EDA-480A-406E-8394-55B5E0E2144E}"/>
    <cellStyle name="Comma 2 9 3 3" xfId="40856" xr:uid="{AD867567-9AFE-4973-AD62-C5B590BA962D}"/>
    <cellStyle name="Comma 2 9 3 4" xfId="25599" xr:uid="{20B1A6D7-B632-4544-ADB9-35823A9D3888}"/>
    <cellStyle name="Comma 2 9 4" xfId="21531" xr:uid="{C334D68D-4DF9-4723-A1E8-3FB5595E1217}"/>
    <cellStyle name="Comma 2 9 4 2" xfId="29480" xr:uid="{847FE255-3242-4FB2-80FD-125CC540442B}"/>
    <cellStyle name="Comma 2 9 5" xfId="27557" xr:uid="{1A469739-D087-468D-A4C9-C8B88A239428}"/>
    <cellStyle name="Comma 2 9 6" xfId="36848" xr:uid="{85923A10-8236-4A60-BF9A-343E39E02F5E}"/>
    <cellStyle name="Comma 2 9 7" xfId="20245" xr:uid="{B1031B2A-A295-443D-884F-B31C6E937E88}"/>
    <cellStyle name="Comma 20" xfId="5993" xr:uid="{10F3FF98-226E-4DFD-9C9A-B63DFE34F150}"/>
    <cellStyle name="Comma 20 2" xfId="12071" xr:uid="{729A8917-7797-405B-9EA9-A17A5ABD0D51}"/>
    <cellStyle name="Comma 20 2 2" xfId="15649" xr:uid="{2C58B126-29D2-4CF1-9D64-6FD0437FEA59}"/>
    <cellStyle name="Comma 20 2 3" xfId="19176" xr:uid="{E7AB867E-8FEE-44D4-9406-22164A62835E}"/>
    <cellStyle name="Comma 20 3" xfId="14241" xr:uid="{6EFC2C2C-43B3-4BE0-A204-A60D60A0A10A}"/>
    <cellStyle name="Comma 20 4" xfId="17768" xr:uid="{8958A8A7-5ACD-41E5-93B7-0EF7E11DEA4F}"/>
    <cellStyle name="Comma 20 5" xfId="10593" xr:uid="{C7C88EBC-034E-4A0A-BB5C-578EFAB03F90}"/>
    <cellStyle name="Comma 20 6" xfId="47990" xr:uid="{294437A6-48F8-4557-8600-941CDCD90502}"/>
    <cellStyle name="Comma 21" xfId="6004" xr:uid="{321F7AEA-5A98-4C0F-8D0E-945FE390A12F}"/>
    <cellStyle name="Comma 21 2" xfId="11588" xr:uid="{23328627-748D-42D7-B15C-028BFA2606BA}"/>
    <cellStyle name="Comma 21 2 2" xfId="15183" xr:uid="{62A30709-B2F0-4F3E-A0E2-8F4E9C6FEBD8}"/>
    <cellStyle name="Comma 21 2 3" xfId="18710" xr:uid="{B005ED25-4322-4AE5-B4DA-E20866D97023}"/>
    <cellStyle name="Comma 21 3" xfId="13788" xr:uid="{6A091977-1B25-4719-A5EE-70C6C443F3B0}"/>
    <cellStyle name="Comma 21 4" xfId="17324" xr:uid="{48AA5C22-DB33-43A1-8C3D-6B1751892AF9}"/>
    <cellStyle name="Comma 22" xfId="13131" xr:uid="{2BDA9D11-8E09-4655-A054-BBCE0D83C9DD}"/>
    <cellStyle name="Comma 23" xfId="12907" xr:uid="{6F53C7CC-340F-471A-B390-C589084654B7}"/>
    <cellStyle name="Comma 24" xfId="16492" xr:uid="{5A51146C-A2FB-4114-BBBC-ACDC93E6E155}"/>
    <cellStyle name="Comma 25" xfId="6590" xr:uid="{460FF02F-E2AA-48B9-8160-4434B8C930BA}"/>
    <cellStyle name="Comma 26" xfId="6088" xr:uid="{8CD3012D-75F6-4CC0-B42C-89ED029DCEEE}"/>
    <cellStyle name="Comma 27" xfId="6083" xr:uid="{1DE66639-3BF6-45D8-9A10-ECA28D793F64}"/>
    <cellStyle name="Comma 28" xfId="42430" xr:uid="{A3949981-A58A-4755-BC78-BC227A3B30E2}"/>
    <cellStyle name="Comma 29" xfId="47994" xr:uid="{4ABD5BF4-3FBD-43D5-BE55-08B38A84A611}"/>
    <cellStyle name="Comma 3" xfId="94" xr:uid="{4677995D-DF2B-4D33-AA69-DD2E830A4CD5}"/>
    <cellStyle name="Comma 3 10" xfId="9840" xr:uid="{3AD5D3D5-6A23-435A-A3EA-62EC1231B4A3}"/>
    <cellStyle name="Comma 3 11" xfId="10238" xr:uid="{C079498A-D651-4DA4-9ABF-1CCD3A523661}"/>
    <cellStyle name="Comma 3 12" xfId="10245" xr:uid="{8D4A9DF0-1438-4FE2-B7E8-84A6B8937097}"/>
    <cellStyle name="Comma 3 12 2" xfId="10600" xr:uid="{6F8E384D-B738-4232-83FF-F35855ED7CF6}"/>
    <cellStyle name="Comma 3 2" xfId="173" xr:uid="{243CCAB4-4DAF-453D-B7D1-7C9A1DF74ECA}"/>
    <cellStyle name="Comma 3 2 2" xfId="556" xr:uid="{A16F6F6C-1E94-426D-9A70-54BDA29B6AD9}"/>
    <cellStyle name="Comma 3 2 2 10" xfId="42776" xr:uid="{B5FF2494-29AD-4A90-9F95-FF36CDAAEA62}"/>
    <cellStyle name="Comma 3 2 2 2" xfId="934" xr:uid="{32F3DAC0-ED2A-4770-AE8C-5E0DFA358411}"/>
    <cellStyle name="Comma 3 2 2 2 2" xfId="2079" xr:uid="{CD371878-9B36-4EC1-A1FD-4170F32BE068}"/>
    <cellStyle name="Comma 3 2 2 2 2 2" xfId="3842" xr:uid="{790345CF-5C15-47CA-93C4-FF02B1411ADC}"/>
    <cellStyle name="Comma 3 2 2 2 2 2 2" xfId="45867" xr:uid="{D5DC5A10-31E7-496A-8009-76F84EF059C7}"/>
    <cellStyle name="Comma 3 2 2 2 2 3" xfId="5213" xr:uid="{681E9020-C6C1-4A10-98E4-67A9AD213C63}"/>
    <cellStyle name="Comma 3 2 2 2 2 3 2" xfId="47216" xr:uid="{D7A58CE6-56DE-4D88-BAE8-793720751743}"/>
    <cellStyle name="Comma 3 2 2 2 2 4" xfId="9462" xr:uid="{38A5C17B-B7F7-4D5C-ABF1-8440A3202CD3}"/>
    <cellStyle name="Comma 3 2 2 2 2 5" xfId="44126" xr:uid="{E86E996C-4FFC-4E12-9732-511280637D98}"/>
    <cellStyle name="Comma 3 2 2 2 3" xfId="1517" xr:uid="{389E2FE1-7159-4221-AABD-FAC79940C406}"/>
    <cellStyle name="Comma 3 2 2 2 3 2" xfId="3324" xr:uid="{C5426760-C8AE-497F-BC5B-7982CD5EC60F}"/>
    <cellStyle name="Comma 3 2 2 2 3 2 2" xfId="45349" xr:uid="{F7931406-7BF3-4010-8CD6-50DEB84A3CF4}"/>
    <cellStyle name="Comma 3 2 2 2 3 3" xfId="13320" xr:uid="{FF084A69-FD37-4FC8-BBA3-801C0778E5C3}"/>
    <cellStyle name="Comma 3 2 2 2 3 4" xfId="43608" xr:uid="{8033B6C0-624D-4274-B262-9B6C169F9508}"/>
    <cellStyle name="Comma 3 2 2 2 4" xfId="2746" xr:uid="{428D1847-03D2-4915-86C7-2158638B5FD1}"/>
    <cellStyle name="Comma 3 2 2 2 4 2" xfId="16856" xr:uid="{F304D5F1-16BC-412A-B50A-B5518CF74F5E}"/>
    <cellStyle name="Comma 3 2 2 2 4 3" xfId="44771" xr:uid="{199F2712-5E05-4BAB-8DA0-FD3C13F6CFFC}"/>
    <cellStyle name="Comma 3 2 2 2 5" xfId="4695" xr:uid="{E5F572C7-7AD2-4CEC-A03B-D9D57BC19041}"/>
    <cellStyle name="Comma 3 2 2 2 5 2" xfId="46698" xr:uid="{046411FC-E0A7-4903-9E4D-500DB2A7F372}"/>
    <cellStyle name="Comma 3 2 2 2 6" xfId="5577" xr:uid="{044BFA62-2566-419B-8DFF-93C8A951AF22}"/>
    <cellStyle name="Comma 3 2 2 2 6 2" xfId="47578" xr:uid="{17B2701D-08C7-4C82-9D09-0DE8F6A2B5F9}"/>
    <cellStyle name="Comma 3 2 2 2 7" xfId="6785" xr:uid="{3251D2C6-7F3F-41B1-BA64-8B0CEA0FC4CB}"/>
    <cellStyle name="Comma 3 2 2 2 8" xfId="43030" xr:uid="{E42D8964-0496-400C-8D2B-FDFE65A33E9C}"/>
    <cellStyle name="Comma 3 2 2 3" xfId="1839" xr:uid="{5BDA1A10-3FE9-42DC-9B84-309C82F5CD1C}"/>
    <cellStyle name="Comma 3 2 2 3 2" xfId="3606" xr:uid="{CCC3D49A-2465-4C6A-B3E1-596C5D7D2AB0}"/>
    <cellStyle name="Comma 3 2 2 3 2 2" xfId="9397" xr:uid="{D06892BF-B2E2-4A16-8A9D-B9F1D5D8C9C7}"/>
    <cellStyle name="Comma 3 2 2 3 2 3" xfId="45631" xr:uid="{1E758735-1B37-48A9-AEAA-118DAA3CA85E}"/>
    <cellStyle name="Comma 3 2 2 3 3" xfId="4977" xr:uid="{9213F695-2139-40EE-8F7F-E8D6A9AE80CC}"/>
    <cellStyle name="Comma 3 2 2 3 3 2" xfId="13622" xr:uid="{D4E79A02-7943-4900-AAD4-CB92BF3F2869}"/>
    <cellStyle name="Comma 3 2 2 3 3 3" xfId="46980" xr:uid="{EADBB7A1-6C12-4931-B462-7673E760540B}"/>
    <cellStyle name="Comma 3 2 2 3 4" xfId="17158" xr:uid="{855F6BA1-5446-4DD9-A981-2FBAA4A4DD00}"/>
    <cellStyle name="Comma 3 2 2 3 5" xfId="7163" xr:uid="{2F8C60D4-8B80-49FD-B2C0-034E3832B3CD}"/>
    <cellStyle name="Comma 3 2 2 3 6" xfId="43890" xr:uid="{6A3A02FD-7AB6-4C9D-8F86-99253DAF1CCE}"/>
    <cellStyle name="Comma 3 2 2 4" xfId="1261" xr:uid="{C3B787C7-90FB-4C05-A4CB-C0548D1E7C06}"/>
    <cellStyle name="Comma 3 2 2 4 2" xfId="3068" xr:uid="{E35E0BAB-4F36-4737-A718-15C7148CFACF}"/>
    <cellStyle name="Comma 3 2 2 4 2 2" xfId="45093" xr:uid="{95778F91-9994-4DCA-8E45-1036CA8EB447}"/>
    <cellStyle name="Comma 3 2 2 4 3" xfId="7688" xr:uid="{51509E53-7547-46A2-B100-26406ADC8E08}"/>
    <cellStyle name="Comma 3 2 2 4 4" xfId="43352" xr:uid="{81DDC21D-A76B-49C6-A6AE-14D4F0528CCA}"/>
    <cellStyle name="Comma 3 2 2 5" xfId="2492" xr:uid="{F07B0940-344D-4E50-BD25-994D496862BF}"/>
    <cellStyle name="Comma 3 2 2 5 2" xfId="6932" xr:uid="{A9DD367D-38C3-4CC1-992D-BB80B4260C71}"/>
    <cellStyle name="Comma 3 2 2 5 3" xfId="44517" xr:uid="{3DB4E66E-5113-415C-BF31-CC77A3CA11C8}"/>
    <cellStyle name="Comma 3 2 2 6" xfId="4439" xr:uid="{DFE4F1BB-B88B-4ECF-BBB4-D7E361DEF3CB}"/>
    <cellStyle name="Comma 3 2 2 6 2" xfId="13024" xr:uid="{A86F5504-F0E2-4C77-AC8C-C8757852F93A}"/>
    <cellStyle name="Comma 3 2 2 6 3" xfId="46442" xr:uid="{C16B5366-6826-4346-A4F1-3A01839E8C4D}"/>
    <cellStyle name="Comma 3 2 2 7" xfId="5576" xr:uid="{D2FC8F63-D9E0-4C03-A2EB-E4688B93AE67}"/>
    <cellStyle name="Comma 3 2 2 7 2" xfId="16606" xr:uid="{B2D0E839-0960-4B10-A5C0-E1273C13ACE8}"/>
    <cellStyle name="Comma 3 2 2 7 3" xfId="47577" xr:uid="{FCC36ED9-2B51-49F3-A38F-EE931A201C09}"/>
    <cellStyle name="Comma 3 2 2 8" xfId="6568" xr:uid="{C3C1062D-8A23-4F35-AC82-24BFE86CFBAA}"/>
    <cellStyle name="Comma 3 2 2 9" xfId="6211" xr:uid="{B8F535BF-3BFD-4A1F-A1CF-057856921F74}"/>
    <cellStyle name="Comma 3 2 3" xfId="557" xr:uid="{686F3D43-044C-414D-89FA-109C870C4E00}"/>
    <cellStyle name="Comma 3 2 3 2" xfId="935" xr:uid="{1FC5B1D2-E544-4C60-AA54-113A94400106}"/>
    <cellStyle name="Comma 3 2 3 2 2" xfId="2080" xr:uid="{8F7117BC-ADAA-4355-9453-3272FB30A608}"/>
    <cellStyle name="Comma 3 2 3 2 2 2" xfId="3843" xr:uid="{E32A3F8F-C92E-4253-B4C8-E758749DE14A}"/>
    <cellStyle name="Comma 3 2 3 2 2 2 2" xfId="45868" xr:uid="{97416651-6E2A-40BF-97BD-5FC4C2D804E3}"/>
    <cellStyle name="Comma 3 2 3 2 2 3" xfId="5214" xr:uid="{0A8AB3B8-0650-444A-9917-F6B6A279EB35}"/>
    <cellStyle name="Comma 3 2 3 2 2 3 2" xfId="47217" xr:uid="{D4A8453E-C526-4A72-9569-5AC54E9CD311}"/>
    <cellStyle name="Comma 3 2 3 2 2 4" xfId="13321" xr:uid="{9C2BBA8F-9E46-4F0F-82C3-BF53D76CD7A9}"/>
    <cellStyle name="Comma 3 2 3 2 2 5" xfId="44127" xr:uid="{C63AE032-E5C1-48CF-9996-25E09DD4F2C1}"/>
    <cellStyle name="Comma 3 2 3 2 3" xfId="1518" xr:uid="{99D53F2D-B025-450F-859C-0489E6CDB1D5}"/>
    <cellStyle name="Comma 3 2 3 2 3 2" xfId="3325" xr:uid="{93A09219-C510-4F0E-82AB-E6D3830CBF14}"/>
    <cellStyle name="Comma 3 2 3 2 3 2 2" xfId="45350" xr:uid="{F0629915-04BD-493D-B0FF-823C670ACFC2}"/>
    <cellStyle name="Comma 3 2 3 2 3 3" xfId="16857" xr:uid="{7C1046D9-E572-400E-81A4-1BE857098B16}"/>
    <cellStyle name="Comma 3 2 3 2 3 4" xfId="43609" xr:uid="{3B95DDDB-B20C-46AC-9C81-FF5914632A26}"/>
    <cellStyle name="Comma 3 2 3 2 4" xfId="2747" xr:uid="{AA39E2B5-2896-4292-91D6-EDC7D8DCD1E8}"/>
    <cellStyle name="Comma 3 2 3 2 4 2" xfId="44772" xr:uid="{0CD9E0D9-C025-4213-880B-93765997AE19}"/>
    <cellStyle name="Comma 3 2 3 2 5" xfId="4696" xr:uid="{D3BC368B-A972-4C21-B6DA-06D4236279DF}"/>
    <cellStyle name="Comma 3 2 3 2 5 2" xfId="46699" xr:uid="{154C8F52-7E0C-49B2-ABFA-B896D929A77E}"/>
    <cellStyle name="Comma 3 2 3 2 6" xfId="5579" xr:uid="{BD3C5EC9-4AD9-4767-987B-4E902248B705}"/>
    <cellStyle name="Comma 3 2 3 2 6 2" xfId="47580" xr:uid="{BB5A5E77-D5E5-4582-AB21-B574C4DB6218}"/>
    <cellStyle name="Comma 3 2 3 2 7" xfId="6786" xr:uid="{26E65A9E-3194-4830-B966-DFF15F05C59F}"/>
    <cellStyle name="Comma 3 2 3 2 8" xfId="43031" xr:uid="{6924857A-A509-418A-A0EA-CA8024600A12}"/>
    <cellStyle name="Comma 3 2 3 3" xfId="1840" xr:uid="{271264FF-7E59-496A-9CC0-5502E33F23AE}"/>
    <cellStyle name="Comma 3 2 3 3 2" xfId="3607" xr:uid="{200BD8C3-3622-446C-A7E7-B6E8EEC55CBD}"/>
    <cellStyle name="Comma 3 2 3 3 2 2" xfId="13623" xr:uid="{2574062D-C9B4-4FD0-A4B1-2583D7B4EB30}"/>
    <cellStyle name="Comma 3 2 3 3 2 3" xfId="45632" xr:uid="{BFD5A566-B8F0-4AD5-BE55-872DF87472F2}"/>
    <cellStyle name="Comma 3 2 3 3 3" xfId="4978" xr:uid="{07CB5C2B-8D49-4796-826E-A0871B50C41B}"/>
    <cellStyle name="Comma 3 2 3 3 3 2" xfId="17159" xr:uid="{E4DBD624-FD92-4256-8AE8-1AE84E005BDA}"/>
    <cellStyle name="Comma 3 2 3 3 3 3" xfId="46981" xr:uid="{58B16A47-40DE-437A-806F-3BC9A86B6DDA}"/>
    <cellStyle name="Comma 3 2 3 3 4" xfId="7164" xr:uid="{9E4FB2D8-5B0D-4AB6-8A4C-339753D1E01E}"/>
    <cellStyle name="Comma 3 2 3 3 5" xfId="43891" xr:uid="{D16338D5-CCC3-48AE-826E-4B1A24C2AEEE}"/>
    <cellStyle name="Comma 3 2 3 4" xfId="1262" xr:uid="{041BE652-283B-42DA-8D05-ECC0B4AAC6F1}"/>
    <cellStyle name="Comma 3 2 3 4 2" xfId="3069" xr:uid="{377C4FFE-D622-4F46-A593-B6408E5007A2}"/>
    <cellStyle name="Comma 3 2 3 4 2 2" xfId="45094" xr:uid="{2E2E3B61-6BA6-43A6-8CD3-B50A3167A94F}"/>
    <cellStyle name="Comma 3 2 3 4 3" xfId="9851" xr:uid="{0FBF905B-5E04-4647-A3F2-28DF90CD6EDE}"/>
    <cellStyle name="Comma 3 2 3 4 4" xfId="43353" xr:uid="{424F40F1-CDE3-45B8-A50B-648177550DC2}"/>
    <cellStyle name="Comma 3 2 3 5" xfId="2493" xr:uid="{598827D1-CAE2-4121-9134-905EAA3E3E7A}"/>
    <cellStyle name="Comma 3 2 3 5 2" xfId="13025" xr:uid="{3D863743-DCC1-47F4-BFF0-122A94911309}"/>
    <cellStyle name="Comma 3 2 3 5 3" xfId="44518" xr:uid="{8B88D9F5-3B40-4016-B36E-F7A0881A9F75}"/>
    <cellStyle name="Comma 3 2 3 6" xfId="4440" xr:uid="{4399CCF3-3226-42E6-8450-7921AA788DEB}"/>
    <cellStyle name="Comma 3 2 3 6 2" xfId="16607" xr:uid="{BF9CD716-BB88-4978-94F6-46CF8F55490F}"/>
    <cellStyle name="Comma 3 2 3 6 3" xfId="46443" xr:uid="{DE52112B-94C8-45B1-B0EB-8818771FBC7A}"/>
    <cellStyle name="Comma 3 2 3 7" xfId="5578" xr:uid="{4103EAE3-A1EF-44FB-BEE7-5D89AFFFFFC7}"/>
    <cellStyle name="Comma 3 2 3 7 2" xfId="47579" xr:uid="{5F43AFED-F558-47E1-96CD-8FF1FBB91B4E}"/>
    <cellStyle name="Comma 3 2 3 8" xfId="6212" xr:uid="{CF4686AF-15A2-4CE1-A62E-030CC021C1BF}"/>
    <cellStyle name="Comma 3 2 3 9" xfId="42777" xr:uid="{1533DE3D-FB42-4A27-8F2A-66D7F1F1F673}"/>
    <cellStyle name="Comma 3 2 4" xfId="558" xr:uid="{F779B3FA-E1A1-488B-A41A-7255D4AA0040}"/>
    <cellStyle name="Comma 3 2 4 2" xfId="936" xr:uid="{8885EA07-6ECD-4515-A97C-A05188DE0120}"/>
    <cellStyle name="Comma 3 2 4 2 2" xfId="2081" xr:uid="{C6072761-34C8-4DF6-BA49-2939B91C7983}"/>
    <cellStyle name="Comma 3 2 4 2 2 2" xfId="3844" xr:uid="{7583437A-B06D-4947-86FE-EA01D5FB1D6C}"/>
    <cellStyle name="Comma 3 2 4 2 2 2 2" xfId="45869" xr:uid="{927112A2-F239-486C-A02A-DB0D270DA2B4}"/>
    <cellStyle name="Comma 3 2 4 2 2 3" xfId="5215" xr:uid="{ED9FCE5E-A210-4462-91A3-567ECF7E88F2}"/>
    <cellStyle name="Comma 3 2 4 2 2 3 2" xfId="47218" xr:uid="{149C6FAF-9521-4700-A7EA-8FBB7101DD09}"/>
    <cellStyle name="Comma 3 2 4 2 2 4" xfId="13322" xr:uid="{A0517B15-2ED3-42AC-83B8-0EC238BCD07B}"/>
    <cellStyle name="Comma 3 2 4 2 2 5" xfId="44128" xr:uid="{35910F09-98B1-4B4B-A33C-C40BF96B12DE}"/>
    <cellStyle name="Comma 3 2 4 2 3" xfId="1519" xr:uid="{AC2BF4ED-4952-498F-9FB7-FF9117B20366}"/>
    <cellStyle name="Comma 3 2 4 2 3 2" xfId="3326" xr:uid="{C6EDA180-97E9-42D9-A794-D7137DABA61E}"/>
    <cellStyle name="Comma 3 2 4 2 3 2 2" xfId="45351" xr:uid="{9E808575-7935-4798-AD47-89E497CED887}"/>
    <cellStyle name="Comma 3 2 4 2 3 3" xfId="16858" xr:uid="{3183697F-4AE8-4AAF-BB96-58369C61E15E}"/>
    <cellStyle name="Comma 3 2 4 2 3 4" xfId="43610" xr:uid="{6CFA4624-5DFF-4AC4-A7E5-F288F78F7620}"/>
    <cellStyle name="Comma 3 2 4 2 4" xfId="2748" xr:uid="{981816B5-D931-4D07-A848-6BEA4C0A18AF}"/>
    <cellStyle name="Comma 3 2 4 2 4 2" xfId="44773" xr:uid="{4FC9F800-1246-47C7-BACA-C291647C4FDE}"/>
    <cellStyle name="Comma 3 2 4 2 5" xfId="4697" xr:uid="{AF51B01F-B623-45D4-A6B1-5E484671E820}"/>
    <cellStyle name="Comma 3 2 4 2 5 2" xfId="46700" xr:uid="{EC4C9063-792D-4BE4-BF9A-6C69CCBDBBA3}"/>
    <cellStyle name="Comma 3 2 4 2 6" xfId="5581" xr:uid="{031CC719-BA43-4121-9F51-9CE93A50996B}"/>
    <cellStyle name="Comma 3 2 4 2 6 2" xfId="47582" xr:uid="{36EBA1AA-B920-448C-B243-505656E398C0}"/>
    <cellStyle name="Comma 3 2 4 2 7" xfId="6787" xr:uid="{CE8FA4BD-B1E4-413C-871E-F5CF8149CED0}"/>
    <cellStyle name="Comma 3 2 4 2 8" xfId="43032" xr:uid="{12F10D08-00D4-4461-8DB6-428AA3042A74}"/>
    <cellStyle name="Comma 3 2 4 3" xfId="1841" xr:uid="{EA99835B-3F2D-4BD3-AF84-7BA71495A1A8}"/>
    <cellStyle name="Comma 3 2 4 3 2" xfId="3608" xr:uid="{07E8677A-5DC1-49A1-BFA3-B27FB5CC1D4E}"/>
    <cellStyle name="Comma 3 2 4 3 2 2" xfId="13624" xr:uid="{BCD10BDF-5137-46ED-B354-A5097E15F9BF}"/>
    <cellStyle name="Comma 3 2 4 3 2 3" xfId="45633" xr:uid="{1BA7279D-D2DA-44B6-B4CE-15FE9B0351FA}"/>
    <cellStyle name="Comma 3 2 4 3 3" xfId="4979" xr:uid="{BD436BF7-A03B-4D64-93A6-D6BBBF462600}"/>
    <cellStyle name="Comma 3 2 4 3 3 2" xfId="17160" xr:uid="{5BDE7717-B4FD-4A6D-B2B0-46245FB7C522}"/>
    <cellStyle name="Comma 3 2 4 3 3 3" xfId="46982" xr:uid="{2C6CA0E8-B0EA-4035-B1E8-9C3CC7B34505}"/>
    <cellStyle name="Comma 3 2 4 3 4" xfId="7165" xr:uid="{5F70827D-8986-4B81-A49A-C1445720157D}"/>
    <cellStyle name="Comma 3 2 4 3 5" xfId="43892" xr:uid="{EB92B83C-CB53-4D38-80B3-083AF036A426}"/>
    <cellStyle name="Comma 3 2 4 4" xfId="1263" xr:uid="{1A51297D-5BFB-4B9C-AFFF-AB86853A4585}"/>
    <cellStyle name="Comma 3 2 4 4 2" xfId="3070" xr:uid="{F91E1255-2D97-4EDA-BE90-92B0E3CD46BC}"/>
    <cellStyle name="Comma 3 2 4 4 2 2" xfId="45095" xr:uid="{9C7F695F-7599-47BC-8291-B3959809F515}"/>
    <cellStyle name="Comma 3 2 4 4 3" xfId="10523" xr:uid="{4A942984-F738-4894-8697-340DDD7CFEAC}"/>
    <cellStyle name="Comma 3 2 4 4 4" xfId="43354" xr:uid="{7AFE191B-E957-4E18-978F-8B6ECC6ACBB5}"/>
    <cellStyle name="Comma 3 2 4 5" xfId="2494" xr:uid="{958FE50D-7CC1-4EF0-A3E0-5665B905F2A9}"/>
    <cellStyle name="Comma 3 2 4 5 2" xfId="13026" xr:uid="{6D311DDB-0B24-4EA1-A99B-2B777449FEDC}"/>
    <cellStyle name="Comma 3 2 4 5 3" xfId="44519" xr:uid="{79525D53-9EE7-4588-BDDE-F5B241B5315B}"/>
    <cellStyle name="Comma 3 2 4 6" xfId="4441" xr:uid="{354CDFA8-C4DB-433A-AF17-55E400C3490A}"/>
    <cellStyle name="Comma 3 2 4 6 2" xfId="16608" xr:uid="{61AF79C7-47B6-411F-BB48-1722F1254617}"/>
    <cellStyle name="Comma 3 2 4 6 3" xfId="46444" xr:uid="{1F1CA898-9743-43BD-929D-5E1B05B3ED69}"/>
    <cellStyle name="Comma 3 2 4 7" xfId="5580" xr:uid="{F4CE5BE7-2272-4E52-975A-6092DB8F24EF}"/>
    <cellStyle name="Comma 3 2 4 7 2" xfId="47581" xr:uid="{158959CA-FDE0-4093-8CC2-8DC37970D5A5}"/>
    <cellStyle name="Comma 3 2 4 8" xfId="6213" xr:uid="{A6F6389D-550C-4E7B-8471-DA040862FD07}"/>
    <cellStyle name="Comma 3 2 4 9" xfId="42778" xr:uid="{C2CC233F-FD17-4FD0-A12B-635C6120F69F}"/>
    <cellStyle name="Comma 3 2 5" xfId="330" xr:uid="{6934DE98-2939-448F-8A9C-3BDE25C882CD}"/>
    <cellStyle name="Comma 3 2 5 2" xfId="7276" xr:uid="{D31AFC5E-A241-48BA-91D5-FB56A25AC8E7}"/>
    <cellStyle name="Comma 3 2 6" xfId="1647" xr:uid="{AB537B2E-8743-466B-BCAA-3D85393D4614}"/>
    <cellStyle name="Comma 3 2 6 2" xfId="6569" xr:uid="{9431D86A-68D3-488E-85D3-976AEE89B984}"/>
    <cellStyle name="Comma 3 3" xfId="559" xr:uid="{2A2247D4-0E88-49D5-AAC4-149F7AD6D44F}"/>
    <cellStyle name="Comma 3 3 10" xfId="6214" xr:uid="{F1F5F612-158E-491E-9AD3-800FE7C68376}"/>
    <cellStyle name="Comma 3 3 11" xfId="42779" xr:uid="{391B30AD-B601-4F9B-BA8F-44519BA2CFF7}"/>
    <cellStyle name="Comma 3 3 2" xfId="560" xr:uid="{D099FD32-D762-43C7-831C-C47084356A8A}"/>
    <cellStyle name="Comma 3 3 2 2" xfId="6951" xr:uid="{6807C8CD-01F9-46ED-A555-E97F7D009B6A}"/>
    <cellStyle name="Comma 3 3 3" xfId="561" xr:uid="{0F21CF18-972E-437A-B088-E70C5D89B76E}"/>
    <cellStyle name="Comma 3 3 3 2" xfId="7689" xr:uid="{D919F058-E37D-4400-B391-A288A60E77D9}"/>
    <cellStyle name="Comma 3 3 4" xfId="937" xr:uid="{BBEFB91E-5C63-4D68-B24C-66DA18464357}"/>
    <cellStyle name="Comma 3 3 4 2" xfId="2082" xr:uid="{E4B20A31-1703-4997-A341-26A9D65FBA1E}"/>
    <cellStyle name="Comma 3 3 4 2 2" xfId="3845" xr:uid="{B7F31DBB-9F7F-4E3F-BDEC-0FC345ADFE89}"/>
    <cellStyle name="Comma 3 3 4 2 2 2" xfId="45870" xr:uid="{0514020F-DCC5-45FA-916E-C6B39017A65E}"/>
    <cellStyle name="Comma 3 3 4 2 3" xfId="5216" xr:uid="{C8B68098-4BC1-4EA1-9728-D068F68A2481}"/>
    <cellStyle name="Comma 3 3 4 2 3 2" xfId="47219" xr:uid="{A45E0D3B-1D30-4B9B-B5D2-E4F4C7F0488E}"/>
    <cellStyle name="Comma 3 3 4 2 4" xfId="9396" xr:uid="{2CCC4819-5196-4E76-B191-C63AE0F69FA7}"/>
    <cellStyle name="Comma 3 3 4 2 5" xfId="44129" xr:uid="{F6544217-4B96-4F28-B1F0-F3CC582E593B}"/>
    <cellStyle name="Comma 3 3 4 3" xfId="1520" xr:uid="{BCFE9B11-ECF1-4104-8B54-057B1E50F93F}"/>
    <cellStyle name="Comma 3 3 4 3 2" xfId="3327" xr:uid="{26E1AA7E-36F0-457E-AC81-38D6EFE204F8}"/>
    <cellStyle name="Comma 3 3 4 3 2 2" xfId="45352" xr:uid="{759B1A74-B61F-432F-B291-E3F8ABB20001}"/>
    <cellStyle name="Comma 3 3 4 3 3" xfId="13323" xr:uid="{E2B553CD-8850-41DC-A889-0B16D90023C7}"/>
    <cellStyle name="Comma 3 3 4 3 4" xfId="43611" xr:uid="{87AE0C60-0920-47B7-90BC-DACE7D0D51B3}"/>
    <cellStyle name="Comma 3 3 4 4" xfId="2749" xr:uid="{C002D3C8-84B8-465C-903F-C2F9C6DBCE0D}"/>
    <cellStyle name="Comma 3 3 4 4 2" xfId="16859" xr:uid="{60669C52-B4E8-4640-BED0-F2EDEA52B106}"/>
    <cellStyle name="Comma 3 3 4 4 3" xfId="44774" xr:uid="{ED8AFDB0-5E70-47E0-BA09-385DBB02550B}"/>
    <cellStyle name="Comma 3 3 4 5" xfId="4698" xr:uid="{E87BF5AE-8944-49DD-97BD-4A5203C96A98}"/>
    <cellStyle name="Comma 3 3 4 5 2" xfId="46701" xr:uid="{81D2FA58-E407-4710-830C-AEE7F0FED8AF}"/>
    <cellStyle name="Comma 3 3 4 6" xfId="5583" xr:uid="{D69725C4-CB9C-47F3-8E57-E8A26815BDD0}"/>
    <cellStyle name="Comma 3 3 4 6 2" xfId="47584" xr:uid="{BD098382-E50A-4CCE-A47D-5F229A79C5A3}"/>
    <cellStyle name="Comma 3 3 4 7" xfId="6788" xr:uid="{1B998C6D-E148-4EEA-88A9-9DC64D174467}"/>
    <cellStyle name="Comma 3 3 4 8" xfId="43033" xr:uid="{2CC0F375-9DF6-4FC7-AC47-1759B702A4CF}"/>
    <cellStyle name="Comma 3 3 5" xfId="1842" xr:uid="{11720A56-6148-42E9-BBE3-5ED65942ED91}"/>
    <cellStyle name="Comma 3 3 5 2" xfId="3609" xr:uid="{FD5FC012-2B5A-4F3F-A35F-FE2BA8319C88}"/>
    <cellStyle name="Comma 3 3 5 2 2" xfId="9033" xr:uid="{D1619004-045F-4806-8655-816065FAA2BA}"/>
    <cellStyle name="Comma 3 3 5 2 3" xfId="45634" xr:uid="{8411A9EE-E3D7-4C57-9E26-264E5D6EB116}"/>
    <cellStyle name="Comma 3 3 5 3" xfId="4980" xr:uid="{7D88B395-65C5-4735-9411-798177B20D71}"/>
    <cellStyle name="Comma 3 3 5 3 2" xfId="13625" xr:uid="{712CC696-BA49-40BC-B75F-5603CDC70B16}"/>
    <cellStyle name="Comma 3 3 5 3 3" xfId="46983" xr:uid="{C5B23F32-FD49-4BA2-A5A9-0C50D82A8B0E}"/>
    <cellStyle name="Comma 3 3 5 4" xfId="17161" xr:uid="{2C4E403D-DEE6-43DB-A48C-FBD46E162DBB}"/>
    <cellStyle name="Comma 3 3 5 5" xfId="7166" xr:uid="{D0739C16-5068-4E69-9E51-24F8FCFB8C89}"/>
    <cellStyle name="Comma 3 3 5 6" xfId="43893" xr:uid="{0A44614A-AE18-446F-90E1-84B7A3AFE988}"/>
    <cellStyle name="Comma 3 3 6" xfId="1264" xr:uid="{319B96AB-E28E-418F-8B6D-DA11F6F9FF42}"/>
    <cellStyle name="Comma 3 3 6 2" xfId="3071" xr:uid="{C6071BCC-7BA4-4A92-8565-D0C211BB4050}"/>
    <cellStyle name="Comma 3 3 6 2 2" xfId="45096" xr:uid="{EEAAB048-86A7-42BE-8604-044365F9A66F}"/>
    <cellStyle name="Comma 3 3 6 3" xfId="10307" xr:uid="{003AE19F-2075-4943-8EBB-531BC2901A0D}"/>
    <cellStyle name="Comma 3 3 6 4" xfId="43355" xr:uid="{BD7A6790-7655-4E40-870D-E352BC775160}"/>
    <cellStyle name="Comma 3 3 7" xfId="2495" xr:uid="{E52586B6-765F-4AAA-91AF-114A2D40F804}"/>
    <cellStyle name="Comma 3 3 7 2" xfId="7426" xr:uid="{A6496A8C-E58C-4471-8CB3-3268371D0D10}"/>
    <cellStyle name="Comma 3 3 7 3" xfId="44520" xr:uid="{4AFC0D6D-7669-478C-9398-B679CB1D7FBC}"/>
    <cellStyle name="Comma 3 3 8" xfId="4442" xr:uid="{2736F09D-7774-4E4B-8377-CC42557C6C83}"/>
    <cellStyle name="Comma 3 3 8 2" xfId="13027" xr:uid="{F1D139FA-AEBD-411C-A513-93D4F470D347}"/>
    <cellStyle name="Comma 3 3 8 3" xfId="46445" xr:uid="{4226A0C3-F355-4275-B626-955B8080E9AB}"/>
    <cellStyle name="Comma 3 3 9" xfId="5582" xr:uid="{D2D955B2-3394-41BC-B268-A07D1B594A0A}"/>
    <cellStyle name="Comma 3 3 9 2" xfId="16609" xr:uid="{01B4D976-3183-455A-A35B-52BC4A6AA087}"/>
    <cellStyle name="Comma 3 3 9 3" xfId="47583" xr:uid="{4C4B80C1-EA42-430B-AB20-9A54B6685D14}"/>
    <cellStyle name="Comma 3 4" xfId="562" xr:uid="{864F4908-C295-4D2E-B1C8-F6982C5C7795}"/>
    <cellStyle name="Comma 3 4 10" xfId="6570" xr:uid="{387B6029-937C-4B57-98C5-B4E909C85178}"/>
    <cellStyle name="Comma 3 4 11" xfId="6215" xr:uid="{24E196AD-1527-43BD-BFE6-70406C5B6354}"/>
    <cellStyle name="Comma 3 4 12" xfId="42780" xr:uid="{B7CD88EA-A9E2-4375-A81E-A44A761F827B}"/>
    <cellStyle name="Comma 3 4 2" xfId="563" xr:uid="{51F83273-FC2A-48DC-86BD-A83E1B34577A}"/>
    <cellStyle name="Comma 3 4 2 2" xfId="939" xr:uid="{B9CD2021-3C86-4CC0-8371-313E02AEC340}"/>
    <cellStyle name="Comma 3 4 2 2 2" xfId="2084" xr:uid="{36028526-ED12-4203-A63F-9221291F4C8C}"/>
    <cellStyle name="Comma 3 4 2 2 2 2" xfId="3847" xr:uid="{093FC354-3AC3-4351-BEFC-22F04B9B53A1}"/>
    <cellStyle name="Comma 3 4 2 2 2 2 2" xfId="45872" xr:uid="{037AD90A-15A1-4AFA-B1DC-9B12B05A7EB8}"/>
    <cellStyle name="Comma 3 4 2 2 2 3" xfId="5218" xr:uid="{425003C9-A282-4467-A406-FF1A8E396A49}"/>
    <cellStyle name="Comma 3 4 2 2 2 3 2" xfId="47221" xr:uid="{313242AF-C68D-4BF2-BCE9-ED6F436C0F49}"/>
    <cellStyle name="Comma 3 4 2 2 2 4" xfId="13325" xr:uid="{28EDC477-BB07-4521-9362-9B73FC593C01}"/>
    <cellStyle name="Comma 3 4 2 2 2 5" xfId="44131" xr:uid="{DDFC12D7-1C8C-4D15-85EA-22975C8F840D}"/>
    <cellStyle name="Comma 3 4 2 2 3" xfId="1522" xr:uid="{642DA034-52E4-40C0-89B7-5ED8B926E33C}"/>
    <cellStyle name="Comma 3 4 2 2 3 2" xfId="3329" xr:uid="{70274978-CDD6-4AAF-A364-CEC2A213DDEE}"/>
    <cellStyle name="Comma 3 4 2 2 3 2 2" xfId="45354" xr:uid="{669B6C44-4E0A-48D0-9AB5-EBFF936D2300}"/>
    <cellStyle name="Comma 3 4 2 2 3 3" xfId="16861" xr:uid="{518E871F-A46D-4DD6-BF7F-B5CA21AB00BF}"/>
    <cellStyle name="Comma 3 4 2 2 3 4" xfId="43613" xr:uid="{77429683-8903-44F9-B251-88E2FAEB0D9C}"/>
    <cellStyle name="Comma 3 4 2 2 4" xfId="2751" xr:uid="{5C5EABC5-F51B-41A0-94BF-477E6048DA51}"/>
    <cellStyle name="Comma 3 4 2 2 4 2" xfId="44776" xr:uid="{73BFF476-7C46-408D-A29B-57AAA9BDD499}"/>
    <cellStyle name="Comma 3 4 2 2 5" xfId="4700" xr:uid="{A4AAD4CE-8E23-4766-9158-7F9D4D37309E}"/>
    <cellStyle name="Comma 3 4 2 2 5 2" xfId="46703" xr:uid="{D95E3FA3-523B-4C86-84A1-F51F51EDCD5D}"/>
    <cellStyle name="Comma 3 4 2 2 6" xfId="5586" xr:uid="{D15C72A1-8BCF-4F81-9715-42A12A2ECC8E}"/>
    <cellStyle name="Comma 3 4 2 2 6 2" xfId="47587" xr:uid="{5912B312-3D1E-43D8-B73E-8C809F4DF0B6}"/>
    <cellStyle name="Comma 3 4 2 2 7" xfId="6790" xr:uid="{EBF67FFA-7C97-4504-B51F-9C7430625282}"/>
    <cellStyle name="Comma 3 4 2 2 8" xfId="43035" xr:uid="{A3EB817F-16D4-42FE-AB74-DC36F4FE63A3}"/>
    <cellStyle name="Comma 3 4 2 3" xfId="1844" xr:uid="{4FBCF669-8630-4AB4-A024-AB5660EDCCF2}"/>
    <cellStyle name="Comma 3 4 2 3 2" xfId="3611" xr:uid="{DE683A16-EDA8-469C-9197-08984BAFD32E}"/>
    <cellStyle name="Comma 3 4 2 3 2 2" xfId="13627" xr:uid="{B586644C-5C2D-4C3A-A83D-918F865E79EB}"/>
    <cellStyle name="Comma 3 4 2 3 2 3" xfId="45636" xr:uid="{B52D9B52-44D3-4A4C-A499-8EB7FA9F3EBC}"/>
    <cellStyle name="Comma 3 4 2 3 3" xfId="4982" xr:uid="{CDCD7D8D-F1A4-41CF-8B43-A7DC9167DA66}"/>
    <cellStyle name="Comma 3 4 2 3 3 2" xfId="17163" xr:uid="{E2AC399A-D311-4A96-A002-8A65FF9EAD3F}"/>
    <cellStyle name="Comma 3 4 2 3 3 3" xfId="46985" xr:uid="{E4BD6349-2EFB-4ED8-871D-DFEB191AAE41}"/>
    <cellStyle name="Comma 3 4 2 3 4" xfId="7168" xr:uid="{CFC10189-C8C9-4931-A911-1E825145591E}"/>
    <cellStyle name="Comma 3 4 2 3 5" xfId="43895" xr:uid="{66EB9D54-A7B2-483D-B001-BDA16569CB22}"/>
    <cellStyle name="Comma 3 4 2 4" xfId="1266" xr:uid="{3D6B28BB-9AA5-4D07-906A-E827153975D6}"/>
    <cellStyle name="Comma 3 4 2 4 2" xfId="3073" xr:uid="{C14F91CA-E874-4718-9BA1-366A1200C4BB}"/>
    <cellStyle name="Comma 3 4 2 4 2 2" xfId="45098" xr:uid="{D0AA7322-F600-42BB-A084-08D5EA64533B}"/>
    <cellStyle name="Comma 3 4 2 4 3" xfId="9463" xr:uid="{4E8A12E8-5CD3-4F37-A009-7A2D0B592A8C}"/>
    <cellStyle name="Comma 3 4 2 4 4" xfId="43357" xr:uid="{3B9EF210-F0D5-4F42-BF21-40E10DE4FE8C}"/>
    <cellStyle name="Comma 3 4 2 5" xfId="2497" xr:uid="{6F5A2F8F-21C4-4B72-8DBC-13F7C7CE8172}"/>
    <cellStyle name="Comma 3 4 2 5 2" xfId="13029" xr:uid="{AA347FE1-7E5F-42E3-89A7-44D0AE9C09C3}"/>
    <cellStyle name="Comma 3 4 2 5 3" xfId="44522" xr:uid="{EFA807AE-6E64-4570-9349-4B5B0DB21961}"/>
    <cellStyle name="Comma 3 4 2 6" xfId="4444" xr:uid="{BCD07DA4-9B52-40C7-AEA1-941927BA2104}"/>
    <cellStyle name="Comma 3 4 2 6 2" xfId="16611" xr:uid="{661A4CE1-717C-4EEC-BBDB-EE1B8948D20C}"/>
    <cellStyle name="Comma 3 4 2 6 3" xfId="46447" xr:uid="{24FBB5DA-6CCA-4CE9-8207-759B05361B6F}"/>
    <cellStyle name="Comma 3 4 2 7" xfId="5585" xr:uid="{6558EB44-CFA2-431F-8AE4-B0B5EFF6EDEF}"/>
    <cellStyle name="Comma 3 4 2 7 2" xfId="47586" xr:uid="{EECE7B56-F4BB-4ACA-8B1E-E62A3B74E2D7}"/>
    <cellStyle name="Comma 3 4 2 8" xfId="6216" xr:uid="{72BBD1A9-781B-41D3-8604-DDFFC13F9503}"/>
    <cellStyle name="Comma 3 4 2 9" xfId="42781" xr:uid="{83F3312C-4240-4756-A9B3-6DBB0A9EFB0B}"/>
    <cellStyle name="Comma 3 4 3" xfId="938" xr:uid="{941CFBE3-03B7-44A8-89A4-1CA30879F6A9}"/>
    <cellStyle name="Comma 3 4 3 2" xfId="2083" xr:uid="{845631DC-8753-453C-97C2-D3F68757DBC5}"/>
    <cellStyle name="Comma 3 4 3 2 2" xfId="3846" xr:uid="{3A4558C5-51A5-427C-93D1-160DE0410E56}"/>
    <cellStyle name="Comma 3 4 3 2 2 2" xfId="45871" xr:uid="{675642C4-B055-4E17-A5E1-FDB4A614F9C5}"/>
    <cellStyle name="Comma 3 4 3 2 3" xfId="5217" xr:uid="{7667D66D-6D57-41FD-9105-41F0497DD4FC}"/>
    <cellStyle name="Comma 3 4 3 2 3 2" xfId="47220" xr:uid="{2CDDA1C0-3C37-4899-9399-3E20E243E329}"/>
    <cellStyle name="Comma 3 4 3 2 4" xfId="9319" xr:uid="{CB8AC489-3AD3-4B43-9268-D278B289057C}"/>
    <cellStyle name="Comma 3 4 3 2 5" xfId="44130" xr:uid="{68461C02-1E6D-4395-8F87-04AAAE9100E3}"/>
    <cellStyle name="Comma 3 4 3 3" xfId="1521" xr:uid="{13AE9FFF-F738-4172-9D62-1E65DD6CE091}"/>
    <cellStyle name="Comma 3 4 3 3 2" xfId="3328" xr:uid="{BE0B992F-CFDF-4AC0-8876-7FE6DA670904}"/>
    <cellStyle name="Comma 3 4 3 3 2 2" xfId="45353" xr:uid="{10BDB932-AD58-4DEE-A963-F0B1018AEBAE}"/>
    <cellStyle name="Comma 3 4 3 3 3" xfId="13324" xr:uid="{E11A4F76-728D-4ABD-AD84-EBACB25A89E6}"/>
    <cellStyle name="Comma 3 4 3 3 4" xfId="43612" xr:uid="{94A5FFDC-4593-4521-8ED8-452ECB6F6121}"/>
    <cellStyle name="Comma 3 4 3 4" xfId="2750" xr:uid="{4AB43996-E9F4-468A-A938-3B49094556F5}"/>
    <cellStyle name="Comma 3 4 3 4 2" xfId="16860" xr:uid="{80CF053E-ADEB-496A-B085-EC0AECC46B5B}"/>
    <cellStyle name="Comma 3 4 3 4 3" xfId="44775" xr:uid="{A6F0A90E-7989-422E-A48B-55FD359639A3}"/>
    <cellStyle name="Comma 3 4 3 5" xfId="4699" xr:uid="{0D4EE700-B6D0-42D5-9C76-EEB00BEF6F93}"/>
    <cellStyle name="Comma 3 4 3 5 2" xfId="46702" xr:uid="{E18A2E88-7843-4725-AB44-C310C953FDDE}"/>
    <cellStyle name="Comma 3 4 3 6" xfId="5587" xr:uid="{97F748FA-410E-43A6-8162-133F21286932}"/>
    <cellStyle name="Comma 3 4 3 6 2" xfId="47588" xr:uid="{D71356EA-8075-40C8-A655-5556D6A42F6D}"/>
    <cellStyle name="Comma 3 4 3 7" xfId="6789" xr:uid="{800CE408-6D9C-4B4F-95E9-5AD96D940920}"/>
    <cellStyle name="Comma 3 4 3 8" xfId="43034" xr:uid="{A499AD28-2C59-41FE-8AA5-EEED6468F5B4}"/>
    <cellStyle name="Comma 3 4 4" xfId="1843" xr:uid="{D5A44C8D-8108-4AFC-92D8-2585CB172761}"/>
    <cellStyle name="Comma 3 4 4 2" xfId="3610" xr:uid="{E2657F67-3FE9-46EA-989D-DC3966EC27CF}"/>
    <cellStyle name="Comma 3 4 4 2 2" xfId="10246" xr:uid="{4D54F7FD-F2E6-4398-A059-F9DADAEF39BA}"/>
    <cellStyle name="Comma 3 4 4 2 3" xfId="45635" xr:uid="{79B3FB3B-76C7-41B8-95C3-9AD621C2070A}"/>
    <cellStyle name="Comma 3 4 4 3" xfId="4981" xr:uid="{7CFD8A17-89D7-422B-97E3-C8CE47969B36}"/>
    <cellStyle name="Comma 3 4 4 3 2" xfId="13626" xr:uid="{8E6462DE-3F1B-4ED0-8D00-B46E8D585281}"/>
    <cellStyle name="Comma 3 4 4 3 3" xfId="46984" xr:uid="{39612611-4A11-4B2E-960E-B1C7560DF1F1}"/>
    <cellStyle name="Comma 3 4 4 4" xfId="17162" xr:uid="{8842B148-EB38-4E92-A187-01D4404FD6B2}"/>
    <cellStyle name="Comma 3 4 4 5" xfId="7167" xr:uid="{7460CF5B-13A0-49CE-9B87-3F07B26FF474}"/>
    <cellStyle name="Comma 3 4 4 6" xfId="43894" xr:uid="{604BB24D-CF0E-4DCE-9C8F-92E566032869}"/>
    <cellStyle name="Comma 3 4 5" xfId="1265" xr:uid="{C60D6A74-60D1-42B0-A468-879D9B17B7B9}"/>
    <cellStyle name="Comma 3 4 5 2" xfId="3072" xr:uid="{E0C9C8AE-DAA7-499E-9024-7A8B6ED7C3E9}"/>
    <cellStyle name="Comma 3 4 5 2 2" xfId="45097" xr:uid="{4180256A-60A0-4C99-98B5-AAE766ED4CAF}"/>
    <cellStyle name="Comma 3 4 5 3" xfId="10274" xr:uid="{F91E94A1-433A-4215-8F3A-F9C0F6EDEBF2}"/>
    <cellStyle name="Comma 3 4 5 4" xfId="43356" xr:uid="{AA94D635-4F11-41D4-8B13-EC381DB8E0C9}"/>
    <cellStyle name="Comma 3 4 6" xfId="2496" xr:uid="{6AA3A484-422E-4B45-8342-66D19C732596}"/>
    <cellStyle name="Comma 3 4 6 2" xfId="7690" xr:uid="{F647EBD6-F352-41D1-8506-E70D91D56C02}"/>
    <cellStyle name="Comma 3 4 6 3" xfId="44521" xr:uid="{E9DCE361-75D7-40C1-BF0B-333F328329C4}"/>
    <cellStyle name="Comma 3 4 7" xfId="4443" xr:uid="{2C89245D-FDBB-448A-88E6-D9566A21C98E}"/>
    <cellStyle name="Comma 3 4 7 2" xfId="6935" xr:uid="{E3361816-DD2A-49F6-B622-B80BD9619C8B}"/>
    <cellStyle name="Comma 3 4 7 3" xfId="46446" xr:uid="{FBD14589-C148-45F3-B1CC-1D33B5332942}"/>
    <cellStyle name="Comma 3 4 8" xfId="5584" xr:uid="{4373568E-2F2E-46C6-ABC4-3ECC38AF1505}"/>
    <cellStyle name="Comma 3 4 8 2" xfId="13028" xr:uid="{B784CDD8-EE19-431F-898E-8A31724D1978}"/>
    <cellStyle name="Comma 3 4 8 3" xfId="47585" xr:uid="{8B89639D-08D2-4ADB-BF95-72BC66E199EC}"/>
    <cellStyle name="Comma 3 4 9" xfId="16610" xr:uid="{6681365A-FF94-499C-8A0F-81531110394C}"/>
    <cellStyle name="Comma 3 5" xfId="564" xr:uid="{5AB40119-1C5F-4D80-950B-98FAE6551392}"/>
    <cellStyle name="Comma 3 5 2" xfId="7691" xr:uid="{C15DB4E5-50E7-43D7-B8A7-35D91B29C775}"/>
    <cellStyle name="Comma 3 5 3" xfId="10253" xr:uid="{67F74333-A3D3-48CC-83A3-2581C411E14C}"/>
    <cellStyle name="Comma 3 5 4" xfId="10534" xr:uid="{2583B2EB-0207-499C-ACF9-4F2F7329BA29}"/>
    <cellStyle name="Comma 3 5 5" xfId="38225" xr:uid="{A8BB68FA-3388-420B-B858-C9338FE7EA41}"/>
    <cellStyle name="Comma 3 6" xfId="565" xr:uid="{5A8E00B3-AF9C-40D7-84AC-2B7EE4F6B0A4}"/>
    <cellStyle name="Comma 3 6 2" xfId="940" xr:uid="{9D7C3433-8F41-4BF9-BC96-735734CF98ED}"/>
    <cellStyle name="Comma 3 6 2 2" xfId="2085" xr:uid="{8134B931-5433-498F-97C8-AC9DD57F3E92}"/>
    <cellStyle name="Comma 3 6 2 2 2" xfId="3848" xr:uid="{C9856431-8774-48B5-A05E-056604BFEEBC}"/>
    <cellStyle name="Comma 3 6 2 2 2 2" xfId="45873" xr:uid="{407862F5-D62E-4F85-9968-8D75C56C3026}"/>
    <cellStyle name="Comma 3 6 2 2 3" xfId="5219" xr:uid="{DD4EB00D-3FBF-41DF-A715-C373D104ECB3}"/>
    <cellStyle name="Comma 3 6 2 2 3 2" xfId="47222" xr:uid="{B5101F7D-F280-43B5-AD74-790E512AC9B9}"/>
    <cellStyle name="Comma 3 6 2 2 4" xfId="13326" xr:uid="{2C68117B-614C-45CE-8C40-93BC7F138C18}"/>
    <cellStyle name="Comma 3 6 2 2 5" xfId="44132" xr:uid="{86041ADB-3CAD-40D7-AA00-5978B6074097}"/>
    <cellStyle name="Comma 3 6 2 3" xfId="1523" xr:uid="{D99638E0-4EC8-40B4-A114-F4794E0ACE10}"/>
    <cellStyle name="Comma 3 6 2 3 2" xfId="3330" xr:uid="{7F9D918F-678D-48B1-B2EE-DD6516EB2DBB}"/>
    <cellStyle name="Comma 3 6 2 3 2 2" xfId="45355" xr:uid="{45FCC105-AD4B-4C18-BCED-32E6F4AC544A}"/>
    <cellStyle name="Comma 3 6 2 3 3" xfId="16862" xr:uid="{53DA7C5C-14D6-4227-9EF2-ABF4D176430C}"/>
    <cellStyle name="Comma 3 6 2 3 4" xfId="43614" xr:uid="{CFFEE260-2EF8-4D19-BB2E-9E5F23ED2195}"/>
    <cellStyle name="Comma 3 6 2 4" xfId="2752" xr:uid="{4F873103-DD3C-45F3-85FD-F998D77EE635}"/>
    <cellStyle name="Comma 3 6 2 4 2" xfId="44777" xr:uid="{87960FD6-48A6-4BFD-856B-4728208F4D59}"/>
    <cellStyle name="Comma 3 6 2 5" xfId="4701" xr:uid="{55E93FF2-9771-4907-ACD1-2839EAF6FB9A}"/>
    <cellStyle name="Comma 3 6 2 5 2" xfId="46704" xr:uid="{F34AD30B-D3F9-43A1-AE5A-346469CB584E}"/>
    <cellStyle name="Comma 3 6 2 6" xfId="5589" xr:uid="{15BD5C83-D096-4D10-B547-D112D214AA8E}"/>
    <cellStyle name="Comma 3 6 2 6 2" xfId="47590" xr:uid="{F2C1871D-C230-4B97-BBEE-226225D26D81}"/>
    <cellStyle name="Comma 3 6 2 7" xfId="6791" xr:uid="{92EB6BAF-0DDD-4258-BF4F-E8D6DA8A52E2}"/>
    <cellStyle name="Comma 3 6 2 8" xfId="43036" xr:uid="{2B2D5855-491A-442C-9F85-2EEA6C849847}"/>
    <cellStyle name="Comma 3 6 3" xfId="1845" xr:uid="{1103BC11-9BC3-4EC7-A418-40E034A9C736}"/>
    <cellStyle name="Comma 3 6 3 2" xfId="3612" xr:uid="{D9AC48E9-9394-45E8-9B92-93C34F4ABBC4}"/>
    <cellStyle name="Comma 3 6 3 2 2" xfId="13628" xr:uid="{E6557F30-2CF6-4C70-BEAE-86BFAF2B0B7C}"/>
    <cellStyle name="Comma 3 6 3 2 3" xfId="45637" xr:uid="{6FB51D9A-74DF-4D13-9D9C-70997D6CABD0}"/>
    <cellStyle name="Comma 3 6 3 3" xfId="4983" xr:uid="{BEB7A127-794C-4B92-8848-3CBB5CB5B086}"/>
    <cellStyle name="Comma 3 6 3 3 2" xfId="17164" xr:uid="{4A486680-D1CB-4E3D-9ED7-A4503A1B6F6F}"/>
    <cellStyle name="Comma 3 6 3 3 3" xfId="46986" xr:uid="{446EEE38-C6F5-411B-A12F-380EAA57DE52}"/>
    <cellStyle name="Comma 3 6 3 4" xfId="7169" xr:uid="{9FFC763F-9B8C-4439-9718-A974C237031B}"/>
    <cellStyle name="Comma 3 6 3 5" xfId="43896" xr:uid="{5E4FEE08-B6C2-44DE-B798-91CE4320EBF8}"/>
    <cellStyle name="Comma 3 6 4" xfId="1267" xr:uid="{3B552EA7-3508-45E5-B912-8B4CBBFDFDE4}"/>
    <cellStyle name="Comma 3 6 4 2" xfId="3074" xr:uid="{3E36A3D2-F08C-4F48-9283-A76872FAC116}"/>
    <cellStyle name="Comma 3 6 4 2 2" xfId="45099" xr:uid="{E7821CA2-9C06-4E9B-9A93-E547564AFBEE}"/>
    <cellStyle name="Comma 3 6 4 3" xfId="7692" xr:uid="{CE07DCDC-41D2-4AE1-96F5-5EBA5493BA37}"/>
    <cellStyle name="Comma 3 6 4 4" xfId="43358" xr:uid="{05ED83AB-7BC6-42F9-937C-582385226B5D}"/>
    <cellStyle name="Comma 3 6 5" xfId="2498" xr:uid="{2C08220F-3B36-45F7-B426-CC6564FB919D}"/>
    <cellStyle name="Comma 3 6 5 2" xfId="13030" xr:uid="{CF45E446-F1CA-4C17-A7A9-81EF54B7CAFA}"/>
    <cellStyle name="Comma 3 6 5 3" xfId="44523" xr:uid="{3C9AD00C-9F64-4016-83CE-6163987F409B}"/>
    <cellStyle name="Comma 3 6 6" xfId="4445" xr:uid="{A29E0381-1EE2-4E36-9960-630D67E96AEF}"/>
    <cellStyle name="Comma 3 6 6 2" xfId="16612" xr:uid="{3CB05866-A2E8-4D92-B52B-CA469753A050}"/>
    <cellStyle name="Comma 3 6 6 3" xfId="46448" xr:uid="{941C5D40-D065-47DD-8BD1-0F0D87B6B9CB}"/>
    <cellStyle name="Comma 3 6 7" xfId="5588" xr:uid="{58A9968E-8B35-4D5F-B077-FC21B6812946}"/>
    <cellStyle name="Comma 3 6 7 2" xfId="47589" xr:uid="{068C3226-FDBE-4585-824C-EFF125D5FB0A}"/>
    <cellStyle name="Comma 3 6 8" xfId="6218" xr:uid="{2BD5E0D7-BDF3-4486-A1A9-CBC1D1C3D276}"/>
    <cellStyle name="Comma 3 6 9" xfId="42782" xr:uid="{39E2A67B-9063-4A65-BAC0-6B07A1BF0384}"/>
    <cellStyle name="Comma 3 7" xfId="7693" xr:uid="{482EEF23-FE7C-442F-9857-0AEA9DFD550D}"/>
    <cellStyle name="Comma 3 8" xfId="7687" xr:uid="{967F584F-ECE2-4820-8FE4-3A6FA446B498}"/>
    <cellStyle name="Comma 3 8 2" xfId="8248" xr:uid="{278B5AE8-E6D1-49C3-BF6C-7B0E8DA0FC62}"/>
    <cellStyle name="Comma 3 9" xfId="8377" xr:uid="{13548634-0F36-45D5-B970-660BD38AE06A}"/>
    <cellStyle name="Comma 3 9 2" xfId="11657" xr:uid="{96734978-5C13-4C0B-B08F-C91565E74EF6}"/>
    <cellStyle name="Comma 3 9 2 2" xfId="15239" xr:uid="{68ED1171-9FBA-443A-A8AF-6260E31CFF1A}"/>
    <cellStyle name="Comma 3 9 2 3" xfId="18766" xr:uid="{FB72B355-256D-4F59-9D27-64A0A163E745}"/>
    <cellStyle name="Comma 3 9 3" xfId="13843" xr:uid="{FBD89737-05D1-4101-B4E0-11521197AB19}"/>
    <cellStyle name="Comma 3 9 4" xfId="17376" xr:uid="{B1037F65-15B7-4C16-8A05-DAD4BA25FCB8}"/>
    <cellStyle name="Comma 30" xfId="48165" xr:uid="{0C0CF52E-D006-4541-BFBF-B923E733646A}"/>
    <cellStyle name="Comma 4" xfId="95" xr:uid="{32290CF2-CB04-4117-8F02-9A54F705D567}"/>
    <cellStyle name="Comma 4 10" xfId="10618" xr:uid="{DD52CBC2-EC87-4FA6-B1D8-601EFC6975B4}"/>
    <cellStyle name="Comma 4 10 2" xfId="12085" xr:uid="{CA301196-60D3-4310-9C09-4C2C1D726D2F}"/>
    <cellStyle name="Comma 4 10 2 2" xfId="15658" xr:uid="{8E24977D-334E-422D-9553-9CDE1449B653}"/>
    <cellStyle name="Comma 4 10 2 3" xfId="19185" xr:uid="{BF4EF6E8-D23C-4F2A-8ED1-AF2655ED5300}"/>
    <cellStyle name="Comma 4 10 3" xfId="14250" xr:uid="{59FBFE2D-CE9A-4872-BB76-76743485598C}"/>
    <cellStyle name="Comma 4 10 3 2" xfId="34484" xr:uid="{8463CD43-5A9E-4D3B-8CF7-57D363128C00}"/>
    <cellStyle name="Comma 4 10 3 3" xfId="40859" xr:uid="{CBE7C739-6A17-4048-8BA6-CF2DF9970699}"/>
    <cellStyle name="Comma 4 10 4" xfId="17777" xr:uid="{29956651-0AC4-47AD-9347-09FCA1872795}"/>
    <cellStyle name="Comma 4 10 4 2" xfId="29483" xr:uid="{9F9CB953-52B7-4504-8B82-5963693B2BBB}"/>
    <cellStyle name="Comma 4 10 5" xfId="27560" xr:uid="{10C2BCA0-C1A2-4220-B0B1-E4DCE2D8ACF2}"/>
    <cellStyle name="Comma 4 10 6" xfId="36851" xr:uid="{B569EF28-D78C-4279-8345-49563EB428AE}"/>
    <cellStyle name="Comma 4 11" xfId="11425" xr:uid="{275AEFA1-A7A2-46DA-AC29-04BEF7702BF3}"/>
    <cellStyle name="Comma 4 11 2" xfId="15020" xr:uid="{C4E4F505-5DF5-4300-986C-6DFD50FBB163}"/>
    <cellStyle name="Comma 4 11 2 2" xfId="33788" xr:uid="{924C33E2-3F3F-40C7-8224-7DC0D5FFF1D2}"/>
    <cellStyle name="Comma 4 11 3" xfId="18547" xr:uid="{9DFD6A6B-22FF-4BEA-A135-9B9ADA89E5B5}"/>
    <cellStyle name="Comma 4 11 4" xfId="38232" xr:uid="{DAC480C2-38F6-4542-B62C-47B775DEA7A9}"/>
    <cellStyle name="Comma 4 12" xfId="24005" xr:uid="{358B35A2-A2CF-42D7-877E-E14E363EDFAC}"/>
    <cellStyle name="Comma 4 12 2" xfId="32502" xr:uid="{D2CCEEF6-8FD1-47F2-B766-991B658B8173}"/>
    <cellStyle name="Comma 4 12 3" xfId="40170" xr:uid="{5FD948E5-2301-4AEB-BA54-9F7646E3A866}"/>
    <cellStyle name="Comma 4 13" xfId="21001" xr:uid="{D245012A-C11A-4FF2-B53B-D9FF859D7CA6}"/>
    <cellStyle name="Comma 4 13 2" xfId="28873" xr:uid="{2D105417-907D-4605-9435-CBF8D46A758B}"/>
    <cellStyle name="Comma 4 14" xfId="27016" xr:uid="{AB47BC1A-50BA-4093-A1D4-C2CF9B9711A7}"/>
    <cellStyle name="Comma 4 15" xfId="36111" xr:uid="{D3B40585-8F53-4BE9-950F-3C5CDEA96A10}"/>
    <cellStyle name="Comma 4 2" xfId="118" xr:uid="{7AEAC596-AA58-48CE-B538-A23DAC1F60A7}"/>
    <cellStyle name="Comma 4 2 10" xfId="10622" xr:uid="{23E55BE4-F16E-42AD-B84F-D6EEE7230A7D}"/>
    <cellStyle name="Comma 4 2 10 2" xfId="12089" xr:uid="{E74B3E7C-398E-4F4E-BC3D-3AE1675D39D3}"/>
    <cellStyle name="Comma 4 2 10 2 2" xfId="15662" xr:uid="{E58942E4-E2D6-42D1-875F-DB9943A72E27}"/>
    <cellStyle name="Comma 4 2 10 2 3" xfId="19189" xr:uid="{0FC2B134-7E09-44DB-A1DF-5A4837F3394F}"/>
    <cellStyle name="Comma 4 2 10 3" xfId="14254" xr:uid="{2E67FB8A-C615-4C50-9D6B-FC3A89B30018}"/>
    <cellStyle name="Comma 4 2 10 4" xfId="17781" xr:uid="{1F6CDA96-B922-4D69-9870-93110EE1F366}"/>
    <cellStyle name="Comma 4 2 11" xfId="11429" xr:uid="{040C615B-51BB-4A12-962D-05E6018E6928}"/>
    <cellStyle name="Comma 4 2 11 2" xfId="15024" xr:uid="{E77DCBD1-217F-4AD5-98B3-81D526E2F40C}"/>
    <cellStyle name="Comma 4 2 11 3" xfId="18551" xr:uid="{B1027F67-385F-4E06-9FC5-B243B0771BE9}"/>
    <cellStyle name="Comma 4 2 12" xfId="13031" xr:uid="{DBE7C6A5-7FB2-4E29-BB37-A54E11724072}"/>
    <cellStyle name="Comma 4 2 13" xfId="16613" xr:uid="{03844295-2095-482F-A7CE-AD79694AD643}"/>
    <cellStyle name="Comma 4 2 14" xfId="6219" xr:uid="{B1FA120F-DD05-4D40-A370-2261E3B5E59E}"/>
    <cellStyle name="Comma 4 2 2" xfId="180" xr:uid="{13B9628B-5A1A-4146-9154-C22D02FDF9F2}"/>
    <cellStyle name="Comma 4 2 2 10" xfId="13327" xr:uid="{01CA3FAD-45FD-469A-AE59-B681FA23350D}"/>
    <cellStyle name="Comma 4 2 2 11" xfId="16863" xr:uid="{F6B1D5AE-F72E-4FF7-9700-346328B3D4A8}"/>
    <cellStyle name="Comma 4 2 2 12" xfId="6566" xr:uid="{522CD212-D016-402B-B27D-DEB8CDD04D9D}"/>
    <cellStyle name="Comma 4 2 2 13" xfId="6792" xr:uid="{416BF009-FC73-4FEA-B14A-97834A9E615A}"/>
    <cellStyle name="Comma 4 2 2 2" xfId="7185" xr:uid="{52F4A02D-C3FD-4555-A3E9-AB4F549FEAFB}"/>
    <cellStyle name="Comma 4 2 2 2 10" xfId="36311" xr:uid="{B1C6FB5F-0F4B-418D-AA1E-C741AAAF0C60}"/>
    <cellStyle name="Comma 4 2 2 2 2" xfId="6918" xr:uid="{B34CC2F2-35CB-411A-8CCD-B616B9652019}"/>
    <cellStyle name="Comma 4 2 2 2 2 2" xfId="10476" xr:uid="{E4008CDE-6D30-48D2-B63E-313B30B6EFCC}"/>
    <cellStyle name="Comma 4 2 2 2 2 2 2" xfId="11380" xr:uid="{E10C5D29-EF43-47CD-9B6F-3A36E54436F6}"/>
    <cellStyle name="Comma 4 2 2 2 2 2 2 2" xfId="12845" xr:uid="{27A24CBE-AAF7-41D4-9E3E-E177F1C2FA64}"/>
    <cellStyle name="Comma 4 2 2 2 2 2 2 2 2" xfId="16418" xr:uid="{DDDEF8BC-F8FC-472B-ADFE-8AE7C6CBB359}"/>
    <cellStyle name="Comma 4 2 2 2 2 2 2 2 3" xfId="19945" xr:uid="{2E08BB4F-6C20-414C-9D01-715C25F11A42}"/>
    <cellStyle name="Comma 4 2 2 2 2 2 2 3" xfId="14976" xr:uid="{6DE3A5A1-D990-4080-9ED6-1C15259DB919}"/>
    <cellStyle name="Comma 4 2 2 2 2 2 2 4" xfId="18503" xr:uid="{E7AA1833-87D3-4C73-AD52-396D06E63D5B}"/>
    <cellStyle name="Comma 4 2 2 2 2 2 3" xfId="10956" xr:uid="{DCDC466A-6F37-4721-8413-5A43DF18A158}"/>
    <cellStyle name="Comma 4 2 2 2 2 2 3 2" xfId="12438" xr:uid="{C5ADF614-75C2-418D-B425-E0D470BACC9B}"/>
    <cellStyle name="Comma 4 2 2 2 2 2 3 2 2" xfId="16011" xr:uid="{D1576162-349B-4BAE-9ACE-16B434C24419}"/>
    <cellStyle name="Comma 4 2 2 2 2 2 3 2 3" xfId="19538" xr:uid="{7450795E-6CB6-493A-BCCB-D5754E2C4D48}"/>
    <cellStyle name="Comma 4 2 2 2 2 2 3 3" xfId="14584" xr:uid="{DB381339-AE8B-4167-9766-523A8206B37B}"/>
    <cellStyle name="Comma 4 2 2 2 2 2 3 4" xfId="18111" xr:uid="{B473DD49-0B60-4A33-80D0-FD4114556A8F}"/>
    <cellStyle name="Comma 4 2 2 2 2 2 4" xfId="12010" xr:uid="{6F1941DA-70BA-4834-A5D2-9D665310B59D}"/>
    <cellStyle name="Comma 4 2 2 2 2 2 4 2" xfId="15588" xr:uid="{4A7D9CD9-C9C5-4689-8856-A375821F3A9E}"/>
    <cellStyle name="Comma 4 2 2 2 2 2 4 3" xfId="19115" xr:uid="{88CBFE45-E69F-4E94-81B5-7C24CF77875D}"/>
    <cellStyle name="Comma 4 2 2 2 2 2 5" xfId="14181" xr:uid="{8F548E75-3F92-4B56-BB20-5378FA6EC1F8}"/>
    <cellStyle name="Comma 4 2 2 2 2 2 6" xfId="17708" xr:uid="{B2C221F7-9942-49F1-8570-81CA9DBA1E8A}"/>
    <cellStyle name="Comma 4 2 2 2 2 3" xfId="11172" xr:uid="{A02A2DA0-5ABE-491E-94E6-AF253060CE63}"/>
    <cellStyle name="Comma 4 2 2 2 2 3 2" xfId="12637" xr:uid="{705BCAC5-8304-4209-91C6-B28913CB7243}"/>
    <cellStyle name="Comma 4 2 2 2 2 3 2 2" xfId="16210" xr:uid="{0D7DB935-4B5E-49A3-BC9B-A5526E1A498C}"/>
    <cellStyle name="Comma 4 2 2 2 2 3 2 3" xfId="19737" xr:uid="{87009AD4-E8A7-471F-A11B-EE7978389968}"/>
    <cellStyle name="Comma 4 2 2 2 2 3 3" xfId="14768" xr:uid="{D5EC6088-DBF1-4237-9755-E01A0AA1C7D1}"/>
    <cellStyle name="Comma 4 2 2 2 2 3 3 2" xfId="34869" xr:uid="{255E2D43-5C3E-4624-99E1-6CED9FBF792C}"/>
    <cellStyle name="Comma 4 2 2 2 2 3 3 3" xfId="41238" xr:uid="{F78F1822-083B-4A28-B619-6937BD700CF5}"/>
    <cellStyle name="Comma 4 2 2 2 2 3 4" xfId="18295" xr:uid="{DBEA8821-D8F4-4126-AB02-1C95C1EFEA60}"/>
    <cellStyle name="Comma 4 2 2 2 2 3 4 2" xfId="29877" xr:uid="{C86C0E04-23D9-4546-841E-EA654E8423E8}"/>
    <cellStyle name="Comma 4 2 2 2 2 3 5" xfId="27945" xr:uid="{BFA2EA17-5CEA-445F-8450-50F6EEBFCEAC}"/>
    <cellStyle name="Comma 4 2 2 2 2 3 6" xfId="37244" xr:uid="{BD8CDD27-ECBE-446E-85DA-C1B57DE4AF82}"/>
    <cellStyle name="Comma 4 2 2 2 2 4" xfId="10745" xr:uid="{0291AAA5-816F-47BA-B3B6-AE535659FAAB}"/>
    <cellStyle name="Comma 4 2 2 2 2 4 2" xfId="12230" xr:uid="{0234501C-1E7D-43C7-B534-F14A056F3790}"/>
    <cellStyle name="Comma 4 2 2 2 2 4 2 2" xfId="15803" xr:uid="{307551D1-C3EB-44EE-A167-9EAAE9BAEC07}"/>
    <cellStyle name="Comma 4 2 2 2 2 4 2 3" xfId="19330" xr:uid="{5DC07736-8F38-4BA6-9FFE-75646FD4C13C}"/>
    <cellStyle name="Comma 4 2 2 2 2 4 3" xfId="14377" xr:uid="{78D37CC3-98E9-4124-9E70-1796DD1314A2}"/>
    <cellStyle name="Comma 4 2 2 2 2 4 4" xfId="17904" xr:uid="{E6917C20-BC9B-4776-B282-3C6EE890A86D}"/>
    <cellStyle name="Comma 4 2 2 2 2 5" xfId="11545" xr:uid="{1D5A0E43-D18C-4F62-8D7D-5483899E06B8}"/>
    <cellStyle name="Comma 4 2 2 2 2 5 2" xfId="15140" xr:uid="{53587AA4-93C5-42BF-88BE-E0AA76EF9AED}"/>
    <cellStyle name="Comma 4 2 2 2 2 5 3" xfId="18667" xr:uid="{059AF216-8718-4A41-9276-F4224F62C0CB}"/>
    <cellStyle name="Comma 4 2 2 2 2 6" xfId="13448" xr:uid="{2B415E18-371C-4B00-8076-47C1C1EDD1BD}"/>
    <cellStyle name="Comma 4 2 2 2 2 6 2" xfId="29270" xr:uid="{8980B92C-36B5-486D-A11E-599E15F932B9}"/>
    <cellStyle name="Comma 4 2 2 2 2 7" xfId="16984" xr:uid="{7EB2C52B-A6AB-4D60-B5AA-985E6A462101}"/>
    <cellStyle name="Comma 4 2 2 2 2 8" xfId="36502" xr:uid="{CEAADFC3-DDC3-411F-B725-EFB068539476}"/>
    <cellStyle name="Comma 4 2 2 2 3" xfId="10326" xr:uid="{11D72F45-A781-4B8B-97D2-DEBCB991431B}"/>
    <cellStyle name="Comma 4 2 2 2 3 2" xfId="11252" xr:uid="{E8435ECB-BBB2-44F1-A82E-54A9E0754ABE}"/>
    <cellStyle name="Comma 4 2 2 2 3 2 2" xfId="12717" xr:uid="{CE406829-B9D5-4FE6-A75D-75E5550AC70A}"/>
    <cellStyle name="Comma 4 2 2 2 3 2 2 2" xfId="16290" xr:uid="{B0ECEF28-84DD-4F4E-AF68-CDE32A37459F}"/>
    <cellStyle name="Comma 4 2 2 2 3 2 2 2 2" xfId="35643" xr:uid="{24F3AC9C-A74A-44C1-BF46-817A6D3EC1D8}"/>
    <cellStyle name="Comma 4 2 2 2 3 2 2 3" xfId="19817" xr:uid="{A498B784-656D-4A97-B20E-B1986B566527}"/>
    <cellStyle name="Comma 4 2 2 2 3 2 2 4" xfId="39988" xr:uid="{AB72FC24-9999-47B5-B2EA-203903C8CDA7}"/>
    <cellStyle name="Comma 4 2 2 2 3 2 3" xfId="14848" xr:uid="{4C3A4C07-AF64-4B40-B964-622B6A5A5604}"/>
    <cellStyle name="Comma 4 2 2 2 3 2 3 2" xfId="33612" xr:uid="{25D58CC3-2ED8-40EC-B6B9-145992D7EE18}"/>
    <cellStyle name="Comma 4 2 2 2 3 2 3 3" xfId="41971" xr:uid="{D842D556-48C0-4DAA-AB05-0A8E8995BCAB}"/>
    <cellStyle name="Comma 4 2 2 2 3 2 4" xfId="18375" xr:uid="{DA59F4B8-1AF4-4945-BBB8-8FEA97D61BBE}"/>
    <cellStyle name="Comma 4 2 2 2 3 2 4 2" xfId="30670" xr:uid="{07DB20CB-A509-4C36-9C6A-6C3CC50172AB}"/>
    <cellStyle name="Comma 4 2 2 2 3 2 5" xfId="28693" xr:uid="{61F735C2-497A-4DB4-ACF4-A8C831596C61}"/>
    <cellStyle name="Comma 4 2 2 2 3 2 6" xfId="38028" xr:uid="{EE72E899-AC4C-465D-BA58-FC33EE13A944}"/>
    <cellStyle name="Comma 4 2 2 2 3 3" xfId="10824" xr:uid="{894A6762-B7E2-46F9-BFEE-E9E5310AFE23}"/>
    <cellStyle name="Comma 4 2 2 2 3 3 2" xfId="12310" xr:uid="{5FBDE7C0-1122-4EB2-A12F-5E26E93EE518}"/>
    <cellStyle name="Comma 4 2 2 2 3 3 2 2" xfId="15883" xr:uid="{DA6B318F-B554-4CC8-84E6-16FCE66700AA}"/>
    <cellStyle name="Comma 4 2 2 2 3 3 2 3" xfId="19410" xr:uid="{7A2787B5-B40A-4C49-8DD4-19F5C81731BF}"/>
    <cellStyle name="Comma 4 2 2 2 3 3 3" xfId="14456" xr:uid="{A880F113-40A1-4A9C-BA9E-0442B3077DE8}"/>
    <cellStyle name="Comma 4 2 2 2 3 3 3 2" xfId="35064" xr:uid="{CF523F8D-A53A-4795-B2CA-FA898693BF74}"/>
    <cellStyle name="Comma 4 2 2 2 3 3 3 3" xfId="41430" xr:uid="{05B3A0B8-13C7-4ABD-A57D-61B36112653B}"/>
    <cellStyle name="Comma 4 2 2 2 3 3 4" xfId="17983" xr:uid="{0E31BDC2-DB07-4F4F-B96C-93C14C5BF205}"/>
    <cellStyle name="Comma 4 2 2 2 3 3 4 2" xfId="30082" xr:uid="{6E8D4BD4-CDD0-44C9-9AB4-8247D6C8AA20}"/>
    <cellStyle name="Comma 4 2 2 2 3 3 5" xfId="28141" xr:uid="{4FC2C00B-C330-450F-B85F-EE22C18CB597}"/>
    <cellStyle name="Comma 4 2 2 2 3 3 6" xfId="37449" xr:uid="{30436C0A-B6BC-45C9-A3B6-F6A8EFBF192D}"/>
    <cellStyle name="Comma 4 2 2 2 3 4" xfId="11920" xr:uid="{34F7432B-3598-4372-8D25-B820FD0A89E8}"/>
    <cellStyle name="Comma 4 2 2 2 3 4 2" xfId="15498" xr:uid="{BB8833A6-0D9B-4070-9608-34D8ABFE90AA}"/>
    <cellStyle name="Comma 4 2 2 2 3 4 2 2" xfId="34357" xr:uid="{68B33E2E-EAE0-464A-9AE6-28E46C676799}"/>
    <cellStyle name="Comma 4 2 2 2 3 4 3" xfId="19025" xr:uid="{235B8F4D-04D4-4236-91CD-C997B9E43121}"/>
    <cellStyle name="Comma 4 2 2 2 3 4 4" xfId="38791" xr:uid="{EDCF8764-ED6B-4BA8-ADC2-ABE4759AA4A4}"/>
    <cellStyle name="Comma 4 2 2 2 3 5" xfId="14094" xr:uid="{D16A73BC-56B1-4CEE-AAC8-4F521512F773}"/>
    <cellStyle name="Comma 4 2 2 2 3 5 2" xfId="33060" xr:uid="{DCEB4974-1F55-4279-B00C-8164E25EB895}"/>
    <cellStyle name="Comma 4 2 2 2 3 5 3" xfId="40719" xr:uid="{CCA259ED-C594-4535-9294-972562A9BBBE}"/>
    <cellStyle name="Comma 4 2 2 2 3 6" xfId="17621" xr:uid="{0C03CA4C-B368-48BE-9CF7-BA16D94E8158}"/>
    <cellStyle name="Comma 4 2 2 2 3 6 2" xfId="29474" xr:uid="{D6DC4F1D-5574-41C3-A737-FAEFDA5E4CC2}"/>
    <cellStyle name="Comma 4 2 2 2 3 7" xfId="27548" xr:uid="{E30AAE16-EF4E-47F3-B688-93A68A4F5CDA}"/>
    <cellStyle name="Comma 4 2 2 2 3 8" xfId="36705" xr:uid="{E260CE58-2BC3-4519-A9BE-3C59699869FD}"/>
    <cellStyle name="Comma 4 2 2 2 4" xfId="10504" xr:uid="{99B884AB-D702-4EBC-A37E-8B6BAD8902F0}"/>
    <cellStyle name="Comma 4 2 2 2 4 2" xfId="11296" xr:uid="{8492ADF6-6A9F-445D-9E3C-82E156C9BDB3}"/>
    <cellStyle name="Comma 4 2 2 2 4 2 2" xfId="12761" xr:uid="{BCD32CD3-9F82-4EDF-94C7-F1DCECE7017F}"/>
    <cellStyle name="Comma 4 2 2 2 4 2 2 2" xfId="16334" xr:uid="{0A878ADF-522B-4B07-B3AF-1C582B61762D}"/>
    <cellStyle name="Comma 4 2 2 2 4 2 2 3" xfId="19861" xr:uid="{47B9E98A-86C3-4278-B69F-53B38D41BF93}"/>
    <cellStyle name="Comma 4 2 2 2 4 2 3" xfId="14892" xr:uid="{62159897-FC3E-46A0-91AF-AEE52C7FB7BC}"/>
    <cellStyle name="Comma 4 2 2 2 4 2 4" xfId="18419" xr:uid="{AEE1C3A8-71E1-400E-8233-5EC7E6A3F2E1}"/>
    <cellStyle name="Comma 4 2 2 2 4 3" xfId="10872" xr:uid="{1B9A0AFB-18FA-40E6-B31D-CF24ECF42DA0}"/>
    <cellStyle name="Comma 4 2 2 2 4 3 2" xfId="12354" xr:uid="{68DCF269-090F-4301-8EF0-697C2148970A}"/>
    <cellStyle name="Comma 4 2 2 2 4 3 2 2" xfId="15927" xr:uid="{2F210597-E06C-4622-AAEF-06542E5BA5CA}"/>
    <cellStyle name="Comma 4 2 2 2 4 3 2 3" xfId="19454" xr:uid="{4EDB604A-C8E2-4709-91F8-A349AE53B1B9}"/>
    <cellStyle name="Comma 4 2 2 2 4 3 3" xfId="14500" xr:uid="{1CF1D8F7-BD8D-4FDF-8640-8AD941F0B21B}"/>
    <cellStyle name="Comma 4 2 2 2 4 3 4" xfId="18027" xr:uid="{37CC23AC-3207-493B-8960-FC004FB16538}"/>
    <cellStyle name="Comma 4 2 2 2 4 4" xfId="12024" xr:uid="{E94BFDEE-39F0-4366-856A-2FB89F330909}"/>
    <cellStyle name="Comma 4 2 2 2 4 4 2" xfId="15602" xr:uid="{C0A1214A-1874-4210-A9F5-2E3E8AAEFDCD}"/>
    <cellStyle name="Comma 4 2 2 2 4 4 3" xfId="19129" xr:uid="{C0EAA010-82AB-4A9B-90AE-0850F26E67C3}"/>
    <cellStyle name="Comma 4 2 2 2 4 5" xfId="14195" xr:uid="{D33C829F-A5F4-47CD-B9A6-69A3482F482F}"/>
    <cellStyle name="Comma 4 2 2 2 4 6" xfId="17722" xr:uid="{ABF8C2B3-E0A0-4299-BFF9-7527EF5A9842}"/>
    <cellStyle name="Comma 4 2 2 2 5" xfId="11106" xr:uid="{297842C6-2FA7-45DB-888F-E5F409F472CF}"/>
    <cellStyle name="Comma 4 2 2 2 5 2" xfId="12557" xr:uid="{7A99EDA5-15F7-47FF-B31F-39202391B244}"/>
    <cellStyle name="Comma 4 2 2 2 5 2 2" xfId="16130" xr:uid="{6A52E676-294C-46FB-87DC-96C89E153DD6}"/>
    <cellStyle name="Comma 4 2 2 2 5 2 3" xfId="19657" xr:uid="{89070FB4-1CC5-4C12-AF38-4DEAD5BFF6DF}"/>
    <cellStyle name="Comma 4 2 2 2 5 3" xfId="14702" xr:uid="{694AD2D3-852A-47C3-B5BD-67B932EF0429}"/>
    <cellStyle name="Comma 4 2 2 2 5 3 2" xfId="34680" xr:uid="{444EFB57-313C-4E26-820B-5CE227B1D922}"/>
    <cellStyle name="Comma 4 2 2 2 5 3 3" xfId="41052" xr:uid="{BE3AB551-0287-47FE-84BF-D41843CAF8CD}"/>
    <cellStyle name="Comma 4 2 2 2 5 4" xfId="18229" xr:uid="{ABE756EA-9BDE-490D-98E2-FC4BB18AC665}"/>
    <cellStyle name="Comma 4 2 2 2 5 4 2" xfId="29678" xr:uid="{9D4B9229-8576-4A2C-A0C4-A39136B8C0DA}"/>
    <cellStyle name="Comma 4 2 2 2 5 5" xfId="27756" xr:uid="{F037A182-D283-403F-B59E-022639D9E0E9}"/>
    <cellStyle name="Comma 4 2 2 2 5 6" xfId="37046" xr:uid="{7B0F3611-DCA6-4BC0-AFC1-A2EDFCA18531}"/>
    <cellStyle name="Comma 4 2 2 2 6" xfId="10677" xr:uid="{89F37BC5-A843-4E2B-A202-A731AE3E3D7A}"/>
    <cellStyle name="Comma 4 2 2 2 6 2" xfId="12157" xr:uid="{CDD4D859-B633-4133-874C-9F69D54B2BE2}"/>
    <cellStyle name="Comma 4 2 2 2 6 2 2" xfId="15730" xr:uid="{AE286EDC-2977-4B7C-BA41-2E64270C5A78}"/>
    <cellStyle name="Comma 4 2 2 2 6 2 3" xfId="19257" xr:uid="{945ED70C-3F4D-4DF9-8B09-F051039C36C1}"/>
    <cellStyle name="Comma 4 2 2 2 6 3" xfId="14309" xr:uid="{982B4423-C6FF-4476-BB0F-D49F29DBA5C4}"/>
    <cellStyle name="Comma 4 2 2 2 6 4" xfId="17836" xr:uid="{CA502463-A8C4-4093-B7A4-1DB78D75781A}"/>
    <cellStyle name="Comma 4 2 2 2 7" xfId="11461" xr:uid="{A0BE2132-7AD1-482B-B24E-2F323EDFCEC6}"/>
    <cellStyle name="Comma 4 2 2 2 7 2" xfId="15056" xr:uid="{8515FBC5-050F-44F1-A2BB-C67C1F8349EB}"/>
    <cellStyle name="Comma 4 2 2 2 7 3" xfId="18583" xr:uid="{C4394CA9-5D24-4BFC-84CC-228315F2C1E7}"/>
    <cellStyle name="Comma 4 2 2 2 8" xfId="13645" xr:uid="{638FC8A0-10A9-491D-A7B6-4B05B0B4A5E6}"/>
    <cellStyle name="Comma 4 2 2 2 8 2" xfId="29072" xr:uid="{D01BA66C-8F17-4708-AF17-86ED57F42846}"/>
    <cellStyle name="Comma 4 2 2 2 9" xfId="17181" xr:uid="{1234E8E5-7468-4B22-9317-85A0B7BD9228}"/>
    <cellStyle name="Comma 4 2 2 3" xfId="7140" xr:uid="{5B337D8E-E6B9-4F4F-86D8-254ACFE3480C}"/>
    <cellStyle name="Comma 4 2 2 3 2" xfId="10524" xr:uid="{DAC1F6B6-8ADA-416B-BE7A-429880477410}"/>
    <cellStyle name="Comma 4 2 2 3 2 2" xfId="11356" xr:uid="{F5F3EF12-5C2E-491D-95EB-A816B0BF291F}"/>
    <cellStyle name="Comma 4 2 2 3 2 2 2" xfId="12821" xr:uid="{BF6D92A1-2C9A-42E9-9B83-E532EEB73C35}"/>
    <cellStyle name="Comma 4 2 2 3 2 2 2 2" xfId="16394" xr:uid="{620EFAC5-D7BA-434C-8841-68A3D9F1055F}"/>
    <cellStyle name="Comma 4 2 2 3 2 2 2 3" xfId="19921" xr:uid="{01122847-72ED-4A06-80FE-15174E6222FD}"/>
    <cellStyle name="Comma 4 2 2 3 2 2 3" xfId="14952" xr:uid="{04A79C52-BA3D-4848-A7F8-89768AD56742}"/>
    <cellStyle name="Comma 4 2 2 3 2 2 4" xfId="18479" xr:uid="{7CC5C992-C5D7-4174-BCC2-C5C0E5A83869}"/>
    <cellStyle name="Comma 4 2 2 3 2 3" xfId="10932" xr:uid="{44C4052E-14E1-427E-94D5-2357CA152477}"/>
    <cellStyle name="Comma 4 2 2 3 2 3 2" xfId="12414" xr:uid="{3A43EB75-D828-4000-94FE-A6ED05DAE022}"/>
    <cellStyle name="Comma 4 2 2 3 2 3 2 2" xfId="15987" xr:uid="{C161E5F3-FD1B-4871-8B1E-D0B2CBA07566}"/>
    <cellStyle name="Comma 4 2 2 3 2 3 2 3" xfId="19514" xr:uid="{4F02F153-09E5-4966-AE7F-39AE3A7B93F1}"/>
    <cellStyle name="Comma 4 2 2 3 2 3 3" xfId="14560" xr:uid="{523348E5-24BF-46AB-8758-076A5717F845}"/>
    <cellStyle name="Comma 4 2 2 3 2 3 4" xfId="18087" xr:uid="{C37185D2-7CC2-4998-B818-B95394E82194}"/>
    <cellStyle name="Comma 4 2 2 3 2 4" xfId="12036" xr:uid="{AED60745-026E-4ABE-9486-2BD3E5BE4794}"/>
    <cellStyle name="Comma 4 2 2 3 2 4 2" xfId="15614" xr:uid="{76A6BF17-AD99-4DF0-AAF1-AE9048C78718}"/>
    <cellStyle name="Comma 4 2 2 3 2 4 3" xfId="19141" xr:uid="{D269396F-A7A4-4995-88D1-14064AB21292}"/>
    <cellStyle name="Comma 4 2 2 3 2 5" xfId="14207" xr:uid="{FB6C2958-5888-481B-A2E4-8361349E4902}"/>
    <cellStyle name="Comma 4 2 2 3 2 6" xfId="17734" xr:uid="{7F435038-69E1-4D16-A1C7-CE92FDC9B797}"/>
    <cellStyle name="Comma 4 2 2 3 3" xfId="11129" xr:uid="{0791E05F-E976-4DC7-BF4B-DF5E66C18767}"/>
    <cellStyle name="Comma 4 2 2 3 3 2" xfId="12581" xr:uid="{89FF0559-AABF-42D4-9666-0727B63F9713}"/>
    <cellStyle name="Comma 4 2 2 3 3 2 2" xfId="16154" xr:uid="{E7DCEA91-C999-44BC-88DC-EE72A1F39F3F}"/>
    <cellStyle name="Comma 4 2 2 3 3 2 3" xfId="19681" xr:uid="{8F79E6A7-E621-43B2-920E-8DBA20BB960A}"/>
    <cellStyle name="Comma 4 2 2 3 3 3" xfId="14725" xr:uid="{BE2D3619-F2D9-4BED-B26C-490CC98FD60F}"/>
    <cellStyle name="Comma 4 2 2 3 3 4" xfId="18252" xr:uid="{360D74C5-1F6B-4539-824C-4FE990C59B71}"/>
    <cellStyle name="Comma 4 2 2 3 4" xfId="10701" xr:uid="{9E9EADB0-C1E3-4BB0-8C33-85BF5836110E}"/>
    <cellStyle name="Comma 4 2 2 3 4 2" xfId="12181" xr:uid="{625394BC-A1DD-4748-ADF9-9D6139E7078B}"/>
    <cellStyle name="Comma 4 2 2 3 4 2 2" xfId="15754" xr:uid="{600F9511-B483-4682-9970-D498FE38F140}"/>
    <cellStyle name="Comma 4 2 2 3 4 2 3" xfId="19281" xr:uid="{AD635996-4112-4045-8F58-E0E2B07CDC7B}"/>
    <cellStyle name="Comma 4 2 2 3 4 3" xfId="14333" xr:uid="{1483233F-A94E-4323-9132-F733B8B9AE65}"/>
    <cellStyle name="Comma 4 2 2 3 4 4" xfId="17860" xr:uid="{9549A37C-D3D1-4196-BFF7-CD4E5DCD8066}"/>
    <cellStyle name="Comma 4 2 2 3 5" xfId="11521" xr:uid="{FE648F8F-6585-49C3-9C46-6C638F175E10}"/>
    <cellStyle name="Comma 4 2 2 3 5 2" xfId="15116" xr:uid="{E7B673E5-5B3F-4BC9-B64B-2AB541E10D9F}"/>
    <cellStyle name="Comma 4 2 2 3 5 3" xfId="18643" xr:uid="{9598FADA-1572-4AB2-92C1-2FFD1BF1D461}"/>
    <cellStyle name="Comma 4 2 2 3 6" xfId="13600" xr:uid="{2D1B3B33-5FA3-4B3C-B7DE-E472C568FA03}"/>
    <cellStyle name="Comma 4 2 2 3 7" xfId="17136" xr:uid="{5A4132D0-F4A2-4832-B3FB-EBEF30BAE62B}"/>
    <cellStyle name="Comma 4 2 2 4" xfId="7457" xr:uid="{4D1A4C78-B8F6-4545-8763-70E74E6F7DB4}"/>
    <cellStyle name="Comma 4 2 2 4 2" xfId="10389" xr:uid="{C76A45F4-D44A-4D48-BCEF-2A1FE7DDD25E}"/>
    <cellStyle name="Comma 4 2 2 4 2 2" xfId="11332" xr:uid="{CE9E69E0-4C41-4415-8B7D-EB9C58FB2C70}"/>
    <cellStyle name="Comma 4 2 2 4 2 2 2" xfId="12797" xr:uid="{67211C84-7AA8-4DA1-9696-110930563237}"/>
    <cellStyle name="Comma 4 2 2 4 2 2 2 2" xfId="16370" xr:uid="{E3783D0D-F4A5-48B0-AEEF-69A603B70455}"/>
    <cellStyle name="Comma 4 2 2 4 2 2 2 3" xfId="19897" xr:uid="{31CADC45-3E3F-4E58-8C3D-B148AB63C08B}"/>
    <cellStyle name="Comma 4 2 2 4 2 2 3" xfId="14928" xr:uid="{B2FDF1D1-F875-449D-B037-66E5C35DFB93}"/>
    <cellStyle name="Comma 4 2 2 4 2 2 4" xfId="18455" xr:uid="{0C1593AB-C600-48D6-88B1-F10A08E9010F}"/>
    <cellStyle name="Comma 4 2 2 4 2 3" xfId="10908" xr:uid="{7985A783-E46B-4DF3-B7D1-D5E89B421160}"/>
    <cellStyle name="Comma 4 2 2 4 2 3 2" xfId="12390" xr:uid="{FC3A54B9-6EE2-4649-88A3-B57007068F50}"/>
    <cellStyle name="Comma 4 2 2 4 2 3 2 2" xfId="15963" xr:uid="{2159DFC9-3AEE-434D-9B52-B50FD4BAFA5D}"/>
    <cellStyle name="Comma 4 2 2 4 2 3 2 3" xfId="19490" xr:uid="{903150F4-5FBF-4256-B783-546C98808A35}"/>
    <cellStyle name="Comma 4 2 2 4 2 3 3" xfId="14536" xr:uid="{19264C7F-624E-42F6-A337-412C66FD9486}"/>
    <cellStyle name="Comma 4 2 2 4 2 3 4" xfId="18063" xr:uid="{E7CBED2B-13FE-4BDF-BF94-1551EFBF9FD4}"/>
    <cellStyle name="Comma 4 2 2 4 2 4" xfId="11954" xr:uid="{013AA9CD-5AED-41B5-8D15-1BA0B1887177}"/>
    <cellStyle name="Comma 4 2 2 4 2 4 2" xfId="15532" xr:uid="{7E5AD4E5-6172-417E-A0C3-49324CA33A42}"/>
    <cellStyle name="Comma 4 2 2 4 2 4 3" xfId="19059" xr:uid="{0195242C-184A-4DC4-ADE9-17B8B27A9F49}"/>
    <cellStyle name="Comma 4 2 2 4 2 5" xfId="14126" xr:uid="{4D8B2F53-BF3F-4744-8444-D39005F1AADE}"/>
    <cellStyle name="Comma 4 2 2 4 2 6" xfId="17653" xr:uid="{ED357D85-5146-4DA6-807E-9763DF9CD557}"/>
    <cellStyle name="Comma 4 2 2 4 3" xfId="11196" xr:uid="{5769CDF8-386C-4479-80E2-5226B8E56794}"/>
    <cellStyle name="Comma 4 2 2 4 3 2" xfId="12661" xr:uid="{95624B06-FA2E-454D-8A9F-CEF3B8728D87}"/>
    <cellStyle name="Comma 4 2 2 4 3 2 2" xfId="16234" xr:uid="{E31AF2CE-3903-4933-962F-6BDF45E23551}"/>
    <cellStyle name="Comma 4 2 2 4 3 2 3" xfId="19761" xr:uid="{3FF71A7A-323D-484D-A09F-C4D1A48A7E41}"/>
    <cellStyle name="Comma 4 2 2 4 3 3" xfId="14792" xr:uid="{11E3A591-77A8-4F18-852E-58C2DBD0C167}"/>
    <cellStyle name="Comma 4 2 2 4 3 4" xfId="18319" xr:uid="{FBD19B80-2355-4725-99C2-221942AA6DDE}"/>
    <cellStyle name="Comma 4 2 2 4 4" xfId="10769" xr:uid="{966D02CB-0139-41ED-94C6-C67534D8C9AF}"/>
    <cellStyle name="Comma 4 2 2 4 4 2" xfId="12254" xr:uid="{4E7F2D0D-F12F-442B-93D9-D1DF078B8670}"/>
    <cellStyle name="Comma 4 2 2 4 4 2 2" xfId="15827" xr:uid="{F39BB697-6167-4DF9-A39C-1BB3369AC602}"/>
    <cellStyle name="Comma 4 2 2 4 4 2 3" xfId="19354" xr:uid="{BEA7C243-F5F1-4B15-99FB-05894631380D}"/>
    <cellStyle name="Comma 4 2 2 4 4 3" xfId="14401" xr:uid="{15D898D0-9158-480A-BD70-6E5BDDDDDAA0}"/>
    <cellStyle name="Comma 4 2 2 4 4 4" xfId="17928" xr:uid="{46E0C896-0061-4CDE-BF63-F3718E94AB76}"/>
    <cellStyle name="Comma 4 2 2 4 5" xfId="11497" xr:uid="{410402C2-E2C4-4399-BDD9-3910AC37F7E2}"/>
    <cellStyle name="Comma 4 2 2 4 5 2" xfId="15092" xr:uid="{741445A5-43E6-4F15-B56F-EC3AC7763019}"/>
    <cellStyle name="Comma 4 2 2 4 5 3" xfId="18619" xr:uid="{D62FE292-7DD5-4C03-B33F-DED298376BFA}"/>
    <cellStyle name="Comma 4 2 2 4 6" xfId="13763" xr:uid="{4D04B8EB-4939-46C4-9FF4-10097264BE63}"/>
    <cellStyle name="Comma 4 2 2 4 7" xfId="17299" xr:uid="{E971201F-12E9-4473-A2F7-F29B7F2F5EC7}"/>
    <cellStyle name="Comma 4 2 2 5" xfId="8729" xr:uid="{436AA49B-EFDB-4A46-AD5C-A4B97BE71D50}"/>
    <cellStyle name="Comma 4 2 2 5 2" xfId="11272" xr:uid="{7A405772-3E06-4F34-AF15-1A02940A23C8}"/>
    <cellStyle name="Comma 4 2 2 5 2 2" xfId="12737" xr:uid="{768A7E83-08A5-4D77-B0FD-D8A094673B40}"/>
    <cellStyle name="Comma 4 2 2 5 2 2 2" xfId="16310" xr:uid="{C41AF6F8-F14A-48D1-8F9A-F510D102D51A}"/>
    <cellStyle name="Comma 4 2 2 5 2 2 3" xfId="19837" xr:uid="{F747A186-6EEF-4956-9528-A8A3985F25FC}"/>
    <cellStyle name="Comma 4 2 2 5 2 3" xfId="14868" xr:uid="{E49E96E8-43B9-4DA9-AC17-E97B378ED9B8}"/>
    <cellStyle name="Comma 4 2 2 5 2 4" xfId="18395" xr:uid="{F1875255-D485-4EBA-B584-D2476B76D8B2}"/>
    <cellStyle name="Comma 4 2 2 5 3" xfId="10848" xr:uid="{C617F378-BDE5-4953-8171-65ED3B655016}"/>
    <cellStyle name="Comma 4 2 2 5 3 2" xfId="12330" xr:uid="{A8B0B091-80A4-4254-B961-F219F532CD8E}"/>
    <cellStyle name="Comma 4 2 2 5 3 2 2" xfId="15903" xr:uid="{AE8D1CE6-681D-472E-8F53-51BB334290FD}"/>
    <cellStyle name="Comma 4 2 2 5 3 2 3" xfId="19430" xr:uid="{4F9C954A-5513-40ED-A844-921029517F60}"/>
    <cellStyle name="Comma 4 2 2 5 3 3" xfId="14476" xr:uid="{4036A414-F5E9-4880-B376-C8E7983782FA}"/>
    <cellStyle name="Comma 4 2 2 5 3 4" xfId="18003" xr:uid="{A737BA29-7FF4-4D80-8D4D-937382871E44}"/>
    <cellStyle name="Comma 4 2 2 5 4" xfId="11706" xr:uid="{9464856B-D3FD-4E1A-942A-7646114FF86F}"/>
    <cellStyle name="Comma 4 2 2 5 4 2" xfId="15285" xr:uid="{74A94592-D471-451C-8290-2729DD67A764}"/>
    <cellStyle name="Comma 4 2 2 5 4 3" xfId="18812" xr:uid="{12847E94-FACB-437A-9278-B1BEB8EBCE4F}"/>
    <cellStyle name="Comma 4 2 2 5 5" xfId="13888" xr:uid="{A0922B18-2EA8-4610-9543-5C32D7FDB180}"/>
    <cellStyle name="Comma 4 2 2 5 6" xfId="17421" xr:uid="{70B6A8EC-95E2-4F22-B2AF-C34988125059}"/>
    <cellStyle name="Comma 4 2 2 6" xfId="11050" xr:uid="{CB51BB2A-2AA9-4D86-AA58-7BE05767E145}"/>
    <cellStyle name="Comma 4 2 2 6 2" xfId="12501" xr:uid="{716F0BD9-FEE8-4DDD-B4CF-D4BA363F28E2}"/>
    <cellStyle name="Comma 4 2 2 6 2 2" xfId="16074" xr:uid="{C3A7B8A3-8B2F-4443-97DC-6EF2122F97F2}"/>
    <cellStyle name="Comma 4 2 2 6 2 3" xfId="19601" xr:uid="{5329FC6F-3DAA-4D7A-8966-0F5B9422C7EE}"/>
    <cellStyle name="Comma 4 2 2 6 3" xfId="14646" xr:uid="{41A00A5B-17DF-4148-9D52-03F65C551D15}"/>
    <cellStyle name="Comma 4 2 2 6 4" xfId="18173" xr:uid="{E318CE95-26D6-4810-AE2D-A976DD77934D}"/>
    <cellStyle name="Comma 4 2 2 7" xfId="10634" xr:uid="{48541AB7-DA8C-410C-A451-2E44A6A8CAAB}"/>
    <cellStyle name="Comma 4 2 2 7 2" xfId="12101" xr:uid="{AD5BB72E-FF53-4A3A-A656-55910E7A25BA}"/>
    <cellStyle name="Comma 4 2 2 7 2 2" xfId="15674" xr:uid="{80E0A31C-AFAB-4224-98E4-C333DF79BBA8}"/>
    <cellStyle name="Comma 4 2 2 7 2 3" xfId="19201" xr:uid="{BEF2A6C6-A822-4C0B-8AEE-D3361BBF0D89}"/>
    <cellStyle name="Comma 4 2 2 7 3" xfId="14266" xr:uid="{05EE1E73-65D3-4C55-8928-BF7CE7762BED}"/>
    <cellStyle name="Comma 4 2 2 7 4" xfId="17793" xr:uid="{68489489-1B32-47FA-978A-A3D597A095ED}"/>
    <cellStyle name="Comma 4 2 2 8" xfId="11437" xr:uid="{8E8A7E96-2554-4194-A91D-8CC88557106C}"/>
    <cellStyle name="Comma 4 2 2 8 2" xfId="15032" xr:uid="{3A8220A0-4283-4A2F-8DA8-57D21549FF9E}"/>
    <cellStyle name="Comma 4 2 2 8 3" xfId="18559" xr:uid="{F010CD96-FD89-40CA-81E6-3DB9471E4213}"/>
    <cellStyle name="Comma 4 2 2 9" xfId="7195" xr:uid="{B948C190-09F4-44BA-9256-CF503915A134}"/>
    <cellStyle name="Comma 4 2 2 9 2" xfId="13655" xr:uid="{F3794E39-F7BB-4D7E-B986-27562E516D45}"/>
    <cellStyle name="Comma 4 2 2 9 3" xfId="17191" xr:uid="{C5B4D661-26F6-48E5-BF38-63D5466424B3}"/>
    <cellStyle name="Comma 4 2 3" xfId="157" xr:uid="{72FB641D-6C5B-4934-BA3C-DC23BCD7FC90}"/>
    <cellStyle name="Comma 4 2 3 10" xfId="17165" xr:uid="{60A82C3F-21C4-4E3E-940F-DC8EB9452794}"/>
    <cellStyle name="Comma 4 2 3 11" xfId="7170" xr:uid="{5D06185C-6D75-4BE3-A1F5-B640CC92210F}"/>
    <cellStyle name="Comma 4 2 3 2" xfId="941" xr:uid="{AEE063AB-B9DC-4905-AB26-CBA4FAEBB299}"/>
    <cellStyle name="Comma 4 2 3 2 10" xfId="43037" xr:uid="{69B50167-9ACE-4917-8D03-C6DCECF1BEA4}"/>
    <cellStyle name="Comma 4 2 3 2 2" xfId="2086" xr:uid="{76D30E7E-2A11-4D48-B2A2-3FD9506004C3}"/>
    <cellStyle name="Comma 4 2 3 2 2 2" xfId="3849" xr:uid="{0CFCC619-525C-4ED4-807F-97A46D842C41}"/>
    <cellStyle name="Comma 4 2 3 2 2 2 2" xfId="12853" xr:uid="{DBAF0FBC-8F2F-4289-9B41-E012A59D0C16}"/>
    <cellStyle name="Comma 4 2 3 2 2 2 2 2" xfId="16426" xr:uid="{0B6EB9AA-F0B7-440D-96D8-3B82A4F75EEA}"/>
    <cellStyle name="Comma 4 2 3 2 2 2 2 3" xfId="19953" xr:uid="{A566A866-533A-4F47-B98E-9310539F2E11}"/>
    <cellStyle name="Comma 4 2 3 2 2 2 3" xfId="14984" xr:uid="{278430CF-AEF6-46C4-9735-A31E9EC7BCE5}"/>
    <cellStyle name="Comma 4 2 3 2 2 2 4" xfId="18511" xr:uid="{83B1AAE3-2944-40E7-B478-BABC6A89B872}"/>
    <cellStyle name="Comma 4 2 3 2 2 2 5" xfId="11388" xr:uid="{0836FBE5-D5BE-4706-A257-884B57B55268}"/>
    <cellStyle name="Comma 4 2 3 2 2 2 6" xfId="45874" xr:uid="{3A2213A2-F78F-402A-9226-C3CCFFE53BFB}"/>
    <cellStyle name="Comma 4 2 3 2 2 3" xfId="5220" xr:uid="{80D7AAA6-2F65-4E06-AA67-2CB0D4A4B840}"/>
    <cellStyle name="Comma 4 2 3 2 2 3 2" xfId="12446" xr:uid="{46D9B345-AEC0-41B9-9CBB-7FFBED1A31CD}"/>
    <cellStyle name="Comma 4 2 3 2 2 3 2 2" xfId="16019" xr:uid="{FF59A5B5-CFF5-436D-8595-F4C11641EE85}"/>
    <cellStyle name="Comma 4 2 3 2 2 3 2 3" xfId="19546" xr:uid="{26E2ADBE-C536-4F5D-B9E7-6CA4F4E32E84}"/>
    <cellStyle name="Comma 4 2 3 2 2 3 3" xfId="14592" xr:uid="{0A5C27D7-1054-4C38-8536-95C4330C9F66}"/>
    <cellStyle name="Comma 4 2 3 2 2 3 4" xfId="18119" xr:uid="{200FF3A5-ECFB-4F58-B093-0F75D6F22114}"/>
    <cellStyle name="Comma 4 2 3 2 2 3 5" xfId="10964" xr:uid="{0184D256-3D8D-419E-B1B7-06AECECFCC21}"/>
    <cellStyle name="Comma 4 2 3 2 2 3 6" xfId="47223" xr:uid="{54C1E2F9-CA83-47A8-A2A6-7DBDE6E3FE56}"/>
    <cellStyle name="Comma 4 2 3 2 2 4" xfId="11553" xr:uid="{F3B62809-D6E9-41F2-BA39-7444BA0C2075}"/>
    <cellStyle name="Comma 4 2 3 2 2 4 2" xfId="15148" xr:uid="{DE6CF9FE-02B7-4A5C-B951-20895A59C87B}"/>
    <cellStyle name="Comma 4 2 3 2 2 4 3" xfId="18675" xr:uid="{38ED57EB-1792-48A9-9802-A1237EC3B032}"/>
    <cellStyle name="Comma 4 2 3 2 2 5" xfId="13586" xr:uid="{C4042359-71DC-4A98-A9D9-BDE830A6B263}"/>
    <cellStyle name="Comma 4 2 3 2 2 6" xfId="17122" xr:uid="{BFB846D0-87D3-4BB7-A72A-B991B680C2E5}"/>
    <cellStyle name="Comma 4 2 3 2 2 7" xfId="7126" xr:uid="{48C4E0C3-AD56-4648-BAE4-DCABDDDB0D89}"/>
    <cellStyle name="Comma 4 2 3 2 2 8" xfId="44133" xr:uid="{679BE13A-07F7-47F0-932A-0C6958613D93}"/>
    <cellStyle name="Comma 4 2 3 2 3" xfId="1524" xr:uid="{C99CAD84-D56E-42F7-B591-0B23F76C1BFB}"/>
    <cellStyle name="Comma 4 2 3 2 3 2" xfId="3331" xr:uid="{ED3DBA38-D284-4539-B480-B3710AA7C02C}"/>
    <cellStyle name="Comma 4 2 3 2 3 2 2" xfId="12769" xr:uid="{A374687E-7B1F-41B0-9825-0FA2EBB5DEFB}"/>
    <cellStyle name="Comma 4 2 3 2 3 2 2 2" xfId="16342" xr:uid="{732E39E6-7950-4508-8D0C-6E9151BAEAEF}"/>
    <cellStyle name="Comma 4 2 3 2 3 2 2 3" xfId="19869" xr:uid="{8CB45EAC-7AEF-4868-8D24-90A8CAD61E1D}"/>
    <cellStyle name="Comma 4 2 3 2 3 2 3" xfId="14900" xr:uid="{CD74C749-89D7-4C16-BC87-C889DACC1EA2}"/>
    <cellStyle name="Comma 4 2 3 2 3 2 4" xfId="18427" xr:uid="{B8FD8150-228A-437D-A42F-C039337B8DB4}"/>
    <cellStyle name="Comma 4 2 3 2 3 2 5" xfId="11304" xr:uid="{1925FB01-CD35-427C-8A93-E0C4631CB1D7}"/>
    <cellStyle name="Comma 4 2 3 2 3 2 6" xfId="45356" xr:uid="{0AF156E2-2745-4772-B86D-957280770CF1}"/>
    <cellStyle name="Comma 4 2 3 2 3 3" xfId="10880" xr:uid="{F475B8DB-EE1F-43F0-9CE2-781280977A46}"/>
    <cellStyle name="Comma 4 2 3 2 3 3 2" xfId="12362" xr:uid="{EA39C88B-BBFC-4319-A6C9-C6C725A1002F}"/>
    <cellStyle name="Comma 4 2 3 2 3 3 2 2" xfId="15935" xr:uid="{45D6A435-D574-476F-AA13-B93594D54455}"/>
    <cellStyle name="Comma 4 2 3 2 3 3 2 3" xfId="19462" xr:uid="{2964B801-EA1B-4A88-BB42-60437C3248A8}"/>
    <cellStyle name="Comma 4 2 3 2 3 3 3" xfId="14508" xr:uid="{336B7D9D-F44D-41E4-850F-7BBFF97C5DA1}"/>
    <cellStyle name="Comma 4 2 3 2 3 3 4" xfId="18035" xr:uid="{CAC63B19-9392-4252-9B49-CC156F675E2C}"/>
    <cellStyle name="Comma 4 2 3 2 3 4" xfId="12067" xr:uid="{467E4AF8-B565-4F90-AC92-7780579841F1}"/>
    <cellStyle name="Comma 4 2 3 2 3 4 2" xfId="15645" xr:uid="{9A39C0BF-1EC0-4B26-B396-FE87E9B1D029}"/>
    <cellStyle name="Comma 4 2 3 2 3 4 3" xfId="19172" xr:uid="{6EFF2C77-591D-425B-B13C-48C6C4D59743}"/>
    <cellStyle name="Comma 4 2 3 2 3 5" xfId="14237" xr:uid="{884FC174-7B60-4E92-9BC5-AC873AEC5DA0}"/>
    <cellStyle name="Comma 4 2 3 2 3 6" xfId="17764" xr:uid="{3296A65B-190D-4C28-A706-4B9995AE99CC}"/>
    <cellStyle name="Comma 4 2 3 2 3 7" xfId="10570" xr:uid="{6AFA86E3-0B86-4334-860B-11496273C4EC}"/>
    <cellStyle name="Comma 4 2 3 2 3 8" xfId="43615" xr:uid="{CB8D45A2-8F95-42F6-BF84-89DDF416FAFD}"/>
    <cellStyle name="Comma 4 2 3 2 4" xfId="2753" xr:uid="{549AC82B-4DFE-47DB-92B6-B64C1AFE5D2A}"/>
    <cellStyle name="Comma 4 2 3 2 4 2" xfId="12608" xr:uid="{3746AB83-6FE5-4B4C-89F0-F0CC93DAA44C}"/>
    <cellStyle name="Comma 4 2 3 2 4 2 2" xfId="16181" xr:uid="{855E49AB-32D8-41CE-975F-12B0E2B00284}"/>
    <cellStyle name="Comma 4 2 3 2 4 2 3" xfId="19708" xr:uid="{7DF43DF1-BDC3-4107-B1E6-F8B09EE5CD0D}"/>
    <cellStyle name="Comma 4 2 3 2 4 3" xfId="14751" xr:uid="{03C248B9-E961-40ED-ACFF-ECD2F1D025D7}"/>
    <cellStyle name="Comma 4 2 3 2 4 4" xfId="18278" xr:uid="{63C772B0-F92F-407E-AB34-F0403D11EE3F}"/>
    <cellStyle name="Comma 4 2 3 2 4 5" xfId="11155" xr:uid="{D5A50CF2-9A4F-4FA1-A154-4B6F8831E821}"/>
    <cellStyle name="Comma 4 2 3 2 4 6" xfId="44778" xr:uid="{DE896EA9-7836-482B-A76F-0D66B13D3AD1}"/>
    <cellStyle name="Comma 4 2 3 2 5" xfId="4702" xr:uid="{3E8884BD-C0F9-4392-8D42-E36A13BB3DF5}"/>
    <cellStyle name="Comma 4 2 3 2 5 2" xfId="12208" xr:uid="{EB0716F0-3AE0-4540-8C35-DC1447D39E1C}"/>
    <cellStyle name="Comma 4 2 3 2 5 2 2" xfId="15781" xr:uid="{954CE6F8-7940-4BFA-A727-593313A42AB1}"/>
    <cellStyle name="Comma 4 2 3 2 5 2 3" xfId="19308" xr:uid="{FAE2D6CA-F602-49FB-8B9F-14BE2DF18C84}"/>
    <cellStyle name="Comma 4 2 3 2 5 3" xfId="14360" xr:uid="{835C4B27-DE55-46AC-9360-57A92543FADB}"/>
    <cellStyle name="Comma 4 2 3 2 5 4" xfId="17887" xr:uid="{1A14A1DC-E83B-41A4-8204-E52411FC8192}"/>
    <cellStyle name="Comma 4 2 3 2 5 5" xfId="10728" xr:uid="{5B40D7DE-58A4-4991-9615-469E762C82E8}"/>
    <cellStyle name="Comma 4 2 3 2 5 6" xfId="46705" xr:uid="{CE712A80-B3EA-4FCB-AF21-611DE8D8C296}"/>
    <cellStyle name="Comma 4 2 3 2 6" xfId="5591" xr:uid="{D0DF5F59-5661-4EC7-94F5-E3FB20FD41B8}"/>
    <cellStyle name="Comma 4 2 3 2 6 2" xfId="15064" xr:uid="{913F478D-B0EF-4044-9CD0-B6A79951B915}"/>
    <cellStyle name="Comma 4 2 3 2 6 3" xfId="18591" xr:uid="{A50220EB-E476-402A-8713-E1A8A17FF72A}"/>
    <cellStyle name="Comma 4 2 3 2 6 4" xfId="11469" xr:uid="{6BB9AF38-75D2-4FD0-92F5-7BFF95418024}"/>
    <cellStyle name="Comma 4 2 3 2 6 5" xfId="47591" xr:uid="{35EDBE88-9457-45EC-8EF8-3D174A8F7D75}"/>
    <cellStyle name="Comma 4 2 3 2 7" xfId="13640" xr:uid="{B68F4AA7-76AC-472B-99E8-E92832566707}"/>
    <cellStyle name="Comma 4 2 3 2 8" xfId="17176" xr:uid="{BD648E6A-21F1-479A-B564-E186C203CF36}"/>
    <cellStyle name="Comma 4 2 3 2 9" xfId="7180" xr:uid="{8938E45C-B77D-4E1C-B79C-2F937A4C6A21}"/>
    <cellStyle name="Comma 4 2 3 3" xfId="566" xr:uid="{8EB6B902-CEEF-4D47-B6D0-B3C153E6AB51}"/>
    <cellStyle name="Comma 4 2 3 3 10" xfId="42783" xr:uid="{655871EF-9C26-4068-A8F6-5C8999A4ACD4}"/>
    <cellStyle name="Comma 4 2 3 3 2" xfId="1846" xr:uid="{BD102F77-8220-4C41-9062-1E6D2973BC86}"/>
    <cellStyle name="Comma 4 2 3 3 2 2" xfId="3613" xr:uid="{9FAFB5F6-EC92-4B1F-BE4C-6C449B7D4CBD}"/>
    <cellStyle name="Comma 4 2 3 3 2 2 2" xfId="12829" xr:uid="{7E176EEF-12AE-42AD-80EB-547910970D91}"/>
    <cellStyle name="Comma 4 2 3 3 2 2 2 2" xfId="16402" xr:uid="{C165BA50-0072-41AD-B985-0D4819F1B89E}"/>
    <cellStyle name="Comma 4 2 3 3 2 2 2 3" xfId="19929" xr:uid="{41E57D03-6208-4AD5-B013-957A693DF68A}"/>
    <cellStyle name="Comma 4 2 3 3 2 2 3" xfId="14960" xr:uid="{F355C2B2-F3D5-4330-B699-24DCB2A71D50}"/>
    <cellStyle name="Comma 4 2 3 3 2 2 4" xfId="18487" xr:uid="{64AEEAE0-25EE-4274-8CFC-53AE9B5F6C84}"/>
    <cellStyle name="Comma 4 2 3 3 2 2 5" xfId="11364" xr:uid="{90BBCA4B-861D-4B75-B65A-E0648CE4B1E3}"/>
    <cellStyle name="Comma 4 2 3 3 2 2 6" xfId="45638" xr:uid="{27032021-532F-479D-B157-EB27DED2FB17}"/>
    <cellStyle name="Comma 4 2 3 3 2 3" xfId="10940" xr:uid="{B7AC7163-7A7D-47BE-A6DB-72067FAC106E}"/>
    <cellStyle name="Comma 4 2 3 3 2 3 2" xfId="12422" xr:uid="{DF30BF0D-DFB1-46C2-ACD5-BB38F1C34F5A}"/>
    <cellStyle name="Comma 4 2 3 3 2 3 2 2" xfId="15995" xr:uid="{6C04CF44-4F67-4428-AEFD-AB5293A931E5}"/>
    <cellStyle name="Comma 4 2 3 3 2 3 2 3" xfId="19522" xr:uid="{01E5284C-AC41-4439-BF6E-DF412D495185}"/>
    <cellStyle name="Comma 4 2 3 3 2 3 3" xfId="14568" xr:uid="{0F87037C-5B2B-4053-B882-A0391F35DEE3}"/>
    <cellStyle name="Comma 4 2 3 3 2 3 4" xfId="18095" xr:uid="{31C0CD5A-53E7-4035-B5FF-29FB540A0F08}"/>
    <cellStyle name="Comma 4 2 3 3 2 4" xfId="11974" xr:uid="{65C2F900-ACB3-4931-952A-EE233EB1FCFF}"/>
    <cellStyle name="Comma 4 2 3 3 2 4 2" xfId="15552" xr:uid="{B6AB1783-DD19-45CC-A94C-0969ECE2920C}"/>
    <cellStyle name="Comma 4 2 3 3 2 4 3" xfId="19079" xr:uid="{DA609FCD-647F-4FCE-98E6-903951EB64F2}"/>
    <cellStyle name="Comma 4 2 3 3 2 5" xfId="14146" xr:uid="{D7B2FBA3-A4CE-4599-B15D-6DF74AC1F1B6}"/>
    <cellStyle name="Comma 4 2 3 3 2 6" xfId="17673" xr:uid="{03E82D35-9361-44BF-9823-DEBCB12B7F3E}"/>
    <cellStyle name="Comma 4 2 3 3 2 7" xfId="10418" xr:uid="{109B59F6-9E1A-406F-8578-AF3CE9D2BDAC}"/>
    <cellStyle name="Comma 4 2 3 3 2 8" xfId="43897" xr:uid="{1BA4D60D-B40B-4DBD-97DF-15A2B6F307D4}"/>
    <cellStyle name="Comma 4 2 3 3 3" xfId="2499" xr:uid="{D30B248C-C23D-4533-9C4E-B3261AA0C05B}"/>
    <cellStyle name="Comma 4 2 3 3 3 2" xfId="12688" xr:uid="{8CE4930A-974B-425A-B3D4-4D3456A5E939}"/>
    <cellStyle name="Comma 4 2 3 3 3 2 2" xfId="16261" xr:uid="{8971148D-3131-4B09-97B7-3BAE7D1C764E}"/>
    <cellStyle name="Comma 4 2 3 3 3 2 3" xfId="19788" xr:uid="{D1A4C4F3-C724-43D7-B595-DBF06C9605D2}"/>
    <cellStyle name="Comma 4 2 3 3 3 3" xfId="14819" xr:uid="{76385C20-258B-4180-82B3-8E83CD36DB93}"/>
    <cellStyle name="Comma 4 2 3 3 3 3 2" xfId="35050" xr:uid="{BAA984D4-16A1-4ACE-902B-CCB741B80EB2}"/>
    <cellStyle name="Comma 4 2 3 3 3 3 3" xfId="41416" xr:uid="{4AE1410B-9590-468C-BD0B-C975997CFD8F}"/>
    <cellStyle name="Comma 4 2 3 3 3 4" xfId="18346" xr:uid="{8F031FD5-67DE-4D04-A027-5E7AC116482F}"/>
    <cellStyle name="Comma 4 2 3 3 3 4 2" xfId="30068" xr:uid="{EE31669F-903D-4E07-8E97-3A42066FEB95}"/>
    <cellStyle name="Comma 4 2 3 3 3 5" xfId="28127" xr:uid="{A456F078-A496-4CC1-A829-4BD462493298}"/>
    <cellStyle name="Comma 4 2 3 3 3 6" xfId="37435" xr:uid="{7477A594-1A18-4A8A-BE99-2D8C45DBBE62}"/>
    <cellStyle name="Comma 4 2 3 3 3 7" xfId="11223" xr:uid="{D74EBF4F-1E87-4DDD-89CE-79D367C9A797}"/>
    <cellStyle name="Comma 4 2 3 3 3 8" xfId="44524" xr:uid="{EC940530-27CD-4103-8ABE-ABD0D208B29C}"/>
    <cellStyle name="Comma 4 2 3 3 4" xfId="4984" xr:uid="{69EF0D4A-1E3B-47FC-93D0-6D4A07D9E909}"/>
    <cellStyle name="Comma 4 2 3 3 4 2" xfId="12281" xr:uid="{96D23DCE-8307-4B3B-8870-E5783EA48E43}"/>
    <cellStyle name="Comma 4 2 3 3 4 2 2" xfId="15854" xr:uid="{9C358728-B293-4FAE-B970-4EF698A78190}"/>
    <cellStyle name="Comma 4 2 3 3 4 2 3" xfId="19381" xr:uid="{4C70748E-424E-4038-A8E5-83F19862F487}"/>
    <cellStyle name="Comma 4 2 3 3 4 3" xfId="14427" xr:uid="{018727F0-4C6A-4A52-8EF8-810812A8DA04}"/>
    <cellStyle name="Comma 4 2 3 3 4 4" xfId="17954" xr:uid="{C895583C-BA39-4BEC-A238-459935693899}"/>
    <cellStyle name="Comma 4 2 3 3 4 5" xfId="10795" xr:uid="{7DC5400B-97AC-4929-B090-30254E8BF8C2}"/>
    <cellStyle name="Comma 4 2 3 3 4 6" xfId="46987" xr:uid="{14826856-49AE-4C1A-8673-EDD3D86BB905}"/>
    <cellStyle name="Comma 4 2 3 3 5" xfId="5592" xr:uid="{18B4BEC6-73F9-4E11-8CC0-80BC270E60EF}"/>
    <cellStyle name="Comma 4 2 3 3 5 2" xfId="15124" xr:uid="{3C37B68F-1153-4F12-AAB5-227B8794641F}"/>
    <cellStyle name="Comma 4 2 3 3 5 3" xfId="18651" xr:uid="{E124413B-60BE-4EA4-9CCD-4A6D490A0AD9}"/>
    <cellStyle name="Comma 4 2 3 3 5 4" xfId="11529" xr:uid="{06012CA6-48C0-470C-B587-EC70A290989B}"/>
    <cellStyle name="Comma 4 2 3 3 5 5" xfId="47592" xr:uid="{2A22F3FD-B1BF-4088-A01F-AF9812B490D7}"/>
    <cellStyle name="Comma 4 2 3 3 6" xfId="13469" xr:uid="{B44B6D2D-AEB9-4E68-8E45-7BD67174D56E}"/>
    <cellStyle name="Comma 4 2 3 3 6 2" xfId="29460" xr:uid="{50CD9409-0C3B-42A3-976B-A28130CA291B}"/>
    <cellStyle name="Comma 4 2 3 3 7" xfId="17005" xr:uid="{4F3801EC-2DC3-4CA2-A0F6-03277AEBD73F}"/>
    <cellStyle name="Comma 4 2 3 3 8" xfId="36691" xr:uid="{6AEBFBC1-F3C3-4BC0-814C-7609A2DE3234}"/>
    <cellStyle name="Comma 4 2 3 3 9" xfId="6959" xr:uid="{A334F37E-8E15-4AD7-B8BE-B9AE08FB6FA9}"/>
    <cellStyle name="Comma 4 2 3 4" xfId="1648" xr:uid="{63BBE68F-7F9E-4745-A3FA-FF216CB377FE}"/>
    <cellStyle name="Comma 4 2 3 4 2" xfId="11340" xr:uid="{ADCE8FB3-9DD4-4CFB-9992-4DB42BAF0D8D}"/>
    <cellStyle name="Comma 4 2 3 4 2 2" xfId="12805" xr:uid="{4DFE42B1-CBD1-4660-9E99-9D3BAAAB0C1B}"/>
    <cellStyle name="Comma 4 2 3 4 2 2 2" xfId="16378" xr:uid="{C6010AE1-380E-4D6B-A62C-9E96BAD6C1D5}"/>
    <cellStyle name="Comma 4 2 3 4 2 2 3" xfId="19905" xr:uid="{F49EE878-838E-4B0C-892A-66698485E1AD}"/>
    <cellStyle name="Comma 4 2 3 4 2 3" xfId="14936" xr:uid="{5B8E7244-6CC3-4FE7-9BC7-9A2474F04A95}"/>
    <cellStyle name="Comma 4 2 3 4 2 4" xfId="18463" xr:uid="{6C4EA32B-2E50-45C6-96C3-0D174A501DFF}"/>
    <cellStyle name="Comma 4 2 3 4 3" xfId="10916" xr:uid="{5511847A-426E-4C53-A99D-6A25A7CAD418}"/>
    <cellStyle name="Comma 4 2 3 4 3 2" xfId="12398" xr:uid="{350220C2-5B34-40C6-8106-5498565EB535}"/>
    <cellStyle name="Comma 4 2 3 4 3 2 2" xfId="15971" xr:uid="{AA389FDE-9273-4BEC-A59C-8CDD18694617}"/>
    <cellStyle name="Comma 4 2 3 4 3 2 3" xfId="19498" xr:uid="{02BF7DC9-AB55-4FF4-84FC-B02CD4FE5692}"/>
    <cellStyle name="Comma 4 2 3 4 3 3" xfId="14544" xr:uid="{C09BAB11-5D47-4496-8979-543FD9934794}"/>
    <cellStyle name="Comma 4 2 3 4 3 4" xfId="18071" xr:uid="{6D131455-DA0D-411F-A22E-2C8D752B5864}"/>
    <cellStyle name="Comma 4 2 3 4 4" xfId="11505" xr:uid="{FEED4AE1-3E06-45CD-99C6-D657AA63D4AE}"/>
    <cellStyle name="Comma 4 2 3 4 4 2" xfId="15100" xr:uid="{F3FECDB0-FD53-474B-BC87-1F6933EBBB6C}"/>
    <cellStyle name="Comma 4 2 3 4 4 3" xfId="18627" xr:uid="{A6B350DC-A80A-4EFE-88B7-CAE9CAE02591}"/>
    <cellStyle name="Comma 4 2 3 4 5" xfId="13606" xr:uid="{31B06B4B-BFE6-4100-AA10-8594A496A8D7}"/>
    <cellStyle name="Comma 4 2 3 4 6" xfId="17142" xr:uid="{E96ADBDF-3F0A-4BAA-91D7-86C7D34026A2}"/>
    <cellStyle name="Comma 4 2 3 4 7" xfId="7146" xr:uid="{75B87F94-803A-4B62-9DF8-122302426F0F}"/>
    <cellStyle name="Comma 4 2 3 5" xfId="1268" xr:uid="{BA8199E4-55CC-4048-B4CB-0D9A37C17063}"/>
    <cellStyle name="Comma 4 2 3 5 2" xfId="3075" xr:uid="{23B8B737-3903-458A-9624-7C4C86903CD6}"/>
    <cellStyle name="Comma 4 2 3 5 2 2" xfId="12745" xr:uid="{6399644C-2CA7-4CCF-9CDF-901CF30023C3}"/>
    <cellStyle name="Comma 4 2 3 5 2 2 2" xfId="16318" xr:uid="{80607219-62C4-42D4-B817-84A93C51B24D}"/>
    <cellStyle name="Comma 4 2 3 5 2 2 3" xfId="19845" xr:uid="{DB95B7C0-1F0A-47FD-8593-11A8F3897103}"/>
    <cellStyle name="Comma 4 2 3 5 2 3" xfId="14876" xr:uid="{B8F26428-28E6-443D-B2D6-13F81CEEF51C}"/>
    <cellStyle name="Comma 4 2 3 5 2 4" xfId="18403" xr:uid="{C8FCBFEE-A135-42AF-A746-526CD333B817}"/>
    <cellStyle name="Comma 4 2 3 5 2 5" xfId="11280" xr:uid="{E05D06A2-0749-4122-9FF8-F2DD596C4A8A}"/>
    <cellStyle name="Comma 4 2 3 5 2 6" xfId="45100" xr:uid="{FD8B0AC5-1128-46AB-9B72-02B4079D8F69}"/>
    <cellStyle name="Comma 4 2 3 5 3" xfId="10856" xr:uid="{FADF1CCB-62E6-4D86-8F91-3DD8D199CD8A}"/>
    <cellStyle name="Comma 4 2 3 5 3 2" xfId="12338" xr:uid="{C623DD6D-9293-448A-9DF2-A03769CAC7E6}"/>
    <cellStyle name="Comma 4 2 3 5 3 2 2" xfId="15911" xr:uid="{BD77BD83-BA6F-414E-B1CA-B223999C389F}"/>
    <cellStyle name="Comma 4 2 3 5 3 2 3" xfId="19438" xr:uid="{0B784D39-F5B7-4176-814D-30AB16B8F4FA}"/>
    <cellStyle name="Comma 4 2 3 5 3 3" xfId="14484" xr:uid="{A459E7E0-B440-4AFD-A067-1F3CC3703615}"/>
    <cellStyle name="Comma 4 2 3 5 3 4" xfId="18011" xr:uid="{00118A57-4660-4EB7-A452-BE59CC210D4B}"/>
    <cellStyle name="Comma 4 2 3 5 4" xfId="11688" xr:uid="{FA57FBE3-FD57-4B2B-8C39-20EB41784EB9}"/>
    <cellStyle name="Comma 4 2 3 5 4 2" xfId="15267" xr:uid="{5BAC927D-7D54-442B-AF97-673A66259985}"/>
    <cellStyle name="Comma 4 2 3 5 4 3" xfId="18794" xr:uid="{2AF6F403-1A4F-472D-94D6-584B5F40BC99}"/>
    <cellStyle name="Comma 4 2 3 5 5" xfId="13870" xr:uid="{171015FE-B005-4AF7-AE20-9582D61B51B4}"/>
    <cellStyle name="Comma 4 2 3 5 6" xfId="17403" xr:uid="{91A14ADE-8CC9-4399-BD38-08A33CFAB16D}"/>
    <cellStyle name="Comma 4 2 3 5 7" xfId="8711" xr:uid="{14A153CC-CF36-4B18-9124-687795056EE4}"/>
    <cellStyle name="Comma 4 2 3 5 8" xfId="43359" xr:uid="{8AB95923-0938-4027-90A3-B64FD7E0F649}"/>
    <cellStyle name="Comma 4 2 3 6" xfId="4446" xr:uid="{62CC3835-2A93-4474-9D28-EBD16BDDB962}"/>
    <cellStyle name="Comma 4 2 3 6 2" xfId="12528" xr:uid="{98C28DDD-FF86-4C57-8829-F328E441713A}"/>
    <cellStyle name="Comma 4 2 3 6 2 2" xfId="16101" xr:uid="{9E98E503-EF48-42FF-AD7D-E00ECBBD7FC6}"/>
    <cellStyle name="Comma 4 2 3 6 2 3" xfId="19628" xr:uid="{6BAC6591-CE87-4D48-8F14-1C3BDE56A966}"/>
    <cellStyle name="Comma 4 2 3 6 3" xfId="14673" xr:uid="{CA7EA7FD-3283-4A8E-A8CD-4764B0277B1A}"/>
    <cellStyle name="Comma 4 2 3 6 4" xfId="18200" xr:uid="{F3A4506C-B096-4FA3-8E52-E14E50727AE1}"/>
    <cellStyle name="Comma 4 2 3 6 5" xfId="11077" xr:uid="{B7996761-3ADB-41FF-A5A0-D591BB715AB6}"/>
    <cellStyle name="Comma 4 2 3 6 6" xfId="46449" xr:uid="{6CFF295C-045C-4BE8-9164-F15E55F2A60D}"/>
    <cellStyle name="Comma 4 2 3 7" xfId="10648" xr:uid="{A2983CE3-72FC-4FD7-AF06-8ED15A283FDC}"/>
    <cellStyle name="Comma 4 2 3 7 2" xfId="12128" xr:uid="{2F0F71C4-0BE6-4987-BD75-9AFB2593D644}"/>
    <cellStyle name="Comma 4 2 3 7 2 2" xfId="15701" xr:uid="{D6B3D1B2-A22A-4E8C-8C1F-E1FC27CFBEDF}"/>
    <cellStyle name="Comma 4 2 3 7 2 3" xfId="19228" xr:uid="{7ECC318A-C8FA-4673-8FE6-6F2CDF1D1F60}"/>
    <cellStyle name="Comma 4 2 3 7 3" xfId="14280" xr:uid="{1692B2B3-3A68-40A1-80F5-EBDB5F6D0678}"/>
    <cellStyle name="Comma 4 2 3 7 4" xfId="17807" xr:uid="{D8A78A53-19FC-407C-A91C-A05F44E7B764}"/>
    <cellStyle name="Comma 4 2 3 8" xfId="11445" xr:uid="{C3B36384-533E-4031-A417-70E442CD5418}"/>
    <cellStyle name="Comma 4 2 3 8 2" xfId="15040" xr:uid="{DBD5E2E6-A1F7-4393-B8C1-5335CBB68B74}"/>
    <cellStyle name="Comma 4 2 3 8 3" xfId="18567" xr:uid="{F2B0F901-3DB2-4E5E-BEAA-F8D52A0C70F0}"/>
    <cellStyle name="Comma 4 2 3 9" xfId="13629" xr:uid="{97CBA3AD-E58C-46F6-BE9D-C35E86301CCE}"/>
    <cellStyle name="Comma 4 2 4" xfId="6947" xr:uid="{E0E1BFD9-1D04-4B97-B0F3-51B05F7F0FE9}"/>
    <cellStyle name="Comma 4 2 4 2" xfId="7133" xr:uid="{9CBAB394-FEC2-4496-BC1F-15E180E7CFAF}"/>
    <cellStyle name="Comma 4 2 4 2 2" xfId="11372" xr:uid="{4BD00E31-5C7F-4256-9D9A-EC4EB03D298C}"/>
    <cellStyle name="Comma 4 2 4 2 2 2" xfId="12837" xr:uid="{3F0AC21E-86D6-485E-AA5E-B97EAFD8B437}"/>
    <cellStyle name="Comma 4 2 4 2 2 2 2" xfId="16410" xr:uid="{80DF5CC2-2737-4007-BCBA-443843AC18A2}"/>
    <cellStyle name="Comma 4 2 4 2 2 2 3" xfId="19937" xr:uid="{56A7A714-C7E2-44F9-875F-1E7B8663CECB}"/>
    <cellStyle name="Comma 4 2 4 2 2 3" xfId="14968" xr:uid="{715D92B2-05DD-4876-B5A4-9E0A081CDE68}"/>
    <cellStyle name="Comma 4 2 4 2 2 4" xfId="18495" xr:uid="{5E5D1DFB-3EC7-46E6-95EC-910B628AF70F}"/>
    <cellStyle name="Comma 4 2 4 2 3" xfId="10948" xr:uid="{51833053-233F-41BE-99C3-3CD01329E30A}"/>
    <cellStyle name="Comma 4 2 4 2 3 2" xfId="12430" xr:uid="{28B5E7BE-FF43-4CFD-B890-6AC42C43C004}"/>
    <cellStyle name="Comma 4 2 4 2 3 2 2" xfId="16003" xr:uid="{9177F32E-0AAC-4D1B-9B6E-54D8AC0A5680}"/>
    <cellStyle name="Comma 4 2 4 2 3 2 3" xfId="19530" xr:uid="{AB4D5458-A4CD-4CF5-9CDE-D9ED01C4ACA6}"/>
    <cellStyle name="Comma 4 2 4 2 3 3" xfId="14576" xr:uid="{B44B7C8A-CB69-462B-8154-81109D865ACF}"/>
    <cellStyle name="Comma 4 2 4 2 3 4" xfId="18103" xr:uid="{738A964D-3A6F-4CE0-B84B-5254F19435F2}"/>
    <cellStyle name="Comma 4 2 4 2 4" xfId="11537" xr:uid="{FE0D32C8-5646-4CC5-92C6-37B327CE2332}"/>
    <cellStyle name="Comma 4 2 4 2 4 2" xfId="15132" xr:uid="{FFBFCEE5-4F93-433A-90E9-C280D2C18AD5}"/>
    <cellStyle name="Comma 4 2 4 2 4 3" xfId="18659" xr:uid="{833C765C-5713-4E33-A7F1-8547FFEF5B27}"/>
    <cellStyle name="Comma 4 2 4 2 5" xfId="13593" xr:uid="{5EBF5B08-E1E6-4EC5-8526-237D0E75C211}"/>
    <cellStyle name="Comma 4 2 4 2 6" xfId="17129" xr:uid="{903D2E3E-ECC1-4044-A1C3-0166B60AD2AD}"/>
    <cellStyle name="Comma 4 2 4 3" xfId="10290" xr:uid="{6845FB60-35E5-4B0B-8FE9-E3966F925C7B}"/>
    <cellStyle name="Comma 4 2 4 3 2" xfId="11288" xr:uid="{86638106-8D86-484C-B5A4-8562D669CFCE}"/>
    <cellStyle name="Comma 4 2 4 3 2 2" xfId="12753" xr:uid="{993D96B7-826E-49BD-B7DB-D3FB55870D8A}"/>
    <cellStyle name="Comma 4 2 4 3 2 2 2" xfId="16326" xr:uid="{68764C4C-70DA-4513-A974-34B2D1708087}"/>
    <cellStyle name="Comma 4 2 4 3 2 2 3" xfId="19853" xr:uid="{AED648C2-D59B-4EBF-AC3E-380F67AB6186}"/>
    <cellStyle name="Comma 4 2 4 3 2 3" xfId="14884" xr:uid="{E24084DF-94A6-489D-B56E-C939D2E03056}"/>
    <cellStyle name="Comma 4 2 4 3 2 4" xfId="18411" xr:uid="{CCF0F05B-E56E-4F37-AC55-5F38695B0273}"/>
    <cellStyle name="Comma 4 2 4 3 3" xfId="10864" xr:uid="{DE460410-B842-4EE8-AF12-D3F4C814F307}"/>
    <cellStyle name="Comma 4 2 4 3 3 2" xfId="12346" xr:uid="{AD7CE915-11F1-457B-9189-DC7653950929}"/>
    <cellStyle name="Comma 4 2 4 3 3 2 2" xfId="15919" xr:uid="{FF3D84F6-CE04-4FD6-8658-C4018BAADAB1}"/>
    <cellStyle name="Comma 4 2 4 3 3 2 3" xfId="19446" xr:uid="{85AEFCD1-9A9C-478C-8ECA-4E082441ED70}"/>
    <cellStyle name="Comma 4 2 4 3 3 3" xfId="14492" xr:uid="{7E5588FB-2C46-4C62-B085-523D4DCCDA48}"/>
    <cellStyle name="Comma 4 2 4 3 3 4" xfId="18019" xr:uid="{887ED8EB-2A82-435D-B89D-2BB37E25848D}"/>
    <cellStyle name="Comma 4 2 4 3 4" xfId="11898" xr:uid="{5FABB73E-9FB6-482B-92F9-CF1833D20D79}"/>
    <cellStyle name="Comma 4 2 4 3 4 2" xfId="15476" xr:uid="{75C2BCAE-A51B-4BB1-8DDA-5D490BC783FD}"/>
    <cellStyle name="Comma 4 2 4 3 4 3" xfId="19003" xr:uid="{F6B382DF-A364-442D-BEE5-C7089ED14C3A}"/>
    <cellStyle name="Comma 4 2 4 3 5" xfId="14072" xr:uid="{3BAA1B08-5B36-4B9D-AC34-72402D4FFABE}"/>
    <cellStyle name="Comma 4 2 4 3 6" xfId="17599" xr:uid="{351D6826-7ED3-4D99-ACA5-E0F33DA879BC}"/>
    <cellStyle name="Comma 4 2 4 4" xfId="11117" xr:uid="{28363428-7ACB-4196-86CA-5485A97ED709}"/>
    <cellStyle name="Comma 4 2 4 4 2" xfId="12569" xr:uid="{D7E536B6-38F1-4609-80F1-4D158F7F6D2D}"/>
    <cellStyle name="Comma 4 2 4 4 2 2" xfId="16142" xr:uid="{6A9A4449-7025-4AB4-8623-A78A9EC08B70}"/>
    <cellStyle name="Comma 4 2 4 4 2 3" xfId="19669" xr:uid="{F77B2CA4-5DAA-41AB-989B-8A7AAD592AE1}"/>
    <cellStyle name="Comma 4 2 4 4 3" xfId="14713" xr:uid="{E97A30A4-AD4F-4B39-B6B5-C73F0286C92B}"/>
    <cellStyle name="Comma 4 2 4 4 4" xfId="18240" xr:uid="{F1167ECE-D5D9-441C-9063-67DEF63E0D10}"/>
    <cellStyle name="Comma 4 2 4 5" xfId="10689" xr:uid="{F2C8B3B4-22EF-482B-A7BD-E5F72111DB41}"/>
    <cellStyle name="Comma 4 2 4 5 2" xfId="12169" xr:uid="{86478A95-C8C6-4BE5-A6E4-F9AD87D300D5}"/>
    <cellStyle name="Comma 4 2 4 5 2 2" xfId="15742" xr:uid="{1E4E2142-ACB4-4523-8B9C-E84A9417C9A3}"/>
    <cellStyle name="Comma 4 2 4 5 2 3" xfId="19269" xr:uid="{3D197B6D-6290-441C-96C7-8BBBAFFF9442}"/>
    <cellStyle name="Comma 4 2 4 5 3" xfId="14321" xr:uid="{C0260A9F-F8B2-4C19-A863-E7CBD8CE2789}"/>
    <cellStyle name="Comma 4 2 4 5 4" xfId="17848" xr:uid="{66580E46-64AF-48E9-85DA-368CBA330598}"/>
    <cellStyle name="Comma 4 2 4 6" xfId="11453" xr:uid="{47C38AE2-CFA4-42CD-AFF7-59EBE01E39F2}"/>
    <cellStyle name="Comma 4 2 4 6 2" xfId="15048" xr:uid="{EE79110B-30D9-4560-A894-E233CE2D3E9E}"/>
    <cellStyle name="Comma 4 2 4 6 3" xfId="18575" xr:uid="{8E2CDC77-6F15-4B1E-806E-65BE94B9676E}"/>
    <cellStyle name="Comma 4 2 4 7" xfId="13465" xr:uid="{53FCCBBD-0EE2-4CD0-948F-BC0EED00963A}"/>
    <cellStyle name="Comma 4 2 4 8" xfId="17001" xr:uid="{A7857E12-F522-4D2D-9D0D-470AC67B4523}"/>
    <cellStyle name="Comma 4 2 5" xfId="7462" xr:uid="{F421C1EC-2DAF-4B88-BD4F-F8A013DEE7F0}"/>
    <cellStyle name="Comma 4 2 5 2" xfId="10376" xr:uid="{EE5ACA8C-8529-4E97-BF54-0CB68A98D406}"/>
    <cellStyle name="Comma 4 2 5 2 2" xfId="11348" xr:uid="{0F32C37C-E093-4F7D-9454-C76505E6D653}"/>
    <cellStyle name="Comma 4 2 5 2 2 2" xfId="12813" xr:uid="{D79ED178-61A3-4F89-86DD-F67629AC7E33}"/>
    <cellStyle name="Comma 4 2 5 2 2 2 2" xfId="16386" xr:uid="{78EDE316-4725-4ED3-8AA1-046145B32F4E}"/>
    <cellStyle name="Comma 4 2 5 2 2 2 3" xfId="19913" xr:uid="{0463EA67-E75F-4A61-9D4B-9B4E2DF32CE9}"/>
    <cellStyle name="Comma 4 2 5 2 2 3" xfId="14944" xr:uid="{16998BFB-EB14-4017-8539-8439FEC436D5}"/>
    <cellStyle name="Comma 4 2 5 2 2 4" xfId="18471" xr:uid="{5D083A1C-A0DE-4AD4-A08C-6BF798FBD605}"/>
    <cellStyle name="Comma 4 2 5 2 3" xfId="10924" xr:uid="{CF4158AC-6BE7-4161-A1D6-E6F343845B43}"/>
    <cellStyle name="Comma 4 2 5 2 3 2" xfId="12406" xr:uid="{A06B62AB-E1E1-4CC0-95C2-06483F638A66}"/>
    <cellStyle name="Comma 4 2 5 2 3 2 2" xfId="15979" xr:uid="{52630B22-D4E5-4452-8620-D27719C98831}"/>
    <cellStyle name="Comma 4 2 5 2 3 2 3" xfId="19506" xr:uid="{B7CF0E41-B296-49A4-A497-76BD6F1194D3}"/>
    <cellStyle name="Comma 4 2 5 2 3 3" xfId="14552" xr:uid="{DDABF3C7-F5B0-4FE4-A640-B139E062356F}"/>
    <cellStyle name="Comma 4 2 5 2 3 4" xfId="18079" xr:uid="{13714F04-0029-4000-AF3B-C88A830594B1}"/>
    <cellStyle name="Comma 4 2 5 2 4" xfId="11948" xr:uid="{8749F8B9-267B-47DC-8AC2-381D2988B2B9}"/>
    <cellStyle name="Comma 4 2 5 2 4 2" xfId="15526" xr:uid="{4C6A4390-2411-4DE5-9538-7EB8906789DB}"/>
    <cellStyle name="Comma 4 2 5 2 4 3" xfId="19053" xr:uid="{BB41A30E-59D8-470A-87AB-9AB20528FDD8}"/>
    <cellStyle name="Comma 4 2 5 2 5" xfId="14120" xr:uid="{A7838F11-1400-470E-92A8-8A582F2D8599}"/>
    <cellStyle name="Comma 4 2 5 2 6" xfId="17647" xr:uid="{58BF08AF-9722-4EE4-BEBA-508617DC3031}"/>
    <cellStyle name="Comma 4 2 5 3" xfId="11184" xr:uid="{C4FB4BEF-E170-471D-838C-01A1FF9E7D7E}"/>
    <cellStyle name="Comma 4 2 5 3 2" xfId="12649" xr:uid="{BDB79BD8-21B6-450F-BEDB-09A6D6A28467}"/>
    <cellStyle name="Comma 4 2 5 3 2 2" xfId="16222" xr:uid="{EA4217FD-B11A-4AD9-AE0B-A274BEC7146C}"/>
    <cellStyle name="Comma 4 2 5 3 2 3" xfId="19749" xr:uid="{9A7CD272-1308-444F-AC75-761B172DFE38}"/>
    <cellStyle name="Comma 4 2 5 3 3" xfId="14780" xr:uid="{1C3BA011-9406-4B6C-AA8C-4DB41A8F8251}"/>
    <cellStyle name="Comma 4 2 5 3 3 2" xfId="34886" xr:uid="{7B093154-D0F3-4F36-B13C-3A2B8CD7D890}"/>
    <cellStyle name="Comma 4 2 5 3 3 3" xfId="41255" xr:uid="{6D67CA69-76E8-4AB0-B209-04E8B15A79C9}"/>
    <cellStyle name="Comma 4 2 5 3 4" xfId="18307" xr:uid="{7D20F81B-9365-49A3-8489-7C0D5185D618}"/>
    <cellStyle name="Comma 4 2 5 3 4 2" xfId="29894" xr:uid="{3B8CCEE2-A784-43C5-9078-9D8A79EB4060}"/>
    <cellStyle name="Comma 4 2 5 3 5" xfId="27962" xr:uid="{068087D6-DDF4-4599-8EE3-BDEDB9870D54}"/>
    <cellStyle name="Comma 4 2 5 3 6" xfId="37261" xr:uid="{5A505E33-DB81-46EE-BC35-6DB9604E16F2}"/>
    <cellStyle name="Comma 4 2 5 4" xfId="10757" xr:uid="{55FF8E9A-4D62-4ED6-A8EB-28448827DA75}"/>
    <cellStyle name="Comma 4 2 5 4 2" xfId="12242" xr:uid="{E8C23E83-82E8-4654-AF79-7C9AECFEC0AA}"/>
    <cellStyle name="Comma 4 2 5 4 2 2" xfId="15815" xr:uid="{BAB29B7C-DEF5-4844-8A96-37BDD49F880F}"/>
    <cellStyle name="Comma 4 2 5 4 2 3" xfId="19342" xr:uid="{AE4E6589-90B4-4B11-856F-A8B2C994D3EB}"/>
    <cellStyle name="Comma 4 2 5 4 3" xfId="14389" xr:uid="{B8974F5C-B85F-4AD5-89AB-8C050C66E164}"/>
    <cellStyle name="Comma 4 2 5 4 4" xfId="17916" xr:uid="{244D4734-962E-4D3F-92A0-11AD51ABC9F2}"/>
    <cellStyle name="Comma 4 2 5 5" xfId="11513" xr:uid="{1E11423F-679A-4D78-800B-1B3AD51E27E0}"/>
    <cellStyle name="Comma 4 2 5 5 2" xfId="15108" xr:uid="{E3E61C6F-AD29-4987-898C-ECD898FE7A54}"/>
    <cellStyle name="Comma 4 2 5 5 3" xfId="18635" xr:uid="{6D05DF46-6D61-4F81-B023-7D6DECDC98C8}"/>
    <cellStyle name="Comma 4 2 5 6" xfId="13766" xr:uid="{0294129B-0AF0-4035-8A61-9D455BF6B191}"/>
    <cellStyle name="Comma 4 2 5 6 2" xfId="29287" xr:uid="{77F13676-1981-41A5-9E7A-56BDA7963F77}"/>
    <cellStyle name="Comma 4 2 5 7" xfId="17302" xr:uid="{E3488111-7B66-4A42-A457-7EF6E6F964E4}"/>
    <cellStyle name="Comma 4 2 5 8" xfId="36519" xr:uid="{83D7D0FE-3DCB-442C-98A0-49A30F0336D2}"/>
    <cellStyle name="Comma 4 2 6" xfId="7155" xr:uid="{F8F8F2F9-CAAC-48AC-B548-F1B16179E736}"/>
    <cellStyle name="Comma 4 2 6 2" xfId="10422" xr:uid="{A7D9DDBF-D489-4FB7-8A1A-BF3DD1F11CD9}"/>
    <cellStyle name="Comma 4 2 6 2 2" xfId="11324" xr:uid="{C70B067C-A98E-4DFA-95BD-E92D08A628BF}"/>
    <cellStyle name="Comma 4 2 6 2 2 2" xfId="12789" xr:uid="{2B392334-9D28-4556-843C-609435C85E04}"/>
    <cellStyle name="Comma 4 2 6 2 2 2 2" xfId="16362" xr:uid="{79A8BC22-07BC-4006-9924-892E5211C1C8}"/>
    <cellStyle name="Comma 4 2 6 2 2 2 3" xfId="19889" xr:uid="{3B68AC2E-0F84-48B4-8131-26A6FBD0630E}"/>
    <cellStyle name="Comma 4 2 6 2 2 3" xfId="14920" xr:uid="{DC079CFA-CA09-403D-95AF-CD153E8F0933}"/>
    <cellStyle name="Comma 4 2 6 2 2 4" xfId="18447" xr:uid="{37A1CE21-8263-422F-9D23-05CDD6667B53}"/>
    <cellStyle name="Comma 4 2 6 2 3" xfId="11976" xr:uid="{59C36D0C-C08E-4753-996D-5FDBFA340FD9}"/>
    <cellStyle name="Comma 4 2 6 2 3 2" xfId="15554" xr:uid="{2CC98F77-EFF3-4C79-80E7-C61347F76225}"/>
    <cellStyle name="Comma 4 2 6 2 3 3" xfId="19081" xr:uid="{93442860-C0A8-475B-AAFD-CAAA02F03E61}"/>
    <cellStyle name="Comma 4 2 6 2 4" xfId="14148" xr:uid="{EB5368B8-5B8E-4483-A2D7-85BD65E4FB95}"/>
    <cellStyle name="Comma 4 2 6 2 5" xfId="17675" xr:uid="{6BE067B3-6134-4B88-AA78-6E3A10D297AC}"/>
    <cellStyle name="Comma 4 2 6 3" xfId="10900" xr:uid="{DAEE54D9-1E73-4D04-B250-ACEEE13463F4}"/>
    <cellStyle name="Comma 4 2 6 3 2" xfId="12382" xr:uid="{82A8E6ED-4762-4722-97E3-920984D99EE3}"/>
    <cellStyle name="Comma 4 2 6 3 2 2" xfId="15955" xr:uid="{C0E86D84-D3AC-479F-8FBE-9E1F21A519BA}"/>
    <cellStyle name="Comma 4 2 6 3 2 3" xfId="19482" xr:uid="{4B997435-60F8-45FF-8EFF-B542563855EF}"/>
    <cellStyle name="Comma 4 2 6 3 3" xfId="14528" xr:uid="{A7981895-E5CC-4F43-B986-97E1502DBD35}"/>
    <cellStyle name="Comma 4 2 6 3 4" xfId="18055" xr:uid="{917FCE0A-B186-4C99-91A9-3EA52AFDADAA}"/>
    <cellStyle name="Comma 4 2 6 4" xfId="11489" xr:uid="{54E2F4F6-DACD-48BF-9657-FE108789E3A1}"/>
    <cellStyle name="Comma 4 2 6 4 2" xfId="15084" xr:uid="{68349EDB-674B-4E57-97F8-F72EAEDDA719}"/>
    <cellStyle name="Comma 4 2 6 4 3" xfId="18611" xr:uid="{FED2ACE8-A1FD-413D-A238-A2061E841F66}"/>
    <cellStyle name="Comma 4 2 6 5" xfId="13615" xr:uid="{9BE999FB-44F7-415B-AD33-78D455FBEEB3}"/>
    <cellStyle name="Comma 4 2 6 6" xfId="17151" xr:uid="{6DF528BA-9614-4931-9331-FCC8186D3ACC}"/>
    <cellStyle name="Comma 4 2 7" xfId="7327" xr:uid="{7AA96DEF-A580-464B-8E5C-03EA96ADD989}"/>
    <cellStyle name="Comma 4 2 7 2" xfId="23078" xr:uid="{C1AC68EE-11FB-4D92-B467-C7C00C19A41D}"/>
    <cellStyle name="Comma 4 2 7 2 2" xfId="31358" xr:uid="{2FDAC332-45E0-4CA4-B229-A1CBD9A5E89C}"/>
    <cellStyle name="Comma 4 2 7 2 3" xfId="38919" xr:uid="{1D7A58EB-99F6-47B8-8CEA-0509C9C074B9}"/>
    <cellStyle name="Comma 4 2 7 3" xfId="25607" xr:uid="{D300968F-A84D-4220-8E0A-70B4FADE62E7}"/>
    <cellStyle name="Comma 4 2 7 3 2" xfId="34494" xr:uid="{53221F05-032C-4248-BBC0-599272DA07D9}"/>
    <cellStyle name="Comma 4 2 7 3 3" xfId="40869" xr:uid="{DC304C1D-7DF7-440C-BF5A-5AFDCA753D58}"/>
    <cellStyle name="Comma 4 2 7 4" xfId="21539" xr:uid="{C6120307-B07A-40CE-A1FD-3E40E82758DF}"/>
    <cellStyle name="Comma 4 2 7 4 2" xfId="29493" xr:uid="{1B4FB1A0-F7B0-44D9-9472-C6F5CF0E5011}"/>
    <cellStyle name="Comma 4 2 7 5" xfId="27570" xr:uid="{C33DB78F-58D3-49E9-8E17-D3627733A92E}"/>
    <cellStyle name="Comma 4 2 7 6" xfId="36861" xr:uid="{F7C8A245-B012-4BEF-A93A-403F013FE849}"/>
    <cellStyle name="Comma 4 2 7 7" xfId="20252" xr:uid="{3BF6F6CC-28C7-4FAE-BF7E-4CBAC374E965}"/>
    <cellStyle name="Comma 4 2 8" xfId="10840" xr:uid="{1F0A9D3F-1961-44E6-999A-FFE6622D536F}"/>
    <cellStyle name="Comma 4 2 8 2" xfId="11264" xr:uid="{FE9E414D-F2A7-4517-A115-1890E3291DDA}"/>
    <cellStyle name="Comma 4 2 8 2 2" xfId="12729" xr:uid="{EDBA47CA-2BF4-4A01-9ACE-C3078FBB283E}"/>
    <cellStyle name="Comma 4 2 8 2 2 2" xfId="16302" xr:uid="{914C542F-D284-4D66-9762-89EB7FEEE81A}"/>
    <cellStyle name="Comma 4 2 8 2 2 3" xfId="19829" xr:uid="{50E6F465-A86F-4961-BC5B-5425719CAC90}"/>
    <cellStyle name="Comma 4 2 8 2 3" xfId="14860" xr:uid="{E565AE5E-F62C-4253-B733-C75B05B9FF54}"/>
    <cellStyle name="Comma 4 2 8 2 4" xfId="18387" xr:uid="{A3EB48F7-7348-4B25-A35C-D9A910EC777E}"/>
    <cellStyle name="Comma 4 2 8 3" xfId="12322" xr:uid="{F13B6F32-56A3-48CC-A11C-A74601E9DAFB}"/>
    <cellStyle name="Comma 4 2 8 3 2" xfId="15895" xr:uid="{93453604-C1C9-4BA1-851B-B60F0F417E62}"/>
    <cellStyle name="Comma 4 2 8 3 3" xfId="19422" xr:uid="{DB2C7F16-EF97-4A4F-A360-7974AAEF43C5}"/>
    <cellStyle name="Comma 4 2 8 4" xfId="14468" xr:uid="{59585B87-DDF5-461E-A7B0-C38645A6506B}"/>
    <cellStyle name="Comma 4 2 8 5" xfId="17995" xr:uid="{38EE3DBD-4914-4826-BB42-F8CB40433165}"/>
    <cellStyle name="Comma 4 2 9" xfId="11038" xr:uid="{1D79BD96-F066-4BBF-85F9-642D29718521}"/>
    <cellStyle name="Comma 4 2 9 2" xfId="12489" xr:uid="{A2508BA8-4D1D-490D-BA6B-D75D8B17299B}"/>
    <cellStyle name="Comma 4 2 9 2 2" xfId="16062" xr:uid="{7C34A16B-68E6-4153-9E3F-612D8CCFAAC1}"/>
    <cellStyle name="Comma 4 2 9 2 3" xfId="19589" xr:uid="{B8065E0F-6896-429C-A5E4-D01C8FAD8AE9}"/>
    <cellStyle name="Comma 4 2 9 3" xfId="14634" xr:uid="{56C30AAF-603A-429D-86D1-EFF6E49935BC}"/>
    <cellStyle name="Comma 4 2 9 4" xfId="18161" xr:uid="{1F7FD631-3D59-427D-A385-F7C830FA7992}"/>
    <cellStyle name="Comma 4 3" xfId="119" xr:uid="{8D4E1887-32B2-499D-B49B-078CB2D5B53A}"/>
    <cellStyle name="Comma 4 3 10" xfId="13032" xr:uid="{A305E0CC-11D7-462A-B809-BB93D6DF60E5}"/>
    <cellStyle name="Comma 4 3 11" xfId="16614" xr:uid="{CB2C3337-EE20-4F98-A0E4-8C6DF17D5E7A}"/>
    <cellStyle name="Comma 4 3 12" xfId="6565" xr:uid="{08ACB7CF-EA1C-4E9E-9A8A-1BC33B81975B}"/>
    <cellStyle name="Comma 4 3 13" xfId="6220" xr:uid="{2A3256E7-688B-4894-BF1B-09AFE8CBF769}"/>
    <cellStyle name="Comma 4 3 2" xfId="181" xr:uid="{2CF859AC-25B8-4D62-8118-5671EF1D2499}"/>
    <cellStyle name="Comma 4 3 2 10" xfId="13328" xr:uid="{F98D611A-67F2-442D-BEF4-9F90E5170F12}"/>
    <cellStyle name="Comma 4 3 2 11" xfId="16864" xr:uid="{7EA5F0FE-423F-43E8-8587-BFD61EC41208}"/>
    <cellStyle name="Comma 4 3 2 12" xfId="6793" xr:uid="{33AC07A2-B12C-4D4D-915E-83CC60542BF6}"/>
    <cellStyle name="Comma 4 3 2 2" xfId="7131" xr:uid="{C2DBD569-D3FA-4D94-B642-DE15ADFCE298}"/>
    <cellStyle name="Comma 4 3 2 2 2" xfId="10271" xr:uid="{BBE1512B-81FA-4D06-A9BE-A499B980EFA1}"/>
    <cellStyle name="Comma 4 3 2 2 2 2" xfId="11176" xr:uid="{2E543665-8F1D-486B-B103-F295A53116FA}"/>
    <cellStyle name="Comma 4 3 2 2 2 2 2" xfId="12641" xr:uid="{A2319407-8030-4552-9C57-C1F285E51179}"/>
    <cellStyle name="Comma 4 3 2 2 2 2 2 2" xfId="16214" xr:uid="{E4B8B88F-F077-45F2-8345-E8A4121E3A0F}"/>
    <cellStyle name="Comma 4 3 2 2 2 2 2 3" xfId="19741" xr:uid="{254041C1-FD0B-4D23-AB2B-12731791F661}"/>
    <cellStyle name="Comma 4 3 2 2 2 2 3" xfId="14772" xr:uid="{0D2B1D62-71AA-4EB7-AEA8-4B2AC95ACE4C}"/>
    <cellStyle name="Comma 4 3 2 2 2 2 4" xfId="18299" xr:uid="{860766D8-8588-478F-BA7A-CB47FA625A4B}"/>
    <cellStyle name="Comma 4 3 2 2 2 3" xfId="10749" xr:uid="{F4BB8527-AEBE-48B5-A004-AFD76A8CB4F6}"/>
    <cellStyle name="Comma 4 3 2 2 2 3 2" xfId="12234" xr:uid="{DFFF0968-5D08-4413-887D-1293940889A3}"/>
    <cellStyle name="Comma 4 3 2 2 2 3 2 2" xfId="15807" xr:uid="{27760BEB-5916-4A5F-ADCC-5A53EA81E845}"/>
    <cellStyle name="Comma 4 3 2 2 2 3 2 3" xfId="19334" xr:uid="{659F18E5-E527-48C0-BB99-C6E8C44111C3}"/>
    <cellStyle name="Comma 4 3 2 2 2 3 3" xfId="14381" xr:uid="{83286C6D-BFFD-472A-BB87-A553DEA3FABA}"/>
    <cellStyle name="Comma 4 3 2 2 2 3 4" xfId="17908" xr:uid="{05BE593D-2F99-474F-BA3E-81B38DB49B31}"/>
    <cellStyle name="Comma 4 3 2 2 2 4" xfId="11884" xr:uid="{00DCBCC7-7E4D-4BB9-ABF3-4E9729C6537F}"/>
    <cellStyle name="Comma 4 3 2 2 2 4 2" xfId="15462" xr:uid="{B120022F-BA25-4E1F-AF0A-3ABCFE1D71C1}"/>
    <cellStyle name="Comma 4 3 2 2 2 4 3" xfId="18989" xr:uid="{EE53393A-CBDF-4395-9AFD-E95F36089327}"/>
    <cellStyle name="Comma 4 3 2 2 2 5" xfId="14058" xr:uid="{708C586E-CB3A-4048-A040-20402FA2725B}"/>
    <cellStyle name="Comma 4 3 2 2 2 6" xfId="17585" xr:uid="{2B526F2D-AEBA-4B3B-BEB8-26DF7BC3EF98}"/>
    <cellStyle name="Comma 4 3 2 2 3" xfId="10371" xr:uid="{AA0F5530-57CF-4B61-B950-12FB04A858B2}"/>
    <cellStyle name="Comma 4 3 2 2 3 2" xfId="11256" xr:uid="{5EA041EB-6366-400D-936B-C7FE7983811C}"/>
    <cellStyle name="Comma 4 3 2 2 3 2 2" xfId="12721" xr:uid="{F8420C14-7B54-4731-A731-C731798F323E}"/>
    <cellStyle name="Comma 4 3 2 2 3 2 2 2" xfId="16294" xr:uid="{E8297674-CAAF-43E6-AB0F-536B59344289}"/>
    <cellStyle name="Comma 4 3 2 2 3 2 2 3" xfId="19821" xr:uid="{32C5F28E-83A3-48AB-BFA4-0ED8B0F9EAF9}"/>
    <cellStyle name="Comma 4 3 2 2 3 2 3" xfId="14852" xr:uid="{35BA0A37-989D-4334-8164-0A64D69EA22E}"/>
    <cellStyle name="Comma 4 3 2 2 3 2 4" xfId="18379" xr:uid="{0141CD55-AC17-43A0-A9BA-9EAE6B89BEE4}"/>
    <cellStyle name="Comma 4 3 2 2 3 3" xfId="10828" xr:uid="{A1951805-7BF4-4DF5-A34A-7C2B8EEE36C1}"/>
    <cellStyle name="Comma 4 3 2 2 3 3 2" xfId="12314" xr:uid="{203EA69F-FD2C-4436-9D4E-C3F7FB6D9076}"/>
    <cellStyle name="Comma 4 3 2 2 3 3 2 2" xfId="15887" xr:uid="{3AD7F60B-8676-4E32-B6C9-1AB4CDCD5CA5}"/>
    <cellStyle name="Comma 4 3 2 2 3 3 2 3" xfId="19414" xr:uid="{44B1DF71-2032-4E6D-92EF-A5CED28D59FF}"/>
    <cellStyle name="Comma 4 3 2 2 3 3 3" xfId="14460" xr:uid="{2317BC21-3ADE-44B2-8386-99C6D50B99CD}"/>
    <cellStyle name="Comma 4 3 2 2 3 3 4" xfId="17987" xr:uid="{F014DE0D-D249-4B73-BCA9-4C9DDC5E4BE6}"/>
    <cellStyle name="Comma 4 3 2 2 3 4" xfId="11946" xr:uid="{C4183585-0B0D-4200-92C3-AE453586B78F}"/>
    <cellStyle name="Comma 4 3 2 2 3 4 2" xfId="15524" xr:uid="{62C4F855-9683-441F-87CF-02AFD06204AD}"/>
    <cellStyle name="Comma 4 3 2 2 3 4 3" xfId="19051" xr:uid="{2149E36A-01F6-49F3-9EF4-B8B9CF219DF1}"/>
    <cellStyle name="Comma 4 3 2 2 3 5" xfId="14119" xr:uid="{7DE159AD-0610-4A17-B93C-382388C9F07F}"/>
    <cellStyle name="Comma 4 3 2 2 3 6" xfId="17646" xr:uid="{2AAF2411-CF5D-4255-9487-73BBF207B3F1}"/>
    <cellStyle name="Comma 4 3 2 2 4" xfId="8734" xr:uid="{EA1D6F4B-CC04-4978-88E3-CACF74B653C3}"/>
    <cellStyle name="Comma 4 3 2 2 4 2" xfId="11376" xr:uid="{443E1E04-3003-444B-9706-AD06E20555DC}"/>
    <cellStyle name="Comma 4 3 2 2 4 2 2" xfId="12841" xr:uid="{3B7125A1-5D9A-4612-8DE4-7D73DED39C6B}"/>
    <cellStyle name="Comma 4 3 2 2 4 2 2 2" xfId="16414" xr:uid="{B58E4314-E78C-4234-8A9F-7342931A163F}"/>
    <cellStyle name="Comma 4 3 2 2 4 2 2 3" xfId="19941" xr:uid="{7EF1563C-8ADE-493A-A474-DF02BA1BDA2F}"/>
    <cellStyle name="Comma 4 3 2 2 4 2 3" xfId="14972" xr:uid="{69336A8D-1EC4-4A07-8718-14A5FF4ADBBE}"/>
    <cellStyle name="Comma 4 3 2 2 4 2 4" xfId="18499" xr:uid="{8A4504E0-1490-46D8-A9E7-9770D9083579}"/>
    <cellStyle name="Comma 4 3 2 2 4 3" xfId="10952" xr:uid="{0D4705A0-A5E4-46D0-8EC5-231BD2CC926A}"/>
    <cellStyle name="Comma 4 3 2 2 4 3 2" xfId="12434" xr:uid="{6BBEA4D7-7407-450F-BD6E-AA6D27718492}"/>
    <cellStyle name="Comma 4 3 2 2 4 3 2 2" xfId="16007" xr:uid="{02D4D81D-9304-4519-8A19-8080F89236FE}"/>
    <cellStyle name="Comma 4 3 2 2 4 3 2 3" xfId="19534" xr:uid="{1BDF01F9-9AD1-48EC-A4AF-E363BAD22840}"/>
    <cellStyle name="Comma 4 3 2 2 4 3 3" xfId="14580" xr:uid="{D306AEC8-3F6A-4ACD-BD7B-1E3BC70A1A79}"/>
    <cellStyle name="Comma 4 3 2 2 4 3 4" xfId="18107" xr:uid="{D496D07A-6059-4448-A460-EC6B47B461D3}"/>
    <cellStyle name="Comma 4 3 2 2 4 4" xfId="11711" xr:uid="{FD7835D7-F2D7-496B-B3C3-611E0A996DAC}"/>
    <cellStyle name="Comma 4 3 2 2 4 4 2" xfId="15290" xr:uid="{23FE66B9-5CB4-44FA-A03A-8710A6B893D1}"/>
    <cellStyle name="Comma 4 3 2 2 4 4 3" xfId="18817" xr:uid="{C760A06E-BEC4-4684-AC14-923C612952C8}"/>
    <cellStyle name="Comma 4 3 2 2 4 5" xfId="13893" xr:uid="{C63914DC-A9CB-4D06-8A6D-8ADA4FDD4253}"/>
    <cellStyle name="Comma 4 3 2 2 4 6" xfId="17426" xr:uid="{22DF4FC1-2485-43C3-B6F5-97EFD38E7DD4}"/>
    <cellStyle name="Comma 4 3 2 2 5" xfId="11110" xr:uid="{B55CB3D9-41C8-4EC1-A919-E501FAE079CD}"/>
    <cellStyle name="Comma 4 3 2 2 5 2" xfId="12561" xr:uid="{5F124E3A-01DC-4BDF-9913-A6959E8632C9}"/>
    <cellStyle name="Comma 4 3 2 2 5 2 2" xfId="16134" xr:uid="{9780E4D6-E722-4D1C-A2F7-9FD912354754}"/>
    <cellStyle name="Comma 4 3 2 2 5 2 3" xfId="19661" xr:uid="{B3FA78C0-DFE6-4125-A291-F336B1BF8CBE}"/>
    <cellStyle name="Comma 4 3 2 2 5 3" xfId="14706" xr:uid="{571770A3-0C1E-4AA4-97A5-BD10F534721A}"/>
    <cellStyle name="Comma 4 3 2 2 5 4" xfId="18233" xr:uid="{EEBF4BB4-AA4E-4383-BBFD-81C97D21B5AF}"/>
    <cellStyle name="Comma 4 3 2 2 6" xfId="10681" xr:uid="{23DCEA92-C374-4DD8-A288-3FFED9B06DE0}"/>
    <cellStyle name="Comma 4 3 2 2 6 2" xfId="12161" xr:uid="{7C74D07C-728D-4BFD-8F59-2FA7E53796C3}"/>
    <cellStyle name="Comma 4 3 2 2 6 2 2" xfId="15734" xr:uid="{5214ED1A-12FA-4313-AEA3-38B198230C82}"/>
    <cellStyle name="Comma 4 3 2 2 6 2 3" xfId="19261" xr:uid="{ECA7ECE3-C0B9-4FF9-86EB-63C8A0172C59}"/>
    <cellStyle name="Comma 4 3 2 2 6 3" xfId="14313" xr:uid="{A9A6CFE6-F3C3-48A9-AB4F-854BA73A5194}"/>
    <cellStyle name="Comma 4 3 2 2 6 4" xfId="17840" xr:uid="{11AA01AA-AC39-4AC5-9566-3A6F93CBACCF}"/>
    <cellStyle name="Comma 4 3 2 2 7" xfId="11541" xr:uid="{8E78EA76-3A3E-492B-A84D-DE5EADB2217D}"/>
    <cellStyle name="Comma 4 3 2 2 7 2" xfId="15136" xr:uid="{8D6CE1F8-8F9D-448D-9091-3D61EAE5E8CF}"/>
    <cellStyle name="Comma 4 3 2 2 7 3" xfId="18663" xr:uid="{C1752A1D-DFEB-470A-8892-ACCABAEF24E3}"/>
    <cellStyle name="Comma 4 3 2 2 8" xfId="13591" xr:uid="{EB0B2545-8F1F-4A94-AAAE-C48A31CAAADB}"/>
    <cellStyle name="Comma 4 3 2 2 9" xfId="17127" xr:uid="{A6151BD7-3E61-445A-8B22-CD92091D910E}"/>
    <cellStyle name="Comma 4 3 2 3" xfId="6895" xr:uid="{FCED9879-2B93-4866-AA54-6140F9134DE0}"/>
    <cellStyle name="Comma 4 3 2 3 2" xfId="10320" xr:uid="{A48088DF-7917-41B9-A73A-98C82FFB44F0}"/>
    <cellStyle name="Comma 4 3 2 3 2 2" xfId="11012" xr:uid="{E59AFB86-E620-44DB-A10E-F986D5D25F13}"/>
    <cellStyle name="Comma 4 3 2 3 2 2 2" xfId="26575" xr:uid="{5F71F465-785A-4B95-87F6-816A10C4D1F5}"/>
    <cellStyle name="Comma 4 3 2 3 2 2 2 2" xfId="35636" xr:uid="{146E1D53-A353-4620-848A-1EF3968345C7}"/>
    <cellStyle name="Comma 4 3 2 3 2 2 3" xfId="32358" xr:uid="{BE224150-7214-4CFA-9C5E-BF44B1581F21}"/>
    <cellStyle name="Comma 4 3 2 3 2 2 4" xfId="39981" xr:uid="{CF52324D-0F5C-406E-9458-7B0E5A7C0DAA}"/>
    <cellStyle name="Comma 4 3 2 3 2 2 5" xfId="23888" xr:uid="{424E956C-3742-401C-B919-8F54B0CC0E43}"/>
    <cellStyle name="Comma 4 3 2 3 2 3" xfId="11917" xr:uid="{167622A2-B5C6-4E6D-B49C-82461D40CCA2}"/>
    <cellStyle name="Comma 4 3 2 3 2 3 2" xfId="15495" xr:uid="{C6BEF157-F359-408F-993E-F98BB4733D0B}"/>
    <cellStyle name="Comma 4 3 2 3 2 3 3" xfId="19022" xr:uid="{4A737177-74F0-4398-BF56-A816169D9E0D}"/>
    <cellStyle name="Comma 4 3 2 3 2 4" xfId="14091" xr:uid="{125CE55D-FD11-432E-B4BE-27954D12C9EF}"/>
    <cellStyle name="Comma 4 3 2 3 2 4 2" xfId="30663" xr:uid="{16A2ED0F-300B-431D-826D-B1FFFD6AA738}"/>
    <cellStyle name="Comma 4 3 2 3 2 5" xfId="17618" xr:uid="{BD867B33-3F84-4ABF-8DAB-B3BE3E4CAC76}"/>
    <cellStyle name="Comma 4 3 2 3 2 6" xfId="38021" xr:uid="{996589FE-16FA-4728-AC12-179ACBF6678E}"/>
    <cellStyle name="Comma 4 3 2 3 3" xfId="11133" xr:uid="{4315FE1A-BE6B-4DD7-BF3B-FEC0247F0261}"/>
    <cellStyle name="Comma 4 3 2 3 3 2" xfId="12585" xr:uid="{69A92A60-4CEA-4419-971C-C55C5A32CE40}"/>
    <cellStyle name="Comma 4 3 2 3 3 2 2" xfId="16158" xr:uid="{BAEAE856-385B-46FF-8ECC-9CE707C01212}"/>
    <cellStyle name="Comma 4 3 2 3 3 2 3" xfId="19685" xr:uid="{0C2F7DA6-019C-487E-9C66-84ADCF6BEF19}"/>
    <cellStyle name="Comma 4 3 2 3 3 3" xfId="14729" xr:uid="{40385451-DD39-4941-86EF-70D5993D9371}"/>
    <cellStyle name="Comma 4 3 2 3 3 3 2" xfId="35057" xr:uid="{7E140FFD-DA99-4E60-8306-CAA4D9015BC2}"/>
    <cellStyle name="Comma 4 3 2 3 3 3 3" xfId="41423" xr:uid="{7C4EAF5E-AEF0-4700-A78E-795BE73E264F}"/>
    <cellStyle name="Comma 4 3 2 3 3 4" xfId="18256" xr:uid="{DD3ED5CA-D0A3-4062-9819-94E898D5AC04}"/>
    <cellStyle name="Comma 4 3 2 3 3 4 2" xfId="30075" xr:uid="{933D623F-E78C-4055-9469-AA8B62D00D8E}"/>
    <cellStyle name="Comma 4 3 2 3 3 5" xfId="28134" xr:uid="{808CC0CF-0E02-4CB9-9C89-CE2DD05A9F74}"/>
    <cellStyle name="Comma 4 3 2 3 3 6" xfId="37442" xr:uid="{91CD7F58-C444-40C9-92DC-AB5663731996}"/>
    <cellStyle name="Comma 4 3 2 3 4" xfId="10705" xr:uid="{F2095FC7-1447-442D-9D66-3F659ADB6361}"/>
    <cellStyle name="Comma 4 3 2 3 4 2" xfId="12185" xr:uid="{7160B293-1C99-4CB8-B707-85005684158A}"/>
    <cellStyle name="Comma 4 3 2 3 4 2 2" xfId="15758" xr:uid="{B33D6779-5ADF-44C2-874D-3B5FB4A5DD33}"/>
    <cellStyle name="Comma 4 3 2 3 4 2 3" xfId="19285" xr:uid="{0221F7F4-FB66-4F01-8ECF-CC7807FBDAAE}"/>
    <cellStyle name="Comma 4 3 2 3 4 3" xfId="14337" xr:uid="{61DBCE74-A207-47C9-B6A0-DB51E8C8F9A5}"/>
    <cellStyle name="Comma 4 3 2 3 4 4" xfId="17864" xr:uid="{D6A6CC4A-346D-42AE-BCCE-020CD405B00B}"/>
    <cellStyle name="Comma 4 3 2 3 5" xfId="24495" xr:uid="{FBAD81F7-29D2-44FC-A2A4-5242E3112F99}"/>
    <cellStyle name="Comma 4 3 2 3 5 2" xfId="33053" xr:uid="{DE6E3BBD-BF00-477C-B830-68E7FC99A804}"/>
    <cellStyle name="Comma 4 3 2 3 5 3" xfId="40712" xr:uid="{44BD6C10-EEEF-4D22-A9C0-BD57E8164857}"/>
    <cellStyle name="Comma 4 3 2 3 6" xfId="21520" xr:uid="{C1597441-EDB2-4C90-A4C5-49DD9DD4A69A}"/>
    <cellStyle name="Comma 4 3 2 3 6 2" xfId="29467" xr:uid="{3179B954-CC31-49D4-974D-9C0897E09B9D}"/>
    <cellStyle name="Comma 4 3 2 3 7" xfId="27541" xr:uid="{FBBCE666-0CE7-4485-8721-C048D42F3578}"/>
    <cellStyle name="Comma 4 3 2 3 8" xfId="36698" xr:uid="{9954C27F-53B6-436F-BE0C-CEEA9DE1A741}"/>
    <cellStyle name="Comma 4 3 2 4" xfId="10411" xr:uid="{7C8A90E0-F402-4D7C-B4F6-A082D6CFD1F3}"/>
    <cellStyle name="Comma 4 3 2 4 2" xfId="11200" xr:uid="{ED89B196-4C57-413A-ACB0-6012DB87E604}"/>
    <cellStyle name="Comma 4 3 2 4 2 2" xfId="12665" xr:uid="{2B89649F-CFA2-46A8-894F-A70C10D10569}"/>
    <cellStyle name="Comma 4 3 2 4 2 2 2" xfId="16238" xr:uid="{A7CE1CA5-63BB-45AC-97F3-74BCD66F4A44}"/>
    <cellStyle name="Comma 4 3 2 4 2 2 3" xfId="19765" xr:uid="{292A326A-D473-4142-BE44-7412E3026B6A}"/>
    <cellStyle name="Comma 4 3 2 4 2 3" xfId="14796" xr:uid="{BC0380F2-A4E6-43BA-8799-E338AF4D11CD}"/>
    <cellStyle name="Comma 4 3 2 4 2 4" xfId="18323" xr:uid="{7CFF761B-CC1F-4DDC-8D49-74D4A340B04C}"/>
    <cellStyle name="Comma 4 3 2 4 3" xfId="10773" xr:uid="{F2D991A7-F80D-45FE-B106-FC171C4ACDF1}"/>
    <cellStyle name="Comma 4 3 2 4 3 2" xfId="12258" xr:uid="{20C14942-4079-4422-93C7-DC8A1EA62458}"/>
    <cellStyle name="Comma 4 3 2 4 3 2 2" xfId="15831" xr:uid="{AE1096FD-D10D-45B1-B496-E50C713AD70B}"/>
    <cellStyle name="Comma 4 3 2 4 3 2 3" xfId="19358" xr:uid="{FD7367F5-B516-4400-854F-603E9BAC885A}"/>
    <cellStyle name="Comma 4 3 2 4 3 3" xfId="14405" xr:uid="{EEEF502D-DE9B-43BE-A9B5-2564E413D56C}"/>
    <cellStyle name="Comma 4 3 2 4 3 4" xfId="17932" xr:uid="{3AB7C535-0BD3-4484-BF88-C6835F8021AA}"/>
    <cellStyle name="Comma 4 3 2 4 4" xfId="11969" xr:uid="{DD64E196-1003-4D47-B28D-A749967897C4}"/>
    <cellStyle name="Comma 4 3 2 4 4 2" xfId="15547" xr:uid="{FEC079F3-4ABE-4F33-9B93-49B525E92AB3}"/>
    <cellStyle name="Comma 4 3 2 4 4 3" xfId="19074" xr:uid="{4C296235-D375-4F7A-B48C-AE1A5B656F52}"/>
    <cellStyle name="Comma 4 3 2 4 5" xfId="14141" xr:uid="{4254A3FA-A6B2-4A0E-8747-16C80C39D4A2}"/>
    <cellStyle name="Comma 4 3 2 4 6" xfId="17668" xr:uid="{DA75ABD3-80F5-466C-A073-AABA8754508E}"/>
    <cellStyle name="Comma 4 3 2 5" xfId="10257" xr:uid="{56303D6B-A6B3-4764-A7A4-BCE868A6D84A}"/>
    <cellStyle name="Comma 4 3 2 5 2" xfId="11292" xr:uid="{16069904-10DC-4A7D-A31E-C95C05199531}"/>
    <cellStyle name="Comma 4 3 2 5 2 2" xfId="12757" xr:uid="{6AABEA9E-7EBC-42B2-BA9E-AE5441A25025}"/>
    <cellStyle name="Comma 4 3 2 5 2 2 2" xfId="16330" xr:uid="{68C9AF57-59C1-49FB-81C2-8917301D45C6}"/>
    <cellStyle name="Comma 4 3 2 5 2 2 3" xfId="19857" xr:uid="{811C6219-C2A1-40CF-B02A-7AD14630B3BC}"/>
    <cellStyle name="Comma 4 3 2 5 2 3" xfId="14888" xr:uid="{4BDE6D20-F53B-4D81-8146-FD3EC063A7D7}"/>
    <cellStyle name="Comma 4 3 2 5 2 4" xfId="18415" xr:uid="{CFAFB841-25A5-40C5-8519-420F8693A203}"/>
    <cellStyle name="Comma 4 3 2 5 3" xfId="10868" xr:uid="{4EBB32A1-9BAC-4B1B-B631-8F949242523E}"/>
    <cellStyle name="Comma 4 3 2 5 3 2" xfId="12350" xr:uid="{8BCE674C-7933-4C99-BE2F-9D4CE0687D72}"/>
    <cellStyle name="Comma 4 3 2 5 3 2 2" xfId="15923" xr:uid="{AE12466D-A831-4917-B784-316F8ED1D629}"/>
    <cellStyle name="Comma 4 3 2 5 3 2 3" xfId="19450" xr:uid="{9B9636A8-AE1B-4B9D-94B9-D665B084CFCA}"/>
    <cellStyle name="Comma 4 3 2 5 3 3" xfId="14496" xr:uid="{AE67373A-082A-48B0-9528-4B694FA9C5D3}"/>
    <cellStyle name="Comma 4 3 2 5 3 4" xfId="18023" xr:uid="{D0C2DDEC-3C5B-4421-A4D2-4588A06F55E0}"/>
    <cellStyle name="Comma 4 3 2 5 4" xfId="11874" xr:uid="{9147A1E9-3F65-4DED-8794-09EC03062CA9}"/>
    <cellStyle name="Comma 4 3 2 5 4 2" xfId="15452" xr:uid="{A34AA62F-359F-4998-8B79-C4D1EA293FCF}"/>
    <cellStyle name="Comma 4 3 2 5 4 3" xfId="18979" xr:uid="{C1A0CFCD-8187-47CE-8678-326120845458}"/>
    <cellStyle name="Comma 4 3 2 5 5" xfId="14048" xr:uid="{01546940-DC8F-48FC-9F6D-5E25601671BC}"/>
    <cellStyle name="Comma 4 3 2 5 6" xfId="17575" xr:uid="{DF180A15-DF90-479E-BE1E-A303D77923E5}"/>
    <cellStyle name="Comma 4 3 2 6" xfId="11054" xr:uid="{92700B9F-0B3C-4C2E-96D6-B1C827EDC1A4}"/>
    <cellStyle name="Comma 4 3 2 6 2" xfId="12505" xr:uid="{94EBEB03-53A2-4FE2-9142-7B646A5056E1}"/>
    <cellStyle name="Comma 4 3 2 6 2 2" xfId="16078" xr:uid="{D7DA0E86-76D2-469F-802D-F4F28FBD4AF5}"/>
    <cellStyle name="Comma 4 3 2 6 2 3" xfId="19605" xr:uid="{084927BA-F98B-427F-BA1F-1B686E6751EE}"/>
    <cellStyle name="Comma 4 3 2 6 3" xfId="14650" xr:uid="{2DA215C2-5BCE-4042-8166-D5610415FA50}"/>
    <cellStyle name="Comma 4 3 2 6 4" xfId="18177" xr:uid="{315B995B-D956-477C-A19F-713D332A1D80}"/>
    <cellStyle name="Comma 4 3 2 7" xfId="10638" xr:uid="{FDA12BA4-A6C6-45B1-B462-730D42F79D2E}"/>
    <cellStyle name="Comma 4 3 2 7 2" xfId="12105" xr:uid="{57CD145C-A020-4248-84D2-B5A048545AEF}"/>
    <cellStyle name="Comma 4 3 2 7 2 2" xfId="15678" xr:uid="{24A6A390-A10A-4370-B1D4-3C504AF760EB}"/>
    <cellStyle name="Comma 4 3 2 7 2 3" xfId="19205" xr:uid="{6573FF0A-0832-4943-AB9B-2F579BCA6E2E}"/>
    <cellStyle name="Comma 4 3 2 7 3" xfId="14270" xr:uid="{24886874-F7B6-4B98-B8B2-ED663FF2A1DF}"/>
    <cellStyle name="Comma 4 3 2 7 4" xfId="17797" xr:uid="{D6B8E77A-94E3-4565-B5B9-144342283FE1}"/>
    <cellStyle name="Comma 4 3 2 8" xfId="11457" xr:uid="{3F54AEBC-7ADA-44DC-B8BF-1FF9CB31C638}"/>
    <cellStyle name="Comma 4 3 2 8 2" xfId="15052" xr:uid="{4EC73479-DBAC-4216-B838-C31F5B9232C3}"/>
    <cellStyle name="Comma 4 3 2 8 3" xfId="18579" xr:uid="{A6D4AC6A-FCC6-4916-9A62-9250D2853CB2}"/>
    <cellStyle name="Comma 4 3 2 9" xfId="7187" xr:uid="{86AB6775-DAC9-4066-B641-CD3F8FAED08F}"/>
    <cellStyle name="Comma 4 3 2 9 2" xfId="13647" xr:uid="{AA7F4EC5-E59B-463D-A71D-55DAB087FA81}"/>
    <cellStyle name="Comma 4 3 2 9 3" xfId="17183" xr:uid="{28CBA1FC-C81B-4DC9-B065-02644D1107D5}"/>
    <cellStyle name="Comma 4 3 3" xfId="154" xr:uid="{960FA0C6-5A2F-4504-A24A-29917C17CC94}"/>
    <cellStyle name="Comma 4 3 3 10" xfId="7171" xr:uid="{E28709D0-BD62-4C18-AEE7-931E9083E54F}"/>
    <cellStyle name="Comma 4 3 3 2" xfId="942" xr:uid="{5462A7EB-4DA4-416B-93B7-21F540294FBD}"/>
    <cellStyle name="Comma 4 3 3 2 2" xfId="2087" xr:uid="{E37FFF08-FFBE-431D-BD1E-B4A8DD9892CF}"/>
    <cellStyle name="Comma 4 3 3 2 2 2" xfId="3850" xr:uid="{01CC7B09-5E95-47C0-A71A-35FB29C1BAB5}"/>
    <cellStyle name="Comma 4 3 3 2 2 2 2" xfId="16202" xr:uid="{058C87F7-E9E7-43D4-9EE5-5D94F9B23751}"/>
    <cellStyle name="Comma 4 3 3 2 2 2 3" xfId="19729" xr:uid="{D5418378-7886-4283-AAB9-FB54A1AC2C1B}"/>
    <cellStyle name="Comma 4 3 3 2 2 2 4" xfId="12629" xr:uid="{14DC6932-2A30-43DE-BB61-61FF3D0A8363}"/>
    <cellStyle name="Comma 4 3 3 2 2 2 5" xfId="45875" xr:uid="{910A137A-03AC-47FD-9372-5BE7B0875581}"/>
    <cellStyle name="Comma 4 3 3 2 2 3" xfId="5221" xr:uid="{453D615D-F80F-4FEF-B446-CC1AC744C4A4}"/>
    <cellStyle name="Comma 4 3 3 2 2 3 2" xfId="14760" xr:uid="{C0A01C4E-0BD7-44F1-9B1E-DD6D8E337709}"/>
    <cellStyle name="Comma 4 3 3 2 2 3 3" xfId="47224" xr:uid="{C68679FC-C93B-4777-ADB8-811C568D5B16}"/>
    <cellStyle name="Comma 4 3 3 2 2 4" xfId="18287" xr:uid="{35F8925A-35BD-4D3D-B18E-C8F9442EC8CA}"/>
    <cellStyle name="Comma 4 3 3 2 2 5" xfId="11164" xr:uid="{75CCA943-B1CC-4706-BAE1-BA255DF06B16}"/>
    <cellStyle name="Comma 4 3 3 2 2 6" xfId="44134" xr:uid="{F3D92D2A-FD3D-4C4D-9CE1-FBF42A2921E7}"/>
    <cellStyle name="Comma 4 3 3 2 3" xfId="1525" xr:uid="{324288FF-6A63-4A7E-885E-9F44C99541D5}"/>
    <cellStyle name="Comma 4 3 3 2 3 2" xfId="3332" xr:uid="{E45FA4B1-9CEA-4BF4-A3E4-993C232E4DAF}"/>
    <cellStyle name="Comma 4 3 3 2 3 2 2" xfId="15795" xr:uid="{C1A824F2-0C74-4033-9AF0-06401CBD0118}"/>
    <cellStyle name="Comma 4 3 3 2 3 2 3" xfId="19322" xr:uid="{9FCCB4E2-5E15-483D-9AF0-F984EA2E0334}"/>
    <cellStyle name="Comma 4 3 3 2 3 2 4" xfId="12222" xr:uid="{6E827032-E947-42FB-9D46-8DCD0687AE53}"/>
    <cellStyle name="Comma 4 3 3 2 3 2 5" xfId="45357" xr:uid="{B0B12861-392B-4C4F-A485-4977ED79F0F1}"/>
    <cellStyle name="Comma 4 3 3 2 3 3" xfId="14369" xr:uid="{2CB2CF04-FB3F-4684-B30B-C88950E9E931}"/>
    <cellStyle name="Comma 4 3 3 2 3 4" xfId="17896" xr:uid="{5725CC5D-7736-4B95-83F1-96FB49890489}"/>
    <cellStyle name="Comma 4 3 3 2 3 5" xfId="10737" xr:uid="{B5312749-D174-4157-AB04-7650476A9870}"/>
    <cellStyle name="Comma 4 3 3 2 3 6" xfId="43616" xr:uid="{B88540ED-A66B-4FE7-A585-2A43DAEF1183}"/>
    <cellStyle name="Comma 4 3 3 2 4" xfId="2754" xr:uid="{A5135079-668C-4D61-825A-22EEB5CB4277}"/>
    <cellStyle name="Comma 4 3 3 2 4 2" xfId="15637" xr:uid="{EF33C31C-BC20-41C7-B061-7794DB2C5092}"/>
    <cellStyle name="Comma 4 3 3 2 4 3" xfId="19164" xr:uid="{73AD7E82-8FCE-44D3-AD4A-3E337A242126}"/>
    <cellStyle name="Comma 4 3 3 2 4 4" xfId="12059" xr:uid="{0B575B00-17D9-4AD2-83D2-87F965BA43F3}"/>
    <cellStyle name="Comma 4 3 3 2 4 5" xfId="44779" xr:uid="{314BC444-823E-4D5C-845C-2A45868ABD43}"/>
    <cellStyle name="Comma 4 3 3 2 5" xfId="4703" xr:uid="{E6D59AFE-FEB1-4E98-BE12-A9D25185D2D2}"/>
    <cellStyle name="Comma 4 3 3 2 5 2" xfId="14229" xr:uid="{97199C46-AC6C-4967-8E85-8BF26CA71E6D}"/>
    <cellStyle name="Comma 4 3 3 2 5 3" xfId="46706" xr:uid="{61E0FECF-B0FF-4C21-A67E-BC917EDA4A56}"/>
    <cellStyle name="Comma 4 3 3 2 6" xfId="5593" xr:uid="{477CD4CF-CD14-4A18-8182-E6F3681D2AB3}"/>
    <cellStyle name="Comma 4 3 3 2 6 2" xfId="17756" xr:uid="{A74D3780-F462-40F8-91B0-DCDD706CDAEE}"/>
    <cellStyle name="Comma 4 3 3 2 6 3" xfId="47593" xr:uid="{75816124-15E6-4871-82C9-D4CD02922EF0}"/>
    <cellStyle name="Comma 4 3 3 2 7" xfId="10558" xr:uid="{30413E41-584B-4607-AA7A-A33449D7FE74}"/>
    <cellStyle name="Comma 4 3 3 2 8" xfId="43038" xr:uid="{F38DA07F-FD55-4EF2-BAFD-95E0B170FDFF}"/>
    <cellStyle name="Comma 4 3 3 3" xfId="567" xr:uid="{5E888A44-4E3F-476B-B257-B28A3D6A6335}"/>
    <cellStyle name="Comma 4 3 3 3 2" xfId="1847" xr:uid="{67D638A8-F43D-473E-94BA-A34FEBD022FB}"/>
    <cellStyle name="Comma 4 3 3 3 2 2" xfId="3614" xr:uid="{AA10A6C0-A08A-4285-8189-3BC28B17F39C}"/>
    <cellStyle name="Comma 4 3 3 3 2 2 2" xfId="16282" xr:uid="{21DFA096-9E2C-42B1-A4C8-9B2F53172342}"/>
    <cellStyle name="Comma 4 3 3 3 2 2 3" xfId="19809" xr:uid="{09FB9F4E-248A-4442-A69A-3C1401C3D1CF}"/>
    <cellStyle name="Comma 4 3 3 3 2 2 4" xfId="12709" xr:uid="{EBBBFCF7-92FC-42C5-B15D-00618CBDA203}"/>
    <cellStyle name="Comma 4 3 3 3 2 2 5" xfId="45639" xr:uid="{6C37FF91-FAEE-414C-98DE-BDC0C4012345}"/>
    <cellStyle name="Comma 4 3 3 3 2 3" xfId="14840" xr:uid="{B965AB82-572F-4B1E-9CEC-BD37848CC34F}"/>
    <cellStyle name="Comma 4 3 3 3 2 4" xfId="18367" xr:uid="{2FBE692E-67C9-41AF-83F0-055639D5B345}"/>
    <cellStyle name="Comma 4 3 3 3 2 5" xfId="11244" xr:uid="{AF76FA20-99AB-4B04-AEAE-7BAD2E929602}"/>
    <cellStyle name="Comma 4 3 3 3 2 6" xfId="43898" xr:uid="{FF322581-C10C-4606-8CAA-3E3AECBF7549}"/>
    <cellStyle name="Comma 4 3 3 3 3" xfId="2500" xr:uid="{2C2A90A5-9759-4E99-97AC-BCE30744CCB4}"/>
    <cellStyle name="Comma 4 3 3 3 3 2" xfId="12302" xr:uid="{7DA50C25-D0DE-4BD7-AD42-C646CE7FFCFA}"/>
    <cellStyle name="Comma 4 3 3 3 3 2 2" xfId="15875" xr:uid="{4246C437-F29E-4CD7-9291-8C222B30FD0C}"/>
    <cellStyle name="Comma 4 3 3 3 3 2 3" xfId="19402" xr:uid="{55467551-39ED-4831-AF02-7D64EBB09E45}"/>
    <cellStyle name="Comma 4 3 3 3 3 3" xfId="14448" xr:uid="{C293C256-CDFC-4CA9-B7A5-0A790F0297B2}"/>
    <cellStyle name="Comma 4 3 3 3 3 4" xfId="17975" xr:uid="{F8663230-1A33-427F-A66B-A5EF3A8510EE}"/>
    <cellStyle name="Comma 4 3 3 3 3 5" xfId="10816" xr:uid="{354BD9A7-F4A4-40AF-B3F1-C929E5B9DFDB}"/>
    <cellStyle name="Comma 4 3 3 3 3 6" xfId="44525" xr:uid="{54D7DE94-1DC5-4EB2-9725-5B0EC4D2CD61}"/>
    <cellStyle name="Comma 4 3 3 3 4" xfId="4985" xr:uid="{CE01C22B-3D10-48C5-856F-E45D30D27D95}"/>
    <cellStyle name="Comma 4 3 3 3 4 2" xfId="15625" xr:uid="{8108EB15-E8F6-4433-AB9C-E4784B356C8A}"/>
    <cellStyle name="Comma 4 3 3 3 4 3" xfId="19152" xr:uid="{A293DDD7-AC16-4008-BD84-F0AA897E5430}"/>
    <cellStyle name="Comma 4 3 3 3 4 4" xfId="12047" xr:uid="{2A499023-CDA2-434E-A8F0-B0C3146911C6}"/>
    <cellStyle name="Comma 4 3 3 3 4 5" xfId="46988" xr:uid="{D461A617-1EF6-4508-BEB3-2AB7A0F99D84}"/>
    <cellStyle name="Comma 4 3 3 3 5" xfId="5594" xr:uid="{7A209C04-D73E-4C6D-A154-88135CBCFC02}"/>
    <cellStyle name="Comma 4 3 3 3 5 2" xfId="14217" xr:uid="{4F704DF1-3181-4C29-AD4B-44F350E47CF5}"/>
    <cellStyle name="Comma 4 3 3 3 5 3" xfId="47594" xr:uid="{D402F643-2DBA-4536-9146-D833E9B6A65A}"/>
    <cellStyle name="Comma 4 3 3 3 6" xfId="17744" xr:uid="{1373E3F5-3C81-448A-B258-A72ED20A4341}"/>
    <cellStyle name="Comma 4 3 3 3 7" xfId="10536" xr:uid="{78502FAE-8071-4FA6-9277-D5ACD3D1B5BF}"/>
    <cellStyle name="Comma 4 3 3 3 8" xfId="42784" xr:uid="{89CF53BC-D742-4BBB-9AB8-D5D785D1B340}"/>
    <cellStyle name="Comma 4 3 3 4" xfId="1649" xr:uid="{48128679-E4EB-44E6-9607-E70F9B87042F}"/>
    <cellStyle name="Comma 4 3 3 4 2" xfId="11352" xr:uid="{CBF1AD27-1C40-4BD9-90F3-DFE51B8C17E8}"/>
    <cellStyle name="Comma 4 3 3 4 2 2" xfId="12817" xr:uid="{3EB40B97-ADD2-4489-81F4-F7A96D4AA20A}"/>
    <cellStyle name="Comma 4 3 3 4 2 2 2" xfId="16390" xr:uid="{AEC46FA3-0CAF-402A-823B-5F143CFD838A}"/>
    <cellStyle name="Comma 4 3 3 4 2 2 3" xfId="19917" xr:uid="{C4FD492D-94E2-4D37-812B-A281AF32B883}"/>
    <cellStyle name="Comma 4 3 3 4 2 3" xfId="14948" xr:uid="{74D92BDC-2B24-491F-8C2D-F861D42A511D}"/>
    <cellStyle name="Comma 4 3 3 4 2 4" xfId="18475" xr:uid="{A52D8AA6-1613-4476-B644-C4DF7E007E3B}"/>
    <cellStyle name="Comma 4 3 3 4 3" xfId="10928" xr:uid="{F411971D-782A-492A-85AB-A48360DE1573}"/>
    <cellStyle name="Comma 4 3 3 4 3 2" xfId="12410" xr:uid="{67187658-ADA8-4550-A8A8-3789BA48123A}"/>
    <cellStyle name="Comma 4 3 3 4 3 2 2" xfId="15983" xr:uid="{288CB9D1-CB15-46D7-AA9E-37F39B7104F9}"/>
    <cellStyle name="Comma 4 3 3 4 3 2 3" xfId="19510" xr:uid="{E0368C25-BDC9-4368-BB5F-717155ECFCA8}"/>
    <cellStyle name="Comma 4 3 3 4 3 3" xfId="14556" xr:uid="{2411519A-4687-49A1-AE86-ABAB71CEBF64}"/>
    <cellStyle name="Comma 4 3 3 4 3 4" xfId="18083" xr:uid="{559262AF-B49F-4822-8C51-92F5E82FAEBA}"/>
    <cellStyle name="Comma 4 3 3 4 4" xfId="11658" xr:uid="{5A365D87-990D-473C-8326-03EDFD9943C7}"/>
    <cellStyle name="Comma 4 3 3 4 4 2" xfId="15240" xr:uid="{BD65467C-D991-4BB3-B70B-DB676F2C5F63}"/>
    <cellStyle name="Comma 4 3 3 4 4 3" xfId="18767" xr:uid="{AB732582-9C62-4B4B-BA00-1E260AEACDAC}"/>
    <cellStyle name="Comma 4 3 3 4 5" xfId="13844" xr:uid="{F6DD0606-7140-4D14-9E8A-2963C0564A11}"/>
    <cellStyle name="Comma 4 3 3 4 6" xfId="17377" xr:uid="{902E9A92-999D-4A59-BDFA-1BFA224FF57E}"/>
    <cellStyle name="Comma 4 3 3 4 7" xfId="8383" xr:uid="{772C34EB-6717-43C3-B13A-8A5356544AAB}"/>
    <cellStyle name="Comma 4 3 3 5" xfId="1269" xr:uid="{16FCF987-12D5-4A42-A405-31C3A9CF55BC}"/>
    <cellStyle name="Comma 4 3 3 5 2" xfId="3076" xr:uid="{A4DCF176-FEC6-448C-B2F3-4593A1379BB2}"/>
    <cellStyle name="Comma 4 3 3 5 2 2" xfId="16122" xr:uid="{77D46389-1A06-455D-B662-B2AE64185A8A}"/>
    <cellStyle name="Comma 4 3 3 5 2 3" xfId="19649" xr:uid="{D568A72B-59D6-4983-993B-05D3D69145C7}"/>
    <cellStyle name="Comma 4 3 3 5 2 4" xfId="12549" xr:uid="{8CF6221E-2337-41B8-BEF9-B2AE7469A2EF}"/>
    <cellStyle name="Comma 4 3 3 5 2 5" xfId="45101" xr:uid="{0AE8152A-8CD7-46B1-94A6-8B26C39AADB9}"/>
    <cellStyle name="Comma 4 3 3 5 3" xfId="14694" xr:uid="{F37AA584-AD88-4489-B248-0E4D8094C37F}"/>
    <cellStyle name="Comma 4 3 3 5 4" xfId="18221" xr:uid="{0B004B3F-B750-4A0E-91AD-B9E720D8D040}"/>
    <cellStyle name="Comma 4 3 3 5 5" xfId="11098" xr:uid="{B32618B3-1266-4EE0-82E9-E124143E95F0}"/>
    <cellStyle name="Comma 4 3 3 5 6" xfId="43360" xr:uid="{BFBD0006-C63B-43C7-8696-C3EC5811F368}"/>
    <cellStyle name="Comma 4 3 3 6" xfId="4447" xr:uid="{74C8BA87-1CA2-4921-B385-34C23CF3F772}"/>
    <cellStyle name="Comma 4 3 3 6 2" xfId="12149" xr:uid="{BDAAF140-D93A-4A46-8C91-70E3B7BBAFD6}"/>
    <cellStyle name="Comma 4 3 3 6 2 2" xfId="15722" xr:uid="{64EE3C1D-D0DC-40DD-95C3-BB0134C6C068}"/>
    <cellStyle name="Comma 4 3 3 6 2 3" xfId="19249" xr:uid="{5C0019B3-B4B5-49D0-A48C-B93DD5ECF7F4}"/>
    <cellStyle name="Comma 4 3 3 6 3" xfId="14301" xr:uid="{04D398DD-3133-44B8-A145-709DC1E70F06}"/>
    <cellStyle name="Comma 4 3 3 6 4" xfId="17828" xr:uid="{2E984FFC-6006-418D-933F-243F5F60F6EF}"/>
    <cellStyle name="Comma 4 3 3 6 5" xfId="10669" xr:uid="{216B4C2A-115B-4CC8-82F6-B785DCD3DDAE}"/>
    <cellStyle name="Comma 4 3 3 6 6" xfId="46450" xr:uid="{EB633CB6-73F9-46B4-B961-8A0AD05C9F0D}"/>
    <cellStyle name="Comma 4 3 3 7" xfId="11517" xr:uid="{1CC7A3EB-D365-4184-BB55-46F8B69F63AB}"/>
    <cellStyle name="Comma 4 3 3 7 2" xfId="15112" xr:uid="{3CFC5F0E-4D6C-479C-B08C-FC8940BF3AA7}"/>
    <cellStyle name="Comma 4 3 3 7 3" xfId="18639" xr:uid="{42AC900A-45C7-49C7-8B0A-0C50A9A15B2F}"/>
    <cellStyle name="Comma 4 3 3 8" xfId="13630" xr:uid="{2EFE82C7-99A3-4F41-988F-07EAC20036B3}"/>
    <cellStyle name="Comma 4 3 3 9" xfId="17166" xr:uid="{ED5F36A6-7800-4D05-BAD3-4A7E5184A7D7}"/>
    <cellStyle name="Comma 4 3 4" xfId="7153" xr:uid="{B90F884C-ABD9-431D-9A52-AC31D57E8524}"/>
    <cellStyle name="Comma 4 3 4 2" xfId="10296" xr:uid="{5085BA10-7498-43C0-8A95-5DED7E966942}"/>
    <cellStyle name="Comma 4 3 4 2 2" xfId="11328" xr:uid="{9859DD03-EE53-4CA3-9883-042D1DF6986E}"/>
    <cellStyle name="Comma 4 3 4 2 2 2" xfId="12793" xr:uid="{0FF5B6B0-C598-4764-9E3C-767A960238C4}"/>
    <cellStyle name="Comma 4 3 4 2 2 2 2" xfId="16366" xr:uid="{240C333D-4527-4A52-974A-7C56D22C6EA7}"/>
    <cellStyle name="Comma 4 3 4 2 2 2 3" xfId="19893" xr:uid="{915E1539-7536-402F-A9F0-0E357F412F4F}"/>
    <cellStyle name="Comma 4 3 4 2 2 3" xfId="14924" xr:uid="{F0AB9570-DEC6-4506-A729-DC233F171D97}"/>
    <cellStyle name="Comma 4 3 4 2 2 4" xfId="18451" xr:uid="{205D1384-BE79-4134-AA55-7888B095EA12}"/>
    <cellStyle name="Comma 4 3 4 2 3" xfId="10904" xr:uid="{5B4BDDB5-DEFD-4430-BCBD-58C0F74652C3}"/>
    <cellStyle name="Comma 4 3 4 2 3 2" xfId="12386" xr:uid="{95CF3542-509D-4C08-B505-6CCACBB48368}"/>
    <cellStyle name="Comma 4 3 4 2 3 2 2" xfId="15959" xr:uid="{F5CCE7B5-E063-4089-A734-6F665C9AA3E1}"/>
    <cellStyle name="Comma 4 3 4 2 3 2 3" xfId="19486" xr:uid="{86029D77-9117-4A22-A97A-4361CD4390D1}"/>
    <cellStyle name="Comma 4 3 4 2 3 3" xfId="14532" xr:uid="{81A2F1D8-F640-4CA1-BAF0-A54E2085E160}"/>
    <cellStyle name="Comma 4 3 4 2 3 4" xfId="18059" xr:uid="{D11CCDE6-1C8E-4EC2-A3DF-946830B8A935}"/>
    <cellStyle name="Comma 4 3 4 2 4" xfId="11902" xr:uid="{9BC43FA2-97C3-4EDA-8C23-DDD74E99A7BB}"/>
    <cellStyle name="Comma 4 3 4 2 4 2" xfId="15480" xr:uid="{FD0C33B3-88E7-4E42-BFE7-27E17C2029CC}"/>
    <cellStyle name="Comma 4 3 4 2 4 3" xfId="19007" xr:uid="{7918A186-3655-41C4-8618-B66657B990FD}"/>
    <cellStyle name="Comma 4 3 4 2 5" xfId="14076" xr:uid="{6624D309-C01C-42A1-A90C-7597A7ACB3A3}"/>
    <cellStyle name="Comma 4 3 4 2 6" xfId="17603" xr:uid="{6B228ABF-2B84-4E55-94B1-32AA6EBD7537}"/>
    <cellStyle name="Comma 4 3 4 3" xfId="9399" xr:uid="{45924D67-323C-408E-BF2A-F33FA631A224}"/>
    <cellStyle name="Comma 4 3 4 3 2" xfId="11121" xr:uid="{481275EA-25FF-4302-B0E9-AFF83857F907}"/>
    <cellStyle name="Comma 4 3 4 3 2 2" xfId="12573" xr:uid="{7559F3BD-BC20-4785-B3E2-BEE975F60D67}"/>
    <cellStyle name="Comma 4 3 4 3 2 2 2" xfId="16146" xr:uid="{76530BC6-BFB7-401A-89DC-524B7EBB29A4}"/>
    <cellStyle name="Comma 4 3 4 3 2 2 3" xfId="19673" xr:uid="{1FF9EB38-2789-44F5-9309-A96667DFF6F7}"/>
    <cellStyle name="Comma 4 3 4 3 2 3" xfId="14717" xr:uid="{DF545792-584B-4E35-A144-B0CDDD58F7AC}"/>
    <cellStyle name="Comma 4 3 4 3 2 4" xfId="18244" xr:uid="{ED9D6388-34A7-45F9-B00D-B11BAEB0E53F}"/>
    <cellStyle name="Comma 4 3 4 4" xfId="10693" xr:uid="{2E402CD3-3A02-4196-9784-972B2F12BA59}"/>
    <cellStyle name="Comma 4 3 4 4 2" xfId="12173" xr:uid="{FC1E8C43-A150-440B-9A15-E9FC2C1562E1}"/>
    <cellStyle name="Comma 4 3 4 4 2 2" xfId="15746" xr:uid="{C7C26CBF-233A-4E44-8078-B4F3A493ABD0}"/>
    <cellStyle name="Comma 4 3 4 4 2 3" xfId="19273" xr:uid="{77B3BF45-C74E-4BDA-BD24-9F6661A2B376}"/>
    <cellStyle name="Comma 4 3 4 4 3" xfId="14325" xr:uid="{B13D4DCA-506D-43ED-97A5-C2A090934DAD}"/>
    <cellStyle name="Comma 4 3 4 4 4" xfId="17852" xr:uid="{26B7C067-0FEC-41C2-93D3-52D7B3DB6176}"/>
    <cellStyle name="Comma 4 3 4 5" xfId="11493" xr:uid="{3656626C-6A17-44C7-8DE9-7D50220BA2DA}"/>
    <cellStyle name="Comma 4 3 4 5 2" xfId="15088" xr:uid="{9A839AF2-75AF-4A69-8865-902DF7C699C8}"/>
    <cellStyle name="Comma 4 3 4 5 3" xfId="18615" xr:uid="{900DE20B-994C-4A35-B82F-B3955F87CDF9}"/>
    <cellStyle name="Comma 4 3 4 6" xfId="13613" xr:uid="{84E019D0-91AE-4445-B510-A0B29B0019E8}"/>
    <cellStyle name="Comma 4 3 4 7" xfId="17149" xr:uid="{7EF2A9F8-4990-4875-B7B5-AB5C90A3EA96}"/>
    <cellStyle name="Comma 4 3 5" xfId="10409" xr:uid="{7106F5B0-68AD-4A6A-9CA1-0196FB864FEE}"/>
    <cellStyle name="Comma 4 3 5 2" xfId="11188" xr:uid="{71152D75-165E-48CB-809A-E444D5F46980}"/>
    <cellStyle name="Comma 4 3 5 2 2" xfId="12653" xr:uid="{FAC854B3-D50A-4825-8169-11846864BEFE}"/>
    <cellStyle name="Comma 4 3 5 2 2 2" xfId="16226" xr:uid="{FC6B92A8-E8BA-4676-BA81-3D29FA661A8D}"/>
    <cellStyle name="Comma 4 3 5 2 2 3" xfId="19753" xr:uid="{2779F7EA-2C70-40EB-B1FE-27D403D95B0A}"/>
    <cellStyle name="Comma 4 3 5 2 3" xfId="14784" xr:uid="{BEC415FD-E846-4B7F-9E22-327C926D810D}"/>
    <cellStyle name="Comma 4 3 5 2 4" xfId="18311" xr:uid="{489E3406-D69E-4BAA-932F-C9C7F25AAAA4}"/>
    <cellStyle name="Comma 4 3 5 3" xfId="10761" xr:uid="{423F370A-BF98-46CE-A4A3-8FF9575AB03F}"/>
    <cellStyle name="Comma 4 3 5 3 2" xfId="12246" xr:uid="{CADC0584-C0EE-49BF-8CF7-129CE3AE835F}"/>
    <cellStyle name="Comma 4 3 5 3 2 2" xfId="15819" xr:uid="{94161532-4486-4ED0-A72D-4B5FC6698611}"/>
    <cellStyle name="Comma 4 3 5 3 2 3" xfId="19346" xr:uid="{F58AC5C7-8478-4BE9-95C4-615DAD584C56}"/>
    <cellStyle name="Comma 4 3 5 3 3" xfId="14393" xr:uid="{F430B9C8-DC5A-447B-B3F6-C49066E91386}"/>
    <cellStyle name="Comma 4 3 5 3 4" xfId="17920" xr:uid="{F1840544-3CD5-46D1-8062-47B677F86682}"/>
    <cellStyle name="Comma 4 3 5 4" xfId="11968" xr:uid="{77030E00-A0F0-4288-83BB-7EB7E8663029}"/>
    <cellStyle name="Comma 4 3 5 4 2" xfId="15546" xr:uid="{32231B36-3789-43B6-82CF-AF6DF30D4D80}"/>
    <cellStyle name="Comma 4 3 5 4 3" xfId="19073" xr:uid="{9832DFED-6C8B-46FF-9302-C15A3F31B8EF}"/>
    <cellStyle name="Comma 4 3 5 5" xfId="14140" xr:uid="{5AE90316-CD74-49D8-9B27-B8CA08744500}"/>
    <cellStyle name="Comma 4 3 5 6" xfId="17667" xr:uid="{BE60A58B-4970-43E0-B03C-5B364136CC59}"/>
    <cellStyle name="Comma 4 3 6" xfId="10265" xr:uid="{1B6B274C-6AD9-439B-BA9A-AED030E11842}"/>
    <cellStyle name="Comma 4 3 6 2" xfId="11268" xr:uid="{51F8A889-5CB8-4CE4-A7AB-B6B14CC4FB8C}"/>
    <cellStyle name="Comma 4 3 6 2 2" xfId="12733" xr:uid="{96E2DAEF-9F3F-444B-A90D-D3CF2E26CF59}"/>
    <cellStyle name="Comma 4 3 6 2 2 2" xfId="16306" xr:uid="{EBCBA00F-FB76-4409-AEF9-493B8454FC30}"/>
    <cellStyle name="Comma 4 3 6 2 2 3" xfId="19833" xr:uid="{C2BAC846-53EC-4D01-988D-71E65B3FE55D}"/>
    <cellStyle name="Comma 4 3 6 2 3" xfId="14864" xr:uid="{DC2C31BD-2D76-43BA-A790-DC8A0AE82932}"/>
    <cellStyle name="Comma 4 3 6 2 4" xfId="18391" xr:uid="{AEA28D00-34A0-446E-9041-C603AB87F141}"/>
    <cellStyle name="Comma 4 3 6 3" xfId="10844" xr:uid="{D0291ED1-6728-49E1-B71B-B322F2FB992A}"/>
    <cellStyle name="Comma 4 3 6 3 2" xfId="12326" xr:uid="{DC5A9151-C1B2-4024-A776-B91AB4E23BF7}"/>
    <cellStyle name="Comma 4 3 6 3 2 2" xfId="15899" xr:uid="{06FA541C-08DF-486F-99D5-FBF9B8D9C663}"/>
    <cellStyle name="Comma 4 3 6 3 2 3" xfId="19426" xr:uid="{BE525FC6-C70C-4DA0-B41F-A096C727A706}"/>
    <cellStyle name="Comma 4 3 6 3 3" xfId="14472" xr:uid="{66477893-8E3C-4136-BD4F-4195B989BC63}"/>
    <cellStyle name="Comma 4 3 6 3 4" xfId="17999" xr:uid="{1436E839-BA32-4113-B0FD-8261251B9B63}"/>
    <cellStyle name="Comma 4 3 6 4" xfId="11879" xr:uid="{6DD61832-DE01-4289-8C89-E6393CD7954C}"/>
    <cellStyle name="Comma 4 3 6 4 2" xfId="15457" xr:uid="{66096158-8C8A-4525-A7B0-0EC4B8CA7A1D}"/>
    <cellStyle name="Comma 4 3 6 4 3" xfId="18984" xr:uid="{53896890-6769-4600-AF45-EEED95D92C83}"/>
    <cellStyle name="Comma 4 3 6 5" xfId="14053" xr:uid="{1B0B0972-7E3C-47E4-A32C-6CCE92ADADA2}"/>
    <cellStyle name="Comma 4 3 6 6" xfId="17580" xr:uid="{9445F7C0-2981-47DF-B592-DFB6F549DBC4}"/>
    <cellStyle name="Comma 4 3 7" xfId="11042" xr:uid="{579D06BB-6DD0-47A6-B1A5-DFE519511FC4}"/>
    <cellStyle name="Comma 4 3 7 2" xfId="12493" xr:uid="{B5BA82EF-3BD3-4301-B305-93C05D36A2ED}"/>
    <cellStyle name="Comma 4 3 7 2 2" xfId="16066" xr:uid="{D8DDCB80-3EBD-4967-A80B-7C10CAB7BE84}"/>
    <cellStyle name="Comma 4 3 7 2 3" xfId="19593" xr:uid="{B83D36E3-A9E3-4C76-BDC1-7DE4AF285666}"/>
    <cellStyle name="Comma 4 3 7 3" xfId="14638" xr:uid="{59582A98-6E3D-4732-A564-DB7224989B9E}"/>
    <cellStyle name="Comma 4 3 7 4" xfId="18165" xr:uid="{1DE5F1EA-B3C0-4BAC-90C1-7A86B436357D}"/>
    <cellStyle name="Comma 4 3 8" xfId="10626" xr:uid="{2C0C4209-E12F-42EF-B250-B06E3871E0B7}"/>
    <cellStyle name="Comma 4 3 8 2" xfId="12093" xr:uid="{257D99BC-F86A-4C6B-AF23-21F6003FA7CA}"/>
    <cellStyle name="Comma 4 3 8 2 2" xfId="15666" xr:uid="{0E46EBA0-F2AB-436D-935E-E5A850831F9A}"/>
    <cellStyle name="Comma 4 3 8 2 3" xfId="19193" xr:uid="{C42DBF60-C51D-4CAB-99F5-16AC13AE9E3A}"/>
    <cellStyle name="Comma 4 3 8 3" xfId="14258" xr:uid="{4AAAFEED-EBD5-4DC9-A9F6-04EB34140B4E}"/>
    <cellStyle name="Comma 4 3 8 4" xfId="17785" xr:uid="{5D126B9F-11A1-46CD-8AD4-6DABF7E63C50}"/>
    <cellStyle name="Comma 4 3 9" xfId="11433" xr:uid="{B9A9EB73-5409-4B61-898E-C4DA72E7E044}"/>
    <cellStyle name="Comma 4 3 9 2" xfId="15028" xr:uid="{3893C658-CE18-47A1-91EC-9F80724BC2F4}"/>
    <cellStyle name="Comma 4 3 9 3" xfId="18555" xr:uid="{B572B6AC-39A9-4007-8C6C-C9C0EA0C1588}"/>
    <cellStyle name="Comma 4 4" xfId="117" xr:uid="{29F15A36-A804-4DF1-8ACA-B0CD1BBF2DAB}"/>
    <cellStyle name="Comma 4 4 10" xfId="7194" xr:uid="{84E3BF32-2D24-4BDF-A9E9-C083B289245D}"/>
    <cellStyle name="Comma 4 4 10 2" xfId="13654" xr:uid="{D28CA8DD-7964-43F3-9EC2-21E96F294111}"/>
    <cellStyle name="Comma 4 4 10 3" xfId="17190" xr:uid="{C81E2D8C-23DC-4AB8-92C7-1FA87D87DD26}"/>
    <cellStyle name="Comma 4 4 11" xfId="6564" xr:uid="{E6779238-BC50-4802-827E-8D1ED7FCAEAE}"/>
    <cellStyle name="Comma 4 4 2" xfId="7183" xr:uid="{088CAA86-51A1-45C0-B11A-C914ABD44EE5}"/>
    <cellStyle name="Comma 4 4 2 10" xfId="6385" xr:uid="{1EDB08C2-7928-4F86-9B53-2DAA358DB24F}"/>
    <cellStyle name="Comma 4 4 2 2" xfId="7128" xr:uid="{B8E2F425-75AA-43BE-9207-14E164CEC0EE}"/>
    <cellStyle name="Comma 4 4 2 2 2" xfId="10379" xr:uid="{5758BF9D-6992-4E6C-81C6-38BC473FB10D}"/>
    <cellStyle name="Comma 4 4 2 2 2 2" xfId="11384" xr:uid="{B34498CD-606F-42CA-A41E-D82ECF60542C}"/>
    <cellStyle name="Comma 4 4 2 2 2 2 2" xfId="12849" xr:uid="{7E447DCC-3B7E-43A8-B889-72945A0BF2E9}"/>
    <cellStyle name="Comma 4 4 2 2 2 2 2 2" xfId="16422" xr:uid="{EE52CFA1-9D73-4285-8694-C02D943A3F32}"/>
    <cellStyle name="Comma 4 4 2 2 2 2 2 3" xfId="19949" xr:uid="{8E72CE81-D515-46B9-92AB-12B40108C591}"/>
    <cellStyle name="Comma 4 4 2 2 2 2 3" xfId="14980" xr:uid="{F9DC4AC7-9A8D-4797-A593-AFDF14C6ED67}"/>
    <cellStyle name="Comma 4 4 2 2 2 2 4" xfId="18507" xr:uid="{87D978B8-1367-49A1-8B9B-3CD44A15CFBC}"/>
    <cellStyle name="Comma 4 4 2 2 2 3" xfId="10960" xr:uid="{FD68B9DA-3912-42F7-8EC0-565F877FCEAB}"/>
    <cellStyle name="Comma 4 4 2 2 2 3 2" xfId="12442" xr:uid="{8B73EA41-BE61-4C2F-803A-54EAD88AC0DF}"/>
    <cellStyle name="Comma 4 4 2 2 2 3 2 2" xfId="16015" xr:uid="{1EDA65F3-7E7B-419F-A40E-24DCA7AE8822}"/>
    <cellStyle name="Comma 4 4 2 2 2 3 2 3" xfId="19542" xr:uid="{CAF8A6D4-569E-430C-AC72-0D3F30403356}"/>
    <cellStyle name="Comma 4 4 2 2 2 3 3" xfId="14588" xr:uid="{BAF1F245-309D-4E47-B683-83A5AF0995D3}"/>
    <cellStyle name="Comma 4 4 2 2 2 3 4" xfId="18115" xr:uid="{AF422011-552E-4F8C-B871-36FEA94272D7}"/>
    <cellStyle name="Comma 4 4 2 2 2 4" xfId="11949" xr:uid="{A1D7C35A-FCF0-49F7-A1F5-06B376F49243}"/>
    <cellStyle name="Comma 4 4 2 2 2 4 2" xfId="15527" xr:uid="{824E1CAF-E7D7-4ACF-8C3E-DBDD1E93A7AB}"/>
    <cellStyle name="Comma 4 4 2 2 2 4 3" xfId="19054" xr:uid="{8A8A9226-3434-4539-AB24-D743F0E98FD2}"/>
    <cellStyle name="Comma 4 4 2 2 2 5" xfId="14121" xr:uid="{6B40AFFC-29F5-42D5-B8C8-BA1DC047742D}"/>
    <cellStyle name="Comma 4 4 2 2 2 6" xfId="17648" xr:uid="{E6C1D543-8CE9-4D48-9150-83CBF384F610}"/>
    <cellStyle name="Comma 4 4 2 2 3" xfId="11168" xr:uid="{FB79787C-7388-46B3-A091-669E128B4D75}"/>
    <cellStyle name="Comma 4 4 2 2 3 2" xfId="12633" xr:uid="{65B7F6E3-F06A-469F-89F5-01B3E7A96E7E}"/>
    <cellStyle name="Comma 4 4 2 2 3 2 2" xfId="16206" xr:uid="{2F2227F9-0062-4C7F-BF03-EF513BF0D663}"/>
    <cellStyle name="Comma 4 4 2 2 3 2 3" xfId="19733" xr:uid="{5F8C8C3E-1778-4F94-AA4E-AAA52F376596}"/>
    <cellStyle name="Comma 4 4 2 2 3 3" xfId="14764" xr:uid="{CFC833BD-8A6E-40AD-B729-0A43A9F6C6F4}"/>
    <cellStyle name="Comma 4 4 2 2 3 4" xfId="18291" xr:uid="{03D7C2AC-42FA-4F98-BB86-7710FC86AE68}"/>
    <cellStyle name="Comma 4 4 2 2 4" xfId="10741" xr:uid="{CCAA07B0-0330-4145-BA15-180380F71478}"/>
    <cellStyle name="Comma 4 4 2 2 4 2" xfId="12226" xr:uid="{BDD3220C-D9C0-4937-AFE5-E5616A2195BD}"/>
    <cellStyle name="Comma 4 4 2 2 4 2 2" xfId="15799" xr:uid="{4F620EB0-331C-4438-928A-5E5D02D1E93D}"/>
    <cellStyle name="Comma 4 4 2 2 4 2 3" xfId="19326" xr:uid="{2964886A-3DEF-4913-A284-90FF0332C6B0}"/>
    <cellStyle name="Comma 4 4 2 2 4 3" xfId="14373" xr:uid="{B6E19B88-AA0D-4F8A-9DE4-35F0599DB816}"/>
    <cellStyle name="Comma 4 4 2 2 4 4" xfId="17900" xr:uid="{1B170F45-C69D-4086-B8E4-6274892A66EF}"/>
    <cellStyle name="Comma 4 4 2 2 5" xfId="11549" xr:uid="{FED29E6A-AE8E-48EF-9FF5-86DCE355B55C}"/>
    <cellStyle name="Comma 4 4 2 2 5 2" xfId="15144" xr:uid="{55726F30-644C-49E0-AF44-F1C3D4CD8D1D}"/>
    <cellStyle name="Comma 4 4 2 2 5 3" xfId="18671" xr:uid="{3C48486F-705D-4A50-A7B3-BA20759D8B6C}"/>
    <cellStyle name="Comma 4 4 2 2 6" xfId="13588" xr:uid="{03C26438-A63F-4F05-BA35-1DFFD1D57521}"/>
    <cellStyle name="Comma 4 4 2 2 7" xfId="17124" xr:uid="{543C1E22-1B81-46FA-BA2B-AF613B215F33}"/>
    <cellStyle name="Comma 4 4 2 3" xfId="10471" xr:uid="{61A11EC0-7791-420E-BC4A-A763D5EC42AE}"/>
    <cellStyle name="Comma 4 4 2 3 2" xfId="11248" xr:uid="{2F3A19D7-DABB-4B9B-AA05-2C2D5127F0D9}"/>
    <cellStyle name="Comma 4 4 2 3 2 2" xfId="12713" xr:uid="{3063A68F-798A-4353-9157-D3CE0C6B813D}"/>
    <cellStyle name="Comma 4 4 2 3 2 2 2" xfId="16286" xr:uid="{D4D7033E-E494-4DFF-A557-6307EDD76522}"/>
    <cellStyle name="Comma 4 4 2 3 2 2 3" xfId="19813" xr:uid="{1DAB3D8F-2832-462B-8D12-3746E11A2622}"/>
    <cellStyle name="Comma 4 4 2 3 2 3" xfId="14844" xr:uid="{36AE9E3B-4CDA-4EED-B34B-E5C42E2EF3FB}"/>
    <cellStyle name="Comma 4 4 2 3 2 4" xfId="18371" xr:uid="{C50D3756-A346-45A0-9A5D-BE3D2D73AB2A}"/>
    <cellStyle name="Comma 4 4 2 3 3" xfId="10820" xr:uid="{B73706DB-5F78-47FB-8BA1-96C1DBEE08A8}"/>
    <cellStyle name="Comma 4 4 2 3 3 2" xfId="12306" xr:uid="{2EC4B368-2AF6-4448-835C-D99198EB043F}"/>
    <cellStyle name="Comma 4 4 2 3 3 2 2" xfId="15879" xr:uid="{8F5993A7-98F1-476C-A823-080F08F6E2C8}"/>
    <cellStyle name="Comma 4 4 2 3 3 2 3" xfId="19406" xr:uid="{E81BAB95-FA42-4854-9980-AFA3CBD52B4B}"/>
    <cellStyle name="Comma 4 4 2 3 3 3" xfId="14452" xr:uid="{0902848E-9915-4DDA-ACD6-5E005715799E}"/>
    <cellStyle name="Comma 4 4 2 3 3 4" xfId="17979" xr:uid="{B6D4479E-FEF0-4088-A568-781920DEF38C}"/>
    <cellStyle name="Comma 4 4 2 3 4" xfId="12007" xr:uid="{85C91B97-800F-4D92-AAFE-8E5A37A1840C}"/>
    <cellStyle name="Comma 4 4 2 3 4 2" xfId="15585" xr:uid="{27FD7F29-F2A4-4E74-8E2A-5D1043159D4D}"/>
    <cellStyle name="Comma 4 4 2 3 4 3" xfId="19112" xr:uid="{18F3461E-C14E-4D55-A1FF-BC2D0F6DFFB8}"/>
    <cellStyle name="Comma 4 4 2 3 5" xfId="14178" xr:uid="{DF427458-14E6-47F7-A1EC-1482862A3A63}"/>
    <cellStyle name="Comma 4 4 2 3 6" xfId="17705" xr:uid="{67ECF2EF-A2F1-4AC5-8E24-B3137F497832}"/>
    <cellStyle name="Comma 4 4 2 4" xfId="8723" xr:uid="{D0675FEF-BF22-4BD7-BEFE-4579C17860B2}"/>
    <cellStyle name="Comma 4 4 2 4 2" xfId="11300" xr:uid="{F75776E1-13D2-4C48-A661-4E4A1D1AC0D6}"/>
    <cellStyle name="Comma 4 4 2 4 2 2" xfId="12765" xr:uid="{DEBFEC09-735F-469A-8968-8E83162D0606}"/>
    <cellStyle name="Comma 4 4 2 4 2 2 2" xfId="16338" xr:uid="{2D770C04-41F1-41E4-AF36-39B9DF039AF8}"/>
    <cellStyle name="Comma 4 4 2 4 2 2 3" xfId="19865" xr:uid="{D39EEF85-B3F8-434A-A850-FEBAF83174EB}"/>
    <cellStyle name="Comma 4 4 2 4 2 3" xfId="14896" xr:uid="{6988C3D7-164C-4E02-8A87-6E1BD3CA0EF4}"/>
    <cellStyle name="Comma 4 4 2 4 2 4" xfId="18423" xr:uid="{C50FD971-08AF-4F90-B388-8A1E3B0E2F99}"/>
    <cellStyle name="Comma 4 4 2 4 3" xfId="10876" xr:uid="{EA09B1CD-9AD4-4C52-B65E-73F75EB95A83}"/>
    <cellStyle name="Comma 4 4 2 4 3 2" xfId="12358" xr:uid="{2A31757A-F2BF-4D63-92BD-4C03BD7C538F}"/>
    <cellStyle name="Comma 4 4 2 4 3 2 2" xfId="15931" xr:uid="{D7C27274-FD0D-446A-A0FD-31F90A2D0D05}"/>
    <cellStyle name="Comma 4 4 2 4 3 2 3" xfId="19458" xr:uid="{72692F2A-7772-4687-A523-A4839723D99B}"/>
    <cellStyle name="Comma 4 4 2 4 3 3" xfId="14504" xr:uid="{8A6A4707-B5D7-470E-8AC7-89ECF150FAFC}"/>
    <cellStyle name="Comma 4 4 2 4 3 4" xfId="18031" xr:uid="{E22DB3FA-AA5F-457A-B540-416B106DB55C}"/>
    <cellStyle name="Comma 4 4 2 4 4" xfId="11699" xr:uid="{CE5A9F32-417D-4179-B78D-FE723C5D36A6}"/>
    <cellStyle name="Comma 4 4 2 4 4 2" xfId="15278" xr:uid="{E3472469-5284-4E4E-9918-0865E60D834E}"/>
    <cellStyle name="Comma 4 4 2 4 4 3" xfId="18805" xr:uid="{B579701A-9A94-4CE5-8B96-42839C6E70D3}"/>
    <cellStyle name="Comma 4 4 2 4 5" xfId="13881" xr:uid="{5CD27441-B091-4198-928C-5AAEFC46194B}"/>
    <cellStyle name="Comma 4 4 2 4 6" xfId="17414" xr:uid="{E33774E5-AE8E-49D3-8A7B-ED6A35FE5FF4}"/>
    <cellStyle name="Comma 4 4 2 5" xfId="11102" xr:uid="{73C1FF94-1FD8-42DA-A6BB-ADAB66979209}"/>
    <cellStyle name="Comma 4 4 2 5 2" xfId="12553" xr:uid="{223B1A93-A8BB-4D62-A13F-7C4C65CE1451}"/>
    <cellStyle name="Comma 4 4 2 5 2 2" xfId="16126" xr:uid="{70563F96-7376-49C1-953E-49197EC3F5F6}"/>
    <cellStyle name="Comma 4 4 2 5 2 3" xfId="19653" xr:uid="{C3F3BFB8-A21D-4C4A-80BF-955A79D30416}"/>
    <cellStyle name="Comma 4 4 2 5 3" xfId="14698" xr:uid="{312E48A5-7E88-4B77-87BF-97CC941291F2}"/>
    <cellStyle name="Comma 4 4 2 5 4" xfId="18225" xr:uid="{0ECC4316-0E40-443C-BD5E-AF57595CEE50}"/>
    <cellStyle name="Comma 4 4 2 6" xfId="10673" xr:uid="{DE214C45-8A2B-40A9-97EF-9ABD4DDAF981}"/>
    <cellStyle name="Comma 4 4 2 6 2" xfId="12153" xr:uid="{B7919B65-459B-43D2-A5C1-2EF34B4D8373}"/>
    <cellStyle name="Comma 4 4 2 6 2 2" xfId="15726" xr:uid="{74BE4D4F-1DC8-45B9-A0F3-CFE99B6F0507}"/>
    <cellStyle name="Comma 4 4 2 6 2 3" xfId="19253" xr:uid="{721359B2-F709-4944-8ABA-9D9E1646D205}"/>
    <cellStyle name="Comma 4 4 2 6 3" xfId="14305" xr:uid="{5478A9F4-2706-4E33-A321-17740BDF7A9D}"/>
    <cellStyle name="Comma 4 4 2 6 4" xfId="17832" xr:uid="{CEECB404-0264-46E4-A699-2721B66381E1}"/>
    <cellStyle name="Comma 4 4 2 7" xfId="11465" xr:uid="{1350C59F-4E5B-49F5-90D6-28223F0D18DB}"/>
    <cellStyle name="Comma 4 4 2 7 2" xfId="15060" xr:uid="{53B3547C-91FE-4FD5-B0D9-2D4057FE4325}"/>
    <cellStyle name="Comma 4 4 2 7 3" xfId="18587" xr:uid="{0A992270-6353-41C3-B478-2E41BAC740AB}"/>
    <cellStyle name="Comma 4 4 2 8" xfId="13643" xr:uid="{C0CB8B0C-8756-4D0A-AE5D-7D89120BBC46}"/>
    <cellStyle name="Comma 4 4 2 9" xfId="17179" xr:uid="{6A502FCA-0530-4DD0-830B-BA0C279180E8}"/>
    <cellStyle name="Comma 4 4 3" xfId="7138" xr:uid="{1E278EFB-8C7C-49D1-9422-2DDF43476384}"/>
    <cellStyle name="Comma 4 4 3 2" xfId="10381" xr:uid="{54C3EAFE-F1F7-4AF6-ADE5-AAACD3A1964B}"/>
    <cellStyle name="Comma 4 4 3 2 2" xfId="11360" xr:uid="{1BDF20D7-A42E-433B-BE14-072D25BCF055}"/>
    <cellStyle name="Comma 4 4 3 2 2 2" xfId="12825" xr:uid="{E0ECB17B-A59C-4242-956E-E69337423FA2}"/>
    <cellStyle name="Comma 4 4 3 2 2 2 2" xfId="16398" xr:uid="{4E760A80-EB04-4F97-A79E-6F911653EE77}"/>
    <cellStyle name="Comma 4 4 3 2 2 2 3" xfId="19925" xr:uid="{84ED74B8-54A6-48D8-8794-5681556FA51D}"/>
    <cellStyle name="Comma 4 4 3 2 2 3" xfId="14956" xr:uid="{B67B232F-3AEE-4ED1-B6B2-FDF09A73DE4D}"/>
    <cellStyle name="Comma 4 4 3 2 2 4" xfId="18483" xr:uid="{8B918953-40FF-4D7F-B92E-BFC37424987A}"/>
    <cellStyle name="Comma 4 4 3 2 3" xfId="10936" xr:uid="{3E30A6F8-118F-415D-9DE6-CFA119142891}"/>
    <cellStyle name="Comma 4 4 3 2 3 2" xfId="12418" xr:uid="{F04478C1-20E0-44EE-8DEB-03C7D477C879}"/>
    <cellStyle name="Comma 4 4 3 2 3 2 2" xfId="15991" xr:uid="{CCF622D3-F97B-433D-B9FF-7BA4FCD9F13A}"/>
    <cellStyle name="Comma 4 4 3 2 3 2 3" xfId="19518" xr:uid="{5FFCC86F-7C37-45AC-8192-86247E7E0B19}"/>
    <cellStyle name="Comma 4 4 3 2 3 3" xfId="14564" xr:uid="{B1C195D6-5FE1-4336-8AC5-5B9B22FC7FDF}"/>
    <cellStyle name="Comma 4 4 3 2 3 4" xfId="18091" xr:uid="{7E80D6B7-7C8D-47AA-8ECB-589364EB9F14}"/>
    <cellStyle name="Comma 4 4 3 2 4" xfId="11951" xr:uid="{BA50FF12-D8DD-4ED4-A81D-EAF7CB6F718B}"/>
    <cellStyle name="Comma 4 4 3 2 4 2" xfId="15529" xr:uid="{3E224B7E-FDAA-410D-A1F3-4B03775B50D2}"/>
    <cellStyle name="Comma 4 4 3 2 4 3" xfId="19056" xr:uid="{3E07C95D-41A1-44B5-A68B-48F26D3E5434}"/>
    <cellStyle name="Comma 4 4 3 2 5" xfId="14123" xr:uid="{58CD501A-4B38-4201-8442-05F5BFB45905}"/>
    <cellStyle name="Comma 4 4 3 2 6" xfId="17650" xr:uid="{5A98A8D5-CF53-40A5-A064-126443392574}"/>
    <cellStyle name="Comma 4 4 3 3" xfId="9725" xr:uid="{EC928717-4F20-4799-85EF-BF35BB4CD679}"/>
    <cellStyle name="Comma 4 4 3 3 2" xfId="11125" xr:uid="{CF03098E-1AF1-4691-8CB0-854B6E439DB0}"/>
    <cellStyle name="Comma 4 4 3 3 2 2" xfId="12577" xr:uid="{9ADCFBEC-7834-4A68-B1A0-8EDBEB3E1E42}"/>
    <cellStyle name="Comma 4 4 3 3 2 2 2" xfId="16150" xr:uid="{1FF6581D-C634-4EB1-89E7-3A67DB8B99E1}"/>
    <cellStyle name="Comma 4 4 3 3 2 2 3" xfId="19677" xr:uid="{2D7A5C6F-3C48-411A-A319-25616E39E1BE}"/>
    <cellStyle name="Comma 4 4 3 3 2 3" xfId="14721" xr:uid="{5109B6B0-7753-49A5-88D3-CD9F80463D71}"/>
    <cellStyle name="Comma 4 4 3 3 2 4" xfId="18248" xr:uid="{C3DCA3E5-9748-4466-809F-802CAA0E904F}"/>
    <cellStyle name="Comma 4 4 3 4" xfId="10697" xr:uid="{7840BA0D-CA9B-44B1-AC50-4CF7F0664518}"/>
    <cellStyle name="Comma 4 4 3 4 2" xfId="12177" xr:uid="{508760E2-23D4-4F30-9F4B-87F1C76A11F9}"/>
    <cellStyle name="Comma 4 4 3 4 2 2" xfId="15750" xr:uid="{1FADD1AF-EF51-4BD1-A230-6FB00F95D695}"/>
    <cellStyle name="Comma 4 4 3 4 2 3" xfId="19277" xr:uid="{07E67C48-5F37-40A2-8465-839E117947D9}"/>
    <cellStyle name="Comma 4 4 3 4 3" xfId="14329" xr:uid="{E7FCD942-4420-4B9C-83D8-DFCE3EEE761C}"/>
    <cellStyle name="Comma 4 4 3 4 4" xfId="17856" xr:uid="{C94DF0F9-B594-411A-B727-D526089306B9}"/>
    <cellStyle name="Comma 4 4 3 5" xfId="11525" xr:uid="{1B64E049-F680-424F-911E-0ED1DAC91F9D}"/>
    <cellStyle name="Comma 4 4 3 5 2" xfId="15120" xr:uid="{F161ED87-54AF-465F-B41E-00F032C3E792}"/>
    <cellStyle name="Comma 4 4 3 5 3" xfId="18647" xr:uid="{BD6BD861-2CF9-4F05-BC08-676410A90BBC}"/>
    <cellStyle name="Comma 4 4 3 6" xfId="13598" xr:uid="{69AE2A40-783B-48D9-AE09-702FC7820588}"/>
    <cellStyle name="Comma 4 4 3 7" xfId="17134" xr:uid="{EF99F05B-8529-46A7-879C-6B6208E0534D}"/>
    <cellStyle name="Comma 4 4 4" xfId="6915" xr:uid="{7A2F4236-9AC2-4565-9F9A-DAB50AFE555B}"/>
    <cellStyle name="Comma 4 4 4 2" xfId="10437" xr:uid="{CEF142EB-9714-4A92-B650-7A03C0CAB591}"/>
    <cellStyle name="Comma 4 4 4 2 2" xfId="11336" xr:uid="{4A87708B-BCE3-49D6-B491-2AC4613CFA57}"/>
    <cellStyle name="Comma 4 4 4 2 2 2" xfId="12801" xr:uid="{8710AF02-0DF1-47E4-A3FE-65F6A9114431}"/>
    <cellStyle name="Comma 4 4 4 2 2 2 2" xfId="16374" xr:uid="{D944EFF2-62CB-4794-A27C-F52B86AE818A}"/>
    <cellStyle name="Comma 4 4 4 2 2 2 3" xfId="19901" xr:uid="{4A601403-ACC1-49FE-80E3-D4BE2A41DD6F}"/>
    <cellStyle name="Comma 4 4 4 2 2 3" xfId="14932" xr:uid="{36C4248A-C0E2-4CAE-9F6F-AD6C57274EE3}"/>
    <cellStyle name="Comma 4 4 4 2 2 4" xfId="18459" xr:uid="{BCAEB67A-6236-41CD-BC76-86287BED3BC9}"/>
    <cellStyle name="Comma 4 4 4 2 3" xfId="10912" xr:uid="{C2081C2B-B3AE-4156-8C8A-71093A6B920F}"/>
    <cellStyle name="Comma 4 4 4 2 3 2" xfId="12394" xr:uid="{BF08A7D0-0998-4188-92BA-0741F30F9666}"/>
    <cellStyle name="Comma 4 4 4 2 3 2 2" xfId="15967" xr:uid="{127A76B1-D387-4BA2-BAB4-A5F5E93B8327}"/>
    <cellStyle name="Comma 4 4 4 2 3 2 3" xfId="19494" xr:uid="{6DA2B42D-A0BC-48AD-A962-B43591E2C005}"/>
    <cellStyle name="Comma 4 4 4 2 3 3" xfId="14540" xr:uid="{36D34579-562B-4AA7-B9C9-80E8D84841EE}"/>
    <cellStyle name="Comma 4 4 4 2 3 4" xfId="18067" xr:uid="{79C6151A-000E-47FD-B226-42E807B4D61C}"/>
    <cellStyle name="Comma 4 4 4 2 4" xfId="11983" xr:uid="{517775A4-19AF-4671-AE0E-AA0D081401E4}"/>
    <cellStyle name="Comma 4 4 4 2 4 2" xfId="15561" xr:uid="{DFC6C84F-6031-403D-ACC1-91C482AF30CF}"/>
    <cellStyle name="Comma 4 4 4 2 4 3" xfId="19088" xr:uid="{8A79364E-E7C1-42DC-83B7-0C4531FB56A1}"/>
    <cellStyle name="Comma 4 4 4 2 5" xfId="14155" xr:uid="{F5325177-E247-4ABC-BCAE-6668259DD0E1}"/>
    <cellStyle name="Comma 4 4 4 2 6" xfId="17682" xr:uid="{777F1469-7A40-4594-870B-26B07B80F807}"/>
    <cellStyle name="Comma 4 4 4 3" xfId="9398" xr:uid="{1939EBFD-5DE6-4473-AADD-CAAA7650B528}"/>
    <cellStyle name="Comma 4 4 4 3 2" xfId="11192" xr:uid="{485C4D25-342B-4FFD-9A89-A0244D859489}"/>
    <cellStyle name="Comma 4 4 4 3 2 2" xfId="12657" xr:uid="{4C99685F-EA86-44EB-A7C3-250483313096}"/>
    <cellStyle name="Comma 4 4 4 3 2 2 2" xfId="16230" xr:uid="{59E98EE2-5ED2-40B7-BDEB-09521FA51B59}"/>
    <cellStyle name="Comma 4 4 4 3 2 2 3" xfId="19757" xr:uid="{2CF4A332-DD59-4DB2-8A93-155A5664BB3E}"/>
    <cellStyle name="Comma 4 4 4 3 2 3" xfId="14788" xr:uid="{273AF3F9-4F42-48F2-9B7D-01677E94413A}"/>
    <cellStyle name="Comma 4 4 4 3 2 4" xfId="18315" xr:uid="{1DE261DA-38A8-42B2-95E6-BCA4667C2D99}"/>
    <cellStyle name="Comma 4 4 4 4" xfId="10765" xr:uid="{B331FB3F-C4E8-4BFA-8D3B-DD5A1D6D785B}"/>
    <cellStyle name="Comma 4 4 4 4 2" xfId="12250" xr:uid="{61F0F5A5-063E-40A5-826A-089ED23B7A58}"/>
    <cellStyle name="Comma 4 4 4 4 2 2" xfId="15823" xr:uid="{24B27CF5-8F9B-4D8A-AA42-36264353E849}"/>
    <cellStyle name="Comma 4 4 4 4 2 3" xfId="19350" xr:uid="{DF143F86-EFA8-488A-AE77-D22B1DB393B4}"/>
    <cellStyle name="Comma 4 4 4 4 3" xfId="14397" xr:uid="{3387737A-3061-4241-97CF-41D6C34F6D40}"/>
    <cellStyle name="Comma 4 4 4 4 4" xfId="17924" xr:uid="{AB4AB5E4-4D7D-4C25-B6E0-09F5D906F0DC}"/>
    <cellStyle name="Comma 4 4 4 5" xfId="11501" xr:uid="{AC69A7B0-8A89-4540-8B45-80E553029E46}"/>
    <cellStyle name="Comma 4 4 4 5 2" xfId="15096" xr:uid="{7565DD5D-0BE2-455F-AF05-E6F314EE03EE}"/>
    <cellStyle name="Comma 4 4 4 5 3" xfId="18623" xr:uid="{CB4744AC-DEF2-4F2D-B1A2-98607ADC930F}"/>
    <cellStyle name="Comma 4 4 4 6" xfId="13445" xr:uid="{4D839C19-A25F-448B-97AA-B9B5FE26DE10}"/>
    <cellStyle name="Comma 4 4 4 7" xfId="16981" xr:uid="{A1082FBA-3ADC-497C-93FA-04F6527A6760}"/>
    <cellStyle name="Comma 4 4 5" xfId="7436" xr:uid="{3A54BE60-9DFD-490E-A75F-32C82C59FE3C}"/>
    <cellStyle name="Comma 4 4 5 2" xfId="10355" xr:uid="{524DC402-4349-4F57-8D8A-169C5EB060B9}"/>
    <cellStyle name="Comma 4 4 5 2 2" xfId="11937" xr:uid="{25514F5D-71BA-4898-824F-5214CB6FE64D}"/>
    <cellStyle name="Comma 4 4 5 2 2 2" xfId="15515" xr:uid="{444AF452-B2DA-4946-8D1D-5FDE6721B9E7}"/>
    <cellStyle name="Comma 4 4 5 2 2 3" xfId="19042" xr:uid="{5505445B-B721-4A06-A927-9456609D782E}"/>
    <cellStyle name="Comma 4 4 5 2 3" xfId="14111" xr:uid="{5A28F263-7C36-4F81-A740-1EE50B58CEE3}"/>
    <cellStyle name="Comma 4 4 5 2 4" xfId="17638" xr:uid="{FA91D81E-1D72-4A9F-96D1-CF567D792ED8}"/>
    <cellStyle name="Comma 4 4 6" xfId="10852" xr:uid="{9F5835E7-9102-4D74-82B9-FE8A6D91A361}"/>
    <cellStyle name="Comma 4 4 6 2" xfId="11276" xr:uid="{91E4B208-DA17-43A4-BDB2-C92420F18B40}"/>
    <cellStyle name="Comma 4 4 6 2 2" xfId="12741" xr:uid="{6BA86A8F-C5A0-4E17-A922-06664C7E3100}"/>
    <cellStyle name="Comma 4 4 6 2 2 2" xfId="16314" xr:uid="{587CDBB6-0AAD-4A78-B8D5-6D9C73AAD4BF}"/>
    <cellStyle name="Comma 4 4 6 2 2 3" xfId="19841" xr:uid="{E1CB3E13-A0C2-4284-AA80-948B481695F4}"/>
    <cellStyle name="Comma 4 4 6 2 3" xfId="14872" xr:uid="{D634A157-53A4-4357-8D05-95AD1A4A3DB0}"/>
    <cellStyle name="Comma 4 4 6 2 4" xfId="18399" xr:uid="{80424476-3287-4848-A8FA-D2FF1DE0ECB3}"/>
    <cellStyle name="Comma 4 4 6 3" xfId="12334" xr:uid="{67C2D24E-FE70-417D-86C3-4205AC16EB7C}"/>
    <cellStyle name="Comma 4 4 6 3 2" xfId="15907" xr:uid="{17700D5F-4B4E-4D7C-A57E-BA9D2112B57B}"/>
    <cellStyle name="Comma 4 4 6 3 3" xfId="19434" xr:uid="{783D3559-5695-423D-8770-9A4DF39F8DBE}"/>
    <cellStyle name="Comma 4 4 6 4" xfId="14480" xr:uid="{FAEAF913-6BD0-41E8-82E1-B984299F014B}"/>
    <cellStyle name="Comma 4 4 6 5" xfId="18007" xr:uid="{CF660E7A-27A6-4499-934A-67632955C7DD}"/>
    <cellStyle name="Comma 4 4 7" xfId="11046" xr:uid="{4C70831E-27C3-4573-9CDF-F81788BA08A3}"/>
    <cellStyle name="Comma 4 4 7 2" xfId="12497" xr:uid="{3C70A102-179B-4675-A1CB-3B244C3916B3}"/>
    <cellStyle name="Comma 4 4 7 2 2" xfId="16070" xr:uid="{806BD12F-7D46-4903-8BDA-5EB18FBC70C3}"/>
    <cellStyle name="Comma 4 4 7 2 3" xfId="19597" xr:uid="{61DB185D-BC8E-4750-9263-631B6DE67063}"/>
    <cellStyle name="Comma 4 4 7 3" xfId="14642" xr:uid="{B2D6FF4C-9B6B-493F-BCE6-366264DF0A11}"/>
    <cellStyle name="Comma 4 4 7 4" xfId="18169" xr:uid="{0F17F315-84AC-4A6C-9EF5-C3F9B32183ED}"/>
    <cellStyle name="Comma 4 4 8" xfId="10630" xr:uid="{90564BB9-259B-4FD2-A4EA-7482C067FC36}"/>
    <cellStyle name="Comma 4 4 8 2" xfId="12097" xr:uid="{33C458DF-F81E-4790-A21F-3CB11DD72E77}"/>
    <cellStyle name="Comma 4 4 8 2 2" xfId="15670" xr:uid="{A34E7E43-B7D4-4D0F-8CFF-45F0DDB7DF6A}"/>
    <cellStyle name="Comma 4 4 8 2 3" xfId="19197" xr:uid="{885447BD-2DCF-4AD6-BD62-480FA3D01BF6}"/>
    <cellStyle name="Comma 4 4 8 3" xfId="14262" xr:uid="{5F3EB600-3DF4-4959-9F70-AEB363E2DF3E}"/>
    <cellStyle name="Comma 4 4 8 4" xfId="17789" xr:uid="{E96F9C42-D7DB-4E79-9AF3-D4AB5CF2A67A}"/>
    <cellStyle name="Comma 4 4 9" xfId="11441" xr:uid="{8990DCB2-5092-4FC9-88BC-B193A8272472}"/>
    <cellStyle name="Comma 4 4 9 2" xfId="15036" xr:uid="{49534CAC-5440-4165-BAE0-47AEB695A5F3}"/>
    <cellStyle name="Comma 4 4 9 3" xfId="18563" xr:uid="{FD693061-3E38-49FB-AC78-B598082DE5EE}"/>
    <cellStyle name="Comma 4 5" xfId="568" xr:uid="{17837774-E6B1-4137-83E6-87332F450B67}"/>
    <cellStyle name="Comma 4 5 10" xfId="6567" xr:uid="{2260D076-A53D-49D5-BC98-E9DBC8BCB05E}"/>
    <cellStyle name="Comma 4 5 11" xfId="6221" xr:uid="{C620CA0C-05F3-4EC6-99B5-5D91C4E864AD}"/>
    <cellStyle name="Comma 4 5 12" xfId="42785" xr:uid="{CCE8EF31-A240-49DA-99B5-113910BA939F}"/>
    <cellStyle name="Comma 4 5 2" xfId="943" xr:uid="{69F478D1-CF36-4BEF-B73D-D9DDBFBD5BA5}"/>
    <cellStyle name="Comma 4 5 2 10" xfId="13329" xr:uid="{5C6C7D0D-B547-40C2-B8CE-9259E7B6B40E}"/>
    <cellStyle name="Comma 4 5 2 11" xfId="16865" xr:uid="{BA47F6B8-10B1-4949-BC03-D80C0F89F5F0}"/>
    <cellStyle name="Comma 4 5 2 12" xfId="6794" xr:uid="{91A79A51-CC5C-4132-95A0-9C0166BE87B8}"/>
    <cellStyle name="Comma 4 5 2 13" xfId="43039" xr:uid="{F82691D0-FF4C-4654-B4B0-FC9B363FC51F}"/>
    <cellStyle name="Comma 4 5 2 2" xfId="2088" xr:uid="{AC77E926-A086-47E4-8EA7-DF522E69A129}"/>
    <cellStyle name="Comma 4 5 2 2 2" xfId="3851" xr:uid="{BD6F1B05-E389-4186-A500-6D7E1EFBFEB6}"/>
    <cellStyle name="Comma 4 5 2 2 2 2" xfId="12833" xr:uid="{220DBC29-C590-480D-AC0E-FC9B39CDCCC0}"/>
    <cellStyle name="Comma 4 5 2 2 2 2 2" xfId="16406" xr:uid="{ADBD9025-2AA5-4F67-84BB-F695CDDBD8E9}"/>
    <cellStyle name="Comma 4 5 2 2 2 2 3" xfId="19933" xr:uid="{589844E9-5914-4590-945B-EDBA55774654}"/>
    <cellStyle name="Comma 4 5 2 2 2 3" xfId="14964" xr:uid="{58213BA8-425C-4AA1-8029-2547B7053628}"/>
    <cellStyle name="Comma 4 5 2 2 2 4" xfId="18491" xr:uid="{7CC25C7B-080D-4DC6-8F4D-98C7512A1441}"/>
    <cellStyle name="Comma 4 5 2 2 2 5" xfId="11368" xr:uid="{EF96AA7C-025F-40CB-9C56-B22832B53A7C}"/>
    <cellStyle name="Comma 4 5 2 2 2 6" xfId="45876" xr:uid="{7DA09072-B68C-4DF7-80F8-F1AAC87B185C}"/>
    <cellStyle name="Comma 4 5 2 2 3" xfId="5222" xr:uid="{3DD9495D-E7E4-4802-9635-2C8CF7EF291E}"/>
    <cellStyle name="Comma 4 5 2 2 3 2" xfId="12426" xr:uid="{1CF11003-7A01-488B-A072-94EDF28DF48B}"/>
    <cellStyle name="Comma 4 5 2 2 3 2 2" xfId="15999" xr:uid="{DC0FA9D6-77BE-4E32-A70A-D4012EE564D3}"/>
    <cellStyle name="Comma 4 5 2 2 3 2 3" xfId="19526" xr:uid="{249E639A-B1D8-461D-9D34-DE204887DC77}"/>
    <cellStyle name="Comma 4 5 2 2 3 3" xfId="14572" xr:uid="{378EA57C-B9F0-4AA0-A226-177181325B9F}"/>
    <cellStyle name="Comma 4 5 2 2 3 4" xfId="18099" xr:uid="{57A61746-BDE0-4ABD-9515-58B2F85F4B4B}"/>
    <cellStyle name="Comma 4 5 2 2 3 5" xfId="10944" xr:uid="{6A1796CA-D239-41CB-8672-72A90660FC9B}"/>
    <cellStyle name="Comma 4 5 2 2 3 6" xfId="47225" xr:uid="{9C80BE9F-0FD7-4EAF-AD0B-9656E9846AED}"/>
    <cellStyle name="Comma 4 5 2 2 4" xfId="9066" xr:uid="{3BC4D062-921C-45E0-9857-616CE62C5C2F}"/>
    <cellStyle name="Comma 4 5 2 2 5" xfId="44135" xr:uid="{EA9B88AB-723E-4DBF-B486-83693D7E2041}"/>
    <cellStyle name="Comma 4 5 2 3" xfId="1526" xr:uid="{97FDD693-F174-4AE9-865A-10B3DA422B46}"/>
    <cellStyle name="Comma 4 5 2 3 2" xfId="3333" xr:uid="{D12772CA-EB5A-450F-BF76-A87A47D6950D}"/>
    <cellStyle name="Comma 4 5 2 3 2 2" xfId="12611" xr:uid="{2E9395F4-6F85-4CFA-A5EB-C93956E24F52}"/>
    <cellStyle name="Comma 4 5 2 3 2 2 2" xfId="16184" xr:uid="{B4E0405C-6719-4E00-B287-EF61BA20F44A}"/>
    <cellStyle name="Comma 4 5 2 3 2 2 3" xfId="19711" xr:uid="{921D9826-84D7-46AE-B594-5EA187389C85}"/>
    <cellStyle name="Comma 4 5 2 3 2 3" xfId="14752" xr:uid="{FA348917-1EAD-4612-BEE8-179D909278B6}"/>
    <cellStyle name="Comma 4 5 2 3 2 4" xfId="18279" xr:uid="{24AAC508-E78A-4316-824F-4D474C9A4F12}"/>
    <cellStyle name="Comma 4 5 2 3 2 5" xfId="11156" xr:uid="{095A5F33-5228-474A-8735-E86433FBBEBB}"/>
    <cellStyle name="Comma 4 5 2 3 2 6" xfId="45358" xr:uid="{05A782B6-D143-453E-A19B-2605F9D307AF}"/>
    <cellStyle name="Comma 4 5 2 3 3" xfId="9235" xr:uid="{4127745D-A456-48CF-A815-3A733B495622}"/>
    <cellStyle name="Comma 4 5 2 3 4" xfId="43617" xr:uid="{7BA842DC-9BA6-4878-A470-9E2D19573DEE}"/>
    <cellStyle name="Comma 4 5 2 4" xfId="2755" xr:uid="{37293D6D-4F91-4318-AA2B-A5CB2C2F7BEE}"/>
    <cellStyle name="Comma 4 5 2 4 2" xfId="9347" xr:uid="{426C9507-1C4C-4541-8EFC-71C09A7BD103}"/>
    <cellStyle name="Comma 4 5 2 4 3" xfId="44780" xr:uid="{97A68A92-B57A-48D4-B9A9-4FF4BD8D42E5}"/>
    <cellStyle name="Comma 4 5 2 5" xfId="4704" xr:uid="{89083F05-A071-49E3-8924-E8F14A036F80}"/>
    <cellStyle name="Comma 4 5 2 5 2" xfId="11899" xr:uid="{3DFFBD32-6741-40BD-AB9E-7CD7D0D03272}"/>
    <cellStyle name="Comma 4 5 2 5 2 2" xfId="15477" xr:uid="{CA4C299A-786E-4E6E-B055-7060B985921F}"/>
    <cellStyle name="Comma 4 5 2 5 2 3" xfId="19004" xr:uid="{CB9C442E-F53A-40DE-8F63-25254321F44E}"/>
    <cellStyle name="Comma 4 5 2 5 3" xfId="14073" xr:uid="{DB5D7AE2-F32C-4016-BDCF-B78547A549A8}"/>
    <cellStyle name="Comma 4 5 2 5 4" xfId="17600" xr:uid="{D45AEED3-FDD5-469E-B9CB-46B9F2DC57C1}"/>
    <cellStyle name="Comma 4 5 2 5 5" xfId="10292" xr:uid="{079D16D1-9368-4B68-99DA-419C8DCCE891}"/>
    <cellStyle name="Comma 4 5 2 5 6" xfId="46707" xr:uid="{EE8D2774-E2D7-4EB1-B57E-9B8F7949D3C7}"/>
    <cellStyle name="Comma 4 5 2 6" xfId="5596" xr:uid="{CBCA5533-7BB0-4286-8965-052CB883798B}"/>
    <cellStyle name="Comma 4 5 2 6 2" xfId="7605" xr:uid="{767619F2-0B54-4A58-93C1-EA5A92F4691A}"/>
    <cellStyle name="Comma 4 5 2 6 3" xfId="47596" xr:uid="{ACDEE40A-AFDB-4FAA-958E-B99E10141D31}"/>
    <cellStyle name="Comma 4 5 2 7" xfId="10729" xr:uid="{F0123652-05BE-4F96-AFDB-9AD6C2577F56}"/>
    <cellStyle name="Comma 4 5 2 7 2" xfId="12210" xr:uid="{8A08C187-83D1-495D-A3E5-73755D9E868A}"/>
    <cellStyle name="Comma 4 5 2 7 2 2" xfId="15783" xr:uid="{E196CE8B-AC2F-4D19-9E8D-0A7E80BD1EA4}"/>
    <cellStyle name="Comma 4 5 2 7 2 3" xfId="19310" xr:uid="{EC238C43-56BD-4E22-A216-A801A284506D}"/>
    <cellStyle name="Comma 4 5 2 7 3" xfId="14361" xr:uid="{4DF8EB73-C273-4F59-ABD3-798BA7E5C92F}"/>
    <cellStyle name="Comma 4 5 2 7 4" xfId="17888" xr:uid="{734576A2-0BDF-4979-A77F-931C747106CF}"/>
    <cellStyle name="Comma 4 5 2 8" xfId="11533" xr:uid="{FF27270A-5C55-4729-9C76-FD45F4115485}"/>
    <cellStyle name="Comma 4 5 2 8 2" xfId="15128" xr:uid="{A34BE251-8FCB-4248-B525-F42DC2B8350B}"/>
    <cellStyle name="Comma 4 5 2 8 3" xfId="18655" xr:uid="{C2564745-67A7-4B52-A14B-AA44D9AF5AAF}"/>
    <cellStyle name="Comma 4 5 2 9" xfId="6900" xr:uid="{F8E26D82-140E-46DD-B0D1-646CD25AED69}"/>
    <cellStyle name="Comma 4 5 2 9 2" xfId="13432" xr:uid="{DFA501B3-4510-4093-A0CD-F423B46A2D6F}"/>
    <cellStyle name="Comma 4 5 2 9 3" xfId="16968" xr:uid="{EB14B2BB-A778-4E80-B523-15B05D932DF6}"/>
    <cellStyle name="Comma 4 5 3" xfId="1848" xr:uid="{0539DD3A-E62B-4D8E-9861-691CBFB9A398}"/>
    <cellStyle name="Comma 4 5 3 10" xfId="7172" xr:uid="{9091AC2D-7F76-4FE2-878D-12F43A0D21E2}"/>
    <cellStyle name="Comma 4 5 3 11" xfId="43899" xr:uid="{3E29558C-2CE4-43A7-8E7E-D518A99CE30E}"/>
    <cellStyle name="Comma 4 5 3 2" xfId="3615" xr:uid="{C30E4034-6B34-45BC-BE56-A0D8714DC872}"/>
    <cellStyle name="Comma 4 5 3 2 2" xfId="9996" xr:uid="{59065050-54CA-4F95-8D49-DADA065EBBC7}"/>
    <cellStyle name="Comma 4 5 3 2 3" xfId="8795" xr:uid="{29FE68A8-757B-4BA7-B95D-A3318769C6F4}"/>
    <cellStyle name="Comma 4 5 3 2 4" xfId="45640" xr:uid="{14C04339-12F8-4581-AD19-F7D326017806}"/>
    <cellStyle name="Comma 4 5 3 3" xfId="4986" xr:uid="{5FB498AD-5FB2-4420-9293-CA18B3FD6FDA}"/>
    <cellStyle name="Comma 4 5 3 3 2" xfId="11226" xr:uid="{3AEEC722-C905-44F8-9C30-70496219F0D3}"/>
    <cellStyle name="Comma 4 5 3 3 2 2" xfId="12691" xr:uid="{A60EA435-AD7D-43BD-AE25-871DE6E1F45E}"/>
    <cellStyle name="Comma 4 5 3 3 2 2 2" xfId="16264" xr:uid="{19D7525C-2018-4110-837A-8630F2F6C8F9}"/>
    <cellStyle name="Comma 4 5 3 3 2 2 3" xfId="19791" xr:uid="{3124D552-B199-41CB-970F-4933E8F11AE0}"/>
    <cellStyle name="Comma 4 5 3 3 2 3" xfId="14822" xr:uid="{728F51A0-B358-4D56-81C0-991613A027C4}"/>
    <cellStyle name="Comma 4 5 3 3 2 4" xfId="18349" xr:uid="{FC71D875-6E63-4205-AA28-A20DEA3AE282}"/>
    <cellStyle name="Comma 4 5 3 3 3" xfId="9773" xr:uid="{5B9258A0-FC3B-4350-BA93-0F41B3E788CC}"/>
    <cellStyle name="Comma 4 5 3 3 4" xfId="46989" xr:uid="{2CC03614-71DE-425D-8EB3-F23329A31BA8}"/>
    <cellStyle name="Comma 4 5 3 4" xfId="9067" xr:uid="{3448F352-C0CC-4A56-A6E9-369771C9972C}"/>
    <cellStyle name="Comma 4 5 3 4 2" xfId="11736" xr:uid="{308088A2-E221-44A5-A74A-3C4202DFE9B2}"/>
    <cellStyle name="Comma 4 5 3 4 2 2" xfId="15315" xr:uid="{03A00C25-3443-4E1E-864C-6E050E59F5CB}"/>
    <cellStyle name="Comma 4 5 3 4 2 3" xfId="18842" xr:uid="{E603F4D5-0842-44AC-BED9-E2068AE73CC0}"/>
    <cellStyle name="Comma 4 5 3 4 3" xfId="13908" xr:uid="{2F1037AF-0B98-4129-B3DC-92049E2562E7}"/>
    <cellStyle name="Comma 4 5 3 4 4" xfId="17440" xr:uid="{8BE82501-3E0F-4415-ACE9-6348736405CE}"/>
    <cellStyle name="Comma 4 5 3 5" xfId="8576" xr:uid="{9A19C7CF-80FF-4865-AF0A-10183E354671}"/>
    <cellStyle name="Comma 4 5 3 5 2" xfId="11663" xr:uid="{782C1483-4CF0-4450-9E56-40ECF9CCAC60}"/>
    <cellStyle name="Comma 4 5 3 6" xfId="10798" xr:uid="{7D8357E4-DA23-48DA-80C9-C0E103139EF4}"/>
    <cellStyle name="Comma 4 5 3 6 2" xfId="12284" xr:uid="{9BDEBFCB-6688-48E7-821D-BD55880CEB72}"/>
    <cellStyle name="Comma 4 5 3 6 2 2" xfId="15857" xr:uid="{3C413094-D22A-47D8-827D-6230482B2FF1}"/>
    <cellStyle name="Comma 4 5 3 6 2 3" xfId="19384" xr:uid="{15BCDE16-909C-4D4E-8CAE-E8B88F6EA582}"/>
    <cellStyle name="Comma 4 5 3 6 3" xfId="14430" xr:uid="{503765E2-A923-4B9A-9E08-161BB7DA191A}"/>
    <cellStyle name="Comma 4 5 3 6 4" xfId="17957" xr:uid="{71C5CC0B-5F1F-4C33-AABF-3E03E7E43028}"/>
    <cellStyle name="Comma 4 5 3 7" xfId="7437" xr:uid="{F478E6B6-2CD7-479D-87C0-AA8DB8BD1BEE}"/>
    <cellStyle name="Comma 4 5 3 8" xfId="13631" xr:uid="{176FD1B0-39B2-47D8-B487-163C2F9FB2E0}"/>
    <cellStyle name="Comma 4 5 3 9" xfId="17167" xr:uid="{AC07BFED-833C-48D0-8C3B-3F8666BCD4A2}"/>
    <cellStyle name="Comma 4 5 4" xfId="1270" xr:uid="{D2EE3ACF-B0B3-46BC-A262-B7ADE588E7C8}"/>
    <cellStyle name="Comma 4 5 4 2" xfId="3077" xr:uid="{00BD4124-889A-47D9-9805-1859E00CC958}"/>
    <cellStyle name="Comma 4 5 4 2 2" xfId="12749" xr:uid="{31228572-D74D-4907-8039-44D0AED3D453}"/>
    <cellStyle name="Comma 4 5 4 2 2 2" xfId="16322" xr:uid="{4373E222-8CB1-4BEA-8FCD-7E3F213D931B}"/>
    <cellStyle name="Comma 4 5 4 2 2 3" xfId="19849" xr:uid="{03F108EF-0F0C-4CAE-B4FA-D72CA9C4174F}"/>
    <cellStyle name="Comma 4 5 4 2 3" xfId="14880" xr:uid="{08F2B144-412E-447B-B89D-1E44FB87D9BB}"/>
    <cellStyle name="Comma 4 5 4 2 4" xfId="18407" xr:uid="{381450DC-4EDA-4E97-9F82-B99E819B5A3D}"/>
    <cellStyle name="Comma 4 5 4 2 5" xfId="11284" xr:uid="{C76D9186-DDCB-40F6-ADD2-4A467D78E6F4}"/>
    <cellStyle name="Comma 4 5 4 2 6" xfId="45102" xr:uid="{51796973-100E-48C9-BF7C-6E61221353C5}"/>
    <cellStyle name="Comma 4 5 4 3" xfId="10860" xr:uid="{DE6E0687-00BB-43CB-BC41-B1570178A16E}"/>
    <cellStyle name="Comma 4 5 4 3 2" xfId="12342" xr:uid="{60EBF210-A513-442C-9487-9B4A51BA130A}"/>
    <cellStyle name="Comma 4 5 4 3 2 2" xfId="15915" xr:uid="{72AFA723-555F-4D3A-B37C-51A5FBBB8825}"/>
    <cellStyle name="Comma 4 5 4 3 2 3" xfId="19442" xr:uid="{5751B9E1-2540-479F-BBD6-77686F513838}"/>
    <cellStyle name="Comma 4 5 4 3 3" xfId="14488" xr:uid="{525B952E-D9A0-4851-AA58-9D761C0A04B9}"/>
    <cellStyle name="Comma 4 5 4 3 4" xfId="18015" xr:uid="{D7D566B4-46DE-4C76-90F0-49F99628804C}"/>
    <cellStyle name="Comma 4 5 4 4" xfId="11693" xr:uid="{D2071B98-6956-4A07-93D2-85040ED47317}"/>
    <cellStyle name="Comma 4 5 4 4 2" xfId="15272" xr:uid="{CDF84755-1F19-490A-8829-41CD0E5C19E1}"/>
    <cellStyle name="Comma 4 5 4 4 3" xfId="18799" xr:uid="{D20D3256-46AE-4205-A1E3-6B3281927693}"/>
    <cellStyle name="Comma 4 5 4 5" xfId="13875" xr:uid="{8E212341-8FF5-4A0E-96B4-D2E30DFD20BB}"/>
    <cellStyle name="Comma 4 5 4 6" xfId="17408" xr:uid="{9484D29A-8636-4CAA-8EF7-EA31CB1934C6}"/>
    <cellStyle name="Comma 4 5 4 7" xfId="8716" xr:uid="{504E90D2-0168-4465-A882-7478A5C93F1B}"/>
    <cellStyle name="Comma 4 5 4 8" xfId="43361" xr:uid="{2EE2A766-1C0C-4555-8938-37740AD7E320}"/>
    <cellStyle name="Comma 4 5 5" xfId="2501" xr:uid="{8305CBAF-20EE-4089-97A2-D4AACA857053}"/>
    <cellStyle name="Comma 4 5 5 2" xfId="11080" xr:uid="{9BE9CF49-3063-4C44-AA8F-AA8C2A5D57E4}"/>
    <cellStyle name="Comma 4 5 5 2 2" xfId="12531" xr:uid="{50FD927B-25AF-4688-B2E4-F74FD8359B75}"/>
    <cellStyle name="Comma 4 5 5 2 2 2" xfId="16104" xr:uid="{EAD8A351-AD6D-4A67-A662-D83F4DD39871}"/>
    <cellStyle name="Comma 4 5 5 2 2 3" xfId="19631" xr:uid="{0195B367-35A8-4404-B2D4-33420E6EFC10}"/>
    <cellStyle name="Comma 4 5 5 2 3" xfId="14676" xr:uid="{40515934-1A02-41B6-89DE-6A7D2EF55E62}"/>
    <cellStyle name="Comma 4 5 5 2 4" xfId="18203" xr:uid="{799603A5-6C71-4E70-9E44-1B4C3BCF1BAF}"/>
    <cellStyle name="Comma 4 5 5 3" xfId="11592" xr:uid="{F55B5A99-6402-41F2-AA34-5B5A33A1B6C9}"/>
    <cellStyle name="Comma 4 5 5 4" xfId="7575" xr:uid="{D7E43784-3D29-4A36-A325-3E84B8EDF981}"/>
    <cellStyle name="Comma 4 5 5 5" xfId="44526" xr:uid="{4F680940-926A-4D11-B15F-3B2B8198A99B}"/>
    <cellStyle name="Comma 4 5 6" xfId="4448" xr:uid="{22C7C42E-9F39-4BF7-AC96-7D4D408AD844}"/>
    <cellStyle name="Comma 4 5 6 2" xfId="12131" xr:uid="{435A3077-62B2-423F-A770-21FEA05838EB}"/>
    <cellStyle name="Comma 4 5 6 2 2" xfId="15704" xr:uid="{9D62B953-6BA5-400A-B278-0DC3E359BE1A}"/>
    <cellStyle name="Comma 4 5 6 2 3" xfId="19231" xr:uid="{21A89514-9A8A-4E0C-9FB9-EDF47F2F2E62}"/>
    <cellStyle name="Comma 4 5 6 3" xfId="14283" xr:uid="{DD6A25F3-4A7F-408B-887A-EBF3445E7023}"/>
    <cellStyle name="Comma 4 5 6 4" xfId="17810" xr:uid="{FDE74F89-698C-4530-B207-1728B4992229}"/>
    <cellStyle name="Comma 4 5 6 5" xfId="10651" xr:uid="{9564DCBC-69EC-4E13-AB8C-30256DE88F68}"/>
    <cellStyle name="Comma 4 5 6 6" xfId="46451" xr:uid="{0B3981D7-437C-48E8-AAFF-D67EE6D01DCD}"/>
    <cellStyle name="Comma 4 5 7" xfId="5595" xr:uid="{83C73542-CF9A-4128-95EC-86C18C0065EF}"/>
    <cellStyle name="Comma 4 5 7 2" xfId="15044" xr:uid="{40906A12-91F7-435A-82D5-16A898449CD1}"/>
    <cellStyle name="Comma 4 5 7 3" xfId="18571" xr:uid="{4F1312D8-C293-45B7-B60D-40BABDEA8416}"/>
    <cellStyle name="Comma 4 5 7 4" xfId="11449" xr:uid="{0C733F6E-2457-4C4B-82F0-D2EB9D7F9A23}"/>
    <cellStyle name="Comma 4 5 7 5" xfId="47595" xr:uid="{B5D02041-7D7C-4FDF-B403-DCD3EFBDFFC9}"/>
    <cellStyle name="Comma 4 5 8" xfId="13033" xr:uid="{7314DA9C-E328-4BA8-84CC-DAC19201845D}"/>
    <cellStyle name="Comma 4 5 9" xfId="16615" xr:uid="{EA4F05B4-F504-4E33-A3FA-84294AC5D158}"/>
    <cellStyle name="Comma 4 6" xfId="5590" xr:uid="{D8A0E074-2919-4B3B-B47B-01E626F3682D}"/>
    <cellStyle name="Comma 4 6 10" xfId="36293" xr:uid="{EDEF80A5-32C1-478A-8DCB-58228FC4BC68}"/>
    <cellStyle name="Comma 4 6 11" xfId="7144" xr:uid="{50A687D2-8239-4570-ADC9-9E3F3C8237E3}"/>
    <cellStyle name="Comma 4 6 2" xfId="7112" xr:uid="{8A46EE4F-34CE-46CC-8586-80409B2F3BE8}"/>
    <cellStyle name="Comma 4 6 2 2" xfId="20775" xr:uid="{DA739EEE-1B00-4276-8930-3489A98DF258}"/>
    <cellStyle name="Comma 4 6 2 2 2" xfId="23756" xr:uid="{B12CB64F-B7FB-4E76-864F-F87CEC5E8221}"/>
    <cellStyle name="Comma 4 6 2 2 2 2" xfId="26387" xr:uid="{88E73FDF-AB45-4670-8475-A2BA5BCA9BE6}"/>
    <cellStyle name="Comma 4 6 2 2 2 2 2" xfId="35431" xr:uid="{71A3B6C0-A757-431A-A24E-ADDDA6303F4C}"/>
    <cellStyle name="Comma 4 6 2 2 2 3" xfId="32171" xr:uid="{429B692B-79E6-4CC8-B5F3-A019BE7CECCF}"/>
    <cellStyle name="Comma 4 6 2 2 2 4" xfId="39780" xr:uid="{EEFE21D7-766B-49F3-93FB-AF5443AF346B}"/>
    <cellStyle name="Comma 4 6 2 2 3" xfId="24722" xr:uid="{B0ED760C-4588-43CB-849E-5105BC588B54}"/>
    <cellStyle name="Comma 4 6 2 2 3 2" xfId="33410" xr:uid="{C31F3B15-4015-4F23-B5D3-632B2CB6702F}"/>
    <cellStyle name="Comma 4 6 2 2 3 3" xfId="41772" xr:uid="{0A043DBA-32BE-4FA5-8ABE-FBAD37535085}"/>
    <cellStyle name="Comma 4 6 2 2 4" xfId="22368" xr:uid="{7286365C-E427-4658-8BC5-E882738C4D53}"/>
    <cellStyle name="Comma 4 6 2 2 4 2" xfId="30454" xr:uid="{19EC23AC-C7AB-4781-8DBC-3DBDEA7E52DE}"/>
    <cellStyle name="Comma 4 6 2 2 5" xfId="28491" xr:uid="{ED51336C-FA13-4A76-AF91-5E82AE2AA849}"/>
    <cellStyle name="Comma 4 6 2 2 6" xfId="37812" xr:uid="{7C6DBAE7-668C-4DAF-96C6-F013398E0A52}"/>
    <cellStyle name="Comma 4 6 2 3" xfId="20456" xr:uid="{37940A82-E9C1-40A9-ACA3-4A8E608BACBA}"/>
    <cellStyle name="Comma 4 6 2 3 2" xfId="23351" xr:uid="{0D9F8EDF-6E59-429D-8D06-B6793E803DA0}"/>
    <cellStyle name="Comma 4 6 2 3 2 2" xfId="31679" xr:uid="{E255E059-5C51-4924-8840-76FA7485F7B5}"/>
    <cellStyle name="Comma 4 6 2 3 2 3" xfId="39234" xr:uid="{097E70B9-BD8F-4411-8F92-68D68938A13C}"/>
    <cellStyle name="Comma 4 6 2 3 3" xfId="25893" xr:uid="{7D358E1A-2F51-4128-99E8-526CBE4CCFD5}"/>
    <cellStyle name="Comma 4 6 2 3 3 2" xfId="34851" xr:uid="{B20410F2-8A1E-4865-B00A-89490890CEC0}"/>
    <cellStyle name="Comma 4 6 2 3 3 3" xfId="41220" xr:uid="{1C6D9353-EA2D-4A7F-A331-8C910735F4F6}"/>
    <cellStyle name="Comma 4 6 2 3 4" xfId="21868" xr:uid="{8BD4B998-5BFE-4504-B5EF-B62ECD8076EE}"/>
    <cellStyle name="Comma 4 6 2 3 4 2" xfId="29859" xr:uid="{1CD62CCA-F337-4823-87B8-1D0BEEEAE8D6}"/>
    <cellStyle name="Comma 4 6 2 3 5" xfId="27927" xr:uid="{1B39C18C-126C-454D-955E-8BFDC8562875}"/>
    <cellStyle name="Comma 4 6 2 3 6" xfId="37226" xr:uid="{876348FB-46E9-48ED-AC6D-D34649A8BF4A}"/>
    <cellStyle name="Comma 4 6 2 4" xfId="22926" xr:uid="{55F3F481-1811-4000-8EC0-DA5F516AEDFD}"/>
    <cellStyle name="Comma 4 6 2 4 2" xfId="25324" xr:uid="{20546380-0DEB-43B5-A906-CF3A56651AF8}"/>
    <cellStyle name="Comma 4 6 2 4 2 2" xfId="34141" xr:uid="{B62AD742-A292-4C47-9F5D-4052BC98A720}"/>
    <cellStyle name="Comma 4 6 2 4 3" xfId="31149" xr:uid="{318F2239-EEAA-4179-97B7-B227B91C9F12}"/>
    <cellStyle name="Comma 4 6 2 4 4" xfId="38579" xr:uid="{255124F5-28E7-401A-932D-DD25387E3966}"/>
    <cellStyle name="Comma 4 6 2 5" xfId="24306" xr:uid="{BD057120-184F-42D2-A4FF-299B66267D26}"/>
    <cellStyle name="Comma 4 6 2 5 2" xfId="32853" xr:uid="{5C154600-3A01-40E9-9CE8-D35216C1D446}"/>
    <cellStyle name="Comma 4 6 2 5 3" xfId="40515" xr:uid="{9F8F47FE-DEB5-454C-8324-E44345063ED5}"/>
    <cellStyle name="Comma 4 6 2 6" xfId="21331" xr:uid="{4BE0EEA0-8587-465B-B06B-B0899C1660F9}"/>
    <cellStyle name="Comma 4 6 2 6 2" xfId="29252" xr:uid="{93AF4B36-51D5-4135-BE34-15B78C6F00D7}"/>
    <cellStyle name="Comma 4 6 2 7" xfId="27341" xr:uid="{5364B407-5DB3-49BF-87B1-E4A822DF55BF}"/>
    <cellStyle name="Comma 4 6 2 8" xfId="36484" xr:uid="{AF7321DA-E44D-4357-9D18-24AA3FB66E9C}"/>
    <cellStyle name="Comma 4 6 2 9" xfId="20123" xr:uid="{333BAFEF-DABD-4B3A-9E84-F1C39B0C15FE}"/>
    <cellStyle name="Comma 4 6 3" xfId="8703" xr:uid="{C571D70F-D43E-4962-B328-C47BC17AD0C5}"/>
    <cellStyle name="Comma 4 6 3 2" xfId="11344" xr:uid="{609AE6B7-0A3A-4DEA-895A-FB91FB42B49B}"/>
    <cellStyle name="Comma 4 6 3 2 2" xfId="12809" xr:uid="{70C1E2EA-D554-4655-A60C-B4B3177295B4}"/>
    <cellStyle name="Comma 4 6 3 2 2 2" xfId="16382" xr:uid="{5F8824A8-3635-406B-AF92-6A0D5B0BBAF1}"/>
    <cellStyle name="Comma 4 6 3 2 2 2 2" xfId="35624" xr:uid="{5369A231-F03B-4D26-B687-030B3A8966FC}"/>
    <cellStyle name="Comma 4 6 3 2 2 3" xfId="19909" xr:uid="{4CF9387F-8E58-419F-B435-89F924F2FE31}"/>
    <cellStyle name="Comma 4 6 3 2 2 4" xfId="39969" xr:uid="{8A7557C2-B7B9-41BB-943E-2436FD578CF9}"/>
    <cellStyle name="Comma 4 6 3 2 3" xfId="14940" xr:uid="{112CF28D-A504-466A-B855-01B8F5648C4B}"/>
    <cellStyle name="Comma 4 6 3 2 3 2" xfId="33594" xr:uid="{D1C27E11-C187-40B0-9DAD-CC865D742669}"/>
    <cellStyle name="Comma 4 6 3 2 3 3" xfId="41953" xr:uid="{9996C5A2-66B3-40AB-9785-455A3FB26620}"/>
    <cellStyle name="Comma 4 6 3 2 4" xfId="18467" xr:uid="{C5E78324-ADE3-4517-B2A1-9F46BBAFEC61}"/>
    <cellStyle name="Comma 4 6 3 2 4 2" xfId="30651" xr:uid="{2828D558-4EDB-442E-B4FD-5FFBEE408530}"/>
    <cellStyle name="Comma 4 6 3 2 5" xfId="28675" xr:uid="{11E8A861-FB55-4806-8706-4613E65393FB}"/>
    <cellStyle name="Comma 4 6 3 2 6" xfId="38009" xr:uid="{163D4E5A-4323-4067-98D0-EA9DB026F4EA}"/>
    <cellStyle name="Comma 4 6 3 3" xfId="10920" xr:uid="{DBE14E39-06F4-42D5-854A-37812E417885}"/>
    <cellStyle name="Comma 4 6 3 3 2" xfId="12402" xr:uid="{D7BE763C-C861-4C42-93E1-BE16D03259E3}"/>
    <cellStyle name="Comma 4 6 3 3 2 2" xfId="15975" xr:uid="{00B7D0A0-9ED4-44FE-A82C-484A844C3B4F}"/>
    <cellStyle name="Comma 4 6 3 3 2 3" xfId="19502" xr:uid="{74DA3215-98A1-457B-8958-FE65CE963AB1}"/>
    <cellStyle name="Comma 4 6 3 3 3" xfId="14548" xr:uid="{1CD5EF44-70E2-4DD2-92B2-992681185DAF}"/>
    <cellStyle name="Comma 4 6 3 3 3 2" xfId="35044" xr:uid="{616EF3D2-0DD2-494B-8CBE-40BC3A4F4720}"/>
    <cellStyle name="Comma 4 6 3 3 3 3" xfId="41410" xr:uid="{0EFBA11B-26FC-4FC5-980D-D96165522D9D}"/>
    <cellStyle name="Comma 4 6 3 3 4" xfId="18075" xr:uid="{503A2D10-23E7-4807-80B4-CE3BEE68AA80}"/>
    <cellStyle name="Comma 4 6 3 3 4 2" xfId="30062" xr:uid="{D00CD34C-BB1D-43CE-8D09-F08E50075356}"/>
    <cellStyle name="Comma 4 6 3 3 5" xfId="28121" xr:uid="{C8D75B68-A28E-45FC-8EEC-ADA5CF68291F}"/>
    <cellStyle name="Comma 4 6 3 3 6" xfId="37429" xr:uid="{81620438-9409-4EB3-8325-6F957FD9A321}"/>
    <cellStyle name="Comma 4 6 3 4" xfId="11679" xr:uid="{5ADEC72F-6EEF-49C4-9D8F-38EC10254D23}"/>
    <cellStyle name="Comma 4 6 3 4 2" xfId="15258" xr:uid="{E954963C-82FA-4C13-BD73-74040ED2F056}"/>
    <cellStyle name="Comma 4 6 3 4 2 2" xfId="34339" xr:uid="{CB4B87BC-59D7-425B-A67A-FA41C0D22DD6}"/>
    <cellStyle name="Comma 4 6 3 4 3" xfId="18785" xr:uid="{06F657C7-3468-4AED-9219-CDAB3C5477C5}"/>
    <cellStyle name="Comma 4 6 3 4 4" xfId="38773" xr:uid="{0E4061E7-F8A4-489F-BD0A-FFB7DC585155}"/>
    <cellStyle name="Comma 4 6 3 5" xfId="13862" xr:uid="{7D3D4BBC-FAFB-4993-B7F2-F0E2554E7C7E}"/>
    <cellStyle name="Comma 4 6 3 5 2" xfId="33041" xr:uid="{41303491-0A28-4AF7-A722-307AB2DD16AD}"/>
    <cellStyle name="Comma 4 6 3 5 3" xfId="40700" xr:uid="{D65A232F-4033-4E33-AD59-CB7BED87BE00}"/>
    <cellStyle name="Comma 4 6 3 6" xfId="17395" xr:uid="{4C3430F0-9262-44BB-92DC-561463B36939}"/>
    <cellStyle name="Comma 4 6 3 6 2" xfId="29454" xr:uid="{6E63873A-090A-4A49-B290-D5F64325300B}"/>
    <cellStyle name="Comma 4 6 3 7" xfId="27529" xr:uid="{0B640089-E9E4-416F-8401-DE61BDB0D630}"/>
    <cellStyle name="Comma 4 6 3 8" xfId="36685" xr:uid="{5F3302C7-FF2C-4F82-8AA5-9790FD3DF085}"/>
    <cellStyle name="Comma 4 6 4" xfId="11114" xr:uid="{8E280050-BE8D-4114-8477-0BDA4163C979}"/>
    <cellStyle name="Comma 4 6 4 2" xfId="12565" xr:uid="{25147086-8C2B-417B-8364-A6D26F696437}"/>
    <cellStyle name="Comma 4 6 4 2 2" xfId="16138" xr:uid="{551B82D4-D9E4-4F36-B2B5-63EA2BD32F20}"/>
    <cellStyle name="Comma 4 6 4 2 2 2" xfId="35245" xr:uid="{177F2084-109D-4A80-82D0-7DFE9FE36911}"/>
    <cellStyle name="Comma 4 6 4 2 3" xfId="19665" xr:uid="{7E1DAB37-BB37-44E8-A03B-467D77D338A8}"/>
    <cellStyle name="Comma 4 6 4 2 4" xfId="39598" xr:uid="{B568D926-12F0-42FF-8394-60C083FE88FE}"/>
    <cellStyle name="Comma 4 6 4 3" xfId="14710" xr:uid="{81680F2F-4C1B-4A07-8CEF-B7CEED812E46}"/>
    <cellStyle name="Comma 4 6 4 3 2" xfId="33231" xr:uid="{803998C5-92FD-4A5A-A42A-872EFBBB17D0}"/>
    <cellStyle name="Comma 4 6 4 3 3" xfId="41596" xr:uid="{D2C4F97F-28A9-4B09-8842-FBC4C091FE5E}"/>
    <cellStyle name="Comma 4 6 4 4" xfId="18237" xr:uid="{C5AFEBA2-190E-4780-B660-E28608BA4C55}"/>
    <cellStyle name="Comma 4 6 4 4 2" xfId="30264" xr:uid="{BEE27BF1-8B34-4BE6-9E5D-9086E603C5C1}"/>
    <cellStyle name="Comma 4 6 4 5" xfId="28312" xr:uid="{4BB0AFEA-A384-4D92-B9F1-806657CC3187}"/>
    <cellStyle name="Comma 4 6 4 6" xfId="37630" xr:uid="{0E4752E0-2F4B-4438-99DF-0EF26DB0B23D}"/>
    <cellStyle name="Comma 4 6 5" xfId="10685" xr:uid="{08E429B4-B017-4091-B91D-A2ADE9773305}"/>
    <cellStyle name="Comma 4 6 5 2" xfId="12165" xr:uid="{0952F71F-3F65-421B-96DB-88BC3FCAA9BB}"/>
    <cellStyle name="Comma 4 6 5 2 2" xfId="15738" xr:uid="{50A64B47-D1D3-4C1D-B863-972E4C333051}"/>
    <cellStyle name="Comma 4 6 5 2 3" xfId="19265" xr:uid="{4EF85791-BBDD-4702-8C89-DEF353A9E606}"/>
    <cellStyle name="Comma 4 6 5 3" xfId="14317" xr:uid="{ABDF69EF-82FC-47A2-8715-BA4D7D541779}"/>
    <cellStyle name="Comma 4 6 5 3 2" xfId="34662" xr:uid="{23D21663-B772-4EED-817E-0A5A1504F322}"/>
    <cellStyle name="Comma 4 6 5 3 3" xfId="41034" xr:uid="{11F2AB93-0FF9-4254-9C3C-CCDACFFE5936}"/>
    <cellStyle name="Comma 4 6 5 4" xfId="17844" xr:uid="{2117A2AD-5F9D-4E4B-9FE6-77B241FCC5BC}"/>
    <cellStyle name="Comma 4 6 5 4 2" xfId="29660" xr:uid="{CB777849-62BE-48C3-A07B-6E82618C6BFB}"/>
    <cellStyle name="Comma 4 6 5 5" xfId="27738" xr:uid="{5E8AE0DF-91CF-40B4-8660-E3E3A135DB87}"/>
    <cellStyle name="Comma 4 6 5 6" xfId="37028" xr:uid="{A2FEBC35-8AF4-4590-83F9-40E7E379BC3D}"/>
    <cellStyle name="Comma 4 6 6" xfId="11509" xr:uid="{B27B4CE9-A93D-46D5-9087-20CC22D011F0}"/>
    <cellStyle name="Comma 4 6 6 2" xfId="15104" xr:uid="{4411AFB3-C263-4035-862A-42E98DDA05E8}"/>
    <cellStyle name="Comma 4 6 6 2 2" xfId="33959" xr:uid="{7D2CD775-AE9C-4EDB-AEC6-E8FF83041CC4}"/>
    <cellStyle name="Comma 4 6 6 3" xfId="18631" xr:uid="{5B190385-A5F5-4071-BC9B-FF2A69907E96}"/>
    <cellStyle name="Comma 4 6 6 4" xfId="38402" xr:uid="{B83A495D-980C-41BF-A117-933C1B8BA040}"/>
    <cellStyle name="Comma 4 6 7" xfId="13604" xr:uid="{FA925FBE-617C-432A-BE2E-ED82054A7788}"/>
    <cellStyle name="Comma 4 6 7 2" xfId="32675" xr:uid="{7FC12DB7-F3BD-46A4-A81D-8E8648A46E28}"/>
    <cellStyle name="Comma 4 6 7 3" xfId="40340" xr:uid="{F0A94286-D615-4647-853D-31EAB1912F26}"/>
    <cellStyle name="Comma 4 6 8" xfId="17140" xr:uid="{0F4C7F58-929D-467E-875A-B5FACDD77AAA}"/>
    <cellStyle name="Comma 4 6 8 2" xfId="29054" xr:uid="{078CD6BE-E7C4-41C1-963F-5850E7E0330F}"/>
    <cellStyle name="Comma 4 6 9" xfId="27164" xr:uid="{5E9C3B9F-8601-4410-916F-D4A49654179F}"/>
    <cellStyle name="Comma 4 7" xfId="6945" xr:uid="{DAC4F6C0-26F0-4669-BCD8-A4026CDBC13E}"/>
    <cellStyle name="Comma 4 7 2" xfId="10448" xr:uid="{C7A42478-2A93-49FF-BC87-3AD6BFFC950E}"/>
    <cellStyle name="Comma 4 7 2 2" xfId="11320" xr:uid="{0C0FC654-A97C-4E07-ACC4-ED2D1D8540A7}"/>
    <cellStyle name="Comma 4 7 2 2 2" xfId="12785" xr:uid="{7814F8CD-1CE0-44AE-81FD-0C9FF0C29A31}"/>
    <cellStyle name="Comma 4 7 2 2 2 2" xfId="16358" xr:uid="{AE558577-A441-4546-A747-F369B01551FA}"/>
    <cellStyle name="Comma 4 7 2 2 2 3" xfId="19885" xr:uid="{6E8497D5-F0DC-4FF3-82A9-2719976B774A}"/>
    <cellStyle name="Comma 4 7 2 2 3" xfId="14916" xr:uid="{10A3682E-01E7-48C0-92AE-382ADF07AEC3}"/>
    <cellStyle name="Comma 4 7 2 2 4" xfId="18443" xr:uid="{59F3894F-2F77-4EF1-9335-249F9589A266}"/>
    <cellStyle name="Comma 4 7 2 3" xfId="10896" xr:uid="{E08B6847-4AC3-4E96-AC2B-4C0EECFB216A}"/>
    <cellStyle name="Comma 4 7 2 3 2" xfId="12378" xr:uid="{2E4ED5BA-3C74-4B41-86EE-2BD31C5D9622}"/>
    <cellStyle name="Comma 4 7 2 3 2 2" xfId="15951" xr:uid="{DF3C2AE4-4587-406A-B520-BBEF91C485EF}"/>
    <cellStyle name="Comma 4 7 2 3 2 3" xfId="19478" xr:uid="{DBEC7277-2B58-4286-9602-2FBEE9C8E89E}"/>
    <cellStyle name="Comma 4 7 2 3 3" xfId="14524" xr:uid="{B41D90CD-37B3-4FC0-8B32-525980B0419C}"/>
    <cellStyle name="Comma 4 7 2 3 4" xfId="18051" xr:uid="{B1F0BBA5-C9B7-433E-BD65-ABBBB632C8E6}"/>
    <cellStyle name="Comma 4 7 2 4" xfId="11989" xr:uid="{538FD1FF-55BA-4C2F-866A-735AFC2393EB}"/>
    <cellStyle name="Comma 4 7 2 4 2" xfId="15567" xr:uid="{8DBAA3B2-6AD5-4B44-AFC5-95A5471C31EC}"/>
    <cellStyle name="Comma 4 7 2 4 3" xfId="19094" xr:uid="{8573A974-50DE-4D7C-BD4C-1584E7B8E735}"/>
    <cellStyle name="Comma 4 7 2 5" xfId="14161" xr:uid="{17A83341-8D06-4096-A354-0F7C5E5D0EAA}"/>
    <cellStyle name="Comma 4 7 2 6" xfId="17688" xr:uid="{3B970E9A-9356-4729-843B-9137BFF6B6D6}"/>
    <cellStyle name="Comma 4 7 3" xfId="9838" xr:uid="{BB172495-F311-437A-8FEA-714744561602}"/>
    <cellStyle name="Comma 4 7 3 2" xfId="11180" xr:uid="{B6DB9326-E58A-4E3E-A5EF-891C6D23CA5D}"/>
    <cellStyle name="Comma 4 7 3 2 2" xfId="12645" xr:uid="{27FD464C-251F-4805-933C-D4819097FC10}"/>
    <cellStyle name="Comma 4 7 3 2 2 2" xfId="16218" xr:uid="{BB899314-EB23-4BF0-B7E6-DBF7291CA6B1}"/>
    <cellStyle name="Comma 4 7 3 2 2 3" xfId="19745" xr:uid="{B9F9B07E-03CC-4CD4-BA7F-B1DCF476F68C}"/>
    <cellStyle name="Comma 4 7 3 2 3" xfId="14776" xr:uid="{64054582-0EDC-4F4D-9475-CB9A475B7E81}"/>
    <cellStyle name="Comma 4 7 3 2 4" xfId="18303" xr:uid="{4B3EC945-8C7D-4AA5-BE5D-2F11087D2432}"/>
    <cellStyle name="Comma 4 7 3 3" xfId="25756" xr:uid="{BB7F6624-F181-4838-B21D-3D24508ADAA4}"/>
    <cellStyle name="Comma 4 7 3 3 2" xfId="34687" xr:uid="{FFE3DE19-002B-4ED0-967B-161E5AC0B089}"/>
    <cellStyle name="Comma 4 7 3 3 3" xfId="41059" xr:uid="{4FF77565-A597-4597-A09C-F319B7871D98}"/>
    <cellStyle name="Comma 4 7 3 4" xfId="21718" xr:uid="{F3CEF32B-6161-4FE6-9F7D-1CA4C63096FE}"/>
    <cellStyle name="Comma 4 7 3 4 2" xfId="29685" xr:uid="{B33302FE-9373-46E2-BF0C-0DAA155034A0}"/>
    <cellStyle name="Comma 4 7 3 5" xfId="27763" xr:uid="{5FB58E68-E21F-4E02-BF9D-D7866B8915E5}"/>
    <cellStyle name="Comma 4 7 3 6" xfId="37053" xr:uid="{11466334-E4A9-4161-B2FC-D4B90D4C2591}"/>
    <cellStyle name="Comma 4 7 4" xfId="10753" xr:uid="{67F5B439-CC73-4B16-B3CC-4360CD6C2FDF}"/>
    <cellStyle name="Comma 4 7 4 2" xfId="12238" xr:uid="{E79BA10D-B4B5-4B6A-B4C4-36ED94DE750A}"/>
    <cellStyle name="Comma 4 7 4 2 2" xfId="15811" xr:uid="{13108A3A-1B84-43EB-AB90-0F5BAF92D70A}"/>
    <cellStyle name="Comma 4 7 4 2 3" xfId="19338" xr:uid="{AEC27238-E466-45DE-A637-F2B7A2D08B9E}"/>
    <cellStyle name="Comma 4 7 4 3" xfId="14385" xr:uid="{578462F3-9AE8-4E88-9FED-1A00FB7A3C0D}"/>
    <cellStyle name="Comma 4 7 4 4" xfId="17912" xr:uid="{9B9B590F-CCA2-4B68-A2E9-EFCA678A1172}"/>
    <cellStyle name="Comma 4 7 5" xfId="11485" xr:uid="{6742F423-FC6C-416B-924E-373FAB25FD3B}"/>
    <cellStyle name="Comma 4 7 5 2" xfId="15080" xr:uid="{674EA914-5095-4F69-B7B0-AF1B9D86890E}"/>
    <cellStyle name="Comma 4 7 5 3" xfId="18607" xr:uid="{146CF270-6ED8-4270-8245-CFEB2B0295D8}"/>
    <cellStyle name="Comma 4 7 6" xfId="13463" xr:uid="{5ED72532-399F-433B-B206-D9A0D03F49BC}"/>
    <cellStyle name="Comma 4 7 6 2" xfId="29078" xr:uid="{ADE2FCEA-9156-4A28-9875-0BB2B9A750E6}"/>
    <cellStyle name="Comma 4 7 7" xfId="16999" xr:uid="{B769048B-BF99-4EB5-91F2-FECB681B9540}"/>
    <cellStyle name="Comma 4 7 8" xfId="36317" xr:uid="{E15F21AE-311C-4DD6-86EB-3E2E3768459D}"/>
    <cellStyle name="Comma 4 8" xfId="10233" xr:uid="{39A8AE79-47CF-4BCB-81CA-DE7EE667E043}"/>
    <cellStyle name="Comma 4 8 2" xfId="10421" xr:uid="{8D5761AF-762D-4E5F-9D33-1726861D9753}"/>
    <cellStyle name="Comma 4 8 2 2" xfId="11260" xr:uid="{4AE60084-0E1D-45FC-9082-268FAD9A6D38}"/>
    <cellStyle name="Comma 4 8 2 2 2" xfId="12725" xr:uid="{9F4BE3E9-E00C-415D-A5DA-A6B93B51FDB5}"/>
    <cellStyle name="Comma 4 8 2 2 2 2" xfId="16298" xr:uid="{F17B0095-F3BD-4AE7-8DC5-A56BACE1CF0D}"/>
    <cellStyle name="Comma 4 8 2 2 2 3" xfId="19825" xr:uid="{E7F5A422-7E4E-4732-8FFE-7B657E09FDA8}"/>
    <cellStyle name="Comma 4 8 2 2 3" xfId="14856" xr:uid="{DB510058-0718-43BB-905F-17E9BF345A76}"/>
    <cellStyle name="Comma 4 8 2 2 4" xfId="18383" xr:uid="{4B0F851E-FFB1-402B-9244-0B8489EE88CE}"/>
    <cellStyle name="Comma 4 8 2 3" xfId="11975" xr:uid="{1260B98B-531B-4787-AD56-58B3E1048C3A}"/>
    <cellStyle name="Comma 4 8 2 3 2" xfId="15553" xr:uid="{4A93FF9C-386A-4CDA-ADD9-F42EABCDEED2}"/>
    <cellStyle name="Comma 4 8 2 3 3" xfId="19080" xr:uid="{4D251021-6615-45D5-A14E-A0F4AE431E2F}"/>
    <cellStyle name="Comma 4 8 2 4" xfId="14147" xr:uid="{9BB174AC-965E-4499-9BD4-2040441DC271}"/>
    <cellStyle name="Comma 4 8 2 4 2" xfId="30476" xr:uid="{DDBF8BDE-8661-41F2-A5DB-BAB62AEC5A4E}"/>
    <cellStyle name="Comma 4 8 2 5" xfId="17674" xr:uid="{7B0AE38E-270E-4C18-B960-B15FF8A7EEEB}"/>
    <cellStyle name="Comma 4 8 2 6" xfId="37834" xr:uid="{25DBC9C7-48B3-41F4-A402-2BEB102187B8}"/>
    <cellStyle name="Comma 4 8 3" xfId="10834" xr:uid="{2FA20C9A-3AFB-405E-B159-E4C17059B181}"/>
    <cellStyle name="Comma 4 8 3 2" xfId="12318" xr:uid="{86237F7E-B427-48E7-915A-5287056FCD99}"/>
    <cellStyle name="Comma 4 8 3 2 2" xfId="15891" xr:uid="{42728BA6-B254-48A4-9055-E2218A5BC0C1}"/>
    <cellStyle name="Comma 4 8 3 2 3" xfId="19418" xr:uid="{519FAE63-5703-4628-9BFA-91C8B0A61A98}"/>
    <cellStyle name="Comma 4 8 3 3" xfId="14464" xr:uid="{E667E856-273E-4D01-B743-560861FEB84E}"/>
    <cellStyle name="Comma 4 8 3 3 2" xfId="34876" xr:uid="{4BD337B3-3F60-4DF9-B1A0-2BC84CDCE250}"/>
    <cellStyle name="Comma 4 8 3 3 3" xfId="41245" xr:uid="{63A99196-152E-4543-B89E-CD521082488C}"/>
    <cellStyle name="Comma 4 8 3 4" xfId="17991" xr:uid="{FAAC970B-B9F7-4A0F-B85E-85AF84DCD0C3}"/>
    <cellStyle name="Comma 4 8 3 4 2" xfId="29884" xr:uid="{3C23ACFC-E504-405D-8C6A-EE2626E5CAEA}"/>
    <cellStyle name="Comma 4 8 3 5" xfId="27952" xr:uid="{72BC0586-42CF-46AF-81A7-F058A09E58CB}"/>
    <cellStyle name="Comma 4 8 3 6" xfId="37251" xr:uid="{299E77BF-9C61-436C-947E-CA65CF080D17}"/>
    <cellStyle name="Comma 4 8 4" xfId="22944" xr:uid="{E75FCEF1-B94A-4F29-BF13-46530BD30FD4}"/>
    <cellStyle name="Comma 4 8 4 2" xfId="25345" xr:uid="{1B494C68-83A5-4285-90F1-C3A706964207}"/>
    <cellStyle name="Comma 4 8 4 2 2" xfId="34163" xr:uid="{166C6E0B-5397-4D9A-ADDB-30FE9EB2A418}"/>
    <cellStyle name="Comma 4 8 4 3" xfId="31170" xr:uid="{296415FE-8188-49B1-96C2-9395F3D28CC6}"/>
    <cellStyle name="Comma 4 8 4 4" xfId="38601" xr:uid="{3B926638-4D48-476D-B219-BF04B4EB00B5}"/>
    <cellStyle name="Comma 4 8 5" xfId="24327" xr:uid="{B7C8E0B0-1D5E-49C9-8155-E8C67807997E}"/>
    <cellStyle name="Comma 4 8 5 2" xfId="32875" xr:uid="{27CC9D02-3BC8-422A-A6B3-26C249B95522}"/>
    <cellStyle name="Comma 4 8 5 3" xfId="40537" xr:uid="{84BBD2C2-A0FB-463F-AE9C-E7E87020972E}"/>
    <cellStyle name="Comma 4 8 6" xfId="21352" xr:uid="{AD0D277D-945F-4671-8611-46C0EE8CE1C1}"/>
    <cellStyle name="Comma 4 8 6 2" xfId="29277" xr:uid="{FC880370-DFC6-4270-89AE-B10EEBF1D854}"/>
    <cellStyle name="Comma 4 8 7" xfId="27363" xr:uid="{EE872691-060B-48B2-A1DC-F75B3C610C58}"/>
    <cellStyle name="Comma 4 8 8" xfId="36509" xr:uid="{384D7C74-6D7F-450D-AE91-F92F633EDFDB}"/>
    <cellStyle name="Comma 4 9" xfId="10525" xr:uid="{63CC7D15-D144-4135-BA00-1287734CB3CB}"/>
    <cellStyle name="Comma 4 9 2" xfId="11034" xr:uid="{20B5AF2B-FBDA-4D23-87CF-F20019A9FA3B}"/>
    <cellStyle name="Comma 4 9 2 2" xfId="12485" xr:uid="{25155BB3-EFFB-4DF8-B8D9-0663C5AA5F99}"/>
    <cellStyle name="Comma 4 9 2 2 2" xfId="16058" xr:uid="{74C0152F-E7C2-4931-9A7A-AB599C7E0610}"/>
    <cellStyle name="Comma 4 9 2 2 3" xfId="19585" xr:uid="{1D96B036-4491-4FC7-8892-F0162FDCDF92}"/>
    <cellStyle name="Comma 4 9 2 3" xfId="14630" xr:uid="{A15EA8CB-9F8B-4C8D-85C7-47289EBCCA61}"/>
    <cellStyle name="Comma 4 9 2 4" xfId="18157" xr:uid="{84E610A3-6C67-4FE9-8347-51F75160E68E}"/>
    <cellStyle name="Comma 4 9 3" xfId="12038" xr:uid="{07EAFC82-ACFF-424F-BFC1-1B324ED2B2FD}"/>
    <cellStyle name="Comma 4 9 3 2" xfId="15616" xr:uid="{9B7318A1-36FD-4945-B101-73C4F3E76A09}"/>
    <cellStyle name="Comma 4 9 3 3" xfId="19143" xr:uid="{2F7BACA6-D878-466F-8AA7-488BED018055}"/>
    <cellStyle name="Comma 4 9 4" xfId="14208" xr:uid="{CB975A10-49CF-407C-8250-846B23DADDC2}"/>
    <cellStyle name="Comma 4 9 4 2" xfId="30103" xr:uid="{4F52BE76-B8EA-4942-B9A2-60EBF977CD0A}"/>
    <cellStyle name="Comma 4 9 5" xfId="17735" xr:uid="{0D1AA582-1E9D-4D94-9D05-4ACDF64F0D10}"/>
    <cellStyle name="Comma 4 9 6" xfId="37470" xr:uid="{72028C18-1D73-4689-916A-62DCFCB7421E}"/>
    <cellStyle name="Comma 5" xfId="66" xr:uid="{FC172308-A68F-4250-BC40-DF002455A8B6}"/>
    <cellStyle name="Comma 5 10" xfId="2242" xr:uid="{820CEE89-3308-4BD1-B482-732D92843C7F}"/>
    <cellStyle name="Comma 5 10 2" xfId="32532" xr:uid="{9189BD88-E0B6-4A58-89D1-44562D9329CC}"/>
    <cellStyle name="Comma 5 10 3" xfId="40197" xr:uid="{11D2E0B6-DBB1-4B60-B34F-9AC6EDCCD980}"/>
    <cellStyle name="Comma 5 10 4" xfId="13034" xr:uid="{3A8267A7-F15E-449A-B0CF-D95902E85E2A}"/>
    <cellStyle name="Comma 5 10 5" xfId="44267" xr:uid="{CE19944A-8046-4709-AA1D-A7B300A997A6}"/>
    <cellStyle name="Comma 5 11" xfId="4003" xr:uid="{6C97DF19-3B3D-43B7-911D-1F431BDA8FA5}"/>
    <cellStyle name="Comma 5 11 2" xfId="28904" xr:uid="{97EDFE2B-1DBA-457C-8DA4-DD3912BB7D6E}"/>
    <cellStyle name="Comma 5 11 3" xfId="16616" xr:uid="{98738BE8-613D-40DB-8521-44ABB2FE1B5F}"/>
    <cellStyle name="Comma 5 11 4" xfId="46008" xr:uid="{DF187D5A-967C-4030-9170-F2AA825BE031}"/>
    <cellStyle name="Comma 5 12" xfId="4081" xr:uid="{8D9770D0-7960-40AC-B132-1111FC068AAA}"/>
    <cellStyle name="Comma 5 12 2" xfId="27045" xr:uid="{75026AC9-41ED-4365-9E66-92F886A1CFBE}"/>
    <cellStyle name="Comma 5 12 3" xfId="46085" xr:uid="{99E894DD-FC98-4AFB-8B22-A9CB1E294AD9}"/>
    <cellStyle name="Comma 5 13" xfId="4158" xr:uid="{1F25121A-24E9-4DF1-8700-876D0C57C95B}"/>
    <cellStyle name="Comma 5 13 2" xfId="36142" xr:uid="{50012E5F-ECCF-4FA3-886F-C2514FF66977}"/>
    <cellStyle name="Comma 5 13 3" xfId="46162" xr:uid="{DB1F0C58-52EA-4128-BC79-29C86211C92B}"/>
    <cellStyle name="Comma 5 14" xfId="4235" xr:uid="{EFE05AED-523B-43F0-B325-0413304548A0}"/>
    <cellStyle name="Comma 5 14 2" xfId="46239" xr:uid="{44190548-6139-4B44-873D-4090546555D8}"/>
    <cellStyle name="Comma 5 15" xfId="4312" xr:uid="{6B989697-6700-4754-A33C-33AA8C68E4AB}"/>
    <cellStyle name="Comma 5 15 2" xfId="46315" xr:uid="{5DDE0D0E-49C5-480E-A997-73578AD1F621}"/>
    <cellStyle name="Comma 5 16" xfId="5872" xr:uid="{96FBEB68-99FE-4256-B515-902B636D5082}"/>
    <cellStyle name="Comma 5 16 2" xfId="47869" xr:uid="{034DE95F-CD0F-439F-99ED-D9F30B0883C0}"/>
    <cellStyle name="Comma 5 17" xfId="6023" xr:uid="{F81CD10F-6129-4C2D-8E86-B928C0D8D1D4}"/>
    <cellStyle name="Comma 5 18" xfId="42448" xr:uid="{44573B70-414F-4D6E-B8BD-E5E0833E09D2}"/>
    <cellStyle name="Comma 5 19" xfId="42526" xr:uid="{70FFC849-2387-4B1F-A1A3-C221A02CB32D}"/>
    <cellStyle name="Comma 5 2" xfId="121" xr:uid="{629872E5-6084-4693-A422-35D4E30A5BCF}"/>
    <cellStyle name="Comma 5 2 10" xfId="7356" xr:uid="{1357F704-4CE9-4A55-8AFA-CE556921F73F}"/>
    <cellStyle name="Comma 5 2 10 2" xfId="13760" xr:uid="{1B42E978-1513-42F8-90D8-EDFC10AE50B2}"/>
    <cellStyle name="Comma 5 2 10 3" xfId="17296" xr:uid="{51A6C6A2-8057-49C7-93AB-03FCF664EA57}"/>
    <cellStyle name="Comma 5 2 11" xfId="6563" xr:uid="{027BFBE8-3FD0-481B-B7F0-E44A90BC4B3D}"/>
    <cellStyle name="Comma 5 2 12" xfId="48017" xr:uid="{3C3EBF8E-D4B7-436F-9580-182D10DF4C3F}"/>
    <cellStyle name="Comma 5 2 2" xfId="189" xr:uid="{351FE2A2-65DE-4775-A5C1-AD781D56D532}"/>
    <cellStyle name="Comma 5 2 2 10" xfId="4257" xr:uid="{86F4166E-B9DB-4A89-A2F4-55628F637722}"/>
    <cellStyle name="Comma 5 2 2 10 2" xfId="46261" xr:uid="{1DBB24AC-45FC-4DEB-BC65-B6BC073A6419}"/>
    <cellStyle name="Comma 5 2 2 11" xfId="5597" xr:uid="{6B9A3A0F-A610-43C6-9EE6-03E90277538B}"/>
    <cellStyle name="Comma 5 2 2 11 2" xfId="47597" xr:uid="{AEA9A4F3-EB96-4241-A05E-085992DF8BFC}"/>
    <cellStyle name="Comma 5 2 2 12" xfId="5921" xr:uid="{E70B0D17-95BB-4605-BB77-D4B9A1B407D7}"/>
    <cellStyle name="Comma 5 2 2 12 2" xfId="47918" xr:uid="{5EC0FA83-60FA-4AD8-8963-B30586DB58DF}"/>
    <cellStyle name="Comma 5 2 2 13" xfId="6046" xr:uid="{D6A127AD-6539-44D6-91AE-A8F2F976D175}"/>
    <cellStyle name="Comma 5 2 2 14" xfId="42470" xr:uid="{730D26EC-637A-44CB-A21D-1BD15658C041}"/>
    <cellStyle name="Comma 5 2 2 15" xfId="42547" xr:uid="{F412310B-2B98-44A3-A79A-2198D481E7BB}"/>
    <cellStyle name="Comma 5 2 2 16" xfId="48099" xr:uid="{35F3B135-AF3C-4402-AF2B-A30DE3820D39}"/>
    <cellStyle name="Comma 5 2 2 2" xfId="257" xr:uid="{BBA732B6-3A7C-4E63-8006-27EDAFC393B2}"/>
    <cellStyle name="Comma 5 2 2 2 2" xfId="1932" xr:uid="{CDF682C8-F3FC-4CAC-9165-099B8613375E}"/>
    <cellStyle name="Comma 5 2 2 2 2 2" xfId="12002" xr:uid="{04AC17EC-857E-4258-8589-938A49AE7D4A}"/>
    <cellStyle name="Comma 5 2 2 2 2 2 2" xfId="15580" xr:uid="{EC47E8E3-28E1-4F0A-82CD-491BF47680C3}"/>
    <cellStyle name="Comma 5 2 2 2 2 2 3" xfId="19107" xr:uid="{10FB0025-EF0E-48DE-B84E-553C9E26231A}"/>
    <cellStyle name="Comma 5 2 2 2 2 3" xfId="14173" xr:uid="{02B8050F-27AE-436F-B5F9-3C859C6F636A}"/>
    <cellStyle name="Comma 5 2 2 2 2 4" xfId="17700" xr:uid="{09D6AF81-66C2-49F1-B7EC-56696DC55CFA}"/>
    <cellStyle name="Comma 5 2 2 2 2 5" xfId="10465" xr:uid="{46DF7812-784C-418D-9BEA-703877DDB8FD}"/>
    <cellStyle name="Comma 5 2 2 2 3" xfId="2319" xr:uid="{29CB2D57-8D7B-412A-89D2-28FA323DB421}"/>
    <cellStyle name="Comma 5 2 2 2 3 2" xfId="44344" xr:uid="{08969460-6E33-4E08-977B-D198C21737AB}"/>
    <cellStyle name="Comma 5 2 2 2 4" xfId="5984" xr:uid="{AD9412B3-BB3A-4DEE-8025-A2AAA21E5D3F}"/>
    <cellStyle name="Comma 5 2 2 2 4 2" xfId="47981" xr:uid="{0D0BC666-D5E9-4281-AB8D-1AA1794A55AC}"/>
    <cellStyle name="Comma 5 2 2 2 5" xfId="9655" xr:uid="{7CD93EF7-24C8-423D-83DF-1A74AB4B3D46}"/>
    <cellStyle name="Comma 5 2 2 2 6" xfId="42603" xr:uid="{3ACF64DA-7D4F-440B-ABD4-5150049906AD}"/>
    <cellStyle name="Comma 5 2 2 2 7" xfId="48096" xr:uid="{0D3CA05F-55F6-401B-9F4A-19A2E9841254}"/>
    <cellStyle name="Comma 5 2 2 3" xfId="782" xr:uid="{63C9FEC2-B7AD-4E3A-B692-A27C1FD15C49}"/>
    <cellStyle name="Comma 5 2 2 3 2" xfId="1650" xr:uid="{7A2AC46F-5064-419F-A569-30F9B3CC14B6}"/>
    <cellStyle name="Comma 5 2 2 3 2 2" xfId="3448" xr:uid="{1F098D3B-474F-47EF-8B66-E2618BE7C5A7}"/>
    <cellStyle name="Comma 5 2 2 3 2 2 2" xfId="45473" xr:uid="{F2C7810F-140E-44F6-807C-6423DB5A0E1B}"/>
    <cellStyle name="Comma 5 2 2 3 2 3" xfId="43732" xr:uid="{C372A00E-8056-4CBE-A40D-815D70CD18A1}"/>
    <cellStyle name="Comma 5 2 2 3 3" xfId="4819" xr:uid="{5139EE64-E4FC-4D72-9E08-B3C1D524882C}"/>
    <cellStyle name="Comma 5 2 2 3 3 2" xfId="46822" xr:uid="{0D15AA23-3C6B-415E-9E22-51EB9B86FD17}"/>
    <cellStyle name="Comma 5 2 2 4" xfId="1046" xr:uid="{9BB6F3B5-C95E-4C2F-A93D-5D1E476CBCB2}"/>
    <cellStyle name="Comma 5 2 2 4 2" xfId="2858" xr:uid="{2B286C3D-9DE2-484E-890B-7CB33E120462}"/>
    <cellStyle name="Comma 5 2 2 4 2 2" xfId="15506" xr:uid="{693ED258-76DE-4D10-99CF-AE314FBB026A}"/>
    <cellStyle name="Comma 5 2 2 4 2 3" xfId="19033" xr:uid="{09C53E22-7E93-4C63-A2C6-94DD5424A69F}"/>
    <cellStyle name="Comma 5 2 2 4 2 4" xfId="11928" xr:uid="{E7B95530-F8EF-4692-BFEE-24F0B93A590C}"/>
    <cellStyle name="Comma 5 2 2 4 2 5" xfId="44883" xr:uid="{B070CA72-F3EA-4540-9A0E-8D9FB83E82D4}"/>
    <cellStyle name="Comma 5 2 2 4 3" xfId="14102" xr:uid="{F72E77A6-DB39-41E4-89C4-1DFE56D6E19E}"/>
    <cellStyle name="Comma 5 2 2 4 4" xfId="17629" xr:uid="{5318386E-828E-4826-9AEE-4B020F38DC2F}"/>
    <cellStyle name="Comma 5 2 2 4 5" xfId="10342" xr:uid="{4C0FC5A1-DE22-4313-B109-58B228CC0E58}"/>
    <cellStyle name="Comma 5 2 2 4 6" xfId="43142" xr:uid="{F79A5E56-8E42-4EE1-B747-E6E1D68AAC2A}"/>
    <cellStyle name="Comma 5 2 2 5" xfId="1112" xr:uid="{BF234605-43E2-468F-85DC-1BB84E1ABFA7}"/>
    <cellStyle name="Comma 5 2 2 5 2" xfId="2921" xr:uid="{27312452-3CD8-4F79-986F-4006DB717A25}"/>
    <cellStyle name="Comma 5 2 2 5 2 2" xfId="44946" xr:uid="{EB1F1EF1-0423-426D-8600-9F363C36F83F}"/>
    <cellStyle name="Comma 5 2 2 5 3" xfId="8354" xr:uid="{0E9B4A37-80FB-4C37-AB1F-76FB88EC7E0D}"/>
    <cellStyle name="Comma 5 2 2 5 4" xfId="43205" xr:uid="{7B99F966-85B9-4E50-BD33-3FAAC3F6D830}"/>
    <cellStyle name="Comma 5 2 2 6" xfId="2263" xr:uid="{C08BE823-2519-4E73-9D6D-02FC8E9F1F7B}"/>
    <cellStyle name="Comma 5 2 2 6 2" xfId="44288" xr:uid="{215CE26D-5875-48AF-98E3-518776FDDBBF}"/>
    <cellStyle name="Comma 5 2 2 7" xfId="4025" xr:uid="{CBD787B2-7D85-4AA8-A11D-392CC11CE40C}"/>
    <cellStyle name="Comma 5 2 2 7 2" xfId="46030" xr:uid="{77B5B7B5-FEC7-4D26-9B0E-CD26FF3D861B}"/>
    <cellStyle name="Comma 5 2 2 8" xfId="4103" xr:uid="{CD593109-B7A8-42B5-BFAB-224671310C01}"/>
    <cellStyle name="Comma 5 2 2 8 2" xfId="46107" xr:uid="{F0E0D456-722E-490C-A7AF-66A14BEACC9D}"/>
    <cellStyle name="Comma 5 2 2 9" xfId="4180" xr:uid="{AFAFB361-3C08-42CF-B03B-88D5B50C4D60}"/>
    <cellStyle name="Comma 5 2 2 9 2" xfId="46184" xr:uid="{1AF04FF8-310F-4F40-93F4-58DEC7ECF77B}"/>
    <cellStyle name="Comma 5 2 3" xfId="205" xr:uid="{54164818-CC0F-434E-8D17-47F813D5797A}"/>
    <cellStyle name="Comma 5 2 3 2" xfId="570" xr:uid="{1040EF75-8B37-4A65-B403-D4220FA1DA35}"/>
    <cellStyle name="Comma 5 2 3 2 2" xfId="11408" xr:uid="{D207F16A-747C-457B-8116-2CC72A3C6118}"/>
    <cellStyle name="Comma 5 2 3 2 2 2" xfId="12873" xr:uid="{6AA9CC3A-ADE7-4F59-98CB-4A4214DB8245}"/>
    <cellStyle name="Comma 5 2 3 2 2 2 2" xfId="16446" xr:uid="{6EC66C21-5C19-4007-A1F6-FE46CB99A2B0}"/>
    <cellStyle name="Comma 5 2 3 2 2 2 3" xfId="19973" xr:uid="{D9661C2D-36A0-41C3-8AA4-4A5162E8A0DE}"/>
    <cellStyle name="Comma 5 2 3 2 2 3" xfId="15004" xr:uid="{5AA3650D-C864-4814-B206-01F02276BD61}"/>
    <cellStyle name="Comma 5 2 3 2 2 4" xfId="18531" xr:uid="{7FBB5AA0-AE8C-44AF-AF1A-2DB59EDF9B15}"/>
    <cellStyle name="Comma 5 2 3 2 3" xfId="11943" xr:uid="{4A0E6DE2-E79A-4F13-9A75-B6FEEDA03910}"/>
    <cellStyle name="Comma 5 2 3 2 3 2" xfId="15521" xr:uid="{94A83E5C-F99C-4F2F-901C-90695B9F5D0D}"/>
    <cellStyle name="Comma 5 2 3 2 3 3" xfId="19048" xr:uid="{B98E565A-CDB1-4DCD-8306-B2BDE4B79846}"/>
    <cellStyle name="Comma 5 2 3 2 4" xfId="14116" xr:uid="{BB623AF0-71A8-401F-8E33-3F8E375A570C}"/>
    <cellStyle name="Comma 5 2 3 2 5" xfId="17643" xr:uid="{C912D267-35BD-4B72-8FEA-BD05EAFB8884}"/>
    <cellStyle name="Comma 5 2 3 2 6" xfId="10367" xr:uid="{DF96F34D-A57D-4B80-9DBA-EAA5D7B2B6A1}"/>
    <cellStyle name="Comma 5 2 3 3" xfId="1651" xr:uid="{0542EF83-E329-4CB2-9921-217CD2B5AC6F}"/>
    <cellStyle name="Comma 5 2 3 3 2" xfId="12466" xr:uid="{E5AD207C-3ECD-4848-B4A8-BF693A8D1CAA}"/>
    <cellStyle name="Comma 5 2 3 3 2 2" xfId="16039" xr:uid="{E09D6246-B69A-47B9-BC75-5F17EA0B2C54}"/>
    <cellStyle name="Comma 5 2 3 3 2 3" xfId="19566" xr:uid="{50E567F2-DB21-4CF7-8FA1-6140BDA2F759}"/>
    <cellStyle name="Comma 5 2 3 3 3" xfId="14611" xr:uid="{E4C4FFB0-DEAE-46C2-B6E0-AFB5AACBE491}"/>
    <cellStyle name="Comma 5 2 3 3 4" xfId="18138" xr:uid="{8F7868EF-DEFC-4E66-AD8F-FC60E82E4ADE}"/>
    <cellStyle name="Comma 5 2 3 3 5" xfId="11001" xr:uid="{439729ED-D7A3-4E85-BB37-4D072D443D4E}"/>
    <cellStyle name="Comma 5 2 4" xfId="1059" xr:uid="{D8B3ABB4-166E-4F2D-A59B-039811964177}"/>
    <cellStyle name="Comma 5 2 4 2" xfId="2869" xr:uid="{760F237E-708E-487D-AD2C-921FD465F179}"/>
    <cellStyle name="Comma 5 2 4 2 2" xfId="12602" xr:uid="{6467D3CF-F690-4729-BFF3-2FBF51ECE06C}"/>
    <cellStyle name="Comma 5 2 4 2 2 2" xfId="16175" xr:uid="{1E4258D7-D1DC-41A4-9124-36F6A681B88A}"/>
    <cellStyle name="Comma 5 2 4 2 2 3" xfId="19702" xr:uid="{A8598CE9-B750-46F7-949A-7F17B929565D}"/>
    <cellStyle name="Comma 5 2 4 2 3" xfId="14746" xr:uid="{6EE6BC65-4A9A-49CB-B899-8DC8DF299A73}"/>
    <cellStyle name="Comma 5 2 4 2 4" xfId="18273" xr:uid="{83940332-DB82-40D0-A005-BB7AEC1851DA}"/>
    <cellStyle name="Comma 5 2 4 2 5" xfId="11150" xr:uid="{F155EB01-8AB6-4990-AB5E-A669EAD1484A}"/>
    <cellStyle name="Comma 5 2 4 2 6" xfId="44894" xr:uid="{A11EDD6C-2E16-47FE-9DE0-2B1540A92F44}"/>
    <cellStyle name="Comma 5 2 4 3" xfId="5932" xr:uid="{CE20C780-06ED-47F3-B353-9F2A5B5DEFA3}"/>
    <cellStyle name="Comma 5 2 4 3 2" xfId="15291" xr:uid="{4D9A0BF1-F72A-43D9-8700-A849945655B1}"/>
    <cellStyle name="Comma 5 2 4 3 3" xfId="18818" xr:uid="{E588BF8A-BCB6-4BE4-8810-B959674571E0}"/>
    <cellStyle name="Comma 5 2 4 3 4" xfId="11712" xr:uid="{7ED6BFDF-85A6-4895-B93D-F9EAF4A323F6}"/>
    <cellStyle name="Comma 5 2 4 3 5" xfId="47929" xr:uid="{13400D9B-6F1B-4ED4-9645-E8035D961562}"/>
    <cellStyle name="Comma 5 2 4 4" xfId="13894" xr:uid="{6D1EB397-76F7-44CB-806C-D01F5ADBA338}"/>
    <cellStyle name="Comma 5 2 4 5" xfId="17427" xr:uid="{8D0EADA5-D03A-4F6D-819D-2767DF8596CC}"/>
    <cellStyle name="Comma 5 2 4 6" xfId="8735" xr:uid="{8AA3F618-58A0-4592-932B-1C46292AE511}"/>
    <cellStyle name="Comma 5 2 4 7" xfId="43153" xr:uid="{DD8E6342-2530-4072-B15C-C42BA4DDF0E0}"/>
    <cellStyle name="Comma 5 2 4 8" xfId="48036" xr:uid="{C87F06E9-F5A2-45A2-86D0-5A6404513A53}"/>
    <cellStyle name="Comma 5 2 5" xfId="5879" xr:uid="{1EF6D4DE-947F-4E40-BD87-08F892B96261}"/>
    <cellStyle name="Comma 5 2 5 2" xfId="10458" xr:uid="{21562BD6-50E2-476C-B344-3EB1B086DD35}"/>
    <cellStyle name="Comma 5 2 5 2 2" xfId="11997" xr:uid="{28E7ADF1-555D-4238-8FEF-FBA7A11F3B0F}"/>
    <cellStyle name="Comma 5 2 5 2 2 2" xfId="15575" xr:uid="{C4484120-BC50-4574-B60C-3D674C1DA040}"/>
    <cellStyle name="Comma 5 2 5 2 2 3" xfId="19102" xr:uid="{627998E3-28E1-41BE-9311-9B397F12CED3}"/>
    <cellStyle name="Comma 5 2 5 2 3" xfId="14169" xr:uid="{AF23BE53-E3E8-4D82-8FEE-204A42D98092}"/>
    <cellStyle name="Comma 5 2 5 2 4" xfId="17696" xr:uid="{CCAC98D9-3D40-4A02-9A96-A7DAF7AFDA08}"/>
    <cellStyle name="Comma 5 2 5 3" xfId="9465" xr:uid="{3BBE92B5-E33D-43D0-B264-725D4A223662}"/>
    <cellStyle name="Comma 5 2 5 4" xfId="47876" xr:uid="{188C720B-ACE8-4C78-A6E0-AF5B1A885F59}"/>
    <cellStyle name="Comma 5 2 6" xfId="9401" xr:uid="{A9C825DA-00AA-420E-A018-3A8C3A0F2E50}"/>
    <cellStyle name="Comma 5 2 7" xfId="7695" xr:uid="{85D80347-2A88-4574-82C5-BA9B26D3933F}"/>
    <cellStyle name="Comma 5 2 8" xfId="10722" xr:uid="{F5754B16-056E-4AEE-BA9A-9C6E0FC5F994}"/>
    <cellStyle name="Comma 5 2 8 2" xfId="12202" xr:uid="{F647DA0A-094B-4189-856C-5D48CF176AB0}"/>
    <cellStyle name="Comma 5 2 8 2 2" xfId="15775" xr:uid="{E9D8F7A0-E03E-4F52-8F22-A37989DBCE91}"/>
    <cellStyle name="Comma 5 2 8 2 3" xfId="19302" xr:uid="{F35FCFC4-5236-4E32-8CF4-8F08B6834A55}"/>
    <cellStyle name="Comma 5 2 8 3" xfId="14354" xr:uid="{DDEAFC19-6828-4317-813F-920D7AEA5959}"/>
    <cellStyle name="Comma 5 2 8 4" xfId="17881" xr:uid="{C0C2A780-B6D3-468D-8DE7-0EFE3E3C52BA}"/>
    <cellStyle name="Comma 5 2 9" xfId="11572" xr:uid="{AF091736-722C-4E09-8059-BB5EEC3645D4}"/>
    <cellStyle name="Comma 5 2 9 2" xfId="15167" xr:uid="{7ECAA612-5EE3-41CC-BF69-D31DE566755F}"/>
    <cellStyle name="Comma 5 2 9 3" xfId="18694" xr:uid="{B8535E49-F72E-47B8-95B5-6EC832723937}"/>
    <cellStyle name="Comma 5 20" xfId="48109" xr:uid="{D2F826EE-DFD5-4704-A920-FD69E476B3A6}"/>
    <cellStyle name="Comma 5 3" xfId="122" xr:uid="{505EDB75-43BE-42ED-BCFD-B7643977D0A0}"/>
    <cellStyle name="Comma 5 3 10" xfId="4086" xr:uid="{367A4F3F-7805-4A9D-89FE-571DD5E41671}"/>
    <cellStyle name="Comma 5 3 10 2" xfId="46090" xr:uid="{69BFD12B-2F8D-4A56-9A96-0164247CF82A}"/>
    <cellStyle name="Comma 5 3 11" xfId="4163" xr:uid="{D3814010-B01B-45D5-A563-61B41D25648C}"/>
    <cellStyle name="Comma 5 3 11 2" xfId="46167" xr:uid="{679EAAA8-5F5F-4F90-BF3F-9762059DE708}"/>
    <cellStyle name="Comma 5 3 12" xfId="4240" xr:uid="{19410446-D77D-49B6-A02E-8A9C77494ADA}"/>
    <cellStyle name="Comma 5 3 12 2" xfId="46244" xr:uid="{2B45670E-5312-460C-8147-7E8AB282EE45}"/>
    <cellStyle name="Comma 5 3 13" xfId="4315" xr:uid="{2B5FFD2B-0005-4310-B2CE-8C5E451B6B19}"/>
    <cellStyle name="Comma 5 3 13 2" xfId="46318" xr:uid="{9CB716F9-129E-493E-B47D-89C6E45CFA6E}"/>
    <cellStyle name="Comma 5 3 14" xfId="5598" xr:uid="{5BCDDDB8-6E79-4B20-9A32-D9EA1B76052C}"/>
    <cellStyle name="Comma 5 3 14 2" xfId="47598" xr:uid="{1345F341-FD14-44C2-A544-7B0773D838E8}"/>
    <cellStyle name="Comma 5 3 15" xfId="5876" xr:uid="{903AC28B-CA0C-4E86-863A-1691B57ACCAF}"/>
    <cellStyle name="Comma 5 3 15 2" xfId="47873" xr:uid="{EAF6B654-A65D-4364-A0B3-83ABEC38A9F8}"/>
    <cellStyle name="Comma 5 3 16" xfId="6028" xr:uid="{2D57E5AC-8878-48A9-99D5-E5621B4B5FDF}"/>
    <cellStyle name="Comma 5 3 17" xfId="42453" xr:uid="{FFAE50AA-5685-4E9F-B32F-F5D70FDDB6DE}"/>
    <cellStyle name="Comma 5 3 18" xfId="42529" xr:uid="{2A250AEC-3384-4845-B9B9-985E277510F9}"/>
    <cellStyle name="Comma 5 3 19" xfId="48130" xr:uid="{BB5B9D04-5960-4E1E-8C9E-2D05E2D25F56}"/>
    <cellStyle name="Comma 5 3 2" xfId="206" xr:uid="{B87410C6-C004-4F2F-898C-0B7ABA72B3DC}"/>
    <cellStyle name="Comma 5 3 2 10" xfId="4268" xr:uid="{37AECDE6-4DE7-4EA3-9D2C-05A8E0BFC7A5}"/>
    <cellStyle name="Comma 5 3 2 10 2" xfId="46272" xr:uid="{0687D94F-5D22-45A7-BDE8-6230F7D4F52B}"/>
    <cellStyle name="Comma 5 3 2 11" xfId="4547" xr:uid="{A2162065-4D83-45EB-A501-CC3E2C455017}"/>
    <cellStyle name="Comma 5 3 2 11 2" xfId="46550" xr:uid="{1C4E66E6-CC0C-41EB-90C2-3BD1C412BD25}"/>
    <cellStyle name="Comma 5 3 2 12" xfId="5599" xr:uid="{C213152E-6F69-41CD-90A2-D78F3C5F5BAC}"/>
    <cellStyle name="Comma 5 3 2 12 2" xfId="47599" xr:uid="{F856B0F1-DDC6-44C7-8765-1B0C0C3736EC}"/>
    <cellStyle name="Comma 5 3 2 13" xfId="5902" xr:uid="{AF45BC25-C925-4392-9E35-C1A1C3B0520A}"/>
    <cellStyle name="Comma 5 3 2 13 2" xfId="47899" xr:uid="{1F933650-F6B9-4E2F-B601-04E23EC6F098}"/>
    <cellStyle name="Comma 5 3 2 14" xfId="6057" xr:uid="{FD86089D-B71B-48B3-9938-14B7DEE7CC6E}"/>
    <cellStyle name="Comma 5 3 2 15" xfId="9464" xr:uid="{9488CB0F-9CFA-4D9A-8310-9461E8DF1085}"/>
    <cellStyle name="Comma 5 3 2 16" xfId="42481" xr:uid="{F5923DBD-0B18-4A96-B84D-F091DB42D783}"/>
    <cellStyle name="Comma 5 3 2 17" xfId="42558" xr:uid="{6CC5BBD4-7117-470F-9F9A-46F2278C206B}"/>
    <cellStyle name="Comma 5 3 2 18" xfId="48087" xr:uid="{0650E7DF-AD82-4252-8DFC-CDA09F16DAE6}"/>
    <cellStyle name="Comma 5 3 2 2" xfId="268" xr:uid="{319FCF4C-4D08-4F56-AF21-52311AF919BE}"/>
    <cellStyle name="Comma 5 3 2 2 10" xfId="48152" xr:uid="{9F941A75-EAAF-4E00-AE21-4930CAA33EE8}"/>
    <cellStyle name="Comma 5 3 2 2 2" xfId="1042" xr:uid="{E3B5C025-5ACC-4D7C-8179-6776D3D52A50}"/>
    <cellStyle name="Comma 5 3 2 2 2 2" xfId="2184" xr:uid="{A3969070-FC9A-4AD9-B51A-7749AA47F388}"/>
    <cellStyle name="Comma 5 3 2 2 2 2 2" xfId="3947" xr:uid="{32D10661-2943-4B09-BF99-04BFA5B6F419}"/>
    <cellStyle name="Comma 5 3 2 2 2 2 2 2" xfId="45972" xr:uid="{909C5577-F407-4A96-9DED-8ADA874B9D2E}"/>
    <cellStyle name="Comma 5 3 2 2 2 2 3" xfId="16255" xr:uid="{0954A8A8-B82A-4272-A500-363317D44E27}"/>
    <cellStyle name="Comma 5 3 2 2 2 2 4" xfId="44231" xr:uid="{D3E0DE06-63EC-4A12-9483-4BCAC967899A}"/>
    <cellStyle name="Comma 5 3 2 2 2 3" xfId="2854" xr:uid="{02A5150D-EC12-4FE2-B0B4-407A47B1E462}"/>
    <cellStyle name="Comma 5 3 2 2 2 3 2" xfId="19782" xr:uid="{F06E43FB-13E1-4C17-8232-36852F87282B}"/>
    <cellStyle name="Comma 5 3 2 2 2 3 3" xfId="44879" xr:uid="{D3C88B83-39C0-4202-9C10-6C6C02D66305}"/>
    <cellStyle name="Comma 5 3 2 2 2 4" xfId="5318" xr:uid="{19511D2D-7D3C-4CC1-8E17-5F4BFBF6B7AA}"/>
    <cellStyle name="Comma 5 3 2 2 2 4 2" xfId="47321" xr:uid="{293BF888-8557-4FC7-A26E-A782C8C96BA3}"/>
    <cellStyle name="Comma 5 3 2 2 2 5" xfId="12682" xr:uid="{CFDB3BB9-2997-46F9-98E6-6EB253AC5FC6}"/>
    <cellStyle name="Comma 5 3 2 2 2 6" xfId="43138" xr:uid="{E675D74C-4FA4-4FDA-8872-D026E38D3ED6}"/>
    <cellStyle name="Comma 5 3 2 2 3" xfId="1625" xr:uid="{898C5E58-0847-4AF0-BA95-9FA8C87C5DE5}"/>
    <cellStyle name="Comma 5 3 2 2 3 2" xfId="3432" xr:uid="{C12C76B5-19D9-4875-BBB1-8DF64A6178E8}"/>
    <cellStyle name="Comma 5 3 2 2 3 2 2" xfId="45457" xr:uid="{5A964BB0-FEFE-48B1-84FF-1C809857A6CE}"/>
    <cellStyle name="Comma 5 3 2 2 3 3" xfId="14813" xr:uid="{DB78E483-8B0F-4BDC-A3B4-01BB2F707C29}"/>
    <cellStyle name="Comma 5 3 2 2 3 4" xfId="43716" xr:uid="{C6E1722C-A4C9-4C7D-9702-943BF7B331FF}"/>
    <cellStyle name="Comma 5 3 2 2 4" xfId="2330" xr:uid="{D529DF1C-75AD-4710-B4E4-84BE00F2FF78}"/>
    <cellStyle name="Comma 5 3 2 2 4 2" xfId="18340" xr:uid="{762EF409-9269-4321-AE8A-F931772819D2}"/>
    <cellStyle name="Comma 5 3 2 2 4 3" xfId="44355" xr:uid="{23366F1B-6A8A-44BD-8522-A9225BF2C702}"/>
    <cellStyle name="Comma 5 3 2 2 5" xfId="4803" xr:uid="{1664F948-C4BB-40C1-AC10-B20D6995AADB}"/>
    <cellStyle name="Comma 5 3 2 2 5 2" xfId="46806" xr:uid="{964031FD-AB44-42BC-8ABB-BF3AA592B4B6}"/>
    <cellStyle name="Comma 5 3 2 2 6" xfId="5600" xr:uid="{2756AC54-F730-473F-88EA-15BD05158C40}"/>
    <cellStyle name="Comma 5 3 2 2 6 2" xfId="47600" xr:uid="{51790AA3-5B8F-4006-833D-C6D6269C6B55}"/>
    <cellStyle name="Comma 5 3 2 2 7" xfId="5966" xr:uid="{05133E8C-E6B9-4399-B206-6223318F043E}"/>
    <cellStyle name="Comma 5 3 2 2 7 2" xfId="47963" xr:uid="{83542A19-0D32-46BA-AF02-F1D2E408C478}"/>
    <cellStyle name="Comma 5 3 2 2 8" xfId="11217" xr:uid="{CE08C19E-24DB-47DB-8D6B-A0647BB9F8F9}"/>
    <cellStyle name="Comma 5 3 2 2 9" xfId="42614" xr:uid="{B8D7FB96-FC24-4B54-8C00-8CDB7C273553}"/>
    <cellStyle name="Comma 5 3 2 3" xfId="783" xr:uid="{B6C5205C-3D86-4E7F-8FE5-ED6C11AA91D3}"/>
    <cellStyle name="Comma 5 3 2 3 2" xfId="1653" xr:uid="{CD846D7C-09DE-43F7-BCAD-0180EA8B302D}"/>
    <cellStyle name="Comma 5 3 2 3 2 2" xfId="3450" xr:uid="{16A762C4-93A6-4203-9621-00486074E398}"/>
    <cellStyle name="Comma 5 3 2 3 2 2 2" xfId="45475" xr:uid="{8276372C-8B90-4330-8466-462E2EBC4DCB}"/>
    <cellStyle name="Comma 5 3 2 3 2 3" xfId="43734" xr:uid="{C74B26DE-D0F3-4A06-8CE5-AD2A972F12A2}"/>
    <cellStyle name="Comma 5 3 2 3 3" xfId="2599" xr:uid="{8AD73DBC-FED1-44A0-A703-2745270D9C3A}"/>
    <cellStyle name="Comma 5 3 2 3 3 2" xfId="44624" xr:uid="{E4798B8C-3FDB-4440-891D-78226ADDF30A}"/>
    <cellStyle name="Comma 5 3 2 3 4" xfId="4821" xr:uid="{44D8301E-0AE5-4847-A82D-32346E067A37}"/>
    <cellStyle name="Comma 5 3 2 3 4 2" xfId="46824" xr:uid="{23E9F648-F50C-4C68-A6D9-CC6E1744AA26}"/>
    <cellStyle name="Comma 5 3 2 3 5" xfId="42883" xr:uid="{E4BA0E56-7D84-482B-87F1-84035BB2BF11}"/>
    <cellStyle name="Comma 5 3 2 4" xfId="1094" xr:uid="{896EE82D-E937-477F-962B-3F0FE44F65FD}"/>
    <cellStyle name="Comma 5 3 2 4 2" xfId="2903" xr:uid="{7D718663-23BB-4B50-99BD-82D1E6CA811F}"/>
    <cellStyle name="Comma 5 3 2 4 2 2" xfId="44928" xr:uid="{A6568F1A-6BE2-4066-98F5-AC7631A54A70}"/>
    <cellStyle name="Comma 5 3 2 4 3" xfId="43187" xr:uid="{D8A1740E-6CFB-454C-9021-3BB5BE4F003C}"/>
    <cellStyle name="Comma 5 3 2 5" xfId="1369" xr:uid="{5BC571C6-00FB-4C4B-8C2F-3142B0280A57}"/>
    <cellStyle name="Comma 5 3 2 5 2" xfId="3176" xr:uid="{2121837D-FFA9-42D8-83B9-585306D81B25}"/>
    <cellStyle name="Comma 5 3 2 5 2 2" xfId="45201" xr:uid="{E79D98E4-B914-43CC-B536-FD7677C83EE0}"/>
    <cellStyle name="Comma 5 3 2 5 3" xfId="43460" xr:uid="{DD940360-6B0E-445B-8CB8-90F703C008EE}"/>
    <cellStyle name="Comma 5 3 2 6" xfId="2274" xr:uid="{AFB8FA0D-1C9D-4A4A-B9A3-A99FD5A658F1}"/>
    <cellStyle name="Comma 5 3 2 6 2" xfId="44299" xr:uid="{B608A113-A8EB-48DD-A7CE-D9B43050BCFB}"/>
    <cellStyle name="Comma 5 3 2 7" xfId="4036" xr:uid="{A9538A58-426E-4913-8543-64CF6541DC47}"/>
    <cellStyle name="Comma 5 3 2 7 2" xfId="46041" xr:uid="{5AF1C644-A872-47A4-B129-C866779C4E40}"/>
    <cellStyle name="Comma 5 3 2 8" xfId="4114" xr:uid="{9A4CDFFF-8060-46F2-827E-8ADB3B7EAA97}"/>
    <cellStyle name="Comma 5 3 2 8 2" xfId="46118" xr:uid="{5E30E1CC-531A-48B3-AE91-35AFCB6ACD9E}"/>
    <cellStyle name="Comma 5 3 2 9" xfId="4191" xr:uid="{C01C653B-AC26-48FC-A3AB-5DD3FDC2D511}"/>
    <cellStyle name="Comma 5 3 2 9 2" xfId="46195" xr:uid="{58327435-ED11-40FE-9F79-9F033F37DA9B}"/>
    <cellStyle name="Comma 5 3 3" xfId="240" xr:uid="{D13C515C-AF54-45D5-8EE9-972C0D243C12}"/>
    <cellStyle name="Comma 5 3 3 2" xfId="571" xr:uid="{61B7DEFF-A488-4E6C-9001-F2F51D186F7D}"/>
    <cellStyle name="Comma 5 3 3 3" xfId="2302" xr:uid="{2F1F47FC-8470-465D-9FEE-384F3E518CB3}"/>
    <cellStyle name="Comma 5 3 3 3 2" xfId="44327" xr:uid="{14171356-BD43-46E5-8E62-3D14EB9C32A0}"/>
    <cellStyle name="Comma 5 3 3 4" xfId="5929" xr:uid="{ECE9F567-AAE9-4A63-9662-8A23E15DFB80}"/>
    <cellStyle name="Comma 5 3 3 4 2" xfId="47926" xr:uid="{25D3A1A0-58B1-4FAA-B2A3-2D5BC36288A2}"/>
    <cellStyle name="Comma 5 3 3 5" xfId="9400" xr:uid="{C094B35F-4FAA-45AC-9013-073D6AA15E6E}"/>
    <cellStyle name="Comma 5 3 3 6" xfId="42586" xr:uid="{2DB25887-87AB-4A45-AB7E-88633D38759A}"/>
    <cellStyle name="Comma 5 3 3 7" xfId="48108" xr:uid="{B52710F4-3BDD-4AC4-915D-060D4D4B9F1A}"/>
    <cellStyle name="Comma 5 3 4" xfId="798" xr:uid="{A7479799-87AD-432C-9A00-9BB5077136F1}"/>
    <cellStyle name="Comma 5 3 4 2" xfId="1943" xr:uid="{37DD5E92-4BB5-4724-9ED3-356DF7D3B974}"/>
    <cellStyle name="Comma 5 3 4 2 2" xfId="3706" xr:uid="{2813631B-553A-4B7F-B9A4-8F349D9E5CF9}"/>
    <cellStyle name="Comma 5 3 4 2 2 2" xfId="15549" xr:uid="{B36EB459-7CB6-45C2-B3AE-27097E992354}"/>
    <cellStyle name="Comma 5 3 4 2 2 3" xfId="45731" xr:uid="{12711335-6723-4A5E-8DED-AEF8F09CEABC}"/>
    <cellStyle name="Comma 5 3 4 2 3" xfId="5077" xr:uid="{ACB045FB-EB9B-4246-B6A3-3A8D74D15D29}"/>
    <cellStyle name="Comma 5 3 4 2 3 2" xfId="19076" xr:uid="{17AB3641-0712-49E7-B77E-C89D2076B788}"/>
    <cellStyle name="Comma 5 3 4 2 3 3" xfId="47080" xr:uid="{60BE3397-4E3A-4969-AB59-AF8D7B7ACD36}"/>
    <cellStyle name="Comma 5 3 4 2 4" xfId="11971" xr:uid="{F9DD90CD-53FD-4A11-B5D1-C12D3BE2DB17}"/>
    <cellStyle name="Comma 5 3 4 2 5" xfId="43990" xr:uid="{789FDA0B-42AC-405E-A381-CABB50B44904}"/>
    <cellStyle name="Comma 5 3 4 3" xfId="1381" xr:uid="{C3F8CADA-67EA-4762-BBBC-3E6FC6E4BE7C}"/>
    <cellStyle name="Comma 5 3 4 3 2" xfId="3188" xr:uid="{43B385E3-1BB3-440F-9F1A-A0AF6E809EF5}"/>
    <cellStyle name="Comma 5 3 4 3 2 2" xfId="45213" xr:uid="{EAE9A486-2A49-481A-B4F9-85D7B0C436BB}"/>
    <cellStyle name="Comma 5 3 4 3 3" xfId="14143" xr:uid="{6F98AD6E-204F-4EAA-A36B-F2E8ECE6C981}"/>
    <cellStyle name="Comma 5 3 4 3 4" xfId="43472" xr:uid="{750D5A79-1834-44B2-8A72-5629187C7E49}"/>
    <cellStyle name="Comma 5 3 4 4" xfId="2610" xr:uid="{3A57CBE5-B3D8-4BF8-9C71-52464F7A4B64}"/>
    <cellStyle name="Comma 5 3 4 4 2" xfId="17670" xr:uid="{1535A7A5-0F9B-4FCA-86D8-1D05AABCBF05}"/>
    <cellStyle name="Comma 5 3 4 4 3" xfId="44635" xr:uid="{2507FFB5-0213-4147-B3A5-F8BAC8BF94E7}"/>
    <cellStyle name="Comma 5 3 4 5" xfId="4559" xr:uid="{29B47BF1-E2EA-43E9-A004-53CF35D77549}"/>
    <cellStyle name="Comma 5 3 4 5 2" xfId="46562" xr:uid="{D5D3E2E9-2040-4504-B6FE-8FC770FF9C2A}"/>
    <cellStyle name="Comma 5 3 4 6" xfId="5601" xr:uid="{C0F03A94-9AF6-4E8A-AC15-1B8ECC991F6E}"/>
    <cellStyle name="Comma 5 3 4 6 2" xfId="47601" xr:uid="{E655D864-3FAB-46C2-9C73-5F0036382312}"/>
    <cellStyle name="Comma 5 3 4 7" xfId="10414" xr:uid="{84CCBC1C-3608-46DC-88BC-58BC5D6293A0}"/>
    <cellStyle name="Comma 5 3 4 8" xfId="42894" xr:uid="{C38AE420-06B7-43F5-A49A-D95052B3BE0D}"/>
    <cellStyle name="Comma 5 3 5" xfId="296" xr:uid="{E0AAE438-05CF-408A-A309-F0AC0A37A309}"/>
    <cellStyle name="Comma 5 3 5 2" xfId="1652" xr:uid="{E2F411A6-A428-4ACE-A25F-0A48BD080813}"/>
    <cellStyle name="Comma 5 3 5 2 2" xfId="3449" xr:uid="{5934423D-5F76-4C02-95F6-5482DAFD8D63}"/>
    <cellStyle name="Comma 5 3 5 2 2 2" xfId="15848" xr:uid="{6D6E8B7B-C138-4606-8107-81F4899D330C}"/>
    <cellStyle name="Comma 5 3 5 2 2 3" xfId="45474" xr:uid="{6A7FCB3A-C2F7-4E49-94A8-2F96ACFEC527}"/>
    <cellStyle name="Comma 5 3 5 2 3" xfId="19375" xr:uid="{A94E98BF-F774-471A-90FB-9DCF5B8D7FA0}"/>
    <cellStyle name="Comma 5 3 5 2 4" xfId="12275" xr:uid="{8EA65E74-E50C-43D0-93FC-FFE457842D6C}"/>
    <cellStyle name="Comma 5 3 5 2 5" xfId="43733" xr:uid="{E24190CA-E639-4FFE-A268-39BA40C593E1}"/>
    <cellStyle name="Comma 5 3 5 3" xfId="2355" xr:uid="{6916FDEF-58E1-45C7-AAD2-C7B080315310}"/>
    <cellStyle name="Comma 5 3 5 3 2" xfId="14421" xr:uid="{2DFC3DBA-CCC7-4D11-AF6B-BF536E78C80D}"/>
    <cellStyle name="Comma 5 3 5 3 3" xfId="44380" xr:uid="{DA2FE9EC-16A6-4F6E-883B-60F0DA29BDDC}"/>
    <cellStyle name="Comma 5 3 5 4" xfId="4820" xr:uid="{C1035250-177E-421B-995D-8FC563E3D6D2}"/>
    <cellStyle name="Comma 5 3 5 4 2" xfId="17948" xr:uid="{23B8B44A-6FC1-4ACF-A6E5-9A37EA85237B}"/>
    <cellStyle name="Comma 5 3 5 4 3" xfId="46823" xr:uid="{0DFA1987-4625-4E9C-A501-5513027FB5E1}"/>
    <cellStyle name="Comma 5 3 5 5" xfId="10789" xr:uid="{CBA3BD3B-6320-486F-9826-F28E51FD9209}"/>
    <cellStyle name="Comma 5 3 5 6" xfId="42639" xr:uid="{22FDA178-5778-45B5-B5F2-8DC970598949}"/>
    <cellStyle name="Comma 5 3 6" xfId="1056" xr:uid="{09D91B8A-8777-4AB6-90CC-9FA5BD95B801}"/>
    <cellStyle name="Comma 5 3 6 2" xfId="2866" xr:uid="{C05B7548-0470-47A3-891E-9EB4D44C3022}"/>
    <cellStyle name="Comma 5 3 6 2 2" xfId="44891" xr:uid="{C7DF8022-617B-495D-A16F-3CCC6933226A}"/>
    <cellStyle name="Comma 5 3 6 3" xfId="7694" xr:uid="{36356E44-1141-492A-824A-AD741A2870E1}"/>
    <cellStyle name="Comma 5 3 6 4" xfId="43150" xr:uid="{C4DD6199-2B5F-4967-A929-85678676EF2A}"/>
    <cellStyle name="Comma 5 3 7" xfId="1125" xr:uid="{29B461B9-55AE-4EE4-A0E6-68DB29CFDAEF}"/>
    <cellStyle name="Comma 5 3 7 2" xfId="2932" xr:uid="{DF743FE7-D1D5-4E9D-9E6C-4C84C6D07EB5}"/>
    <cellStyle name="Comma 5 3 7 2 2" xfId="44957" xr:uid="{9A0EB176-85D5-48C1-A019-98675B1793BF}"/>
    <cellStyle name="Comma 5 3 7 3" xfId="6340" xr:uid="{4734D0E9-871B-4FEE-A271-573E77013CE5}"/>
    <cellStyle name="Comma 5 3 7 4" xfId="43216" xr:uid="{0453F16A-4A07-4FE1-909B-3535EDCC9868}"/>
    <cellStyle name="Comma 5 3 8" xfId="2245" xr:uid="{D70BFB59-B3B3-428A-8979-3207F9306DFF}"/>
    <cellStyle name="Comma 5 3 8 2" xfId="44270" xr:uid="{ABE25CBC-942E-421C-AF71-78BF4D402A81}"/>
    <cellStyle name="Comma 5 3 9" xfId="4008" xr:uid="{921B5D04-3131-4F15-9B83-D4B3F6CFFDC0}"/>
    <cellStyle name="Comma 5 3 9 2" xfId="46013" xr:uid="{B69437ED-60FA-4874-97A6-15C09ED7A69F}"/>
    <cellStyle name="Comma 5 4" xfId="120" xr:uid="{27FAE067-58F5-451F-BA9F-822A8200663D}"/>
    <cellStyle name="Comma 5 4 2" xfId="188" xr:uid="{40D36C91-61A7-464C-8F96-A18574CCF5AC}"/>
    <cellStyle name="Comma 5 4 2 10" xfId="4256" xr:uid="{926A706A-86D2-4E1D-A74A-2DB9AB024547}"/>
    <cellStyle name="Comma 5 4 2 10 2" xfId="46260" xr:uid="{971BCC6C-202D-4502-8FB7-EC70591BE173}"/>
    <cellStyle name="Comma 5 4 2 11" xfId="4822" xr:uid="{36C66375-854E-4E83-B9BC-367DC398C5EF}"/>
    <cellStyle name="Comma 5 4 2 11 2" xfId="46825" xr:uid="{BCF553C6-D7BB-45AA-B972-37D6D7266FB2}"/>
    <cellStyle name="Comma 5 4 2 12" xfId="5602" xr:uid="{CD43BE06-7AB5-494D-AC32-7A65C78BD21A}"/>
    <cellStyle name="Comma 5 4 2 12 2" xfId="47602" xr:uid="{507D29FA-7F8A-4170-AE5C-5B05858870B0}"/>
    <cellStyle name="Comma 5 4 2 13" xfId="5920" xr:uid="{C76CD05F-D066-47A8-8922-6011ED0E5D1C}"/>
    <cellStyle name="Comma 5 4 2 13 2" xfId="47917" xr:uid="{96575F24-8E0F-44BB-BDFB-2C444D07DE9D}"/>
    <cellStyle name="Comma 5 4 2 14" xfId="6045" xr:uid="{AD4B73C5-A0BB-42D4-A65E-5EFB5375E376}"/>
    <cellStyle name="Comma 5 4 2 15" xfId="42469" xr:uid="{8E8F90CF-ACF8-4C0F-BE15-7C18DE16637B}"/>
    <cellStyle name="Comma 5 4 2 16" xfId="42546" xr:uid="{E67A6D2B-2E11-4DB3-847C-410F57EAAF22}"/>
    <cellStyle name="Comma 5 4 2 17" xfId="48131" xr:uid="{12F0D2F6-640C-4E41-B4CB-2685C5BDC9B1}"/>
    <cellStyle name="Comma 5 4 2 2" xfId="256" xr:uid="{C7D6EE2F-E89C-416E-9992-99942E864FFF}"/>
    <cellStyle name="Comma 5 4 2 2 2" xfId="2318" xr:uid="{4C0334CA-4D1D-455C-9CCF-639CDEC66BB0}"/>
    <cellStyle name="Comma 5 4 2 2 2 2" xfId="15555" xr:uid="{6E772CA9-45F1-4B1F-ADC0-2329B89AD47D}"/>
    <cellStyle name="Comma 5 4 2 2 2 3" xfId="44343" xr:uid="{B8693A3B-DB31-409D-9A55-7D965C22829B}"/>
    <cellStyle name="Comma 5 4 2 2 3" xfId="5983" xr:uid="{466C1192-C67B-43F7-8D29-B2B34C8E18AC}"/>
    <cellStyle name="Comma 5 4 2 2 3 2" xfId="19082" xr:uid="{AEDA2EE6-31A5-4C35-9C39-5F5065E57F18}"/>
    <cellStyle name="Comma 5 4 2 2 3 3" xfId="47980" xr:uid="{D336E144-C676-4144-9BCC-F83422A3A218}"/>
    <cellStyle name="Comma 5 4 2 2 4" xfId="11977" xr:uid="{DBE678C0-15C8-4044-B5D0-49D131BC93E7}"/>
    <cellStyle name="Comma 5 4 2 2 5" xfId="42602" xr:uid="{029DB697-9F99-4A4E-8E66-438E942FA8D2}"/>
    <cellStyle name="Comma 5 4 2 2 6" xfId="48061" xr:uid="{99CBCF5C-4285-4702-813B-02EB7D11755D}"/>
    <cellStyle name="Comma 5 4 2 3" xfId="284" xr:uid="{9EA62B8E-CC3E-4820-A33C-32FC50B1B532}"/>
    <cellStyle name="Comma 5 4 2 3 2" xfId="2344" xr:uid="{CEDA1D80-1382-4C73-A939-7B6C621F81F3}"/>
    <cellStyle name="Comma 5 4 2 3 2 2" xfId="44369" xr:uid="{6181F3C5-D41B-4AAF-98A7-508E62B082DE}"/>
    <cellStyle name="Comma 5 4 2 3 3" xfId="14149" xr:uid="{275924EF-7ED0-4F76-8869-99B0316DE3B6}"/>
    <cellStyle name="Comma 5 4 2 3 4" xfId="42628" xr:uid="{A5395D01-8B7D-40F5-8383-3F965D4FF8BE}"/>
    <cellStyle name="Comma 5 4 2 4" xfId="1111" xr:uid="{668E43FA-DA07-470D-BC1D-D35255A8C985}"/>
    <cellStyle name="Comma 5 4 2 4 2" xfId="2920" xr:uid="{0CAEA1E7-AB75-4D5A-9B2E-4C26F82349E5}"/>
    <cellStyle name="Comma 5 4 2 4 2 2" xfId="44945" xr:uid="{4FF75F77-84EA-4051-A934-ABFAAD6FDD53}"/>
    <cellStyle name="Comma 5 4 2 4 3" xfId="17676" xr:uid="{87C43205-D1FF-4EE0-B3A8-CD871CD83B2F}"/>
    <cellStyle name="Comma 5 4 2 4 4" xfId="43204" xr:uid="{507A1DC5-1655-4EFC-8253-DF78409B0A11}"/>
    <cellStyle name="Comma 5 4 2 5" xfId="1654" xr:uid="{ACFAC0C8-0085-44E3-B4B9-FF76EBA051B9}"/>
    <cellStyle name="Comma 5 4 2 5 2" xfId="3451" xr:uid="{CE0F0A22-DB86-4155-A354-A0669460CC6F}"/>
    <cellStyle name="Comma 5 4 2 5 2 2" xfId="45476" xr:uid="{2A251CC0-4107-443B-9765-37CD2FED4BCD}"/>
    <cellStyle name="Comma 5 4 2 5 3" xfId="43735" xr:uid="{703100AC-83DC-4253-8AA3-668E43C23361}"/>
    <cellStyle name="Comma 5 4 2 6" xfId="2262" xr:uid="{1BC1175A-9B8A-4401-8E9D-E55E86D00955}"/>
    <cellStyle name="Comma 5 4 2 6 2" xfId="44287" xr:uid="{F2317119-2150-4A30-8BF0-676BB457041B}"/>
    <cellStyle name="Comma 5 4 2 7" xfId="4024" xr:uid="{71A933D0-3970-46FC-A6B3-9893B26E9D34}"/>
    <cellStyle name="Comma 5 4 2 7 2" xfId="46029" xr:uid="{0743E14A-78AD-4371-B513-91E968C0A6DB}"/>
    <cellStyle name="Comma 5 4 2 8" xfId="4102" xr:uid="{16CCA9FA-F3BE-4AC2-B0D5-4D19D4C999C1}"/>
    <cellStyle name="Comma 5 4 2 8 2" xfId="46106" xr:uid="{F261F3B1-AA94-4268-8543-7CD2A6792C38}"/>
    <cellStyle name="Comma 5 4 2 9" xfId="4179" xr:uid="{5939BB79-755C-45F4-B98D-FBED164716A0}"/>
    <cellStyle name="Comma 5 4 2 9 2" xfId="46183" xr:uid="{47FAC2D9-FCE3-45A8-A0A3-44E0169EA3FE}"/>
    <cellStyle name="Comma 5 4 3" xfId="204" xr:uid="{EC8E237B-ACF7-447F-8888-EFB3ECF6A622}"/>
    <cellStyle name="Comma 5 4 3 2" xfId="10980" xr:uid="{DB8E380B-B0B8-4085-AF57-15BBEBDD044A}"/>
    <cellStyle name="Comma 5 4 4" xfId="1069" xr:uid="{AEFCD1C3-1749-4065-8F16-DD46A50E60F1}"/>
    <cellStyle name="Comma 5 4 4 2" xfId="2879" xr:uid="{FE9E2E9D-32AD-4F40-B74A-EDB2A1EB0CBE}"/>
    <cellStyle name="Comma 5 4 4 2 2" xfId="44904" xr:uid="{888CB6D9-1F94-42F2-AC7A-033F9433744B}"/>
    <cellStyle name="Comma 5 4 4 3" xfId="5942" xr:uid="{684ADD63-EE04-4D06-91CF-3404CD9FDB9D}"/>
    <cellStyle name="Comma 5 4 4 3 2" xfId="47939" xr:uid="{16ED3D40-F44A-417F-93D1-231DBB9FA312}"/>
    <cellStyle name="Comma 5 4 4 4" xfId="8353" xr:uid="{5ADCCA32-CEFB-49BD-ABA1-F6AA7E6CF355}"/>
    <cellStyle name="Comma 5 4 4 5" xfId="43163" xr:uid="{78B5EB0A-067F-4155-B66D-02B59E315A45}"/>
    <cellStyle name="Comma 5 4 4 6" xfId="48113" xr:uid="{5C1B5F04-6330-4B2E-98F3-CB6781D8B449}"/>
    <cellStyle name="Comma 5 4 5" xfId="5889" xr:uid="{2A8B76E4-17C2-4FC5-89C9-61D3D005D6E1}"/>
    <cellStyle name="Comma 5 4 5 2" xfId="13330" xr:uid="{A1CBC7EF-E9DE-4969-9E71-4EEFEF58EE03}"/>
    <cellStyle name="Comma 5 4 5 3" xfId="47886" xr:uid="{42C56135-A8F2-4336-9153-6BFED29DCA34}"/>
    <cellStyle name="Comma 5 4 6" xfId="16866" xr:uid="{97F20DB6-6EEC-48E6-BAB3-728083599277}"/>
    <cellStyle name="Comma 5 4 7" xfId="20044" xr:uid="{432B542A-350E-4957-A649-B1E96EA3DC4E}"/>
    <cellStyle name="Comma 5 4 8" xfId="48079" xr:uid="{452D6A7B-FDE3-4C5A-9797-0627821DB74D}"/>
    <cellStyle name="Comma 5 5" xfId="201" xr:uid="{FE95DD9F-148D-4010-B503-A25AAC008BC9}"/>
    <cellStyle name="Comma 5 5 10" xfId="4265" xr:uid="{7685D5BA-4D86-4690-B16C-EB3A8AE00199}"/>
    <cellStyle name="Comma 5 5 10 2" xfId="46269" xr:uid="{D2C922F7-801C-42BA-9D44-458706DF08EB}"/>
    <cellStyle name="Comma 5 5 11" xfId="4449" xr:uid="{3A89CC89-7021-4D3A-98D9-2C90878FF720}"/>
    <cellStyle name="Comma 5 5 11 2" xfId="46452" xr:uid="{1FAD1AB3-532B-45B3-B221-98ED1086487F}"/>
    <cellStyle name="Comma 5 5 12" xfId="5603" xr:uid="{6ED0254D-E6E7-4D9B-81EC-1DDA867983EB}"/>
    <cellStyle name="Comma 5 5 12 2" xfId="47603" xr:uid="{4628FBC7-6EE1-4D0C-8499-31D8B3EEE75A}"/>
    <cellStyle name="Comma 5 5 13" xfId="5898" xr:uid="{11B1DE82-E560-4C6F-ADA5-BAEE4179F32A}"/>
    <cellStyle name="Comma 5 5 13 2" xfId="47895" xr:uid="{A4E25DE2-35BC-4233-95BF-BA0B1FB72DD6}"/>
    <cellStyle name="Comma 5 5 14" xfId="6054" xr:uid="{DE2BE8A6-4E82-4261-ACEE-5C1789DE832C}"/>
    <cellStyle name="Comma 5 5 15" xfId="42478" xr:uid="{80B361A0-55F5-442B-8A2A-25DF2227500E}"/>
    <cellStyle name="Comma 5 5 16" xfId="42555" xr:uid="{C99BC8C8-1E4E-464B-B141-325DBC961D14}"/>
    <cellStyle name="Comma 5 5 17" xfId="48027" xr:uid="{F8317C62-A2F9-49E9-B855-E0B05977CC99}"/>
    <cellStyle name="Comma 5 5 2" xfId="265" xr:uid="{B8220BAC-FAF4-4CAA-A773-D5EAF200E46B}"/>
    <cellStyle name="Comma 5 5 2 10" xfId="48153" xr:uid="{EF6CF911-839C-457B-832E-989C6E4F93F5}"/>
    <cellStyle name="Comma 5 5 2 2" xfId="944" xr:uid="{E343804D-BBD9-450C-9FE3-11A0AD5F2BC6}"/>
    <cellStyle name="Comma 5 5 2 2 2" xfId="2089" xr:uid="{0E6BAE14-FFFC-43B5-82E7-8A883BD90CC5}"/>
    <cellStyle name="Comma 5 5 2 2 2 2" xfId="3852" xr:uid="{8535EAFA-9DFF-403C-BCAA-D4E0608540A4}"/>
    <cellStyle name="Comma 5 5 2 2 2 2 2" xfId="35288" xr:uid="{B3B683C5-CF90-4C10-B16E-87A0C62C0AD9}"/>
    <cellStyle name="Comma 5 5 2 2 2 2 3" xfId="45877" xr:uid="{25CA6D01-1722-46C6-BD4E-8670A8F0D830}"/>
    <cellStyle name="Comma 5 5 2 2 2 3" xfId="26269" xr:uid="{8B3A7547-E09D-48CC-BBF1-904B75348100}"/>
    <cellStyle name="Comma 5 5 2 2 2 4" xfId="44136" xr:uid="{25A0B9B2-771A-4AD5-8736-CF8D22AA4526}"/>
    <cellStyle name="Comma 5 5 2 2 3" xfId="2756" xr:uid="{5787E089-789E-4437-9B42-72CA1278822B}"/>
    <cellStyle name="Comma 5 5 2 2 3 2" xfId="32054" xr:uid="{F304EA36-E77D-42D7-9254-C9C92D820DC9}"/>
    <cellStyle name="Comma 5 5 2 2 3 3" xfId="44781" xr:uid="{A3898DB6-A6A4-4D88-90F6-B667C633335F}"/>
    <cellStyle name="Comma 5 5 2 2 4" xfId="5223" xr:uid="{2A0739F7-C3E6-431F-A1DB-12989507598D}"/>
    <cellStyle name="Comma 5 5 2 2 4 2" xfId="39641" xr:uid="{BD2A669D-7FD2-492F-9E6A-6DB81BE9C651}"/>
    <cellStyle name="Comma 5 5 2 2 4 3" xfId="47226" xr:uid="{1E5436AE-7BCA-4456-8C3A-509B75CD24F3}"/>
    <cellStyle name="Comma 5 5 2 2 5" xfId="23674" xr:uid="{DCC5E2CA-C3AE-468C-A9E9-612578C2C9EE}"/>
    <cellStyle name="Comma 5 5 2 2 6" xfId="43040" xr:uid="{AEB868B0-A97C-4E5A-B656-35A18C00AF64}"/>
    <cellStyle name="Comma 5 5 2 3" xfId="1527" xr:uid="{7B0BA6DC-84D6-451E-BC47-28FF0009BDC2}"/>
    <cellStyle name="Comma 5 5 2 3 2" xfId="3334" xr:uid="{2A68F3B3-1AF9-43F1-817F-B602229E5705}"/>
    <cellStyle name="Comma 5 5 2 3 2 2" xfId="33274" xr:uid="{524EE03B-B4D0-4541-B1E6-4710A4516CF6}"/>
    <cellStyle name="Comma 5 5 2 3 2 3" xfId="45359" xr:uid="{A06A8021-EC93-49A9-912B-8B6C152198A4}"/>
    <cellStyle name="Comma 5 5 2 3 3" xfId="41639" xr:uid="{400E7934-81A0-4547-8461-BD5362165159}"/>
    <cellStyle name="Comma 5 5 2 3 4" xfId="24639" xr:uid="{99485716-B3BC-46D6-886F-208E75191B4A}"/>
    <cellStyle name="Comma 5 5 2 3 5" xfId="43618" xr:uid="{5AA84EC5-9091-4A11-911F-4461D04119A6}"/>
    <cellStyle name="Comma 5 5 2 4" xfId="2327" xr:uid="{16A1F93D-8819-463E-800F-5C03F9F62AC8}"/>
    <cellStyle name="Comma 5 5 2 4 2" xfId="30307" xr:uid="{707BEA90-95DF-4EFA-8EA3-FD3B62182990}"/>
    <cellStyle name="Comma 5 5 2 4 3" xfId="22245" xr:uid="{68B62AF3-8597-4876-B677-2F35937FAC6E}"/>
    <cellStyle name="Comma 5 5 2 4 4" xfId="44352" xr:uid="{F5512184-C29C-42E0-B9D8-BDE0FDABA81D}"/>
    <cellStyle name="Comma 5 5 2 5" xfId="4705" xr:uid="{0BF97645-1227-4E69-834E-3E796D5B7CFC}"/>
    <cellStyle name="Comma 5 5 2 5 2" xfId="28355" xr:uid="{B14B3176-9977-4D90-A7EE-4D58912A1D64}"/>
    <cellStyle name="Comma 5 5 2 5 3" xfId="46708" xr:uid="{C30EE046-F446-4440-B83F-50C251C929A9}"/>
    <cellStyle name="Comma 5 5 2 6" xfId="5604" xr:uid="{2D5117EF-60B0-49C0-8DDA-92BE7259EADA}"/>
    <cellStyle name="Comma 5 5 2 6 2" xfId="37673" xr:uid="{8D335C3F-B298-43F9-B1E6-DE19D079DC9D}"/>
    <cellStyle name="Comma 5 5 2 6 3" xfId="47604" xr:uid="{F1E95CC1-7031-4897-9A0F-9376E01A4D86}"/>
    <cellStyle name="Comma 5 5 2 7" xfId="5963" xr:uid="{ACC3C9A7-1454-45DB-88E8-FE972C4B3C17}"/>
    <cellStyle name="Comma 5 5 2 7 2" xfId="20697" xr:uid="{4DE055B6-EF09-49E1-A890-DD82BF47F762}"/>
    <cellStyle name="Comma 5 5 2 7 3" xfId="47960" xr:uid="{24E63AD5-3C08-44E2-A228-3F2F92EB51F6}"/>
    <cellStyle name="Comma 5 5 2 8" xfId="10396" xr:uid="{E91D83B1-379D-41F2-8D7B-161BB9A2354A}"/>
    <cellStyle name="Comma 5 5 2 9" xfId="42611" xr:uid="{84021712-80B5-49F6-8C15-6B79A03AE8B0}"/>
    <cellStyle name="Comma 5 5 3" xfId="569" xr:uid="{92F92612-C8CD-4B69-B3FD-FDA59549A17A}"/>
    <cellStyle name="Comma 5 5 3 2" xfId="1655" xr:uid="{71F82CB7-3F12-4291-BDDC-242DC6E119DA}"/>
    <cellStyle name="Comma 5 5 3 2 2" xfId="3452" xr:uid="{0D91B37F-C9A2-405A-8FBC-D26B3C7FBAB6}"/>
    <cellStyle name="Comma 5 5 3 2 2 2" xfId="16095" xr:uid="{670F2D73-C1B5-4DFD-A0A7-D40982886248}"/>
    <cellStyle name="Comma 5 5 3 2 2 3" xfId="45477" xr:uid="{5B59105E-2166-420C-A680-D7BFCC84582D}"/>
    <cellStyle name="Comma 5 5 3 2 3" xfId="19622" xr:uid="{40DD9F99-E6E9-4AB0-81E3-AA37C1F19424}"/>
    <cellStyle name="Comma 5 5 3 2 4" xfId="12522" xr:uid="{D2E73B03-BC38-4963-8277-7F0955CFFFEE}"/>
    <cellStyle name="Comma 5 5 3 2 5" xfId="43736" xr:uid="{19A4BD43-AA15-45FD-A95A-CF558296712E}"/>
    <cellStyle name="Comma 5 5 3 3" xfId="2502" xr:uid="{4EC0D73C-3474-409F-8DE0-CC0C1199AE1C}"/>
    <cellStyle name="Comma 5 5 3 3 2" xfId="34713" xr:uid="{949F3A66-A33D-4FDA-966E-0230EFB26BDA}"/>
    <cellStyle name="Comma 5 5 3 3 3" xfId="41085" xr:uid="{5A1C2E38-74CA-492E-91C9-600A3E376DE8}"/>
    <cellStyle name="Comma 5 5 3 3 4" xfId="14667" xr:uid="{76270BE4-D713-4994-B924-1E9ED032B58E}"/>
    <cellStyle name="Comma 5 5 3 3 5" xfId="44527" xr:uid="{D11C13A7-529F-44D1-8ECB-CA1484237E54}"/>
    <cellStyle name="Comma 5 5 3 4" xfId="4823" xr:uid="{D1D7D341-8792-47C2-9233-1923AFD4E28D}"/>
    <cellStyle name="Comma 5 5 3 4 2" xfId="29711" xr:uid="{E1C7590F-4EAF-41C7-B32F-6FE11D594BAB}"/>
    <cellStyle name="Comma 5 5 3 4 3" xfId="18194" xr:uid="{BBD9953C-8D99-45EF-851D-222CDB24BCE2}"/>
    <cellStyle name="Comma 5 5 3 4 4" xfId="46826" xr:uid="{97A960A3-6231-4D8A-85EB-37AECD5381D0}"/>
    <cellStyle name="Comma 5 5 3 5" xfId="27789" xr:uid="{F1D8AD59-2483-4B67-A228-ED8AE60F50C1}"/>
    <cellStyle name="Comma 5 5 3 6" xfId="37079" xr:uid="{48417B25-44CE-4E57-A0C1-C3DC269EEFAD}"/>
    <cellStyle name="Comma 5 5 3 7" xfId="11071" xr:uid="{A2979C94-3A70-4D9B-86D2-B37D4928B7C3}"/>
    <cellStyle name="Comma 5 5 3 8" xfId="42786" xr:uid="{E549B360-8D83-42F1-8252-C1676FFB8B5A}"/>
    <cellStyle name="Comma 5 5 4" xfId="1091" xr:uid="{E2ABB212-CB91-4022-89E5-0F495936EBC3}"/>
    <cellStyle name="Comma 5 5 4 2" xfId="2900" xr:uid="{C0320D47-3E3F-4CDA-A77F-FD0D00709953}"/>
    <cellStyle name="Comma 5 5 4 2 2" xfId="34000" xr:uid="{BBF88169-99AE-475D-BB23-4879C0E1C0DE}"/>
    <cellStyle name="Comma 5 5 4 2 3" xfId="25194" xr:uid="{DCEA411D-7F54-4AA0-B910-1B2049BF1CE3}"/>
    <cellStyle name="Comma 5 5 4 2 4" xfId="44925" xr:uid="{F7C00059-C51D-4D6B-B9E2-63002DC9DF5C}"/>
    <cellStyle name="Comma 5 5 4 3" xfId="31021" xr:uid="{BB089E76-FE19-4B8A-8431-4F1309A1E6AE}"/>
    <cellStyle name="Comma 5 5 4 4" xfId="38443" xr:uid="{B5FED8C1-30DA-4147-BD3B-4D86D3DF16F0}"/>
    <cellStyle name="Comma 5 5 4 5" xfId="22837" xr:uid="{A667BEFA-3979-49C2-AF96-7CE716151ED3}"/>
    <cellStyle name="Comma 5 5 4 6" xfId="8375" xr:uid="{8B2DE95F-1C3D-40C8-AB3D-1E5F8CF3E00B}"/>
    <cellStyle name="Comma 5 5 4 7" xfId="43184" xr:uid="{534E4A17-E5BE-4619-B2A5-6685DC483781}"/>
    <cellStyle name="Comma 5 5 5" xfId="1271" xr:uid="{8095F24F-CC7A-4725-8BF2-30B2BD678ECB}"/>
    <cellStyle name="Comma 5 5 5 2" xfId="3078" xr:uid="{92F6663D-7A6A-4507-AD72-9C78E6E644EE}"/>
    <cellStyle name="Comma 5 5 5 2 2" xfId="32717" xr:uid="{3343494A-E860-4DBA-BB26-FDB244643FEE}"/>
    <cellStyle name="Comma 5 5 5 2 3" xfId="45103" xr:uid="{6A0A818B-C899-499C-A7CE-4F6B3B798EE5}"/>
    <cellStyle name="Comma 5 5 5 3" xfId="40382" xr:uid="{A27DAD3C-324D-42BC-BFB7-AC46AE34B09D}"/>
    <cellStyle name="Comma 5 5 5 4" xfId="13632" xr:uid="{0DBC4B85-8232-4161-B442-003CBA7B5439}"/>
    <cellStyle name="Comma 5 5 5 5" xfId="43362" xr:uid="{265A254B-4C32-421A-98DE-241E2A84FA33}"/>
    <cellStyle name="Comma 5 5 6" xfId="2271" xr:uid="{C9A8CF08-4220-43EE-8C78-46ACC19CAA09}"/>
    <cellStyle name="Comma 5 5 6 2" xfId="29104" xr:uid="{9059F0DD-6008-41D1-87E8-B0278619BEA8}"/>
    <cellStyle name="Comma 5 5 6 3" xfId="17168" xr:uid="{3E35B841-F2F2-4A28-B0FD-91A0E0D5E062}"/>
    <cellStyle name="Comma 5 5 6 4" xfId="44296" xr:uid="{B318A393-CCD0-4A14-8C1F-220B24E60641}"/>
    <cellStyle name="Comma 5 5 7" xfId="4033" xr:uid="{E949071E-A8D5-473F-B4FD-319AD8C87CEA}"/>
    <cellStyle name="Comma 5 5 7 2" xfId="27206" xr:uid="{E3A4BD1C-DAF0-4DF6-A8A5-461E5C8E6DB7}"/>
    <cellStyle name="Comma 5 5 7 3" xfId="46038" xr:uid="{C0EB1A8F-92B9-451D-A0A8-9EC50DBE9D43}"/>
    <cellStyle name="Comma 5 5 8" xfId="4111" xr:uid="{B41CCF74-4943-45B5-B124-30A21656C4BC}"/>
    <cellStyle name="Comma 5 5 8 2" xfId="36343" xr:uid="{F9C17E02-5A98-43BA-AC7F-A6760D71B543}"/>
    <cellStyle name="Comma 5 5 8 3" xfId="46115" xr:uid="{0D5FDB61-9F50-49EF-B475-B6E9FA7E923E}"/>
    <cellStyle name="Comma 5 5 9" xfId="4188" xr:uid="{F0FDBEA1-255D-456C-8FA1-4C8D381124D7}"/>
    <cellStyle name="Comma 5 5 9 2" xfId="46192" xr:uid="{96194F27-EF4D-4431-BA26-59F274494ABB}"/>
    <cellStyle name="Comma 5 6" xfId="235" xr:uid="{5F197B36-D5DF-4E5C-A372-D2A2ED4FAF87}"/>
    <cellStyle name="Comma 5 6 10" xfId="8684" xr:uid="{57835ACD-6CBF-4478-BBAF-BA9A9266D3FD}"/>
    <cellStyle name="Comma 5 6 11" xfId="42581" xr:uid="{65D78035-9B0E-4AF1-A918-4D2E5898E0D4}"/>
    <cellStyle name="Comma 5 6 12" xfId="48069" xr:uid="{B5E82476-F575-48B8-8020-596AAF6004CC}"/>
    <cellStyle name="Comma 5 6 2" xfId="796" xr:uid="{52FD6A25-1E7E-4409-9DC4-376BECB4FC31}"/>
    <cellStyle name="Comma 5 6 2 2" xfId="1940" xr:uid="{6C1E4D19-312C-4DC9-8228-C563A610E53E}"/>
    <cellStyle name="Comma 5 6 2 2 2" xfId="3703" xr:uid="{47D9239D-3D2A-4E9F-AF98-B794BC74DD73}"/>
    <cellStyle name="Comma 5 6 2 2 2 2" xfId="35482" xr:uid="{2876882A-D017-4590-9309-B7F8437E016D}"/>
    <cellStyle name="Comma 5 6 2 2 2 3" xfId="26435" xr:uid="{67E959FF-D3AE-4328-ABD7-EB09215AD418}"/>
    <cellStyle name="Comma 5 6 2 2 2 4" xfId="45728" xr:uid="{3887097C-0E76-4B4E-B27D-675C88256D34}"/>
    <cellStyle name="Comma 5 6 2 2 3" xfId="32218" xr:uid="{E5C28135-1C86-4355-ACCC-27EF1E311072}"/>
    <cellStyle name="Comma 5 6 2 2 4" xfId="39827" xr:uid="{F95CF45B-6BC6-4394-8667-22F837F6362F}"/>
    <cellStyle name="Comma 5 6 2 2 5" xfId="23788" xr:uid="{CF86546E-A719-4591-8E6E-657AC4F89A7D}"/>
    <cellStyle name="Comma 5 6 2 2 6" xfId="9997" xr:uid="{492818F0-698B-4A41-9F61-662FDC322F4E}"/>
    <cellStyle name="Comma 5 6 2 2 7" xfId="43987" xr:uid="{90C5F135-134A-4E60-A8BE-3DADCF9B6943}"/>
    <cellStyle name="Comma 5 6 2 3" xfId="2608" xr:uid="{83F97B14-CE6C-4B31-983E-6E81A21E11BE}"/>
    <cellStyle name="Comma 5 6 2 3 2" xfId="33460" xr:uid="{700581CC-21CD-43A2-A2EC-43143D8D8A20}"/>
    <cellStyle name="Comma 5 6 2 3 3" xfId="41819" xr:uid="{C820D47C-4666-4D80-BFA4-CB8302607D12}"/>
    <cellStyle name="Comma 5 6 2 3 4" xfId="24754" xr:uid="{1D4D3857-106C-4085-8C04-5C78D6572246}"/>
    <cellStyle name="Comma 5 6 2 3 5" xfId="44633" xr:uid="{CC947C5B-CF70-4E1A-A104-94C757FE911A}"/>
    <cellStyle name="Comma 5 6 2 4" xfId="5074" xr:uid="{75C8CC21-FAC5-4E8F-BD4A-0F82F14A55D4}"/>
    <cellStyle name="Comma 5 6 2 4 2" xfId="30504" xr:uid="{87E3B712-109A-4AC5-BD8B-88DB2C0BCAAA}"/>
    <cellStyle name="Comma 5 6 2 4 3" xfId="22412" xr:uid="{4EB8164B-577D-463D-8776-FA508813E4F2}"/>
    <cellStyle name="Comma 5 6 2 4 4" xfId="47077" xr:uid="{BFDA6787-8EE3-405B-A1E0-95987069A85F}"/>
    <cellStyle name="Comma 5 6 2 5" xfId="28541" xr:uid="{973A98FB-8D36-45E9-9100-3A9320334900}"/>
    <cellStyle name="Comma 5 6 2 6" xfId="37862" xr:uid="{36DC82BC-E325-47B4-AE17-6FF8E3BFE838}"/>
    <cellStyle name="Comma 5 6 2 7" xfId="20801" xr:uid="{F98B29AD-83EC-49CD-B579-7C6F29D89AF2}"/>
    <cellStyle name="Comma 5 6 2 8" xfId="8819" xr:uid="{B1A70059-57CD-4B69-B1E4-FCADC8373BFA}"/>
    <cellStyle name="Comma 5 6 2 9" xfId="42892" xr:uid="{91B7E8DD-27CB-4654-9C98-DC66C1AF82E3}"/>
    <cellStyle name="Comma 5 6 3" xfId="1378" xr:uid="{391F594C-69FF-46C9-9111-827747FB0D67}"/>
    <cellStyle name="Comma 5 6 3 2" xfId="3185" xr:uid="{385ED6C6-89EC-40FA-AD32-5BFD5FAC4D40}"/>
    <cellStyle name="Comma 5 6 3 2 2" xfId="31726" xr:uid="{71019891-A356-4F92-9F1B-469D58E88075}"/>
    <cellStyle name="Comma 5 6 3 2 3" xfId="39278" xr:uid="{13980599-D7D3-42AD-B4C1-72688DD68281}"/>
    <cellStyle name="Comma 5 6 3 2 4" xfId="23398" xr:uid="{FA4C1C2B-5E2F-4BA6-B605-510A27015B66}"/>
    <cellStyle name="Comma 5 6 3 2 5" xfId="45210" xr:uid="{5E3E006B-63D1-49A1-B429-2C441FFC4B16}"/>
    <cellStyle name="Comma 5 6 3 3" xfId="25943" xr:uid="{5C5C7F85-A394-4EC0-B4BB-61B74579D0F2}"/>
    <cellStyle name="Comma 5 6 3 3 2" xfId="34908" xr:uid="{9856821B-E722-429D-AC1D-2701C9B93081}"/>
    <cellStyle name="Comma 5 6 3 3 3" xfId="41274" xr:uid="{B965623E-A593-4593-AC3B-BFB5300E871A}"/>
    <cellStyle name="Comma 5 6 3 4" xfId="21916" xr:uid="{6F9D3AA1-480D-42C6-AB5B-B578165075BE}"/>
    <cellStyle name="Comma 5 6 3 4 2" xfId="29914" xr:uid="{6E34B349-B211-4B98-9DF8-2635E87D733F}"/>
    <cellStyle name="Comma 5 6 3 5" xfId="27985" xr:uid="{2834798B-8F74-4702-96B8-4B8B02C09505}"/>
    <cellStyle name="Comma 5 6 3 6" xfId="37281" xr:uid="{D1C5666A-FB26-425D-8558-6EF9B2F62EBF}"/>
    <cellStyle name="Comma 5 6 3 7" xfId="20483" xr:uid="{1941C4C1-B331-4550-9179-0C553EA16B58}"/>
    <cellStyle name="Comma 5 6 3 8" xfId="43469" xr:uid="{4E7A69E0-C634-4A6D-8F23-E8CFDEECDC63}"/>
    <cellStyle name="Comma 5 6 4" xfId="2297" xr:uid="{98B2CB7C-BA8B-4D36-A207-2A8C58501041}"/>
    <cellStyle name="Comma 5 6 4 2" xfId="25374" xr:uid="{BAE1D2AB-2036-45BC-B0F3-65722EA82B08}"/>
    <cellStyle name="Comma 5 6 4 2 2" xfId="34193" xr:uid="{360B1547-39E9-4638-8527-910C86452817}"/>
    <cellStyle name="Comma 5 6 4 3" xfId="31198" xr:uid="{D55A44A0-3C62-4A8B-8E52-56E4F84CA3FA}"/>
    <cellStyle name="Comma 5 6 4 4" xfId="38627" xr:uid="{820F0DBE-ECBB-4427-8990-731F1530262A}"/>
    <cellStyle name="Comma 5 6 4 5" xfId="22960" xr:uid="{1C9F1085-D0A0-4930-92F4-9048006CB21D}"/>
    <cellStyle name="Comma 5 6 4 6" xfId="44322" xr:uid="{AF34EF4F-DF17-4558-BD7A-8414CD9AEC87}"/>
    <cellStyle name="Comma 5 6 5" xfId="4556" xr:uid="{13B4E258-A69F-47E1-B131-F055CEA683B3}"/>
    <cellStyle name="Comma 5 6 5 2" xfId="32906" xr:uid="{C8FD03D9-349A-4A03-A5C7-E89FE14D10D4}"/>
    <cellStyle name="Comma 5 6 5 3" xfId="40565" xr:uid="{86397122-4C2D-4085-8A8D-AD3C49F758F0}"/>
    <cellStyle name="Comma 5 6 5 4" xfId="24357" xr:uid="{41A70578-F6B5-47BF-A600-E578517B6E0A}"/>
    <cellStyle name="Comma 5 6 5 5" xfId="46559" xr:uid="{6869EEA6-EB2D-43D0-B64D-8408C7D0D9DA}"/>
    <cellStyle name="Comma 5 6 6" xfId="5605" xr:uid="{0741346B-F873-49E9-A83C-E8C02AADF4CD}"/>
    <cellStyle name="Comma 5 6 6 2" xfId="29306" xr:uid="{8D85B259-56F8-4404-88A9-C06DBB01C730}"/>
    <cellStyle name="Comma 5 6 6 3" xfId="21379" xr:uid="{9DBF2BC5-BBDD-46D1-A068-0D40C70B7D75}"/>
    <cellStyle name="Comma 5 6 6 4" xfId="47605" xr:uid="{1F54BB4B-37D8-4817-9781-7178FC1D27DF}"/>
    <cellStyle name="Comma 5 6 7" xfId="5926" xr:uid="{93818F8E-4A51-4BA0-A970-1CB113A0DF96}"/>
    <cellStyle name="Comma 5 6 7 2" xfId="27394" xr:uid="{E381BF5C-6D01-48A5-9D67-D78835D6FF9E}"/>
    <cellStyle name="Comma 5 6 7 3" xfId="47923" xr:uid="{0BCE0AED-4DCC-456F-9E2E-51C04D567729}"/>
    <cellStyle name="Comma 5 6 8" xfId="36537" xr:uid="{42FC90B2-102E-4CB2-90F5-1D5693B037DF}"/>
    <cellStyle name="Comma 5 6 9" xfId="20148" xr:uid="{8C57CDF7-1D1B-4A9A-B429-A5CD768DB5B1}"/>
    <cellStyle name="Comma 5 7" xfId="295" xr:uid="{FCCA65DB-8E32-418C-ABA8-3E3906006E5D}"/>
    <cellStyle name="Comma 5 7 2" xfId="2354" xr:uid="{8847329B-4B15-4210-9129-994206C4A244}"/>
    <cellStyle name="Comma 5 7 2 2" xfId="26122" xr:uid="{988493F0-372D-4F97-8112-6EFB54A32401}"/>
    <cellStyle name="Comma 5 7 2 2 2" xfId="35102" xr:uid="{A3E3ADFB-AF9D-44F2-A5D8-94E28C99DAAC}"/>
    <cellStyle name="Comma 5 7 2 3" xfId="31907" xr:uid="{4ECF3DA1-7F76-477A-8E0B-4D619B9F67EE}"/>
    <cellStyle name="Comma 5 7 2 4" xfId="39455" xr:uid="{FC01420D-9771-4FBB-9DEC-249400F15FAA}"/>
    <cellStyle name="Comma 5 7 2 5" xfId="23574" xr:uid="{DCF60B7B-B555-4BF4-A4B1-C33CD8968FB2}"/>
    <cellStyle name="Comma 5 7 2 6" xfId="44379" xr:uid="{5B978EFE-3661-4050-B765-596038F28773}"/>
    <cellStyle name="Comma 5 7 3" xfId="24537" xr:uid="{709E570A-FE8B-41A3-9A03-96A37D92C7E9}"/>
    <cellStyle name="Comma 5 7 3 2" xfId="33099" xr:uid="{E9D589BD-0056-4BBD-9515-F8A8149011CC}"/>
    <cellStyle name="Comma 5 7 3 3" xfId="41464" xr:uid="{D418C33E-8907-4188-9E46-CCABE177D772}"/>
    <cellStyle name="Comma 5 7 4" xfId="22098" xr:uid="{F20F4871-2B5F-466B-B5C7-C76AC68E89C7}"/>
    <cellStyle name="Comma 5 7 4 2" xfId="30120" xr:uid="{0F46F849-07BF-4AC7-BB0C-A5E66790673C}"/>
    <cellStyle name="Comma 5 7 5" xfId="28181" xr:uid="{F480CC47-F14D-435E-8124-A2C0DD48AE26}"/>
    <cellStyle name="Comma 5 7 6" xfId="37485" xr:uid="{F190D528-81F6-4427-A451-822FA8A3ED4F}"/>
    <cellStyle name="Comma 5 7 7" xfId="20612" xr:uid="{FB312139-4142-4DFC-9919-3514178650FF}"/>
    <cellStyle name="Comma 5 7 8" xfId="9855" xr:uid="{E26996C0-015A-4DB8-A91A-C9C6B7BC2041}"/>
    <cellStyle name="Comma 5 7 9" xfId="42638" xr:uid="{029146E6-876F-44C5-912B-C05DC505834F}"/>
    <cellStyle name="Comma 5 8" xfId="1053" xr:uid="{E9CEDCDF-9A95-4AE6-8250-D9A4233F6C1C}"/>
    <cellStyle name="Comma 5 8 2" xfId="2863" xr:uid="{F2FCB405-7853-4294-A962-606E974F39F2}"/>
    <cellStyle name="Comma 5 8 2 2" xfId="15695" xr:uid="{B3CF4C47-F645-48F1-AFD7-D52637334231}"/>
    <cellStyle name="Comma 5 8 2 3" xfId="19222" xr:uid="{266A46B1-E1FD-433A-9C91-3396F6841FF3}"/>
    <cellStyle name="Comma 5 8 2 4" xfId="12122" xr:uid="{3576FFFF-C327-4B79-BFCE-3ECD2AD925A6}"/>
    <cellStyle name="Comma 5 8 2 5" xfId="44888" xr:uid="{C32AA3F9-FAF4-46B1-AB3E-F9F44DF46171}"/>
    <cellStyle name="Comma 5 8 3" xfId="14275" xr:uid="{18C82F16-A46D-4EF0-B50D-6CD1CFC819AB}"/>
    <cellStyle name="Comma 5 8 3 2" xfId="34516" xr:uid="{853C3918-1E22-4E01-979B-C94A30414165}"/>
    <cellStyle name="Comma 5 8 3 3" xfId="40888" xr:uid="{4F664894-1573-4426-8159-C69075C526EE}"/>
    <cellStyle name="Comma 5 8 4" xfId="17802" xr:uid="{360D6EE7-3832-41F2-B393-888E46575BA8}"/>
    <cellStyle name="Comma 5 8 4 2" xfId="29512" xr:uid="{A7B69AAE-F7BC-4DA5-BED5-314AFC8EAFA0}"/>
    <cellStyle name="Comma 5 8 5" xfId="27592" xr:uid="{6EDFD7D9-F9B1-4FBE-804C-C2F3A9EF27A1}"/>
    <cellStyle name="Comma 5 8 6" xfId="36880" xr:uid="{223FC25A-F47C-4D43-A623-8DAD1FEA716C}"/>
    <cellStyle name="Comma 5 8 7" xfId="10643" xr:uid="{A669AD74-F43F-4879-B4F5-D8D86C8AEF46}"/>
    <cellStyle name="Comma 5 8 8" xfId="43147" xr:uid="{7644355A-EFBE-43BA-92FD-CC94901E3FAB}"/>
    <cellStyle name="Comma 5 9" xfId="1122" xr:uid="{E4B771CC-4AB2-4473-895F-6A6175912967}"/>
    <cellStyle name="Comma 5 9 2" xfId="2929" xr:uid="{F6DD3996-B245-4091-9D53-B4822BA9A0DC}"/>
    <cellStyle name="Comma 5 9 2 2" xfId="33817" xr:uid="{459F5299-D048-4055-934E-14FA70963917}"/>
    <cellStyle name="Comma 5 9 2 3" xfId="25027" xr:uid="{2BC2CD87-2A1D-4BCF-9C00-28B4C0CD57BD}"/>
    <cellStyle name="Comma 5 9 2 4" xfId="44954" xr:uid="{F5FED525-4524-435D-9CB7-C50F23102CB9}"/>
    <cellStyle name="Comma 5 9 3" xfId="30854" xr:uid="{95E45F0A-8FE8-4266-8706-DAE5868F7389}"/>
    <cellStyle name="Comma 5 9 4" xfId="38258" xr:uid="{29ECA051-9CE9-4C6F-94AD-EE2989E8BD7E}"/>
    <cellStyle name="Comma 5 9 5" xfId="22708" xr:uid="{0121250D-E0A9-42BA-AB03-F236EE304F60}"/>
    <cellStyle name="Comma 5 9 6" xfId="7064" xr:uid="{FACD4256-6D07-44A5-9D79-00D70CF06764}"/>
    <cellStyle name="Comma 5 9 7" xfId="43213" xr:uid="{DA8B737F-37A3-4FD2-A227-D343133701BF}"/>
    <cellStyle name="Comma 6" xfId="64" xr:uid="{476E0E7B-FE96-4490-B0A9-A40C484655E1}"/>
    <cellStyle name="Comma 6 10" xfId="7293" xr:uid="{30C57299-8E63-4CF1-AFE1-18D61F7393FF}"/>
    <cellStyle name="Comma 6 10 2" xfId="27084" xr:uid="{E9638273-6EC2-470F-83B5-DBF831991D19}"/>
    <cellStyle name="Comma 6 11" xfId="13035" xr:uid="{4C4E9D39-13AF-40E4-9BD5-8ACB72E430C3}"/>
    <cellStyle name="Comma 6 12" xfId="16617" xr:uid="{BC824C2F-C491-4B3C-96BB-4BCDBE0805E7}"/>
    <cellStyle name="Comma 6 13" xfId="6222" xr:uid="{84EEAD3C-F2C2-4616-8EB2-9582318FDE9E}"/>
    <cellStyle name="Comma 6 2" xfId="775" xr:uid="{53D14BFB-2865-4C8C-A1E1-28DBE0B4710C}"/>
    <cellStyle name="Comma 6 2 10" xfId="6795" xr:uid="{2CC10FB3-FDF1-48CA-AC5F-D6AFEED351EB}"/>
    <cellStyle name="Comma 6 2 2" xfId="8878" xr:uid="{30FEF1D4-A827-43B2-9E1E-51E559E111DE}"/>
    <cellStyle name="Comma 6 2 2 2" xfId="9466" xr:uid="{2AC7274C-7FF1-4AA9-99CE-B4C083F7AA06}"/>
    <cellStyle name="Comma 6 2 3" xfId="10438" xr:uid="{4769A404-E471-492A-A9A1-F12BA221F519}"/>
    <cellStyle name="Comma 6 2 3 2" xfId="11154" xr:uid="{54261415-CE99-492D-AA16-BAF156C30003}"/>
    <cellStyle name="Comma 6 2 3 2 2" xfId="12606" xr:uid="{BBB69D9C-69C7-4D84-ACB3-2AC11644DF86}"/>
    <cellStyle name="Comma 6 2 3 2 2 2" xfId="16179" xr:uid="{AD2B2C64-48DA-43B9-A6CB-914D9BCE1373}"/>
    <cellStyle name="Comma 6 2 3 2 2 3" xfId="19706" xr:uid="{3F15A4C3-9F20-42D0-934D-0D7F6ED7F6A5}"/>
    <cellStyle name="Comma 6 2 3 2 3" xfId="14750" xr:uid="{AEE4A307-1C34-4FBD-895E-BFB7F4ADA863}"/>
    <cellStyle name="Comma 6 2 3 2 4" xfId="18277" xr:uid="{9B3D3FA0-ABED-4486-996E-0BB2CDE2AAF1}"/>
    <cellStyle name="Comma 6 2 3 3" xfId="11984" xr:uid="{D8888620-0698-4E63-9E5C-B0C7E3897B55}"/>
    <cellStyle name="Comma 6 2 3 3 2" xfId="15562" xr:uid="{46B32A8C-D0C1-4B0D-B312-16C51F45858D}"/>
    <cellStyle name="Comma 6 2 3 3 3" xfId="19089" xr:uid="{CD77F03E-F7CC-455E-8977-BA5A90723F27}"/>
    <cellStyle name="Comma 6 2 3 4" xfId="14156" xr:uid="{46E7D3D7-F9BF-4B43-92D9-19AA66AB5401}"/>
    <cellStyle name="Comma 6 2 3 5" xfId="17683" xr:uid="{9A58C528-E10E-4750-B4B0-21B7F17D7D6A}"/>
    <cellStyle name="Comma 6 2 4" xfId="7696" xr:uid="{D0C68087-D7B0-4E1B-9820-588608D1F775}"/>
    <cellStyle name="Comma 6 2 5" xfId="10726" xr:uid="{5DDAFAE9-8F79-4821-802B-9F9182E2B73B}"/>
    <cellStyle name="Comma 6 2 5 2" xfId="12206" xr:uid="{FC25FBE6-1031-42BC-8F5E-2975CE32AB0C}"/>
    <cellStyle name="Comma 6 2 5 2 2" xfId="15779" xr:uid="{F944FF04-27A8-4A7C-AE25-676622F7A23E}"/>
    <cellStyle name="Comma 6 2 5 2 3" xfId="19306" xr:uid="{3E9E1A29-732C-49A5-8CED-4621DF67832E}"/>
    <cellStyle name="Comma 6 2 5 3" xfId="14358" xr:uid="{407941A4-DA5D-4BF7-9672-4BFC5985CD38}"/>
    <cellStyle name="Comma 6 2 5 4" xfId="17885" xr:uid="{60AA166A-747E-4817-BA6E-BB750A80E2C2}"/>
    <cellStyle name="Comma 6 2 6" xfId="7438" xr:uid="{942272EC-F38A-4D49-84FF-76E659A49A99}"/>
    <cellStyle name="Comma 6 2 7" xfId="13331" xr:uid="{9EEE7377-897E-4EAF-B36E-D26D5684C9F6}"/>
    <cellStyle name="Comma 6 2 8" xfId="16867" xr:uid="{47AAED9F-C628-4D0C-8B42-B85EB916E962}"/>
    <cellStyle name="Comma 6 2 9" xfId="20047" xr:uid="{9814EEE1-C72B-4299-ABBC-728020EC9892}"/>
    <cellStyle name="Comma 6 3" xfId="572" xr:uid="{9C46E66D-E362-4C21-BE31-62E918133071}"/>
    <cellStyle name="Comma 6 3 10" xfId="42787" xr:uid="{6E2B70A3-2AE8-471D-A6A4-6150A6F91FDD}"/>
    <cellStyle name="Comma 6 3 2" xfId="945" xr:uid="{989DAD3B-22A4-4CBB-B164-9A77994235CA}"/>
    <cellStyle name="Comma 6 3 2 2" xfId="2090" xr:uid="{863485FB-66AE-4F86-9489-7998659231EF}"/>
    <cellStyle name="Comma 6 3 2 2 2" xfId="3853" xr:uid="{EFDD7533-61D2-4FA3-A65D-1EB5E028428D}"/>
    <cellStyle name="Comma 6 3 2 2 2 2" xfId="15433" xr:uid="{F3758DB9-E0CA-43E9-B3C8-5AF1C2A12C6B}"/>
    <cellStyle name="Comma 6 3 2 2 2 3" xfId="18960" xr:uid="{3CFBF55A-E993-4ED0-9C72-F4E4401A9A18}"/>
    <cellStyle name="Comma 6 3 2 2 2 4" xfId="11854" xr:uid="{4816F486-12AB-473A-8F92-AF1F1EA0DA2A}"/>
    <cellStyle name="Comma 6 3 2 2 2 5" xfId="45878" xr:uid="{BDE34C0A-8371-439A-A484-386DDC966F57}"/>
    <cellStyle name="Comma 6 3 2 2 3" xfId="5224" xr:uid="{5704575A-4727-458A-9462-95E52CE64EF0}"/>
    <cellStyle name="Comma 6 3 2 2 3 2" xfId="14026" xr:uid="{BF53DB7C-E288-4F21-9588-C046B3A671E3}"/>
    <cellStyle name="Comma 6 3 2 2 3 3" xfId="47227" xr:uid="{5DC13BB7-709D-4B02-8171-98D81429D999}"/>
    <cellStyle name="Comma 6 3 2 2 4" xfId="17556" xr:uid="{A8621B34-2D3E-4CDC-818E-084B074A010D}"/>
    <cellStyle name="Comma 6 3 2 2 5" xfId="9656" xr:uid="{0AC770B8-E895-483E-958A-92E3770976B4}"/>
    <cellStyle name="Comma 6 3 2 2 6" xfId="44137" xr:uid="{2EEBCDF4-5E11-4B9C-8F01-5B5107EEDBC8}"/>
    <cellStyle name="Comma 6 3 2 3" xfId="1528" xr:uid="{79C70F7A-889D-46A9-92CB-A06BA3E079F5}"/>
    <cellStyle name="Comma 6 3 2 3 2" xfId="3335" xr:uid="{8C200306-D79B-47C8-B89C-FEFB11CA3BB3}"/>
    <cellStyle name="Comma 6 3 2 3 2 2" xfId="16259" xr:uid="{5952005F-2362-4604-ACCF-51EE0A193ABB}"/>
    <cellStyle name="Comma 6 3 2 3 2 3" xfId="19786" xr:uid="{8A717638-7899-4318-AFAE-ECF6C40CB20C}"/>
    <cellStyle name="Comma 6 3 2 3 2 4" xfId="12686" xr:uid="{D6D25A9B-B00A-44BD-AE50-B1777F0CACA4}"/>
    <cellStyle name="Comma 6 3 2 3 2 5" xfId="45360" xr:uid="{82D6C8E7-1576-434E-A938-2582678DD9B9}"/>
    <cellStyle name="Comma 6 3 2 3 3" xfId="14817" xr:uid="{45D3E1CE-F33C-4221-B0E4-D020D61787D1}"/>
    <cellStyle name="Comma 6 3 2 3 4" xfId="18344" xr:uid="{6F2D0186-0988-40B5-89E6-6651B1028BB8}"/>
    <cellStyle name="Comma 6 3 2 3 5" xfId="11221" xr:uid="{55BAF125-43FD-4474-9617-492A45069D7E}"/>
    <cellStyle name="Comma 6 3 2 3 6" xfId="43619" xr:uid="{9FBDAAFB-F6A3-4A3E-A26C-80ACB1A4914D}"/>
    <cellStyle name="Comma 6 3 2 4" xfId="2757" xr:uid="{B5FB92E5-9165-43BC-A9AA-EAFEF1D9ADBE}"/>
    <cellStyle name="Comma 6 3 2 4 2" xfId="30370" xr:uid="{DCE4B411-9447-4CED-ADF0-FFE7A87078D7}"/>
    <cellStyle name="Comma 6 3 2 4 3" xfId="22290" xr:uid="{2A9FA6B0-6F82-4761-BACA-690D9CF94B38}"/>
    <cellStyle name="Comma 6 3 2 4 4" xfId="44782" xr:uid="{17AB08CD-D0B4-4EC5-BE4C-60D974BA96E2}"/>
    <cellStyle name="Comma 6 3 2 5" xfId="4706" xr:uid="{2E22412C-4AC4-4488-8518-F6C620D351DB}"/>
    <cellStyle name="Comma 6 3 2 5 2" xfId="28405" xr:uid="{91C2E526-FE4D-45A0-A459-93D7B79A2414}"/>
    <cellStyle name="Comma 6 3 2 5 3" xfId="46709" xr:uid="{3DB05053-D99B-4901-AA1B-3899179BEC57}"/>
    <cellStyle name="Comma 6 3 2 6" xfId="5607" xr:uid="{2C587D2E-9CEF-4444-BA89-30933B9DEE51}"/>
    <cellStyle name="Comma 6 3 2 6 2" xfId="37729" xr:uid="{EC3E126F-94A8-4071-93E5-663B4368C12C}"/>
    <cellStyle name="Comma 6 3 2 6 3" xfId="47607" xr:uid="{00F0F8D0-38D9-4DF6-AB14-FD80510AF6EA}"/>
    <cellStyle name="Comma 6 3 2 7" xfId="9000" xr:uid="{BDA8AA80-464A-4380-8DD2-CA889D2619E9}"/>
    <cellStyle name="Comma 6 3 2 8" xfId="43041" xr:uid="{21DF4741-5FFD-482B-9D87-1F2383760EBB}"/>
    <cellStyle name="Comma 6 3 3" xfId="1849" xr:uid="{D20F646D-71F4-4155-986A-93C46125F8EF}"/>
    <cellStyle name="Comma 6 3 3 2" xfId="3616" xr:uid="{0B28F453-344C-46E7-867B-9BC6991548D2}"/>
    <cellStyle name="Comma 6 3 3 2 2" xfId="15852" xr:uid="{C9470602-F049-4174-B354-C89D3E4BA2BE}"/>
    <cellStyle name="Comma 6 3 3 2 3" xfId="19379" xr:uid="{FEF4B77F-E23A-4350-9E56-06596AD6B805}"/>
    <cellStyle name="Comma 6 3 3 2 4" xfId="12279" xr:uid="{F763662C-E3FF-4DEE-B93C-8E4D1F87D90F}"/>
    <cellStyle name="Comma 6 3 3 2 5" xfId="45641" xr:uid="{42B45DB2-93B8-4E13-A0B0-01646895709A}"/>
    <cellStyle name="Comma 6 3 3 3" xfId="4987" xr:uid="{E25A2904-B289-4A7A-BDD5-A86B768AB31E}"/>
    <cellStyle name="Comma 6 3 3 3 2" xfId="34764" xr:uid="{7899A819-6CF0-4D27-97E6-EE8BB08BAFFF}"/>
    <cellStyle name="Comma 6 3 3 3 3" xfId="41136" xr:uid="{04D4B09E-E870-4751-B40D-6D31AC0917AA}"/>
    <cellStyle name="Comma 6 3 3 3 4" xfId="14425" xr:uid="{F30A4E0F-9329-4758-B35A-2AE9296F03C3}"/>
    <cellStyle name="Comma 6 3 3 3 5" xfId="46990" xr:uid="{CFFA29D4-A0E8-4F96-9FC5-90FD014146D7}"/>
    <cellStyle name="Comma 6 3 3 4" xfId="17952" xr:uid="{3BA80784-259C-4EE4-961D-E999F66DD947}"/>
    <cellStyle name="Comma 6 3 3 4 2" xfId="29774" xr:uid="{BEBCD88D-0996-49E0-9358-96F3529AE2E8}"/>
    <cellStyle name="Comma 6 3 3 5" xfId="27840" xr:uid="{369C0FBE-373B-4A12-9036-AC9F2A5EDB0D}"/>
    <cellStyle name="Comma 6 3 3 6" xfId="37142" xr:uid="{269E320D-4B31-4F60-9732-312237B09303}"/>
    <cellStyle name="Comma 6 3 3 7" xfId="10793" xr:uid="{EAE4484C-2898-4A2F-962F-2F4A08C08F01}"/>
    <cellStyle name="Comma 6 3 3 8" xfId="43900" xr:uid="{5B97B938-81AD-4BC4-AC41-DFD600AFDA03}"/>
    <cellStyle name="Comma 6 3 4" xfId="1272" xr:uid="{6023315B-B1EF-4AB7-8FBB-C9D1F7447B6C}"/>
    <cellStyle name="Comma 6 3 4 2" xfId="3079" xr:uid="{C267776F-C921-4C86-BA90-0BA85910A552}"/>
    <cellStyle name="Comma 6 3 4 2 2" xfId="34055" xr:uid="{F8829DE2-62F7-4701-BDBC-1A1DEBC7CFBD}"/>
    <cellStyle name="Comma 6 3 4 2 3" xfId="15237" xr:uid="{EDF3F1F1-2A1C-44F4-84D4-73F6296F6AA2}"/>
    <cellStyle name="Comma 6 3 4 2 4" xfId="45104" xr:uid="{5490B3CD-2FCF-4607-9F4D-52834DFD556C}"/>
    <cellStyle name="Comma 6 3 4 3" xfId="18764" xr:uid="{AE968B85-EDAA-4445-A8AF-632968EC69BD}"/>
    <cellStyle name="Comma 6 3 4 4" xfId="38498" xr:uid="{7430C770-C3D6-44A3-BB47-A235EB224DA7}"/>
    <cellStyle name="Comma 6 3 4 5" xfId="11654" xr:uid="{3883EF76-F9B8-454C-ACCB-AD40C9379D9B}"/>
    <cellStyle name="Comma 6 3 4 6" xfId="43363" xr:uid="{0D1A9A3D-3136-4F87-A19E-EEEA44D377DD}"/>
    <cellStyle name="Comma 6 3 5" xfId="2503" xr:uid="{FF62254F-0144-4658-9131-6BD4788B8BB0}"/>
    <cellStyle name="Comma 6 3 5 2" xfId="32768" xr:uid="{14524ED0-33C3-4347-8C45-F572D7CDC97F}"/>
    <cellStyle name="Comma 6 3 5 3" xfId="40433" xr:uid="{D5E478D7-8C7C-476D-95E9-EE28F3B5A138}"/>
    <cellStyle name="Comma 6 3 5 4" xfId="13633" xr:uid="{71095BBD-0CB7-42EA-8C08-CD7F7B373996}"/>
    <cellStyle name="Comma 6 3 5 5" xfId="44528" xr:uid="{94C1DAA9-F885-4C2C-96CC-7DE50A5BBA36}"/>
    <cellStyle name="Comma 6 3 6" xfId="4450" xr:uid="{C304968B-C766-445E-8177-71B5D685653C}"/>
    <cellStyle name="Comma 6 3 6 2" xfId="29167" xr:uid="{F27437F5-0157-4CB5-97CA-21B661217287}"/>
    <cellStyle name="Comma 6 3 6 3" xfId="17169" xr:uid="{4450FFBB-4CBE-491A-A1A2-51B70E880D4B}"/>
    <cellStyle name="Comma 6 3 6 4" xfId="46453" xr:uid="{468A9954-8E36-4AE6-809D-9153FF9FC2F0}"/>
    <cellStyle name="Comma 6 3 7" xfId="5606" xr:uid="{E0375CA3-F68A-4BD4-A026-0549031FB048}"/>
    <cellStyle name="Comma 6 3 7 2" xfId="27256" xr:uid="{DE7BC0E8-11BF-491C-8E17-DDD405B1F813}"/>
    <cellStyle name="Comma 6 3 7 3" xfId="47606" xr:uid="{534C496B-FB68-4C39-AF29-90F97F0C7081}"/>
    <cellStyle name="Comma 6 3 8" xfId="36401" xr:uid="{1C9906B5-9BAA-413F-8AEF-497C798A3E52}"/>
    <cellStyle name="Comma 6 3 9" xfId="7173" xr:uid="{2DAEEFBA-8E94-4A4C-AD6C-D8699CDEFD51}"/>
    <cellStyle name="Comma 6 4" xfId="8577" xr:uid="{FEB239DD-B5C1-4A4D-80B2-A3995B1C6314}"/>
    <cellStyle name="Comma 6 4 2" xfId="10526" xr:uid="{9B93E499-FA3F-4A59-84C6-39AC4A742693}"/>
    <cellStyle name="Comma 6 4 2 2" xfId="12039" xr:uid="{1DB331A5-0BC6-4DE8-B4DE-FDA48D12A700}"/>
    <cellStyle name="Comma 6 4 2 2 2" xfId="15617" xr:uid="{1663F910-413B-46DE-BF0A-8E90BCB12F81}"/>
    <cellStyle name="Comma 6 4 2 2 2 2" xfId="35540" xr:uid="{D8F13CE5-68FF-4352-A8C7-AD5173A5BC59}"/>
    <cellStyle name="Comma 6 4 2 2 3" xfId="19144" xr:uid="{64F17F59-3B79-47C3-93C7-DD1CEA74602B}"/>
    <cellStyle name="Comma 6 4 2 2 4" xfId="39885" xr:uid="{E54A7A5A-CC01-44F5-9799-B9231CE853D0}"/>
    <cellStyle name="Comma 6 4 2 3" xfId="14209" xr:uid="{E26BF63D-FDAD-4B10-AA5F-F63156EC157F}"/>
    <cellStyle name="Comma 6 4 2 3 2" xfId="33511" xr:uid="{A7CE76D1-6D22-4C75-974C-3DC8859D7C62}"/>
    <cellStyle name="Comma 6 4 2 3 3" xfId="41870" xr:uid="{A477B75A-2A29-420C-9C79-082EA3C9E586}"/>
    <cellStyle name="Comma 6 4 2 4" xfId="17736" xr:uid="{CC19596F-B023-4C1D-8C90-C9F9BCD49C61}"/>
    <cellStyle name="Comma 6 4 2 4 2" xfId="30567" xr:uid="{C6D5EDD7-6ACC-4CC2-9F92-C42479B4DB85}"/>
    <cellStyle name="Comma 6 4 2 5" xfId="28592" xr:uid="{6329E54B-7804-4CCE-AB72-290826E9C7AC}"/>
    <cellStyle name="Comma 6 4 2 6" xfId="37925" xr:uid="{7E180CAA-60F4-49E2-9350-99E3763A142B}"/>
    <cellStyle name="Comma 6 4 3" xfId="10981" xr:uid="{EA056E01-0A6B-4DA5-9822-2BB541B2DDD7}"/>
    <cellStyle name="Comma 6 4 3 2" xfId="23448" xr:uid="{02C77179-ADD6-4911-8B7D-4C21CBD9779D}"/>
    <cellStyle name="Comma 6 4 3 2 2" xfId="31777" xr:uid="{2D8E1788-0CEE-4AA4-B57A-53C9ACBF7912}"/>
    <cellStyle name="Comma 6 4 3 2 3" xfId="39329" xr:uid="{A0D730BD-21B7-4CB1-A1DA-0FA067760A24}"/>
    <cellStyle name="Comma 6 4 3 3" xfId="25993" xr:uid="{DD82207F-D281-42DD-A9B0-31747717C5F4}"/>
    <cellStyle name="Comma 6 4 3 3 2" xfId="34959" xr:uid="{EEFCCE2C-FFD0-46D1-AFFE-605648D2CAA0}"/>
    <cellStyle name="Comma 6 4 3 3 3" xfId="41325" xr:uid="{2F457DCF-FC10-4EA8-A7F9-1BF7D73E8E83}"/>
    <cellStyle name="Comma 6 4 3 4" xfId="21967" xr:uid="{844FA130-B3A5-4206-B24A-D071F36D37EC}"/>
    <cellStyle name="Comma 6 4 3 4 2" xfId="29977" xr:uid="{60B3F7BF-55F5-45CC-8310-462B6ECB36F9}"/>
    <cellStyle name="Comma 6 4 3 5" xfId="28036" xr:uid="{11BBC2C1-F804-4EE3-8410-6179BB75D2FB}"/>
    <cellStyle name="Comma 6 4 3 6" xfId="37344" xr:uid="{62EF5BB3-E1F0-44D2-800F-AAEC40E0DC92}"/>
    <cellStyle name="Comma 6 4 3 7" xfId="20502" xr:uid="{09CC541A-721B-4B6A-86B1-2CF4733B9930}"/>
    <cellStyle name="Comma 6 4 4" xfId="22979" xr:uid="{4E6C08DE-44E0-4F28-BF40-B9CB6C65F50E}"/>
    <cellStyle name="Comma 6 4 4 2" xfId="25425" xr:uid="{6DEF32C4-64A9-4F1D-8677-C1996D39125F}"/>
    <cellStyle name="Comma 6 4 4 2 2" xfId="34256" xr:uid="{AE1285E1-9A41-4989-8EE3-056254F5399D}"/>
    <cellStyle name="Comma 6 4 4 3" xfId="31249" xr:uid="{A7F55162-AB2F-40D4-B48E-55E23A5787C5}"/>
    <cellStyle name="Comma 6 4 4 4" xfId="38690" xr:uid="{C4756B1A-0F77-40F5-A65D-DA94ED3A5FD7}"/>
    <cellStyle name="Comma 6 4 5" xfId="24407" xr:uid="{E4BED821-CE8F-463F-A9C2-9515670EFE63}"/>
    <cellStyle name="Comma 6 4 5 2" xfId="32957" xr:uid="{EE27D126-BFE5-4FAC-98F2-A2C3798EBD5B}"/>
    <cellStyle name="Comma 6 4 5 3" xfId="40616" xr:uid="{6BBF80E0-2295-4A79-B5BB-F4D728B4B91B}"/>
    <cellStyle name="Comma 6 4 6" xfId="21430" xr:uid="{2C93EC85-884D-4406-8919-D2E7D8BDCFB5}"/>
    <cellStyle name="Comma 6 4 6 2" xfId="29369" xr:uid="{9F623AC6-D871-4FEE-9625-B1814484522F}"/>
    <cellStyle name="Comma 6 4 7" xfId="27445" xr:uid="{AE8B9FCB-E51E-4B84-90AC-867C13ED1E3A}"/>
    <cellStyle name="Comma 6 4 8" xfId="36600" xr:uid="{1F63C674-B9ED-4632-ABD2-5906E14C7C9E}"/>
    <cellStyle name="Comma 6 5" xfId="7611" xr:uid="{17EC1719-2900-407D-A75C-A4CD348F90A5}"/>
    <cellStyle name="Comma 6 5 2" xfId="11075" xr:uid="{EE88AFB5-E290-4E3F-BF2D-EB9E65F5A589}"/>
    <cellStyle name="Comma 6 5 2 2" xfId="12526" xr:uid="{700324C0-7EB7-4A17-BD70-727226AA5462}"/>
    <cellStyle name="Comma 6 5 2 2 2" xfId="16099" xr:uid="{9EE96C65-2852-4BB5-A08A-9B59C4E47A51}"/>
    <cellStyle name="Comma 6 5 2 2 3" xfId="19626" xr:uid="{75136A09-467E-4D99-B080-67BB4E3AC61E}"/>
    <cellStyle name="Comma 6 5 2 3" xfId="14671" xr:uid="{097870E4-8C7D-499D-9B7A-5EC16C43402C}"/>
    <cellStyle name="Comma 6 5 2 4" xfId="18198" xr:uid="{F3053829-595B-4E55-BDF9-356676BFD845}"/>
    <cellStyle name="Comma 6 5 3" xfId="24539" xr:uid="{6796F345-0955-4BCB-A97F-C74326341304}"/>
    <cellStyle name="Comma 6 5 3 2" xfId="33150" xr:uid="{C61BF724-1435-457B-BDAF-8A1A3970715D}"/>
    <cellStyle name="Comma 6 5 3 3" xfId="41515" xr:uid="{20D8D7E3-3B17-47E9-AAE1-5F93795653A5}"/>
    <cellStyle name="Comma 6 5 4" xfId="22131" xr:uid="{079DFF9A-DF9C-4472-942A-43BEAAFFB011}"/>
    <cellStyle name="Comma 6 5 4 2" xfId="30183" xr:uid="{70D317E6-7818-4435-9ADC-E106038BF802}"/>
    <cellStyle name="Comma 6 5 5" xfId="28232" xr:uid="{05593A6F-557B-4CE1-8D55-C25EE578C239}"/>
    <cellStyle name="Comma 6 5 6" xfId="37548" xr:uid="{6C9C6BDF-9E98-4FAF-8DEE-DCD29B984C87}"/>
    <cellStyle name="Comma 6 6" xfId="9861" xr:uid="{32729AA7-C51F-4115-A73D-1950621EB458}"/>
    <cellStyle name="Comma 6 6 2" xfId="23125" xr:uid="{5988C0A3-7C5B-4125-A3FF-EBF6F2E00C69}"/>
    <cellStyle name="Comma 6 6 2 2" xfId="31436" xr:uid="{23A1BB32-693C-461E-AB1A-34EF5546C794}"/>
    <cellStyle name="Comma 6 6 2 3" xfId="38994" xr:uid="{D790C7A6-88E6-4015-8D87-6D7DBE8F0A49}"/>
    <cellStyle name="Comma 6 6 3" xfId="25655" xr:uid="{13149F69-62FC-4E40-9260-19A5A7889584}"/>
    <cellStyle name="Comma 6 6 3 2" xfId="34579" xr:uid="{C3DD785A-573A-462B-B31B-0C9BCAE49C77}"/>
    <cellStyle name="Comma 6 6 3 3" xfId="40951" xr:uid="{3BE9A1A2-81BB-4A0F-841E-9DC88FE53410}"/>
    <cellStyle name="Comma 6 6 4" xfId="21615" xr:uid="{F6AD502B-E22F-4A9C-85DB-5BD573635394}"/>
    <cellStyle name="Comma 6 6 4 2" xfId="29575" xr:uid="{4621E253-6F3C-43B6-A9AF-214A4F8C23AA}"/>
    <cellStyle name="Comma 6 6 5" xfId="27655" xr:uid="{6A735A62-F61F-49E0-B000-AF981D660830}"/>
    <cellStyle name="Comma 6 6 6" xfId="36943" xr:uid="{46EBDCAC-27DE-4EB2-9EF5-18DE42733C61}"/>
    <cellStyle name="Comma 6 6 7" xfId="20287" xr:uid="{0504E06D-2093-4AA5-A063-44B81382262E}"/>
    <cellStyle name="Comma 6 7" xfId="9402" xr:uid="{8C369604-EAD2-46E9-BB0B-79A571948964}"/>
    <cellStyle name="Comma 6 7 2" xfId="25078" xr:uid="{DFCA8F62-48C8-4C7C-BD31-EB99DDA3F0D3}"/>
    <cellStyle name="Comma 6 7 2 2" xfId="33880" xr:uid="{DBDD79B8-DF93-4F79-BDF0-57762F12D61B}"/>
    <cellStyle name="Comma 6 7 3" xfId="30905" xr:uid="{F65B449B-5962-4F78-8CBF-0A8730869238}"/>
    <cellStyle name="Comma 6 7 4" xfId="38321" xr:uid="{212BC561-E085-4372-B2B9-2B35882FF668}"/>
    <cellStyle name="Comma 6 7 5" xfId="22746" xr:uid="{3CA0695F-4D6E-40AB-AE14-C7ACD2BC30E7}"/>
    <cellStyle name="Comma 6 8" xfId="10475" xr:uid="{4BDD8A1F-DFBE-4E45-90BA-F736D5518AC4}"/>
    <cellStyle name="Comma 6 8 2" xfId="32595" xr:uid="{3B96C461-48A9-4F14-9C3F-956C2F71CA83}"/>
    <cellStyle name="Comma 6 8 3" xfId="40260" xr:uid="{28B6CBBE-14A3-49E0-8C33-41B33432F59F}"/>
    <cellStyle name="Comma 6 8 4" xfId="24082" xr:uid="{E56E7E44-AE3B-484D-80C1-36E0A6F22BB0}"/>
    <cellStyle name="Comma 6 9" xfId="10647" xr:uid="{E223D4C3-3E4B-4FE1-B592-53C9628FBCDF}"/>
    <cellStyle name="Comma 6 9 2" xfId="12126" xr:uid="{A7C857AC-C4C5-4BB7-B3A9-C54244CFFFC7}"/>
    <cellStyle name="Comma 6 9 2 2" xfId="15699" xr:uid="{2A054D89-AD67-49AC-BF03-27AF00C18C4C}"/>
    <cellStyle name="Comma 6 9 2 3" xfId="19226" xr:uid="{8859589A-7B99-4C70-988C-B5C76EAC4E0B}"/>
    <cellStyle name="Comma 6 9 3" xfId="14279" xr:uid="{EB398EB2-D3CD-4D7F-B574-3A9258C9C956}"/>
    <cellStyle name="Comma 6 9 4" xfId="17806" xr:uid="{ABA5CB35-74B1-4CF0-BA3B-9FDB6F42FDE7}"/>
    <cellStyle name="Comma 7" xfId="43" xr:uid="{64B13D19-A155-4037-9744-9AA0ED0E91DD}"/>
    <cellStyle name="Comma 7 10" xfId="7424" xr:uid="{1D6472C3-C613-4454-8B64-5D6BF9646E65}"/>
    <cellStyle name="Comma 7 11" xfId="13036" xr:uid="{253AD4C3-FF25-42E9-B1F3-1948EA66A723}"/>
    <cellStyle name="Comma 7 12" xfId="16618" xr:uid="{2894A0D4-4AC5-493C-BF29-5B7964178106}"/>
    <cellStyle name="Comma 7 13" xfId="6223" xr:uid="{A5DA4DE0-3070-4353-A34A-0636A2FAB33B}"/>
    <cellStyle name="Comma 7 2" xfId="764" xr:uid="{75083A86-B59A-4B30-B49D-13C3A8514263}"/>
    <cellStyle name="Comma 7 2 2" xfId="8579" xr:uid="{8539466E-03AE-49C2-9A84-A2D724BA7FEE}"/>
    <cellStyle name="Comma 7 2 2 2" xfId="35701" xr:uid="{B7BEA7A3-AE5A-4F4D-926A-2C54906AADD0}"/>
    <cellStyle name="Comma 7 2 2 3" xfId="40046" xr:uid="{7A2F440D-A6DF-43F5-B97E-41FD3C9B9ECA}"/>
    <cellStyle name="Comma 7 2 2 4" xfId="26619" xr:uid="{C4D8D21C-0363-4EDD-B369-47FABFFB3C4A}"/>
    <cellStyle name="Comma 7 2 3" xfId="8356" xr:uid="{D8F97F61-3B9A-42E3-9F67-4FADBAD8E37F}"/>
    <cellStyle name="Comma 7 2 3 2" xfId="42029" xr:uid="{86E06BA6-5712-4F63-B22F-2F4A43ED3372}"/>
    <cellStyle name="Comma 7 2 3 3" xfId="32397" xr:uid="{1F60D128-F1F5-406A-9D64-822BF09691A5}"/>
    <cellStyle name="Comma 7 2 4" xfId="7440" xr:uid="{6CD70DB8-73ED-43E9-9D98-CF3A11BCDE24}"/>
    <cellStyle name="Comma 7 2 4 2" xfId="38081" xr:uid="{BC1DC6A4-E66D-49A7-B96C-D0AAB86A5D91}"/>
    <cellStyle name="Comma 7 2 5" xfId="13332" xr:uid="{EEB5A8FD-D873-4AF5-81BB-857143DE451B}"/>
    <cellStyle name="Comma 7 2 6" xfId="16868" xr:uid="{41C2D12A-DF00-4588-B61D-1185B5EF1C5B}"/>
    <cellStyle name="Comma 7 2 7" xfId="6796" xr:uid="{2B51EC9A-9BC4-48E1-B4AB-5DCA7C627B3F}"/>
    <cellStyle name="Comma 7 3" xfId="573" xr:uid="{54697C6C-F748-4911-9B6B-E105EF2F9B2C}"/>
    <cellStyle name="Comma 7 3 10" xfId="42788" xr:uid="{8D6E8B3E-523C-49CB-A934-17F9DAE23811}"/>
    <cellStyle name="Comma 7 3 2" xfId="946" xr:uid="{99E57718-8343-4E2A-BC8F-64BF6EAD34DD}"/>
    <cellStyle name="Comma 7 3 2 2" xfId="2091" xr:uid="{DF8AC68A-02A4-4459-B766-710DA0C11986}"/>
    <cellStyle name="Comma 7 3 2 2 2" xfId="3854" xr:uid="{F5823140-101F-4CEE-8580-E716518850AE}"/>
    <cellStyle name="Comma 7 3 2 2 2 2" xfId="45879" xr:uid="{0F94D015-115B-49FD-8107-AEAC2F7C2B67}"/>
    <cellStyle name="Comma 7 3 2 2 3" xfId="5225" xr:uid="{62A8C12D-D4FC-4A5D-9AFF-04A262028843}"/>
    <cellStyle name="Comma 7 3 2 2 3 2" xfId="47228" xr:uid="{59603A32-8F60-49DC-862D-EED42E911726}"/>
    <cellStyle name="Comma 7 3 2 2 4" xfId="9069" xr:uid="{7CE3EE47-8115-42BA-B38D-743020C8B77E}"/>
    <cellStyle name="Comma 7 3 2 2 5" xfId="44138" xr:uid="{3F89D5EF-A4A9-44F3-A0E2-F82A89ACA0ED}"/>
    <cellStyle name="Comma 7 3 2 3" xfId="1529" xr:uid="{50793188-A6CC-4B75-B743-EE5B4E2B1FDF}"/>
    <cellStyle name="Comma 7 3 2 3 2" xfId="3336" xr:uid="{1571CA18-F3F2-4958-BC46-0752ADFFD6E1}"/>
    <cellStyle name="Comma 7 3 2 3 2 2" xfId="45361" xr:uid="{835BC120-65E2-4F9D-9BD6-FA112702EC03}"/>
    <cellStyle name="Comma 7 3 2 3 3" xfId="9236" xr:uid="{654F9118-8889-432C-8655-7AA83930230B}"/>
    <cellStyle name="Comma 7 3 2 3 4" xfId="43620" xr:uid="{2ABABA4C-FD52-4D11-95F4-C5E5A292F513}"/>
    <cellStyle name="Comma 7 3 2 4" xfId="2758" xr:uid="{9913ADEC-DB71-46E2-A9E4-44B08E30AC9B}"/>
    <cellStyle name="Comma 7 3 2 4 2" xfId="9348" xr:uid="{FAFB1CD5-991C-488A-9F36-9C80AFAA244D}"/>
    <cellStyle name="Comma 7 3 2 4 3" xfId="44783" xr:uid="{0E689374-9687-42F6-92CF-D24B21428980}"/>
    <cellStyle name="Comma 7 3 2 5" xfId="4707" xr:uid="{C487CFF4-C2BD-40E6-829A-AF5A0DE42AA6}"/>
    <cellStyle name="Comma 7 3 2 5 2" xfId="9730" xr:uid="{8688C360-FA1D-44B3-BDF4-8AEBFC856D64}"/>
    <cellStyle name="Comma 7 3 2 5 3" xfId="46710" xr:uid="{D2B2550F-EB1F-4D82-A8C2-7232ECA4942A}"/>
    <cellStyle name="Comma 7 3 2 6" xfId="5609" xr:uid="{8860B894-C3A3-4731-B87F-9330693C0A13}"/>
    <cellStyle name="Comma 7 3 2 6 2" xfId="9068" xr:uid="{90DEE497-3B4E-412F-8AD3-9AF371B3FD80}"/>
    <cellStyle name="Comma 7 3 2 6 3" xfId="47609" xr:uid="{026AC8C3-8A45-40D8-85A1-190BF1243CFE}"/>
    <cellStyle name="Comma 7 3 2 7" xfId="34406" xr:uid="{A8FD4413-DCE4-4FA5-A1B0-CEFF63645B0A}"/>
    <cellStyle name="Comma 7 3 2 8" xfId="8465" xr:uid="{789634AF-5CB9-4232-AD0B-AE47482009CC}"/>
    <cellStyle name="Comma 7 3 2 9" xfId="43042" xr:uid="{53E0B15C-50D4-435C-A07C-40575032BDD7}"/>
    <cellStyle name="Comma 7 3 3" xfId="1850" xr:uid="{360553B1-EFDA-4959-BAA8-6E2918595560}"/>
    <cellStyle name="Comma 7 3 3 2" xfId="3617" xr:uid="{5FB381B2-8C46-4D9E-96FF-C3FDCDA7C686}"/>
    <cellStyle name="Comma 7 3 3 2 2" xfId="9998" xr:uid="{23253F6C-AE04-4D94-8A06-56A24782E491}"/>
    <cellStyle name="Comma 7 3 3 2 3" xfId="45642" xr:uid="{9DFD63AC-E6A6-456C-93D9-5CF20097237C}"/>
    <cellStyle name="Comma 7 3 3 3" xfId="4988" xr:uid="{AE932BD3-4F47-451D-A380-FE34119FD227}"/>
    <cellStyle name="Comma 7 3 3 3 2" xfId="9918" xr:uid="{2099BE8D-5F8D-4530-8E95-CC3FC4A95CA7}"/>
    <cellStyle name="Comma 7 3 3 3 3" xfId="46991" xr:uid="{1BEF61F4-42A4-4369-9DF4-9FC375F57C85}"/>
    <cellStyle name="Comma 7 3 3 4" xfId="38836" xr:uid="{5B1AE484-AFDB-4CAB-83F3-218095C6AD1E}"/>
    <cellStyle name="Comma 7 3 3 5" xfId="8881" xr:uid="{DEAB0B8E-FB43-46DC-9E8C-6B11AE475837}"/>
    <cellStyle name="Comma 7 3 3 6" xfId="43901" xr:uid="{ED005F18-8A14-4B14-9864-C39CF2CF66FA}"/>
    <cellStyle name="Comma 7 3 4" xfId="1273" xr:uid="{FDCC22BA-CB3C-4F5C-8333-6D90E22D451B}"/>
    <cellStyle name="Comma 7 3 4 2" xfId="3080" xr:uid="{46EB4831-8B1B-479C-B684-137495BF2107}"/>
    <cellStyle name="Comma 7 3 4 2 2" xfId="45105" xr:uid="{7C695EC6-36CC-4D0E-90AC-C1F756881DC8}"/>
    <cellStyle name="Comma 7 3 4 3" xfId="9657" xr:uid="{2D25A8A6-F8EA-4C33-94E0-BDAFCA9358E8}"/>
    <cellStyle name="Comma 7 3 4 4" xfId="43364" xr:uid="{E54C20C3-B2F1-455B-BAA8-5E07DBAE2232}"/>
    <cellStyle name="Comma 7 3 5" xfId="2504" xr:uid="{2F9185AC-6156-48D3-9705-8786D7076778}"/>
    <cellStyle name="Comma 7 3 5 2" xfId="11655" xr:uid="{2EA18023-6039-47A6-BE87-473A54BD46A8}"/>
    <cellStyle name="Comma 7 3 5 3" xfId="8355" xr:uid="{B44A2438-F219-4336-B06C-06D7567901CE}"/>
    <cellStyle name="Comma 7 3 5 4" xfId="44529" xr:uid="{B251664B-D74C-44D3-B94D-41A775E58814}"/>
    <cellStyle name="Comma 7 3 6" xfId="4451" xr:uid="{44201828-2603-48F9-8ED5-C2E8F86EAA7D}"/>
    <cellStyle name="Comma 7 3 6 2" xfId="7439" xr:uid="{C05D54EE-0CE8-4992-BA24-688927918D15}"/>
    <cellStyle name="Comma 7 3 6 3" xfId="46454" xr:uid="{A5FF269F-ACB3-464D-90CF-ACDB5B0084C8}"/>
    <cellStyle name="Comma 7 3 7" xfId="5608" xr:uid="{5A3FAE65-41EF-4B85-ADFB-E80C1568DB18}"/>
    <cellStyle name="Comma 7 3 7 2" xfId="13634" xr:uid="{CB3EE466-DE80-485F-81D7-5E50BB20A867}"/>
    <cellStyle name="Comma 7 3 7 3" xfId="47608" xr:uid="{B151D686-3B56-4C0D-BE76-E3197CA26918}"/>
    <cellStyle name="Comma 7 3 8" xfId="17170" xr:uid="{8566FA61-1448-40CE-994E-A2E5C81990CD}"/>
    <cellStyle name="Comma 7 3 9" xfId="7174" xr:uid="{080FB119-FD14-463F-A16A-A4835BC2791B}"/>
    <cellStyle name="Comma 7 4" xfId="8578" xr:uid="{1CB10142-A45A-429B-A14C-951035C5A881}"/>
    <cellStyle name="Comma 7 4 2" xfId="8796" xr:uid="{138535DE-582D-4DB5-9C54-6FA1028BF5C9}"/>
    <cellStyle name="Comma 7 4 2 2" xfId="9999" xr:uid="{A413F600-DCDC-4DDD-8AD4-E670A517A5CB}"/>
    <cellStyle name="Comma 7 4 2 3" xfId="33668" xr:uid="{2D9FFF04-E4FE-42F6-891B-C4C19D719BF9}"/>
    <cellStyle name="Comma 7 4 3" xfId="9774" xr:uid="{42669A27-57B0-4DBD-8335-EE52EB503F84}"/>
    <cellStyle name="Comma 7 4 3 2" xfId="40777" xr:uid="{B2F51E11-FBE1-4181-B97D-7774E39F032F}"/>
    <cellStyle name="Comma 7 4 4" xfId="9070" xr:uid="{7A1FDCD5-2B91-4081-AD1F-87515E30197E}"/>
    <cellStyle name="Comma 7 4 4 2" xfId="11737" xr:uid="{F3FECC7D-6716-45B3-9A1D-0E415EE2F1A2}"/>
    <cellStyle name="Comma 7 4 4 2 2" xfId="15316" xr:uid="{0E4E1638-B6A1-46CD-B8E6-B1DB9475A4E2}"/>
    <cellStyle name="Comma 7 4 4 2 3" xfId="18843" xr:uid="{CFAD12DA-7812-4249-B3F8-0C28010EBC51}"/>
    <cellStyle name="Comma 7 4 4 3" xfId="13909" xr:uid="{6A5663C4-91F5-42E6-A81E-8BFB1A6EA1D9}"/>
    <cellStyle name="Comma 7 4 4 4" xfId="17441" xr:uid="{0E4344AE-7311-4EFA-BF09-331B7F0242CE}"/>
    <cellStyle name="Comma 7 5" xfId="8739" xr:uid="{4DADD71D-99BB-412C-B88F-95C1D4FF7C45}"/>
    <cellStyle name="Comma 7 5 2" xfId="9832" xr:uid="{62905E8F-45F0-4862-89B9-938CA4175990}"/>
    <cellStyle name="Comma 7 5 2 2" xfId="11864" xr:uid="{06E91BF0-2EB4-4EE0-84BF-2F1F6AD3B91B}"/>
    <cellStyle name="Comma 7 5 2 2 2" xfId="15443" xr:uid="{DF015C0D-8FD8-417D-BBEB-702885E83278}"/>
    <cellStyle name="Comma 7 5 2 2 3" xfId="18970" xr:uid="{3E4969B8-2B60-4EC1-BFF1-45C34A90B8A5}"/>
    <cellStyle name="Comma 7 5 2 3" xfId="14037" xr:uid="{B1C92904-F7FE-48E5-945E-60BEC1EBEF61}"/>
    <cellStyle name="Comma 7 5 2 4" xfId="17566" xr:uid="{E9BB161C-AB2C-4EE6-AAA0-018CACB1BE34}"/>
    <cellStyle name="Comma 7 5 3" xfId="9071" xr:uid="{98FEB942-FBD1-4F96-8652-0656DB248661}"/>
    <cellStyle name="Comma 7 5 4" xfId="11713" xr:uid="{140103FE-6041-49BE-8CCB-64F137C88C2D}"/>
    <cellStyle name="Comma 7 5 4 2" xfId="15292" xr:uid="{B954E853-97B1-434E-AFAD-13136C27D865}"/>
    <cellStyle name="Comma 7 5 4 3" xfId="18819" xr:uid="{98C82306-CC2C-4708-8155-E8977D5F4C20}"/>
    <cellStyle name="Comma 7 5 5" xfId="13895" xr:uid="{93224F6D-2636-4896-8C44-B8F26BBF16F4}"/>
    <cellStyle name="Comma 7 5 6" xfId="17428" xr:uid="{C732D72B-50DD-4F1A-AE6C-B5138D8BC559}"/>
    <cellStyle name="Comma 7 6" xfId="7697" xr:uid="{BB3FD581-B747-4984-8859-2912F10F9AF2}"/>
    <cellStyle name="Comma 7 6 2" xfId="28756" xr:uid="{A1933BEC-48EF-4E71-8A8C-E64E79097662}"/>
    <cellStyle name="Comma 7 7" xfId="9403" xr:uid="{13422D49-9D7A-4494-ABD1-955799956326}"/>
    <cellStyle name="Comma 7 7 2" xfId="36769" xr:uid="{6E8D5809-7A88-467B-A16D-96C34BDD3440}"/>
    <cellStyle name="Comma 7 8" xfId="10413" xr:uid="{32D2D041-219D-4B1B-9BFE-0E69C0EE8502}"/>
    <cellStyle name="Comma 7 9" xfId="7576" xr:uid="{1BFE9F76-B0CF-4CF2-BB0D-B7C143B1F1C8}"/>
    <cellStyle name="Comma 7 9 2" xfId="11593" xr:uid="{689C1F23-446A-4547-9D7D-1C669C5CB1ED}"/>
    <cellStyle name="Comma 8" xfId="177" xr:uid="{204A324F-93D3-4226-A7D8-3D44DDC93B71}"/>
    <cellStyle name="Comma 8 10" xfId="13037" xr:uid="{8636AADA-E62C-4DC5-B92C-0960963BE4D5}"/>
    <cellStyle name="Comma 8 11" xfId="16619" xr:uid="{68625EB2-B76B-46CC-8244-2C224D09CC74}"/>
    <cellStyle name="Comma 8 12" xfId="48144" xr:uid="{30160DBE-4084-4189-85B3-CEBF1C9F92DE}"/>
    <cellStyle name="Comma 8 2" xfId="186" xr:uid="{3B679763-C1EF-441F-B376-5E05FA66ED41}"/>
    <cellStyle name="Comma 8 2 10" xfId="4255" xr:uid="{883F3771-5E6D-4CEC-941E-858B42B52BF8}"/>
    <cellStyle name="Comma 8 2 10 2" xfId="46259" xr:uid="{83C82C34-203B-4FE8-8C4C-3BE76A6A2E89}"/>
    <cellStyle name="Comma 8 2 11" xfId="4708" xr:uid="{A60F464D-7438-48B6-8B41-B54E9CD46F93}"/>
    <cellStyle name="Comma 8 2 11 2" xfId="46711" xr:uid="{65361CC8-AE75-4738-AAFC-2465DF577CF3}"/>
    <cellStyle name="Comma 8 2 12" xfId="5610" xr:uid="{19633807-2DAC-4DC4-AFB1-C4919C27548A}"/>
    <cellStyle name="Comma 8 2 12 2" xfId="47610" xr:uid="{CEBA5E27-AB16-472C-B329-B607B32C15C4}"/>
    <cellStyle name="Comma 8 2 13" xfId="5919" xr:uid="{664A120F-AAA2-475B-9A78-A44012C8FF20}"/>
    <cellStyle name="Comma 8 2 13 2" xfId="47916" xr:uid="{97AABA94-AF23-4A21-86AB-F0384B9F6E52}"/>
    <cellStyle name="Comma 8 2 14" xfId="6044" xr:uid="{F3C225A1-672E-4BEE-BE42-B70B0AB9ED5E}"/>
    <cellStyle name="Comma 8 2 15" xfId="42468" xr:uid="{0EA92B1D-D707-4366-B007-1AFEDCC568DC}"/>
    <cellStyle name="Comma 8 2 16" xfId="42545" xr:uid="{3D4BA1D2-756E-4FBB-9B9E-6A9DC706B26E}"/>
    <cellStyle name="Comma 8 2 17" xfId="48122" xr:uid="{CC25B8E1-8686-4006-9868-D7FCD77F4B20}"/>
    <cellStyle name="Comma 8 2 2" xfId="255" xr:uid="{D3597DA4-FA5A-4862-8944-9DD26CCEB096}"/>
    <cellStyle name="Comma 8 2 2 2" xfId="1657" xr:uid="{274314D3-3D22-45E7-BE2A-51940FF1FD28}"/>
    <cellStyle name="Comma 8 2 2 2 2" xfId="3453" xr:uid="{DCB1AD06-FD62-4FE7-8F1C-0F9A5BA05BEF}"/>
    <cellStyle name="Comma 8 2 2 2 2 2" xfId="45478" xr:uid="{F2CFB36F-C602-418A-BBD9-E14649BEABEB}"/>
    <cellStyle name="Comma 8 2 2 2 3" xfId="43737" xr:uid="{9F7608B4-5F02-45AE-B17E-D7D7FC1B2C79}"/>
    <cellStyle name="Comma 8 2 2 3" xfId="2317" xr:uid="{29273327-810D-4B38-810C-74BA4EC95C5D}"/>
    <cellStyle name="Comma 8 2 2 3 2" xfId="44342" xr:uid="{31A9F1FC-6AEC-4E7C-AC6E-4911C06BC72A}"/>
    <cellStyle name="Comma 8 2 2 4" xfId="4824" xr:uid="{8D301A06-353C-4CB5-BE44-8DE1F78F7812}"/>
    <cellStyle name="Comma 8 2 2 4 2" xfId="46827" xr:uid="{FF170188-ADC2-45E1-96DB-F91C848E2418}"/>
    <cellStyle name="Comma 8 2 2 5" xfId="5982" xr:uid="{B23193FD-E248-4B53-91E0-B0470C7E4A1B}"/>
    <cellStyle name="Comma 8 2 2 5 2" xfId="47979" xr:uid="{FFDBD322-331D-41EE-8AAA-FB6E85C45313}"/>
    <cellStyle name="Comma 8 2 2 6" xfId="8581" xr:uid="{1B03C1C4-2A1A-47E3-B94A-22FD5846327F}"/>
    <cellStyle name="Comma 8 2 2 7" xfId="42601" xr:uid="{0734CFC1-4DE7-4986-A345-D71532898CC0}"/>
    <cellStyle name="Comma 8 2 2 8" xfId="48067" xr:uid="{242EC787-97F9-48C1-A47B-DDBAF76E1A4C}"/>
    <cellStyle name="Comma 8 2 3" xfId="947" xr:uid="{9C4C4BC8-8CDC-40EC-A2D3-75ECBB0C7409}"/>
    <cellStyle name="Comma 8 2 3 2" xfId="2759" xr:uid="{25230405-4A0A-405D-9CD9-55CD89E4B754}"/>
    <cellStyle name="Comma 8 2 3 2 2" xfId="44784" xr:uid="{B4D10631-BE6C-4A77-9475-2C420993339E}"/>
    <cellStyle name="Comma 8 2 3 3" xfId="7699" xr:uid="{6812E202-1215-41F7-B23E-84D2DB2C800A}"/>
    <cellStyle name="Comma 8 2 3 4" xfId="43043" xr:uid="{9E54D21E-20A7-45DE-A39E-DB2722B22843}"/>
    <cellStyle name="Comma 8 2 4" xfId="1110" xr:uid="{80FBF8F0-FAD0-4214-AFB1-EE66E695E66D}"/>
    <cellStyle name="Comma 8 2 4 2" xfId="2919" xr:uid="{F69F457C-3616-4537-A557-373041420659}"/>
    <cellStyle name="Comma 8 2 4 2 2" xfId="44944" xr:uid="{39240F0B-CD39-496E-8EEA-1706E4CF054B}"/>
    <cellStyle name="Comma 8 2 4 3" xfId="7442" xr:uid="{D85C4DD3-1828-4C12-8D3E-D3FB3F4BCEB3}"/>
    <cellStyle name="Comma 8 2 4 4" xfId="43203" xr:uid="{96208B71-3597-4D76-9896-956AAB936DD3}"/>
    <cellStyle name="Comma 8 2 5" xfId="1530" xr:uid="{F70112AF-91E2-41BE-8524-3CC57570B6FD}"/>
    <cellStyle name="Comma 8 2 5 2" xfId="3337" xr:uid="{E11386E5-D074-4AF0-9F68-91F9EB61CF86}"/>
    <cellStyle name="Comma 8 2 5 2 2" xfId="45362" xr:uid="{9B5293C5-F1EA-4175-A7E1-4B4C3071C00A}"/>
    <cellStyle name="Comma 8 2 5 3" xfId="13333" xr:uid="{297AAF9E-8505-4130-BB05-5E04BC19A532}"/>
    <cellStyle name="Comma 8 2 5 4" xfId="43621" xr:uid="{CCC656EF-7CC1-4856-8517-7D76D7EEDBFD}"/>
    <cellStyle name="Comma 8 2 6" xfId="2261" xr:uid="{780DB99D-2C03-48BD-BBCB-FCD91BC9E38C}"/>
    <cellStyle name="Comma 8 2 6 2" xfId="16869" xr:uid="{C08BE008-0874-47AB-9D27-67B100559815}"/>
    <cellStyle name="Comma 8 2 6 3" xfId="44286" xr:uid="{F60D5A77-90F9-4992-BFF1-953D7DDB2436}"/>
    <cellStyle name="Comma 8 2 7" xfId="4023" xr:uid="{FBE059C7-0A79-4DBA-A85D-65C5EBF9D6F7}"/>
    <cellStyle name="Comma 8 2 7 2" xfId="46028" xr:uid="{794FACBD-75E7-4816-8111-0621B50344E3}"/>
    <cellStyle name="Comma 8 2 8" xfId="4101" xr:uid="{C6A845C0-3D34-49C9-A1A5-876356385715}"/>
    <cellStyle name="Comma 8 2 8 2" xfId="46105" xr:uid="{3E1D72DF-7D11-408D-B665-A7E67416B7C1}"/>
    <cellStyle name="Comma 8 2 9" xfId="4178" xr:uid="{E434ED53-86F6-40F0-84C4-1C3DD7F31DDA}"/>
    <cellStyle name="Comma 8 2 9 2" xfId="46182" xr:uid="{168CA4D7-CECC-49C9-847A-E6FEAFB044F2}"/>
    <cellStyle name="Comma 8 3" xfId="213" xr:uid="{78F5BAE6-7FB9-413C-A006-93FE293AE535}"/>
    <cellStyle name="Comma 8 3 2" xfId="8883" xr:uid="{152BB362-5FD1-4B2C-8BD1-18BA771DCEE7}"/>
    <cellStyle name="Comma 8 3 3" xfId="9237" xr:uid="{8D5BB6EF-32AC-4770-A2C7-949AB374E837}"/>
    <cellStyle name="Comma 8 3 4" xfId="9349" xr:uid="{4D080BA3-FEB1-41B3-B4B8-617A793AD12B}"/>
    <cellStyle name="Comma 8 3 5" xfId="9468" xr:uid="{27079CA2-BA6A-47AA-BF32-E9F8C6EAF8C9}"/>
    <cellStyle name="Comma 8 3 6" xfId="7700" xr:uid="{D4EBFD3E-071B-4071-AA03-B91C658027FF}"/>
    <cellStyle name="Comma 8 3 7" xfId="13635" xr:uid="{010BC867-1F5C-4F48-B921-40C8F7291E68}"/>
    <cellStyle name="Comma 8 3 8" xfId="17171" xr:uid="{AC035024-21B3-49CE-920F-53B1D43FB77B}"/>
    <cellStyle name="Comma 8 3 9" xfId="7175" xr:uid="{6942A136-FE54-4E6F-BD5B-A09D585C699D}"/>
    <cellStyle name="Comma 8 4" xfId="574" xr:uid="{0D5E02C1-E58A-4EC7-9DE7-83DAAC2B8F7D}"/>
    <cellStyle name="Comma 8 4 2" xfId="1656" xr:uid="{C42B4592-C9E6-486A-A2E8-6768580D7783}"/>
    <cellStyle name="Comma 8 4 3" xfId="2505" xr:uid="{F9360C12-D31C-4ADA-A64F-B8D6202E40D8}"/>
    <cellStyle name="Comma 8 4 3 2" xfId="44530" xr:uid="{933A3DFC-39AD-4671-933C-7930470D2AAC}"/>
    <cellStyle name="Comma 8 4 4" xfId="5935" xr:uid="{F2B1145B-82A5-4391-AEFF-C5EA58AE439B}"/>
    <cellStyle name="Comma 8 4 4 2" xfId="47932" xr:uid="{9D9A20DA-3BAE-4728-9CE5-F2C748A7AEE1}"/>
    <cellStyle name="Comma 8 4 5" xfId="7701" xr:uid="{FF59F7AB-AB35-48EF-86EE-F228325F49E6}"/>
    <cellStyle name="Comma 8 4 6" xfId="42789" xr:uid="{27E4C385-6B2C-4536-9EEA-3836CFD20A80}"/>
    <cellStyle name="Comma 8 4 7" xfId="48092" xr:uid="{EDAFDF09-E6F1-4AAE-BF09-8FC642B23EE0}"/>
    <cellStyle name="Comma 8 5" xfId="1062" xr:uid="{F4576E75-776D-4839-A572-8267C1915FDE}"/>
    <cellStyle name="Comma 8 5 2" xfId="2872" xr:uid="{9ACA4075-201E-4525-9C3B-2069DE7337B7}"/>
    <cellStyle name="Comma 8 5 2 2" xfId="10000" xr:uid="{D6DEA53F-29D0-4FCB-ADFA-B80999F6DF87}"/>
    <cellStyle name="Comma 8 5 2 3" xfId="8797" xr:uid="{410B4064-6DA9-4AB9-A281-378416C012AD}"/>
    <cellStyle name="Comma 8 5 2 4" xfId="44897" xr:uid="{F80A38E2-FD98-48CA-8AAF-1D6F925A3B48}"/>
    <cellStyle name="Comma 8 5 3" xfId="8580" xr:uid="{AC518E54-18D8-4BF8-B9BF-5C79C8D8B961}"/>
    <cellStyle name="Comma 8 5 4" xfId="43156" xr:uid="{5C6D8135-4DF2-4081-88BF-D5D587D0A2A8}"/>
    <cellStyle name="Comma 8 6" xfId="1274" xr:uid="{5CA72151-2ED6-4540-B0D9-9292B56EFEFD}"/>
    <cellStyle name="Comma 8 6 2" xfId="3081" xr:uid="{7A2AA241-1CB5-4E82-933B-5FC1CEC20885}"/>
    <cellStyle name="Comma 8 6 2 2" xfId="45106" xr:uid="{3E703D94-30FB-4AB5-B4F9-EC7A62921537}"/>
    <cellStyle name="Comma 8 6 3" xfId="7698" xr:uid="{78A1AD19-F666-4748-96B9-79D957C176CC}"/>
    <cellStyle name="Comma 8 6 4" xfId="43365" xr:uid="{8128825D-4F10-4DE5-AC10-585BC1E85A8A}"/>
    <cellStyle name="Comma 8 7" xfId="4452" xr:uid="{C79DD401-21EE-4123-8B79-DC2FDBBB887E}"/>
    <cellStyle name="Comma 8 7 2" xfId="9389" xr:uid="{9E769B13-687A-42B6-A834-80076238479B}"/>
    <cellStyle name="Comma 8 7 3" xfId="46455" xr:uid="{06FCC1FE-F196-471B-B2C9-315A21CB071F}"/>
    <cellStyle name="Comma 8 8" xfId="5882" xr:uid="{86FDF9DE-4FA0-4D8A-AAF5-AD37A5720B34}"/>
    <cellStyle name="Comma 8 8 2" xfId="11594" xr:uid="{7741D784-45FA-4E18-B81A-B063A2A65D57}"/>
    <cellStyle name="Comma 8 8 3" xfId="7577" xr:uid="{063E8C2F-54F5-4057-81C0-E3628A43A2F3}"/>
    <cellStyle name="Comma 8 8 4" xfId="47879" xr:uid="{B1AC242B-386A-4C53-B55B-803B78BBC353}"/>
    <cellStyle name="Comma 8 9" xfId="7441" xr:uid="{547D4BED-02C3-4EC3-AF8D-C0D2CEEE6E53}"/>
    <cellStyle name="Comma 9" xfId="171" xr:uid="{49B3A9A5-A251-4427-86E3-C4AF0B03D1A3}"/>
    <cellStyle name="Comma 9 10" xfId="4174" xr:uid="{2CE02268-6372-4FFA-BA9A-7B6EBCA7DBBD}"/>
    <cellStyle name="Comma 9 10 2" xfId="46178" xr:uid="{7B468FB1-B27A-41E3-8B3B-1B94AFFAE13E}"/>
    <cellStyle name="Comma 9 11" xfId="4251" xr:uid="{716729A2-5C38-4579-805E-D1D7CC864C69}"/>
    <cellStyle name="Comma 9 11 2" xfId="46255" xr:uid="{FCBB7A4B-2098-4729-A657-541E35FA874F}"/>
    <cellStyle name="Comma 9 12" xfId="4453" xr:uid="{5D06512F-18EA-44E1-9B05-E72C7B6C6B31}"/>
    <cellStyle name="Comma 9 12 2" xfId="46456" xr:uid="{A1D2454D-1B86-45CD-B3C5-908DDB8CC3DB}"/>
    <cellStyle name="Comma 9 13" xfId="5611" xr:uid="{A6C177ED-BA6F-434E-90E3-08CC97C3A12D}"/>
    <cellStyle name="Comma 9 13 2" xfId="47611" xr:uid="{74CC5F28-B827-42B6-BD20-DA4198210429}"/>
    <cellStyle name="Comma 9 14" xfId="5885" xr:uid="{892C4A56-3F78-48D6-AAB1-2CFDF976F05B}"/>
    <cellStyle name="Comma 9 14 2" xfId="47882" xr:uid="{DAF71384-29D8-4E16-B345-4F46EF613603}"/>
    <cellStyle name="Comma 9 15" xfId="6040" xr:uid="{F460CFBA-8D66-4AD2-8112-91AAAB20E217}"/>
    <cellStyle name="Comma 9 16" xfId="42464" xr:uid="{49F22C92-63D0-4826-9357-DAC48CD59A29}"/>
    <cellStyle name="Comma 9 17" xfId="42540" xr:uid="{77B550AE-4DCF-4CD7-832D-2A3DD56CAB21}"/>
    <cellStyle name="Comma 9 18" xfId="48016" xr:uid="{48FEC2B9-9E2B-4041-AE51-E1691AB2258F}"/>
    <cellStyle name="Comma 9 2" xfId="212" xr:uid="{C5D51A8A-71A0-47A3-9C09-151B2ACBB892}"/>
    <cellStyle name="Comma 9 2 10" xfId="4271" xr:uid="{28367054-0E4D-4124-9E5D-DE3B85126D1B}"/>
    <cellStyle name="Comma 9 2 10 2" xfId="46275" xr:uid="{139AD738-FC2A-40DD-BD1D-4DE08CD67286}"/>
    <cellStyle name="Comma 9 2 11" xfId="4709" xr:uid="{1BF36106-6761-40A5-B19B-96489E1B6140}"/>
    <cellStyle name="Comma 9 2 11 2" xfId="46712" xr:uid="{159BAD88-BE6E-4C10-926A-27C9B4E27D0E}"/>
    <cellStyle name="Comma 9 2 12" xfId="5612" xr:uid="{78DDF3ED-4E3A-4512-8F25-D41B441B34B6}"/>
    <cellStyle name="Comma 9 2 12 2" xfId="47612" xr:uid="{1EB3C8CB-37EF-44E6-B46C-E6FAFD47E38F}"/>
    <cellStyle name="Comma 9 2 13" xfId="5913" xr:uid="{646CA612-75CC-437B-814F-DDA0E6531FE2}"/>
    <cellStyle name="Comma 9 2 13 2" xfId="47910" xr:uid="{779E48D9-27FC-4924-A57D-328E2BCCF341}"/>
    <cellStyle name="Comma 9 2 14" xfId="6060" xr:uid="{6007102B-EC7B-4300-8287-0BB988846127}"/>
    <cellStyle name="Comma 9 2 15" xfId="42484" xr:uid="{8307480C-EABA-40A6-A74B-8BF4F5C58026}"/>
    <cellStyle name="Comma 9 2 16" xfId="42561" xr:uid="{8B0C05B7-CEB3-44E6-B71B-ACE29670AA05}"/>
    <cellStyle name="Comma 9 2 17" xfId="48019" xr:uid="{97688CFD-590B-46DF-91B1-7724BCFFCBF6}"/>
    <cellStyle name="Comma 9 2 2" xfId="271" xr:uid="{1836595E-D699-480E-9EFE-20B2B78DE9EF}"/>
    <cellStyle name="Comma 9 2 2 2" xfId="1659" xr:uid="{9943E171-70A9-4233-A722-18F014E62F11}"/>
    <cellStyle name="Comma 9 2 2 2 2" xfId="3455" xr:uid="{10AE5099-440C-47C5-854F-69811D522ED5}"/>
    <cellStyle name="Comma 9 2 2 2 2 2" xfId="45480" xr:uid="{DDA4384D-9C14-430E-AD20-DD833AB98295}"/>
    <cellStyle name="Comma 9 2 2 2 3" xfId="43739" xr:uid="{401AD929-C294-4751-B584-F555F5A0853A}"/>
    <cellStyle name="Comma 9 2 2 3" xfId="2333" xr:uid="{4FE98E32-A106-413F-93F1-9853FD741DE9}"/>
    <cellStyle name="Comma 9 2 2 3 2" xfId="44358" xr:uid="{3DA35D12-A7EC-406F-B0F8-33D14015DEA5}"/>
    <cellStyle name="Comma 9 2 2 4" xfId="4826" xr:uid="{C4263EBB-D4AC-43DD-ACBE-AC82E118A9F2}"/>
    <cellStyle name="Comma 9 2 2 4 2" xfId="46829" xr:uid="{3092846D-BDC7-4B7F-BAA5-A3A4C7DDAE06}"/>
    <cellStyle name="Comma 9 2 2 5" xfId="5977" xr:uid="{110CF3E3-B9AA-4FD8-A2D5-F4427D16757C}"/>
    <cellStyle name="Comma 9 2 2 5 2" xfId="47974" xr:uid="{B3395F50-B1CE-4765-BE2C-F277066B327A}"/>
    <cellStyle name="Comma 9 2 2 6" xfId="7703" xr:uid="{9C0CAB7E-3A69-4642-AD2E-BFE2F4B9BE6D}"/>
    <cellStyle name="Comma 9 2 2 7" xfId="42617" xr:uid="{6FE13CBF-31E3-4214-B78A-1870F15B9BBE}"/>
    <cellStyle name="Comma 9 2 2 8" xfId="48060" xr:uid="{CA06CEDF-8C85-4AA7-BE5F-6EC8B9FC9E65}"/>
    <cellStyle name="Comma 9 2 3" xfId="948" xr:uid="{2DB59366-56D1-4F93-9031-5DAC16B38102}"/>
    <cellStyle name="Comma 9 2 3 2" xfId="2760" xr:uid="{619803C6-DB26-438F-90F9-0496C48802C7}"/>
    <cellStyle name="Comma 9 2 3 2 2" xfId="44785" xr:uid="{6613398C-7D64-472A-8076-7C503E85415F}"/>
    <cellStyle name="Comma 9 2 3 3" xfId="13334" xr:uid="{C8639842-97D5-4304-8AE1-B9D2C2AD84AF}"/>
    <cellStyle name="Comma 9 2 3 4" xfId="43044" xr:uid="{DB0DCCDB-D52D-4458-99A0-F2CC1C5EE8D2}"/>
    <cellStyle name="Comma 9 2 4" xfId="1105" xr:uid="{0CC8A37C-01B0-4504-B5FE-B4DD21433EB1}"/>
    <cellStyle name="Comma 9 2 4 2" xfId="2914" xr:uid="{06EE1D36-B28A-45F2-855B-9BB5E35C1265}"/>
    <cellStyle name="Comma 9 2 4 2 2" xfId="44939" xr:uid="{8A4072C8-202E-47BB-9F3F-4DCF113AE2C4}"/>
    <cellStyle name="Comma 9 2 4 3" xfId="16870" xr:uid="{D800F9F3-5F2E-4839-9457-956D06828CAC}"/>
    <cellStyle name="Comma 9 2 4 4" xfId="43198" xr:uid="{8B91D2CD-57FF-4DDA-84CC-E275C4B1AF0E}"/>
    <cellStyle name="Comma 9 2 5" xfId="1531" xr:uid="{EF14A294-0FEA-4DFF-9B69-806F3CA3AC80}"/>
    <cellStyle name="Comma 9 2 5 2" xfId="3338" xr:uid="{66F607EB-A32F-41E1-94D5-9968FA2201F9}"/>
    <cellStyle name="Comma 9 2 5 2 2" xfId="45363" xr:uid="{1311B3AC-8246-46E1-A4CA-0AE0C7B1697E}"/>
    <cellStyle name="Comma 9 2 5 3" xfId="38200" xr:uid="{D51F2052-385E-4AEA-A15F-E09A9E1E3637}"/>
    <cellStyle name="Comma 9 2 5 4" xfId="43622" xr:uid="{D4AF11E8-D9E3-44F5-BE9D-A7BE74767EC0}"/>
    <cellStyle name="Comma 9 2 6" xfId="2277" xr:uid="{A052B003-924A-4361-AE74-AB2B02C65688}"/>
    <cellStyle name="Comma 9 2 6 2" xfId="44302" xr:uid="{7EBC3F44-522A-4A67-8838-3F92BDE255CE}"/>
    <cellStyle name="Comma 9 2 7" xfId="4039" xr:uid="{805C57A5-AC76-41DC-AA8E-60264CD5EA00}"/>
    <cellStyle name="Comma 9 2 7 2" xfId="46044" xr:uid="{575B77CD-1841-4B50-BFC7-C9C7093D167D}"/>
    <cellStyle name="Comma 9 2 8" xfId="4117" xr:uid="{E5208F81-AB80-4B3F-B2A8-CCA4F6CB07E3}"/>
    <cellStyle name="Comma 9 2 8 2" xfId="46121" xr:uid="{2F3D28C3-4C27-41EB-BFF7-4C3DF90F4046}"/>
    <cellStyle name="Comma 9 2 9" xfId="4194" xr:uid="{D3CBA707-DAF1-4AAB-8CAA-05B473B2BB95}"/>
    <cellStyle name="Comma 9 2 9 2" xfId="46198" xr:uid="{20F8794B-2E8B-482D-AEB1-6A7F09F5E86D}"/>
    <cellStyle name="Comma 9 3" xfId="251" xr:uid="{2A507F3F-FD69-4857-8AAB-FBE26F4B2E3F}"/>
    <cellStyle name="Comma 9 3 2" xfId="1658" xr:uid="{EA16928B-7B7B-4E7E-801A-06E29050F809}"/>
    <cellStyle name="Comma 9 3 2 2" xfId="3454" xr:uid="{82F14E98-0DE5-44AA-8C99-96C9C6B10461}"/>
    <cellStyle name="Comma 9 3 2 2 2" xfId="45479" xr:uid="{639995D2-F602-4764-8F35-CBA154AAE8A9}"/>
    <cellStyle name="Comma 9 3 2 3" xfId="7705" xr:uid="{8DF18F4A-B09A-4E1E-85CB-B42E1ED33E38}"/>
    <cellStyle name="Comma 9 3 2 4" xfId="43738" xr:uid="{1A6D2D4B-80A4-4F5C-B88D-851FE0201A36}"/>
    <cellStyle name="Comma 9 3 3" xfId="2313" xr:uid="{897AC8FC-4C49-49BF-86E8-E4E85AA2CCB6}"/>
    <cellStyle name="Comma 9 3 3 2" xfId="7704" xr:uid="{9F663B8E-A5CC-4CA1-B2BD-EF9F7C26C550}"/>
    <cellStyle name="Comma 9 3 3 3" xfId="44338" xr:uid="{43072EA1-F03B-4420-8139-7AAFF58F86DE}"/>
    <cellStyle name="Comma 9 3 4" xfId="4825" xr:uid="{92099A0A-C460-4B90-A1C9-103985F2332A}"/>
    <cellStyle name="Comma 9 3 4 2" xfId="13636" xr:uid="{28E1172F-E89B-47EB-A7E9-3335BDA15166}"/>
    <cellStyle name="Comma 9 3 4 3" xfId="46828" xr:uid="{BB6C0E89-58E8-422F-B785-3516EA6A94B7}"/>
    <cellStyle name="Comma 9 3 5" xfId="5938" xr:uid="{CAE52BB4-2933-49E5-829F-2BAA308C3B43}"/>
    <cellStyle name="Comma 9 3 5 2" xfId="17172" xr:uid="{661E72D9-DD05-4A71-BD48-0856B7C14A53}"/>
    <cellStyle name="Comma 9 3 5 3" xfId="47935" xr:uid="{D0EFF3C0-491B-41CE-82E0-8D784F23E7F6}"/>
    <cellStyle name="Comma 9 3 6" xfId="7176" xr:uid="{31CFED7E-8449-4FD0-96B6-CFA58D6A15B9}"/>
    <cellStyle name="Comma 9 3 7" xfId="42597" xr:uid="{34D3BA96-C491-4B5C-9924-DA89DB5D1F91}"/>
    <cellStyle name="Comma 9 3 8" xfId="48157" xr:uid="{E7A2C099-97B1-42A9-B98B-44D0C37E16B2}"/>
    <cellStyle name="Comma 9 4" xfId="575" xr:uid="{733699FD-C3F8-4DF4-89C0-9C05A97D0F92}"/>
    <cellStyle name="Comma 9 4 2" xfId="2506" xr:uid="{B1F2BBE8-7225-417D-B665-D946CA0FC533}"/>
    <cellStyle name="Comma 9 4 2 2" xfId="44531" xr:uid="{9F5B8010-EACF-483E-ADEC-4BF3B9E0622B}"/>
    <cellStyle name="Comma 9 4 3" xfId="8582" xr:uid="{46A1320C-4A4C-4F82-9729-214B0CC43832}"/>
    <cellStyle name="Comma 9 4 4" xfId="42790" xr:uid="{0ABCD68C-94BD-439B-B5C4-EC62D35F4ECF}"/>
    <cellStyle name="Comma 9 5" xfId="1065" xr:uid="{3CE48839-6374-4783-8A5E-5A42551780D5}"/>
    <cellStyle name="Comma 9 5 2" xfId="2875" xr:uid="{7CB43D56-5371-465D-83AC-B37D4D71D9B5}"/>
    <cellStyle name="Comma 9 5 2 2" xfId="44900" xr:uid="{9BE0E6BD-30F5-4AD8-A053-DE7B19A05E0D}"/>
    <cellStyle name="Comma 9 5 3" xfId="7702" xr:uid="{9B286C27-0B81-44D7-B556-5D146AA9BEAF}"/>
    <cellStyle name="Comma 9 5 4" xfId="43159" xr:uid="{52A2CED4-30BC-40D6-9A26-10F365945AC5}"/>
    <cellStyle name="Comma 9 6" xfId="1275" xr:uid="{1EE4E1A0-52A8-4F42-BF3C-950F4FCE5F30}"/>
    <cellStyle name="Comma 9 6 2" xfId="3082" xr:uid="{1960A719-27DF-4619-B7F4-17B723AC29D5}"/>
    <cellStyle name="Comma 9 6 2 2" xfId="45107" xr:uid="{0B7BDF76-818A-4219-90E2-A9B4AE6F7EDA}"/>
    <cellStyle name="Comma 9 6 3" xfId="7443" xr:uid="{3FD11993-FB6A-4FBA-AB4D-1E3A391977AF}"/>
    <cellStyle name="Comma 9 6 4" xfId="43366" xr:uid="{C4FD9423-BAB8-4C4B-91AB-D1214AADCF0D}"/>
    <cellStyle name="Comma 9 7" xfId="2256" xr:uid="{67381B3F-D1AC-46CE-9BAE-48FCBA263FC9}"/>
    <cellStyle name="Comma 9 7 2" xfId="13038" xr:uid="{041D29AC-2EFE-44E0-B975-47CC9238B13B}"/>
    <cellStyle name="Comma 9 7 3" xfId="44281" xr:uid="{AD0F003F-DFBD-4F3E-BF1C-9EECDAEEC72F}"/>
    <cellStyle name="Comma 9 8" xfId="4019" xr:uid="{E76B109D-4804-42BD-AA78-14418B809CC4}"/>
    <cellStyle name="Comma 9 8 2" xfId="16620" xr:uid="{77339037-48F7-4114-B2D9-7ABD118F9269}"/>
    <cellStyle name="Comma 9 8 3" xfId="46024" xr:uid="{8643EA7B-A8DC-4844-BF22-E8437088DE17}"/>
    <cellStyle name="Comma 9 9" xfId="4097" xr:uid="{6E6BF92B-A301-4F9E-9539-A9B68D6F2E30}"/>
    <cellStyle name="Comma 9 9 2" xfId="36103" xr:uid="{72B0C0C1-917F-4470-9CEB-5898FD3BC236}"/>
    <cellStyle name="Comma 9 9 3" xfId="46101" xr:uid="{6CEDE5B0-66E4-47CF-AC29-C52D1E82D2E9}"/>
    <cellStyle name="Comma0" xfId="576" xr:uid="{C1652FBE-09C7-4C60-88A5-7485BF56DF92}"/>
    <cellStyle name="Comma0 - Style2" xfId="6933" xr:uid="{1A8B9CBA-5CD7-40B4-9359-D3D6A8D69CCD}"/>
    <cellStyle name="Comma0 10" xfId="7707" xr:uid="{323A286C-FE56-4C9A-B6B6-DA320859FEC7}"/>
    <cellStyle name="Comma0 10 2" xfId="7708" xr:uid="{4A8B3604-9743-4474-8B3E-AA5F6950F925}"/>
    <cellStyle name="Comma0 11" xfId="7709" xr:uid="{D5BAC3D9-3B9C-4778-9016-6F36B2B652A5}"/>
    <cellStyle name="Comma0 11 2" xfId="7710" xr:uid="{D6D68EAC-97DE-459D-9447-ABF29B4EA3E1}"/>
    <cellStyle name="Comma0 12" xfId="7711" xr:uid="{A19D54A7-ACE1-4523-88E8-A7250C199ADF}"/>
    <cellStyle name="Comma0 12 2" xfId="7712" xr:uid="{751F05CF-776B-449D-8013-C348FB18D675}"/>
    <cellStyle name="Comma0 13" xfId="7713" xr:uid="{4EAB0958-1544-40B1-8269-10532076379B}"/>
    <cellStyle name="Comma0 13 2" xfId="7714" xr:uid="{7BA9A64E-43F7-46CB-8670-7FB69B593948}"/>
    <cellStyle name="Comma0 14" xfId="7715" xr:uid="{B80576BA-9317-4EED-9E6B-E29DA0934C90}"/>
    <cellStyle name="Comma0 14 2" xfId="7716" xr:uid="{A120DD69-C91C-4BCC-ADDF-598200C88567}"/>
    <cellStyle name="Comma0 15" xfId="8208" xr:uid="{186262A5-96D6-4506-BC74-3A4529695BFB}"/>
    <cellStyle name="Comma0 16" xfId="8211" xr:uid="{17E87DA5-4142-4B53-BD0A-2F8CB905B220}"/>
    <cellStyle name="Comma0 17" xfId="8207" xr:uid="{FCCA77DB-4FF6-4B07-9992-89CC189C56F1}"/>
    <cellStyle name="Comma0 18" xfId="8218" xr:uid="{3DD93FA7-4997-4CD9-A120-7209C65CDC28}"/>
    <cellStyle name="Comma0 19" xfId="8217" xr:uid="{792F5B39-AD8E-40FA-AB84-3146540D7612}"/>
    <cellStyle name="Comma0 2" xfId="7339" xr:uid="{FC1CF60C-EAD7-42EC-869F-3A90C9441F37}"/>
    <cellStyle name="Comma0 2 2" xfId="7483" xr:uid="{ACDB2729-7D0B-43EC-BCDF-901DDCCE128A}"/>
    <cellStyle name="Comma0 2 2 2" xfId="9473" xr:uid="{A09DD811-73C8-4C99-A787-0844F9679203}"/>
    <cellStyle name="Comma0 2 2 3" xfId="8831" xr:uid="{636F2A67-350D-40AE-9706-1558F8BA4B7D}"/>
    <cellStyle name="Comma0 2 2 4" xfId="7718" xr:uid="{7BF24B15-F096-4B2B-A0BB-D7A8F3001080}"/>
    <cellStyle name="Comma0 2 3" xfId="9472" xr:uid="{88AD5FF3-A941-4EC8-8703-1874645FF8AA}"/>
    <cellStyle name="Comma0 2 4" xfId="9026" xr:uid="{1562D600-7778-4200-8732-3B39CE3CBD71}"/>
    <cellStyle name="Comma0 2 5" xfId="7717" xr:uid="{63407EC9-13DA-41AE-A2F3-37993C9754FD}"/>
    <cellStyle name="Comma0 20" xfId="8219" xr:uid="{D2F57540-F322-40BC-94D3-F166F892922A}"/>
    <cellStyle name="Comma0 21" xfId="8213" xr:uid="{209E176D-D8D5-41D1-9479-1FB938F33F3E}"/>
    <cellStyle name="Comma0 22" xfId="8220" xr:uid="{C8BCEC84-4DA1-45D1-B283-2B4718EEEF51}"/>
    <cellStyle name="Comma0 23" xfId="8241" xr:uid="{96EB3976-7683-4D76-9B93-1235364DA1FD}"/>
    <cellStyle name="Comma0 24" xfId="8244" xr:uid="{0EF4D103-AA78-4405-A3FA-98FA4C8DE07E}"/>
    <cellStyle name="Comma0 25" xfId="8313" xr:uid="{4420919F-7560-484C-91AE-24BE002E09D5}"/>
    <cellStyle name="Comma0 26" xfId="8314" xr:uid="{79F54C9D-8E8A-4F22-88BC-B31D16D26618}"/>
    <cellStyle name="Comma0 27" xfId="8327" xr:uid="{3B1DAACB-B973-4B7A-B571-4494391E02E0}"/>
    <cellStyle name="Comma0 28" xfId="8325" xr:uid="{69BC7664-1C2F-45EE-B6B6-9914EEE2D2B6}"/>
    <cellStyle name="Comma0 29" xfId="8328" xr:uid="{F80EC6FE-72F3-4D7C-9910-16E73ACE9405}"/>
    <cellStyle name="Comma0 3" xfId="7719" xr:uid="{43B96B57-7B67-4C47-90F5-C913C0E17699}"/>
    <cellStyle name="Comma0 30" xfId="8312" xr:uid="{077D354E-37E1-4821-BC08-47EF2D9C91F8}"/>
    <cellStyle name="Comma0 31" xfId="8336" xr:uid="{889E580C-3186-4D84-8BE8-1D29431E79C6}"/>
    <cellStyle name="Comma0 32" xfId="8326" xr:uid="{7091BB86-B2A7-499C-89C0-7F1DD59E01B0}"/>
    <cellStyle name="Comma0 33" xfId="8340" xr:uid="{EC679DEC-5677-4810-9CBB-F22DAA5CD4C2}"/>
    <cellStyle name="Comma0 34" xfId="8335" xr:uid="{6E1D86EA-1896-4AC8-B227-1AF1E80B551E}"/>
    <cellStyle name="Comma0 35" xfId="8343" xr:uid="{3CA1EB0D-AAA4-4A82-A5DF-0896E54E552E}"/>
    <cellStyle name="Comma0 36" xfId="8445" xr:uid="{0F7E0F47-50DE-47F0-869D-0328FD73A39D}"/>
    <cellStyle name="Comma0 37" xfId="8444" xr:uid="{E2C2D99A-1FC8-4238-9AFD-4F71D266E4AF}"/>
    <cellStyle name="Comma0 38" xfId="8447" xr:uid="{DDEC4F5F-4133-4729-874B-0E954F634678}"/>
    <cellStyle name="Comma0 39" xfId="8443" xr:uid="{7BCE40BB-99E0-45DD-99C2-056F7D992C9D}"/>
    <cellStyle name="Comma0 4" xfId="7720" xr:uid="{13CA4422-C71A-47BC-B61D-C68E0DC96123}"/>
    <cellStyle name="Comma0 40" xfId="8548" xr:uid="{3B7CDC77-88B1-4861-9724-14F56B9774F6}"/>
    <cellStyle name="Comma0 41" xfId="8547" xr:uid="{FA6D3A2B-D982-46C3-845E-B346C564F33B}"/>
    <cellStyle name="Comma0 42" xfId="8549" xr:uid="{9B40D90E-9617-4FB1-A31F-6361308BFEF4}"/>
    <cellStyle name="Comma0 43" xfId="8546" xr:uid="{075295E1-F8BA-4289-A6E6-8F9A1C4AEBDE}"/>
    <cellStyle name="Comma0 44" xfId="8472" xr:uid="{9E996636-9F9C-4E17-9782-92834970A106}"/>
    <cellStyle name="Comma0 45" xfId="8676" xr:uid="{EBB270E0-8F79-4D73-ACA7-A1D66527F93F}"/>
    <cellStyle name="Comma0 46" xfId="8677" xr:uid="{71EB5FF5-7A8E-4F36-A6A7-3F1AD118E295}"/>
    <cellStyle name="Comma0 47" xfId="8675" xr:uid="{F90C15EF-1A2E-4058-B5DD-501AD021FAB4}"/>
    <cellStyle name="Comma0 48" xfId="8687" xr:uid="{8BB41C3A-86A6-476E-9F37-41BDD17A2AD4}"/>
    <cellStyle name="Comma0 49" xfId="8688" xr:uid="{53687834-7235-4E4B-B4C1-FC4BD75577A0}"/>
    <cellStyle name="Comma0 5" xfId="7721" xr:uid="{86E254B8-89DA-4186-832C-048B7871D05C}"/>
    <cellStyle name="Comma0 5 2" xfId="7722" xr:uid="{681F37B0-31CD-418E-9199-1A999E54C319}"/>
    <cellStyle name="Comma0 50" xfId="8692" xr:uid="{221BE96B-5E8B-46F0-AB0C-E0E0DE79F742}"/>
    <cellStyle name="Comma0 51" xfId="9469" xr:uid="{B4A276DC-6095-43A8-AA3D-D0D1109E82B5}"/>
    <cellStyle name="Comma0 52" xfId="8837" xr:uid="{C3D767B9-E516-4669-90DC-989F04C19038}"/>
    <cellStyle name="Comma0 53" xfId="9184" xr:uid="{0CD3CC1D-8F8E-4D2C-A392-36C0119ED822}"/>
    <cellStyle name="Comma0 54" xfId="10203" xr:uid="{1EFE99B3-C532-4414-8BD7-A4601C3C2487}"/>
    <cellStyle name="Comma0 55" xfId="9762" xr:uid="{BE1C392E-7293-400C-AE2C-417788CEAB9E}"/>
    <cellStyle name="Comma0 56" xfId="10209" xr:uid="{8D203946-3BCC-4942-8F90-2F2EF514267A}"/>
    <cellStyle name="Comma0 57" xfId="9582" xr:uid="{65E5EB2F-EB07-4ECB-B875-9DA261CAC463}"/>
    <cellStyle name="Comma0 58" xfId="9807" xr:uid="{72C99AA6-7697-4F1F-A22A-41933F522BC8}"/>
    <cellStyle name="Comma0 59" xfId="9023" xr:uid="{4EE09D57-DAFD-4464-A7F4-916A21CEA80F}"/>
    <cellStyle name="Comma0 6" xfId="7723" xr:uid="{DFC81BB5-8ABB-44B3-A568-FF8C01E34A98}"/>
    <cellStyle name="Comma0 6 2" xfId="7724" xr:uid="{51E48660-3ABD-4009-B97D-1FB5CD4FCF6C}"/>
    <cellStyle name="Comma0 60" xfId="10192" xr:uid="{1A0729BB-8EBF-45D9-B6D3-C61B14B663E2}"/>
    <cellStyle name="Comma0 61" xfId="10194" xr:uid="{3126BEE7-1A8A-44FA-8DE1-B3786F1CAFA6}"/>
    <cellStyle name="Comma0 62" xfId="9502" xr:uid="{724E32C9-3CC3-4209-841D-094357D0E3B8}"/>
    <cellStyle name="Comma0 63" xfId="10217" xr:uid="{63E1E373-9125-49E5-8BAA-67EAA012EC0C}"/>
    <cellStyle name="Comma0 64" xfId="10225" xr:uid="{BF084D76-FFB7-4A68-BE48-ECADAFCEA25D}"/>
    <cellStyle name="Comma0 65" xfId="10226" xr:uid="{35B326EF-1211-47C5-8FD5-E48CE99016E3}"/>
    <cellStyle name="Comma0 66" xfId="10261" xr:uid="{F79ED7ED-CCDE-4E44-AEA7-007315AFCBEF}"/>
    <cellStyle name="Comma0 67" xfId="10544" xr:uid="{8103F6B6-41A1-4C23-881E-672C6A772DEA}"/>
    <cellStyle name="Comma0 68" xfId="10581" xr:uid="{CB567EA5-ECB7-473B-AC8A-69EE007B76DA}"/>
    <cellStyle name="Comma0 69" xfId="7706" xr:uid="{8C332E75-CA0B-4B34-AFC8-6B9C8CD742DA}"/>
    <cellStyle name="Comma0 7" xfId="7725" xr:uid="{259A2713-698C-4E9E-8976-66AA79E8F1C9}"/>
    <cellStyle name="Comma0 7 2" xfId="7726" xr:uid="{27B58E7B-3FF3-4578-B824-48F6555D0144}"/>
    <cellStyle name="Comma0 70" xfId="10610" xr:uid="{553F58EB-FFCA-476D-8199-3F19F53774FB}"/>
    <cellStyle name="Comma0 71" xfId="10611" xr:uid="{7018794D-403C-42B5-B362-B63C5A1ACDC7}"/>
    <cellStyle name="Comma0 72" xfId="10614" xr:uid="{05EF362B-996D-48F6-8E5E-F080802FCBA8}"/>
    <cellStyle name="Comma0 73" xfId="6954" xr:uid="{B3927289-1F8A-4115-8B1B-D5EE2AAD72DB}"/>
    <cellStyle name="Comma0 8" xfId="7727" xr:uid="{7D16890A-3584-4A94-9FB8-D402585E062B}"/>
    <cellStyle name="Comma0 8 2" xfId="7728" xr:uid="{B14521A7-7984-478B-8726-F6D2AA1BF946}"/>
    <cellStyle name="Comma0 9" xfId="7729" xr:uid="{C94E244A-34E5-486A-A326-92103B60E153}"/>
    <cellStyle name="Comma0 9 2" xfId="7730" xr:uid="{7B6CFF25-C88D-461C-9F3F-4059779D8A03}"/>
    <cellStyle name="Comma1 - Style1" xfId="7085" xr:uid="{ACE04D4F-B111-4B01-8256-9678E53F3391}"/>
    <cellStyle name="Currency 10" xfId="7731" xr:uid="{B34479E3-7E37-45F2-92F7-7A62E5A0F813}"/>
    <cellStyle name="Currency 10 2" xfId="7732" xr:uid="{3A9B920A-9999-4EDD-8945-09F587AE8E6B}"/>
    <cellStyle name="Currency 10 3" xfId="7733" xr:uid="{4D14D1A6-14B8-4D92-9BFE-AAD57CF243D7}"/>
    <cellStyle name="Currency 10 3 2" xfId="7734" xr:uid="{DC62FA20-9E8E-4D0F-AD29-22FB8C5BDC03}"/>
    <cellStyle name="Currency 11" xfId="7735" xr:uid="{737029AB-60F8-4FB2-97AF-11C24EC8C724}"/>
    <cellStyle name="Currency 11 2" xfId="7736" xr:uid="{4FDB41C7-4126-480B-B712-F4FD0D5CCBF2}"/>
    <cellStyle name="Currency 11 3" xfId="7737" xr:uid="{2DEFD0CD-FA98-48D5-962E-319D6228B415}"/>
    <cellStyle name="Currency 11 3 2" xfId="7738" xr:uid="{80118716-E5B5-4D8F-9AFD-FBE00559BFFC}"/>
    <cellStyle name="Currency 12" xfId="10589" xr:uid="{68570712-1F0B-4D76-B7DF-3B0590DB0500}"/>
    <cellStyle name="Currency 13" xfId="10597" xr:uid="{65C82BB0-AABE-42ED-97C8-7966B0CDBCB8}"/>
    <cellStyle name="Currency 13 2" xfId="12074" xr:uid="{EB71954E-6BF9-4B3A-8139-0004FE5ABB25}"/>
    <cellStyle name="Currency 13 2 2" xfId="15652" xr:uid="{EEE7525A-AB81-420A-8710-F8C36E4190C4}"/>
    <cellStyle name="Currency 13 2 3" xfId="19179" xr:uid="{B3B6A940-71CF-42F7-B2B6-4A2F1B4B3EFA}"/>
    <cellStyle name="Currency 13 3" xfId="14244" xr:uid="{C178B97F-596B-427B-8D90-2C80ED12F4BF}"/>
    <cellStyle name="Currency 13 4" xfId="17771" xr:uid="{7E61A26B-18F5-41F6-AA9E-F8089A88FB49}"/>
    <cellStyle name="Currency 14" xfId="10215" xr:uid="{B6F2707B-6B53-46A5-A30C-538F54CE2504}"/>
    <cellStyle name="Currency 14 2" xfId="11869" xr:uid="{5B37DB72-61FC-4C3F-96FD-1C6617782CA5}"/>
    <cellStyle name="Currency 14 2 2" xfId="15447" xr:uid="{F5F92423-4BD4-46AF-92D4-A6BC771B65CC}"/>
    <cellStyle name="Currency 14 2 3" xfId="18974" xr:uid="{92A45263-8CCC-4B7A-8B75-7D9D84ACAADC}"/>
    <cellStyle name="Currency 14 3" xfId="14043" xr:uid="{C3A9675B-FFA0-451E-BCBF-1D76D0E4190A}"/>
    <cellStyle name="Currency 14 4" xfId="17570" xr:uid="{8B835202-6F49-4BB2-A5C5-17340D5588CA}"/>
    <cellStyle name="Currency 17" xfId="42425" xr:uid="{8D2362EB-3280-48A1-AF60-FB9C478AA899}"/>
    <cellStyle name="Currency 2" xfId="42" xr:uid="{9D06D4ED-4E3E-4540-B09B-75FF1CAA5B38}"/>
    <cellStyle name="Currency 2 10" xfId="10502" xr:uid="{6BB36294-E5B1-4465-9926-321CED4D2118}"/>
    <cellStyle name="Currency 2 10 2" xfId="12023" xr:uid="{3105A882-D0B2-46F0-9316-94B7FDDBC9C3}"/>
    <cellStyle name="Currency 2 10 2 2" xfId="15601" xr:uid="{236A8EA8-FB63-40BA-BF4D-5916B955A766}"/>
    <cellStyle name="Currency 2 10 2 3" xfId="19128" xr:uid="{F7BBEEDF-EC85-49A0-9156-3B55A43FE3F7}"/>
    <cellStyle name="Currency 2 10 3" xfId="14194" xr:uid="{7E87DB36-C8D3-4974-A2DF-124457918681}"/>
    <cellStyle name="Currency 2 10 4" xfId="17721" xr:uid="{D48D1539-7B3B-4080-AC6C-BF96FDA1001E}"/>
    <cellStyle name="Currency 2 10 4 2" xfId="38226" xr:uid="{217B8544-DDAC-4883-9864-5C54EE543260}"/>
    <cellStyle name="Currency 2 11" xfId="10619" xr:uid="{07818CEC-AE18-4B01-8CE3-4049493E8491}"/>
    <cellStyle name="Currency 2 11 2" xfId="12086" xr:uid="{AD2180F8-F030-41C1-84EF-84749A7CCF39}"/>
    <cellStyle name="Currency 2 11 2 2" xfId="15659" xr:uid="{FAA82E82-095B-4C0E-B934-036B0F3B6CED}"/>
    <cellStyle name="Currency 2 11 2 3" xfId="19186" xr:uid="{150B26CB-11B5-444A-8B9D-507BC0F57F1A}"/>
    <cellStyle name="Currency 2 11 3" xfId="14251" xr:uid="{78AC69A5-2A29-4FFB-94CB-CF94CAB20FA3}"/>
    <cellStyle name="Currency 2 11 4" xfId="17778" xr:uid="{D1FC6B6E-4D11-49C7-A062-42FC6F6235A9}"/>
    <cellStyle name="Currency 2 12" xfId="11426" xr:uid="{936B64FD-85EE-4AFE-938C-B2DD7916261B}"/>
    <cellStyle name="Currency 2 12 2" xfId="15021" xr:uid="{F8D4DB31-AAA3-4C84-8A7E-CE66D1932819}"/>
    <cellStyle name="Currency 2 12 3" xfId="18548" xr:uid="{7EDBF417-6D24-485A-AD8C-CB30E6A20DAD}"/>
    <cellStyle name="Currency 2 13" xfId="27012" xr:uid="{B970B9F1-921E-4651-965F-A459C45E5080}"/>
    <cellStyle name="Currency 2 14" xfId="36107" xr:uid="{18AC5FF4-B114-4A6F-B6E4-F912F1B2323B}"/>
    <cellStyle name="Currency 2 2" xfId="156" xr:uid="{5C291E60-4458-4DA1-95B1-BD6770E183EE}"/>
    <cellStyle name="Currency 2 2 10" xfId="10623" xr:uid="{FFB7FC04-7FD7-4FCE-B27C-BA5B7EA8412B}"/>
    <cellStyle name="Currency 2 2 10 2" xfId="12090" xr:uid="{1651F605-31BD-49F0-9F99-44E20BC8682E}"/>
    <cellStyle name="Currency 2 2 10 2 2" xfId="15663" xr:uid="{502CB556-EEAC-4756-B48C-14E8967BB247}"/>
    <cellStyle name="Currency 2 2 10 2 3" xfId="19190" xr:uid="{398AF888-C477-4421-B62E-945BF29F46A9}"/>
    <cellStyle name="Currency 2 2 10 3" xfId="14255" xr:uid="{4D5A7DD4-8CB0-4A30-B34E-932861EF935E}"/>
    <cellStyle name="Currency 2 2 10 4" xfId="17782" xr:uid="{64DB43BF-7965-4EE2-9D9F-0BDD44FCC260}"/>
    <cellStyle name="Currency 2 2 11" xfId="11430" xr:uid="{596D3694-51FE-4268-B369-115E7C9B107F}"/>
    <cellStyle name="Currency 2 2 11 2" xfId="15025" xr:uid="{A387A0A2-A88B-44FB-95CF-478B3F771ABE}"/>
    <cellStyle name="Currency 2 2 11 3" xfId="18552" xr:uid="{165477A1-FB8D-4306-8289-4556FF920E28}"/>
    <cellStyle name="Currency 2 2 12" xfId="13039" xr:uid="{EA32DD08-F78B-4047-B2B4-7ABE4D395D3C}"/>
    <cellStyle name="Currency 2 2 13" xfId="16621" xr:uid="{BC26477B-C176-4EBD-85EE-8110E101D213}"/>
    <cellStyle name="Currency 2 2 14" xfId="6224" xr:uid="{BA9F06B1-8304-41B8-9C8C-A21BB083B907}"/>
    <cellStyle name="Currency 2 2 2" xfId="578" xr:uid="{C550449B-2097-4B49-B752-F48355501E20}"/>
    <cellStyle name="Currency 2 2 2 10" xfId="13040" xr:uid="{49EDD5E9-5082-49CF-8E3D-CBA7A1A973B6}"/>
    <cellStyle name="Currency 2 2 2 11" xfId="16622" xr:uid="{A46FC626-A6C5-4D6A-B07B-D7B255D1AE0A}"/>
    <cellStyle name="Currency 2 2 2 12" xfId="6561" xr:uid="{54AB9404-F72C-4139-9EF5-52FCCA208811}"/>
    <cellStyle name="Currency 2 2 2 13" xfId="6225" xr:uid="{91BD839F-F874-46AB-907D-447462E867ED}"/>
    <cellStyle name="Currency 2 2 2 14" xfId="42792" xr:uid="{B49348F2-ADC0-4086-B6AB-D2CA86B3E9EA}"/>
    <cellStyle name="Currency 2 2 2 2" xfId="950" xr:uid="{96468AE1-5D11-4070-8DC7-720E6D843E91}"/>
    <cellStyle name="Currency 2 2 2 2 10" xfId="16872" xr:uid="{72FD0317-3EF0-4AC4-86F4-0EE45A4FCA19}"/>
    <cellStyle name="Currency 2 2 2 2 11" xfId="6798" xr:uid="{FC633512-3804-45A8-A708-B09881AE68FA}"/>
    <cellStyle name="Currency 2 2 2 2 12" xfId="43046" xr:uid="{410B7A83-4D20-43A4-9A3B-5DDE9AFC81EB}"/>
    <cellStyle name="Currency 2 2 2 2 2" xfId="2093" xr:uid="{E2B09E72-DD86-4F72-BE33-DFA63182230E}"/>
    <cellStyle name="Currency 2 2 2 2 2 2" xfId="3856" xr:uid="{2D48DA93-F1D1-49BB-89F4-C85D6999DDEC}"/>
    <cellStyle name="Currency 2 2 2 2 2 2 2" xfId="11381" xr:uid="{EE43AC6A-D6A5-4581-939F-3E38ACBB7F13}"/>
    <cellStyle name="Currency 2 2 2 2 2 2 2 2" xfId="12846" xr:uid="{24574730-E9B4-47AF-9752-FB9D37D88DF1}"/>
    <cellStyle name="Currency 2 2 2 2 2 2 2 2 2" xfId="16419" xr:uid="{4EAD0738-5C50-4EDA-A2E8-241BCB742A91}"/>
    <cellStyle name="Currency 2 2 2 2 2 2 2 2 3" xfId="19946" xr:uid="{734F2E4E-8E21-451E-9B77-4E65DBBD301C}"/>
    <cellStyle name="Currency 2 2 2 2 2 2 2 3" xfId="14977" xr:uid="{A426A256-7E66-4C82-865E-A4E6F1830AAB}"/>
    <cellStyle name="Currency 2 2 2 2 2 2 2 4" xfId="18504" xr:uid="{0B6E8F32-CAE0-45AF-A61D-B91C757BF130}"/>
    <cellStyle name="Currency 2 2 2 2 2 2 3" xfId="10957" xr:uid="{FD05263E-707E-4592-AD71-3EE334AFC473}"/>
    <cellStyle name="Currency 2 2 2 2 2 2 3 2" xfId="12439" xr:uid="{6099D13F-065F-4567-9E02-260D0D80128D}"/>
    <cellStyle name="Currency 2 2 2 2 2 2 3 2 2" xfId="16012" xr:uid="{6A4C07AC-FB59-4F82-9E2B-5518768BDD80}"/>
    <cellStyle name="Currency 2 2 2 2 2 2 3 2 3" xfId="19539" xr:uid="{0D809F8A-952F-4101-95C7-B0C09A309E21}"/>
    <cellStyle name="Currency 2 2 2 2 2 2 3 3" xfId="14585" xr:uid="{1D333070-4D3C-4BA3-B192-E5BF6A938352}"/>
    <cellStyle name="Currency 2 2 2 2 2 2 3 4" xfId="18112" xr:uid="{E6915D09-EE76-4F3B-AD4F-EAE2425AEA62}"/>
    <cellStyle name="Currency 2 2 2 2 2 2 4" xfId="11892" xr:uid="{2E16193B-A1C5-4859-9037-26EA1DE4D6E4}"/>
    <cellStyle name="Currency 2 2 2 2 2 2 4 2" xfId="15470" xr:uid="{389405C3-E4BA-4F41-9F77-F6357C25C0D4}"/>
    <cellStyle name="Currency 2 2 2 2 2 2 4 3" xfId="18997" xr:uid="{323EC670-CE3F-4482-91D2-05ECDCD1B41E}"/>
    <cellStyle name="Currency 2 2 2 2 2 2 5" xfId="14066" xr:uid="{FCF23CC1-18AB-4F95-9C33-73C225B6DA08}"/>
    <cellStyle name="Currency 2 2 2 2 2 2 6" xfId="17593" xr:uid="{DD28484E-6695-4E8F-948E-66B449A7181D}"/>
    <cellStyle name="Currency 2 2 2 2 2 2 7" xfId="10283" xr:uid="{0D5111C2-255A-46E3-A66A-4045C427E28A}"/>
    <cellStyle name="Currency 2 2 2 2 2 2 8" xfId="45881" xr:uid="{96FBF172-552F-4219-9FC8-40FF8B10A4D8}"/>
    <cellStyle name="Currency 2 2 2 2 2 3" xfId="5227" xr:uid="{B65884D3-0974-47EC-B3D0-CA495F953E33}"/>
    <cellStyle name="Currency 2 2 2 2 2 3 2" xfId="12638" xr:uid="{B18575FD-2CDF-4DEC-B718-B23CA13AEE12}"/>
    <cellStyle name="Currency 2 2 2 2 2 3 2 2" xfId="16211" xr:uid="{A72E88FE-51D4-4EDF-9F8A-3BEEF19B86F9}"/>
    <cellStyle name="Currency 2 2 2 2 2 3 2 3" xfId="19738" xr:uid="{811CB75E-38E5-4215-B531-A859FAB9D11A}"/>
    <cellStyle name="Currency 2 2 2 2 2 3 3" xfId="14769" xr:uid="{24E97CFE-97AC-40BC-8410-1F4FE8C64386}"/>
    <cellStyle name="Currency 2 2 2 2 2 3 4" xfId="18296" xr:uid="{153C1865-87F5-43E4-B8D2-2F5CCEBABCB8}"/>
    <cellStyle name="Currency 2 2 2 2 2 3 5" xfId="11173" xr:uid="{7620BA43-C38F-4BF2-9987-9482F0DA0B82}"/>
    <cellStyle name="Currency 2 2 2 2 2 3 6" xfId="47230" xr:uid="{A37107D7-5E66-4F63-86BF-DFEC75C6A911}"/>
    <cellStyle name="Currency 2 2 2 2 2 4" xfId="10746" xr:uid="{2EA3D170-3464-42B9-BFF7-F4B53AC43B9D}"/>
    <cellStyle name="Currency 2 2 2 2 2 4 2" xfId="12231" xr:uid="{A2130CF7-D164-4C99-834B-0E5022FD6AB0}"/>
    <cellStyle name="Currency 2 2 2 2 2 4 2 2" xfId="15804" xr:uid="{859FA5B5-59B6-48A5-B10E-0478D1DB36AB}"/>
    <cellStyle name="Currency 2 2 2 2 2 4 2 3" xfId="19331" xr:uid="{8FFD580E-2215-4FA3-8889-FE62171E3BC4}"/>
    <cellStyle name="Currency 2 2 2 2 2 4 3" xfId="14378" xr:uid="{D3FF4E37-3861-4CB1-9315-E9376D133D60}"/>
    <cellStyle name="Currency 2 2 2 2 2 4 4" xfId="17905" xr:uid="{0584D1FE-5958-4AD9-9949-62C0584978A2}"/>
    <cellStyle name="Currency 2 2 2 2 2 5" xfId="11546" xr:uid="{297F054A-82CF-42C9-B5D9-B36399A127C9}"/>
    <cellStyle name="Currency 2 2 2 2 2 5 2" xfId="15141" xr:uid="{9A7C4CDE-FA8B-4047-A847-89CEF093FC16}"/>
    <cellStyle name="Currency 2 2 2 2 2 5 3" xfId="18668" xr:uid="{59EC6365-275E-4A3E-827B-E944AA4AC379}"/>
    <cellStyle name="Currency 2 2 2 2 2 6" xfId="13658" xr:uid="{B428E3D7-036E-406C-AD01-3A1EF197EE83}"/>
    <cellStyle name="Currency 2 2 2 2 2 7" xfId="17194" xr:uid="{DE26AE3E-59CE-4122-9A7F-7C1304A0EC36}"/>
    <cellStyle name="Currency 2 2 2 2 2 8" xfId="7202" xr:uid="{B8702379-7C1B-44BA-8590-B2AAF7DF76CD}"/>
    <cellStyle name="Currency 2 2 2 2 2 9" xfId="44140" xr:uid="{3FC3537F-8F47-4780-8C87-A9E16A3FE3E5}"/>
    <cellStyle name="Currency 2 2 2 2 3" xfId="1533" xr:uid="{0DD0B199-425F-4CC9-A994-BA0F5C7C80B2}"/>
    <cellStyle name="Currency 2 2 2 2 3 2" xfId="3340" xr:uid="{6513AB45-4B75-43D7-894A-A79AEB9672A8}"/>
    <cellStyle name="Currency 2 2 2 2 3 2 2" xfId="12718" xr:uid="{84F2D27B-3FF9-4116-B374-FC87E9B173C0}"/>
    <cellStyle name="Currency 2 2 2 2 3 2 2 2" xfId="16291" xr:uid="{5D2DAA9C-54DB-47D1-A835-C1E707C7208A}"/>
    <cellStyle name="Currency 2 2 2 2 3 2 2 3" xfId="19818" xr:uid="{5F219566-913D-41CC-B4F8-1EACACD377B2}"/>
    <cellStyle name="Currency 2 2 2 2 3 2 3" xfId="14849" xr:uid="{05E95828-65B8-4BE6-BC8C-576D338BA68B}"/>
    <cellStyle name="Currency 2 2 2 2 3 2 4" xfId="18376" xr:uid="{019AEA13-6423-4BAD-B3F1-FFCA3DF4FC3F}"/>
    <cellStyle name="Currency 2 2 2 2 3 2 5" xfId="11253" xr:uid="{21BE1059-AC51-4342-847A-C18A82C0EF2A}"/>
    <cellStyle name="Currency 2 2 2 2 3 2 6" xfId="45365" xr:uid="{7C8F720B-5CAD-441E-AFC1-4055D37D4446}"/>
    <cellStyle name="Currency 2 2 2 2 3 3" xfId="10825" xr:uid="{143141BD-9AA5-45D2-A80A-92620B7DA58E}"/>
    <cellStyle name="Currency 2 2 2 2 3 3 2" xfId="12311" xr:uid="{65337E16-1997-41CC-A9EE-DBF5F8D972E4}"/>
    <cellStyle name="Currency 2 2 2 2 3 3 2 2" xfId="15884" xr:uid="{8A5E17B1-06B3-4F91-A65C-A5683212C087}"/>
    <cellStyle name="Currency 2 2 2 2 3 3 2 3" xfId="19411" xr:uid="{618E643B-296E-478E-8773-A9404348E674}"/>
    <cellStyle name="Currency 2 2 2 2 3 3 3" xfId="14457" xr:uid="{9CB6FFEE-293F-40A4-91AE-87197D1A8221}"/>
    <cellStyle name="Currency 2 2 2 2 3 3 4" xfId="17984" xr:uid="{EFAD8371-EF87-4433-906F-51FA08FEDB46}"/>
    <cellStyle name="Currency 2 2 2 2 3 4" xfId="11992" xr:uid="{6B56BB34-E0E1-49D7-BEE9-A0210A514E6E}"/>
    <cellStyle name="Currency 2 2 2 2 3 4 2" xfId="15570" xr:uid="{0EEDB3D9-7EC7-400D-9AEE-09F7DA786518}"/>
    <cellStyle name="Currency 2 2 2 2 3 4 3" xfId="19097" xr:uid="{A590864E-2B44-4730-8035-04243540A954}"/>
    <cellStyle name="Currency 2 2 2 2 3 5" xfId="14164" xr:uid="{97F0FA44-81EE-4374-883E-1F3B1793BCF1}"/>
    <cellStyle name="Currency 2 2 2 2 3 6" xfId="17691" xr:uid="{09C54BA1-15A4-490C-A80D-046CCC57403E}"/>
    <cellStyle name="Currency 2 2 2 2 3 7" xfId="10451" xr:uid="{799319AE-338D-496B-898A-B8540404F8AF}"/>
    <cellStyle name="Currency 2 2 2 2 3 8" xfId="43624" xr:uid="{70BC845E-3483-4E03-93E8-178E5DD33394}"/>
    <cellStyle name="Currency 2 2 2 2 4" xfId="2762" xr:uid="{570FF074-75BD-4C81-9453-B17665EBA83B}"/>
    <cellStyle name="Currency 2 2 2 2 4 2" xfId="11297" xr:uid="{B7EC8FFF-89B2-46EF-A012-3306AD0761A5}"/>
    <cellStyle name="Currency 2 2 2 2 4 2 2" xfId="12762" xr:uid="{98DE83F9-CB53-4AA7-8226-8BBB1C5EB02E}"/>
    <cellStyle name="Currency 2 2 2 2 4 2 2 2" xfId="16335" xr:uid="{40874CF7-F98F-4BA9-97A0-662A332C227C}"/>
    <cellStyle name="Currency 2 2 2 2 4 2 2 3" xfId="19862" xr:uid="{8523EB2C-D02D-4683-935D-B22EB41E6BC4}"/>
    <cellStyle name="Currency 2 2 2 2 4 2 3" xfId="14893" xr:uid="{C9CA6905-E9EB-4A95-8579-E97A4B805FDB}"/>
    <cellStyle name="Currency 2 2 2 2 4 2 4" xfId="18420" xr:uid="{A176BA17-2A26-47D6-BE30-8B632BA6ED0F}"/>
    <cellStyle name="Currency 2 2 2 2 4 3" xfId="10873" xr:uid="{BB94C46E-C7E6-48A4-B2B8-F6FB7837E37C}"/>
    <cellStyle name="Currency 2 2 2 2 4 3 2" xfId="12355" xr:uid="{F6BB2975-0FC1-42BE-993B-DB72E276D113}"/>
    <cellStyle name="Currency 2 2 2 2 4 3 2 2" xfId="15928" xr:uid="{26F9B057-8A91-455F-A706-48DE78C319CB}"/>
    <cellStyle name="Currency 2 2 2 2 4 3 2 3" xfId="19455" xr:uid="{AFBC7B7D-752B-4A48-B498-9E7F47B0EB40}"/>
    <cellStyle name="Currency 2 2 2 2 4 3 3" xfId="14501" xr:uid="{4D277035-727F-4E3A-9245-CA920B781465}"/>
    <cellStyle name="Currency 2 2 2 2 4 3 4" xfId="18028" xr:uid="{4AA985BF-708F-4B2D-9DB4-ECF761072EB9}"/>
    <cellStyle name="Currency 2 2 2 2 4 4" xfId="12051" xr:uid="{6D683159-7FC1-46B2-A6CA-E68F948073EF}"/>
    <cellStyle name="Currency 2 2 2 2 4 4 2" xfId="15629" xr:uid="{8D20B6B4-010A-489A-A606-FF0160883AEA}"/>
    <cellStyle name="Currency 2 2 2 2 4 4 3" xfId="19156" xr:uid="{8F3FECC0-7DF1-41EE-B1D3-AB7DC44CF4E7}"/>
    <cellStyle name="Currency 2 2 2 2 4 5" xfId="14221" xr:uid="{B96A62DD-A28B-45B6-88FD-4A8004BDE83D}"/>
    <cellStyle name="Currency 2 2 2 2 4 6" xfId="17748" xr:uid="{A7C25FE9-06B3-4D0A-ABCB-961DA60068FC}"/>
    <cellStyle name="Currency 2 2 2 2 4 7" xfId="10548" xr:uid="{414159ED-90BE-40EF-A587-B59615727B5B}"/>
    <cellStyle name="Currency 2 2 2 2 4 8" xfId="44787" xr:uid="{1E5A4C25-A6C9-48B0-B7CE-225940AC7823}"/>
    <cellStyle name="Currency 2 2 2 2 5" xfId="4711" xr:uid="{DAF3BDA3-A896-4CD2-83C1-BE9316479773}"/>
    <cellStyle name="Currency 2 2 2 2 5 2" xfId="11107" xr:uid="{F7493E5C-825D-4FA3-8791-D6DA07952005}"/>
    <cellStyle name="Currency 2 2 2 2 5 2 2" xfId="12558" xr:uid="{37E2D94D-5A90-43BF-ACCF-1B2DDADE3312}"/>
    <cellStyle name="Currency 2 2 2 2 5 2 2 2" xfId="16131" xr:uid="{24F634F5-DD12-46E0-B6B8-19391C04E5DF}"/>
    <cellStyle name="Currency 2 2 2 2 5 2 2 3" xfId="19658" xr:uid="{9D587ACC-7463-444F-9FB4-B8E969AC9F98}"/>
    <cellStyle name="Currency 2 2 2 2 5 2 3" xfId="14703" xr:uid="{265EFA07-F88C-4ECF-89E5-23FBDCC4CFC4}"/>
    <cellStyle name="Currency 2 2 2 2 5 2 4" xfId="18230" xr:uid="{70251991-662F-4730-91F1-DCE528C1AE43}"/>
    <cellStyle name="Currency 2 2 2 2 5 3" xfId="9775" xr:uid="{FF65CD80-4341-4646-B8C3-F401948CBC2E}"/>
    <cellStyle name="Currency 2 2 2 2 5 4" xfId="46714" xr:uid="{41E95F07-E5ED-476B-8B26-F8BEDE40A025}"/>
    <cellStyle name="Currency 2 2 2 2 6" xfId="5614" xr:uid="{BEBDA399-487D-4289-AEB5-737F9EC21804}"/>
    <cellStyle name="Currency 2 2 2 2 6 2" xfId="12158" xr:uid="{B667D759-C916-41E7-B303-F070EAC85B60}"/>
    <cellStyle name="Currency 2 2 2 2 6 2 2" xfId="15731" xr:uid="{B9AC9002-31D0-4C49-8AE8-02F191255E8B}"/>
    <cellStyle name="Currency 2 2 2 2 6 2 3" xfId="19258" xr:uid="{7C544298-D21D-4DF3-8533-B8CA00BF0C1E}"/>
    <cellStyle name="Currency 2 2 2 2 6 3" xfId="14310" xr:uid="{AB44D806-95EB-4F18-9C50-0DF725A37196}"/>
    <cellStyle name="Currency 2 2 2 2 6 4" xfId="17837" xr:uid="{C1772928-0D69-45E7-B078-ACD3B90349E6}"/>
    <cellStyle name="Currency 2 2 2 2 6 5" xfId="10678" xr:uid="{66082023-C62E-4BD1-A223-0EE6B186DF24}"/>
    <cellStyle name="Currency 2 2 2 2 6 6" xfId="47614" xr:uid="{260EDBCA-B63B-4BE0-8E82-988510C5B14C}"/>
    <cellStyle name="Currency 2 2 2 2 7" xfId="11462" xr:uid="{7F3E886B-5464-4A05-A2E4-2D105E8E85C1}"/>
    <cellStyle name="Currency 2 2 2 2 7 2" xfId="15057" xr:uid="{BFA63693-2C1D-4FB1-A6AA-C5743ABF24B7}"/>
    <cellStyle name="Currency 2 2 2 2 7 3" xfId="18584" xr:uid="{E4C0E1E1-DE27-4533-BDD3-0FEBD5DBF6C1}"/>
    <cellStyle name="Currency 2 2 2 2 8" xfId="7184" xr:uid="{877D1DA9-167E-4FAD-9C36-E7C67F7107F3}"/>
    <cellStyle name="Currency 2 2 2 2 8 2" xfId="13644" xr:uid="{BB30B920-BC7A-408E-AE95-B4029DFA8A8C}"/>
    <cellStyle name="Currency 2 2 2 2 8 3" xfId="17180" xr:uid="{7FA08FEB-2487-4ECA-9502-9FFDB85FCD5B}"/>
    <cellStyle name="Currency 2 2 2 2 9" xfId="13336" xr:uid="{4509FAE1-9039-4816-A401-BE7D53D1B5A2}"/>
    <cellStyle name="Currency 2 2 2 3" xfId="1852" xr:uid="{DAFB400C-E657-453D-9D99-7030C3EFADA9}"/>
    <cellStyle name="Currency 2 2 2 3 2" xfId="3619" xr:uid="{9CA2A432-8232-44D2-AC71-130005CB9B54}"/>
    <cellStyle name="Currency 2 2 2 3 2 2" xfId="11357" xr:uid="{03DF5BE6-2E4F-4E0C-B1F2-8D8C23F19BB2}"/>
    <cellStyle name="Currency 2 2 2 3 2 2 2" xfId="12822" xr:uid="{8BE742B9-4DC6-45A4-9DD8-6B98A043AB25}"/>
    <cellStyle name="Currency 2 2 2 3 2 2 2 2" xfId="16395" xr:uid="{75BF26C9-78D1-4662-BFB2-0EBAF53801A2}"/>
    <cellStyle name="Currency 2 2 2 3 2 2 2 3" xfId="19922" xr:uid="{4903F672-ADA2-4F9C-A508-74124407929E}"/>
    <cellStyle name="Currency 2 2 2 3 2 2 3" xfId="14953" xr:uid="{B9C80576-D5FC-4FB6-AB31-C54786B88786}"/>
    <cellStyle name="Currency 2 2 2 3 2 2 4" xfId="18480" xr:uid="{69DB4CFC-1317-48F0-81F7-C3D5251390DA}"/>
    <cellStyle name="Currency 2 2 2 3 2 3" xfId="10933" xr:uid="{3F63061D-223C-4450-989A-2F0D5FC488B1}"/>
    <cellStyle name="Currency 2 2 2 3 2 3 2" xfId="12415" xr:uid="{D992AC99-B086-4EF2-8DB8-43DBB981886F}"/>
    <cellStyle name="Currency 2 2 2 3 2 3 2 2" xfId="15988" xr:uid="{DAC17F93-BBF8-4353-8065-BCDB8C24BC8F}"/>
    <cellStyle name="Currency 2 2 2 3 2 3 2 3" xfId="19515" xr:uid="{7779B12D-FCED-46E4-83CE-0F00CAC468A5}"/>
    <cellStyle name="Currency 2 2 2 3 2 3 3" xfId="14561" xr:uid="{2B365BC2-F63C-432B-89D8-D6CD402B4FD2}"/>
    <cellStyle name="Currency 2 2 2 3 2 3 4" xfId="18088" xr:uid="{EDB8CA98-1AB3-4503-8A6E-ABD73C0F0380}"/>
    <cellStyle name="Currency 2 2 2 3 2 4" xfId="12018" xr:uid="{5C9436F7-C418-4CAF-B955-2B673EDA58B6}"/>
    <cellStyle name="Currency 2 2 2 3 2 4 2" xfId="15596" xr:uid="{7B1AB68D-1971-4AA6-8324-1F9D5729CC36}"/>
    <cellStyle name="Currency 2 2 2 3 2 4 3" xfId="19123" xr:uid="{AACE317D-3C7A-4446-A076-061B541847AE}"/>
    <cellStyle name="Currency 2 2 2 3 2 5" xfId="14189" xr:uid="{BB04DF80-073E-4F23-B530-883AA24F13B7}"/>
    <cellStyle name="Currency 2 2 2 3 2 6" xfId="17716" xr:uid="{9D324CB5-5C35-4113-B2A7-F408442A5DF2}"/>
    <cellStyle name="Currency 2 2 2 3 2 7" xfId="10489" xr:uid="{C7CFF7F1-496F-41C3-A6B9-68F2FA4F72FC}"/>
    <cellStyle name="Currency 2 2 2 3 2 8" xfId="45644" xr:uid="{D49D2AD9-A400-4624-A8BC-5038A19C07CC}"/>
    <cellStyle name="Currency 2 2 2 3 3" xfId="4990" xr:uid="{AC793F01-FF2E-4556-BA2F-6BB0D62151B0}"/>
    <cellStyle name="Currency 2 2 2 3 3 2" xfId="11130" xr:uid="{1D7DD036-7983-45AE-BA02-14DAD238BBC9}"/>
    <cellStyle name="Currency 2 2 2 3 3 2 2" xfId="12582" xr:uid="{858F6DD6-D593-4D40-95BD-51750B4E8D41}"/>
    <cellStyle name="Currency 2 2 2 3 3 2 2 2" xfId="16155" xr:uid="{5C5C40C2-960A-472C-A735-AF591606445F}"/>
    <cellStyle name="Currency 2 2 2 3 3 2 2 3" xfId="19682" xr:uid="{EC3944F5-977D-4320-B0E6-22F2AE6BFBFD}"/>
    <cellStyle name="Currency 2 2 2 3 3 2 3" xfId="14726" xr:uid="{B6996B1A-C062-427F-A5D2-5E111B318498}"/>
    <cellStyle name="Currency 2 2 2 3 3 2 4" xfId="18253" xr:uid="{C95A1CF4-F6DA-49EE-A594-B69635E84477}"/>
    <cellStyle name="Currency 2 2 2 3 3 3" xfId="9406" xr:uid="{6E9638FF-A093-44D3-BF9F-40980056DFD2}"/>
    <cellStyle name="Currency 2 2 2 3 3 4" xfId="46993" xr:uid="{4EF2A62D-6B22-401C-896A-C8A5255019F1}"/>
    <cellStyle name="Currency 2 2 2 3 4" xfId="10702" xr:uid="{6EF1602E-47DC-44B9-99FB-3C8360754AF9}"/>
    <cellStyle name="Currency 2 2 2 3 4 2" xfId="12182" xr:uid="{1BC8F834-266B-46BD-B11E-4E1439F61C19}"/>
    <cellStyle name="Currency 2 2 2 3 4 2 2" xfId="15755" xr:uid="{F722A8D4-DB2F-4876-9BCC-BA58C8515DA1}"/>
    <cellStyle name="Currency 2 2 2 3 4 2 3" xfId="19282" xr:uid="{80EF9A1F-EB18-4921-B4CD-A9231235BC23}"/>
    <cellStyle name="Currency 2 2 2 3 4 3" xfId="14334" xr:uid="{7028F8BA-1D2D-4E40-9FDB-8242E3AD825F}"/>
    <cellStyle name="Currency 2 2 2 3 4 4" xfId="17861" xr:uid="{81C58F0F-C5F9-43D7-864B-548B8BDFF6DA}"/>
    <cellStyle name="Currency 2 2 2 3 5" xfId="11522" xr:uid="{442A5CF9-86F7-498A-846E-E2CA71483BE2}"/>
    <cellStyle name="Currency 2 2 2 3 5 2" xfId="15117" xr:uid="{24E7614B-2BE9-4E10-94FA-F2B196C3CF5A}"/>
    <cellStyle name="Currency 2 2 2 3 5 3" xfId="18644" xr:uid="{381007E5-592E-4085-8CC8-F179EB7CBABC}"/>
    <cellStyle name="Currency 2 2 2 3 6" xfId="13639" xr:uid="{B13939AD-2744-4B67-9F97-8CB7FCDE81BD}"/>
    <cellStyle name="Currency 2 2 2 3 7" xfId="17175" xr:uid="{91A127FB-802C-4D19-9B07-C0A561BE787E}"/>
    <cellStyle name="Currency 2 2 2 3 8" xfId="7179" xr:uid="{CF7903A4-C80A-45A6-B518-499CB353B083}"/>
    <cellStyle name="Currency 2 2 2 3 9" xfId="43903" xr:uid="{70687460-5A98-4DC0-A2DF-4266CC622416}"/>
    <cellStyle name="Currency 2 2 2 4" xfId="1277" xr:uid="{B7C67368-CB01-44B9-97F6-7A20A19EDE90}"/>
    <cellStyle name="Currency 2 2 2 4 2" xfId="3084" xr:uid="{D26D5EDA-FB76-4F43-904A-6F5562A8BE84}"/>
    <cellStyle name="Currency 2 2 2 4 2 2" xfId="11333" xr:uid="{A1896A77-78FB-4C94-9861-FC92CC2DF86F}"/>
    <cellStyle name="Currency 2 2 2 4 2 2 2" xfId="12798" xr:uid="{B8FDE79B-1BC3-47EE-89E5-8D4410AD4F76}"/>
    <cellStyle name="Currency 2 2 2 4 2 2 2 2" xfId="16371" xr:uid="{3E578449-4B27-472A-A205-6F0D97F3D883}"/>
    <cellStyle name="Currency 2 2 2 4 2 2 2 3" xfId="19898" xr:uid="{08757377-1236-4F64-8ACD-CEBA7AA4CC80}"/>
    <cellStyle name="Currency 2 2 2 4 2 2 3" xfId="14929" xr:uid="{C515ED6B-D7D9-4212-BC89-536D17FF1898}"/>
    <cellStyle name="Currency 2 2 2 4 2 2 4" xfId="18456" xr:uid="{4D73240F-31F9-4FB7-AC85-B696B0AE15E0}"/>
    <cellStyle name="Currency 2 2 2 4 2 3" xfId="10909" xr:uid="{6776F5D6-BF7F-4E36-B49A-C93760DC7FF6}"/>
    <cellStyle name="Currency 2 2 2 4 2 3 2" xfId="12391" xr:uid="{8FEB8506-67A7-4030-ABED-66D32A037B75}"/>
    <cellStyle name="Currency 2 2 2 4 2 3 2 2" xfId="15964" xr:uid="{986351B1-51B1-43F5-B141-2EA25C173790}"/>
    <cellStyle name="Currency 2 2 2 4 2 3 2 3" xfId="19491" xr:uid="{F44A77B4-9CAC-4115-8782-425F8E7045B9}"/>
    <cellStyle name="Currency 2 2 2 4 2 3 3" xfId="14537" xr:uid="{02D3D554-3832-4147-9F7F-DA75D6B5F9F8}"/>
    <cellStyle name="Currency 2 2 2 4 2 3 4" xfId="18064" xr:uid="{D2931FC2-8774-4E8D-BF5A-50320DAEC7A0}"/>
    <cellStyle name="Currency 2 2 2 4 2 4" xfId="11918" xr:uid="{8AC03443-52FD-44F1-894A-E366AF4E71B9}"/>
    <cellStyle name="Currency 2 2 2 4 2 4 2" xfId="15496" xr:uid="{1D1604E3-1DF8-48FD-BE88-64DB8E66445F}"/>
    <cellStyle name="Currency 2 2 2 4 2 4 3" xfId="19023" xr:uid="{5AF5A944-733B-4C0A-9673-1336478F6CD5}"/>
    <cellStyle name="Currency 2 2 2 4 2 5" xfId="14092" xr:uid="{83E2E97F-B401-448B-ADC9-A48ACC6002A8}"/>
    <cellStyle name="Currency 2 2 2 4 2 6" xfId="17619" xr:uid="{2A9DCE24-9D6B-4806-8DFD-A0557C9AC4E5}"/>
    <cellStyle name="Currency 2 2 2 4 2 7" xfId="10321" xr:uid="{C2BE33C8-472B-4F22-A61B-C5FE10452CA7}"/>
    <cellStyle name="Currency 2 2 2 4 2 8" xfId="45109" xr:uid="{5BE3FF17-B976-43CB-BAE1-D28372EE6CD7}"/>
    <cellStyle name="Currency 2 2 2 4 3" xfId="11197" xr:uid="{5C4927B4-5C8B-4628-A473-28BD8EC4B37C}"/>
    <cellStyle name="Currency 2 2 2 4 3 2" xfId="12662" xr:uid="{E89549D1-C1B0-48CC-8BAE-DF26ED132535}"/>
    <cellStyle name="Currency 2 2 2 4 3 2 2" xfId="16235" xr:uid="{C8C8B851-2D38-4D7D-8FD7-F084DA80206B}"/>
    <cellStyle name="Currency 2 2 2 4 3 2 3" xfId="19762" xr:uid="{E890BF30-71AE-4249-B1E8-762029984011}"/>
    <cellStyle name="Currency 2 2 2 4 3 3" xfId="14793" xr:uid="{FF2C991C-6923-4F03-BBBD-AD58CA184A65}"/>
    <cellStyle name="Currency 2 2 2 4 3 4" xfId="18320" xr:uid="{0AC463DD-2010-4813-9080-1A81FECF5F18}"/>
    <cellStyle name="Currency 2 2 2 4 4" xfId="10770" xr:uid="{C4FFA6EB-C496-4620-B93D-2CD2ACF23D3C}"/>
    <cellStyle name="Currency 2 2 2 4 4 2" xfId="12255" xr:uid="{76C4D696-A4FB-482E-81B6-8AA4BBE2CD3F}"/>
    <cellStyle name="Currency 2 2 2 4 4 2 2" xfId="15828" xr:uid="{7F72B010-CB76-499E-8CAA-181E9176D5B8}"/>
    <cellStyle name="Currency 2 2 2 4 4 2 3" xfId="19355" xr:uid="{D51F369F-36E6-494C-9008-02C2AB835CE1}"/>
    <cellStyle name="Currency 2 2 2 4 4 3" xfId="14402" xr:uid="{0B9C2624-3FD1-4EAB-B0E1-A69900F4C694}"/>
    <cellStyle name="Currency 2 2 2 4 4 4" xfId="17929" xr:uid="{D0B78809-0548-473F-9306-2A6AC2A59FAB}"/>
    <cellStyle name="Currency 2 2 2 4 5" xfId="11498" xr:uid="{572976CD-6E81-4B0D-B425-BC147ACE1708}"/>
    <cellStyle name="Currency 2 2 2 4 5 2" xfId="15093" xr:uid="{A321A339-B98B-45D6-B81C-F2C74A3BE512}"/>
    <cellStyle name="Currency 2 2 2 4 5 3" xfId="18620" xr:uid="{180F0DDB-174F-45AA-B5A7-545C5E2F7705}"/>
    <cellStyle name="Currency 2 2 2 4 6" xfId="13721" xr:uid="{15E6CC07-7A2D-4BE8-A4C4-8F7AB67AB893}"/>
    <cellStyle name="Currency 2 2 2 4 7" xfId="17257" xr:uid="{DAC20C50-338A-4625-BD71-0B8D1F80E3A4}"/>
    <cellStyle name="Currency 2 2 2 4 8" xfId="7281" xr:uid="{9762658A-C2A0-4149-BD96-3B89024C1936}"/>
    <cellStyle name="Currency 2 2 2 4 9" xfId="43368" xr:uid="{7B230A27-7862-4015-B30B-D15DFA82C0D9}"/>
    <cellStyle name="Currency 2 2 2 5" xfId="2508" xr:uid="{58A8FF97-DC71-4B3B-B2AE-E749D205C956}"/>
    <cellStyle name="Currency 2 2 2 5 2" xfId="10337" xr:uid="{6B80E86F-E28B-4598-81CC-86BF1D62B0D0}"/>
    <cellStyle name="Currency 2 2 2 5 2 2" xfId="11925" xr:uid="{4D27E16B-6648-4EA5-8336-AFCF742FE545}"/>
    <cellStyle name="Currency 2 2 2 5 2 2 2" xfId="15503" xr:uid="{6C468499-588C-4D1B-A5E4-EF77C055365E}"/>
    <cellStyle name="Currency 2 2 2 5 2 2 3" xfId="19030" xr:uid="{F82B8CDD-63C6-4768-A5EC-7C55B65625A6}"/>
    <cellStyle name="Currency 2 2 2 5 2 3" xfId="14099" xr:uid="{A6FA3C84-9146-4136-831E-B29BCB302625}"/>
    <cellStyle name="Currency 2 2 2 5 2 4" xfId="17626" xr:uid="{7980620B-7E54-42B5-8FCB-1D8B87A21E57}"/>
    <cellStyle name="Currency 2 2 2 5 3" xfId="7444" xr:uid="{B03EB49D-4BB7-4976-8B13-013AC9BEEA80}"/>
    <cellStyle name="Currency 2 2 2 5 4" xfId="44533" xr:uid="{E1CC4A7C-92E4-4F74-8892-1B8A74FAF825}"/>
    <cellStyle name="Currency 2 2 2 6" xfId="4455" xr:uid="{C4EA0977-5103-4C2C-B976-CF44845BD9E7}"/>
    <cellStyle name="Currency 2 2 2 6 2" xfId="11273" xr:uid="{E0E07496-181D-4802-9EF6-A0CB8484532E}"/>
    <cellStyle name="Currency 2 2 2 6 2 2" xfId="12738" xr:uid="{5AB232D4-D0F3-4180-A3A7-E4668637A2CA}"/>
    <cellStyle name="Currency 2 2 2 6 2 2 2" xfId="16311" xr:uid="{5ACBD50E-73EE-41E3-9B1C-A954F2EB51F4}"/>
    <cellStyle name="Currency 2 2 2 6 2 2 3" xfId="19838" xr:uid="{1AE221E8-7C91-4183-BC4C-810FEE55A8A2}"/>
    <cellStyle name="Currency 2 2 2 6 2 3" xfId="14869" xr:uid="{C9A2332C-A8F0-45F1-B2A3-18971DA7F911}"/>
    <cellStyle name="Currency 2 2 2 6 2 4" xfId="18396" xr:uid="{A880A82F-EDE6-4D99-8AFD-9C27366EDA80}"/>
    <cellStyle name="Currency 2 2 2 6 3" xfId="12331" xr:uid="{28F2A16F-8517-4E19-8E20-514F3A9A8082}"/>
    <cellStyle name="Currency 2 2 2 6 3 2" xfId="15904" xr:uid="{D633850B-50A0-4B0D-8380-66025B796205}"/>
    <cellStyle name="Currency 2 2 2 6 3 3" xfId="19431" xr:uid="{6D175912-EB12-4BAE-9EFF-D34428AF8FF9}"/>
    <cellStyle name="Currency 2 2 2 6 4" xfId="14477" xr:uid="{E3EB27EA-7938-4EA2-A590-CFB0CA0A258E}"/>
    <cellStyle name="Currency 2 2 2 6 5" xfId="18004" xr:uid="{C14EBC67-2807-48C2-A947-1A421EBBDFC4}"/>
    <cellStyle name="Currency 2 2 2 6 6" xfId="10849" xr:uid="{C8DC7836-FD18-4F0A-B720-28AC747091F7}"/>
    <cellStyle name="Currency 2 2 2 6 7" xfId="46458" xr:uid="{9B9ABEC0-43B6-4651-8E55-CC3C3593723A}"/>
    <cellStyle name="Currency 2 2 2 7" xfId="5613" xr:uid="{880FFD16-14DF-45A8-90FE-0231A610FF6E}"/>
    <cellStyle name="Currency 2 2 2 7 2" xfId="12502" xr:uid="{828D460E-99A0-4BDA-9610-28833F09A850}"/>
    <cellStyle name="Currency 2 2 2 7 2 2" xfId="16075" xr:uid="{2DD47EA0-6F78-427E-B2F2-E96CF50C0796}"/>
    <cellStyle name="Currency 2 2 2 7 2 3" xfId="19602" xr:uid="{3DF86FCC-AC64-4860-8A8E-9F9533118D57}"/>
    <cellStyle name="Currency 2 2 2 7 3" xfId="14647" xr:uid="{08B2B2E7-7CDA-4049-8D43-D48D773CF20F}"/>
    <cellStyle name="Currency 2 2 2 7 4" xfId="18174" xr:uid="{3B19C50E-28AC-4885-A787-AB708524A45B}"/>
    <cellStyle name="Currency 2 2 2 7 5" xfId="11051" xr:uid="{7932DADB-6377-4F49-ACCB-EE79E85C3033}"/>
    <cellStyle name="Currency 2 2 2 7 6" xfId="47613" xr:uid="{ED3714F7-461E-431E-ADF4-868D551D13E8}"/>
    <cellStyle name="Currency 2 2 2 8" xfId="10635" xr:uid="{7DDE61E6-E84F-4EE4-A91E-90D281990FC7}"/>
    <cellStyle name="Currency 2 2 2 8 2" xfId="12102" xr:uid="{0E004A39-D16A-4937-8636-23DC6AE6D6CC}"/>
    <cellStyle name="Currency 2 2 2 8 2 2" xfId="15675" xr:uid="{97493571-BB20-4E83-957A-80DCD6FFC349}"/>
    <cellStyle name="Currency 2 2 2 8 2 3" xfId="19202" xr:uid="{D19C09FD-3F4B-4767-9F6F-FAB638A9A8BA}"/>
    <cellStyle name="Currency 2 2 2 8 3" xfId="14267" xr:uid="{5FC78FBE-BAE1-4601-AE2D-7E165338EDF2}"/>
    <cellStyle name="Currency 2 2 2 8 4" xfId="17794" xr:uid="{E00BD150-1E93-4F44-812B-E540798ADF63}"/>
    <cellStyle name="Currency 2 2 2 9" xfId="11438" xr:uid="{C4C0599A-9D44-435C-8A1B-58E36F1BF4C0}"/>
    <cellStyle name="Currency 2 2 2 9 2" xfId="15033" xr:uid="{25F4BC1C-C545-41B3-AA2F-B1601B5257DD}"/>
    <cellStyle name="Currency 2 2 2 9 3" xfId="18560" xr:uid="{D8C4AAE9-4BF2-4F64-956B-ABE0A6EB08C1}"/>
    <cellStyle name="Currency 2 2 3" xfId="949" xr:uid="{912DEDA2-CE83-4C29-B21A-4998DE20AA3C}"/>
    <cellStyle name="Currency 2 2 3 10" xfId="13335" xr:uid="{90A69A4D-EEFA-4D39-909B-19849E77A370}"/>
    <cellStyle name="Currency 2 2 3 11" xfId="16871" xr:uid="{F329266E-6EC0-454D-AB86-C6E5ECCF16AD}"/>
    <cellStyle name="Currency 2 2 3 12" xfId="6562" xr:uid="{06027309-E76D-4291-9842-517BE4DD2FB4}"/>
    <cellStyle name="Currency 2 2 3 13" xfId="6797" xr:uid="{798286FA-FD47-4057-9480-811F09225C22}"/>
    <cellStyle name="Currency 2 2 3 14" xfId="43045" xr:uid="{2BCF2D57-A82C-4B15-845E-43A92AEB397A}"/>
    <cellStyle name="Currency 2 2 3 2" xfId="2092" xr:uid="{F40BFD04-1F82-4BA6-BE4A-6515097F2CCB}"/>
    <cellStyle name="Currency 2 2 3 2 10" xfId="44139" xr:uid="{E34D6458-47CA-49E7-9333-5C7101E856C5}"/>
    <cellStyle name="Currency 2 2 3 2 2" xfId="3855" xr:uid="{123B9F98-27B8-477C-9357-A5B70682FD03}"/>
    <cellStyle name="Currency 2 2 3 2 2 2" xfId="10341" xr:uid="{3D71F3A5-D6DB-4AD2-A60A-3E6CA9C85936}"/>
    <cellStyle name="Currency 2 2 3 2 2 2 2" xfId="11389" xr:uid="{818F5A93-2A81-4E53-A399-9503E2D1E43A}"/>
    <cellStyle name="Currency 2 2 3 2 2 2 2 2" xfId="12854" xr:uid="{E17D9D75-FB4D-4181-BA2D-D12941B6C0EC}"/>
    <cellStyle name="Currency 2 2 3 2 2 2 2 2 2" xfId="16427" xr:uid="{B3E5626E-E992-4D28-91BE-54E6C7F0ECF6}"/>
    <cellStyle name="Currency 2 2 3 2 2 2 2 2 3" xfId="19954" xr:uid="{39D67B94-156C-4FA8-B5CB-25AF9EC4DB84}"/>
    <cellStyle name="Currency 2 2 3 2 2 2 2 3" xfId="14985" xr:uid="{82D981C2-C986-4B89-BD94-54F7EEAC4392}"/>
    <cellStyle name="Currency 2 2 3 2 2 2 2 4" xfId="18512" xr:uid="{906AAFC0-2079-452B-91A3-12DD64C6E803}"/>
    <cellStyle name="Currency 2 2 3 2 2 2 3" xfId="11927" xr:uid="{087ECD1B-C888-4593-9454-02C817FD12AD}"/>
    <cellStyle name="Currency 2 2 3 2 2 2 3 2" xfId="15505" xr:uid="{CAC3038F-BD54-427B-B838-D29FA31B2F93}"/>
    <cellStyle name="Currency 2 2 3 2 2 2 3 3" xfId="19032" xr:uid="{0CD06B0D-2EB2-40FC-9BC1-D99D2AD242FB}"/>
    <cellStyle name="Currency 2 2 3 2 2 2 4" xfId="14101" xr:uid="{9861BB57-C87D-4B55-B88A-72E6555206A5}"/>
    <cellStyle name="Currency 2 2 3 2 2 2 5" xfId="17628" xr:uid="{0A84D545-8F2F-433F-817C-DCA27A7CCF4E}"/>
    <cellStyle name="Currency 2 2 3 2 2 3" xfId="10965" xr:uid="{0646D502-1AD4-465E-870C-49E966BCCF7F}"/>
    <cellStyle name="Currency 2 2 3 2 2 3 2" xfId="12447" xr:uid="{4EACD280-2675-4F45-BC86-612C947371BA}"/>
    <cellStyle name="Currency 2 2 3 2 2 3 2 2" xfId="16020" xr:uid="{950E168A-F8B2-4A2F-AB94-4FF7E2D4B25C}"/>
    <cellStyle name="Currency 2 2 3 2 2 3 2 3" xfId="19547" xr:uid="{E8DF03E1-6C32-4E29-B9B8-33B7E6E6797F}"/>
    <cellStyle name="Currency 2 2 3 2 2 3 3" xfId="14593" xr:uid="{E593DD1A-730B-48F7-B31E-6823C9452011}"/>
    <cellStyle name="Currency 2 2 3 2 2 3 4" xfId="18120" xr:uid="{723059BD-2B23-41A7-887C-2547365CDE1A}"/>
    <cellStyle name="Currency 2 2 3 2 2 4" xfId="11554" xr:uid="{166180F7-454F-42C5-9707-053C03360517}"/>
    <cellStyle name="Currency 2 2 3 2 2 4 2" xfId="15149" xr:uid="{B3D3957D-0A75-4FD2-8DB1-3067B53C3FAF}"/>
    <cellStyle name="Currency 2 2 3 2 2 4 3" xfId="18676" xr:uid="{95956101-3FCE-4987-8A9F-A36096738F4F}"/>
    <cellStyle name="Currency 2 2 3 2 2 5" xfId="13585" xr:uid="{F3875148-D073-40DF-AE29-62211D87079A}"/>
    <cellStyle name="Currency 2 2 3 2 2 6" xfId="17121" xr:uid="{8129F689-77D3-4AF4-A76C-FE911D18D924}"/>
    <cellStyle name="Currency 2 2 3 2 2 7" xfId="7125" xr:uid="{86B0ED2B-82F1-40D7-92A4-9A9A01AD1062}"/>
    <cellStyle name="Currency 2 2 3 2 2 8" xfId="45880" xr:uid="{EB282CA4-1832-4048-9361-25C8EEC5C1D5}"/>
    <cellStyle name="Currency 2 2 3 2 3" xfId="5226" xr:uid="{67A09F69-303B-4057-9D27-FB92348A24DF}"/>
    <cellStyle name="Currency 2 2 3 2 3 2" xfId="11305" xr:uid="{6EA48A01-228A-46AF-A5A5-69D1691826FF}"/>
    <cellStyle name="Currency 2 2 3 2 3 2 2" xfId="12770" xr:uid="{CD19FC7E-6C7E-4853-B948-3377E89AB5BF}"/>
    <cellStyle name="Currency 2 2 3 2 3 2 2 2" xfId="16343" xr:uid="{B605B3E6-8DE7-4DB1-A8A8-FAD47AF236DD}"/>
    <cellStyle name="Currency 2 2 3 2 3 2 2 3" xfId="19870" xr:uid="{98BAE829-A015-47F8-821F-07A2E8BF46E9}"/>
    <cellStyle name="Currency 2 2 3 2 3 2 3" xfId="14901" xr:uid="{C25518C6-8737-4AAD-9202-184A39248AD0}"/>
    <cellStyle name="Currency 2 2 3 2 3 2 4" xfId="18428" xr:uid="{7502DB24-D3F5-45ED-AA24-A2C5A9317CAF}"/>
    <cellStyle name="Currency 2 2 3 2 3 3" xfId="10881" xr:uid="{444FD230-15E9-4153-B77B-903F2477C13E}"/>
    <cellStyle name="Currency 2 2 3 2 3 3 2" xfId="12363" xr:uid="{128373E9-7D09-42A1-93F3-48634F00351A}"/>
    <cellStyle name="Currency 2 2 3 2 3 3 2 2" xfId="15936" xr:uid="{B07DB864-8B49-4325-A0C2-AC203B505CDA}"/>
    <cellStyle name="Currency 2 2 3 2 3 3 2 3" xfId="19463" xr:uid="{00128F71-4F89-4395-90C1-EF334EC7CF50}"/>
    <cellStyle name="Currency 2 2 3 2 3 3 3" xfId="14509" xr:uid="{7613CB7C-7B38-466E-A146-974CC2EBDD02}"/>
    <cellStyle name="Currency 2 2 3 2 3 3 4" xfId="18036" xr:uid="{CE23ADF2-C1EB-4147-9900-6018DFDDCD49}"/>
    <cellStyle name="Currency 2 2 3 2 3 4" xfId="9474" xr:uid="{549E005B-B56E-4495-B4EA-88BFCFE42864}"/>
    <cellStyle name="Currency 2 2 3 2 3 5" xfId="47229" xr:uid="{3A997F67-B61C-494A-8846-0386EF8A3743}"/>
    <cellStyle name="Currency 2 2 3 2 4" xfId="11161" xr:uid="{33220335-C11A-4451-851A-CADCFF2407FA}"/>
    <cellStyle name="Currency 2 2 3 2 4 2" xfId="12626" xr:uid="{344151A1-B1A3-445C-887C-D20E29C49C95}"/>
    <cellStyle name="Currency 2 2 3 2 4 2 2" xfId="16199" xr:uid="{E3FCE432-8927-451A-AB8E-7C9506078DDF}"/>
    <cellStyle name="Currency 2 2 3 2 4 2 3" xfId="19726" xr:uid="{4CBC71F2-AAD9-4296-8534-927E59BAAFD8}"/>
    <cellStyle name="Currency 2 2 3 2 4 3" xfId="14757" xr:uid="{253E8F49-1644-4A50-A944-F5C0C7BBA437}"/>
    <cellStyle name="Currency 2 2 3 2 4 4" xfId="18284" xr:uid="{D77066C3-106D-4DEA-8F9E-43460AAD99DF}"/>
    <cellStyle name="Currency 2 2 3 2 5" xfId="10734" xr:uid="{7C42475C-0E61-4256-A872-0E905FCD0FA7}"/>
    <cellStyle name="Currency 2 2 3 2 5 2" xfId="12219" xr:uid="{CFDFD84A-225B-4DEB-9660-9CC265AE72B5}"/>
    <cellStyle name="Currency 2 2 3 2 5 2 2" xfId="15792" xr:uid="{70AD87B3-4B68-4E7E-8187-638F60794D81}"/>
    <cellStyle name="Currency 2 2 3 2 5 2 3" xfId="19319" xr:uid="{2CE61950-E20A-4E3E-A68C-A33B92AA744C}"/>
    <cellStyle name="Currency 2 2 3 2 5 3" xfId="14366" xr:uid="{3517C93C-CFFC-4B0C-A7A1-50EAA68F24A1}"/>
    <cellStyle name="Currency 2 2 3 2 5 4" xfId="17893" xr:uid="{947DEC01-00EA-4669-A41C-FC134B1C8AF4}"/>
    <cellStyle name="Currency 2 2 3 2 6" xfId="11470" xr:uid="{F222081A-D22F-466F-B184-801D0DD5B490}"/>
    <cellStyle name="Currency 2 2 3 2 6 2" xfId="15065" xr:uid="{443623BF-E42A-4C0C-B142-A65496BFB20C}"/>
    <cellStyle name="Currency 2 2 3 2 6 3" xfId="18592" xr:uid="{2CE8370B-A56F-4105-A1DF-D673013DB5C3}"/>
    <cellStyle name="Currency 2 2 3 2 7" xfId="13637" xr:uid="{692431F6-37FC-4B31-8E94-525128178C75}"/>
    <cellStyle name="Currency 2 2 3 2 8" xfId="17173" xr:uid="{3CD8F3D8-C808-4B75-986B-F8D52CEB0DCA}"/>
    <cellStyle name="Currency 2 2 3 2 9" xfId="7177" xr:uid="{BF55B0AB-F4C9-4EF9-9A82-7725B40EB17D}"/>
    <cellStyle name="Currency 2 2 3 3" xfId="1532" xr:uid="{C111C4F2-40F0-4653-AAF2-304E9926220D}"/>
    <cellStyle name="Currency 2 2 3 3 2" xfId="3339" xr:uid="{2B48E8DF-FC7B-4B7D-B1FB-AD8C2285D913}"/>
    <cellStyle name="Currency 2 2 3 3 2 2" xfId="11365" xr:uid="{A5A7829A-5281-4613-9FCC-A815CD5DE308}"/>
    <cellStyle name="Currency 2 2 3 3 2 2 2" xfId="12830" xr:uid="{F3E5414E-95D9-4725-BF74-F59852378385}"/>
    <cellStyle name="Currency 2 2 3 3 2 2 2 2" xfId="16403" xr:uid="{F50F8414-81DC-4AAD-8687-D755938A1BA0}"/>
    <cellStyle name="Currency 2 2 3 3 2 2 2 3" xfId="19930" xr:uid="{9A27881B-101E-4973-898F-DAC5C6EF664A}"/>
    <cellStyle name="Currency 2 2 3 3 2 2 3" xfId="14961" xr:uid="{B2F46C85-4F68-4F05-B054-C723DCE07C29}"/>
    <cellStyle name="Currency 2 2 3 3 2 2 4" xfId="18488" xr:uid="{23ED4124-7F07-4783-B47B-2C5A820374B6}"/>
    <cellStyle name="Currency 2 2 3 3 2 3" xfId="10941" xr:uid="{B1E537B5-0E66-4643-A9FA-1B1004E84FC5}"/>
    <cellStyle name="Currency 2 2 3 3 2 3 2" xfId="12423" xr:uid="{7149E471-5E15-4485-8E2E-D045798EBFC5}"/>
    <cellStyle name="Currency 2 2 3 3 2 3 2 2" xfId="15996" xr:uid="{D1C33A73-A512-431A-91E9-F91E92E03C31}"/>
    <cellStyle name="Currency 2 2 3 3 2 3 2 3" xfId="19523" xr:uid="{F38AC663-65DB-4AEE-850E-43876B23A859}"/>
    <cellStyle name="Currency 2 2 3 3 2 3 3" xfId="14569" xr:uid="{C8D23DF3-6C5B-4C3D-91E8-ED83A7E9A20F}"/>
    <cellStyle name="Currency 2 2 3 3 2 3 4" xfId="18096" xr:uid="{9D97CC9A-30D1-4582-BB04-B0997CEDB250}"/>
    <cellStyle name="Currency 2 2 3 3 2 4" xfId="11915" xr:uid="{1C7FFBDC-8BE9-43F9-8DDA-A5D7ACA06604}"/>
    <cellStyle name="Currency 2 2 3 3 2 4 2" xfId="15493" xr:uid="{D5F286B3-AA49-4785-B3B1-D182647D4954}"/>
    <cellStyle name="Currency 2 2 3 3 2 4 3" xfId="19020" xr:uid="{E06FEDA9-84C1-47A3-833E-8FBC9C55BBA5}"/>
    <cellStyle name="Currency 2 2 3 3 2 5" xfId="14089" xr:uid="{6AC10147-C54C-4536-81F6-B24B53AAC2EF}"/>
    <cellStyle name="Currency 2 2 3 3 2 6" xfId="17616" xr:uid="{E129E515-7EE8-454E-A730-AB1A5FC4B227}"/>
    <cellStyle name="Currency 2 2 3 3 2 7" xfId="10317" xr:uid="{CB720F5F-C766-4C12-98C4-33A2A3F362EA}"/>
    <cellStyle name="Currency 2 2 3 3 2 8" xfId="45364" xr:uid="{DEBDE8EB-211E-4184-95BF-B41C203B85F0}"/>
    <cellStyle name="Currency 2 2 3 3 3" xfId="9072" xr:uid="{9A37E759-F624-47E8-AA7A-AB20B5CED6F1}"/>
    <cellStyle name="Currency 2 2 3 3 3 2" xfId="11241" xr:uid="{7019C50E-530C-4A32-8466-11EAF460C62B}"/>
    <cellStyle name="Currency 2 2 3 3 3 2 2" xfId="12706" xr:uid="{7AAF69FE-EECE-46CF-BFDC-CE3E11319C8E}"/>
    <cellStyle name="Currency 2 2 3 3 3 2 2 2" xfId="16279" xr:uid="{AFF18C9A-E19D-4159-B304-5A45AB4FF1B6}"/>
    <cellStyle name="Currency 2 2 3 3 3 2 2 3" xfId="19806" xr:uid="{89910ED1-4AD6-422C-BFCF-6B60C80780BA}"/>
    <cellStyle name="Currency 2 2 3 3 3 2 3" xfId="14837" xr:uid="{DE24C52E-EF7C-4384-9AFE-AD1C69AE731C}"/>
    <cellStyle name="Currency 2 2 3 3 3 2 4" xfId="18364" xr:uid="{1A895504-02F1-4E1C-9821-9B67B51B9AF0}"/>
    <cellStyle name="Currency 2 2 3 3 4" xfId="10813" xr:uid="{A2563494-36E4-4007-AF8F-FBA496E1B8C9}"/>
    <cellStyle name="Currency 2 2 3 3 4 2" xfId="12299" xr:uid="{03E66255-CD7E-40BB-9581-A9A40D4D1AE0}"/>
    <cellStyle name="Currency 2 2 3 3 4 2 2" xfId="15872" xr:uid="{DFCDC3AF-A3AA-4656-8917-271877011817}"/>
    <cellStyle name="Currency 2 2 3 3 4 2 3" xfId="19399" xr:uid="{9DB5A680-1679-4F03-B28E-64252826B8DC}"/>
    <cellStyle name="Currency 2 2 3 3 4 3" xfId="14445" xr:uid="{7B4CD5A6-1AA6-4DF6-9EF4-31A97CBDF354}"/>
    <cellStyle name="Currency 2 2 3 3 4 4" xfId="17972" xr:uid="{0D86E1CE-DC0C-4FBE-BCBC-E8882D377F7C}"/>
    <cellStyle name="Currency 2 2 3 3 5" xfId="11530" xr:uid="{E6BD7759-1F64-41B1-835E-B7F7FC257D44}"/>
    <cellStyle name="Currency 2 2 3 3 5 2" xfId="15125" xr:uid="{EB9D9506-F661-40A7-867D-D1C8FDDDD2E2}"/>
    <cellStyle name="Currency 2 2 3 3 5 3" xfId="18652" xr:uid="{C263BB3D-AB6D-4F84-812D-74625E9C6036}"/>
    <cellStyle name="Currency 2 2 3 3 6" xfId="13718" xr:uid="{2BD29D29-F003-45A5-ADC6-08A3CF4023E8}"/>
    <cellStyle name="Currency 2 2 3 3 7" xfId="17254" xr:uid="{5E30BA25-5A42-4629-86B2-A008DAF25432}"/>
    <cellStyle name="Currency 2 2 3 3 8" xfId="7278" xr:uid="{921B428E-9EA7-4165-A938-0FDCFE61BC35}"/>
    <cellStyle name="Currency 2 2 3 3 9" xfId="43623" xr:uid="{EB46476B-373D-40A8-9CF5-2D4E9AF8566C}"/>
    <cellStyle name="Currency 2 2 3 4" xfId="2761" xr:uid="{9777997C-0B8C-430A-BB3E-A950A21AB799}"/>
    <cellStyle name="Currency 2 2 3 4 2" xfId="10267" xr:uid="{C23B49F0-2CB9-4CA6-8F70-7014F6869790}"/>
    <cellStyle name="Currency 2 2 3 4 2 2" xfId="11341" xr:uid="{DDF5BD9A-8E2A-4416-B3ED-93C0BA804F32}"/>
    <cellStyle name="Currency 2 2 3 4 2 2 2" xfId="12806" xr:uid="{562FA628-4218-433D-BB03-A6A2629ADF42}"/>
    <cellStyle name="Currency 2 2 3 4 2 2 2 2" xfId="16379" xr:uid="{F83A49AD-DC70-4F7A-AAFE-1D5523AA0AC6}"/>
    <cellStyle name="Currency 2 2 3 4 2 2 2 3" xfId="19906" xr:uid="{CD4900AC-CA21-4A66-9170-C0ED97C66508}"/>
    <cellStyle name="Currency 2 2 3 4 2 2 3" xfId="14937" xr:uid="{C39A98EB-0282-459C-936B-D6F5BE47C585}"/>
    <cellStyle name="Currency 2 2 3 4 2 2 4" xfId="18464" xr:uid="{67BB5AD3-729E-4E23-8632-B58A87D2024A}"/>
    <cellStyle name="Currency 2 2 3 4 2 3" xfId="11880" xr:uid="{90CCEACB-A798-462D-8E7B-E925841F2502}"/>
    <cellStyle name="Currency 2 2 3 4 2 3 2" xfId="15458" xr:uid="{4294A96D-3649-4D7A-9FFC-166CB54479A3}"/>
    <cellStyle name="Currency 2 2 3 4 2 3 3" xfId="18985" xr:uid="{AACED062-DD60-493E-9972-BC43E3EB4017}"/>
    <cellStyle name="Currency 2 2 3 4 2 4" xfId="14054" xr:uid="{002C2F07-2DBD-4F09-99AD-9A6968AC182D}"/>
    <cellStyle name="Currency 2 2 3 4 2 5" xfId="17581" xr:uid="{3D1682CD-FBB1-4919-BC3F-01F25593C3E0}"/>
    <cellStyle name="Currency 2 2 3 4 3" xfId="10917" xr:uid="{AF771E33-D835-4A18-B76C-D2F78B4001D8}"/>
    <cellStyle name="Currency 2 2 3 4 3 2" xfId="12399" xr:uid="{DCFB7546-7C32-48FA-B435-0C987B9E477B}"/>
    <cellStyle name="Currency 2 2 3 4 3 2 2" xfId="15972" xr:uid="{5E8D24D1-D0F3-46AF-82A7-8013EB786A1C}"/>
    <cellStyle name="Currency 2 2 3 4 3 2 3" xfId="19499" xr:uid="{DF60F832-82AF-4881-9A19-17932CE86FAD}"/>
    <cellStyle name="Currency 2 2 3 4 3 3" xfId="14545" xr:uid="{2A05FF23-B1DB-445F-9CCA-7034508EA8CF}"/>
    <cellStyle name="Currency 2 2 3 4 3 4" xfId="18072" xr:uid="{A664770C-2E7F-4114-A36F-6774050E4715}"/>
    <cellStyle name="Currency 2 2 3 4 4" xfId="11506" xr:uid="{BE4339C4-518B-4CD0-AD09-3802824CC6B1}"/>
    <cellStyle name="Currency 2 2 3 4 4 2" xfId="15101" xr:uid="{9FEEE98E-75CE-41CA-87E1-AB2866E80BA9}"/>
    <cellStyle name="Currency 2 2 3 4 4 3" xfId="18628" xr:uid="{C5DCE259-C01A-4949-96C7-786B76C6D5AA}"/>
    <cellStyle name="Currency 2 2 3 4 5" xfId="13460" xr:uid="{841F9E9C-6504-43DA-AA49-91AD822CD55F}"/>
    <cellStyle name="Currency 2 2 3 4 6" xfId="16996" xr:uid="{7D29E259-C4B3-4951-BAAC-9AE67AF1E29F}"/>
    <cellStyle name="Currency 2 2 3 4 7" xfId="6942" xr:uid="{3A800168-BE82-4F48-A2E5-A40DF3CB3243}"/>
    <cellStyle name="Currency 2 2 3 4 8" xfId="44786" xr:uid="{B63DEFB9-789E-4E36-B500-76A217586782}"/>
    <cellStyle name="Currency 2 2 3 5" xfId="4710" xr:uid="{CB0296FD-D90B-4D64-A0E8-3F604BFE7679}"/>
    <cellStyle name="Currency 2 2 3 5 2" xfId="11281" xr:uid="{3A630FE8-FFF8-4F96-AD6D-D99D41D700C0}"/>
    <cellStyle name="Currency 2 2 3 5 2 2" xfId="12746" xr:uid="{22FB09B3-383B-4718-8C34-65B224509A27}"/>
    <cellStyle name="Currency 2 2 3 5 2 2 2" xfId="16319" xr:uid="{0923731B-28B6-4E75-A4F1-42870218A9B8}"/>
    <cellStyle name="Currency 2 2 3 5 2 2 3" xfId="19846" xr:uid="{A9625785-FDA7-40BD-A1D2-EBCC1B9B2261}"/>
    <cellStyle name="Currency 2 2 3 5 2 3" xfId="14877" xr:uid="{EF6EB4A2-F5E7-49CD-8001-C64D592F3AB9}"/>
    <cellStyle name="Currency 2 2 3 5 2 4" xfId="18404" xr:uid="{935B4F7C-B413-493B-95A8-85606FC82846}"/>
    <cellStyle name="Currency 2 2 3 5 3" xfId="10857" xr:uid="{AC0F2DB4-5E85-4908-BEDB-ACD633EEC484}"/>
    <cellStyle name="Currency 2 2 3 5 3 2" xfId="12339" xr:uid="{62704F75-97D3-4C8E-BEE1-C89B002C3F5C}"/>
    <cellStyle name="Currency 2 2 3 5 3 2 2" xfId="15912" xr:uid="{92761045-1D74-4525-B691-0A70DA44773E}"/>
    <cellStyle name="Currency 2 2 3 5 3 2 3" xfId="19439" xr:uid="{69F7BC70-263B-457A-B385-4CB5AD247DCA}"/>
    <cellStyle name="Currency 2 2 3 5 3 3" xfId="14485" xr:uid="{662D7672-DED4-4ED0-98CC-B13CEFA9A7DB}"/>
    <cellStyle name="Currency 2 2 3 5 3 4" xfId="18012" xr:uid="{1D9260E6-D869-4044-94CB-EA598C7C34FB}"/>
    <cellStyle name="Currency 2 2 3 5 4" xfId="7739" xr:uid="{7A7777C5-C83B-4616-8677-79FDCAA3D446}"/>
    <cellStyle name="Currency 2 2 3 5 5" xfId="46713" xr:uid="{7D69AC68-1D09-41B4-BB8F-B612C1B9AB42}"/>
    <cellStyle name="Currency 2 2 3 6" xfId="5615" xr:uid="{5A039966-71B8-4B34-A907-BCFFF5D44E3C}"/>
    <cellStyle name="Currency 2 2 3 6 2" xfId="12546" xr:uid="{363F34F7-1C2A-4CA2-854B-F8A778F3A74E}"/>
    <cellStyle name="Currency 2 2 3 6 2 2" xfId="16119" xr:uid="{7D73A8FF-5096-435F-8D1A-5011BA82289D}"/>
    <cellStyle name="Currency 2 2 3 6 2 3" xfId="19646" xr:uid="{E63A95C2-D3AF-473F-AD97-0D5FA24B2BE1}"/>
    <cellStyle name="Currency 2 2 3 6 3" xfId="14691" xr:uid="{D521BE49-48EC-42EE-985F-0EA18E89A4FA}"/>
    <cellStyle name="Currency 2 2 3 6 4" xfId="18218" xr:uid="{8233BBBF-47BC-43B6-9C40-CE6539E112BB}"/>
    <cellStyle name="Currency 2 2 3 6 5" xfId="11095" xr:uid="{F48AE82A-A2D9-418C-809F-4541C1BBA899}"/>
    <cellStyle name="Currency 2 2 3 6 6" xfId="47615" xr:uid="{8707D6B9-4825-4C80-845A-278ECB5EE6F9}"/>
    <cellStyle name="Currency 2 2 3 7" xfId="10666" xr:uid="{DD377BCB-C419-4199-B334-BB5E61846C39}"/>
    <cellStyle name="Currency 2 2 3 7 2" xfId="12146" xr:uid="{70D74126-A162-4F0B-9475-8B206E762483}"/>
    <cellStyle name="Currency 2 2 3 7 2 2" xfId="15719" xr:uid="{D418BCD7-21D6-4E5B-AC20-A9F156C56A79}"/>
    <cellStyle name="Currency 2 2 3 7 2 3" xfId="19246" xr:uid="{64FB9A16-7BB8-4589-929F-ED540940E9D5}"/>
    <cellStyle name="Currency 2 2 3 7 3" xfId="14298" xr:uid="{D61216D8-52F8-448C-851C-238FFA87694E}"/>
    <cellStyle name="Currency 2 2 3 7 4" xfId="17825" xr:uid="{29F94463-A2E7-473D-A984-64EB5A75C97C}"/>
    <cellStyle name="Currency 2 2 3 8" xfId="11446" xr:uid="{B6A11851-34E3-407F-B3E1-8BFF7306428B}"/>
    <cellStyle name="Currency 2 2 3 8 2" xfId="15041" xr:uid="{60F9673A-6C09-4954-B163-80D2E2A2CC72}"/>
    <cellStyle name="Currency 2 2 3 8 3" xfId="18568" xr:uid="{4AC6B435-1E61-45FD-9FD0-D0A35B7AB79D}"/>
    <cellStyle name="Currency 2 2 3 9" xfId="7192" xr:uid="{B7915DC6-7603-4277-87F6-DCF4AEC2E301}"/>
    <cellStyle name="Currency 2 2 3 9 2" xfId="13652" xr:uid="{06066CA9-F95E-429F-874D-08B52929D2C3}"/>
    <cellStyle name="Currency 2 2 3 9 3" xfId="17188" xr:uid="{DC84B4B2-6304-41C4-9180-E5FA4F0EEDA4}"/>
    <cellStyle name="Currency 2 2 4" xfId="577" xr:uid="{03A5EE2E-2957-419E-93E4-CAF24C7E4AF4}"/>
    <cellStyle name="Currency 2 2 4 10" xfId="42791" xr:uid="{784DB490-8E99-4D4B-AE25-306311A56A16}"/>
    <cellStyle name="Currency 2 2 4 2" xfId="1851" xr:uid="{EE3DD2AA-5915-49A0-BF17-990999D83903}"/>
    <cellStyle name="Currency 2 2 4 2 2" xfId="3618" xr:uid="{87F9C5F2-FFBA-4E18-8CB9-5B573F3C140B}"/>
    <cellStyle name="Currency 2 2 4 2 2 2" xfId="11373" xr:uid="{E16A7AEF-E1A7-4986-BE1B-F9389B6128EE}"/>
    <cellStyle name="Currency 2 2 4 2 2 2 2" xfId="12838" xr:uid="{4FDC291B-BD05-4126-B0AA-4E078268CD90}"/>
    <cellStyle name="Currency 2 2 4 2 2 2 2 2" xfId="16411" xr:uid="{31C64DE6-B708-4D0A-9037-556E1B46C338}"/>
    <cellStyle name="Currency 2 2 4 2 2 2 2 3" xfId="19938" xr:uid="{286343C4-95A0-4B47-8D9D-CCEBA2515D1D}"/>
    <cellStyle name="Currency 2 2 4 2 2 2 3" xfId="14969" xr:uid="{6B71437A-892B-42CB-81DA-16E7F38F3426}"/>
    <cellStyle name="Currency 2 2 4 2 2 2 4" xfId="18496" xr:uid="{24617AFD-6F62-46C1-B8ED-D393E6A988B4}"/>
    <cellStyle name="Currency 2 2 4 2 2 3" xfId="11877" xr:uid="{EACC3487-A628-4708-94D9-DF3A96A4B1D2}"/>
    <cellStyle name="Currency 2 2 4 2 2 3 2" xfId="15455" xr:uid="{BC7F322B-FAB5-4B87-867D-64228906709B}"/>
    <cellStyle name="Currency 2 2 4 2 2 3 3" xfId="18982" xr:uid="{B5AC30A4-0C62-446A-A3A7-A023FB548996}"/>
    <cellStyle name="Currency 2 2 4 2 2 4" xfId="14051" xr:uid="{8F32D3B5-7119-4286-95BB-B3C3F3EB737E}"/>
    <cellStyle name="Currency 2 2 4 2 2 5" xfId="17578" xr:uid="{FFE7C849-3596-47BB-895B-69521563BA20}"/>
    <cellStyle name="Currency 2 2 4 2 2 6" xfId="10263" xr:uid="{57F2FDC5-7C75-4009-9BD0-2E4F9FE33737}"/>
    <cellStyle name="Currency 2 2 4 2 2 7" xfId="45643" xr:uid="{5CE3E45E-9FD5-432B-8544-6F44FA380EDE}"/>
    <cellStyle name="Currency 2 2 4 2 3" xfId="10949" xr:uid="{C2028B50-61DA-4B82-AEFB-51C586FEF141}"/>
    <cellStyle name="Currency 2 2 4 2 3 2" xfId="12431" xr:uid="{256A46FF-FB80-49FE-AEA0-88F3215A0ECD}"/>
    <cellStyle name="Currency 2 2 4 2 3 2 2" xfId="16004" xr:uid="{A3F17CEA-1BD2-437A-A318-6AA097D6268D}"/>
    <cellStyle name="Currency 2 2 4 2 3 2 3" xfId="19531" xr:uid="{5CB5C7EC-FA11-44F3-A9CD-F08732DCEE5B}"/>
    <cellStyle name="Currency 2 2 4 2 3 3" xfId="14577" xr:uid="{21606757-1D9D-4BB8-8D7C-731C4CCE9881}"/>
    <cellStyle name="Currency 2 2 4 2 3 4" xfId="18104" xr:uid="{E8C4AF90-4F45-4CD2-9874-3B321EA76A8D}"/>
    <cellStyle name="Currency 2 2 4 2 4" xfId="11538" xr:uid="{AA78B108-1A5D-43DB-92F5-FD4148CAF200}"/>
    <cellStyle name="Currency 2 2 4 2 4 2" xfId="15133" xr:uid="{0313C3F9-899F-4C2A-A477-F3B5E9765300}"/>
    <cellStyle name="Currency 2 2 4 2 4 3" xfId="18660" xr:uid="{3960F518-2BB3-467F-8294-D08619F2ADC6}"/>
    <cellStyle name="Currency 2 2 4 2 5" xfId="13457" xr:uid="{B011C425-8713-4DEE-995F-FFBEBF844754}"/>
    <cellStyle name="Currency 2 2 4 2 6" xfId="16993" xr:uid="{5BA3005D-E9AB-4E95-902D-73381D061F99}"/>
    <cellStyle name="Currency 2 2 4 2 7" xfId="6939" xr:uid="{14A24E09-CB07-4EC0-8E79-A45D67511676}"/>
    <cellStyle name="Currency 2 2 4 2 8" xfId="43902" xr:uid="{D2691FB5-8A7D-4A6A-9400-7F4B5898E0B5}"/>
    <cellStyle name="Currency 2 2 4 3" xfId="2507" xr:uid="{A0BB72FE-8FD8-487F-82B0-74C94075240E}"/>
    <cellStyle name="Currency 2 2 4 3 2" xfId="11289" xr:uid="{74D4CCCF-CDD1-490D-A141-92A7374859D0}"/>
    <cellStyle name="Currency 2 2 4 3 2 2" xfId="12754" xr:uid="{CCC8700C-B144-483C-A5AD-D98668E28CEF}"/>
    <cellStyle name="Currency 2 2 4 3 2 2 2" xfId="16327" xr:uid="{955A14FB-F1B7-4B3C-8FE7-DA7CF82CDB9C}"/>
    <cellStyle name="Currency 2 2 4 3 2 2 3" xfId="19854" xr:uid="{772461E8-2BCD-4873-BAAD-89A1167003BF}"/>
    <cellStyle name="Currency 2 2 4 3 2 3" xfId="14885" xr:uid="{1D72DFF9-8E4D-48AE-A9D8-AEC4F1867354}"/>
    <cellStyle name="Currency 2 2 4 3 2 4" xfId="18412" xr:uid="{7B63243E-B097-4BDB-9841-CA42D0ACA88F}"/>
    <cellStyle name="Currency 2 2 4 3 3" xfId="10865" xr:uid="{3DC5F1C0-DF48-4AC1-B8BC-60631538EE78}"/>
    <cellStyle name="Currency 2 2 4 3 3 2" xfId="12347" xr:uid="{669018DA-8964-4A33-84B3-C41A3C2ECF7C}"/>
    <cellStyle name="Currency 2 2 4 3 3 2 2" xfId="15920" xr:uid="{2726DCAF-6D68-44C0-8172-2E041191C8E2}"/>
    <cellStyle name="Currency 2 2 4 3 3 2 3" xfId="19447" xr:uid="{BECB91C5-D868-448D-AD60-F27C102208D2}"/>
    <cellStyle name="Currency 2 2 4 3 3 3" xfId="14493" xr:uid="{C1363C8F-1807-4994-ACF0-CC6BFE419D76}"/>
    <cellStyle name="Currency 2 2 4 3 3 4" xfId="18020" xr:uid="{9D3DD37C-72CF-4933-A78F-2C2C20AA3843}"/>
    <cellStyle name="Currency 2 2 4 3 4" xfId="9405" xr:uid="{08159755-CB3A-4696-88E0-05851F79D64D}"/>
    <cellStyle name="Currency 2 2 4 3 5" xfId="44532" xr:uid="{9EC435A7-C9CB-410D-AF0E-2ECAE43318A6}"/>
    <cellStyle name="Currency 2 2 4 4" xfId="4989" xr:uid="{6FD9A747-B482-440B-A984-39CC0B32F123}"/>
    <cellStyle name="Currency 2 2 4 4 2" xfId="12570" xr:uid="{6E18CB74-3259-4A05-9021-4ED48610065C}"/>
    <cellStyle name="Currency 2 2 4 4 2 2" xfId="16143" xr:uid="{9B05F8A4-8153-47DD-958B-3304B69AB8A8}"/>
    <cellStyle name="Currency 2 2 4 4 2 3" xfId="19670" xr:uid="{BFD4E113-DAA8-419D-8A1A-F69895ACAB8C}"/>
    <cellStyle name="Currency 2 2 4 4 3" xfId="14714" xr:uid="{9B6D4626-2E82-4226-BC45-46884C5E0A47}"/>
    <cellStyle name="Currency 2 2 4 4 4" xfId="18241" xr:uid="{DCD1EFDF-AD99-409F-884B-9C0648686827}"/>
    <cellStyle name="Currency 2 2 4 4 5" xfId="11118" xr:uid="{BB67E86E-6386-48A8-B93F-260B8E710C0A}"/>
    <cellStyle name="Currency 2 2 4 4 6" xfId="46992" xr:uid="{57C0F706-D1C7-4D3B-95EB-93FE27508072}"/>
    <cellStyle name="Currency 2 2 4 5" xfId="5616" xr:uid="{B5DE5283-95CD-47FD-8E8F-37EB349499AA}"/>
    <cellStyle name="Currency 2 2 4 5 2" xfId="12170" xr:uid="{F2197F0A-3DED-4754-96B9-FD5948A2B369}"/>
    <cellStyle name="Currency 2 2 4 5 2 2" xfId="15743" xr:uid="{730C7FA6-9171-4EF4-B222-40A608E8DCA1}"/>
    <cellStyle name="Currency 2 2 4 5 2 3" xfId="19270" xr:uid="{6A74C60A-F1A0-47BD-9620-00E7AB10991E}"/>
    <cellStyle name="Currency 2 2 4 5 3" xfId="14322" xr:uid="{C17CD63F-81D9-4E1A-AC79-9663585BF363}"/>
    <cellStyle name="Currency 2 2 4 5 4" xfId="17849" xr:uid="{411FDFDC-61DC-4F03-A60D-749992E9EE88}"/>
    <cellStyle name="Currency 2 2 4 5 5" xfId="10690" xr:uid="{09DFE0B3-EA86-4CF0-B716-0B375B49CE5D}"/>
    <cellStyle name="Currency 2 2 4 5 6" xfId="47616" xr:uid="{CE6619CE-09F0-465E-BEDA-C03DAF828A3B}"/>
    <cellStyle name="Currency 2 2 4 6" xfId="11454" xr:uid="{B2DBFFEE-C5E9-4614-A110-78146CD95CB2}"/>
    <cellStyle name="Currency 2 2 4 6 2" xfId="15049" xr:uid="{A5C36716-C616-4738-9ECA-5B51485B2CA2}"/>
    <cellStyle name="Currency 2 2 4 6 3" xfId="18576" xr:uid="{D8A51E46-7482-4D97-94A4-6126C6DBE22F}"/>
    <cellStyle name="Currency 2 2 4 7" xfId="13638" xr:uid="{E1731D00-3A4C-44C7-BE2E-BE50EB1AE8B7}"/>
    <cellStyle name="Currency 2 2 4 8" xfId="17174" xr:uid="{E5CEADAD-C0D7-467F-A929-0A4DA0D3F141}"/>
    <cellStyle name="Currency 2 2 4 9" xfId="7178" xr:uid="{1460BEA2-B1D2-4C3D-AD1D-19BE85618290}"/>
    <cellStyle name="Currency 2 2 5" xfId="1660" xr:uid="{9CABB099-982F-469E-A97F-D06736CDF02C}"/>
    <cellStyle name="Currency 2 2 5 2" xfId="10278" xr:uid="{E56AB4FD-A66D-4F16-9B35-F9A97835AE5F}"/>
    <cellStyle name="Currency 2 2 5 2 2" xfId="11349" xr:uid="{361F3F24-4E3B-4A55-B933-D6A8733876FC}"/>
    <cellStyle name="Currency 2 2 5 2 2 2" xfId="12814" xr:uid="{33E544E7-76F9-47D8-9D25-4963977A9666}"/>
    <cellStyle name="Currency 2 2 5 2 2 2 2" xfId="16387" xr:uid="{0F291A19-6730-4CA3-8BAD-92226727A32E}"/>
    <cellStyle name="Currency 2 2 5 2 2 2 3" xfId="19914" xr:uid="{40B1C3F7-ACC4-422A-85CB-53BA0928589A}"/>
    <cellStyle name="Currency 2 2 5 2 2 3" xfId="14945" xr:uid="{FCAB3A30-F8CF-4217-BB31-69557F709866}"/>
    <cellStyle name="Currency 2 2 5 2 2 4" xfId="18472" xr:uid="{36B828CC-8D99-448C-BE81-D58AFFFF18B2}"/>
    <cellStyle name="Currency 2 2 5 2 3" xfId="10925" xr:uid="{A33E8AA1-5530-44A6-8616-832A38CEDB3F}"/>
    <cellStyle name="Currency 2 2 5 2 3 2" xfId="12407" xr:uid="{F1F096B4-ECD0-47CA-AA1C-2F0A196AEE07}"/>
    <cellStyle name="Currency 2 2 5 2 3 2 2" xfId="15980" xr:uid="{CE314F11-6FD2-4432-80D2-0493BE333B4D}"/>
    <cellStyle name="Currency 2 2 5 2 3 2 3" xfId="19507" xr:uid="{8004FA46-E53F-4F2D-884D-DA274BFE6489}"/>
    <cellStyle name="Currency 2 2 5 2 3 3" xfId="14553" xr:uid="{38C85765-9BB1-4230-A4E0-7560EC27F646}"/>
    <cellStyle name="Currency 2 2 5 2 3 4" xfId="18080" xr:uid="{627F588A-38F0-462C-9D37-B8D6609C8506}"/>
    <cellStyle name="Currency 2 2 5 2 4" xfId="11888" xr:uid="{7C6C3D5E-D6CD-4136-BADF-F05BBFC5582E}"/>
    <cellStyle name="Currency 2 2 5 2 4 2" xfId="15466" xr:uid="{DDF57F7A-9B24-43D1-A693-D61B40BCF21D}"/>
    <cellStyle name="Currency 2 2 5 2 4 3" xfId="18993" xr:uid="{EF1065D3-F077-4110-9A6D-4CB5771F7035}"/>
    <cellStyle name="Currency 2 2 5 2 5" xfId="14062" xr:uid="{EE4F9762-56AC-48F8-A723-0D73201F19F2}"/>
    <cellStyle name="Currency 2 2 5 2 6" xfId="17589" xr:uid="{98622A8F-B7EC-43B2-A003-08653B45D38F}"/>
    <cellStyle name="Currency 2 2 5 3" xfId="11185" xr:uid="{B8AF36BB-C309-4592-8BC5-CC3DB3A06988}"/>
    <cellStyle name="Currency 2 2 5 3 2" xfId="12650" xr:uid="{36F57957-B97A-4435-91D9-2507C47B1B6A}"/>
    <cellStyle name="Currency 2 2 5 3 2 2" xfId="16223" xr:uid="{7C5C2E10-BF42-433B-BBC6-469EA96C88EE}"/>
    <cellStyle name="Currency 2 2 5 3 2 3" xfId="19750" xr:uid="{B288AF30-A3B0-475A-9701-DDA83FD270F7}"/>
    <cellStyle name="Currency 2 2 5 3 3" xfId="14781" xr:uid="{9B10FC03-E09A-4F0A-9F6B-E576F01B5C04}"/>
    <cellStyle name="Currency 2 2 5 3 4" xfId="18308" xr:uid="{A54B2A7C-EE6E-4F74-8CAB-DA5EFF0A57A3}"/>
    <cellStyle name="Currency 2 2 5 4" xfId="10758" xr:uid="{9BC1D910-9C94-4958-9AFE-233B3E4D94CC}"/>
    <cellStyle name="Currency 2 2 5 4 2" xfId="12243" xr:uid="{686193AB-7E1F-4697-9A2A-A5B5931A425C}"/>
    <cellStyle name="Currency 2 2 5 4 2 2" xfId="15816" xr:uid="{661E3371-D395-4F4C-8D3C-086B3245D099}"/>
    <cellStyle name="Currency 2 2 5 4 2 3" xfId="19343" xr:uid="{E54AB3FC-6761-4D32-A2AC-5BB792AA87A9}"/>
    <cellStyle name="Currency 2 2 5 4 3" xfId="14390" xr:uid="{B335538C-0952-4AEF-A2EE-74306DA974D3}"/>
    <cellStyle name="Currency 2 2 5 4 4" xfId="17917" xr:uid="{6DC072C7-FD3B-4D5F-B77E-8A3203515799}"/>
    <cellStyle name="Currency 2 2 5 5" xfId="11514" xr:uid="{CFC454CE-51E8-4D61-9B9B-DE9490F875A2}"/>
    <cellStyle name="Currency 2 2 5 5 2" xfId="15109" xr:uid="{92FA337B-980F-41E3-9B03-5862A196CC16}"/>
    <cellStyle name="Currency 2 2 5 5 3" xfId="18636" xr:uid="{737B9D3E-C4D3-4856-9DF5-CBA6D864B10F}"/>
    <cellStyle name="Currency 2 2 5 6" xfId="13767" xr:uid="{611734D6-0AEA-4EA7-ACDE-6085E7A0EB0E}"/>
    <cellStyle name="Currency 2 2 5 7" xfId="17303" xr:uid="{56AD7A90-D310-44A4-BEF4-DC01CB18C76F}"/>
    <cellStyle name="Currency 2 2 5 8" xfId="7463" xr:uid="{501AB4B6-0167-4C75-864F-60F89EBB3964}"/>
    <cellStyle name="Currency 2 2 6" xfId="1276" xr:uid="{2FF5A806-18B4-49DD-8464-A2A227056EAD}"/>
    <cellStyle name="Currency 2 2 6 2" xfId="3083" xr:uid="{923FC3EC-FD84-4F95-8BE9-2058A9EB537E}"/>
    <cellStyle name="Currency 2 2 6 2 2" xfId="11325" xr:uid="{E46A6465-E19C-4547-AF49-6CC6A22F7A60}"/>
    <cellStyle name="Currency 2 2 6 2 2 2" xfId="12790" xr:uid="{6E3EBA7A-1D74-4AC9-AEF2-B79D7B5E0EF2}"/>
    <cellStyle name="Currency 2 2 6 2 2 2 2" xfId="16363" xr:uid="{59FA5B62-3AF9-4D35-8B3A-68AB810C7ED0}"/>
    <cellStyle name="Currency 2 2 6 2 2 2 3" xfId="19890" xr:uid="{4AD05075-F1FE-412B-B449-C4C389802AA6}"/>
    <cellStyle name="Currency 2 2 6 2 2 3" xfId="14921" xr:uid="{E8409DF0-5710-4E93-BDA2-3731C9D8762A}"/>
    <cellStyle name="Currency 2 2 6 2 2 4" xfId="18448" xr:uid="{7C2CC003-E907-4A7D-8E74-27F8D1043A6E}"/>
    <cellStyle name="Currency 2 2 6 2 3" xfId="11950" xr:uid="{BA132225-1CA9-4487-8CCA-2619C8BD54F3}"/>
    <cellStyle name="Currency 2 2 6 2 3 2" xfId="15528" xr:uid="{1FAC4804-09E8-4F36-8593-414AE71754A1}"/>
    <cellStyle name="Currency 2 2 6 2 3 3" xfId="19055" xr:uid="{C3C5DCF2-FD0B-4ACD-8E8B-05D3218CF73A}"/>
    <cellStyle name="Currency 2 2 6 2 4" xfId="14122" xr:uid="{29F42B60-5365-40E4-9FAE-74C88947D72A}"/>
    <cellStyle name="Currency 2 2 6 2 5" xfId="17649" xr:uid="{EEF88ACE-791D-44A2-8448-0654A61D64CD}"/>
    <cellStyle name="Currency 2 2 6 2 6" xfId="10380" xr:uid="{E7FF2C92-555D-4FD3-BEF6-FA9CC3E5BB7A}"/>
    <cellStyle name="Currency 2 2 6 2 7" xfId="45108" xr:uid="{0D6F7903-D402-4BA3-A5E7-CA316378ACF3}"/>
    <cellStyle name="Currency 2 2 6 3" xfId="10901" xr:uid="{42A2200D-BE8E-4A09-B2C0-534EC4D00954}"/>
    <cellStyle name="Currency 2 2 6 3 2" xfId="12383" xr:uid="{DF087836-FA8E-41FE-9D28-C6F813244670}"/>
    <cellStyle name="Currency 2 2 6 3 2 2" xfId="15956" xr:uid="{5C1DC731-6D7F-42CA-A592-AA6637F5EE46}"/>
    <cellStyle name="Currency 2 2 6 3 2 3" xfId="19483" xr:uid="{E94D898A-D969-4450-B85A-E8B20237D51C}"/>
    <cellStyle name="Currency 2 2 6 3 3" xfId="14529" xr:uid="{E3B42EED-EECF-411D-BB50-D1C334138A88}"/>
    <cellStyle name="Currency 2 2 6 3 4" xfId="18056" xr:uid="{F5A6D7C8-266D-4257-8428-1CE4BA121A16}"/>
    <cellStyle name="Currency 2 2 6 4" xfId="11490" xr:uid="{5BD864BD-167C-438E-A4C7-75BE5DEB4FD8}"/>
    <cellStyle name="Currency 2 2 6 4 2" xfId="15085" xr:uid="{5EC888B8-505A-4CA9-9EB4-8B68EBC0F223}"/>
    <cellStyle name="Currency 2 2 6 4 3" xfId="18612" xr:uid="{60911CCF-A0A3-4E7F-A0A9-911D4CA9F87E}"/>
    <cellStyle name="Currency 2 2 6 5" xfId="13614" xr:uid="{3DD17758-1548-475D-99AE-D5B0F32FB571}"/>
    <cellStyle name="Currency 2 2 6 6" xfId="17150" xr:uid="{A7ECB323-4AD7-4BF1-AFD1-DC1D2C161EAF}"/>
    <cellStyle name="Currency 2 2 6 7" xfId="7154" xr:uid="{AB169E45-BB89-438C-AB3F-02D6479945A6}"/>
    <cellStyle name="Currency 2 2 6 8" xfId="43367" xr:uid="{200E75A1-02F9-42E2-859D-8EB498306187}"/>
    <cellStyle name="Currency 2 2 7" xfId="4454" xr:uid="{7B123529-0127-4AE7-B496-89C0F9717C74}"/>
    <cellStyle name="Currency 2 2 7 2" xfId="6949" xr:uid="{DCBDD66D-3C95-42D0-864D-23EA3B5FF635}"/>
    <cellStyle name="Currency 2 2 7 3" xfId="46457" xr:uid="{3352572C-4287-479B-A3B8-8C0CEA5DF0E6}"/>
    <cellStyle name="Currency 2 2 8" xfId="10841" xr:uid="{B82702E7-0974-4829-9AA5-7B96F809E25A}"/>
    <cellStyle name="Currency 2 2 8 2" xfId="11265" xr:uid="{3FEDF6A0-F0C9-4282-8466-AED5785B5264}"/>
    <cellStyle name="Currency 2 2 8 2 2" xfId="12730" xr:uid="{3782C80E-77CD-4F98-86B6-0FDEAF95F92E}"/>
    <cellStyle name="Currency 2 2 8 2 2 2" xfId="16303" xr:uid="{D2A405DE-AEB1-4472-9F65-A517A5376CCF}"/>
    <cellStyle name="Currency 2 2 8 2 2 3" xfId="19830" xr:uid="{67A3BF48-001F-4432-A723-7C53797E92E6}"/>
    <cellStyle name="Currency 2 2 8 2 3" xfId="14861" xr:uid="{39838CB1-A2D9-43B2-B724-6241EDEBEA06}"/>
    <cellStyle name="Currency 2 2 8 2 4" xfId="18388" xr:uid="{F2D8A04B-67C4-4A30-8CA6-5C317BF8D1DD}"/>
    <cellStyle name="Currency 2 2 8 3" xfId="12323" xr:uid="{A9CCDD62-CFB0-4B76-B1C4-82FAEEB27B69}"/>
    <cellStyle name="Currency 2 2 8 3 2" xfId="15896" xr:uid="{C6170A63-406A-4D2D-8A99-EC2534F25CAE}"/>
    <cellStyle name="Currency 2 2 8 3 3" xfId="19423" xr:uid="{89B6BB3B-C1ED-4F67-B28B-FE379C77A8B1}"/>
    <cellStyle name="Currency 2 2 8 4" xfId="14469" xr:uid="{E6F2F095-1429-44D3-B4EE-D71164C9E924}"/>
    <cellStyle name="Currency 2 2 8 5" xfId="17996" xr:uid="{A973EC28-C7E7-48AC-9EB2-5FDB349F3AD4}"/>
    <cellStyle name="Currency 2 2 9" xfId="11039" xr:uid="{F8D86755-064C-45A3-9CED-85FE1F037042}"/>
    <cellStyle name="Currency 2 2 9 2" xfId="12490" xr:uid="{1033D132-A5B0-4BF9-A473-FADD24937EC6}"/>
    <cellStyle name="Currency 2 2 9 2 2" xfId="16063" xr:uid="{61FC04F7-4CBB-48C3-84AB-5369FDC48ACF}"/>
    <cellStyle name="Currency 2 2 9 2 3" xfId="19590" xr:uid="{35785205-BCE7-43D5-ADAF-7B7A235714C7}"/>
    <cellStyle name="Currency 2 2 9 3" xfId="14635" xr:uid="{B9144498-26F5-4FE5-88E2-EE59F7324B7C}"/>
    <cellStyle name="Currency 2 2 9 4" xfId="18162" xr:uid="{067E1A7A-253F-4141-B6F8-0FFE22260001}"/>
    <cellStyle name="Currency 2 3" xfId="153" xr:uid="{64626461-EE78-4279-981B-B39205B3FE35}"/>
    <cellStyle name="Currency 2 3 10" xfId="13466" xr:uid="{6C4EB196-E52B-4E6D-8C9C-9CACAB791191}"/>
    <cellStyle name="Currency 2 3 10 2" xfId="28879" xr:uid="{60A653E8-2183-4424-8D03-72F16F5645D2}"/>
    <cellStyle name="Currency 2 3 11" xfId="17002" xr:uid="{ADC0B4E6-FF5D-425E-AC32-D3D924050383}"/>
    <cellStyle name="Currency 2 3 12" xfId="36117" xr:uid="{5D572C91-81E8-445B-BA95-59E1318ADAA1}"/>
    <cellStyle name="Currency 2 3 13" xfId="6948" xr:uid="{DF6E3A56-45A3-48B1-AEF1-D910320662C4}"/>
    <cellStyle name="Currency 2 3 2" xfId="7308" xr:uid="{6711A3B7-5B02-422E-9530-A39BBD49726A}"/>
    <cellStyle name="Currency 2 3 2 10" xfId="17278" xr:uid="{1577E358-9940-4E92-9611-E956C013B9C2}"/>
    <cellStyle name="Currency 2 3 2 11" xfId="6560" xr:uid="{19314E61-C489-4621-9D0C-9D4DA18D8EB1}"/>
    <cellStyle name="Currency 2 3 2 2" xfId="7130" xr:uid="{A3EC4FF6-BD4C-4AE3-9822-E4AD0E1E8115}"/>
    <cellStyle name="Currency 2 3 2 2 10" xfId="36307" xr:uid="{A703F0C0-76BB-4BA2-AEA1-2C1F8BE0B3F1}"/>
    <cellStyle name="Currency 2 3 2 2 2" xfId="10530" xr:uid="{C168CE5E-E14A-4C2E-A5AE-8E7965ADE74D}"/>
    <cellStyle name="Currency 2 3 2 2 2 2" xfId="11177" xr:uid="{AA670467-84DE-440E-ADAA-C25C765394DA}"/>
    <cellStyle name="Currency 2 3 2 2 2 2 2" xfId="12642" xr:uid="{2115E91F-C055-4A75-BC30-74D208719B00}"/>
    <cellStyle name="Currency 2 3 2 2 2 2 2 2" xfId="16215" xr:uid="{393081BD-AC66-41C2-9BB8-729FAF949BB1}"/>
    <cellStyle name="Currency 2 3 2 2 2 2 2 2 2" xfId="35443" xr:uid="{65EDB9F5-1776-457A-8EFF-3544FDE9E996}"/>
    <cellStyle name="Currency 2 3 2 2 2 2 2 3" xfId="19742" xr:uid="{C0B40E99-8FFF-48FC-A3C7-ED02DD06E4E5}"/>
    <cellStyle name="Currency 2 3 2 2 2 2 2 4" xfId="39792" xr:uid="{35DCEE7E-A15D-4FE4-B27A-626D9AFDBB7D}"/>
    <cellStyle name="Currency 2 3 2 2 2 2 3" xfId="14773" xr:uid="{1D76E53C-DF49-43D3-BDEC-1CD14BF65F6F}"/>
    <cellStyle name="Currency 2 3 2 2 2 2 3 2" xfId="33422" xr:uid="{0771FD7E-183C-4F48-839D-52D1EAC747BD}"/>
    <cellStyle name="Currency 2 3 2 2 2 2 3 3" xfId="41784" xr:uid="{DEA325F4-4D20-4324-9AA8-E4AAF196BA43}"/>
    <cellStyle name="Currency 2 3 2 2 2 2 4" xfId="18300" xr:uid="{814DAC3C-A46F-4CA3-937F-BD562CBCCC68}"/>
    <cellStyle name="Currency 2 3 2 2 2 2 4 2" xfId="30467" xr:uid="{CB0419C5-203D-4CBF-AAE7-5A30178D3F02}"/>
    <cellStyle name="Currency 2 3 2 2 2 2 5" xfId="28503" xr:uid="{E5DDFC8C-4E97-4C42-B10A-BFB502FF3C57}"/>
    <cellStyle name="Currency 2 3 2 2 2 2 6" xfId="37825" xr:uid="{E14D6182-7F73-4FC2-BE9E-644CB5B0DD7B}"/>
    <cellStyle name="Currency 2 3 2 2 2 3" xfId="10750" xr:uid="{DB64C841-CC3E-477C-BB02-64C1B88BC3FF}"/>
    <cellStyle name="Currency 2 3 2 2 2 3 2" xfId="12235" xr:uid="{EA344EA6-0A77-4EA8-B40D-00BAE62FC056}"/>
    <cellStyle name="Currency 2 3 2 2 2 3 2 2" xfId="15808" xr:uid="{B323939C-4DB1-4E5C-A01B-3A4B6543E9A6}"/>
    <cellStyle name="Currency 2 3 2 2 2 3 2 3" xfId="19335" xr:uid="{67A51B9B-671F-423C-9879-50F1CA6417F7}"/>
    <cellStyle name="Currency 2 3 2 2 2 3 3" xfId="14382" xr:uid="{62C3E297-ACA0-42AC-AC7F-DC0C0BE7D2E4}"/>
    <cellStyle name="Currency 2 3 2 2 2 3 3 2" xfId="34865" xr:uid="{82285171-80BA-4EFF-AFBE-8A657C8017CA}"/>
    <cellStyle name="Currency 2 3 2 2 2 3 3 3" xfId="41234" xr:uid="{AD91A028-C6A1-4B99-BEAB-126B82691BCE}"/>
    <cellStyle name="Currency 2 3 2 2 2 3 4" xfId="17909" xr:uid="{4F4536A5-0B04-4800-A7CF-8F64748FACAC}"/>
    <cellStyle name="Currency 2 3 2 2 2 3 4 2" xfId="29873" xr:uid="{127B44EB-DE07-4E3B-8AF9-DC7524A1B51B}"/>
    <cellStyle name="Currency 2 3 2 2 2 3 5" xfId="27941" xr:uid="{E45D16A6-DC99-4289-A80B-C678EED4EA2F}"/>
    <cellStyle name="Currency 2 3 2 2 2 3 6" xfId="37240" xr:uid="{C11273D9-4A0B-4023-8C93-C06D427E6754}"/>
    <cellStyle name="Currency 2 3 2 2 2 4" xfId="12042" xr:uid="{2384AAC6-0EE8-4B5E-8732-354D7A25FDC4}"/>
    <cellStyle name="Currency 2 3 2 2 2 4 2" xfId="15620" xr:uid="{08F7082B-78E2-41D2-AF4D-8E06458490DE}"/>
    <cellStyle name="Currency 2 3 2 2 2 4 2 2" xfId="34154" xr:uid="{3D570010-18DC-4AA1-A89F-A93A3B847D13}"/>
    <cellStyle name="Currency 2 3 2 2 2 4 3" xfId="19147" xr:uid="{2DAEB6E6-57DC-478C-A60C-87254B08DB57}"/>
    <cellStyle name="Currency 2 3 2 2 2 4 4" xfId="38592" xr:uid="{33FC53B5-82E3-4A0D-AE4D-8C9655703C44}"/>
    <cellStyle name="Currency 2 3 2 2 2 5" xfId="14212" xr:uid="{1769ACE0-2B10-472F-9970-4908AD895BCA}"/>
    <cellStyle name="Currency 2 3 2 2 2 5 2" xfId="32866" xr:uid="{68348259-6E42-47FF-8564-7A2EF3D45285}"/>
    <cellStyle name="Currency 2 3 2 2 2 5 3" xfId="40528" xr:uid="{21A339C8-F54A-4651-8C0A-7869B8A69CE0}"/>
    <cellStyle name="Currency 2 3 2 2 2 6" xfId="17739" xr:uid="{7BE6484C-08E5-4A38-929E-76D7092AA49A}"/>
    <cellStyle name="Currency 2 3 2 2 2 6 2" xfId="29266" xr:uid="{397E4FB6-7733-443D-A943-8B94F37E0A10}"/>
    <cellStyle name="Currency 2 3 2 2 2 7" xfId="27354" xr:uid="{FFC671CC-6394-4F1A-A850-D3209605803C}"/>
    <cellStyle name="Currency 2 3 2 2 2 8" xfId="36498" xr:uid="{66171561-ACBA-4FCF-95BD-E82F013CF510}"/>
    <cellStyle name="Currency 2 3 2 2 3" xfId="10522" xr:uid="{3ECB5B15-F879-4B96-A03D-1ECA56199365}"/>
    <cellStyle name="Currency 2 3 2 2 3 2" xfId="11257" xr:uid="{08C9290C-2578-49C0-914B-F7E3B5F42750}"/>
    <cellStyle name="Currency 2 3 2 2 3 2 2" xfId="12722" xr:uid="{8B69D74F-CE0C-4232-85E4-067FD4F4E93D}"/>
    <cellStyle name="Currency 2 3 2 2 3 2 2 2" xfId="16295" xr:uid="{A6CBA356-23BD-40D9-94AD-ABF8CD331957}"/>
    <cellStyle name="Currency 2 3 2 2 3 2 2 2 2" xfId="35639" xr:uid="{AC8AD3A9-ADFB-4126-B199-3E562E0407CD}"/>
    <cellStyle name="Currency 2 3 2 2 3 2 2 3" xfId="19822" xr:uid="{F806FA56-3028-4CB1-AA56-8CCDF854327A}"/>
    <cellStyle name="Currency 2 3 2 2 3 2 2 4" xfId="39984" xr:uid="{480FB08E-70D7-428E-A9F8-906FB0C44EDD}"/>
    <cellStyle name="Currency 2 3 2 2 3 2 3" xfId="14853" xr:uid="{9A978D96-59DD-41C0-A1F1-912442ACF2CC}"/>
    <cellStyle name="Currency 2 3 2 2 3 2 3 2" xfId="33608" xr:uid="{4A716E6F-A60F-46F2-8D12-1DC3D13651BA}"/>
    <cellStyle name="Currency 2 3 2 2 3 2 3 3" xfId="41967" xr:uid="{88A8667C-5329-4BBC-80A8-99DEB570308C}"/>
    <cellStyle name="Currency 2 3 2 2 3 2 4" xfId="18380" xr:uid="{01326E2C-5503-48D2-B40D-B326AED72534}"/>
    <cellStyle name="Currency 2 3 2 2 3 2 4 2" xfId="30666" xr:uid="{4B2E578A-4C37-4A3A-83EF-7FB6D3B81355}"/>
    <cellStyle name="Currency 2 3 2 2 3 2 5" xfId="28689" xr:uid="{7E51CAC2-C286-4114-BCB4-6C078EA121E0}"/>
    <cellStyle name="Currency 2 3 2 2 3 2 6" xfId="38024" xr:uid="{4EDC26E5-1F6C-4712-BBD6-0BD6810BBAFD}"/>
    <cellStyle name="Currency 2 3 2 2 3 3" xfId="10829" xr:uid="{779F4555-3256-47B4-913F-C2EE7DABEBE2}"/>
    <cellStyle name="Currency 2 3 2 2 3 3 2" xfId="12315" xr:uid="{28A5E367-6712-42E0-9C31-51F756493D87}"/>
    <cellStyle name="Currency 2 3 2 2 3 3 2 2" xfId="15888" xr:uid="{D0537E57-5A15-4E6C-8CB8-5D8DDD17120F}"/>
    <cellStyle name="Currency 2 3 2 2 3 3 2 3" xfId="19415" xr:uid="{91DF57B5-0885-483D-9726-72C8D9EED4BC}"/>
    <cellStyle name="Currency 2 3 2 2 3 3 3" xfId="14461" xr:uid="{B674C4FC-7DAB-41C0-9C60-EE24A8FF12EE}"/>
    <cellStyle name="Currency 2 3 2 2 3 3 3 2" xfId="35060" xr:uid="{05AAD3AC-D3E5-49F2-A7AE-2CD352168DFF}"/>
    <cellStyle name="Currency 2 3 2 2 3 3 3 3" xfId="41426" xr:uid="{B99BB0D5-78F8-4006-8EFC-5C18A4EE36BD}"/>
    <cellStyle name="Currency 2 3 2 2 3 3 4" xfId="17988" xr:uid="{957AE886-A1CE-4497-9B87-F8F0B691835F}"/>
    <cellStyle name="Currency 2 3 2 2 3 3 4 2" xfId="30078" xr:uid="{E31FF41C-62DF-4FE3-9FA8-8BFE20D4E7B8}"/>
    <cellStyle name="Currency 2 3 2 2 3 3 5" xfId="28137" xr:uid="{B02FB6D3-732F-4FA5-A6A1-8F2884433E4E}"/>
    <cellStyle name="Currency 2 3 2 2 3 3 6" xfId="37445" xr:uid="{CA684C68-6F43-43F1-89B0-D791FDA2F88F}"/>
    <cellStyle name="Currency 2 3 2 2 3 4" xfId="12035" xr:uid="{F4D61E86-8E37-47E8-BDC4-F29E2C968C2A}"/>
    <cellStyle name="Currency 2 3 2 2 3 4 2" xfId="15613" xr:uid="{930756E3-EC8C-463A-B008-399FB81C470C}"/>
    <cellStyle name="Currency 2 3 2 2 3 4 2 2" xfId="34353" xr:uid="{89C1B292-F88A-4A0F-9283-C6858D349E6A}"/>
    <cellStyle name="Currency 2 3 2 2 3 4 3" xfId="19140" xr:uid="{81CE7C20-8C04-4D9E-9543-08089ACED633}"/>
    <cellStyle name="Currency 2 3 2 2 3 4 4" xfId="38787" xr:uid="{D6EBB54B-1B60-4AD0-A4B1-438FB5840929}"/>
    <cellStyle name="Currency 2 3 2 2 3 5" xfId="14206" xr:uid="{0A0E1D78-D72E-49A7-8865-6F629887CC25}"/>
    <cellStyle name="Currency 2 3 2 2 3 5 2" xfId="33056" xr:uid="{63934B66-70FB-4B8A-B1AC-394124B48ECB}"/>
    <cellStyle name="Currency 2 3 2 2 3 5 3" xfId="40715" xr:uid="{A8AAB0DE-6633-4FE1-A6B0-EB92FE3D3C57}"/>
    <cellStyle name="Currency 2 3 2 2 3 6" xfId="17733" xr:uid="{D7A77D0C-2C01-4B3F-BA98-039130A25172}"/>
    <cellStyle name="Currency 2 3 2 2 3 6 2" xfId="29470" xr:uid="{90E73616-3D3A-43B9-A2EF-43FAAEC77332}"/>
    <cellStyle name="Currency 2 3 2 2 3 7" xfId="27544" xr:uid="{805AC58A-93B1-493A-8B37-777863815941}"/>
    <cellStyle name="Currency 2 3 2 2 3 8" xfId="36701" xr:uid="{088EEAD4-A8FE-4BCB-8ADB-588DFD80F1BB}"/>
    <cellStyle name="Currency 2 3 2 2 4" xfId="10289" xr:uid="{2CBD60FE-E91A-4742-915B-5A2333FE0D69}"/>
    <cellStyle name="Currency 2 3 2 2 4 2" xfId="11377" xr:uid="{3EA0DA2B-B56B-4652-A088-D2945957007E}"/>
    <cellStyle name="Currency 2 3 2 2 4 2 2" xfId="12842" xr:uid="{853BB343-4BEE-4F93-8EE1-85CB32EE3D17}"/>
    <cellStyle name="Currency 2 3 2 2 4 2 2 2" xfId="16415" xr:uid="{76B22FE3-8BC5-4764-883C-A85BD4314968}"/>
    <cellStyle name="Currency 2 3 2 2 4 2 2 3" xfId="19942" xr:uid="{18640876-A983-4D3C-9F97-973D28F552E9}"/>
    <cellStyle name="Currency 2 3 2 2 4 2 3" xfId="14973" xr:uid="{0CEDBD30-32F5-43E3-98BB-109A2FC56103}"/>
    <cellStyle name="Currency 2 3 2 2 4 2 4" xfId="18500" xr:uid="{E8E9567B-CE66-4EE0-8990-D690B373885A}"/>
    <cellStyle name="Currency 2 3 2 2 4 3" xfId="10953" xr:uid="{7855C55F-BB63-48C0-94E9-98E91809B017}"/>
    <cellStyle name="Currency 2 3 2 2 4 3 2" xfId="12435" xr:uid="{0FC7CC99-99D6-41C9-9D75-841E29F76E98}"/>
    <cellStyle name="Currency 2 3 2 2 4 3 2 2" xfId="16008" xr:uid="{BAC16755-A8B3-42E7-9F42-829D10C59B69}"/>
    <cellStyle name="Currency 2 3 2 2 4 3 2 3" xfId="19535" xr:uid="{218F8044-C42B-4B60-9FC3-F2CC7FC1EFE1}"/>
    <cellStyle name="Currency 2 3 2 2 4 3 3" xfId="14581" xr:uid="{498FC0F6-20A6-4F37-8A9F-A14D283552F4}"/>
    <cellStyle name="Currency 2 3 2 2 4 3 4" xfId="18108" xr:uid="{7134D543-0D18-4A9F-A259-5A9D2B5869DB}"/>
    <cellStyle name="Currency 2 3 2 2 4 4" xfId="11897" xr:uid="{AC4F457A-A9C4-4AD5-918E-9C4F51DA0972}"/>
    <cellStyle name="Currency 2 3 2 2 4 4 2" xfId="15475" xr:uid="{5F41EE32-F9F8-42E0-AF90-A4B42C3095A4}"/>
    <cellStyle name="Currency 2 3 2 2 4 4 3" xfId="19002" xr:uid="{ED6DF18A-A47B-4589-85FE-3EFE0CCFDCBD}"/>
    <cellStyle name="Currency 2 3 2 2 4 5" xfId="14071" xr:uid="{C9C3C6D2-8438-4F1F-B51E-A73A7F29041F}"/>
    <cellStyle name="Currency 2 3 2 2 4 6" xfId="17598" xr:uid="{D485FB0C-12B3-4C61-BEC3-23FEFE66D29A}"/>
    <cellStyle name="Currency 2 3 2 2 5" xfId="9409" xr:uid="{867E1171-637F-4F28-A41D-BBCFF0D8F8CF}"/>
    <cellStyle name="Currency 2 3 2 2 5 2" xfId="11111" xr:uid="{4A5687FF-6E5B-4732-B1F2-EEFB8DB3D325}"/>
    <cellStyle name="Currency 2 3 2 2 5 2 2" xfId="12562" xr:uid="{BA616A01-892F-45F6-8C10-D5F11CF5E972}"/>
    <cellStyle name="Currency 2 3 2 2 5 2 2 2" xfId="16135" xr:uid="{E0B7350B-9C22-442C-A755-0DA8F402E598}"/>
    <cellStyle name="Currency 2 3 2 2 5 2 2 3" xfId="19662" xr:uid="{64704A52-BB6C-4A14-8E07-C88B796C69B1}"/>
    <cellStyle name="Currency 2 3 2 2 5 2 3" xfId="14707" xr:uid="{0C303A73-F851-40C8-B50A-CB4540ECD52F}"/>
    <cellStyle name="Currency 2 3 2 2 5 2 4" xfId="18234" xr:uid="{A48FE1BF-4F17-4AB9-BD56-823383389917}"/>
    <cellStyle name="Currency 2 3 2 2 5 3" xfId="25746" xr:uid="{E98BC3B3-591E-42A9-ADC1-161B7F673D1C}"/>
    <cellStyle name="Currency 2 3 2 2 5 3 2" xfId="34676" xr:uid="{4B5F4206-0B4A-4097-A2A4-F1A9CA365E34}"/>
    <cellStyle name="Currency 2 3 2 2 5 3 3" xfId="41048" xr:uid="{AFA6DCFB-F1C2-4508-8F56-C41CFF5F64E7}"/>
    <cellStyle name="Currency 2 3 2 2 5 4" xfId="21708" xr:uid="{066922BC-54E7-4164-8EEE-194F229831AE}"/>
    <cellStyle name="Currency 2 3 2 2 5 4 2" xfId="29674" xr:uid="{116F27DC-0F55-488C-824B-D7C0BC13D3C5}"/>
    <cellStyle name="Currency 2 3 2 2 5 5" xfId="27752" xr:uid="{0C1A1B6D-CDDF-4FE3-AFF5-62806FE12FE8}"/>
    <cellStyle name="Currency 2 3 2 2 5 6" xfId="37042" xr:uid="{40446C35-2548-4AFD-8E43-03E500FB8150}"/>
    <cellStyle name="Currency 2 3 2 2 6" xfId="10682" xr:uid="{3E401041-9B2A-4978-A8BA-D685F3DED6D3}"/>
    <cellStyle name="Currency 2 3 2 2 6 2" xfId="12162" xr:uid="{B132B427-E81D-4CE1-B6CE-13F6DF887330}"/>
    <cellStyle name="Currency 2 3 2 2 6 2 2" xfId="15735" xr:uid="{14492BD2-52FA-4F29-9388-ECD2C0AD50C7}"/>
    <cellStyle name="Currency 2 3 2 2 6 2 3" xfId="19262" xr:uid="{5350C330-E28F-4359-A645-0355E2EE4888}"/>
    <cellStyle name="Currency 2 3 2 2 6 3" xfId="14314" xr:uid="{6F7969C5-D2DA-4EDA-80DB-E7B06862600C}"/>
    <cellStyle name="Currency 2 3 2 2 6 4" xfId="17841" xr:uid="{56F1F049-6DE3-4622-979E-916419D8F04A}"/>
    <cellStyle name="Currency 2 3 2 2 7" xfId="11542" xr:uid="{9CAFDD52-767B-432E-8693-C528E7BEBBC0}"/>
    <cellStyle name="Currency 2 3 2 2 7 2" xfId="15137" xr:uid="{66F2CAAE-EBDA-40EE-904F-93747651853E}"/>
    <cellStyle name="Currency 2 3 2 2 7 3" xfId="18664" xr:uid="{B502C096-AD51-4310-8750-CF0AA7479657}"/>
    <cellStyle name="Currency 2 3 2 2 8" xfId="13590" xr:uid="{AE683253-D6AA-4F35-B20C-E2D3803DE92B}"/>
    <cellStyle name="Currency 2 3 2 2 8 2" xfId="29068" xr:uid="{029F94B9-3984-4C5E-9EEA-246E483413CD}"/>
    <cellStyle name="Currency 2 3 2 2 9" xfId="17126" xr:uid="{4EE7A83A-FDF3-4548-A906-83014DB4D108}"/>
    <cellStyle name="Currency 2 3 2 3" xfId="7502" xr:uid="{8162E2F8-D5E2-4830-BB82-3230589E79E0}"/>
    <cellStyle name="Currency 2 3 2 3 2" xfId="10366" xr:uid="{37A95A76-7FD6-4329-A70D-2AC2EA10052B}"/>
    <cellStyle name="Currency 2 3 2 3 2 2" xfId="10997" xr:uid="{0BAEF27E-BD84-4CFB-82A5-8A889836A607}"/>
    <cellStyle name="Currency 2 3 2 3 2 3" xfId="11942" xr:uid="{C3F89C50-22EA-486B-8381-4C449B730D5A}"/>
    <cellStyle name="Currency 2 3 2 3 2 3 2" xfId="15520" xr:uid="{8E94EBBF-8410-4282-AB87-D2CD1D5E1D5D}"/>
    <cellStyle name="Currency 2 3 2 3 2 3 3" xfId="19047" xr:uid="{43C49592-280D-44ED-8A25-9A4D5AA9ABB0}"/>
    <cellStyle name="Currency 2 3 2 3 2 4" xfId="14115" xr:uid="{DE08AD7E-3180-4A43-802E-F61B7900B13E}"/>
    <cellStyle name="Currency 2 3 2 3 2 5" xfId="17642" xr:uid="{23B739D3-5802-400F-8499-E61F49C645B8}"/>
    <cellStyle name="Currency 2 3 2 3 3" xfId="9408" xr:uid="{19634BE0-BA7E-42CF-9C7B-E994CE75C44A}"/>
    <cellStyle name="Currency 2 3 2 3 3 2" xfId="11134" xr:uid="{F7D42453-CDDC-4796-BF15-CBFDE8167775}"/>
    <cellStyle name="Currency 2 3 2 3 3 2 2" xfId="12586" xr:uid="{D89EAB4A-7AEE-4938-9059-5A8148A82AF9}"/>
    <cellStyle name="Currency 2 3 2 3 3 2 2 2" xfId="16159" xr:uid="{D86A03B4-96B9-42E2-AA79-D85DDB73351C}"/>
    <cellStyle name="Currency 2 3 2 3 3 2 2 3" xfId="19686" xr:uid="{418CFAD8-6503-4B4E-B9A7-4C2E8B9FD7AC}"/>
    <cellStyle name="Currency 2 3 2 3 3 2 3" xfId="14730" xr:uid="{AF5D9386-DA87-48D8-BAD4-EFF4F383A5FC}"/>
    <cellStyle name="Currency 2 3 2 3 3 2 4" xfId="18257" xr:uid="{96F5D663-A71C-4DF1-A7C3-138355D28C0A}"/>
    <cellStyle name="Currency 2 3 2 3 4" xfId="10706" xr:uid="{5AE34D18-F3D7-4802-88A0-639F89733734}"/>
    <cellStyle name="Currency 2 3 2 3 4 2" xfId="12186" xr:uid="{096179E8-F256-4CFD-B401-9B8038EABBE6}"/>
    <cellStyle name="Currency 2 3 2 3 4 2 2" xfId="15759" xr:uid="{E56EEA90-2D1E-48F6-92CC-9B51124DBEFF}"/>
    <cellStyle name="Currency 2 3 2 3 4 2 3" xfId="19286" xr:uid="{675EA879-99C0-4CF6-9947-B92B3C3DCC26}"/>
    <cellStyle name="Currency 2 3 2 3 4 3" xfId="14338" xr:uid="{2022CB3B-562B-4049-B023-A6B2E457B763}"/>
    <cellStyle name="Currency 2 3 2 3 4 4" xfId="17865" xr:uid="{2831FFF1-E89B-449A-8136-50587F6A9CC0}"/>
    <cellStyle name="Currency 2 3 2 4" xfId="10393" xr:uid="{A9671729-C572-4424-AEDA-B89316A63468}"/>
    <cellStyle name="Currency 2 3 2 4 2" xfId="11201" xr:uid="{A208997E-ACD6-4480-B59C-7CC2C77F4B0C}"/>
    <cellStyle name="Currency 2 3 2 4 2 2" xfId="12666" xr:uid="{5A6E29D2-EE79-4037-90AB-962FF11B0337}"/>
    <cellStyle name="Currency 2 3 2 4 2 2 2" xfId="16239" xr:uid="{54F332DD-2256-4F20-A7EF-854096299EA7}"/>
    <cellStyle name="Currency 2 3 2 4 2 2 3" xfId="19766" xr:uid="{D7F33CB2-F009-4F63-A522-EFB3E3FDCE94}"/>
    <cellStyle name="Currency 2 3 2 4 2 3" xfId="14797" xr:uid="{61E54306-39AE-47F8-A96D-542A87F01D0D}"/>
    <cellStyle name="Currency 2 3 2 4 2 4" xfId="18324" xr:uid="{BC497DAF-DE2C-471D-8C22-8FB5F738A307}"/>
    <cellStyle name="Currency 2 3 2 4 3" xfId="10774" xr:uid="{BD16705C-F6AD-423D-8996-9FCEFF3C3EDC}"/>
    <cellStyle name="Currency 2 3 2 4 3 2" xfId="12259" xr:uid="{366B964A-BF6C-4493-86D3-CA8C56FBC6DA}"/>
    <cellStyle name="Currency 2 3 2 4 3 2 2" xfId="15832" xr:uid="{2BFD6499-0034-4E3F-8EE2-413F0FF23153}"/>
    <cellStyle name="Currency 2 3 2 4 3 2 3" xfId="19359" xr:uid="{D27F3929-B8FC-4299-B258-FF592B466B21}"/>
    <cellStyle name="Currency 2 3 2 4 3 3" xfId="14406" xr:uid="{C3F9F2EC-903C-4D02-A541-2DB998850ADC}"/>
    <cellStyle name="Currency 2 3 2 4 3 4" xfId="17933" xr:uid="{EDDF6FBA-6404-4695-86C2-335C078929BB}"/>
    <cellStyle name="Currency 2 3 2 4 4" xfId="11958" xr:uid="{F10FA8F9-88F3-4688-9080-922BD753E21F}"/>
    <cellStyle name="Currency 2 3 2 4 4 2" xfId="15536" xr:uid="{AB452B22-BA0E-43DC-80D2-19461E473D23}"/>
    <cellStyle name="Currency 2 3 2 4 4 3" xfId="19063" xr:uid="{22F009D5-0171-4AAC-88AA-0AD740B4A376}"/>
    <cellStyle name="Currency 2 3 2 4 5" xfId="14130" xr:uid="{F867D9E0-6571-4B15-ADB6-E635190E2ED0}"/>
    <cellStyle name="Currency 2 3 2 4 6" xfId="17657" xr:uid="{3911C923-467A-4F07-8CF2-A140618B74A5}"/>
    <cellStyle name="Currency 2 3 2 5" xfId="10386" xr:uid="{A7AC108A-879F-4D86-A797-0D9DBFB4BBE6}"/>
    <cellStyle name="Currency 2 3 2 5 2" xfId="11293" xr:uid="{13AFD3DB-46E1-430D-9EDF-94B3C84A0561}"/>
    <cellStyle name="Currency 2 3 2 5 2 2" xfId="12758" xr:uid="{C7FE8A83-10DB-4C98-B371-868B8C8C1674}"/>
    <cellStyle name="Currency 2 3 2 5 2 2 2" xfId="16331" xr:uid="{C7C9C02A-A672-4743-B220-C026AE9D07CD}"/>
    <cellStyle name="Currency 2 3 2 5 2 2 3" xfId="19858" xr:uid="{EF56505D-A6BC-4425-AC5B-459F39ED72F1}"/>
    <cellStyle name="Currency 2 3 2 5 2 3" xfId="14889" xr:uid="{09B76551-C7FF-4DD2-AEA0-23044273C4FD}"/>
    <cellStyle name="Currency 2 3 2 5 2 4" xfId="18416" xr:uid="{5366CE64-1520-46FB-A238-24963CD3787A}"/>
    <cellStyle name="Currency 2 3 2 5 3" xfId="10869" xr:uid="{D5505326-CE1C-4027-9C37-F4D0F32EB18A}"/>
    <cellStyle name="Currency 2 3 2 5 3 2" xfId="12351" xr:uid="{180B20B4-4588-4733-8505-DCEAB31F8AA6}"/>
    <cellStyle name="Currency 2 3 2 5 3 2 2" xfId="15924" xr:uid="{001948AD-7E4B-4905-A2C0-0D80DEA78232}"/>
    <cellStyle name="Currency 2 3 2 5 3 2 3" xfId="19451" xr:uid="{3739C305-3E64-47EA-AF4C-338ECA1DB388}"/>
    <cellStyle name="Currency 2 3 2 5 3 3" xfId="14497" xr:uid="{FC5B452C-0A68-41B7-AE43-E3BA51C06B5C}"/>
    <cellStyle name="Currency 2 3 2 5 3 4" xfId="18024" xr:uid="{6C114FA8-2A8E-4BF4-A9D0-2357CE7199AA}"/>
    <cellStyle name="Currency 2 3 2 5 4" xfId="11952" xr:uid="{B10C5B77-7F99-4F2D-9A90-D64A953FAD0E}"/>
    <cellStyle name="Currency 2 3 2 5 4 2" xfId="15530" xr:uid="{2158C3E4-D190-4A92-A331-30EF6137C75F}"/>
    <cellStyle name="Currency 2 3 2 5 4 3" xfId="19057" xr:uid="{F917D0D6-E28C-409E-A8E6-9B1B7CE94DA2}"/>
    <cellStyle name="Currency 2 3 2 5 5" xfId="14124" xr:uid="{D719B7EF-67CD-4E3A-A3D1-A4A2805D291D}"/>
    <cellStyle name="Currency 2 3 2 5 6" xfId="17651" xr:uid="{FD0B3DF3-FC31-458A-88DA-03910AD825DD}"/>
    <cellStyle name="Currency 2 3 2 6" xfId="9073" xr:uid="{3D7F96DC-B077-4EFF-BCFD-63B3D963C915}"/>
    <cellStyle name="Currency 2 3 2 6 2" xfId="11055" xr:uid="{5F213E20-4570-4B09-92CB-3CAF534A6EB3}"/>
    <cellStyle name="Currency 2 3 2 6 2 2" xfId="12506" xr:uid="{311A6BDD-C665-43AB-B6F4-F38A31C6EFA0}"/>
    <cellStyle name="Currency 2 3 2 6 2 2 2" xfId="16079" xr:uid="{985D84AD-1A9D-46BD-80EA-79573C7B5E21}"/>
    <cellStyle name="Currency 2 3 2 6 2 2 3" xfId="19606" xr:uid="{4F93E141-1407-4CCE-94A0-7F5C13F38288}"/>
    <cellStyle name="Currency 2 3 2 6 2 3" xfId="14651" xr:uid="{2B6AC0C2-DE1E-42B6-AF0D-A256CD78B74A}"/>
    <cellStyle name="Currency 2 3 2 6 2 4" xfId="18178" xr:uid="{E4F4361F-31C7-442A-900F-A44B67794703}"/>
    <cellStyle name="Currency 2 3 2 7" xfId="10639" xr:uid="{12FC4018-D964-4893-91AD-D8E83D56F268}"/>
    <cellStyle name="Currency 2 3 2 7 2" xfId="12106" xr:uid="{C88EEBEA-B70A-4D12-8CE1-EB8725344C47}"/>
    <cellStyle name="Currency 2 3 2 7 2 2" xfId="15679" xr:uid="{A14DEBD9-01E1-49C9-AFE0-09853CB81582}"/>
    <cellStyle name="Currency 2 3 2 7 2 3" xfId="19206" xr:uid="{74DFC962-D937-46EE-BD56-0F98A83111DC}"/>
    <cellStyle name="Currency 2 3 2 7 3" xfId="14271" xr:uid="{45995AB2-F3BB-4077-A8F9-905C22E5BA69}"/>
    <cellStyle name="Currency 2 3 2 7 4" xfId="17798" xr:uid="{1C28E80E-621E-41F5-9488-191CB59F8F2C}"/>
    <cellStyle name="Currency 2 3 2 8" xfId="11458" xr:uid="{AF0182F5-0B81-47C9-B11A-0C027603FB71}"/>
    <cellStyle name="Currency 2 3 2 8 2" xfId="15053" xr:uid="{D6803C28-B92E-46E4-8434-B0AE5D29D994}"/>
    <cellStyle name="Currency 2 3 2 8 3" xfId="18580" xr:uid="{0E9762B8-0263-4FE4-8E79-916833D80B4F}"/>
    <cellStyle name="Currency 2 3 2 9" xfId="13742" xr:uid="{6DADEB6D-ECA8-4AF2-8FBD-50AA8C8D2D06}"/>
    <cellStyle name="Currency 2 3 3" xfId="7142" xr:uid="{F971EC39-9666-41C3-A218-EEE63A910E58}"/>
    <cellStyle name="Currency 2 3 3 10" xfId="36295" xr:uid="{BF0F8590-0B76-4E9E-A834-9AFEE12D73E7}"/>
    <cellStyle name="Currency 2 3 3 2" xfId="9862" xr:uid="{331EF912-2A06-4D8F-963D-65452B1750F8}"/>
    <cellStyle name="Currency 2 3 3 2 2" xfId="10315" xr:uid="{01EBCEEA-52FE-4467-B865-842121BB2A98}"/>
    <cellStyle name="Currency 2 3 3 2 2 2" xfId="11165" xr:uid="{574A0A72-A496-43FE-909C-3C6C25D647B5}"/>
    <cellStyle name="Currency 2 3 3 2 2 2 2" xfId="12630" xr:uid="{05F8828B-6872-4DC1-9C98-0BF17F490E70}"/>
    <cellStyle name="Currency 2 3 3 2 2 2 2 2" xfId="16203" xr:uid="{AB245944-608B-4462-9A8C-CAC37030D1D1}"/>
    <cellStyle name="Currency 2 3 3 2 2 2 2 3" xfId="19730" xr:uid="{63EA0FCE-80AB-4E7A-8EBA-F3E55CEE64F7}"/>
    <cellStyle name="Currency 2 3 3 2 2 2 3" xfId="14761" xr:uid="{C08936DC-F8F5-48A3-8DD8-DB4822B9955E}"/>
    <cellStyle name="Currency 2 3 3 2 2 2 4" xfId="18288" xr:uid="{4F21A004-4E25-4D32-AFF6-76783B066724}"/>
    <cellStyle name="Currency 2 3 3 2 2 3" xfId="11913" xr:uid="{98B87DD7-8B4E-437A-8411-C506258C8446}"/>
    <cellStyle name="Currency 2 3 3 2 2 3 2" xfId="15491" xr:uid="{158ED999-F645-4B6F-8CA1-1CF70DE16A31}"/>
    <cellStyle name="Currency 2 3 3 2 2 3 3" xfId="19018" xr:uid="{5E7CAC5D-816D-4FC6-9B53-9B9886C53D8C}"/>
    <cellStyle name="Currency 2 3 3 2 2 4" xfId="14087" xr:uid="{E2CD0613-815E-4E17-8E22-EA19E5B0B988}"/>
    <cellStyle name="Currency 2 3 3 2 2 4 2" xfId="30456" xr:uid="{F33BF2D6-0B57-44B6-B817-7FEF1BB7293F}"/>
    <cellStyle name="Currency 2 3 3 2 2 5" xfId="17614" xr:uid="{E7ABC63B-D80A-4DA8-AF9D-2B82C01B3675}"/>
    <cellStyle name="Currency 2 3 3 2 2 6" xfId="37814" xr:uid="{E70248F0-09D5-4071-9E56-1B53DA3CA6E7}"/>
    <cellStyle name="Currency 2 3 3 2 3" xfId="10738" xr:uid="{C0013DCC-108B-4F24-9DC6-653831ECD21C}"/>
    <cellStyle name="Currency 2 3 3 2 3 2" xfId="12223" xr:uid="{CBED8C29-AAB9-47F9-BB75-F15E7B17558B}"/>
    <cellStyle name="Currency 2 3 3 2 3 2 2" xfId="15796" xr:uid="{7847030A-28E7-4DBB-B7D1-2ABDCFDC5828}"/>
    <cellStyle name="Currency 2 3 3 2 3 2 3" xfId="19323" xr:uid="{D603809E-A4E7-494F-AA30-6BA2B84A1D64}"/>
    <cellStyle name="Currency 2 3 3 2 3 3" xfId="14370" xr:uid="{A6959CF1-415F-47D3-87DF-B82DAC35A87A}"/>
    <cellStyle name="Currency 2 3 3 2 3 3 2" xfId="34853" xr:uid="{C4C22995-9D3C-4BDF-9EC6-8D0498EB3DD9}"/>
    <cellStyle name="Currency 2 3 3 2 3 3 3" xfId="41222" xr:uid="{D807624A-C7D8-4E96-9147-FD3426048CE1}"/>
    <cellStyle name="Currency 2 3 3 2 3 4" xfId="17897" xr:uid="{9A6B18BB-FA6C-423B-8795-376534B5E73E}"/>
    <cellStyle name="Currency 2 3 3 2 3 4 2" xfId="29861" xr:uid="{70487B3A-E1A2-4169-A957-AE1C5033B4A2}"/>
    <cellStyle name="Currency 2 3 3 2 3 5" xfId="27929" xr:uid="{E7F2F81A-2F41-47B8-A09E-43E6878723DF}"/>
    <cellStyle name="Currency 2 3 3 2 3 6" xfId="37228" xr:uid="{9A6238F8-0969-4C04-8E5A-EE346B7026DF}"/>
    <cellStyle name="Currency 2 3 3 2 4" xfId="22927" xr:uid="{39CFE39E-5D7F-4BCE-B562-A2CDE21CA11C}"/>
    <cellStyle name="Currency 2 3 3 2 4 2" xfId="25326" xr:uid="{45FF8CB0-3113-494A-B5EC-3080F9CE414C}"/>
    <cellStyle name="Currency 2 3 3 2 4 2 2" xfId="34143" xr:uid="{4191A259-EC0F-49E3-8FCA-77C595182B52}"/>
    <cellStyle name="Currency 2 3 3 2 4 3" xfId="31151" xr:uid="{1B83C15B-E4D6-4E44-92BD-5C6E6B6D7A2E}"/>
    <cellStyle name="Currency 2 3 3 2 4 4" xfId="38581" xr:uid="{56B18645-81A1-4486-8ED3-3A7B90E4D056}"/>
    <cellStyle name="Currency 2 3 3 2 5" xfId="24308" xr:uid="{DD49AAEC-77CC-4D40-91C6-56DB53004E03}"/>
    <cellStyle name="Currency 2 3 3 2 5 2" xfId="32855" xr:uid="{20FCBE72-502D-45E0-97BA-296D6AC24E4D}"/>
    <cellStyle name="Currency 2 3 3 2 5 3" xfId="40517" xr:uid="{2CB6F0EC-273F-47B8-8D61-5B52F8C3DBAC}"/>
    <cellStyle name="Currency 2 3 3 2 6" xfId="21333" xr:uid="{09B5D7CC-C764-41D1-9D7B-2606442E61C2}"/>
    <cellStyle name="Currency 2 3 3 2 6 2" xfId="29254" xr:uid="{52AE142E-46D2-469E-B1F9-4538A771587B}"/>
    <cellStyle name="Currency 2 3 3 2 7" xfId="27343" xr:uid="{2AE7B3AA-5AB1-4672-B48E-FF36F4D67167}"/>
    <cellStyle name="Currency 2 3 3 2 8" xfId="36486" xr:uid="{B5FCB2D8-C8A5-458D-8AA6-31A4DD221518}"/>
    <cellStyle name="Currency 2 3 3 3" xfId="10343" xr:uid="{5DAA2DCD-400C-4815-A4C0-2FAF152960FD}"/>
    <cellStyle name="Currency 2 3 3 3 2" xfId="11245" xr:uid="{0A5923A5-BE02-4BA3-8AEF-1CCCD3E16E91}"/>
    <cellStyle name="Currency 2 3 3 3 2 2" xfId="12710" xr:uid="{707750E0-34BC-4500-8DA7-085BB51D4429}"/>
    <cellStyle name="Currency 2 3 3 3 2 2 2" xfId="16283" xr:uid="{110CDA15-5221-4F1B-B1FC-9E8D620800BF}"/>
    <cellStyle name="Currency 2 3 3 3 2 2 2 2" xfId="35626" xr:uid="{3C1D9886-FF99-4482-B4AC-F98BD5726BAA}"/>
    <cellStyle name="Currency 2 3 3 3 2 2 3" xfId="19810" xr:uid="{4C7CB963-7608-494E-89E5-02A3D0C4C11E}"/>
    <cellStyle name="Currency 2 3 3 3 2 2 4" xfId="39971" xr:uid="{EBC23B20-E98F-43C9-961B-4CFF7D956981}"/>
    <cellStyle name="Currency 2 3 3 3 2 3" xfId="14841" xr:uid="{ED6F8F03-DA3D-498B-9015-4CB430D0A2F1}"/>
    <cellStyle name="Currency 2 3 3 3 2 3 2" xfId="33596" xr:uid="{69A61A5E-B3AA-4E88-9FA1-0571B183C0E8}"/>
    <cellStyle name="Currency 2 3 3 3 2 3 3" xfId="41955" xr:uid="{3E85E9C5-78BE-4FE8-94C1-0AFBDDB06145}"/>
    <cellStyle name="Currency 2 3 3 3 2 4" xfId="18368" xr:uid="{E5EF1E99-680C-4E38-9A6D-B3B4D2D14063}"/>
    <cellStyle name="Currency 2 3 3 3 2 4 2" xfId="30653" xr:uid="{82D8DF30-A224-4886-9768-8DAF7022B48F}"/>
    <cellStyle name="Currency 2 3 3 3 2 5" xfId="28677" xr:uid="{B6C11873-3E54-4D5B-B4E7-B1D8613315C4}"/>
    <cellStyle name="Currency 2 3 3 3 2 6" xfId="38011" xr:uid="{E866B416-3F3B-4064-A951-70720E6B8D7B}"/>
    <cellStyle name="Currency 2 3 3 3 3" xfId="10817" xr:uid="{BA36E8C0-CED7-44BF-B385-B47F3688BC51}"/>
    <cellStyle name="Currency 2 3 3 3 3 2" xfId="12303" xr:uid="{38BA8694-0C5E-405C-A0DE-FD9969FB0E81}"/>
    <cellStyle name="Currency 2 3 3 3 3 2 2" xfId="15876" xr:uid="{9DF3CD74-8EE5-4D73-8451-0A8380F270BB}"/>
    <cellStyle name="Currency 2 3 3 3 3 2 3" xfId="19403" xr:uid="{BDCA696E-2219-4E05-B4FE-59D45899E1F3}"/>
    <cellStyle name="Currency 2 3 3 3 3 3" xfId="14449" xr:uid="{1DDF316F-5573-4774-BCC3-06E43B799D72}"/>
    <cellStyle name="Currency 2 3 3 3 3 3 2" xfId="35046" xr:uid="{16D2B007-5B1B-470B-AEF1-078823E63452}"/>
    <cellStyle name="Currency 2 3 3 3 3 3 3" xfId="41412" xr:uid="{89177284-6D5B-49E9-8B1A-CF5DC3BA8419}"/>
    <cellStyle name="Currency 2 3 3 3 3 4" xfId="17976" xr:uid="{F689393C-98E2-43B3-8FA0-0E98B5695C4E}"/>
    <cellStyle name="Currency 2 3 3 3 3 4 2" xfId="30064" xr:uid="{C86EE675-8FD0-48E5-9D83-9BC1FA23EEC1}"/>
    <cellStyle name="Currency 2 3 3 3 3 5" xfId="28123" xr:uid="{5ECAF01A-558F-44DC-BD92-94FA608172B7}"/>
    <cellStyle name="Currency 2 3 3 3 3 6" xfId="37431" xr:uid="{8FE8B701-22D9-47D2-BDD1-0C696A67F1A6}"/>
    <cellStyle name="Currency 2 3 3 3 4" xfId="11929" xr:uid="{3284A526-1B6C-4365-A25D-885DEF7A3050}"/>
    <cellStyle name="Currency 2 3 3 3 4 2" xfId="15507" xr:uid="{8AEB50FF-9EB2-4D93-83DB-067C3188C86E}"/>
    <cellStyle name="Currency 2 3 3 3 4 2 2" xfId="34341" xr:uid="{7BF47C11-0EB7-4AE0-A538-1C49984B3C9E}"/>
    <cellStyle name="Currency 2 3 3 3 4 3" xfId="19034" xr:uid="{40A27BDB-A532-40E5-A921-79F85F2EAF77}"/>
    <cellStyle name="Currency 2 3 3 3 4 4" xfId="38775" xr:uid="{A0758E99-DBC5-4F1C-B93D-80E762E941DE}"/>
    <cellStyle name="Currency 2 3 3 3 5" xfId="14103" xr:uid="{8807FD81-49E9-4773-AAAE-4AD3BD201A9B}"/>
    <cellStyle name="Currency 2 3 3 3 5 2" xfId="33043" xr:uid="{A71145EF-55DC-4717-A1D0-980D56F0EC1E}"/>
    <cellStyle name="Currency 2 3 3 3 5 3" xfId="40702" xr:uid="{941B3077-40F2-47A7-9609-0243772D188A}"/>
    <cellStyle name="Currency 2 3 3 3 6" xfId="17630" xr:uid="{296914BF-830C-4D93-B9FA-B0F0439B267D}"/>
    <cellStyle name="Currency 2 3 3 3 6 2" xfId="29456" xr:uid="{F64AC0F0-5F49-4039-902A-A40F38DCF6DD}"/>
    <cellStyle name="Currency 2 3 3 3 7" xfId="27531" xr:uid="{AE95D602-EA1C-49B4-A028-AEB297FFB196}"/>
    <cellStyle name="Currency 2 3 3 3 8" xfId="36687" xr:uid="{4A698997-4617-4C57-B548-C50B4575DFE3}"/>
    <cellStyle name="Currency 2 3 3 4" xfId="10551" xr:uid="{CC84BA53-4F7C-4946-AC1F-312F0BA610FA}"/>
    <cellStyle name="Currency 2 3 3 4 2" xfId="11353" xr:uid="{2B17DAEF-BA51-4FF6-9745-0F161767B1AD}"/>
    <cellStyle name="Currency 2 3 3 4 2 2" xfId="12818" xr:uid="{E88DAE88-E3CC-447C-B381-86F4B56895F0}"/>
    <cellStyle name="Currency 2 3 3 4 2 2 2" xfId="16391" xr:uid="{860B0FCD-4E7F-4D2B-B341-2ADE013589D5}"/>
    <cellStyle name="Currency 2 3 3 4 2 2 3" xfId="19918" xr:uid="{F8C4AAC7-BC4B-4002-B7ED-CC2DA9315164}"/>
    <cellStyle name="Currency 2 3 3 4 2 3" xfId="14949" xr:uid="{BE4D6B75-75C7-40E3-8D57-66693086068C}"/>
    <cellStyle name="Currency 2 3 3 4 2 4" xfId="18476" xr:uid="{51AFDC1E-C18D-4129-910F-2AB31D88DB03}"/>
    <cellStyle name="Currency 2 3 3 4 3" xfId="10929" xr:uid="{56441B23-4A8F-4DFC-86F4-0167688B04E9}"/>
    <cellStyle name="Currency 2 3 3 4 3 2" xfId="12411" xr:uid="{7614DDA1-8243-4359-B269-0A5A6A4D4759}"/>
    <cellStyle name="Currency 2 3 3 4 3 2 2" xfId="15984" xr:uid="{9E69664F-29DB-45B3-9226-1A0CC47A9F15}"/>
    <cellStyle name="Currency 2 3 3 4 3 2 3" xfId="19511" xr:uid="{C3BD0B0A-38EC-4223-9A1B-7A1C2C3DF7D8}"/>
    <cellStyle name="Currency 2 3 3 4 3 3" xfId="14557" xr:uid="{BBD1AD89-E4DD-4173-BF15-69948EB08C49}"/>
    <cellStyle name="Currency 2 3 3 4 3 4" xfId="18084" xr:uid="{6D84D8B9-D7FD-4ED6-9662-6881E4D53A89}"/>
    <cellStyle name="Currency 2 3 3 4 4" xfId="12053" xr:uid="{452506F0-2FAF-46F3-8413-F0084DFDDA0B}"/>
    <cellStyle name="Currency 2 3 3 4 4 2" xfId="15631" xr:uid="{924A94D0-B891-4A09-A43F-D148721F77C0}"/>
    <cellStyle name="Currency 2 3 3 4 4 3" xfId="19158" xr:uid="{C3CA8CE2-6974-450D-BCCC-DD4AC0BC49F3}"/>
    <cellStyle name="Currency 2 3 3 4 5" xfId="14223" xr:uid="{B99817B3-A778-4DC9-A441-86D6633B4CE2}"/>
    <cellStyle name="Currency 2 3 3 4 6" xfId="17750" xr:uid="{08065E49-3856-422B-A51C-576A0E2709BC}"/>
    <cellStyle name="Currency 2 3 3 5" xfId="9410" xr:uid="{3A4B0BAC-5571-4B42-AE3E-D424B4A92F6F}"/>
    <cellStyle name="Currency 2 3 3 5 2" xfId="11099" xr:uid="{633CBF66-B50E-4265-BD09-76B05BC68EA7}"/>
    <cellStyle name="Currency 2 3 3 5 2 2" xfId="12550" xr:uid="{DACAEE00-721C-4A49-8BE5-2C2379F9DEC3}"/>
    <cellStyle name="Currency 2 3 3 5 2 2 2" xfId="16123" xr:uid="{4C30C90D-929E-493F-AC36-CF2A7ECF8978}"/>
    <cellStyle name="Currency 2 3 3 5 2 2 3" xfId="19650" xr:uid="{BFA40DBB-91FE-4F8A-A4C5-40C294D40629}"/>
    <cellStyle name="Currency 2 3 3 5 2 3" xfId="14695" xr:uid="{9A137D3E-6256-4CE4-A993-7A3117E0C36A}"/>
    <cellStyle name="Currency 2 3 3 5 2 4" xfId="18222" xr:uid="{312D6583-0B73-496C-8C3A-5FF7519003B8}"/>
    <cellStyle name="Currency 2 3 3 5 3" xfId="25734" xr:uid="{7C5A7A06-2DB4-4F41-AA15-026B9BF73FE8}"/>
    <cellStyle name="Currency 2 3 3 5 3 2" xfId="34664" xr:uid="{DD97753A-78EE-4F73-83CC-8A841D7832DB}"/>
    <cellStyle name="Currency 2 3 3 5 3 3" xfId="41036" xr:uid="{5C7A449A-888A-4511-B2F4-61061A539EAE}"/>
    <cellStyle name="Currency 2 3 3 5 4" xfId="21696" xr:uid="{746A773A-9E03-4430-9CDC-ECE9678E5D9D}"/>
    <cellStyle name="Currency 2 3 3 5 4 2" xfId="29662" xr:uid="{3CC44DED-3562-417F-A283-D0857B584016}"/>
    <cellStyle name="Currency 2 3 3 5 5" xfId="27740" xr:uid="{8703F769-51D3-4530-9E6F-B90EA7D876C4}"/>
    <cellStyle name="Currency 2 3 3 5 6" xfId="37030" xr:uid="{344C231C-7F46-4A1A-A444-26D7E57E600F}"/>
    <cellStyle name="Currency 2 3 3 6" xfId="10670" xr:uid="{73E63A70-FF42-4006-BB30-29788912E2D8}"/>
    <cellStyle name="Currency 2 3 3 6 2" xfId="12150" xr:uid="{E5B2762C-FC0C-49C2-9727-703B9275367A}"/>
    <cellStyle name="Currency 2 3 3 6 2 2" xfId="15723" xr:uid="{222D3546-D67F-494C-83B5-18737EB546D5}"/>
    <cellStyle name="Currency 2 3 3 6 2 3" xfId="19250" xr:uid="{55F960BB-8C0B-43E1-85C0-B21A0297B545}"/>
    <cellStyle name="Currency 2 3 3 6 3" xfId="14302" xr:uid="{99A09B5C-C79D-4A80-B4BC-DC9F0A1B9B62}"/>
    <cellStyle name="Currency 2 3 3 6 4" xfId="17829" xr:uid="{2B638C7C-3A6B-4757-AFD8-95C0E41A7841}"/>
    <cellStyle name="Currency 2 3 3 7" xfId="11518" xr:uid="{5D003F68-63D9-4994-8A15-0F58E4118F12}"/>
    <cellStyle name="Currency 2 3 3 7 2" xfId="15113" xr:uid="{613A158E-0DD6-4784-81CD-31A1820731C1}"/>
    <cellStyle name="Currency 2 3 3 7 3" xfId="18640" xr:uid="{1F787771-C1E9-4AB4-9EBB-4B4043ED3EE8}"/>
    <cellStyle name="Currency 2 3 3 8" xfId="13602" xr:uid="{641CC69C-F428-462E-AF92-59957398A537}"/>
    <cellStyle name="Currency 2 3 3 8 2" xfId="29056" xr:uid="{BE3A48A7-F7FB-44DA-86BA-33C8622D62AD}"/>
    <cellStyle name="Currency 2 3 3 9" xfId="17138" xr:uid="{517EC7DA-17E2-42B6-8389-2A7604BB1555}"/>
    <cellStyle name="Currency 2 3 4" xfId="7152" xr:uid="{FFEFD0FE-1B55-4AD9-A316-311FBC145C5C}"/>
    <cellStyle name="Currency 2 3 4 2" xfId="10460" xr:uid="{AF02CB21-F83A-45DF-B645-CC5170B6F05E}"/>
    <cellStyle name="Currency 2 3 4 2 2" xfId="11329" xr:uid="{8FA5F9A5-194A-41C2-9F9A-294CABA42528}"/>
    <cellStyle name="Currency 2 3 4 2 2 2" xfId="12794" xr:uid="{00E502F1-748A-4F6C-8715-97DB529B3D95}"/>
    <cellStyle name="Currency 2 3 4 2 2 2 2" xfId="16367" xr:uid="{8CB24EF0-1FB0-4ECA-9A85-5AC252EA238F}"/>
    <cellStyle name="Currency 2 3 4 2 2 2 3" xfId="19894" xr:uid="{7AA480BC-4897-49D6-8A62-B10F2B75DC67}"/>
    <cellStyle name="Currency 2 3 4 2 2 3" xfId="14925" xr:uid="{21A5EEA0-C336-4DE4-9364-FD3FBED5F7EC}"/>
    <cellStyle name="Currency 2 3 4 2 2 4" xfId="18452" xr:uid="{664E32FD-F836-417A-82B6-B6DB46E794F6}"/>
    <cellStyle name="Currency 2 3 4 2 3" xfId="10905" xr:uid="{190D8E04-EC25-4A96-BC11-DBD9E5516C5F}"/>
    <cellStyle name="Currency 2 3 4 2 3 2" xfId="12387" xr:uid="{407DAC9F-8D57-4DF0-A590-D620D480AED8}"/>
    <cellStyle name="Currency 2 3 4 2 3 2 2" xfId="15960" xr:uid="{91D8CF89-8418-4F76-BA39-C0E2919DDFB7}"/>
    <cellStyle name="Currency 2 3 4 2 3 2 3" xfId="19487" xr:uid="{0F58B115-B80F-4608-9014-7E0075CDA62A}"/>
    <cellStyle name="Currency 2 3 4 2 3 3" xfId="14533" xr:uid="{8A98822B-F672-42DC-B91E-F535CF720E2C}"/>
    <cellStyle name="Currency 2 3 4 2 3 4" xfId="18060" xr:uid="{83309EF0-98D9-4DCA-B5F1-78C0F72C2F29}"/>
    <cellStyle name="Currency 2 3 4 2 4" xfId="11999" xr:uid="{449F5C25-7EE9-4AB4-B387-62C48C1D8558}"/>
    <cellStyle name="Currency 2 3 4 2 4 2" xfId="15577" xr:uid="{0573AC98-DFA1-49D2-8288-B2C10729EA84}"/>
    <cellStyle name="Currency 2 3 4 2 4 3" xfId="19104" xr:uid="{BE830983-D72D-4C62-82AC-3B9C5744511A}"/>
    <cellStyle name="Currency 2 3 4 2 5" xfId="14170" xr:uid="{3D048839-E148-4900-AF36-69E7C33A7CDB}"/>
    <cellStyle name="Currency 2 3 4 2 6" xfId="17697" xr:uid="{5816598C-D6A3-4C48-8823-042AB176E4BA}"/>
    <cellStyle name="Currency 2 3 4 3" xfId="9475" xr:uid="{8043762F-B0E7-4FBB-BF55-6E68E8F12313}"/>
    <cellStyle name="Currency 2 3 4 3 2" xfId="11122" xr:uid="{5507A7CC-4FEF-493B-A537-A1B1C28E3F84}"/>
    <cellStyle name="Currency 2 3 4 3 2 2" xfId="12574" xr:uid="{B4E821AD-7BE4-45B6-B3FD-CF0EC204BAF8}"/>
    <cellStyle name="Currency 2 3 4 3 2 2 2" xfId="16147" xr:uid="{944CB0BA-2889-440F-B98C-90CBFC385495}"/>
    <cellStyle name="Currency 2 3 4 3 2 2 3" xfId="19674" xr:uid="{F54D90E5-D560-4FE8-9233-DAA0BE629AB7}"/>
    <cellStyle name="Currency 2 3 4 3 2 3" xfId="14718" xr:uid="{F810322E-FF2C-4F90-90E2-D984B42AE6A8}"/>
    <cellStyle name="Currency 2 3 4 3 2 4" xfId="18245" xr:uid="{2DE3F845-B8D4-4500-985A-FA64FE7CBB1C}"/>
    <cellStyle name="Currency 2 3 4 3 3" xfId="25762" xr:uid="{EC17D1F2-2F0B-4D66-A0A0-A6A8BAF71243}"/>
    <cellStyle name="Currency 2 3 4 3 3 2" xfId="34693" xr:uid="{205DC764-F1CA-4D1C-A0EE-6C3A044A54D6}"/>
    <cellStyle name="Currency 2 3 4 3 3 3" xfId="41065" xr:uid="{A2BC5D6F-8CDA-4B3F-8E17-43704FAB4BF9}"/>
    <cellStyle name="Currency 2 3 4 3 4" xfId="21724" xr:uid="{796BC168-7B2B-4A7B-A84B-AA6F76CEA724}"/>
    <cellStyle name="Currency 2 3 4 3 4 2" xfId="29691" xr:uid="{319C392D-379C-4EFF-A82A-49A9989740A1}"/>
    <cellStyle name="Currency 2 3 4 3 5" xfId="27769" xr:uid="{4E3BD8A2-3D1D-4948-BBA3-83CE9B22CE99}"/>
    <cellStyle name="Currency 2 3 4 3 6" xfId="37059" xr:uid="{7ACE0CCE-FC59-4046-A53A-3CD64DCA1BEE}"/>
    <cellStyle name="Currency 2 3 4 4" xfId="10694" xr:uid="{231E67F6-A997-4ED1-AC85-8433135B6BE2}"/>
    <cellStyle name="Currency 2 3 4 4 2" xfId="12174" xr:uid="{E04328B8-7B96-4215-8CD1-5B095CBDCCB0}"/>
    <cellStyle name="Currency 2 3 4 4 2 2" xfId="15747" xr:uid="{F84AB5AC-3417-4481-A55B-E77935154499}"/>
    <cellStyle name="Currency 2 3 4 4 2 3" xfId="19274" xr:uid="{56834A53-FFF2-45D1-89BD-817B8B73222B}"/>
    <cellStyle name="Currency 2 3 4 4 3" xfId="14326" xr:uid="{ACBAECE7-7D48-4076-9FF8-BA9347FF4499}"/>
    <cellStyle name="Currency 2 3 4 4 4" xfId="17853" xr:uid="{CE03BEF2-FE60-413A-9E3C-5121823E2A93}"/>
    <cellStyle name="Currency 2 3 4 5" xfId="11494" xr:uid="{0B0AD421-A481-4173-8F02-700929E6C0A2}"/>
    <cellStyle name="Currency 2 3 4 5 2" xfId="15089" xr:uid="{6D790797-65A7-4180-8B46-1A5DBC67DE96}"/>
    <cellStyle name="Currency 2 3 4 5 3" xfId="18616" xr:uid="{DFCCA3C1-D483-45CF-B37B-9893EE126E4F}"/>
    <cellStyle name="Currency 2 3 4 6" xfId="13612" xr:uid="{6CD1BC30-AC9A-452C-9A1E-53EDF53186E3}"/>
    <cellStyle name="Currency 2 3 4 6 2" xfId="29084" xr:uid="{A247094E-9AC5-46D7-B641-061DCB080259}"/>
    <cellStyle name="Currency 2 3 4 7" xfId="17148" xr:uid="{3982ABC5-42A3-4783-997D-E5FA435E8079}"/>
    <cellStyle name="Currency 2 3 4 8" xfId="36323" xr:uid="{05961E41-3E7C-43C0-8A65-7B93B920FC87}"/>
    <cellStyle name="Currency 2 3 5" xfId="7468" xr:uid="{C4BF7453-4646-4EE5-942E-1570ADC37019}"/>
    <cellStyle name="Currency 2 3 5 2" xfId="10559" xr:uid="{CE9D424D-40FC-4632-8BCE-F4226F55B5DE}"/>
    <cellStyle name="Currency 2 3 5 2 2" xfId="10968" xr:uid="{934999F2-0F06-4A89-9C17-360F4F27C3A8}"/>
    <cellStyle name="Currency 2 3 5 2 2 2" xfId="26411" xr:uid="{B105CF8A-E141-43CF-BF99-C16E6ECF7226}"/>
    <cellStyle name="Currency 2 3 5 2 2 2 2" xfId="35457" xr:uid="{4BC00E5C-CEBF-47C9-8327-A9F755E387AB}"/>
    <cellStyle name="Currency 2 3 5 2 2 3" xfId="32195" xr:uid="{A8E8C912-E2A1-465D-BAF3-352FF82121B1}"/>
    <cellStyle name="Currency 2 3 5 2 2 4" xfId="39806" xr:uid="{3530DCAF-E73F-409F-9A8B-09E5DED224B9}"/>
    <cellStyle name="Currency 2 3 5 2 2 5" xfId="23777" xr:uid="{DDAFFF5E-0DFE-44DD-A61C-D979E64A3EC7}"/>
    <cellStyle name="Currency 2 3 5 2 3" xfId="12060" xr:uid="{6DA74AA9-EFBF-4B73-9A1F-BACDC5A7A446}"/>
    <cellStyle name="Currency 2 3 5 2 3 2" xfId="15638" xr:uid="{39E0A196-203A-4B3F-9B9E-54FDEC90DDA8}"/>
    <cellStyle name="Currency 2 3 5 2 3 3" xfId="19165" xr:uid="{8F4FE967-8F0D-486B-A66C-AD4A78DCCFF9}"/>
    <cellStyle name="Currency 2 3 5 2 4" xfId="14230" xr:uid="{B4EB49FD-16D4-4228-B318-DEEF1EAB98B8}"/>
    <cellStyle name="Currency 2 3 5 2 4 2" xfId="30482" xr:uid="{7F267800-3E26-42CC-A8EF-CF6BF4409C66}"/>
    <cellStyle name="Currency 2 3 5 2 5" xfId="17757" xr:uid="{06530FB0-0EA2-4E19-BA10-A62A4E24A33C}"/>
    <cellStyle name="Currency 2 3 5 2 6" xfId="37840" xr:uid="{9CA1276F-E4EF-42D6-BB6F-C1D7066A4EE1}"/>
    <cellStyle name="Currency 2 3 5 3" xfId="9407" xr:uid="{395A084F-8B01-413B-B767-0FAD25BF1FF5}"/>
    <cellStyle name="Currency 2 3 5 3 2" xfId="11189" xr:uid="{6A741E0C-EE6B-41E1-96D5-C6EA283F71FF}"/>
    <cellStyle name="Currency 2 3 5 3 2 2" xfId="12654" xr:uid="{BF13ECDA-B829-44A2-89FF-BCD975A8C144}"/>
    <cellStyle name="Currency 2 3 5 3 2 2 2" xfId="16227" xr:uid="{B8FD9FB3-F5EC-4490-B6E6-CAB6D4653E05}"/>
    <cellStyle name="Currency 2 3 5 3 2 2 3" xfId="19754" xr:uid="{C8766D53-67A2-459E-B512-9FBA168C962D}"/>
    <cellStyle name="Currency 2 3 5 3 2 3" xfId="14785" xr:uid="{6ED120F8-38E6-4A36-BDA8-AD590CAD5DCB}"/>
    <cellStyle name="Currency 2 3 5 3 2 4" xfId="18312" xr:uid="{ED82FF57-3941-49F2-9E74-EB7A9260338C}"/>
    <cellStyle name="Currency 2 3 5 3 3" xfId="25918" xr:uid="{FB3C75ED-387E-482F-9559-8508C5916938}"/>
    <cellStyle name="Currency 2 3 5 3 3 2" xfId="34882" xr:uid="{5A22648F-4CAD-457E-9F83-172A4C1C914C}"/>
    <cellStyle name="Currency 2 3 5 3 3 3" xfId="41251" xr:uid="{5850A39B-66A2-4C68-BD23-61676D5B59E2}"/>
    <cellStyle name="Currency 2 3 5 3 4" xfId="21893" xr:uid="{11A3DA8B-2969-4170-9640-C6FADC040360}"/>
    <cellStyle name="Currency 2 3 5 3 4 2" xfId="29890" xr:uid="{61CDD550-EB28-4CCE-93E7-86835B093715}"/>
    <cellStyle name="Currency 2 3 5 3 5" xfId="27958" xr:uid="{26FA1585-B4B0-40DD-AECB-3EEBEA0AC9C3}"/>
    <cellStyle name="Currency 2 3 5 3 6" xfId="37257" xr:uid="{FB804248-32A5-4563-BC72-59AF310973D1}"/>
    <cellStyle name="Currency 2 3 5 4" xfId="10762" xr:uid="{B4C7369B-8BCB-4AC6-A839-C29081A2CA38}"/>
    <cellStyle name="Currency 2 3 5 4 2" xfId="12247" xr:uid="{5B47BF6A-C335-4DC6-8B34-869AE5C6D0EA}"/>
    <cellStyle name="Currency 2 3 5 4 2 2" xfId="15820" xr:uid="{B103BA73-8C63-405E-9410-15B7B4B91176}"/>
    <cellStyle name="Currency 2 3 5 4 2 3" xfId="19347" xr:uid="{A0755C09-2456-4316-AE2F-E0CF1114F9FE}"/>
    <cellStyle name="Currency 2 3 5 4 3" xfId="14394" xr:uid="{D3D154D8-0DDA-49A1-B4AF-E485808290AA}"/>
    <cellStyle name="Currency 2 3 5 4 4" xfId="17921" xr:uid="{8C9514B6-D5F0-4260-8007-D13554F38B95}"/>
    <cellStyle name="Currency 2 3 5 5" xfId="24332" xr:uid="{E3D5FEE3-5B8E-49DA-93E7-23EF24EE4E2C}"/>
    <cellStyle name="Currency 2 3 5 5 2" xfId="32881" xr:uid="{DCBA6FF4-DEE5-457E-9B68-36D50C0A23B8}"/>
    <cellStyle name="Currency 2 3 5 5 3" xfId="40543" xr:uid="{F0F914DA-CACD-446F-A99C-D99493039DA7}"/>
    <cellStyle name="Currency 2 3 5 6" xfId="21357" xr:uid="{146DE565-B35B-40B9-98F4-3255F63014A4}"/>
    <cellStyle name="Currency 2 3 5 6 2" xfId="29283" xr:uid="{500CC855-4057-4ECC-BF33-1FC416B51F2C}"/>
    <cellStyle name="Currency 2 3 5 7" xfId="27369" xr:uid="{4E970D91-8067-40C4-9320-014A25E8A2FC}"/>
    <cellStyle name="Currency 2 3 5 8" xfId="36515" xr:uid="{0C681938-C07B-4E28-883D-060FF7CB9378}"/>
    <cellStyle name="Currency 2 3 6" xfId="8824" xr:uid="{4B3ECB6A-86B8-4E87-B331-8F2393B5727A}"/>
    <cellStyle name="Currency 2 3 6 2" xfId="10357" xr:uid="{AE663723-5E65-4B4B-BA9F-B40769BF2F73}"/>
    <cellStyle name="Currency 2 3 6 2 2" xfId="11269" xr:uid="{B1A248D5-09C9-4960-8094-FFD22E78D240}"/>
    <cellStyle name="Currency 2 3 6 2 2 2" xfId="12734" xr:uid="{96159256-E858-4166-BAFA-40216657E33A}"/>
    <cellStyle name="Currency 2 3 6 2 2 2 2" xfId="16307" xr:uid="{6D553206-D992-46B0-838D-8B6D4790550B}"/>
    <cellStyle name="Currency 2 3 6 2 2 2 3" xfId="19834" xr:uid="{20E72C81-D639-4E28-9C6A-7FC834958716}"/>
    <cellStyle name="Currency 2 3 6 2 2 3" xfId="14865" xr:uid="{06F5A8E4-E890-467F-B806-9FB2E947FFDC}"/>
    <cellStyle name="Currency 2 3 6 2 2 4" xfId="18392" xr:uid="{CEBF47D2-3542-4A64-BCC5-61A54C51500A}"/>
    <cellStyle name="Currency 2 3 6 2 3" xfId="11938" xr:uid="{55BA12E9-63F6-4862-8050-26894439F983}"/>
    <cellStyle name="Currency 2 3 6 2 3 2" xfId="15516" xr:uid="{7106BFC6-73FA-4347-B309-798DEC0A27E3}"/>
    <cellStyle name="Currency 2 3 6 2 3 3" xfId="19043" xr:uid="{19DD5777-BBA0-4D46-8091-4492B7D9AF34}"/>
    <cellStyle name="Currency 2 3 6 2 4" xfId="14112" xr:uid="{15F1DFFF-8645-4156-810D-9648422E4961}"/>
    <cellStyle name="Currency 2 3 6 2 5" xfId="17639" xr:uid="{DB7882D4-F5BB-4D55-8AFB-BD073C9A57C3}"/>
    <cellStyle name="Currency 2 3 6 3" xfId="10845" xr:uid="{8E88C317-4198-4D5E-8A7A-D1D8297F2808}"/>
    <cellStyle name="Currency 2 3 6 3 2" xfId="12327" xr:uid="{85AE9971-01E3-4EC1-9AC3-4893FA08FBEE}"/>
    <cellStyle name="Currency 2 3 6 3 2 2" xfId="15900" xr:uid="{1AE74360-B78E-4505-828D-D7CE49BEE38A}"/>
    <cellStyle name="Currency 2 3 6 3 2 3" xfId="19427" xr:uid="{4DDB878F-DB64-42F2-84E6-1B76831A8E7E}"/>
    <cellStyle name="Currency 2 3 6 3 3" xfId="14473" xr:uid="{401B2BC9-497F-4C7A-9AD6-6C88A04AE339}"/>
    <cellStyle name="Currency 2 3 6 3 4" xfId="18000" xr:uid="{69889BD3-025C-4AEF-AAD5-414B6B1103CC}"/>
    <cellStyle name="Currency 2 3 6 4" xfId="22087" xr:uid="{BA6A18C2-6590-4706-9846-1A2B95C91F95}"/>
    <cellStyle name="Currency 2 3 6 4 2" xfId="30109" xr:uid="{07ECD9B7-1A92-4859-970A-58DBAC641C81}"/>
    <cellStyle name="Currency 2 3 6 5" xfId="28170" xr:uid="{6D4C1D05-9CE2-4680-A7E6-670DCB4283B7}"/>
    <cellStyle name="Currency 2 3 6 6" xfId="37476" xr:uid="{32992F0F-6FA8-40C8-91FE-C049F0399D82}"/>
    <cellStyle name="Currency 2 3 7" xfId="11043" xr:uid="{3C472B2A-27FD-4145-9C23-9E5C51FB4F56}"/>
    <cellStyle name="Currency 2 3 7 2" xfId="12494" xr:uid="{3095266C-0A15-464F-935A-00AEE7BDB0E4}"/>
    <cellStyle name="Currency 2 3 7 2 2" xfId="16067" xr:uid="{A438C454-32E9-4935-B273-ADCFAE311218}"/>
    <cellStyle name="Currency 2 3 7 2 3" xfId="19594" xr:uid="{2636E0A3-CEBB-4AE8-A539-9415D0020FE7}"/>
    <cellStyle name="Currency 2 3 7 3" xfId="14639" xr:uid="{E32DB880-CDA0-4334-BE9F-AAE57B5DDDFA}"/>
    <cellStyle name="Currency 2 3 7 3 2" xfId="34490" xr:uid="{83B704D4-0027-458E-97D9-71978674912B}"/>
    <cellStyle name="Currency 2 3 7 3 3" xfId="40865" xr:uid="{354583BE-CAD7-4F0B-B962-0229F5FB4AD5}"/>
    <cellStyle name="Currency 2 3 7 4" xfId="18166" xr:uid="{3690FFD7-9FAA-49CA-AB0C-8ACE76474DAD}"/>
    <cellStyle name="Currency 2 3 7 4 2" xfId="29489" xr:uid="{F1DC927B-2B7F-4703-9117-247F3D270DD6}"/>
    <cellStyle name="Currency 2 3 7 5" xfId="27566" xr:uid="{70081A2C-14F9-472C-A89C-7F38FF002D9A}"/>
    <cellStyle name="Currency 2 3 7 6" xfId="36857" xr:uid="{45A3C5F2-17BC-466A-BFFF-1F3164A3463C}"/>
    <cellStyle name="Currency 2 3 8" xfId="10627" xr:uid="{A64FB29D-1D7C-4716-8F38-E0E5EC95F93C}"/>
    <cellStyle name="Currency 2 3 8 2" xfId="12094" xr:uid="{4D1AE37D-D606-42F9-B5A1-F352F796E657}"/>
    <cellStyle name="Currency 2 3 8 2 2" xfId="15667" xr:uid="{8403AB90-40CD-452D-9AB7-5ACDB51FFDCB}"/>
    <cellStyle name="Currency 2 3 8 2 3" xfId="19194" xr:uid="{51A30AA4-0F63-42B1-98D5-FD75E99E4238}"/>
    <cellStyle name="Currency 2 3 8 3" xfId="14259" xr:uid="{0B3F50F8-B477-4E5C-B807-F51AF2EDF845}"/>
    <cellStyle name="Currency 2 3 8 4" xfId="17786" xr:uid="{C93EB2FE-78CB-430E-8C75-9A2F6D1D967C}"/>
    <cellStyle name="Currency 2 3 9" xfId="11434" xr:uid="{05EC1BC7-A495-4FE0-AB26-DD81CCB70C61}"/>
    <cellStyle name="Currency 2 3 9 2" xfId="15029" xr:uid="{F82A5CF8-B1FA-481C-8619-E918AFBA03E7}"/>
    <cellStyle name="Currency 2 3 9 3" xfId="18556" xr:uid="{E7FA733B-8ADA-4648-908E-7A016C275FCC}"/>
    <cellStyle name="Currency 2 4" xfId="277" xr:uid="{9446EE98-11C3-452F-A2F3-A0AA17661589}"/>
    <cellStyle name="Currency 2 4 10" xfId="17293" xr:uid="{8B02102D-14EA-4BAC-8035-125BB097E3D9}"/>
    <cellStyle name="Currency 2 4 11" xfId="7325" xr:uid="{F399230E-3ECB-408B-93BC-BA9514D8672E}"/>
    <cellStyle name="Currency 2 4 2" xfId="7461" xr:uid="{E21B2138-E659-4D8A-8694-21C015A24AA0}"/>
    <cellStyle name="Currency 2 4 2 10" xfId="36301" xr:uid="{F1B878D1-44B2-419D-B3CF-0EF1A8E48FB1}"/>
    <cellStyle name="Currency 2 4 2 2" xfId="7127" xr:uid="{6948E61E-FEF3-4771-841A-AAF05DD144D2}"/>
    <cellStyle name="Currency 2 4 2 2 2" xfId="10399" xr:uid="{C3890705-CB36-4C4A-AFAC-15AC1F673822}"/>
    <cellStyle name="Currency 2 4 2 2 2 2" xfId="11385" xr:uid="{46842F78-FF14-4A96-A813-D48BEDD24437}"/>
    <cellStyle name="Currency 2 4 2 2 2 2 2" xfId="12850" xr:uid="{B463F4F9-768B-4996-9A34-2012030AF631}"/>
    <cellStyle name="Currency 2 4 2 2 2 2 2 2" xfId="16423" xr:uid="{FB4FF25A-F111-4757-81AD-0553CA8778D3}"/>
    <cellStyle name="Currency 2 4 2 2 2 2 2 3" xfId="19950" xr:uid="{E4723058-72C1-4DE9-8C49-B04C4FAFD2C6}"/>
    <cellStyle name="Currency 2 4 2 2 2 2 3" xfId="14981" xr:uid="{0BC79546-3AF9-40D3-A5E2-47B35E7AEEE3}"/>
    <cellStyle name="Currency 2 4 2 2 2 2 4" xfId="18508" xr:uid="{77E81371-1F75-4A62-9A46-C44061DC86F3}"/>
    <cellStyle name="Currency 2 4 2 2 2 3" xfId="10961" xr:uid="{68A420C2-6A01-4D1E-92A5-B7AB43ABEE5B}"/>
    <cellStyle name="Currency 2 4 2 2 2 3 2" xfId="12443" xr:uid="{BCA119F0-F503-4691-8D2F-1D4CB7D26412}"/>
    <cellStyle name="Currency 2 4 2 2 2 3 2 2" xfId="16016" xr:uid="{B1869736-26DF-42CD-A68A-043CCEE1C113}"/>
    <cellStyle name="Currency 2 4 2 2 2 3 2 3" xfId="19543" xr:uid="{95C63A5C-9198-47B8-AEF7-000A1F7D39E6}"/>
    <cellStyle name="Currency 2 4 2 2 2 3 3" xfId="14589" xr:uid="{A149664B-EF0A-4745-89B8-6099662A6349}"/>
    <cellStyle name="Currency 2 4 2 2 2 3 4" xfId="18116" xr:uid="{AC1D89FA-F4D8-4060-95E5-2E95D7CE488B}"/>
    <cellStyle name="Currency 2 4 2 2 2 4" xfId="11962" xr:uid="{6D14FA19-3021-4E22-8162-A526AA6B4541}"/>
    <cellStyle name="Currency 2 4 2 2 2 4 2" xfId="15540" xr:uid="{9CE0C89C-C2F8-496A-9F52-E35EAD20ED9C}"/>
    <cellStyle name="Currency 2 4 2 2 2 4 3" xfId="19067" xr:uid="{B8129DA9-6E89-4A31-BA0A-5996848376B6}"/>
    <cellStyle name="Currency 2 4 2 2 2 5" xfId="14134" xr:uid="{E366D278-58E2-492B-866B-02F1630F7D83}"/>
    <cellStyle name="Currency 2 4 2 2 2 6" xfId="17661" xr:uid="{77ED586F-B9CE-40A3-A92C-EA234F979F8E}"/>
    <cellStyle name="Currency 2 4 2 2 3" xfId="11169" xr:uid="{A22F33B1-60CA-4450-B208-DD6D42BFEC62}"/>
    <cellStyle name="Currency 2 4 2 2 3 2" xfId="12634" xr:uid="{7C70901B-3F5F-4A01-9566-06B67ED5F247}"/>
    <cellStyle name="Currency 2 4 2 2 3 2 2" xfId="16207" xr:uid="{FE4A5D21-8A0C-409F-B473-60CA9A0F1ECB}"/>
    <cellStyle name="Currency 2 4 2 2 3 2 3" xfId="19734" xr:uid="{362C7C2F-FC12-4AB5-BA2A-F753131805E9}"/>
    <cellStyle name="Currency 2 4 2 2 3 3" xfId="14765" xr:uid="{2BF8A139-1096-4D63-B423-33B9FD6CA78E}"/>
    <cellStyle name="Currency 2 4 2 2 3 3 2" xfId="34859" xr:uid="{4B1650F4-53C4-41DA-894F-6C9D613E598F}"/>
    <cellStyle name="Currency 2 4 2 2 3 3 3" xfId="41228" xr:uid="{7B672B5F-EDA4-4FBB-AA96-67B87863FA0C}"/>
    <cellStyle name="Currency 2 4 2 2 3 4" xfId="18292" xr:uid="{FA240638-1D4B-44C6-9643-366AD8103A0A}"/>
    <cellStyle name="Currency 2 4 2 2 3 4 2" xfId="29867" xr:uid="{97EEE333-F03D-4C96-8EE8-FF63249095BB}"/>
    <cellStyle name="Currency 2 4 2 2 3 5" xfId="27935" xr:uid="{39393EE4-ED31-4334-A04A-43A71063AE08}"/>
    <cellStyle name="Currency 2 4 2 2 3 6" xfId="37234" xr:uid="{607C2E93-235E-4144-9D1C-04E139F23732}"/>
    <cellStyle name="Currency 2 4 2 2 4" xfId="10742" xr:uid="{505A4535-E280-45A1-BA11-17D80EBC22CE}"/>
    <cellStyle name="Currency 2 4 2 2 4 2" xfId="12227" xr:uid="{7BF9F22B-BDF6-4251-A424-CE7FF98DAB79}"/>
    <cellStyle name="Currency 2 4 2 2 4 2 2" xfId="15800" xr:uid="{75D1E470-362C-4C19-BE81-11C15561253D}"/>
    <cellStyle name="Currency 2 4 2 2 4 2 3" xfId="19327" xr:uid="{D7621B71-D70F-4B6B-A150-6444554B07C5}"/>
    <cellStyle name="Currency 2 4 2 2 4 3" xfId="14374" xr:uid="{82518DAA-6E7B-4F95-A02C-8565094E299A}"/>
    <cellStyle name="Currency 2 4 2 2 4 4" xfId="17901" xr:uid="{FBAB057A-A7A2-4F88-B6E2-E5108BEF8BAF}"/>
    <cellStyle name="Currency 2 4 2 2 5" xfId="11550" xr:uid="{D2B46FB1-C6CA-4046-80A5-7809D3B7216F}"/>
    <cellStyle name="Currency 2 4 2 2 5 2" xfId="15145" xr:uid="{F3D72141-167E-4F5F-A2BA-3EE12BB90498}"/>
    <cellStyle name="Currency 2 4 2 2 5 3" xfId="18672" xr:uid="{01141FE7-B6EF-4286-AAFF-C13EFD53237B}"/>
    <cellStyle name="Currency 2 4 2 2 6" xfId="13587" xr:uid="{E3D10743-A2C9-42F8-909D-6D88F102EE7A}"/>
    <cellStyle name="Currency 2 4 2 2 6 2" xfId="29260" xr:uid="{3C857DAF-69AE-4BBB-8B9F-719B9A632A70}"/>
    <cellStyle name="Currency 2 4 2 2 7" xfId="17123" xr:uid="{6BFE8ACB-0E41-44BB-8635-15D0568C7580}"/>
    <cellStyle name="Currency 2 4 2 2 8" xfId="36492" xr:uid="{96B6DAF6-C53D-4E07-B50D-ABC78D590EF5}"/>
    <cellStyle name="Currency 2 4 2 3" xfId="10405" xr:uid="{DFA85E0E-26C0-4473-BDEB-8F20CB0DE3FE}"/>
    <cellStyle name="Currency 2 4 2 3 2" xfId="11249" xr:uid="{5F74266E-8AED-40B4-A57C-2A3FCD30FD37}"/>
    <cellStyle name="Currency 2 4 2 3 2 2" xfId="12714" xr:uid="{3F711BEF-A919-44BD-B639-49FD1C14F446}"/>
    <cellStyle name="Currency 2 4 2 3 2 2 2" xfId="16287" xr:uid="{E49A8511-2D6F-484C-BA13-9FAB25DEB57E}"/>
    <cellStyle name="Currency 2 4 2 3 2 2 2 2" xfId="35632" xr:uid="{788BDE8E-15C4-4C85-8975-39A69E175C09}"/>
    <cellStyle name="Currency 2 4 2 3 2 2 3" xfId="19814" xr:uid="{446F3841-8D50-4278-A08E-B5061B558C11}"/>
    <cellStyle name="Currency 2 4 2 3 2 2 4" xfId="39977" xr:uid="{64C451B5-9868-40FD-8BEE-20BE1D0487E4}"/>
    <cellStyle name="Currency 2 4 2 3 2 3" xfId="14845" xr:uid="{CB44B72D-03A6-4DA5-B87A-E1D28CD8D83B}"/>
    <cellStyle name="Currency 2 4 2 3 2 3 2" xfId="33602" xr:uid="{50798F3A-9D5D-4733-9600-8019B7F52BBA}"/>
    <cellStyle name="Currency 2 4 2 3 2 3 3" xfId="41961" xr:uid="{D8F9FF1B-5C22-429E-A68B-7CA00D62205F}"/>
    <cellStyle name="Currency 2 4 2 3 2 4" xfId="18372" xr:uid="{99440331-688A-4BF2-9E45-880116CF9ABF}"/>
    <cellStyle name="Currency 2 4 2 3 2 4 2" xfId="30659" xr:uid="{CF6AAEA7-E760-4A6B-BB11-80E0EC97F66D}"/>
    <cellStyle name="Currency 2 4 2 3 2 5" xfId="28683" xr:uid="{1BE4E920-F692-454C-A935-EE4F934A0DD9}"/>
    <cellStyle name="Currency 2 4 2 3 2 6" xfId="38017" xr:uid="{CBF95B44-77C3-48BA-A886-7190E19B86B1}"/>
    <cellStyle name="Currency 2 4 2 3 3" xfId="10821" xr:uid="{2D4E519D-DD21-48B0-A01D-80A60A0670E6}"/>
    <cellStyle name="Currency 2 4 2 3 3 2" xfId="12307" xr:uid="{D242565F-3195-4334-8401-43F9679FDAE5}"/>
    <cellStyle name="Currency 2 4 2 3 3 2 2" xfId="15880" xr:uid="{24A3EC83-936E-441D-81A4-DF8AB385ADC9}"/>
    <cellStyle name="Currency 2 4 2 3 3 2 3" xfId="19407" xr:uid="{A280E567-798C-4783-BB2A-F07D7CFF2EDE}"/>
    <cellStyle name="Currency 2 4 2 3 3 3" xfId="14453" xr:uid="{9314E937-F75F-4AC6-88D0-84DD99D54673}"/>
    <cellStyle name="Currency 2 4 2 3 3 3 2" xfId="35053" xr:uid="{1D9F0DE7-58E9-490F-B454-6CA7DC9A92D2}"/>
    <cellStyle name="Currency 2 4 2 3 3 3 3" xfId="41419" xr:uid="{5CA39111-5FD4-471E-9613-5F4E28981BF4}"/>
    <cellStyle name="Currency 2 4 2 3 3 4" xfId="17980" xr:uid="{48817EF5-BCA2-437D-897B-9117E3E43A9D}"/>
    <cellStyle name="Currency 2 4 2 3 3 4 2" xfId="30071" xr:uid="{5932BD38-9B36-4030-AB83-D5A0D756062C}"/>
    <cellStyle name="Currency 2 4 2 3 3 5" xfId="28130" xr:uid="{444FD145-CC57-46CB-8316-1247E81781B2}"/>
    <cellStyle name="Currency 2 4 2 3 3 6" xfId="37438" xr:uid="{8769C42E-33E4-4CD1-8B39-2DCF10928701}"/>
    <cellStyle name="Currency 2 4 2 3 4" xfId="11966" xr:uid="{FB55A120-2F76-43F6-8E40-CDB4BFAFDB5B}"/>
    <cellStyle name="Currency 2 4 2 3 4 2" xfId="15544" xr:uid="{742CB27D-F4E3-4EF5-A5A4-4B84E551E9E9}"/>
    <cellStyle name="Currency 2 4 2 3 4 2 2" xfId="34347" xr:uid="{B4F11DB4-E54A-4CA3-9FE4-17F4C4567705}"/>
    <cellStyle name="Currency 2 4 2 3 4 3" xfId="19071" xr:uid="{395C1B76-5D58-4EE5-BD7C-99EBC463715B}"/>
    <cellStyle name="Currency 2 4 2 3 4 4" xfId="38781" xr:uid="{9752E99D-A37D-4C29-BF93-C5BD8427ACC8}"/>
    <cellStyle name="Currency 2 4 2 3 5" xfId="14138" xr:uid="{23BA8808-F6F3-417C-B2CE-472AA4EC6FC9}"/>
    <cellStyle name="Currency 2 4 2 3 5 2" xfId="33049" xr:uid="{27C47E46-3D27-4299-9A1E-BF11ADA8E490}"/>
    <cellStyle name="Currency 2 4 2 3 5 3" xfId="40708" xr:uid="{25ED4563-1750-453E-ABA6-49D0ED206930}"/>
    <cellStyle name="Currency 2 4 2 3 6" xfId="17665" xr:uid="{4BCB5467-24FB-4B1B-85DB-5B6E62D8B32F}"/>
    <cellStyle name="Currency 2 4 2 3 6 2" xfId="29463" xr:uid="{1C3F1333-2306-4A00-9419-753A0FE5E022}"/>
    <cellStyle name="Currency 2 4 2 3 7" xfId="27537" xr:uid="{3B86FB73-4F8C-4730-9371-369F0C2CE4F3}"/>
    <cellStyle name="Currency 2 4 2 3 8" xfId="36694" xr:uid="{479B6E58-7E39-49CA-8152-BD6EA89B6C8D}"/>
    <cellStyle name="Currency 2 4 2 4" xfId="10264" xr:uid="{13F30791-6A16-4F2E-87B3-1A54E6402EBB}"/>
    <cellStyle name="Currency 2 4 2 4 2" xfId="11301" xr:uid="{9DF19967-7750-4AD5-A0CE-2A83EB0C2E95}"/>
    <cellStyle name="Currency 2 4 2 4 2 2" xfId="12766" xr:uid="{A91CB34D-4FAE-4178-99B2-5065C3E50D9D}"/>
    <cellStyle name="Currency 2 4 2 4 2 2 2" xfId="16339" xr:uid="{1B02F53E-4C14-4D97-824D-6F4DD48F70DC}"/>
    <cellStyle name="Currency 2 4 2 4 2 2 3" xfId="19866" xr:uid="{F179D541-1F95-4988-A251-95037C9FE533}"/>
    <cellStyle name="Currency 2 4 2 4 2 3" xfId="14897" xr:uid="{B1CE2A2C-D627-4FEE-A3F5-3C39E532A80B}"/>
    <cellStyle name="Currency 2 4 2 4 2 4" xfId="18424" xr:uid="{B7084314-3DD8-40A9-B7B6-34B04ED4C6CE}"/>
    <cellStyle name="Currency 2 4 2 4 3" xfId="10877" xr:uid="{AFBDD270-2463-449A-9636-E14778CEC23C}"/>
    <cellStyle name="Currency 2 4 2 4 3 2" xfId="12359" xr:uid="{10F33DAA-5669-45F9-AA44-AE895539D8E0}"/>
    <cellStyle name="Currency 2 4 2 4 3 2 2" xfId="15932" xr:uid="{229C06BC-442C-4FC4-9417-79EC198BA6D8}"/>
    <cellStyle name="Currency 2 4 2 4 3 2 3" xfId="19459" xr:uid="{5C2064D4-EB9B-4425-83ED-9842C1A58EC9}"/>
    <cellStyle name="Currency 2 4 2 4 3 3" xfId="14505" xr:uid="{0AA987B6-DF55-46A7-B21E-CE8A82327B65}"/>
    <cellStyle name="Currency 2 4 2 4 3 4" xfId="18032" xr:uid="{B87CBC0F-24AB-4E14-8685-E5C73B827636}"/>
    <cellStyle name="Currency 2 4 2 4 4" xfId="11878" xr:uid="{1F0203C2-4A46-48DD-95DB-8A99B5D676C2}"/>
    <cellStyle name="Currency 2 4 2 4 4 2" xfId="15456" xr:uid="{831C18C1-64B1-40A9-9784-701B0314C8B7}"/>
    <cellStyle name="Currency 2 4 2 4 4 3" xfId="18983" xr:uid="{102ACE6B-A64B-4675-A4BF-E6A01C5933E0}"/>
    <cellStyle name="Currency 2 4 2 4 5" xfId="14052" xr:uid="{078AB65E-0F3E-4BDC-903A-F35EBDC7E30A}"/>
    <cellStyle name="Currency 2 4 2 4 6" xfId="17579" xr:uid="{4D76A873-6842-436E-9589-3B80079E9925}"/>
    <cellStyle name="Currency 2 4 2 5" xfId="9476" xr:uid="{884D31EF-17EB-4F62-8B29-3B673041ADA9}"/>
    <cellStyle name="Currency 2 4 2 5 2" xfId="11103" xr:uid="{36DDD569-4339-46AD-BD12-279CF99275A4}"/>
    <cellStyle name="Currency 2 4 2 5 2 2" xfId="12554" xr:uid="{BB4C8E84-91D3-4FA5-B0AF-4BA0CF6366F1}"/>
    <cellStyle name="Currency 2 4 2 5 2 2 2" xfId="16127" xr:uid="{E04326E0-E7F8-458D-AE88-22CBA556DEF9}"/>
    <cellStyle name="Currency 2 4 2 5 2 2 3" xfId="19654" xr:uid="{85902C60-1A32-4744-AD8E-0531BA816EC8}"/>
    <cellStyle name="Currency 2 4 2 5 2 3" xfId="14699" xr:uid="{D7BB6855-4D30-457E-8E8C-6EC17619A10D}"/>
    <cellStyle name="Currency 2 4 2 5 2 4" xfId="18226" xr:uid="{443DA2AF-4AF1-402B-88AC-B0D8046492EE}"/>
    <cellStyle name="Currency 2 4 2 5 3" xfId="25740" xr:uid="{9651BF9A-3D47-43C6-B4D6-F847B46D4DEE}"/>
    <cellStyle name="Currency 2 4 2 5 3 2" xfId="34670" xr:uid="{CB76137F-576E-48CF-8078-A5C97A4B3785}"/>
    <cellStyle name="Currency 2 4 2 5 3 3" xfId="41042" xr:uid="{3358F89D-6AD5-4DCE-B5F9-C537460D44F1}"/>
    <cellStyle name="Currency 2 4 2 5 4" xfId="21702" xr:uid="{F722505D-EAEE-45AC-8A1D-51EC772F0700}"/>
    <cellStyle name="Currency 2 4 2 5 4 2" xfId="29668" xr:uid="{05AB9C72-4E7C-47F6-953F-7A4ECF6E862A}"/>
    <cellStyle name="Currency 2 4 2 5 5" xfId="27746" xr:uid="{CC18D5E7-5F30-4A3F-B9B8-26CE2A489319}"/>
    <cellStyle name="Currency 2 4 2 5 6" xfId="37036" xr:uid="{04687730-FD77-44B5-8233-534A302D6A60}"/>
    <cellStyle name="Currency 2 4 2 6" xfId="10674" xr:uid="{F4DA0C69-F9FF-4402-AF32-A7C3ABA1A7F5}"/>
    <cellStyle name="Currency 2 4 2 6 2" xfId="12154" xr:uid="{8027823C-D221-4121-AEB7-4E11D4F874C9}"/>
    <cellStyle name="Currency 2 4 2 6 2 2" xfId="15727" xr:uid="{BCE3DBC9-57CD-4745-92EE-0D075EC4B632}"/>
    <cellStyle name="Currency 2 4 2 6 2 3" xfId="19254" xr:uid="{21415344-2695-4752-AF30-D242CDB30D24}"/>
    <cellStyle name="Currency 2 4 2 6 3" xfId="14306" xr:uid="{C6C60648-CCCD-44E8-9110-9C7748C3C241}"/>
    <cellStyle name="Currency 2 4 2 6 4" xfId="17833" xr:uid="{ED0B3385-ECAB-4A63-AA2B-38C1F5BE50B5}"/>
    <cellStyle name="Currency 2 4 2 7" xfId="11466" xr:uid="{E3C7B3B1-D2B6-4728-9E19-C7962B63DDF7}"/>
    <cellStyle name="Currency 2 4 2 7 2" xfId="15061" xr:uid="{872300F9-34AE-43E7-9EC5-9AF3AA60554F}"/>
    <cellStyle name="Currency 2 4 2 7 3" xfId="18588" xr:uid="{FBE9C600-CED2-47B4-96EC-0617183C7A18}"/>
    <cellStyle name="Currency 2 4 2 8" xfId="13765" xr:uid="{6AC54BF2-BAA2-4D32-B5DF-5E5949B67E6D}"/>
    <cellStyle name="Currency 2 4 2 8 2" xfId="29062" xr:uid="{BC0A97C1-96BB-4BEF-9313-FF0FC3E7E6C2}"/>
    <cellStyle name="Currency 2 4 2 9" xfId="17301" xr:uid="{12899CEA-EDFC-44A7-8B02-3A170F1773C4}"/>
    <cellStyle name="Currency 2 4 3" xfId="7137" xr:uid="{3ECD2CB0-36A5-4D5A-81D4-5091C9C6D0F0}"/>
    <cellStyle name="Currency 2 4 3 2" xfId="10531" xr:uid="{F1DA4223-DFF7-438F-AD54-3967A6D0A205}"/>
    <cellStyle name="Currency 2 4 3 2 2" xfId="11361" xr:uid="{BA199AC7-FB55-421D-B87A-5FE33EB4A683}"/>
    <cellStyle name="Currency 2 4 3 2 2 2" xfId="12826" xr:uid="{60198A2F-DA53-4702-A5A5-A3BCA0289074}"/>
    <cellStyle name="Currency 2 4 3 2 2 2 2" xfId="16399" xr:uid="{AD570F77-A652-410F-9B77-979795BE1DCD}"/>
    <cellStyle name="Currency 2 4 3 2 2 2 3" xfId="19926" xr:uid="{7DF8F61B-4C81-4C4F-AA20-616B41ADECBF}"/>
    <cellStyle name="Currency 2 4 3 2 2 3" xfId="14957" xr:uid="{73D514C2-882C-44B6-8F49-2DF48DBA00E4}"/>
    <cellStyle name="Currency 2 4 3 2 2 4" xfId="18484" xr:uid="{FB661FDF-0A2E-4143-B8FB-3C2D4FE05A63}"/>
    <cellStyle name="Currency 2 4 3 2 3" xfId="10937" xr:uid="{6D0FF22F-FDDF-4B25-B030-8257BC6F8E60}"/>
    <cellStyle name="Currency 2 4 3 2 3 2" xfId="12419" xr:uid="{55B9D1FC-E626-4993-A52E-602DE1B813C6}"/>
    <cellStyle name="Currency 2 4 3 2 3 2 2" xfId="15992" xr:uid="{54ABD4F9-4BB1-44A7-B953-EF5A32B4891E}"/>
    <cellStyle name="Currency 2 4 3 2 3 2 3" xfId="19519" xr:uid="{08F415A0-1D64-44F8-B1D2-E18EC91986E7}"/>
    <cellStyle name="Currency 2 4 3 2 3 3" xfId="14565" xr:uid="{EE58E96E-B80C-47CB-838C-7AAA06C70880}"/>
    <cellStyle name="Currency 2 4 3 2 3 4" xfId="18092" xr:uid="{EACF63FA-11EF-46E5-9D6E-E91AEEC153D8}"/>
    <cellStyle name="Currency 2 4 3 2 4" xfId="12043" xr:uid="{92FA0539-425F-4503-9A27-C96FD61392AC}"/>
    <cellStyle name="Currency 2 4 3 2 4 2" xfId="15621" xr:uid="{5B7B2CCB-66AF-4CBD-BB53-BB70ADB02DB0}"/>
    <cellStyle name="Currency 2 4 3 2 4 3" xfId="19148" xr:uid="{2A63B3F8-78E2-4ADC-8BE1-7C7EA33F6BC6}"/>
    <cellStyle name="Currency 2 4 3 2 5" xfId="14213" xr:uid="{F7958DBA-D5A8-469A-987D-CBE3CC26983D}"/>
    <cellStyle name="Currency 2 4 3 2 6" xfId="17740" xr:uid="{087F4324-06AD-4CD0-B966-60FB92FAE771}"/>
    <cellStyle name="Currency 2 4 3 3" xfId="9863" xr:uid="{E17A4BB0-005B-473B-9E50-A181B81DDE09}"/>
    <cellStyle name="Currency 2 4 3 3 2" xfId="11126" xr:uid="{FDBD7316-B8A6-44B9-B0E3-CE9C4A375969}"/>
    <cellStyle name="Currency 2 4 3 3 2 2" xfId="12578" xr:uid="{41CBE45E-5769-44BA-AA3D-B166F93D47DE}"/>
    <cellStyle name="Currency 2 4 3 3 2 2 2" xfId="16151" xr:uid="{7611CD8A-11DA-4CE5-AE17-04F940C080D0}"/>
    <cellStyle name="Currency 2 4 3 3 2 2 3" xfId="19678" xr:uid="{4379C43D-8367-40FB-842A-58FBBCE34420}"/>
    <cellStyle name="Currency 2 4 3 3 2 3" xfId="14722" xr:uid="{2AB3AF74-ED7F-4E02-955E-C87854D65761}"/>
    <cellStyle name="Currency 2 4 3 3 2 4" xfId="18249" xr:uid="{3D4BF4B1-BF1F-4BA0-81A2-8324304C2727}"/>
    <cellStyle name="Currency 2 4 3 4" xfId="10698" xr:uid="{F795A316-29E0-42CC-B0FA-E517635A5F83}"/>
    <cellStyle name="Currency 2 4 3 4 2" xfId="12178" xr:uid="{FD4B12CC-2178-42B0-A7CF-8D3EFD515B1F}"/>
    <cellStyle name="Currency 2 4 3 4 2 2" xfId="15751" xr:uid="{A2FAAD75-03E9-4DED-A350-6BD0B106D1A6}"/>
    <cellStyle name="Currency 2 4 3 4 2 3" xfId="19278" xr:uid="{E8B99926-C244-449D-A79F-E80C2D4D3FAF}"/>
    <cellStyle name="Currency 2 4 3 4 3" xfId="14330" xr:uid="{9EC13B44-0DDB-425B-992E-4B9C81096915}"/>
    <cellStyle name="Currency 2 4 3 4 4" xfId="17857" xr:uid="{08D61CEC-3487-453E-BB71-41381B046674}"/>
    <cellStyle name="Currency 2 4 3 5" xfId="11526" xr:uid="{DE21EB3F-925A-426A-ABBF-DC7030BFA78A}"/>
    <cellStyle name="Currency 2 4 3 5 2" xfId="15121" xr:uid="{46916700-F5BA-451D-A579-FADA76FFDC4E}"/>
    <cellStyle name="Currency 2 4 3 5 3" xfId="18648" xr:uid="{24113650-C149-447E-BBFE-CB392548C1EC}"/>
    <cellStyle name="Currency 2 4 3 6" xfId="13597" xr:uid="{8C642CE7-96D0-4FDF-A026-67ACC60F04ED}"/>
    <cellStyle name="Currency 2 4 3 7" xfId="17133" xr:uid="{C5A2E9B6-8B0C-48FE-8045-78E8D5D58D93}"/>
    <cellStyle name="Currency 2 4 4" xfId="7149" xr:uid="{2210347B-9266-4D59-B4CF-4F9BC33A99B5}"/>
    <cellStyle name="Currency 2 4 4 2" xfId="10310" xr:uid="{11888E01-334E-46B4-BFD9-0D1EB634428F}"/>
    <cellStyle name="Currency 2 4 4 2 2" xfId="11337" xr:uid="{D65890F8-3D43-4231-BD33-F8DC1B18B6C8}"/>
    <cellStyle name="Currency 2 4 4 2 2 2" xfId="12802" xr:uid="{47994BEB-2523-4640-BEED-505E836C00AF}"/>
    <cellStyle name="Currency 2 4 4 2 2 2 2" xfId="16375" xr:uid="{D475A659-F235-4AFB-AB6F-EB6A3278BB98}"/>
    <cellStyle name="Currency 2 4 4 2 2 2 3" xfId="19902" xr:uid="{4CA4819A-B650-4312-B59B-0114E8A10CB0}"/>
    <cellStyle name="Currency 2 4 4 2 2 3" xfId="14933" xr:uid="{AB624E21-74B0-4689-AD4E-F77A969B024A}"/>
    <cellStyle name="Currency 2 4 4 2 2 4" xfId="18460" xr:uid="{A7CE5FAE-6B76-4DCC-9AE2-30EBDCB89CB6}"/>
    <cellStyle name="Currency 2 4 4 2 3" xfId="10913" xr:uid="{8A9AB362-84F2-46A3-AB95-2A773B71609B}"/>
    <cellStyle name="Currency 2 4 4 2 3 2" xfId="12395" xr:uid="{8DD69348-3973-4D75-9438-B3569984F47A}"/>
    <cellStyle name="Currency 2 4 4 2 3 2 2" xfId="15968" xr:uid="{B3D44879-D083-479F-88D5-6C06EADE08C4}"/>
    <cellStyle name="Currency 2 4 4 2 3 2 3" xfId="19495" xr:uid="{1BECFE11-4066-436A-B493-4AFCA0257AA6}"/>
    <cellStyle name="Currency 2 4 4 2 3 3" xfId="14541" xr:uid="{288FAB87-2A1B-45F7-BF72-167DA12898BD}"/>
    <cellStyle name="Currency 2 4 4 2 3 4" xfId="18068" xr:uid="{82ADB060-01F5-4DDC-B2EF-1BD9DCD784C5}"/>
    <cellStyle name="Currency 2 4 4 2 4" xfId="11908" xr:uid="{F0B786EC-7F84-4565-984D-F0D0FCD506D3}"/>
    <cellStyle name="Currency 2 4 4 2 4 2" xfId="15486" xr:uid="{D266D1F5-F35E-405B-B8EE-A78CA6CBDC31}"/>
    <cellStyle name="Currency 2 4 4 2 4 3" xfId="19013" xr:uid="{2194AC09-738E-48CB-8AC1-123D25259E01}"/>
    <cellStyle name="Currency 2 4 4 2 5" xfId="14082" xr:uid="{BF1D18A4-C29F-4D3B-9754-394CC4D08559}"/>
    <cellStyle name="Currency 2 4 4 2 6" xfId="17609" xr:uid="{61DB63AF-2C32-482F-9B7E-A0A1E1E34751}"/>
    <cellStyle name="Currency 2 4 4 3" xfId="9411" xr:uid="{BE77D832-5B92-4F7E-8F3F-BC6A5957EEC4}"/>
    <cellStyle name="Currency 2 4 4 3 2" xfId="11193" xr:uid="{02BD0E7B-73A1-4E72-90C0-8B4562AD88C6}"/>
    <cellStyle name="Currency 2 4 4 3 2 2" xfId="12658" xr:uid="{289C5094-B133-48C2-8710-4B94A02AD1E8}"/>
    <cellStyle name="Currency 2 4 4 3 2 2 2" xfId="16231" xr:uid="{EBE57DD9-CE51-4FCB-8879-43BE7D1BBDD4}"/>
    <cellStyle name="Currency 2 4 4 3 2 2 3" xfId="19758" xr:uid="{2A5A5180-6CDD-4FD3-ADB5-E21C11865A8C}"/>
    <cellStyle name="Currency 2 4 4 3 2 3" xfId="14789" xr:uid="{6EE4BC99-410A-4EC5-B55F-2D5B02ADD22C}"/>
    <cellStyle name="Currency 2 4 4 3 2 4" xfId="18316" xr:uid="{41565900-9608-4493-9EDC-8667FC6DACA6}"/>
    <cellStyle name="Currency 2 4 4 4" xfId="10766" xr:uid="{58117D20-C69D-420F-B5DF-A885E9819B74}"/>
    <cellStyle name="Currency 2 4 4 4 2" xfId="12251" xr:uid="{D4FAAA56-88BA-4EE2-9F7B-932A3C2AE53A}"/>
    <cellStyle name="Currency 2 4 4 4 2 2" xfId="15824" xr:uid="{046532FC-F147-4C5C-B56F-0794B610FDC5}"/>
    <cellStyle name="Currency 2 4 4 4 2 3" xfId="19351" xr:uid="{DC263CEF-059A-4DDF-B9FF-ED17354401F8}"/>
    <cellStyle name="Currency 2 4 4 4 3" xfId="14398" xr:uid="{7AD9E932-2B59-4090-9BC6-804D476642BA}"/>
    <cellStyle name="Currency 2 4 4 4 4" xfId="17925" xr:uid="{9CE24F29-4BAE-4701-A4A6-2A0CF9F8800E}"/>
    <cellStyle name="Currency 2 4 4 5" xfId="11502" xr:uid="{CE385F27-8C7A-4022-B25F-66F081333FF6}"/>
    <cellStyle name="Currency 2 4 4 5 2" xfId="15097" xr:uid="{7B57EEF9-EA9B-4DFA-9064-C2E07C7631BD}"/>
    <cellStyle name="Currency 2 4 4 5 3" xfId="18624" xr:uid="{4C260EA1-4C52-43B6-A082-1588A13AEC52}"/>
    <cellStyle name="Currency 2 4 4 6" xfId="13609" xr:uid="{D032C818-8284-4CD2-8247-EE90E0EA229C}"/>
    <cellStyle name="Currency 2 4 4 7" xfId="17145" xr:uid="{ADC390DE-2095-41BD-9F62-17483D1A81EB}"/>
    <cellStyle name="Currency 2 4 5" xfId="10470" xr:uid="{121EB5CC-26EA-4294-924C-3CD43D885840}"/>
    <cellStyle name="Currency 2 4 5 2" xfId="11277" xr:uid="{D1BE0ECD-445D-495D-898A-265CF016BBC6}"/>
    <cellStyle name="Currency 2 4 5 2 2" xfId="12742" xr:uid="{F4DC489C-DCAB-484E-B68D-51CE1C322316}"/>
    <cellStyle name="Currency 2 4 5 2 2 2" xfId="16315" xr:uid="{FB7C36B9-4ADB-4CE8-ABD3-7AB907533461}"/>
    <cellStyle name="Currency 2 4 5 2 2 3" xfId="19842" xr:uid="{36D1F19C-CE87-4937-8D55-CD3B696342A8}"/>
    <cellStyle name="Currency 2 4 5 2 3" xfId="14873" xr:uid="{BB24A7DB-2477-4D10-8913-B6C38E4A73D5}"/>
    <cellStyle name="Currency 2 4 5 2 4" xfId="18400" xr:uid="{0236023D-6FC5-4CD6-8480-8FE57DB12B8C}"/>
    <cellStyle name="Currency 2 4 5 3" xfId="10853" xr:uid="{BD85F9F6-7A04-41CE-821F-D756AB948FD6}"/>
    <cellStyle name="Currency 2 4 5 3 2" xfId="12335" xr:uid="{CB5CA2AA-8925-4D03-907E-C256C3B6E8CB}"/>
    <cellStyle name="Currency 2 4 5 3 2 2" xfId="15908" xr:uid="{F79A8EA8-8CF9-4CBD-8BD7-CD4AAFFD0CD3}"/>
    <cellStyle name="Currency 2 4 5 3 2 3" xfId="19435" xr:uid="{E31897A6-0DBF-452F-909E-DAA536931483}"/>
    <cellStyle name="Currency 2 4 5 3 3" xfId="14481" xr:uid="{616F13F4-4284-468D-8330-91B6BDBB513B}"/>
    <cellStyle name="Currency 2 4 5 3 4" xfId="18008" xr:uid="{2F68F404-4C55-4931-A7ED-25AE9183CFD3}"/>
    <cellStyle name="Currency 2 4 5 4" xfId="12006" xr:uid="{191733D0-756E-47DF-B1E5-1449C89C8288}"/>
    <cellStyle name="Currency 2 4 5 4 2" xfId="15584" xr:uid="{77DB4F5F-C3AC-4613-92DD-710D60F76F01}"/>
    <cellStyle name="Currency 2 4 5 4 3" xfId="19111" xr:uid="{C667E846-8485-47E6-85FB-77CF1314C3B0}"/>
    <cellStyle name="Currency 2 4 5 5" xfId="14177" xr:uid="{C3047EF9-2ED1-4286-881B-F402E27C5290}"/>
    <cellStyle name="Currency 2 4 5 6" xfId="17704" xr:uid="{4D24A02F-C34C-45EB-8E90-8E96CB3F7A21}"/>
    <cellStyle name="Currency 2 4 6" xfId="7740" xr:uid="{272D54E5-2CD0-4C2C-A0A0-5B8C6BBDA1C3}"/>
    <cellStyle name="Currency 2 4 6 2" xfId="11047" xr:uid="{FA701FED-187D-4C36-8876-D45F63B367A1}"/>
    <cellStyle name="Currency 2 4 6 2 2" xfId="12498" xr:uid="{5702D50F-E680-4D71-A6CB-D7C255BB08D4}"/>
    <cellStyle name="Currency 2 4 6 2 2 2" xfId="16071" xr:uid="{5D92B8AC-DD75-4823-B016-14C370D2047B}"/>
    <cellStyle name="Currency 2 4 6 2 2 3" xfId="19598" xr:uid="{87AE7801-83E1-4951-AE15-7D515E99D274}"/>
    <cellStyle name="Currency 2 4 6 2 3" xfId="14643" xr:uid="{1270FBC5-A07B-4578-AD48-6888F3BC9B65}"/>
    <cellStyle name="Currency 2 4 6 2 4" xfId="18170" xr:uid="{E5E71E10-A08B-4679-A02E-7CCE5025F5D1}"/>
    <cellStyle name="Currency 2 4 7" xfId="10631" xr:uid="{756BD422-D8F6-4E2D-961A-6A9A89A5FC1E}"/>
    <cellStyle name="Currency 2 4 7 2" xfId="12098" xr:uid="{7AB43DD6-8B49-4125-A24A-08E4AFE8B856}"/>
    <cellStyle name="Currency 2 4 7 2 2" xfId="15671" xr:uid="{8720FE0A-9BA0-4FFC-84DB-B7E4FF99CE49}"/>
    <cellStyle name="Currency 2 4 7 2 3" xfId="19198" xr:uid="{98DE5637-041F-4C3E-BDB7-1E386B04D90C}"/>
    <cellStyle name="Currency 2 4 7 3" xfId="14263" xr:uid="{C50CE070-3DC5-49F3-B96E-F47567BB3E4E}"/>
    <cellStyle name="Currency 2 4 7 4" xfId="17790" xr:uid="{001CCEA7-22CD-43D9-9071-5EF0C8EAB349}"/>
    <cellStyle name="Currency 2 4 8" xfId="11442" xr:uid="{B34B0790-D463-44A7-ADC4-A2B9A31C3F9E}"/>
    <cellStyle name="Currency 2 4 8 2" xfId="15037" xr:uid="{5802F7AC-4FD4-4260-83FD-7D7DB5782199}"/>
    <cellStyle name="Currency 2 4 8 3" xfId="18564" xr:uid="{65C9416B-3A8A-4E9C-B013-0A2BCFFB3003}"/>
    <cellStyle name="Currency 2 4 9" xfId="13757" xr:uid="{BEEFA18D-20AB-4723-ADB2-C66A5CEF7247}"/>
    <cellStyle name="Currency 2 5" xfId="7191" xr:uid="{AB000D51-1BB4-47AB-B3EC-D19C58432373}"/>
    <cellStyle name="Currency 2 5 10" xfId="36290" xr:uid="{F53AC27E-064D-4D55-9DD4-8A3131AD7020}"/>
    <cellStyle name="Currency 2 5 2" xfId="7136" xr:uid="{E865D0C5-5034-4C51-8F81-FE9AB66B8D50}"/>
    <cellStyle name="Currency 2 5 2 2" xfId="10352" xr:uid="{74196D5D-E64D-4FA8-8A1F-F909046BF964}"/>
    <cellStyle name="Currency 2 5 2 2 2" xfId="11369" xr:uid="{183D715C-7798-41B3-BDD1-348366275695}"/>
    <cellStyle name="Currency 2 5 2 2 2 2" xfId="12834" xr:uid="{CCE3EAC7-5452-44C0-8C53-DD3A9A0C8960}"/>
    <cellStyle name="Currency 2 5 2 2 2 2 2" xfId="16407" xr:uid="{6101A0E8-6DCD-47C6-86F4-865A012CA541}"/>
    <cellStyle name="Currency 2 5 2 2 2 2 3" xfId="19934" xr:uid="{68CCE13E-5CA9-438C-9627-8B469808E739}"/>
    <cellStyle name="Currency 2 5 2 2 2 3" xfId="14965" xr:uid="{AF8A51E9-2069-4030-A829-5236A37257F8}"/>
    <cellStyle name="Currency 2 5 2 2 2 4" xfId="18492" xr:uid="{C02C2933-2761-48C6-B499-4D645F1D3B53}"/>
    <cellStyle name="Currency 2 5 2 2 3" xfId="10945" xr:uid="{A0A37C4F-130F-47C7-9BBB-08C313C10AE6}"/>
    <cellStyle name="Currency 2 5 2 2 3 2" xfId="12427" xr:uid="{57ABA0DC-B1F8-436A-8FE4-6DAED17BAF39}"/>
    <cellStyle name="Currency 2 5 2 2 3 2 2" xfId="16000" xr:uid="{558159C8-4FD2-4087-AEBB-9EB472F58E08}"/>
    <cellStyle name="Currency 2 5 2 2 3 2 3" xfId="19527" xr:uid="{9B64B5E6-F7F7-42E7-993E-F12C0687603D}"/>
    <cellStyle name="Currency 2 5 2 2 3 3" xfId="14573" xr:uid="{1DF2F253-1B0D-4692-8D2C-DECE8E3C6309}"/>
    <cellStyle name="Currency 2 5 2 2 3 4" xfId="18100" xr:uid="{EEE588D4-298A-419E-96C6-D08250FE2C60}"/>
    <cellStyle name="Currency 2 5 2 2 4" xfId="11934" xr:uid="{86C9CE79-2A68-43E7-9427-710F8BB84EED}"/>
    <cellStyle name="Currency 2 5 2 2 4 2" xfId="15512" xr:uid="{6C90BB36-7FCF-4C7E-BB48-A1347346B7D0}"/>
    <cellStyle name="Currency 2 5 2 2 4 3" xfId="19039" xr:uid="{1AA9ABAA-99D1-4241-B215-09396B29DBEE}"/>
    <cellStyle name="Currency 2 5 2 2 5" xfId="14108" xr:uid="{74AA0504-A5A3-45E6-95EF-1D2E7218BA44}"/>
    <cellStyle name="Currency 2 5 2 2 6" xfId="17635" xr:uid="{B81C2B67-21CC-4B63-8998-0A0BFBFA5DD3}"/>
    <cellStyle name="Currency 2 5 2 3" xfId="11159" xr:uid="{1BD93AA3-101B-4ED2-B182-7767A7DFA95C}"/>
    <cellStyle name="Currency 2 5 2 3 2" xfId="12624" xr:uid="{B9F0D6D4-8B7B-4C7D-A0A4-10A810A2C557}"/>
    <cellStyle name="Currency 2 5 2 3 2 2" xfId="16197" xr:uid="{22E48BC5-9DD1-45F4-AEE1-6F080334F79E}"/>
    <cellStyle name="Currency 2 5 2 3 2 3" xfId="19724" xr:uid="{630FCDE1-EB85-4623-AF21-06A9E431CC3D}"/>
    <cellStyle name="Currency 2 5 2 3 3" xfId="14755" xr:uid="{B1DC957C-A9CB-4093-98C8-4B6A3F31042C}"/>
    <cellStyle name="Currency 2 5 2 3 3 2" xfId="34848" xr:uid="{455317A6-07AF-491C-8C80-10F727D1A557}"/>
    <cellStyle name="Currency 2 5 2 3 3 3" xfId="41217" xr:uid="{615A82CB-5108-4391-B914-A84039895831}"/>
    <cellStyle name="Currency 2 5 2 3 4" xfId="18282" xr:uid="{6B7738EC-E513-411E-8718-F0E2EE7D1316}"/>
    <cellStyle name="Currency 2 5 2 3 4 2" xfId="29856" xr:uid="{EE40C816-7351-46A2-B165-2B6C832D422F}"/>
    <cellStyle name="Currency 2 5 2 3 5" xfId="27924" xr:uid="{5F9A172E-BE05-4331-B61E-CD5299FBCBF1}"/>
    <cellStyle name="Currency 2 5 2 3 6" xfId="37223" xr:uid="{209E768D-B504-4AB9-BADD-EB381C97D55F}"/>
    <cellStyle name="Currency 2 5 2 4" xfId="10732" xr:uid="{08792F0C-F257-42E5-B3F3-534BCAA045E7}"/>
    <cellStyle name="Currency 2 5 2 4 2" xfId="12217" xr:uid="{0677FA9A-2386-4C6D-82ED-6AA1CFDC4669}"/>
    <cellStyle name="Currency 2 5 2 4 2 2" xfId="15790" xr:uid="{F1CC258E-986D-4E98-B640-843867106D6B}"/>
    <cellStyle name="Currency 2 5 2 4 2 3" xfId="19317" xr:uid="{009C3234-E950-4A1F-AC73-5775C116DE5D}"/>
    <cellStyle name="Currency 2 5 2 4 3" xfId="14364" xr:uid="{65123230-1721-4245-82B9-E8D0CD6E0803}"/>
    <cellStyle name="Currency 2 5 2 4 4" xfId="17891" xr:uid="{8C4A29C5-B1DB-41F8-A158-4DAA544A9616}"/>
    <cellStyle name="Currency 2 5 2 5" xfId="11534" xr:uid="{ABD0510A-07B0-4AE0-88F4-9F672F612549}"/>
    <cellStyle name="Currency 2 5 2 5 2" xfId="15129" xr:uid="{AF6782A9-3427-480A-B8B0-93F139D75145}"/>
    <cellStyle name="Currency 2 5 2 5 3" xfId="18656" xr:uid="{4CE20563-5D89-497F-831E-02999A3B2EB8}"/>
    <cellStyle name="Currency 2 5 2 6" xfId="13596" xr:uid="{D505B8DC-E28D-457C-9A1A-9C14C2DD836C}"/>
    <cellStyle name="Currency 2 5 2 6 2" xfId="29249" xr:uid="{37366D50-6FDD-46BE-90B4-04907D28C9C4}"/>
    <cellStyle name="Currency 2 5 2 7" xfId="17132" xr:uid="{010CC968-4FDB-4BF0-B9BB-FD4D3BF4CE3A}"/>
    <cellStyle name="Currency 2 5 2 8" xfId="36481" xr:uid="{63D622F9-9F11-4F91-92E5-943AE6B7B311}"/>
    <cellStyle name="Currency 2 5 3" xfId="10300" xr:uid="{AD58BD87-F87D-4F8C-8A15-B68966FE1A28}"/>
    <cellStyle name="Currency 2 5 3 2" xfId="11239" xr:uid="{F7056A8D-33BF-4EE5-92A4-EB3D5C9D4504}"/>
    <cellStyle name="Currency 2 5 3 2 2" xfId="12704" xr:uid="{559167AC-D697-4BAD-9466-AD86DE76B007}"/>
    <cellStyle name="Currency 2 5 3 2 2 2" xfId="16277" xr:uid="{F8BD354D-065C-4A6D-B98B-326AF319F477}"/>
    <cellStyle name="Currency 2 5 3 2 2 2 2" xfId="35621" xr:uid="{3DDF34CB-C657-4C7E-A9B7-F7D85AE31034}"/>
    <cellStyle name="Currency 2 5 3 2 2 3" xfId="19804" xr:uid="{EFA9FC1F-BC27-40C1-826F-C47349F57B4C}"/>
    <cellStyle name="Currency 2 5 3 2 2 4" xfId="39966" xr:uid="{129ACF5C-1DB7-4FEE-94D2-D1E5FEF834F6}"/>
    <cellStyle name="Currency 2 5 3 2 3" xfId="14835" xr:uid="{FA591012-7AFD-441E-BD38-70BB5F960ED5}"/>
    <cellStyle name="Currency 2 5 3 2 3 2" xfId="33591" xr:uid="{5290DAF6-86BF-4E5E-BADB-43208103E05D}"/>
    <cellStyle name="Currency 2 5 3 2 3 3" xfId="41950" xr:uid="{58918160-185E-46CA-A743-2A4381CE467A}"/>
    <cellStyle name="Currency 2 5 3 2 4" xfId="18362" xr:uid="{8822411E-ADBE-411C-9B32-42058920109F}"/>
    <cellStyle name="Currency 2 5 3 2 4 2" xfId="30648" xr:uid="{7D22F3D1-1B98-49E3-B274-1DC3A175DB36}"/>
    <cellStyle name="Currency 2 5 3 2 5" xfId="28672" xr:uid="{543BEB7D-402D-47C0-92D8-99CCD889F5F7}"/>
    <cellStyle name="Currency 2 5 3 2 6" xfId="38006" xr:uid="{483AB821-F00A-4A85-9899-BBE813A55570}"/>
    <cellStyle name="Currency 2 5 3 3" xfId="10811" xr:uid="{B434038C-331E-4330-B90E-652B5646ECBD}"/>
    <cellStyle name="Currency 2 5 3 3 2" xfId="12297" xr:uid="{C29AA16E-5360-488E-B513-ECDD2F4EA7C1}"/>
    <cellStyle name="Currency 2 5 3 3 2 2" xfId="15870" xr:uid="{2F47C3AD-7763-4648-A872-97F30C0D7C0F}"/>
    <cellStyle name="Currency 2 5 3 3 2 3" xfId="19397" xr:uid="{393D2FBB-2E86-4FA8-BCC4-3416195F9306}"/>
    <cellStyle name="Currency 2 5 3 3 3" xfId="14443" xr:uid="{4D0B196C-7440-4941-895E-6E23F85A5876}"/>
    <cellStyle name="Currency 2 5 3 3 3 2" xfId="35041" xr:uid="{C3DC24D2-F3F4-45BA-B184-5C28B6F79482}"/>
    <cellStyle name="Currency 2 5 3 3 3 3" xfId="41407" xr:uid="{1C2F7BB9-C691-47E7-8E3E-4E70A1F35903}"/>
    <cellStyle name="Currency 2 5 3 3 4" xfId="17970" xr:uid="{5643999E-529D-4DD1-B9B9-302A965F749F}"/>
    <cellStyle name="Currency 2 5 3 3 4 2" xfId="30059" xr:uid="{2DB27487-B61D-43C0-98F1-ABB31188A1C4}"/>
    <cellStyle name="Currency 2 5 3 3 5" xfId="28118" xr:uid="{5571AA49-A116-42EA-87D8-61CB9EE78DDA}"/>
    <cellStyle name="Currency 2 5 3 3 6" xfId="37426" xr:uid="{C5B055EF-D4D6-4DF9-A990-D9E3FA372833}"/>
    <cellStyle name="Currency 2 5 3 4" xfId="11905" xr:uid="{8F150DF2-8524-4AC5-88B0-9A54C31EB35B}"/>
    <cellStyle name="Currency 2 5 3 4 2" xfId="15483" xr:uid="{AEA2E753-79CA-408F-9EC5-A70B1915B4DB}"/>
    <cellStyle name="Currency 2 5 3 4 2 2" xfId="34336" xr:uid="{564F1E74-7666-486B-8501-D7010A17942A}"/>
    <cellStyle name="Currency 2 5 3 4 3" xfId="19010" xr:uid="{2BA1FAEC-7CB8-4FEF-AD9C-A23D2AB35C94}"/>
    <cellStyle name="Currency 2 5 3 4 4" xfId="38770" xr:uid="{2EA2FB2B-3B03-41C9-BE04-62ED54C428E5}"/>
    <cellStyle name="Currency 2 5 3 5" xfId="14079" xr:uid="{936E608D-FA93-4478-94D5-DAFD6DF15C5D}"/>
    <cellStyle name="Currency 2 5 3 5 2" xfId="33038" xr:uid="{A1F61A8C-018E-484D-B7F4-47811D6B01C5}"/>
    <cellStyle name="Currency 2 5 3 5 3" xfId="40697" xr:uid="{1A0BEF00-3F59-4669-AA4C-9061E094EFFA}"/>
    <cellStyle name="Currency 2 5 3 6" xfId="17606" xr:uid="{30CA053D-E360-4D5E-A830-80DFA58E2C97}"/>
    <cellStyle name="Currency 2 5 3 6 2" xfId="29451" xr:uid="{AB314D1A-AEA0-41F5-B5DF-C42E3A83682D}"/>
    <cellStyle name="Currency 2 5 3 7" xfId="27526" xr:uid="{CBB45574-E542-4E00-BEC9-A9D42A6ED549}"/>
    <cellStyle name="Currency 2 5 3 8" xfId="36682" xr:uid="{D0F461DA-239A-49C8-A11C-61CDF6FC2568}"/>
    <cellStyle name="Currency 2 5 4" xfId="10493" xr:uid="{D8015F18-5341-43AF-9666-8C3BE31BF890}"/>
    <cellStyle name="Currency 2 5 4 2" xfId="11285" xr:uid="{D1B9F672-57D4-4D45-9B13-F3B79C103329}"/>
    <cellStyle name="Currency 2 5 4 2 2" xfId="12750" xr:uid="{4ED009C3-6C9E-4620-A7B3-C4FBFBE01E55}"/>
    <cellStyle name="Currency 2 5 4 2 2 2" xfId="16323" xr:uid="{301F9950-A569-41F2-BBBF-C9953C98CF05}"/>
    <cellStyle name="Currency 2 5 4 2 2 3" xfId="19850" xr:uid="{44A4813E-CC8B-43B4-B68D-4FFAFB288434}"/>
    <cellStyle name="Currency 2 5 4 2 3" xfId="14881" xr:uid="{366ADDDC-3B0D-4934-BDB9-F5A80637F88A}"/>
    <cellStyle name="Currency 2 5 4 2 4" xfId="18408" xr:uid="{406FA772-5DEE-4C04-9CAF-5A4B146022E7}"/>
    <cellStyle name="Currency 2 5 4 3" xfId="10861" xr:uid="{DB6381EB-8151-485B-8CB0-81527CE426A5}"/>
    <cellStyle name="Currency 2 5 4 3 2" xfId="12343" xr:uid="{A7709411-A459-43DA-B6A4-75C6ED591B02}"/>
    <cellStyle name="Currency 2 5 4 3 2 2" xfId="15916" xr:uid="{2A174152-CBC2-42A9-B160-B0DD6D403BC5}"/>
    <cellStyle name="Currency 2 5 4 3 2 3" xfId="19443" xr:uid="{C8E65665-8B14-4086-BEC0-6358608B54B2}"/>
    <cellStyle name="Currency 2 5 4 3 3" xfId="14489" xr:uid="{E1A3A0E0-2AA1-439C-AEC1-3E89F44C6CF3}"/>
    <cellStyle name="Currency 2 5 4 3 4" xfId="18016" xr:uid="{777E05F1-09A9-44FF-89E0-06508514ACE1}"/>
    <cellStyle name="Currency 2 5 4 4" xfId="12019" xr:uid="{BFD0458D-EBF9-4100-AF8A-1E4CDF811805}"/>
    <cellStyle name="Currency 2 5 4 4 2" xfId="15597" xr:uid="{A9A9ED37-A62B-4EE3-A667-BA5B70A469AC}"/>
    <cellStyle name="Currency 2 5 4 4 3" xfId="19124" xr:uid="{B683B39B-159F-42F8-9610-8F85B7F734E0}"/>
    <cellStyle name="Currency 2 5 4 5" xfId="14190" xr:uid="{DA19CB7C-D4C8-45FC-A65C-2C272CDB73DA}"/>
    <cellStyle name="Currency 2 5 4 6" xfId="17717" xr:uid="{B9F9D031-2BD3-4BB8-BE03-A75DC5DF6B16}"/>
    <cellStyle name="Currency 2 5 5" xfId="9404" xr:uid="{34EFA984-D760-4709-B86F-0AF66B312BD5}"/>
    <cellStyle name="Currency 2 5 5 2" xfId="11093" xr:uid="{1EE59B05-6407-4804-ADAA-9DA38D34338F}"/>
    <cellStyle name="Currency 2 5 5 2 2" xfId="12544" xr:uid="{42FF9D0D-1871-41B1-8331-7CF3865F1771}"/>
    <cellStyle name="Currency 2 5 5 2 2 2" xfId="16117" xr:uid="{64DEE918-FAA9-431D-AB9B-A25904BD853B}"/>
    <cellStyle name="Currency 2 5 5 2 2 3" xfId="19644" xr:uid="{76F9B63C-DF2D-4EEC-951B-2F95790D1FB8}"/>
    <cellStyle name="Currency 2 5 5 2 3" xfId="14689" xr:uid="{4B74F63A-65F6-4E30-8566-4C4DD69581B2}"/>
    <cellStyle name="Currency 2 5 5 2 4" xfId="18216" xr:uid="{E5899BAA-26EE-4E59-BB2E-C660DA647012}"/>
    <cellStyle name="Currency 2 5 5 3" xfId="25730" xr:uid="{BB0F7AB5-3946-478B-8755-050B0B767851}"/>
    <cellStyle name="Currency 2 5 5 3 2" xfId="34659" xr:uid="{D7CDC430-8938-4C7C-B66C-210BD5C7A736}"/>
    <cellStyle name="Currency 2 5 5 3 3" xfId="41031" xr:uid="{88BA4702-33B7-48FB-B3E5-0836C039EE7D}"/>
    <cellStyle name="Currency 2 5 5 4" xfId="21692" xr:uid="{2535379C-98EC-4A92-8A70-749457389DEC}"/>
    <cellStyle name="Currency 2 5 5 4 2" xfId="29657" xr:uid="{9D0BADFA-2DD6-42BE-ACBB-D7F320D8943C}"/>
    <cellStyle name="Currency 2 5 5 5" xfId="27735" xr:uid="{089261E9-3435-4F86-89AF-FAB34384D400}"/>
    <cellStyle name="Currency 2 5 5 6" xfId="37025" xr:uid="{50616283-10B2-42B3-BD0D-41E292826D0B}"/>
    <cellStyle name="Currency 2 5 6" xfId="10664" xr:uid="{AA31982F-A38B-4E3C-AEAB-19EF7BE2B87B}"/>
    <cellStyle name="Currency 2 5 6 2" xfId="12144" xr:uid="{099F365C-C0DE-40AF-9E29-544178CABD51}"/>
    <cellStyle name="Currency 2 5 6 2 2" xfId="15717" xr:uid="{66DE0DB4-FF28-414C-A03D-2AE11EE5EB9D}"/>
    <cellStyle name="Currency 2 5 6 2 3" xfId="19244" xr:uid="{9604414C-B5D1-4D83-80DE-D39C4206532A}"/>
    <cellStyle name="Currency 2 5 6 3" xfId="14296" xr:uid="{A63C5349-8DE9-48A3-979A-BBACC0E95015}"/>
    <cellStyle name="Currency 2 5 6 4" xfId="17823" xr:uid="{4F2B1873-83D1-46AC-95EA-3930E661917C}"/>
    <cellStyle name="Currency 2 5 7" xfId="11450" xr:uid="{015DABEF-FB7C-49AF-B794-24053598AA66}"/>
    <cellStyle name="Currency 2 5 7 2" xfId="15045" xr:uid="{3DE6C9AC-D07E-492A-B5B7-2B71C6D18BC5}"/>
    <cellStyle name="Currency 2 5 7 3" xfId="18572" xr:uid="{8C70BA11-40EA-4E35-A0CA-9DF4B75A3E6A}"/>
    <cellStyle name="Currency 2 5 8" xfId="13651" xr:uid="{7272CF5F-6FCC-40BF-A138-5BCBAF72CA40}"/>
    <cellStyle name="Currency 2 5 8 2" xfId="29051" xr:uid="{AC47FDDD-F0EA-41EC-B866-3EAD125DD181}"/>
    <cellStyle name="Currency 2 5 9" xfId="17187" xr:uid="{E1DA154B-AAFD-46B6-A036-967C6D5A7B00}"/>
    <cellStyle name="Currency 2 6" xfId="7143" xr:uid="{DDCB43F2-366C-4BBE-97BB-43196DB89099}"/>
    <cellStyle name="Currency 2 6 2" xfId="10293" xr:uid="{C2736AA7-1775-4A63-92A1-817BA8551B7E}"/>
    <cellStyle name="Currency 2 6 2 2" xfId="11345" xr:uid="{1E384611-30E7-4613-807D-647D59E16CA9}"/>
    <cellStyle name="Currency 2 6 2 2 2" xfId="12810" xr:uid="{552D8096-3A33-4689-A8BF-D328F5D709A5}"/>
    <cellStyle name="Currency 2 6 2 2 2 2" xfId="16383" xr:uid="{34701AC4-3AB6-4EF6-90B5-25F381A9E688}"/>
    <cellStyle name="Currency 2 6 2 2 2 3" xfId="19910" xr:uid="{1B6C0BE1-D4A7-4E72-A895-1E51F89E805A}"/>
    <cellStyle name="Currency 2 6 2 2 3" xfId="14941" xr:uid="{5AB33BCF-8F0F-4ABC-B855-7074914F119D}"/>
    <cellStyle name="Currency 2 6 2 2 4" xfId="18468" xr:uid="{01F4BA7C-C5CD-496E-8F7D-0D3815AD90DE}"/>
    <cellStyle name="Currency 2 6 2 3" xfId="10921" xr:uid="{6C9BD205-ADF8-4F9B-AB4E-80279D3C8231}"/>
    <cellStyle name="Currency 2 6 2 3 2" xfId="12403" xr:uid="{CDA343FE-525E-4245-A30F-8401F7AB2612}"/>
    <cellStyle name="Currency 2 6 2 3 2 2" xfId="15976" xr:uid="{9455B286-CFB0-463E-B196-C588FDBC69FA}"/>
    <cellStyle name="Currency 2 6 2 3 2 3" xfId="19503" xr:uid="{1E40D1C6-C483-4C59-A09A-4884FABB4A1F}"/>
    <cellStyle name="Currency 2 6 2 3 3" xfId="14549" xr:uid="{43B4AA4F-4879-4562-A00F-00EBF89F86B2}"/>
    <cellStyle name="Currency 2 6 2 3 4" xfId="18076" xr:uid="{83D7BAFB-6F88-4CD6-BE8F-81A07B27A676}"/>
    <cellStyle name="Currency 2 6 2 4" xfId="11900" xr:uid="{F5F61121-66EA-4803-8BEF-5EDC574D69AA}"/>
    <cellStyle name="Currency 2 6 2 4 2" xfId="15478" xr:uid="{92FD30EE-197B-4B5D-BAEB-1DFE246FCE26}"/>
    <cellStyle name="Currency 2 6 2 4 3" xfId="19005" xr:uid="{082CBB18-3165-4615-9C21-6D57736D6D17}"/>
    <cellStyle name="Currency 2 6 2 5" xfId="14074" xr:uid="{783E9DB6-0229-4966-B9CE-EA1E2B595293}"/>
    <cellStyle name="Currency 2 6 2 6" xfId="17601" xr:uid="{7421531C-A1C8-4FCE-A968-DDC7D8E41515}"/>
    <cellStyle name="Currency 2 6 3" xfId="9853" xr:uid="{F7B4582C-A198-4CC4-9635-9AB67F59DB46}"/>
    <cellStyle name="Currency 2 6 3 2" xfId="11115" xr:uid="{597A62A3-9B52-4E92-82E9-7C887FD83513}"/>
    <cellStyle name="Currency 2 6 3 2 2" xfId="12566" xr:uid="{1D5A492D-DB54-4A30-B255-EA3FAFB54CB2}"/>
    <cellStyle name="Currency 2 6 3 2 2 2" xfId="16139" xr:uid="{7E2A9CB8-AE70-4101-94FB-6066E8DB7B03}"/>
    <cellStyle name="Currency 2 6 3 2 2 3" xfId="19666" xr:uid="{AB918167-CB0B-4B69-9A74-0343F4E4E560}"/>
    <cellStyle name="Currency 2 6 3 2 3" xfId="14711" xr:uid="{B8CC5E81-200B-4E9E-BF85-B1083818DD38}"/>
    <cellStyle name="Currency 2 6 3 2 4" xfId="18238" xr:uid="{35EB3435-6821-4920-9A18-E9DD75C4CC9A}"/>
    <cellStyle name="Currency 2 6 3 3" xfId="25752" xr:uid="{3BB0A5AB-E941-4226-BB7E-81F5A8DB7711}"/>
    <cellStyle name="Currency 2 6 3 3 2" xfId="34683" xr:uid="{6E5C5653-FFEA-4729-BF32-D8F5DFF1D996}"/>
    <cellStyle name="Currency 2 6 3 3 3" xfId="41055" xr:uid="{A023B6ED-D174-41D9-B5DA-ED376AEE706B}"/>
    <cellStyle name="Currency 2 6 3 4" xfId="21714" xr:uid="{2E496559-282B-4231-896F-BC61A89FDCB2}"/>
    <cellStyle name="Currency 2 6 3 4 2" xfId="29681" xr:uid="{A4803715-A864-4009-8982-0E0F6030F6DC}"/>
    <cellStyle name="Currency 2 6 3 5" xfId="27759" xr:uid="{732BF10D-CDEE-41A9-AFA5-F757C85B472D}"/>
    <cellStyle name="Currency 2 6 3 6" xfId="37049" xr:uid="{A7602413-A1B9-477E-B4CF-912DCFC97B78}"/>
    <cellStyle name="Currency 2 6 4" xfId="10686" xr:uid="{979B819F-6E36-4E1D-9008-2F9DD74F8B38}"/>
    <cellStyle name="Currency 2 6 4 2" xfId="12166" xr:uid="{482E9009-8784-4622-9DD8-FDE90EAF4890}"/>
    <cellStyle name="Currency 2 6 4 2 2" xfId="15739" xr:uid="{F00E4059-6290-4329-B164-347B8B461B2D}"/>
    <cellStyle name="Currency 2 6 4 2 3" xfId="19266" xr:uid="{440B5C3A-04AD-4462-8CED-87EAA0C98DC4}"/>
    <cellStyle name="Currency 2 6 4 3" xfId="14318" xr:uid="{20B0F0D0-3F07-4C0A-8AE1-759427A2D6D5}"/>
    <cellStyle name="Currency 2 6 4 4" xfId="17845" xr:uid="{FCD6BD09-5393-44A7-972A-CA86C60A5C7B}"/>
    <cellStyle name="Currency 2 6 5" xfId="11510" xr:uid="{C802567D-9791-488F-8FCC-289825C4D828}"/>
    <cellStyle name="Currency 2 6 5 2" xfId="15105" xr:uid="{DEAFB914-40E4-43A2-9C1D-3A56654F20DD}"/>
    <cellStyle name="Currency 2 6 5 3" xfId="18632" xr:uid="{E9594A7A-74F9-4EF6-8FA8-C64799E4B699}"/>
    <cellStyle name="Currency 2 6 6" xfId="13603" xr:uid="{7EE30A57-89EC-4353-AC2A-A3D74FD75323}"/>
    <cellStyle name="Currency 2 6 6 2" xfId="29075" xr:uid="{451E838E-5D05-4E40-8DC9-3BE8C899856C}"/>
    <cellStyle name="Currency 2 6 7" xfId="17139" xr:uid="{ACD60621-9B15-4444-AD2A-D0DCF11AA652}"/>
    <cellStyle name="Currency 2 6 8" xfId="36314" xr:uid="{120C84F2-B2D0-4A32-8FA4-716D9E0D89AE}"/>
    <cellStyle name="Currency 2 7" xfId="6891" xr:uid="{35AE8EA8-F1DA-4136-B669-B31744573FDF}"/>
    <cellStyle name="Currency 2 7 2" xfId="10388" xr:uid="{295B216B-273C-4BFD-9149-AD30FA45BDA5}"/>
    <cellStyle name="Currency 2 7 2 2" xfId="11321" xr:uid="{2D9E1B93-474E-464A-9A45-0621FD9257A7}"/>
    <cellStyle name="Currency 2 7 2 2 2" xfId="12786" xr:uid="{5BBDD8C5-2742-4A87-8145-F7F15993BC97}"/>
    <cellStyle name="Currency 2 7 2 2 2 2" xfId="16359" xr:uid="{C53C8521-E6BA-479A-B8A9-E82931905ABE}"/>
    <cellStyle name="Currency 2 7 2 2 2 3" xfId="19886" xr:uid="{ACAFBDE5-BBAD-4773-B6A9-C4712B5672E9}"/>
    <cellStyle name="Currency 2 7 2 2 3" xfId="14917" xr:uid="{845450B8-6E48-4127-8FAC-3E614496E840}"/>
    <cellStyle name="Currency 2 7 2 2 4" xfId="18444" xr:uid="{72401FC6-DEE2-4223-8E54-5A2468E6B6A5}"/>
    <cellStyle name="Currency 2 7 2 3" xfId="10897" xr:uid="{46399E8E-359B-4CA8-9E8B-ADB204D77C51}"/>
    <cellStyle name="Currency 2 7 2 3 2" xfId="12379" xr:uid="{1BCECA73-666A-42F5-AB5A-E573EB75756D}"/>
    <cellStyle name="Currency 2 7 2 3 2 2" xfId="15952" xr:uid="{EE7AE913-EB71-4DF2-A2A1-0EDFA40CB1A4}"/>
    <cellStyle name="Currency 2 7 2 3 2 3" xfId="19479" xr:uid="{CF77E8A5-1F9D-44B7-A580-3299327F27FF}"/>
    <cellStyle name="Currency 2 7 2 3 3" xfId="14525" xr:uid="{1B351A8C-FBB8-4E54-984E-7D43F147C136}"/>
    <cellStyle name="Currency 2 7 2 3 4" xfId="18052" xr:uid="{6BBC5B6F-23F6-4EDF-B0AA-96CEC56A4C66}"/>
    <cellStyle name="Currency 2 7 2 4" xfId="11953" xr:uid="{525B8A69-C207-4BB0-A5D2-784277FD537E}"/>
    <cellStyle name="Currency 2 7 2 4 2" xfId="15531" xr:uid="{1B83487F-B2DA-40FD-800E-982D425113E8}"/>
    <cellStyle name="Currency 2 7 2 4 3" xfId="19058" xr:uid="{668438A9-31FA-42F7-B475-4DA8230D68C0}"/>
    <cellStyle name="Currency 2 7 2 5" xfId="14125" xr:uid="{77D05969-1C7F-463B-9DA0-389B18C6E00F}"/>
    <cellStyle name="Currency 2 7 2 6" xfId="17652" xr:uid="{819B1DE0-38FA-4529-A877-2E7FFC7BF539}"/>
    <cellStyle name="Currency 2 7 3" xfId="10235" xr:uid="{48E03D36-423E-4F18-9209-E20D64AAF3C6}"/>
    <cellStyle name="Currency 2 7 3 2" xfId="11181" xr:uid="{2A71F45F-4085-4859-9323-C1484BF41466}"/>
    <cellStyle name="Currency 2 7 3 2 2" xfId="12646" xr:uid="{5E25BCDB-ED49-4941-B7C3-0B3ADB65E4B3}"/>
    <cellStyle name="Currency 2 7 3 2 2 2" xfId="16219" xr:uid="{574EBA77-AA24-4EBF-A042-FEBE138C130F}"/>
    <cellStyle name="Currency 2 7 3 2 2 3" xfId="19746" xr:uid="{FF4A3513-ED5A-4C93-B5A0-7857F4AF00B4}"/>
    <cellStyle name="Currency 2 7 3 2 3" xfId="14777" xr:uid="{D0375B98-8609-4995-B5D0-2F5D0A8FF460}"/>
    <cellStyle name="Currency 2 7 3 2 4" xfId="18304" xr:uid="{37B49E30-8142-4C12-A0E0-AB073ECBB573}"/>
    <cellStyle name="Currency 2 7 3 3" xfId="25910" xr:uid="{BC6314AD-57E3-4EB4-9A0A-23E993E799DC}"/>
    <cellStyle name="Currency 2 7 3 3 2" xfId="34872" xr:uid="{07F9CA2F-B577-4831-97FC-A2B6ACA2D208}"/>
    <cellStyle name="Currency 2 7 3 3 3" xfId="41241" xr:uid="{30E5E793-6DE1-4E8E-B3DC-B39C1D1DD53A}"/>
    <cellStyle name="Currency 2 7 3 4" xfId="21885" xr:uid="{55D4F7DE-9E65-4179-BC49-0E505FB39EF3}"/>
    <cellStyle name="Currency 2 7 3 4 2" xfId="29880" xr:uid="{D45F6F8E-5282-4435-8CEF-A4CF8CCBB292}"/>
    <cellStyle name="Currency 2 7 3 5" xfId="27948" xr:uid="{FDD4CB31-791B-4D88-A8DB-154E36F755FA}"/>
    <cellStyle name="Currency 2 7 3 6" xfId="37247" xr:uid="{BA784A38-EDF8-4626-80AA-FE5E0B5C62F2}"/>
    <cellStyle name="Currency 2 7 4" xfId="10754" xr:uid="{5DE57273-F0E1-484A-A9D1-D4A5B635ED5B}"/>
    <cellStyle name="Currency 2 7 4 2" xfId="12239" xr:uid="{A4CDB285-3352-4965-A7DE-F005C4DC2689}"/>
    <cellStyle name="Currency 2 7 4 2 2" xfId="15812" xr:uid="{615594CD-06C5-4E4F-B780-AFE9D1496FC2}"/>
    <cellStyle name="Currency 2 7 4 2 3" xfId="19339" xr:uid="{91E49153-BE8D-4F1F-AFE4-2E0C30434DD9}"/>
    <cellStyle name="Currency 2 7 4 3" xfId="14386" xr:uid="{425ACA7B-6BB1-4D25-8D62-A3595E0F9645}"/>
    <cellStyle name="Currency 2 7 4 4" xfId="17913" xr:uid="{D819634C-FD3C-43CC-B94C-87E98C56B023}"/>
    <cellStyle name="Currency 2 7 5" xfId="11486" xr:uid="{A1DA0330-66E1-4196-8FA3-70A0859A0EC4}"/>
    <cellStyle name="Currency 2 7 5 2" xfId="15081" xr:uid="{E0B587FE-47F2-42F9-B6D8-49E5BD1EB842}"/>
    <cellStyle name="Currency 2 7 5 3" xfId="18608" xr:uid="{1656682F-A77D-4836-9B35-7A4CFAC60E4F}"/>
    <cellStyle name="Currency 2 7 6" xfId="13429" xr:uid="{1D30A2DB-1535-4797-9D77-79A6D42FC269}"/>
    <cellStyle name="Currency 2 7 6 2" xfId="29273" xr:uid="{933720CA-93F1-44F8-A6C5-7A4DE8E52006}"/>
    <cellStyle name="Currency 2 7 7" xfId="16965" xr:uid="{4896D9AC-2B6E-4019-8029-E75EDC3034BF}"/>
    <cellStyle name="Currency 2 7 8" xfId="36505" xr:uid="{6FC143F3-9045-4CF6-A5D3-5DFD7E053E0E}"/>
    <cellStyle name="Currency 2 8" xfId="10554" xr:uid="{EB34B8A0-2CAE-4DFB-A161-9A770AB147F6}"/>
    <cellStyle name="Currency 2 8 2" xfId="11261" xr:uid="{75AD3EEA-5812-49E4-B0B6-C8EF2BF46C59}"/>
    <cellStyle name="Currency 2 8 2 2" xfId="12726" xr:uid="{A15FA4B8-5D98-499A-8995-99FC78F6D5AF}"/>
    <cellStyle name="Currency 2 8 2 2 2" xfId="16299" xr:uid="{72E3D826-F114-4E97-8F1F-4562BA707C04}"/>
    <cellStyle name="Currency 2 8 2 2 3" xfId="19826" xr:uid="{87708E53-8DD4-437B-8F65-130F0C35D330}"/>
    <cellStyle name="Currency 2 8 2 3" xfId="14857" xr:uid="{3FD8E73C-8009-4085-820E-7437A94F54D8}"/>
    <cellStyle name="Currency 2 8 2 4" xfId="18384" xr:uid="{69C443F5-D88B-4EA1-A4D3-98E6BCC1FFB3}"/>
    <cellStyle name="Currency 2 8 3" xfId="10835" xr:uid="{4F9AAD59-3025-4118-860B-4644F130B227}"/>
    <cellStyle name="Currency 2 8 3 2" xfId="12319" xr:uid="{D08B50C1-7FA1-420A-8588-290AAE0F8DC8}"/>
    <cellStyle name="Currency 2 8 3 2 2" xfId="15892" xr:uid="{21AEA8CE-11B7-4EE5-A8C5-8919FA2D68DD}"/>
    <cellStyle name="Currency 2 8 3 2 3" xfId="19419" xr:uid="{D66C8B56-357F-4B43-A473-E439E3DA33C4}"/>
    <cellStyle name="Currency 2 8 3 3" xfId="14465" xr:uid="{09AB6107-BBD8-4FBC-9977-290461088D90}"/>
    <cellStyle name="Currency 2 8 3 4" xfId="17992" xr:uid="{7957C9E4-8426-4EBB-B70C-E2A3D80AA982}"/>
    <cellStyle name="Currency 2 8 4" xfId="12055" xr:uid="{45CDD4CB-3A9F-49DB-B74A-409B991ACD5E}"/>
    <cellStyle name="Currency 2 8 4 2" xfId="15633" xr:uid="{9414B3DD-B34E-4A8F-8542-67051F7764B4}"/>
    <cellStyle name="Currency 2 8 4 3" xfId="19160" xr:uid="{919EDE95-1433-4EF4-ACE8-D4513ECDD6C3}"/>
    <cellStyle name="Currency 2 8 5" xfId="14225" xr:uid="{FC5C39F3-CF67-48F8-98E0-589DEDB6BB33}"/>
    <cellStyle name="Currency 2 8 6" xfId="17752" xr:uid="{8C0313B9-C58C-47E2-8C2A-46FF3B8D6FA3}"/>
    <cellStyle name="Currency 2 9" xfId="10563" xr:uid="{2EE7F7B0-47BE-4BBB-8ADE-B0E3B2D21DA4}"/>
    <cellStyle name="Currency 2 9 2" xfId="11035" xr:uid="{4AEFA46E-55EB-4CD1-A79B-411F7DDD464A}"/>
    <cellStyle name="Currency 2 9 2 2" xfId="12486" xr:uid="{A0A33FD2-8B8B-4A10-9221-2F6F70D85374}"/>
    <cellStyle name="Currency 2 9 2 2 2" xfId="16059" xr:uid="{89E443FC-02B2-450D-90EC-62EE248CFE58}"/>
    <cellStyle name="Currency 2 9 2 2 3" xfId="19586" xr:uid="{4B598F3E-0F2F-4060-B1F2-D0E78886D66C}"/>
    <cellStyle name="Currency 2 9 2 3" xfId="14631" xr:uid="{88D857CA-FE1F-452B-99C7-2579A529E08E}"/>
    <cellStyle name="Currency 2 9 2 4" xfId="18158" xr:uid="{ACD23F5A-7355-4074-A3F6-E1C5A1B76CF4}"/>
    <cellStyle name="Currency 2 9 3" xfId="25598" xr:uid="{1B2753B4-91AD-4A38-8513-B9A7BCF3BE9B}"/>
    <cellStyle name="Currency 2 9 3 2" xfId="34480" xr:uid="{ECDA57C4-306C-49A4-B696-93656A45AC35}"/>
    <cellStyle name="Currency 2 9 3 3" xfId="40855" xr:uid="{4AFD94C3-434C-414D-A0CE-B66D2F8ED3C6}"/>
    <cellStyle name="Currency 2 9 4" xfId="21530" xr:uid="{49825EB0-7ECF-49F1-8D05-F4C4C4CDD15A}"/>
    <cellStyle name="Currency 2 9 4 2" xfId="29479" xr:uid="{5C186AFF-EF19-4051-B157-4F2F865FD176}"/>
    <cellStyle name="Currency 2 9 5" xfId="27556" xr:uid="{14C57557-41BE-4917-8AD6-EE99262CBA29}"/>
    <cellStyle name="Currency 2 9 6" xfId="36847" xr:uid="{BF457774-A2BB-46D1-904E-5216A73689B5}"/>
    <cellStyle name="Currency 3" xfId="40" xr:uid="{95D32BA8-CD4A-44BC-87D6-052B00B56D4E}"/>
    <cellStyle name="Currency 3 2" xfId="579" xr:uid="{9B10F674-984A-48EC-8BC3-2AB426CEA228}"/>
    <cellStyle name="Currency 3 2 2" xfId="9477" xr:uid="{39018F95-6E1D-477A-834B-5DD20AA535A2}"/>
    <cellStyle name="Currency 3 2 2 2" xfId="6558" xr:uid="{47F5BC8B-3B61-4B52-B538-02B34966E24E}"/>
    <cellStyle name="Currency 3 2 3" xfId="9413" xr:uid="{FEDF807C-DD92-4B03-9F3C-020700D4FB39}"/>
    <cellStyle name="Currency 3 2 4" xfId="10436" xr:uid="{0B99B042-1D11-49C6-86D1-CD0FDEB56755}"/>
    <cellStyle name="Currency 3 2 5" xfId="7742" xr:uid="{46DDA762-52F1-4CCB-9DCF-6D0A32C3018C}"/>
    <cellStyle name="Currency 3 2 6" xfId="6559" xr:uid="{EEB0616F-E2EC-4772-9527-686AB1472699}"/>
    <cellStyle name="Currency 3 2 7" xfId="7075" xr:uid="{0CC837DE-23B8-44E8-9B80-36597C981E2E}"/>
    <cellStyle name="Currency 3 3" xfId="1661" xr:uid="{D7211EEE-B9FC-4BEF-BC5B-6BB3D7549D9F}"/>
    <cellStyle name="Currency 3 4" xfId="7741" xr:uid="{09AC7A32-F11C-4672-9859-AA567B59E74F}"/>
    <cellStyle name="Currency 3 4 2" xfId="11636" xr:uid="{63BC3058-CAFB-4D28-9C49-1AD763105550}"/>
    <cellStyle name="Currency 3 4 2 2" xfId="15219" xr:uid="{D9A50345-9C3B-4B4A-B04E-1C68E251BEC7}"/>
    <cellStyle name="Currency 3 4 2 3" xfId="18746" xr:uid="{EBDE689C-0D37-4051-9997-1BB57714F1D3}"/>
    <cellStyle name="Currency 3 4 3" xfId="13824" xr:uid="{54FD4766-2A60-4D58-A209-AE0072B247CA}"/>
    <cellStyle name="Currency 3 4 4" xfId="17359" xr:uid="{EACC0257-5EA9-45DE-86F2-F77D5C131388}"/>
    <cellStyle name="Currency 3 4 5" xfId="6337" xr:uid="{CD29B6EB-833D-4162-838D-18811454AC4F}"/>
    <cellStyle name="Currency 3 5" xfId="10236" xr:uid="{C1C38F63-E494-4DAA-83A6-B5545BB35D1D}"/>
    <cellStyle name="Currency 3 6" xfId="10304" xr:uid="{EFF82D08-8A99-486A-A405-E0051300C1BC}"/>
    <cellStyle name="Currency 3 7" xfId="7119" xr:uid="{501DA0B5-E184-47FE-B2C5-27AEC539AE13}"/>
    <cellStyle name="Currency 4" xfId="790" xr:uid="{666C0E58-2982-47AC-8837-05A4CEFDDBA4}"/>
    <cellStyle name="Currency 4 2" xfId="1936" xr:uid="{4F423BC1-694A-4388-94A8-ABB7411D7FFB}"/>
    <cellStyle name="Currency 4 2 2" xfId="6384" xr:uid="{E08AC501-ACB1-46BF-B478-C537064FE4D6}"/>
    <cellStyle name="Currency 4 3" xfId="7743" xr:uid="{EF0FB7C8-421E-4D8D-9035-A0A335011F0B}"/>
    <cellStyle name="Currency 4 3 2" xfId="6336" xr:uid="{82019D20-6580-40A7-84B1-BC9C8AF2BF66}"/>
    <cellStyle name="Currency 4 4" xfId="10239" xr:uid="{31F17700-09CF-4720-9AFB-314D6FB07EC7}"/>
    <cellStyle name="Currency 4 4 2" xfId="6556" xr:uid="{4EA6A72B-84E1-49FE-A225-2ECB9578A128}"/>
    <cellStyle name="Currency 4 5" xfId="6557" xr:uid="{A120EA8F-4E56-41F7-B593-2D03D3F62219}"/>
    <cellStyle name="Currency 4 6" xfId="7062" xr:uid="{AC66F5D2-8EC6-4501-906C-E6FB69F5299D}"/>
    <cellStyle name="Currency 5" xfId="7271" xr:uid="{63426127-39CA-424B-9D61-FDFF59A07EF6}"/>
    <cellStyle name="Currency 5 2" xfId="7491" xr:uid="{73C64E88-7AC0-4082-9B9F-3A72BED01251}"/>
    <cellStyle name="Currency 5 2 10" xfId="48086" xr:uid="{4CBE6C57-50FC-403E-BE14-5AB18F9E5E39}"/>
    <cellStyle name="Currency 5 2 11" xfId="48186" xr:uid="{F1D0CEA9-DBC8-4E38-AEB6-FF7CB5B328B0}"/>
    <cellStyle name="Currency 5 2 2" xfId="8885" xr:uid="{00C80F70-A3BA-4CE3-B6A3-B8946AB71FB0}"/>
    <cellStyle name="Currency 5 2 2 2" xfId="9286" xr:uid="{8CFCDA98-6A18-4B23-B298-2DEF8F550D7C}"/>
    <cellStyle name="Currency 5 2 2 2 2" xfId="11813" xr:uid="{CFFEAE64-291B-4F28-8F8C-A13AE097A218}"/>
    <cellStyle name="Currency 5 2 2 2 2 2" xfId="15392" xr:uid="{CBC2E9CB-982E-426F-A858-3D14CFE6C803}"/>
    <cellStyle name="Currency 5 2 2 2 2 3" xfId="18919" xr:uid="{00A9F039-715F-41DB-95FD-AD7B09FDF04A}"/>
    <cellStyle name="Currency 5 2 2 2 3" xfId="13983" xr:uid="{5284924E-9819-49E4-BAB5-756421488493}"/>
    <cellStyle name="Currency 5 2 2 2 4" xfId="17515" xr:uid="{A082FFAC-33E2-40DE-AD8F-4563237CA819}"/>
    <cellStyle name="Currency 5 2 2 3" xfId="11412" xr:uid="{9F08F241-BAAE-44FB-A112-95CF57A21B10}"/>
    <cellStyle name="Currency 5 2 2 3 2" xfId="12877" xr:uid="{06869528-8F23-407A-AE6F-C1244E49A202}"/>
    <cellStyle name="Currency 5 2 2 3 2 2" xfId="16450" xr:uid="{4FF5200B-CAF4-4CEE-BCA6-254C10B23FD9}"/>
    <cellStyle name="Currency 5 2 2 3 2 3" xfId="19977" xr:uid="{AC406CB6-BE77-4765-B742-04C6FDA3A9D5}"/>
    <cellStyle name="Currency 5 2 2 3 3" xfId="15008" xr:uid="{6CF105A5-3D88-4E81-962B-BB1A287A588F}"/>
    <cellStyle name="Currency 5 2 2 3 4" xfId="18535" xr:uid="{04D50338-9DF8-46FA-AD0C-67547C52E848}"/>
    <cellStyle name="Currency 5 2 3" xfId="8884" xr:uid="{E7AE1FF6-4EA6-42DD-8197-2474A9E44462}"/>
    <cellStyle name="Currency 5 2 3 2" xfId="9478" xr:uid="{9DDF8BED-FF7A-41C9-9D5B-D514E3E68B0F}"/>
    <cellStyle name="Currency 5 2 3 3" xfId="11716" xr:uid="{E6AA83FF-D649-465F-A7DE-567F2C4224AC}"/>
    <cellStyle name="Currency 5 2 3 3 2" xfId="15295" xr:uid="{AB95EDDE-74A1-46AF-ACE7-547E89F9FD45}"/>
    <cellStyle name="Currency 5 2 3 3 3" xfId="18822" xr:uid="{4969B69D-DE0B-45FD-ADFF-D31FC4A7F81A}"/>
    <cellStyle name="Currency 5 2 3 4" xfId="13899" xr:uid="{C3219870-E9ED-465C-9BC1-ED925389899A}"/>
    <cellStyle name="Currency 5 2 3 5" xfId="17432" xr:uid="{EDC166EC-D068-486F-B092-94E88DFDFD98}"/>
    <cellStyle name="Currency 5 2 4" xfId="7745" xr:uid="{386C020E-7329-4AD6-AC76-A03EA52CBA82}"/>
    <cellStyle name="Currency 5 2 5" xfId="11013" xr:uid="{6B8F3158-541C-47E3-8039-F4530FC17FCE}"/>
    <cellStyle name="Currency 5 2 5 2" xfId="12470" xr:uid="{FE949374-0653-469E-9CE1-45EFAE4CAA70}"/>
    <cellStyle name="Currency 5 2 5 2 2" xfId="16043" xr:uid="{BCF31B98-7281-4512-9AAF-FE2256C7F90E}"/>
    <cellStyle name="Currency 5 2 5 2 3" xfId="19570" xr:uid="{DFCD98BC-F265-43EF-AA1B-0F946B2C9749}"/>
    <cellStyle name="Currency 5 2 5 3" xfId="14615" xr:uid="{07D31F7D-0C3D-4B1A-BC19-921260166906}"/>
    <cellStyle name="Currency 5 2 5 4" xfId="18142" xr:uid="{92AF385B-5DAB-41E2-AA18-3488FD5822C9}"/>
    <cellStyle name="Currency 5 2 6" xfId="11576" xr:uid="{920AD790-AD82-48FB-9273-8CAC174E1354}"/>
    <cellStyle name="Currency 5 2 6 2" xfId="15171" xr:uid="{5D800109-4D84-4833-9024-B312E0A01CD9}"/>
    <cellStyle name="Currency 5 2 6 3" xfId="18698" xr:uid="{60096D2D-0E02-4180-9BE6-8EEAF79BB912}"/>
    <cellStyle name="Currency 5 2 7" xfId="13770" xr:uid="{C62807AB-620A-4CA3-AC30-EC9946B696C3}"/>
    <cellStyle name="Currency 5 2 8" xfId="17306" xr:uid="{0C383F98-9D9A-4ED2-9DF2-072AA14317DB}"/>
    <cellStyle name="Currency 5 2 9" xfId="6554" xr:uid="{CCF4DBD0-0725-4B21-8649-856A73BD0F2C}"/>
    <cellStyle name="Currency 5 3" xfId="7744" xr:uid="{639FF5E0-9A02-411B-9945-C694A1EDA1BD}"/>
    <cellStyle name="Currency 5 4" xfId="8583" xr:uid="{C66645D9-904E-4579-B4FB-27324ECCD71F}"/>
    <cellStyle name="Currency 5 4 2" xfId="11664" xr:uid="{0D0AAD12-4CC6-46B5-885F-B005D3554952}"/>
    <cellStyle name="Currency 5 4 2 2" xfId="15244" xr:uid="{1A98C705-DB52-4E7C-9899-91924AAF1604}"/>
    <cellStyle name="Currency 5 4 2 3" xfId="18771" xr:uid="{066B75BA-5A50-4628-9891-9223E805F8CC}"/>
    <cellStyle name="Currency 5 4 3" xfId="13848" xr:uid="{95832BA1-9552-4DA2-9197-A993C8D2A20A}"/>
    <cellStyle name="Currency 5 4 4" xfId="17381" xr:uid="{3AC117B6-62D2-42E2-9889-359B2D8CEA28}"/>
    <cellStyle name="Currency 5 5" xfId="7612" xr:uid="{8E4686B2-8A4D-4A60-BB28-1E8927B4B6C5}"/>
    <cellStyle name="Currency 5 6" xfId="7578" xr:uid="{93EAD775-C997-4B3E-8CBE-BD4C19C8D01F}"/>
    <cellStyle name="Currency 5 6 2" xfId="11595" xr:uid="{F8324BC8-7095-4451-B265-4BC3100CBDDD}"/>
    <cellStyle name="Currency 5 6 2 2" xfId="15185" xr:uid="{5B648DF0-C748-4B34-9533-618EC03B22A1}"/>
    <cellStyle name="Currency 5 6 2 3" xfId="18712" xr:uid="{41E8C62F-F83F-452D-81AF-4485DB301A81}"/>
    <cellStyle name="Currency 5 6 3" xfId="13790" xr:uid="{07508F85-7AC9-4AAE-A09C-576495E61B9C}"/>
    <cellStyle name="Currency 5 6 4" xfId="17326" xr:uid="{6B73A220-E61B-486A-AF9C-A7068DBCE5E0}"/>
    <cellStyle name="Currency 5 7" xfId="6555" xr:uid="{0905253C-9243-43EE-90D2-F66B1EBE0DA2}"/>
    <cellStyle name="Currency 6" xfId="7508" xr:uid="{04800991-9C7E-41FD-A611-99D745B88993}"/>
    <cellStyle name="Currency 6 10" xfId="36207" xr:uid="{36C90BAA-256A-468E-8867-43948E87EFD1}"/>
    <cellStyle name="Currency 6 2" xfId="7445" xr:uid="{D79B5F90-52A8-4852-9D8F-065F111F757E}"/>
    <cellStyle name="Currency 6 2 2" xfId="20704" xr:uid="{AE421261-1F54-4352-9F56-802C50F70BAB}"/>
    <cellStyle name="Currency 6 2 2 2" xfId="23681" xr:uid="{B7BFF0C2-EF32-41FF-A2A9-CCC0CE2CB291}"/>
    <cellStyle name="Currency 6 2 2 2 2" xfId="26307" xr:uid="{E7F83FE7-CC1A-44BE-B35B-96DF0D8B592C}"/>
    <cellStyle name="Currency 6 2 2 2 2 2" xfId="35347" xr:uid="{B6C5FBB9-F90B-4B4B-A4F8-BC3607616866}"/>
    <cellStyle name="Currency 6 2 2 2 3" xfId="32092" xr:uid="{94D2097C-0AE4-44CC-A605-4482B86994E3}"/>
    <cellStyle name="Currency 6 2 2 2 4" xfId="39700" xr:uid="{5B49BEFF-CA55-48E5-91B3-B3A258AA112A}"/>
    <cellStyle name="Currency 6 2 2 3" xfId="24647" xr:uid="{D19B751D-A364-4A97-8DCF-41157C437CE7}"/>
    <cellStyle name="Currency 6 2 2 3 2" xfId="33327" xr:uid="{6BF37FB5-E650-4001-B511-CA4333E3311F}"/>
    <cellStyle name="Currency 6 2 2 3 3" xfId="41692" xr:uid="{F2A42553-F7BB-46B4-B441-167E29E60C93}"/>
    <cellStyle name="Currency 6 2 2 4" xfId="22291" xr:uid="{E32E1930-3D47-4823-9468-003D07BB02D1}"/>
    <cellStyle name="Currency 6 2 2 4 2" xfId="30373" xr:uid="{DE4346FA-2C97-4376-BF42-2FAEFAC4B236}"/>
    <cellStyle name="Currency 6 2 2 5" xfId="28408" xr:uid="{7A7C3F16-2694-4543-8F37-57C40571EC84}"/>
    <cellStyle name="Currency 6 2 2 6" xfId="37732" xr:uid="{528868A4-146D-4344-A090-36E19AB8DAA0}"/>
    <cellStyle name="Currency 6 2 3" xfId="20386" xr:uid="{75F5E321-EC86-4F4B-A57C-EE9CA1E7E87C}"/>
    <cellStyle name="Currency 6 2 3 2" xfId="23273" xr:uid="{A0D449BF-9D49-44DD-A9D8-6010D652AB6C}"/>
    <cellStyle name="Currency 6 2 3 2 2" xfId="31599" xr:uid="{93FFC126-C292-43F0-B771-5AFF99B79671}"/>
    <cellStyle name="Currency 6 2 3 2 3" xfId="39157" xr:uid="{77E56FDB-E40C-4016-9A58-963DBCA452E9}"/>
    <cellStyle name="Currency 6 2 3 3" xfId="25814" xr:uid="{1AE6DA7B-6647-4880-9E30-896BC53EF1FA}"/>
    <cellStyle name="Currency 6 2 3 3 2" xfId="34767" xr:uid="{CA6F9A1B-AF34-4B4D-8410-1FD666B7CAE2}"/>
    <cellStyle name="Currency 6 2 3 3 3" xfId="41139" xr:uid="{B29A7A28-1A11-4843-8EA0-B94D0F95A1FE}"/>
    <cellStyle name="Currency 6 2 3 4" xfId="21789" xr:uid="{7D6825E8-2F4D-4300-B200-CDAF6BD08051}"/>
    <cellStyle name="Currency 6 2 3 4 2" xfId="29777" xr:uid="{0BB014C6-574D-4453-8A50-A0E5E0C0CA13}"/>
    <cellStyle name="Currency 6 2 3 5" xfId="27843" xr:uid="{C99FC27F-2F4B-4781-99B2-A538CDFFF7EB}"/>
    <cellStyle name="Currency 6 2 3 6" xfId="37145" xr:uid="{DB421BCC-20B5-4C8A-9B48-2266FC86B1BF}"/>
    <cellStyle name="Currency 6 2 4" xfId="22853" xr:uid="{24D177FF-D81A-4B03-88D3-86DD4691D867}"/>
    <cellStyle name="Currency 6 2 4 2" xfId="25241" xr:uid="{ABFB0CC0-D680-48F6-97AA-D8357E0DBCC1}"/>
    <cellStyle name="Currency 6 2 4 2 2" xfId="34058" xr:uid="{771958D9-4F86-4D34-BD14-A908436D4AE2}"/>
    <cellStyle name="Currency 6 2 4 3" xfId="31068" xr:uid="{3BE05FD0-1D99-4785-B2B1-C1F4669E574C}"/>
    <cellStyle name="Currency 6 2 4 4" xfId="38501" xr:uid="{2BB8800C-C4BA-4F3B-8B66-8C194BB0CEC5}"/>
    <cellStyle name="Currency 6 2 5" xfId="24227" xr:uid="{29837F0F-02BA-4BEB-BBD8-57C35D38305B}"/>
    <cellStyle name="Currency 6 2 5 2" xfId="32770" xr:uid="{F00F2243-D300-401E-9711-8196730C193A}"/>
    <cellStyle name="Currency 6 2 5 3" xfId="40435" xr:uid="{CB2AFF16-87F7-4D70-8BCF-5F28F836A4F5}"/>
    <cellStyle name="Currency 6 2 6" xfId="21251" xr:uid="{DC5D678F-C701-4E25-B9C2-5DB69DA58264}"/>
    <cellStyle name="Currency 6 2 6 2" xfId="29170" xr:uid="{6BCFD991-D999-490B-B3EE-957BCC825272}"/>
    <cellStyle name="Currency 6 2 7" xfId="27258" xr:uid="{50294EA9-F984-4A5C-8F14-E63C936B48FA}"/>
    <cellStyle name="Currency 6 2 8" xfId="36404" xr:uid="{E66A017B-D71B-4F53-A60A-085D61263DDC}"/>
    <cellStyle name="Currency 6 2 9" xfId="20059" xr:uid="{5E4FD538-9350-4459-BB76-AA173A293779}"/>
    <cellStyle name="Currency 6 3" xfId="8449" xr:uid="{0BBA4BD2-0AFA-4712-9AB8-ADEF6D1FE522}"/>
    <cellStyle name="Currency 6 3 2" xfId="9075" xr:uid="{16398F36-8352-4AA5-BA5B-A16C454D57B1}"/>
    <cellStyle name="Currency 6 3 2 2" xfId="23808" xr:uid="{329A9484-E451-4797-BF62-3DF20CB6CCEA}"/>
    <cellStyle name="Currency 6 3 2 2 2" xfId="26488" xr:uid="{AD900E94-DBFC-4662-94A2-3C9352F6BFC4}"/>
    <cellStyle name="Currency 6 3 2 2 2 2" xfId="35543" xr:uid="{9BB293C3-D3BC-4C40-B885-F8C462DAB993}"/>
    <cellStyle name="Currency 6 3 2 2 3" xfId="32271" xr:uid="{4831396F-AD63-4E53-8F6C-74AE2DC60B6D}"/>
    <cellStyle name="Currency 6 3 2 2 4" xfId="39888" xr:uid="{3EA85EF0-6CF6-4905-959A-7B2BE7EA9353}"/>
    <cellStyle name="Currency 6 3 2 3" xfId="24773" xr:uid="{185B0291-ABF5-42E6-963B-89C526970709}"/>
    <cellStyle name="Currency 6 3 2 3 2" xfId="33514" xr:uid="{B5F7C260-1288-44FE-A3A5-1159A976771B}"/>
    <cellStyle name="Currency 6 3 2 3 3" xfId="41873" xr:uid="{11498288-3A41-4F6F-950F-B06EC54A1445}"/>
    <cellStyle name="Currency 6 3 2 4" xfId="22464" xr:uid="{AF03A922-79C4-452C-9AD0-27DCE436C4D9}"/>
    <cellStyle name="Currency 6 3 2 4 2" xfId="30570" xr:uid="{E0457DBA-94E6-4A81-B62E-A1F06C56E766}"/>
    <cellStyle name="Currency 6 3 2 5" xfId="28595" xr:uid="{F0AD877F-CF00-40C3-B70E-052D82B46985}"/>
    <cellStyle name="Currency 6 3 2 6" xfId="37928" xr:uid="{56AF7E7C-9A75-4A57-BFAA-2ACB8E79DD04}"/>
    <cellStyle name="Currency 6 3 2 7" xfId="20820" xr:uid="{6C643C65-4AEB-4C63-A665-E7136B99656B}"/>
    <cellStyle name="Currency 6 3 3" xfId="9238" xr:uid="{95132877-A65E-4A65-9302-8B9D3B06E22B}"/>
    <cellStyle name="Currency 6 3 3 2" xfId="23451" xr:uid="{1C0BE7F7-0927-43E4-AF35-FC7FB33FBE51}"/>
    <cellStyle name="Currency 6 3 3 2 2" xfId="31780" xr:uid="{46BFCDDE-BF32-42B7-8863-F0AC93A3CC63}"/>
    <cellStyle name="Currency 6 3 3 2 3" xfId="39332" xr:uid="{38CDF5F0-5A6D-4109-9CA4-8C19710399FF}"/>
    <cellStyle name="Currency 6 3 3 3" xfId="25996" xr:uid="{825479A0-00E8-41AD-8D41-978E8F60FA0D}"/>
    <cellStyle name="Currency 6 3 3 3 2" xfId="34962" xr:uid="{4CE74A58-14CD-43B3-933F-B55190F53FB8}"/>
    <cellStyle name="Currency 6 3 3 3 3" xfId="41328" xr:uid="{9AE08B2F-6AB6-471E-8A8E-6B2AA338A492}"/>
    <cellStyle name="Currency 6 3 3 4" xfId="21970" xr:uid="{2389B8E6-EDC6-4670-8031-9483F9DB294E}"/>
    <cellStyle name="Currency 6 3 3 4 2" xfId="29980" xr:uid="{46EFE52A-8D1F-4F43-AFED-C8D97DBDA48A}"/>
    <cellStyle name="Currency 6 3 3 5" xfId="28039" xr:uid="{8387AA17-045B-4B09-A10A-9341784D9F13}"/>
    <cellStyle name="Currency 6 3 3 6" xfId="37347" xr:uid="{00D96490-7147-4D8F-A57C-C9E21F1AE11B}"/>
    <cellStyle name="Currency 6 3 3 7" xfId="20503" xr:uid="{08716224-DAF6-40C1-95BA-41EB66EEB829}"/>
    <cellStyle name="Currency 6 3 4" xfId="9350" xr:uid="{EDE04D57-DC14-4654-9AC4-AE8F754A3D4F}"/>
    <cellStyle name="Currency 6 3 4 2" xfId="25428" xr:uid="{33702B28-8082-4DE3-B0EB-3FE822CE806F}"/>
    <cellStyle name="Currency 6 3 4 2 2" xfId="34259" xr:uid="{6627376C-67F2-4685-A2FF-00AA962A54A4}"/>
    <cellStyle name="Currency 6 3 4 3" xfId="31252" xr:uid="{35CF59AF-0C6B-4CEE-B7A3-DCB15A9737D5}"/>
    <cellStyle name="Currency 6 3 4 4" xfId="38693" xr:uid="{2FF9F467-40CE-48F3-B2D5-9658DD1ACADA}"/>
    <cellStyle name="Currency 6 3 4 5" xfId="22980" xr:uid="{5FAE88E0-DB97-45BA-9C94-F183FFE1920C}"/>
    <cellStyle name="Currency 6 3 5" xfId="24410" xr:uid="{A3A13C92-B38F-4083-9118-3F7B97E08C4D}"/>
    <cellStyle name="Currency 6 3 5 2" xfId="32960" xr:uid="{A2B2B26E-5DFB-4C74-BA18-26D3871559C3}"/>
    <cellStyle name="Currency 6 3 5 3" xfId="40619" xr:uid="{1EAE4E0E-55B8-4C94-9A56-C47E5780A722}"/>
    <cellStyle name="Currency 6 3 6" xfId="21433" xr:uid="{A7205710-AE89-488C-B22D-C1C42344C57A}"/>
    <cellStyle name="Currency 6 3 6 2" xfId="29372" xr:uid="{E1EE86CE-A5A8-429B-B60E-65CA7B168445}"/>
    <cellStyle name="Currency 6 3 7" xfId="27448" xr:uid="{AD4334E6-A00F-4C5E-9B26-CC1EC10079EE}"/>
    <cellStyle name="Currency 6 3 8" xfId="36603" xr:uid="{F3D07D1F-1DFF-4EA9-825F-F42FFF3DB426}"/>
    <cellStyle name="Currency 6 3 9" xfId="20167" xr:uid="{AEE9C150-F92E-4488-B74A-2492288ACE22}"/>
    <cellStyle name="Currency 6 4" xfId="8584" xr:uid="{F7D73A4E-35A2-4B32-BF5C-8C3F76407F07}"/>
    <cellStyle name="Currency 6 4 2" xfId="8798" xr:uid="{B3E0AB15-E07C-4AEC-A35A-00B948F636BB}"/>
    <cellStyle name="Currency 6 4 2 2" xfId="10001" xr:uid="{19B12C00-5107-4F62-8808-4B984259248C}"/>
    <cellStyle name="Currency 6 4 2 2 2" xfId="35167" xr:uid="{C46764AA-3ADA-4AED-822E-853CCAEE33F9}"/>
    <cellStyle name="Currency 6 4 2 2 3" xfId="26156" xr:uid="{35867A72-7538-4032-84D5-DE29EA59E7EA}"/>
    <cellStyle name="Currency 6 4 2 3" xfId="31941" xr:uid="{44B48AD4-7659-4B73-BC17-8EF170356F46}"/>
    <cellStyle name="Currency 6 4 2 4" xfId="39520" xr:uid="{E1BA0F77-EE41-4587-9094-1BEFD37F6548}"/>
    <cellStyle name="Currency 6 4 2 5" xfId="23577" xr:uid="{4A679647-51A0-4926-ABDD-4278458E1F9B}"/>
    <cellStyle name="Currency 6 4 3" xfId="9776" xr:uid="{82C5619D-8F3C-4832-A8B9-8E8A957C47F3}"/>
    <cellStyle name="Currency 6 4 3 2" xfId="33153" xr:uid="{50D2A1B1-4EAA-4EFF-BB8C-A334C245DDEA}"/>
    <cellStyle name="Currency 6 4 3 3" xfId="41518" xr:uid="{C0BA0F80-43F5-48BA-B944-BE36334E9E49}"/>
    <cellStyle name="Currency 6 4 3 4" xfId="24541" xr:uid="{2C7B27B8-6237-408A-9404-6C1F3771E36C}"/>
    <cellStyle name="Currency 6 4 4" xfId="9076" xr:uid="{C2FD6B57-9E45-413A-84C4-1B57765CF610}"/>
    <cellStyle name="Currency 6 4 4 2" xfId="11738" xr:uid="{F3EC2BE8-4A7B-408A-A80B-C7F1BAA43774}"/>
    <cellStyle name="Currency 6 4 4 2 2" xfId="15317" xr:uid="{006955DE-9B88-486F-93FB-4080ECC1AD35}"/>
    <cellStyle name="Currency 6 4 4 2 3" xfId="18844" xr:uid="{653EA13D-79AE-4EF4-950A-8B1DC981E106}"/>
    <cellStyle name="Currency 6 4 4 3" xfId="13910" xr:uid="{E70E909C-A6C6-457D-B191-2A1A5CA1424C}"/>
    <cellStyle name="Currency 6 4 4 4" xfId="17442" xr:uid="{4650910F-29B9-4589-A894-6AF39D952CFF}"/>
    <cellStyle name="Currency 6 4 5" xfId="28235" xr:uid="{F2EC7E43-E865-4E10-AEB9-363866801B73}"/>
    <cellStyle name="Currency 6 4 6" xfId="37551" xr:uid="{7E376F9C-C161-4338-AEC6-5E63F67B243C}"/>
    <cellStyle name="Currency 6 5" xfId="8740" xr:uid="{4B7C6AD0-A263-4FE5-9D81-F8AA0B72798E}"/>
    <cellStyle name="Currency 6 5 2" xfId="11714" xr:uid="{DBD884A3-7B3C-4578-8380-2D6A2D8344C2}"/>
    <cellStyle name="Currency 6 5 2 2" xfId="15293" xr:uid="{1307BBEE-7E25-41CD-AF6C-5C6930FB4D14}"/>
    <cellStyle name="Currency 6 5 2 3" xfId="18820" xr:uid="{C1813423-F7ED-4765-92A7-8C987989FB3A}"/>
    <cellStyle name="Currency 6 5 3" xfId="13896" xr:uid="{66256823-9BDD-40F6-BF4E-46A1F627B8D1}"/>
    <cellStyle name="Currency 6 5 3 2" xfId="34582" xr:uid="{387AB486-ADA0-4D19-B9AB-B7808C4177BB}"/>
    <cellStyle name="Currency 6 5 3 3" xfId="40954" xr:uid="{6500E671-D781-408B-8A68-4DB50FB336B0}"/>
    <cellStyle name="Currency 6 5 4" xfId="17429" xr:uid="{FB465B80-5295-425C-8280-2E84C9947E6A}"/>
    <cellStyle name="Currency 6 5 4 2" xfId="29578" xr:uid="{BDAD52FC-40B3-4B7D-8985-1CB0331AFDCF}"/>
    <cellStyle name="Currency 6 5 5" xfId="27658" xr:uid="{872B93C5-08C1-4655-A3AA-1EC111D665E8}"/>
    <cellStyle name="Currency 6 5 6" xfId="36946" xr:uid="{569A1B7D-4996-4C99-97C7-022640D4520F}"/>
    <cellStyle name="Currency 6 6" xfId="7579" xr:uid="{A9A630F9-0234-42F9-B437-481D87898AC5}"/>
    <cellStyle name="Currency 6 6 2" xfId="11596" xr:uid="{7E99BD5A-E5B4-4676-B4F3-6E07330A2143}"/>
    <cellStyle name="Currency 6 6 2 2" xfId="33883" xr:uid="{D9A3E271-7C74-44F8-AAE9-7C89BDC5DD57}"/>
    <cellStyle name="Currency 6 6 2 3" xfId="25081" xr:uid="{452977FC-556B-4943-8C93-26A37F52A8CC}"/>
    <cellStyle name="Currency 6 6 3" xfId="30908" xr:uid="{F0A883F5-DC80-4959-BE83-D9006C198CBE}"/>
    <cellStyle name="Currency 6 6 4" xfId="38324" xr:uid="{BE570E3E-2C33-4C30-9515-87C64EEA4F3C}"/>
    <cellStyle name="Currency 6 6 5" xfId="22749" xr:uid="{5DAE29FE-2A03-450C-9B3F-BD14BC5C33E7}"/>
    <cellStyle name="Currency 6 7" xfId="24084" xr:uid="{06F13E1F-AED4-4585-BBBC-5D153C19194E}"/>
    <cellStyle name="Currency 6 7 2" xfId="32598" xr:uid="{93BD0F8C-0C38-4CF1-A249-1BCADAF8C0E0}"/>
    <cellStyle name="Currency 6 7 3" xfId="40263" xr:uid="{EA1D6376-4BF4-4AA0-AE82-B99B739555F5}"/>
    <cellStyle name="Currency 6 8" xfId="21082" xr:uid="{68917A85-13C0-4CA3-B95A-023FDC4885A8}"/>
    <cellStyle name="Currency 6 8 2" xfId="28969" xr:uid="{B8BE76C9-D5E4-4C61-968A-7C0191AA0A2A}"/>
    <cellStyle name="Currency 6 9" xfId="27087" xr:uid="{5CC138AA-798D-47F6-9999-F0E092A1A38C}"/>
    <cellStyle name="Currency 7" xfId="7746" xr:uid="{D9FD66B9-6F0E-455F-8821-7AE30712D32B}"/>
    <cellStyle name="Currency 7 2" xfId="9077" xr:uid="{582B0969-9D35-446E-BADD-169F155D04FA}"/>
    <cellStyle name="Currency 7 2 2" xfId="9285" xr:uid="{06C41D3E-AC10-4020-9AD7-C121EB0BB7E2}"/>
    <cellStyle name="Currency 7 2 2 2" xfId="11812" xr:uid="{0A7D977D-FFBF-41D9-B13C-3124633641C7}"/>
    <cellStyle name="Currency 7 2 2 2 2" xfId="15391" xr:uid="{14350EB3-94F7-4FF7-A1D2-4EF19C0E49B1}"/>
    <cellStyle name="Currency 7 2 2 2 3" xfId="18918" xr:uid="{7C527E11-DFA4-4365-AE84-2959090CD589}"/>
    <cellStyle name="Currency 7 2 2 3" xfId="13982" xr:uid="{F5820361-3685-49AD-9A31-58525441AA3C}"/>
    <cellStyle name="Currency 7 2 2 4" xfId="17514" xr:uid="{1A9C3B36-5223-47BC-8AD2-5EBCEB6EE860}"/>
    <cellStyle name="Currency 7 2 3" xfId="32398" xr:uid="{A38DF8B8-1417-4267-9D64-74FABD4D0743}"/>
    <cellStyle name="Currency 7 2 3 2" xfId="42031" xr:uid="{52AE0D3E-D226-4BC9-B590-6CAB01CB65F6}"/>
    <cellStyle name="Currency 7 2 4" xfId="38083" xr:uid="{2001F1E9-4F35-4DAD-8EC1-5A3447196397}"/>
    <cellStyle name="Currency 7 3" xfId="9318" xr:uid="{9D9E86EE-4EC6-486D-92E7-C7D7F954F159}"/>
    <cellStyle name="Currency 7 3 2" xfId="11839" xr:uid="{74B87B94-FEF9-4382-ABFA-71A839FEDF3B}"/>
    <cellStyle name="Currency 7 3 2 2" xfId="15418" xr:uid="{DCC99A73-4841-4EEF-9193-8ED9997FDE9F}"/>
    <cellStyle name="Currency 7 3 2 3" xfId="18945" xr:uid="{E33204A1-D390-427E-98BB-85ADC1039D3E}"/>
    <cellStyle name="Currency 7 3 3" xfId="14009" xr:uid="{8A99A5F3-E556-4041-925F-2998EF80F665}"/>
    <cellStyle name="Currency 7 3 4" xfId="17541" xr:uid="{EA254EFC-2756-45BC-845F-B2BC48F7CAA1}"/>
    <cellStyle name="Currency 7 4" xfId="9239" xr:uid="{07F61E90-FCB0-4CBB-B023-5FD0B25B2047}"/>
    <cellStyle name="Currency 7 4 2" xfId="33671" xr:uid="{A0DAEC73-3245-4B1A-9F7A-E26E06FAA6DE}"/>
    <cellStyle name="Currency 7 4 3" xfId="40780" xr:uid="{E2C35342-50AA-4D0F-A8AB-FB3EFA2EF334}"/>
    <cellStyle name="Currency 7 4 4" xfId="24889" xr:uid="{5CBB79E8-0869-4828-B3C5-18FC9D5DD77E}"/>
    <cellStyle name="Currency 7 5" xfId="9351" xr:uid="{51E4C445-8DD9-4837-81AE-7807E4EAE93D}"/>
    <cellStyle name="Currency 7 5 2" xfId="30735" xr:uid="{768220D1-EEAC-459F-B9F2-C0C6206B2A05}"/>
    <cellStyle name="Currency 7 5 3" xfId="22607" xr:uid="{BF2D89F8-D8A2-4FF2-A446-3B56F6B2147A}"/>
    <cellStyle name="Currency 7 6" xfId="28759" xr:uid="{1230AF7F-E3B7-4F08-B5F6-3A02AD5E0EF1}"/>
    <cellStyle name="Currency 7 7" xfId="36772" xr:uid="{F2BF2D15-9162-45F2-A0DD-E4EEE0416C33}"/>
    <cellStyle name="Currency 8" xfId="7747" xr:uid="{0DF05E4A-4625-4B35-9B37-082688DB689D}"/>
    <cellStyle name="Currency 9" xfId="9858" xr:uid="{BE41EB04-8031-4F61-BFC6-E4A0F1127D42}"/>
    <cellStyle name="Currency 9 2" xfId="11867" xr:uid="{1E3B8479-13FD-4AA2-8EAF-A7490115FAD7}"/>
    <cellStyle name="Currency 9 2 2" xfId="15446" xr:uid="{84101B1D-78B8-4656-84AD-CEB5731EE98D}"/>
    <cellStyle name="Currency 9 2 3" xfId="18973" xr:uid="{FD0DBDBE-7FCE-4D36-8E83-88F93D7BC5B7}"/>
    <cellStyle name="Currency 9 3" xfId="14040" xr:uid="{A6417E46-C66B-4A59-A572-AE727525B02F}"/>
    <cellStyle name="Currency 9 4" xfId="17569" xr:uid="{816215A2-9DCA-4472-BF53-3878D4B1BB43}"/>
    <cellStyle name="Currency No Decimals" xfId="7446" xr:uid="{749A26F5-568E-41D2-BCCE-6CB87D68B6AC}"/>
    <cellStyle name="Currency No Decimals 10" xfId="7748" xr:uid="{D81DC240-3777-4B64-9DB1-9A167D0EE939}"/>
    <cellStyle name="Currency No Decimals 10 2" xfId="7749" xr:uid="{F7AE03ED-772B-4E06-9C1F-259E024788A5}"/>
    <cellStyle name="Currency No Decimals 10 3" xfId="7750" xr:uid="{9D111F2A-B04C-48D1-A430-638B177071A5}"/>
    <cellStyle name="Currency No Decimals 10 3 2" xfId="7751" xr:uid="{D0A71830-B0E1-44FF-B836-B5876355077F}"/>
    <cellStyle name="Currency No Decimals 11" xfId="7752" xr:uid="{F74BF4B6-9A89-48AE-8024-6D72A9700DCA}"/>
    <cellStyle name="Currency No Decimals 12" xfId="7753" xr:uid="{495A33AF-F28F-4102-B20C-8E83DEC296DB}"/>
    <cellStyle name="Currency No Decimals 13" xfId="7754" xr:uid="{646FC3F6-0337-4AED-9AF6-3A0C6D86F3BE}"/>
    <cellStyle name="Currency No Decimals 13 2" xfId="7755" xr:uid="{B472BBDF-7C2A-4822-989C-F168847CE976}"/>
    <cellStyle name="Currency No Decimals 14" xfId="7756" xr:uid="{533B219F-941C-40CC-A21B-A5AF80E02675}"/>
    <cellStyle name="Currency No Decimals 15" xfId="9479" xr:uid="{3984320D-F2EA-41BF-8258-B96E23F19751}"/>
    <cellStyle name="currency no decimals 16" xfId="9414" xr:uid="{04242536-39C4-4530-B840-CE35FC2B4469}"/>
    <cellStyle name="Currency No Decimals 2" xfId="7757" xr:uid="{75547709-92B8-4CC3-9529-87B64139928E}"/>
    <cellStyle name="Currency No Decimals 2 10" xfId="9980" xr:uid="{8E30AF44-BC34-4654-9702-063753CE7644}"/>
    <cellStyle name="currency no decimals 2 11" xfId="9415" xr:uid="{999D32D7-9AD7-46B8-9AC4-4605D24D5D00}"/>
    <cellStyle name="currency no decimals 2 12" xfId="9471" xr:uid="{9E5AE912-984E-4107-9173-940C11C23BFE}"/>
    <cellStyle name="currency no decimals 2 13" xfId="9485" xr:uid="{F2B6E385-47DF-4ED5-8A4D-3C610AFED7A4}"/>
    <cellStyle name="currency no decimals 2 14" xfId="9491" xr:uid="{4FB906D5-D4A7-49F0-9CB5-A1A0B0E7BB53}"/>
    <cellStyle name="currency no decimals 2 15" xfId="10200" xr:uid="{4B704AC2-F78F-4839-A589-D56555EB9C80}"/>
    <cellStyle name="currency no decimals 2 16" xfId="10211" xr:uid="{0027B3B7-99B0-4994-853F-E8396082A2C2}"/>
    <cellStyle name="currency no decimals 2 17" xfId="10210" xr:uid="{E285BE6E-3D4D-434A-8161-B398C08BA3B4}"/>
    <cellStyle name="currency no decimals 2 18" xfId="9489" xr:uid="{DC95C242-FD8F-4CE7-BAAC-A73393265816}"/>
    <cellStyle name="currency no decimals 2 19" xfId="9016" xr:uid="{B2C45C45-DBB5-4FB4-A7EB-16285FBDE8EE}"/>
    <cellStyle name="Currency No Decimals 2 2" xfId="7758" xr:uid="{C0C912E4-DBAE-41BB-BB5E-E97AB8729D72}"/>
    <cellStyle name="Currency No Decimals 2 2 10" xfId="9899" xr:uid="{C37268C5-2786-45F6-BD9C-24AA0F38FEDF}"/>
    <cellStyle name="currency no decimals 2 2 11" xfId="9416" xr:uid="{48E860C2-B073-4F46-9CFC-186E7718ECB8}"/>
    <cellStyle name="currency no decimals 2 2 12" xfId="9470" xr:uid="{71FDD7CA-2339-48EF-AF85-7F0F08521DE8}"/>
    <cellStyle name="currency no decimals 2 2 13" xfId="10207" xr:uid="{90867254-476B-4B2A-8C7B-626C48863BDE}"/>
    <cellStyle name="currency no decimals 2 2 14" xfId="9616" xr:uid="{1983983E-A34F-4D49-B792-B3E6B1B6C9EB}"/>
    <cellStyle name="currency no decimals 2 2 15" xfId="9057" xr:uid="{B2DC8B34-3CBA-4093-A00E-A64EF6C70430}"/>
    <cellStyle name="currency no decimals 2 2 16" xfId="10206" xr:uid="{88AC527F-45AB-4891-9133-6B18AEB21EE4}"/>
    <cellStyle name="currency no decimals 2 2 17" xfId="10193" xr:uid="{7CA29808-085B-4647-943A-73740ADBF46B}"/>
    <cellStyle name="currency no decimals 2 2 18" xfId="9540" xr:uid="{96392A15-2471-4910-BBB3-C761CFECCACE}"/>
    <cellStyle name="currency no decimals 2 2 19" xfId="10213" xr:uid="{E3B98FB7-7D57-4A3D-8C64-9F09B539C186}"/>
    <cellStyle name="currency no decimals 2 2 2" xfId="9417" xr:uid="{4FDA419B-A222-4374-B4F2-8C48DFC3A6BA}"/>
    <cellStyle name="currency no decimals 2 2 20" xfId="8986" xr:uid="{E9665C5B-7467-4277-BBF5-C82EE1DB7C1D}"/>
    <cellStyle name="currency no decimals 2 2 21" xfId="10208" xr:uid="{80328163-2CD8-4CC1-A1C6-5BA7381238B6}"/>
    <cellStyle name="currency no decimals 2 2 22" xfId="10223" xr:uid="{7CE25B17-81A4-47E7-BEBB-D6E0F3BE1E20}"/>
    <cellStyle name="currency no decimals 2 2 23" xfId="10220" xr:uid="{C56F6A95-3F56-4FCA-909B-1023920BBD6A}"/>
    <cellStyle name="currency no decimals 2 2 24" xfId="10219" xr:uid="{38C57450-268C-40AB-9C2B-D949EB84A80C}"/>
    <cellStyle name="currency no decimals 2 2 25" xfId="10583" xr:uid="{29E4CA21-BA61-4C9C-BFF4-E68AE80D8553}"/>
    <cellStyle name="Currency No Decimals 2 2 3" xfId="9481" xr:uid="{1B45C8FD-1A7E-4282-A315-DD75BE7F94D6}"/>
    <cellStyle name="Currency No Decimals 2 2 4" xfId="9890" xr:uid="{305B2C3F-35AA-475F-AA13-9E0C8BE59D9F}"/>
    <cellStyle name="Currency No Decimals 2 2 5" xfId="9895" xr:uid="{1999F10B-B551-4903-A854-CBDBCEB19AE1}"/>
    <cellStyle name="Currency No Decimals 2 2 6" xfId="9887" xr:uid="{69127BC8-6328-4EA2-9D6A-93B3AD381BF0}"/>
    <cellStyle name="Currency No Decimals 2 2 7" xfId="9886" xr:uid="{E8BC98F0-5220-4D59-90C9-8F46B59C48A8}"/>
    <cellStyle name="Currency No Decimals 2 2 8" xfId="9897" xr:uid="{37972197-083F-4387-A4E2-BAC7470C138E}"/>
    <cellStyle name="Currency No Decimals 2 2 9" xfId="9898" xr:uid="{45B29489-6F61-4749-ADF1-E39719711B3B}"/>
    <cellStyle name="currency no decimals 2 20" xfId="10202" xr:uid="{7D8BD177-CEA2-4A7F-BB5D-637784759D31}"/>
    <cellStyle name="currency no decimals 2 21" xfId="10212" xr:uid="{81CAE56B-5C4A-4390-9265-0B2DF4E614F3}"/>
    <cellStyle name="currency no decimals 2 22" xfId="10222" xr:uid="{DBF289FF-A069-43B1-B24E-E22DB2043ADC}"/>
    <cellStyle name="currency no decimals 2 23" xfId="10221" xr:uid="{3293FF9A-E67B-413C-830B-C1B5CEE824A4}"/>
    <cellStyle name="currency no decimals 2 24" xfId="10216" xr:uid="{261E703C-AD6B-4090-8D0C-C0CF00DC43CB}"/>
    <cellStyle name="currency no decimals 2 25" xfId="10584" xr:uid="{528DD0FA-2FCA-4468-BC6B-36C0EC4B29D7}"/>
    <cellStyle name="currency no decimals 2 3" xfId="9418" xr:uid="{F0C729A1-142C-4557-857E-E7EFA790A141}"/>
    <cellStyle name="currency no decimals 2 3 2" xfId="9419" xr:uid="{F3C719BE-F251-421B-A6A8-8FB29124469D}"/>
    <cellStyle name="currency no decimals 2 3 2 2" xfId="9420" xr:uid="{0CDDD0F0-97E6-442C-975E-418C685FB9CB}"/>
    <cellStyle name="currency no decimals 2 3 3" xfId="9421" xr:uid="{07142175-80F7-4C21-88DB-9FD3166D5674}"/>
    <cellStyle name="currency no decimals 2 3 3 2" xfId="9864" xr:uid="{F427CF0A-79EC-425D-A354-7ACE6B7E3EF7}"/>
    <cellStyle name="currency no decimals 2 4" xfId="9422" xr:uid="{13F7522D-9FB1-4CAD-B432-B896F47F3E3F}"/>
    <cellStyle name="currency no decimals 2 4 2" xfId="9865" xr:uid="{D48C4B69-246B-4807-AE6E-FD22A15479ED}"/>
    <cellStyle name="Currency No Decimals 2 5" xfId="9480" xr:uid="{15C11101-738F-49BB-8D42-CC23175B6FCB}"/>
    <cellStyle name="Currency No Decimals 2 6" xfId="9889" xr:uid="{AC1568D7-EA1A-4CAC-802F-DFF3EAB0D8C4}"/>
    <cellStyle name="Currency No Decimals 2 7" xfId="9896" xr:uid="{CFC5770F-2E8D-4E2E-998D-D1F12CF4B9D6}"/>
    <cellStyle name="Currency No Decimals 2 8" xfId="9900" xr:uid="{40A1F255-4700-4BAD-ADD5-8549B7236040}"/>
    <cellStyle name="Currency No Decimals 2 9" xfId="9974" xr:uid="{003765CB-A633-45ED-B789-8D41287449AA}"/>
    <cellStyle name="Currency No Decimals 3" xfId="7759" xr:uid="{C12651ED-2225-46A5-A643-F8134BB84A0E}"/>
    <cellStyle name="Currency No Decimals 3 10" xfId="9975" xr:uid="{DEF38EC0-8A55-495F-BDF0-E5369CDF8CEA}"/>
    <cellStyle name="currency no decimals 3 11" xfId="9423" xr:uid="{EACE54A2-6F32-4C3F-AF60-C99209CDAB40}"/>
    <cellStyle name="currency no decimals 3 12" xfId="9038" xr:uid="{463A845C-F732-4F29-BFB0-2CBBEB7BB8D0}"/>
    <cellStyle name="currency no decimals 3 13" xfId="9978" xr:uid="{ACBEF7A6-5B1E-499B-B619-FCD4251E53AA}"/>
    <cellStyle name="currency no decimals 3 14" xfId="10205" xr:uid="{65097239-1ED1-43B4-B5AF-4C1B7B1CE675}"/>
    <cellStyle name="currency no decimals 3 15" xfId="9617" xr:uid="{F8DBE549-D558-4AF0-B0AD-8CF2FC87BEB5}"/>
    <cellStyle name="currency no decimals 3 16" xfId="10197" xr:uid="{8A5C4CC3-BE00-42C5-8961-82338159DE22}"/>
    <cellStyle name="currency no decimals 3 17" xfId="9056" xr:uid="{17DCED21-9C36-4173-95A4-DF5D48A622AF}"/>
    <cellStyle name="currency no decimals 3 18" xfId="10201" xr:uid="{65A3EBA7-67BF-4330-B564-187696EE7214}"/>
    <cellStyle name="currency no decimals 3 19" xfId="9148" xr:uid="{BEEAEFD7-CCA0-455E-82A4-6837483461F0}"/>
    <cellStyle name="Currency No Decimals 3 2" xfId="7760" xr:uid="{82244359-313C-492D-8478-FF9FE2E134BF}"/>
    <cellStyle name="currency no decimals 3 2 10" xfId="10204" xr:uid="{5442B345-5AA7-4242-984D-89776C446941}"/>
    <cellStyle name="Currency No Decimals 3 2 2" xfId="9483" xr:uid="{29832A40-204D-4476-ADD9-055E6226AADD}"/>
    <cellStyle name="currency no decimals 3 2 3" xfId="9424" xr:uid="{A8F4BA4F-AB21-443D-8507-BFEC272E0C51}"/>
    <cellStyle name="currency no decimals 3 2 4" xfId="9467" xr:uid="{A836241C-8B84-4267-8DD4-673359E9E5B5}"/>
    <cellStyle name="currency no decimals 3 2 5" xfId="10198" xr:uid="{5ACE0537-D755-45FA-BC3F-5BDDE9CA7296}"/>
    <cellStyle name="currency no decimals 3 2 6" xfId="9735" xr:uid="{7657A5EA-311F-463E-9978-AB4EED830E96}"/>
    <cellStyle name="currency no decimals 3 2 7" xfId="9739" xr:uid="{3CB63ECB-3023-471F-BCCF-5C3FC1DE2CCF}"/>
    <cellStyle name="currency no decimals 3 2 8" xfId="9501" xr:uid="{61F0796C-76AC-4AE6-A5E9-51F470A6A7B0}"/>
    <cellStyle name="currency no decimals 3 2 9" xfId="10214" xr:uid="{3E4DF9AB-E458-4AEC-ABD1-097227716681}"/>
    <cellStyle name="currency no decimals 3 20" xfId="9578" xr:uid="{94BC78EE-4C1D-45F4-8E35-E64927543822}"/>
    <cellStyle name="currency no decimals 3 21" xfId="10195" xr:uid="{5732A68C-E709-4842-A27E-98F1CA1FBB4A}"/>
    <cellStyle name="currency no decimals 3 22" xfId="10224" xr:uid="{6111C1A9-24A1-4DBA-8ACB-8C3DDDD376CF}"/>
    <cellStyle name="currency no decimals 3 23" xfId="10218" xr:uid="{1551C1DC-60BC-495B-9011-25D8A0013832}"/>
    <cellStyle name="currency no decimals 3 24" xfId="10227" xr:uid="{EF390890-611F-4017-9647-E40DDBC89F34}"/>
    <cellStyle name="currency no decimals 3 25" xfId="10582" xr:uid="{DD76318F-B38F-44A9-AB70-1D8FF532E58C}"/>
    <cellStyle name="Currency No Decimals 3 3" xfId="7761" xr:uid="{AB99F643-5A45-4F91-AB5B-479F6C40BCB8}"/>
    <cellStyle name="Currency No Decimals 3 3 2" xfId="7762" xr:uid="{4E0D8E5C-1CC5-412A-9011-BF71BD4319F9}"/>
    <cellStyle name="Currency No Decimals 3 4" xfId="9482" xr:uid="{3AB4C830-6162-422F-B378-792ACB684623}"/>
    <cellStyle name="Currency No Decimals 3 5" xfId="9891" xr:uid="{1253EF07-EF32-4696-83D0-B3670023C052}"/>
    <cellStyle name="Currency No Decimals 3 6" xfId="9894" xr:uid="{019F0E16-A56A-43AD-AC32-AFF3B859420C}"/>
    <cellStyle name="Currency No Decimals 3 7" xfId="9888" xr:uid="{15852188-CB67-44D6-B528-FC85B5EC504A}"/>
    <cellStyle name="Currency No Decimals 3 8" xfId="9893" xr:uid="{E8C101FF-7300-4AC1-AB49-FB8D386A6584}"/>
    <cellStyle name="Currency No Decimals 3 9" xfId="9892" xr:uid="{31CE48AA-C957-4818-AC9B-2E356BF42270}"/>
    <cellStyle name="Currency No Decimals 4" xfId="7763" xr:uid="{4AE9F7B8-F3B0-495F-ADF0-7A201DD3412E}"/>
    <cellStyle name="currency no decimals 4 10" xfId="9568" xr:uid="{4B3AF84B-6F8C-4DC7-AE64-9D4F99F50921}"/>
    <cellStyle name="Currency No Decimals 4 2" xfId="7764" xr:uid="{5C2EE686-BCB2-4FE2-9559-3F2EC128EB9C}"/>
    <cellStyle name="Currency No Decimals 4 3" xfId="7765" xr:uid="{D8AC1CB1-A1B8-467D-8C70-55D310259A5F}"/>
    <cellStyle name="Currency No Decimals 4 3 2" xfId="7766" xr:uid="{CC5040DA-C47F-4D22-B9B0-354F874D5B6F}"/>
    <cellStyle name="Currency No Decimals 4 4" xfId="9484" xr:uid="{32C6D172-5FFE-4780-A6BF-C613B68A042B}"/>
    <cellStyle name="currency no decimals 4 5" xfId="9866" xr:uid="{B8D49C8E-86E0-4A53-9943-8070DCACBC8C}"/>
    <cellStyle name="currency no decimals 4 6" xfId="9425" xr:uid="{69D7BC07-5FF2-458F-8311-BFD7C75D54D5}"/>
    <cellStyle name="currency no decimals 4 7" xfId="9976" xr:uid="{72268B75-186A-448E-A939-425CA817951A}"/>
    <cellStyle name="currency no decimals 4 8" xfId="9074" xr:uid="{E5AD5D51-B9EA-4F3A-82B6-00DB0A655AB3}"/>
    <cellStyle name="currency no decimals 4 9" xfId="10199" xr:uid="{39AE3E07-7E9B-4A4D-95C1-6A231D58206E}"/>
    <cellStyle name="Currency No Decimals 5" xfId="7767" xr:uid="{C32B5352-E1AC-48F8-A796-CC9CF4EE9042}"/>
    <cellStyle name="Currency No Decimals 5 2" xfId="7768" xr:uid="{2768A1FE-80E5-468F-A801-D8E4D66F767E}"/>
    <cellStyle name="Currency No Decimals 5 3" xfId="7769" xr:uid="{7C10A567-0491-47F7-8B34-C1A64E63F025}"/>
    <cellStyle name="Currency No Decimals 5 3 2" xfId="7770" xr:uid="{D5A5A25F-D747-441A-BE0E-F1A3C2B8279B}"/>
    <cellStyle name="Currency No Decimals 6" xfId="7771" xr:uid="{37AB3584-D9A7-4647-B9F9-7AE6AA310303}"/>
    <cellStyle name="Currency No Decimals 7" xfId="7772" xr:uid="{26F72516-F054-47D9-A3FE-E8EA9CFE98C2}"/>
    <cellStyle name="Currency No Decimals 7 2" xfId="7773" xr:uid="{E086CA8A-1E20-464D-8A77-93EA2C22DED5}"/>
    <cellStyle name="Currency No Decimals 7 3" xfId="7774" xr:uid="{562D1C49-E5DB-43A3-A3E6-F4EF714C48A4}"/>
    <cellStyle name="Currency No Decimals 7 3 2" xfId="7775" xr:uid="{A18E18EB-7CCC-487B-AF06-FE6DD06B0C4D}"/>
    <cellStyle name="Currency No Decimals 8" xfId="7776" xr:uid="{B8353ECD-0ADE-4AE9-B1AB-84960F1AAD57}"/>
    <cellStyle name="Currency No Decimals 9" xfId="7777" xr:uid="{013106C6-2FF5-4D87-9551-A10E353A4763}"/>
    <cellStyle name="Currency0" xfId="580" xr:uid="{ED28C125-BF2D-4DBC-9474-AF2CBEA7D583}"/>
    <cellStyle name="Currency0 10" xfId="7779" xr:uid="{2A0093A6-1712-447A-AACE-4E829E20C589}"/>
    <cellStyle name="Currency0 10 2" xfId="7780" xr:uid="{0CD0F3B8-F47F-4694-9103-4372498EBE67}"/>
    <cellStyle name="Currency0 11" xfId="7781" xr:uid="{608FE547-3E44-435D-BFDD-328886274EB2}"/>
    <cellStyle name="Currency0 11 2" xfId="7782" xr:uid="{A49481ED-3D6E-45A4-943D-EE20E8D7E4C7}"/>
    <cellStyle name="Currency0 12" xfId="7783" xr:uid="{1BCF7380-F8CF-4877-8D8B-DE2E481CF661}"/>
    <cellStyle name="Currency0 12 2" xfId="7784" xr:uid="{FD79DBD4-E9A1-4D38-A22F-2FCBE39919B8}"/>
    <cellStyle name="Currency0 13" xfId="7785" xr:uid="{7AC4E4D1-7C65-4AE1-B251-20ADDC5593FA}"/>
    <cellStyle name="Currency0 13 2" xfId="7786" xr:uid="{95B2E48D-C788-4274-9BB5-2D7376DF7538}"/>
    <cellStyle name="Currency0 14" xfId="7787" xr:uid="{FD790EE8-037E-41D3-9BE4-BDB7F276F631}"/>
    <cellStyle name="Currency0 14 2" xfId="7788" xr:uid="{C60A0B0B-CBE7-40E0-8937-80174756A5E9}"/>
    <cellStyle name="Currency0 15" xfId="7789" xr:uid="{EEF9984B-4EC1-4BF1-ADE7-0BA0B1C9449B}"/>
    <cellStyle name="Currency0 16" xfId="7790" xr:uid="{6FC37534-19D8-4B62-A4E0-094050AF1205}"/>
    <cellStyle name="Currency0 17" xfId="9486" xr:uid="{3EDDBBBD-AB6C-43DB-8E24-886F1FD3FF17}"/>
    <cellStyle name="Currency0 18" xfId="8868" xr:uid="{EA3E6B43-55F4-4A77-A057-83DF8E1E15AD}"/>
    <cellStyle name="Currency0 19" xfId="7778" xr:uid="{7443A8C0-C38F-487A-B778-8DDB24086C55}"/>
    <cellStyle name="Currency0 2" xfId="7341" xr:uid="{A30C25DB-2D2C-482F-90C1-1384C60B3ED2}"/>
    <cellStyle name="Currency0 2 2" xfId="7342" xr:uid="{A2B99CAC-AF1C-47D2-80A0-6999029C6A48}"/>
    <cellStyle name="Currency0 2 2 2" xfId="9488" xr:uid="{A9B27171-2700-4A17-9760-605544934323}"/>
    <cellStyle name="Currency0 2 2 3" xfId="9025" xr:uid="{347F1979-6954-4E47-8526-18C0B1521083}"/>
    <cellStyle name="Currency0 2 2 4" xfId="7792" xr:uid="{20C540CC-7355-4538-B520-C5544E0CCA1E}"/>
    <cellStyle name="Currency0 2 3" xfId="7793" xr:uid="{695E1897-D722-4E64-81FF-7129E3545B61}"/>
    <cellStyle name="Currency0 2 4" xfId="9487" xr:uid="{428000EE-DFCF-4B48-8960-1DD78D64F4AA}"/>
    <cellStyle name="Currency0 2 5" xfId="8985" xr:uid="{B5C77E2E-25BC-4271-8D32-21A78FB475CC}"/>
    <cellStyle name="Currency0 2 6" xfId="7791" xr:uid="{397FBE7E-6154-4410-A1E2-60CB1CF745DE}"/>
    <cellStyle name="Currency0 20" xfId="7340" xr:uid="{9262DE8F-7623-4111-81DD-8041D1F58B6E}"/>
    <cellStyle name="Currency0 3" xfId="7794" xr:uid="{090878F1-5122-4C4D-B86F-AD0FDE05FBB1}"/>
    <cellStyle name="Currency0 3 2" xfId="7795" xr:uid="{5DA13DFB-4DFD-4143-A7B8-BDAEC598F712}"/>
    <cellStyle name="Currency0 4" xfId="7796" xr:uid="{873D2A6F-8A48-4BFD-B703-2D6E1E15B85C}"/>
    <cellStyle name="Currency0 4 2" xfId="7797" xr:uid="{1E18B34D-A8EA-465E-97C9-95F87966F79D}"/>
    <cellStyle name="Currency0 5" xfId="7798" xr:uid="{50EB1272-67B8-4A42-AFD5-D958A8F74D56}"/>
    <cellStyle name="Currency0 5 2" xfId="7799" xr:uid="{98D0AF5D-457F-4B94-9CB3-A20968102EB1}"/>
    <cellStyle name="Currency0 5 3" xfId="7800" xr:uid="{B7DF7FF4-E3CD-4084-ACC6-36E811B58731}"/>
    <cellStyle name="Currency0 6" xfId="7801" xr:uid="{90DEB902-E577-4C84-A28B-27BAC3AB2CAE}"/>
    <cellStyle name="Currency0 6 2" xfId="7802" xr:uid="{2411122A-8E28-4E55-91AF-46938BC12CDF}"/>
    <cellStyle name="Currency0 7" xfId="7803" xr:uid="{6F5A05D6-380C-49F0-A206-8E7BA2A999DB}"/>
    <cellStyle name="Currency0 7 2" xfId="7804" xr:uid="{9438C535-3E6C-4430-A11D-D7CBB0BB5B17}"/>
    <cellStyle name="Currency0 8" xfId="7805" xr:uid="{A91C1AA6-2A62-4365-AF24-CB9D83750677}"/>
    <cellStyle name="Currency0 8 2" xfId="7806" xr:uid="{4D36D780-DF7D-482A-88DB-CC4FA686A2BB}"/>
    <cellStyle name="Currency0 9" xfId="7807" xr:uid="{3E74A1BB-F671-4EE5-A5EA-C226E57BA5E3}"/>
    <cellStyle name="Currency0 9 2" xfId="7808" xr:uid="{7EF20942-5F29-4968-9B85-F8031B91DE52}"/>
    <cellStyle name="Date" xfId="581" xr:uid="{C12401D1-B0F1-464F-B7E9-E45A6886F5A6}"/>
    <cellStyle name="Date 10" xfId="7810" xr:uid="{75DC1510-6A4D-45D4-98DD-445E2DD8BC87}"/>
    <cellStyle name="Date 10 2" xfId="7811" xr:uid="{5A8D77CA-A91A-4837-BDC6-C716A80B30A7}"/>
    <cellStyle name="Date 11" xfId="7812" xr:uid="{565ACCB3-8E1C-4782-9E69-605576A125AF}"/>
    <cellStyle name="Date 11 2" xfId="7813" xr:uid="{155DE69E-1955-4B90-B294-6E945F64523A}"/>
    <cellStyle name="Date 12" xfId="7814" xr:uid="{A6E64B87-3377-4C71-92EB-7D82046EB148}"/>
    <cellStyle name="Date 12 2" xfId="7815" xr:uid="{FCAAFC45-28FF-46EE-8B16-D89B3570B4C8}"/>
    <cellStyle name="Date 13" xfId="7816" xr:uid="{4D36B908-4534-468F-BA25-C92A1B3A2BE0}"/>
    <cellStyle name="Date 13 2" xfId="7817" xr:uid="{27915057-BA11-4C4D-AEDC-9E2B5CC4E33D}"/>
    <cellStyle name="Date 14" xfId="7818" xr:uid="{9599C154-A411-4A8C-BC6F-91E644B8DA98}"/>
    <cellStyle name="Date 14 2" xfId="7819" xr:uid="{AB68A842-15BB-4A86-8A84-290FECA10FCA}"/>
    <cellStyle name="Date 15" xfId="7820" xr:uid="{BC4B24B0-C077-419A-B006-B950C26855C0}"/>
    <cellStyle name="Date 16" xfId="7821" xr:uid="{F342D041-66AD-4420-8549-FBE278920AD4}"/>
    <cellStyle name="Date 17" xfId="9490" xr:uid="{1E270F82-485A-456D-8021-9567B77724DA}"/>
    <cellStyle name="Date 18" xfId="8832" xr:uid="{02C19D67-D972-439F-992A-F48308A5E638}"/>
    <cellStyle name="Date 19" xfId="7809" xr:uid="{11ED31E1-4AC7-4136-86E8-729CE23B6C50}"/>
    <cellStyle name="Date 2" xfId="582" xr:uid="{341C7169-D2C5-4266-BD05-4F79EC105CCB}"/>
    <cellStyle name="Date 2 2" xfId="7506" xr:uid="{D7131267-6BD0-4B44-A686-F48F3E93AC12}"/>
    <cellStyle name="Date 2 2 2" xfId="9493" xr:uid="{555B99A4-669E-465C-8369-CE51E39B27E9}"/>
    <cellStyle name="Date 2 2 3" xfId="8835" xr:uid="{0AF527A6-8ABF-4C15-AE04-A4A7A3ECA5E3}"/>
    <cellStyle name="Date 2 2 4" xfId="7823" xr:uid="{F2938538-058E-4B82-96BF-9750137BCBBB}"/>
    <cellStyle name="Date 2 3" xfId="7824" xr:uid="{423D3ABC-5948-4904-B9C3-28FB6AB765DD}"/>
    <cellStyle name="Date 2 4" xfId="9492" xr:uid="{76CB97AF-A00A-46B9-9681-AD4C52B57D76}"/>
    <cellStyle name="Date 2 5" xfId="8826" xr:uid="{3D8C7267-C842-4487-94FC-5562E4F74868}"/>
    <cellStyle name="Date 2 6" xfId="7822" xr:uid="{FC76A189-7580-4889-9634-C951C2E6A4C0}"/>
    <cellStyle name="Date 2 7" xfId="7484" xr:uid="{69E45AB6-C419-4652-B4C0-DF3B3300468E}"/>
    <cellStyle name="Date 20" xfId="7330" xr:uid="{E4CC4468-F576-424C-B9BE-A24D5F7D6F17}"/>
    <cellStyle name="Date 3" xfId="7825" xr:uid="{1F7A8739-EED2-4431-9E67-307DE778E752}"/>
    <cellStyle name="Date 3 2" xfId="7826" xr:uid="{4F67AE7C-AC82-4E32-BCF3-F5E85A693A54}"/>
    <cellStyle name="Date 4" xfId="7827" xr:uid="{ED80E797-8FE5-4835-841B-87DF6438F861}"/>
    <cellStyle name="Date 4 2" xfId="7828" xr:uid="{1935388B-4FBE-41E7-B8B1-8278A706F4E2}"/>
    <cellStyle name="Date 5" xfId="7829" xr:uid="{81A7771E-6138-4099-835D-3AF7CF59DE8B}"/>
    <cellStyle name="Date 5 2" xfId="7830" xr:uid="{555A0933-168E-4C43-9C8E-E6CDEBA1C99B}"/>
    <cellStyle name="Date 5 3" xfId="7831" xr:uid="{02AA5109-13B4-4367-A3E3-96990B12F60A}"/>
    <cellStyle name="Date 6" xfId="7832" xr:uid="{4F42B8DC-503D-46A8-A5C8-3E3F70C79B7A}"/>
    <cellStyle name="Date 6 2" xfId="7833" xr:uid="{96C4B59A-905A-47CF-B2D9-4A6E0AA17CDC}"/>
    <cellStyle name="Date 6 3" xfId="7834" xr:uid="{86C43235-5DFF-45F5-991A-9892A647CD26}"/>
    <cellStyle name="Date 7" xfId="7835" xr:uid="{6B2F0F6C-4885-4B8E-BD50-B11712D47087}"/>
    <cellStyle name="Date 7 2" xfId="7836" xr:uid="{4CAA3015-487C-4B16-8987-1617837D6BE2}"/>
    <cellStyle name="Date 7 3" xfId="7837" xr:uid="{C6F89FB6-07A4-4FF9-84E5-FC3E537568E8}"/>
    <cellStyle name="Date 8" xfId="7838" xr:uid="{39C3702A-2EAD-4639-958E-9D58A1EC12A0}"/>
    <cellStyle name="Date 8 2" xfId="7839" xr:uid="{2C10F92E-F420-4CA1-B30D-A321699DDA36}"/>
    <cellStyle name="Date 8 3" xfId="7840" xr:uid="{D696C415-0065-42AC-B3DC-97536E4EE9FA}"/>
    <cellStyle name="Date 9" xfId="7841" xr:uid="{14DE21FE-85AB-45E8-9BF4-872BD9898A9E}"/>
    <cellStyle name="Date 9 2" xfId="7842" xr:uid="{EB8131B8-2ED3-44AC-AB71-D08A2E29D2B8}"/>
    <cellStyle name="Explanatory Text" xfId="3977" builtinId="53" customBuiltin="1"/>
    <cellStyle name="Explanatory Text 2" xfId="96" xr:uid="{FD1097E4-0598-43BB-96C1-4CE5B5F45195}"/>
    <cellStyle name="Explanatory Text 2 2" xfId="583" xr:uid="{AFB6B3F2-1D28-4C8C-9ADD-E08574FEF547}"/>
    <cellStyle name="Explanatory Text 2 2 2" xfId="9001" xr:uid="{499FC494-3BBD-43C5-8278-862532E29078}"/>
    <cellStyle name="Explanatory Text 2 2 2 2" xfId="9777" xr:uid="{8E926FF2-C71A-42E2-9D00-B42292C2A8FE}"/>
    <cellStyle name="Explanatory Text 2 2 3" xfId="8585" xr:uid="{750BFA9B-3DDC-4711-B581-4269A80FF5E5}"/>
    <cellStyle name="Explanatory Text 2 3" xfId="584" xr:uid="{8907033F-4E90-4088-BDB5-D404F5ABE620}"/>
    <cellStyle name="Explanatory Text 2 3 2" xfId="7843" xr:uid="{5ACEE9B2-E718-4D79-953B-1D7254FC65CC}"/>
    <cellStyle name="Explanatory Text 2 4" xfId="585" xr:uid="{50132BF3-AFF9-4E32-86EF-CD8323699037}"/>
    <cellStyle name="Explanatory Text 3" xfId="586" xr:uid="{F4FFB909-4438-4BD3-9C8F-058F5DAFA824}"/>
    <cellStyle name="Explanatory Text 3 2" xfId="2203" xr:uid="{889B14F4-065F-49FE-A672-BF342B10A929}"/>
    <cellStyle name="Explanatory Text 3 2 2" xfId="10164" xr:uid="{9AECCDC9-C3AB-437C-BC4F-321C4A042AC1}"/>
    <cellStyle name="Explanatory Text 3 3" xfId="10163" xr:uid="{46952390-74BE-4CD3-8D49-B2C1BA9DD2D8}"/>
    <cellStyle name="Explanatory Text 3 4" xfId="8778" xr:uid="{EEB86072-57B5-4FB8-BFD5-A598EBD7778B}"/>
    <cellStyle name="Explanatory Text 3 5" xfId="38202" xr:uid="{8F5CF666-8E5F-475E-AA67-D56BDE408C2A}"/>
    <cellStyle name="Explanatory Text 4" xfId="15" xr:uid="{442E8904-D924-4FFA-A215-9C6A374AEDAC}"/>
    <cellStyle name="Explanatory Text 5" xfId="13146" xr:uid="{5DC203B4-092B-4E20-9B51-D21592F092CD}"/>
    <cellStyle name="Explanatory Text 6" xfId="6605" xr:uid="{94681FCB-ED8A-4A37-8B83-81913D02FC55}"/>
    <cellStyle name="Fixed" xfId="587" xr:uid="{C67EBC1E-CA58-47CB-97E1-D0A4E96923AB}"/>
    <cellStyle name="Fixed 10" xfId="7845" xr:uid="{C601A4D6-1E82-4147-9C63-8B3EF578F730}"/>
    <cellStyle name="Fixed 10 2" xfId="7846" xr:uid="{D0634D89-D104-4080-9B0A-4083A0E03835}"/>
    <cellStyle name="Fixed 11" xfId="7847" xr:uid="{1AE65CD4-38AB-4A1A-B5DA-20CDE7183B87}"/>
    <cellStyle name="Fixed 11 2" xfId="7848" xr:uid="{1A3B7000-1093-4840-AEEE-D25418086C8E}"/>
    <cellStyle name="Fixed 12" xfId="7849" xr:uid="{D965F8D6-A9C0-4204-9A58-CA3D7AFB8207}"/>
    <cellStyle name="Fixed 12 2" xfId="7850" xr:uid="{4477A6AB-4F82-470A-8D26-394E0D0B4B37}"/>
    <cellStyle name="Fixed 13" xfId="7851" xr:uid="{D95B04C9-4284-4B17-9112-D6B2EA8DBE56}"/>
    <cellStyle name="Fixed 13 2" xfId="7852" xr:uid="{EDFE6343-7418-4074-BB8C-CFD1CFD66E43}"/>
    <cellStyle name="Fixed 14" xfId="7853" xr:uid="{07D2C8C8-C20A-4DFA-85CB-0DB9B85A0F3B}"/>
    <cellStyle name="Fixed 14 2" xfId="7854" xr:uid="{7959AFCF-9E1C-43E1-B3B6-57A2E410C14E}"/>
    <cellStyle name="Fixed 15" xfId="9494" xr:uid="{C808C6EF-828E-4C58-8D2F-846C5D5958BE}"/>
    <cellStyle name="Fixed 16" xfId="8843" xr:uid="{77EDA286-E23D-4967-A6B0-C04D4952A0B5}"/>
    <cellStyle name="Fixed 17" xfId="7844" xr:uid="{A1F7F56E-97DD-4C41-AC18-A6F0CE64CFD8}"/>
    <cellStyle name="Fixed 18" xfId="7343" xr:uid="{F042BB80-982E-49C9-BCFA-7D236E332F2C}"/>
    <cellStyle name="Fixed 2" xfId="7344" xr:uid="{C9AF902C-33C7-4616-AB95-059F1946B191}"/>
    <cellStyle name="Fixed 2 2" xfId="7345" xr:uid="{7AFB0963-FA98-4AEE-80E6-1C051EDC4070}"/>
    <cellStyle name="Fixed 2 2 2" xfId="9496" xr:uid="{0411296F-A00B-489A-9882-6ED5550CEF55}"/>
    <cellStyle name="Fixed 2 2 3" xfId="9024" xr:uid="{635A35EE-D1C7-4CBD-A1A5-28D7064CDDC8}"/>
    <cellStyle name="Fixed 2 2 4" xfId="7856" xr:uid="{836F79D2-04A4-44DD-8FD1-AA1A75336601}"/>
    <cellStyle name="Fixed 2 3" xfId="9495" xr:uid="{89B0738B-70BF-4188-9037-4EE889571464}"/>
    <cellStyle name="Fixed 2 4" xfId="8836" xr:uid="{B38D206E-183F-4639-AD2C-8F1548322FF1}"/>
    <cellStyle name="Fixed 2 5" xfId="7855" xr:uid="{43A63FA4-72AC-492F-84CF-9B1875AB7CFB}"/>
    <cellStyle name="Fixed 3" xfId="7857" xr:uid="{EBE24AA9-E43E-4F49-92BF-264D19366CD8}"/>
    <cellStyle name="Fixed 4" xfId="7858" xr:uid="{9B99DE65-F093-469A-BA1E-4257C3948703}"/>
    <cellStyle name="Fixed 5" xfId="7859" xr:uid="{F59D0AFB-1ECF-4AFB-818D-BDAD518C3E10}"/>
    <cellStyle name="Fixed 5 2" xfId="7860" xr:uid="{05A439CC-85F3-491F-B31B-6167061CD092}"/>
    <cellStyle name="Fixed 6" xfId="7861" xr:uid="{40E0E015-8236-4396-87AE-07822DDC49DA}"/>
    <cellStyle name="Fixed 6 2" xfId="7862" xr:uid="{216A3B01-F426-432B-BB12-4544AE608421}"/>
    <cellStyle name="Fixed 7" xfId="7863" xr:uid="{A1A0FD65-4383-4488-B6C1-3A987DF5AF41}"/>
    <cellStyle name="Fixed 7 2" xfId="7864" xr:uid="{40046B73-5E57-4160-A014-996966911478}"/>
    <cellStyle name="Fixed 7 3" xfId="7865" xr:uid="{532E1F71-E828-4AF5-8D3B-A06E9B7164D1}"/>
    <cellStyle name="Fixed 8" xfId="7866" xr:uid="{04F9CC21-8011-4C81-AFF5-291B3DC914DF}"/>
    <cellStyle name="Fixed 8 2" xfId="7867" xr:uid="{56627EF4-293D-4F06-93F3-C5115EEADAEB}"/>
    <cellStyle name="Fixed 8 3" xfId="7868" xr:uid="{E92318A9-98DF-4C3B-A2BC-2FA80C53F5EF}"/>
    <cellStyle name="Fixed 9" xfId="7869" xr:uid="{6806BBAC-0B5B-4201-AAD4-ED554772C3BA}"/>
    <cellStyle name="Fixed 9 2" xfId="7870" xr:uid="{7AA4358C-7E53-458B-A06D-8927DEB614BD}"/>
    <cellStyle name="Followed Hyperlink 2" xfId="10242" xr:uid="{A44E3CB2-E2BC-487E-8F1C-9BECB2CCAC45}"/>
    <cellStyle name="Good" xfId="3969" builtinId="26" customBuiltin="1"/>
    <cellStyle name="Good 2" xfId="97" xr:uid="{C574C49F-DFC3-4AE0-A73A-02DA7D8381CE}"/>
    <cellStyle name="Good 2 2" xfId="588" xr:uid="{7223428B-BE94-4A18-AB3A-89874FA174E9}"/>
    <cellStyle name="Good 2 2 2" xfId="9002" xr:uid="{D6B600CA-1648-4E3F-8AF3-AA9B178840D4}"/>
    <cellStyle name="Good 2 2 2 2" xfId="9778" xr:uid="{A382A7C1-D6E6-4ED1-8056-08F0650D6031}"/>
    <cellStyle name="Good 2 2 3" xfId="8586" xr:uid="{6345CFDC-A63B-44E2-AD7B-F48BED43BDBC}"/>
    <cellStyle name="Good 2 3" xfId="589" xr:uid="{6474FA5C-342E-41AE-A73A-EF473499223D}"/>
    <cellStyle name="Good 2 3 2" xfId="7871" xr:uid="{D69C03E8-DFCE-4749-A239-7EF40BEAE6FB}"/>
    <cellStyle name="Good 2 4" xfId="590" xr:uid="{B2D532DA-4977-4679-8806-F6364CA17AF2}"/>
    <cellStyle name="Good 3" xfId="591" xr:uid="{B9017B86-2999-4691-9CC1-708329014529}"/>
    <cellStyle name="Good 3 2" xfId="2194" xr:uid="{C8F48398-2F2D-4535-AFC4-041FF333D700}"/>
    <cellStyle name="Good 3 2 2" xfId="10166" xr:uid="{61963C43-6CB9-42D0-A71B-B4E5844A9493}"/>
    <cellStyle name="Good 3 3" xfId="10165" xr:uid="{9DF4BF8F-FB10-483B-B54E-60FFEEB3AEB3}"/>
    <cellStyle name="Good 3 4" xfId="8787" xr:uid="{DA96A9F4-2AC9-4B68-8787-4435557CDF7F}"/>
    <cellStyle name="Good 3 5" xfId="38203" xr:uid="{39522352-9DE7-40DA-873D-41888756F59E}"/>
    <cellStyle name="Good 4" xfId="7" xr:uid="{06871F42-863B-4158-AF97-6029254CF325}"/>
    <cellStyle name="Good 5" xfId="13136" xr:uid="{9EE09AB9-CFC6-4750-BF2D-F4C4652BDB99}"/>
    <cellStyle name="Good 6" xfId="6595" xr:uid="{045D0302-E872-4653-9AF4-B65D57B56918}"/>
    <cellStyle name="Heading" xfId="6903" xr:uid="{8411AC77-65C2-4331-AD18-E704A8172549}"/>
    <cellStyle name="Heading 1" xfId="3965" builtinId="16" customBuiltin="1"/>
    <cellStyle name="Heading 1 10" xfId="7872" xr:uid="{2B4BEB3C-1727-4032-BA46-50D75631B200}"/>
    <cellStyle name="Heading 1 10 2" xfId="7873" xr:uid="{6CDA90F0-F4D6-4A9A-8F31-70D0B4D18999}"/>
    <cellStyle name="Heading 1 10 2 2" xfId="8250" xr:uid="{36AEE05A-4875-4F65-B729-E2E2E6FC5918}"/>
    <cellStyle name="Heading 1 10 3" xfId="7874" xr:uid="{1DD5B3BB-CEEE-4C31-BF67-85C2EAFCCD9C}"/>
    <cellStyle name="Heading 1 10 3 2" xfId="8251" xr:uid="{B37A5D8B-C728-434B-AB16-9BE077EDBB82}"/>
    <cellStyle name="Heading 1 10 4" xfId="8249" xr:uid="{B7FEE272-5A8A-47E4-966D-C85F97F95459}"/>
    <cellStyle name="Heading 1 11" xfId="7875" xr:uid="{73F9AA36-909E-43E0-A69E-C647899CB4DC}"/>
    <cellStyle name="Heading 1 11 2" xfId="7876" xr:uid="{0741703A-F801-4C65-8A0C-EF705D9A6F03}"/>
    <cellStyle name="Heading 1 11 2 2" xfId="8253" xr:uid="{6E3B920B-F450-4C13-8E61-E9458126CEC3}"/>
    <cellStyle name="Heading 1 11 3" xfId="7877" xr:uid="{0724B52A-443B-4071-852A-BD2A58C1D7C0}"/>
    <cellStyle name="Heading 1 11 3 2" xfId="8254" xr:uid="{1E04E922-7671-40E2-96EA-4FD07DA94F11}"/>
    <cellStyle name="Heading 1 11 4" xfId="8252" xr:uid="{ED802801-02E1-4707-9BFF-67EBBF69C5B8}"/>
    <cellStyle name="Heading 1 12" xfId="7878" xr:uid="{B1BDD8ED-7A53-4AF0-B5B1-BD0E12E15AE1}"/>
    <cellStyle name="Heading 1 12 2" xfId="7879" xr:uid="{E542B413-028F-4DE4-987F-DA42BBB2DE59}"/>
    <cellStyle name="Heading 1 12 2 2" xfId="8256" xr:uid="{97704A48-290B-47F2-89F1-C19543D456A0}"/>
    <cellStyle name="Heading 1 12 3" xfId="7880" xr:uid="{00C307E3-D545-4C0C-857B-7916A7828F3A}"/>
    <cellStyle name="Heading 1 12 3 2" xfId="8257" xr:uid="{0EF712BE-A6A6-4FF7-AD55-7D01944EAEC3}"/>
    <cellStyle name="Heading 1 12 4" xfId="8255" xr:uid="{82F750AA-536E-406C-8CE4-63B1808AD597}"/>
    <cellStyle name="Heading 1 13" xfId="7881" xr:uid="{1076E4F4-0E70-4707-A6F9-C2CC82DD8471}"/>
    <cellStyle name="Heading 1 13 2" xfId="7882" xr:uid="{70592846-F851-489A-B6BF-6B81996EAEAA}"/>
    <cellStyle name="Heading 1 13 2 2" xfId="8259" xr:uid="{15DA8E63-1DA2-40C4-B531-67BE9C929E3E}"/>
    <cellStyle name="Heading 1 13 3" xfId="7883" xr:uid="{B2D47BAA-394B-4F4E-A96F-84E57AAD1197}"/>
    <cellStyle name="Heading 1 13 3 2" xfId="8260" xr:uid="{B22D9430-93F5-44B3-8CD3-6F264B192B9C}"/>
    <cellStyle name="Heading 1 13 4" xfId="8258" xr:uid="{D13834A9-5FC6-419D-B757-CEFA759322AD}"/>
    <cellStyle name="Heading 1 14" xfId="7884" xr:uid="{AF852B3F-BEAD-4457-99E6-7DC0EC0F90EC}"/>
    <cellStyle name="Heading 1 14 2" xfId="7885" xr:uid="{8CF0611C-5C03-4132-9814-9DCF29824E5A}"/>
    <cellStyle name="Heading 1 14 2 2" xfId="8262" xr:uid="{2BC43324-CDD4-4D48-8C37-14D6AD86C317}"/>
    <cellStyle name="Heading 1 14 3" xfId="7886" xr:uid="{C39C52DD-CA3F-4602-9623-A661DE00B17A}"/>
    <cellStyle name="Heading 1 14 3 2" xfId="8263" xr:uid="{31438666-284E-475A-8971-B12F06247BA0}"/>
    <cellStyle name="Heading 1 14 4" xfId="8261" xr:uid="{2DC8EFD8-44A2-46F6-B2CC-580D232C4CF8}"/>
    <cellStyle name="Heading 1 15" xfId="7887" xr:uid="{D4C12846-4A8D-4C8A-BB33-6BF4343E6136}"/>
    <cellStyle name="Heading 1 15 2" xfId="8264" xr:uid="{D117B144-85BD-409A-9067-E30B99EBD827}"/>
    <cellStyle name="Heading 1 16" xfId="7888" xr:uid="{00496219-F570-4647-9420-1B318C72F19E}"/>
    <cellStyle name="Heading 1 16 2" xfId="8265" xr:uid="{AE9DCACC-197E-4566-84EA-160896E85969}"/>
    <cellStyle name="Heading 1 17" xfId="7889" xr:uid="{20DE194D-E99B-4DE8-9F84-91ADBF118ED5}"/>
    <cellStyle name="Heading 1 17 2" xfId="8266" xr:uid="{478D9C3A-8097-4223-9A42-8577611FA4D7}"/>
    <cellStyle name="Heading 1 18" xfId="8751" xr:uid="{187B4BCA-9BA4-475B-96EF-3F1BB3963AC0}"/>
    <cellStyle name="Heading 1 19" xfId="13132" xr:uid="{15D990DA-354F-4056-936D-8297FD50E551}"/>
    <cellStyle name="Heading 1 2" xfId="98" xr:uid="{B769101A-78AB-4F7B-86DA-1CAFE44162BD}"/>
    <cellStyle name="Heading 1 2 2" xfId="592" xr:uid="{A66EEDE7-F274-4662-85FE-2F2023CE953A}"/>
    <cellStyle name="Heading 1 2 2 2" xfId="7892" xr:uid="{16A8F7D5-34E3-412C-BA98-DBED737DDECB}"/>
    <cellStyle name="Heading 1 2 2 2 2" xfId="8268" xr:uid="{98B99B72-B859-413C-8512-4B374D522E8F}"/>
    <cellStyle name="Heading 1 2 2 3" xfId="8267" xr:uid="{4CBD5515-56C4-435A-A32F-EAABF781C66F}"/>
    <cellStyle name="Heading 1 2 2 4" xfId="9003" xr:uid="{EBB7213C-799C-4208-B95E-C4460AF304D0}"/>
    <cellStyle name="Heading 1 2 2 4 2" xfId="9497" xr:uid="{8A978C97-5DD0-49BB-9A92-9B68A96B2AE4}"/>
    <cellStyle name="Heading 1 2 2 5" xfId="10167" xr:uid="{B360FF77-40DF-4D8A-B6FF-74420FAB970F}"/>
    <cellStyle name="Heading 1 2 2 6" xfId="7891" xr:uid="{25CF6B0C-7C7C-4079-A424-A14879E92F6A}"/>
    <cellStyle name="Heading 1 2 3" xfId="593" xr:uid="{B52076ED-0A0A-4399-B5D0-580E1E7CC3B0}"/>
    <cellStyle name="Heading 1 2 3 2" xfId="7894" xr:uid="{465627AC-7977-4AF1-AD25-A89DF946CB91}"/>
    <cellStyle name="Heading 1 2 3 2 2" xfId="8270" xr:uid="{E3ED71B9-BF8E-459C-B7D7-6FA9FEEBBDF9}"/>
    <cellStyle name="Heading 1 2 3 3" xfId="8269" xr:uid="{CE06C68B-80ED-46AA-A7BB-FA62B77316E3}"/>
    <cellStyle name="Heading 1 2 3 4" xfId="7893" xr:uid="{6EB33D7A-BE0B-4A8C-B33D-2668FC4716B0}"/>
    <cellStyle name="Heading 1 2 4" xfId="594" xr:uid="{62D5D777-911B-44AF-B2D6-A69541E5C2C9}"/>
    <cellStyle name="Heading 1 2 4 2" xfId="8271" xr:uid="{6CBBE8D6-026F-4147-889A-486DD67B5B4E}"/>
    <cellStyle name="Heading 1 2 4 3" xfId="7895" xr:uid="{B1BC5030-CB78-42F6-ADAD-5D2BCBDEFB11}"/>
    <cellStyle name="Heading 1 2 5" xfId="7896" xr:uid="{53EC6572-0124-474D-8B4C-9F045D00D469}"/>
    <cellStyle name="Heading 1 2 5 2" xfId="7897" xr:uid="{058B6332-A73A-4E36-843A-5FD7EA9A16DB}"/>
    <cellStyle name="Heading 1 2 5 2 2" xfId="8272" xr:uid="{7FD9DC15-0FCC-45C2-9B6D-45D1A360B81D}"/>
    <cellStyle name="Heading 1 2 6" xfId="7898" xr:uid="{7CE8D59B-89F3-4912-AC77-E1F29A0EE7AA}"/>
    <cellStyle name="Heading 1 2 6 2" xfId="8273" xr:uid="{29B11236-FD1D-4C16-A886-D38F648E1035}"/>
    <cellStyle name="Heading 1 2 7" xfId="8587" xr:uid="{2F96A4B7-4662-43BE-B8D8-32BAFD857B91}"/>
    <cellStyle name="Heading 1 2 8" xfId="7890" xr:uid="{FBF886CC-00AE-4D71-973C-51A23B735239}"/>
    <cellStyle name="Heading 1 20" xfId="6591" xr:uid="{0A0E82FC-73DC-4DBE-877B-AB31A69598B4}"/>
    <cellStyle name="Heading 1 3" xfId="595" xr:uid="{DF0E641C-BD43-4037-A7DE-96345D9E0343}"/>
    <cellStyle name="Heading 1 3 10" xfId="38204" xr:uid="{C6ED0D10-EF48-4FC9-AA3E-BF2BF1B14283}"/>
    <cellStyle name="Heading 1 3 2" xfId="2190" xr:uid="{A7DE1B2F-524F-4B59-8033-FFEF1B574D95}"/>
    <cellStyle name="Heading 1 3 2 2" xfId="8275" xr:uid="{93A90751-BBE1-44C8-AC11-D8CF74BB9BCF}"/>
    <cellStyle name="Heading 1 3 2 3" xfId="9499" xr:uid="{9A175231-B282-42C8-8262-3C2355F57D37}"/>
    <cellStyle name="Heading 1 3 2 4" xfId="10169" xr:uid="{0AEB9F43-82C7-43CC-BCF1-A8DC1FFE5BA7}"/>
    <cellStyle name="Heading 1 3 2 5" xfId="8827" xr:uid="{9C41FD11-6F63-413B-B247-EF6FB1D7CA50}"/>
    <cellStyle name="Heading 1 3 2 6" xfId="7900" xr:uid="{13B18682-6803-416A-9C7B-FD8B72857388}"/>
    <cellStyle name="Heading 1 3 2 7" xfId="7285" xr:uid="{473D447E-3FC0-4A04-B071-F08AF7711C9E}"/>
    <cellStyle name="Heading 1 3 3" xfId="7901" xr:uid="{5230A681-2215-43BB-BC32-A35F71387B7F}"/>
    <cellStyle name="Heading 1 3 3 2" xfId="8276" xr:uid="{AF28B892-A093-4A1E-BE4F-43A3ABF82633}"/>
    <cellStyle name="Heading 1 3 4" xfId="8274" xr:uid="{FBC0E29D-73B1-4431-9B7F-303160E1B7CC}"/>
    <cellStyle name="Heading 1 3 5" xfId="9498" xr:uid="{718ADDCE-67AA-4855-AFA1-05AB7D8B7017}"/>
    <cellStyle name="Heading 1 3 6" xfId="10168" xr:uid="{DE8D9817-2749-4310-83BA-1F58E171175D}"/>
    <cellStyle name="Heading 1 3 7" xfId="8870" xr:uid="{B757A12F-7BCD-4A84-87D0-49A0D9D41A5C}"/>
    <cellStyle name="Heading 1 3 8" xfId="7899" xr:uid="{624938A1-B626-4DEA-8B67-79F35C0253BE}"/>
    <cellStyle name="Heading 1 3 9" xfId="7346" xr:uid="{62A04EFB-710D-4F1B-970D-AC089539E033}"/>
    <cellStyle name="Heading 1 4" xfId="3" xr:uid="{330440D6-8B22-4ABA-AC29-822223180F37}"/>
    <cellStyle name="Heading 1 4 2" xfId="7903" xr:uid="{B39F9A12-DD83-46DC-9628-CAEAAAFB1884}"/>
    <cellStyle name="Heading 1 4 2 2" xfId="7904" xr:uid="{03EA815B-F27D-43F9-91D9-CA06EDFED031}"/>
    <cellStyle name="Heading 1 4 2 2 2" xfId="8277" xr:uid="{C8DEA78F-50E6-47D3-B9AE-15D8FCD88C5A}"/>
    <cellStyle name="Heading 1 4 2 3" xfId="7905" xr:uid="{2E8A49EF-DBDA-4A2D-A7B9-72A96EF04817}"/>
    <cellStyle name="Heading 1 4 2 3 2" xfId="8278" xr:uid="{463C6679-BBE6-4D61-A3F1-EDA55E58790E}"/>
    <cellStyle name="Heading 1 4 3" xfId="7906" xr:uid="{DECA98A5-FEB0-4615-BD28-35D727F4EDF4}"/>
    <cellStyle name="Heading 1 4 3 2" xfId="8279" xr:uid="{73BA1D16-5E17-4B6A-9210-16814FBE3F4E}"/>
    <cellStyle name="Heading 1 4 4" xfId="9500" xr:uid="{2431E00D-5165-41D2-9000-925953B7F1CA}"/>
    <cellStyle name="Heading 1 4 5" xfId="8871" xr:uid="{87F9CB62-A26A-42DB-9351-D7918D00FC99}"/>
    <cellStyle name="Heading 1 4 6" xfId="7902" xr:uid="{509BE963-AF35-4CBC-8BBE-BBB11A601879}"/>
    <cellStyle name="Heading 1 4 7" xfId="7347" xr:uid="{2E33DC02-0F40-40CD-BE6F-11FD54831ABE}"/>
    <cellStyle name="Heading 1 5" xfId="7907" xr:uid="{734FBB89-E729-4879-AFBF-19A27E253E07}"/>
    <cellStyle name="Heading 1 5 2" xfId="7908" xr:uid="{DDA54E63-BFF4-4A9D-A901-B55180EBD582}"/>
    <cellStyle name="Heading 1 5 2 2" xfId="8281" xr:uid="{4EB2889A-CE0F-43FE-856F-D21799B2D73A}"/>
    <cellStyle name="Heading 1 5 3" xfId="7909" xr:uid="{592D7A00-B2EC-4B09-AAF8-75CCEBB6ED3D}"/>
    <cellStyle name="Heading 1 5 3 2" xfId="8282" xr:uid="{5A310593-4A58-41C0-A7D2-C2BF7A2B526B}"/>
    <cellStyle name="Heading 1 5 4" xfId="8280" xr:uid="{A26A4BF2-DFD7-4100-993B-920EF671ABF6}"/>
    <cellStyle name="Heading 1 6" xfId="7910" xr:uid="{C70BB1E2-C795-4CB0-B82E-6D6657C579AE}"/>
    <cellStyle name="Heading 1 6 2" xfId="7911" xr:uid="{6C5026CC-1763-41F7-8A2D-78A932537BE4}"/>
    <cellStyle name="Heading 1 6 2 2" xfId="8283" xr:uid="{099A5B27-AD5F-425C-B2D2-1B4C72582042}"/>
    <cellStyle name="Heading 1 6 3" xfId="7912" xr:uid="{39E2CF83-A60C-4DC9-9629-382C24BC0E82}"/>
    <cellStyle name="Heading 1 6 3 2" xfId="8284" xr:uid="{8E5B1A64-4881-4AB0-93E4-E39217DA8600}"/>
    <cellStyle name="Heading 1 7" xfId="7913" xr:uid="{40EB7038-AC85-4538-9734-44E2CCE3B799}"/>
    <cellStyle name="Heading 1 7 2" xfId="7914" xr:uid="{FE99DCF7-F3B9-4892-868F-DCF56DF7384A}"/>
    <cellStyle name="Heading 1 7 2 2" xfId="8286" xr:uid="{E7F9050B-F6D0-4087-8599-7DCBFC12744B}"/>
    <cellStyle name="Heading 1 7 3" xfId="7915" xr:uid="{98BBCBCF-F670-4AA7-9300-C3A1ECC7BE63}"/>
    <cellStyle name="Heading 1 7 3 2" xfId="8287" xr:uid="{145B8EE8-6CB8-4176-9B9F-D300C4E4A950}"/>
    <cellStyle name="Heading 1 7 4" xfId="8285" xr:uid="{05D9C4CA-94C0-496A-9981-1CF6D030599B}"/>
    <cellStyle name="Heading 1 8" xfId="7916" xr:uid="{75CCDFD1-7C4E-4CF1-899A-3E75E111850D}"/>
    <cellStyle name="Heading 1 8 2" xfId="7917" xr:uid="{40E854D5-F747-42E7-A6A3-42FBED7C341C}"/>
    <cellStyle name="Heading 1 8 2 2" xfId="8289" xr:uid="{9A53F8F0-32F4-4947-95ED-A42B5C6ED2DA}"/>
    <cellStyle name="Heading 1 8 3" xfId="7918" xr:uid="{C2281A73-65B4-4C57-9171-29630DC10855}"/>
    <cellStyle name="Heading 1 8 3 2" xfId="8290" xr:uid="{F990639C-897C-40E8-899E-2980F8DFF6A9}"/>
    <cellStyle name="Heading 1 8 4" xfId="8288" xr:uid="{AFD770AB-55FD-4C64-8CB5-472B4E1BB1BD}"/>
    <cellStyle name="Heading 1 9" xfId="7919" xr:uid="{1EDD0D4A-C68F-43C5-B415-D9780E328ACE}"/>
    <cellStyle name="Heading 1 9 2" xfId="7920" xr:uid="{F71C26CD-B70E-4F0E-8B72-E070A4418EF7}"/>
    <cellStyle name="Heading 1 9 2 2" xfId="8292" xr:uid="{85AEE515-10E9-4996-8AA9-4E999F12D165}"/>
    <cellStyle name="Heading 1 9 3" xfId="7921" xr:uid="{79C7CF3F-E27D-4F42-8FF4-15ADC229605F}"/>
    <cellStyle name="Heading 1 9 3 2" xfId="8293" xr:uid="{ECB88735-93D3-4F3C-8130-73953D457BE1}"/>
    <cellStyle name="Heading 1 9 4" xfId="8291" xr:uid="{636C9737-542A-4C70-9C19-39A14208079B}"/>
    <cellStyle name="Heading 2" xfId="3966" builtinId="17" customBuiltin="1"/>
    <cellStyle name="Heading 2 10" xfId="7922" xr:uid="{01441829-4B24-448F-B224-4F3285D6B72C}"/>
    <cellStyle name="Heading 2 10 2" xfId="7923" xr:uid="{E9341218-F0D1-45BE-94A9-4A8BFBC4BB11}"/>
    <cellStyle name="Heading 2 10 3" xfId="7924" xr:uid="{6F483792-2DAF-4AC7-AEC2-12C85238930D}"/>
    <cellStyle name="Heading 2 11" xfId="7925" xr:uid="{B9C00112-CB66-4990-987D-1A28630C7C67}"/>
    <cellStyle name="Heading 2 11 2" xfId="7926" xr:uid="{0E5A580E-7E06-4948-91C1-77A87D60C175}"/>
    <cellStyle name="Heading 2 11 3" xfId="7927" xr:uid="{D20F004E-83E7-49CE-A0A0-4859EE7A4F8C}"/>
    <cellStyle name="Heading 2 12" xfId="7928" xr:uid="{4C729B43-93BB-4B0C-A134-4661CB2A68D0}"/>
    <cellStyle name="Heading 2 12 2" xfId="7929" xr:uid="{1309F1C6-60E1-4470-B027-B6C5EC84F525}"/>
    <cellStyle name="Heading 2 12 3" xfId="7930" xr:uid="{84EE0930-907A-4740-A0AF-228FC461A8B3}"/>
    <cellStyle name="Heading 2 13" xfId="7931" xr:uid="{F05E82D5-205A-44EC-A634-35EABD99A4D0}"/>
    <cellStyle name="Heading 2 13 2" xfId="7932" xr:uid="{066F14C3-C7B0-484F-84C0-FFB55BEEA256}"/>
    <cellStyle name="Heading 2 13 3" xfId="7933" xr:uid="{BFB9056D-75BC-4086-B36D-B5BAD706CDB0}"/>
    <cellStyle name="Heading 2 14" xfId="7934" xr:uid="{F84A3D41-5804-4A92-B400-26CFCE3B6437}"/>
    <cellStyle name="Heading 2 14 2" xfId="7935" xr:uid="{CE1E7F09-BFE1-45F9-A3D7-680221E779B1}"/>
    <cellStyle name="Heading 2 14 3" xfId="7936" xr:uid="{E9532B65-3C5F-4EF6-B673-FF9FA4D0072B}"/>
    <cellStyle name="Heading 2 15" xfId="7937" xr:uid="{5F30B109-CAE8-4BA5-87AE-60D4A675FA0E}"/>
    <cellStyle name="Heading 2 16" xfId="7938" xr:uid="{2155C723-5D79-4D3C-8D96-D7C5D8C5DAD1}"/>
    <cellStyle name="Heading 2 17" xfId="7939" xr:uid="{395282FF-6EA3-4C71-9A0F-1DE476837733}"/>
    <cellStyle name="Heading 2 18" xfId="8790" xr:uid="{C42D4A7F-9DBB-4CEA-83AD-240DB590062A}"/>
    <cellStyle name="Heading 2 19" xfId="13133" xr:uid="{5A0C6101-FE65-476A-A707-512996A02873}"/>
    <cellStyle name="Heading 2 2" xfId="99" xr:uid="{983473E9-3E88-4F2C-907C-C88322D534B8}"/>
    <cellStyle name="Heading 2 2 2" xfId="596" xr:uid="{1790E032-2B70-479B-83D2-333AAE021605}"/>
    <cellStyle name="Heading 2 2 2 2" xfId="7942" xr:uid="{DD12C251-7F94-47B2-A787-E2C89CC114E8}"/>
    <cellStyle name="Heading 2 2 2 3" xfId="9004" xr:uid="{3FA74554-CEE7-453F-8D4D-C3609EC317E3}"/>
    <cellStyle name="Heading 2 2 2 3 2" xfId="9503" xr:uid="{E7405306-3717-43F4-95E3-A54FD3345391}"/>
    <cellStyle name="Heading 2 2 2 4" xfId="10170" xr:uid="{53D1561B-0AB1-47CC-A28E-AC374069B93B}"/>
    <cellStyle name="Heading 2 2 2 5" xfId="7941" xr:uid="{BFE24320-F1C4-4656-9065-648EB934933D}"/>
    <cellStyle name="Heading 2 2 3" xfId="597" xr:uid="{6036BF34-AC72-440A-8271-D32A76EF6980}"/>
    <cellStyle name="Heading 2 2 3 2" xfId="7944" xr:uid="{171CB31C-E917-4D8E-BF55-32E46B6B5BC0}"/>
    <cellStyle name="Heading 2 2 3 3" xfId="7943" xr:uid="{3CD19DE1-FA2D-4997-9659-923CB81939EE}"/>
    <cellStyle name="Heading 2 2 4" xfId="598" xr:uid="{62D1FA6B-CC78-4C19-9A81-4C0D57A2E8E0}"/>
    <cellStyle name="Heading 2 2 4 2" xfId="7945" xr:uid="{BBE77730-5481-431D-AF55-3847DE753D49}"/>
    <cellStyle name="Heading 2 2 5" xfId="7946" xr:uid="{2D17677C-C652-43CE-B285-957E68D2F392}"/>
    <cellStyle name="Heading 2 2 5 2" xfId="7947" xr:uid="{AE6D42D8-D1DA-4A9F-A324-E0D2854524DF}"/>
    <cellStyle name="Heading 2 2 6" xfId="7948" xr:uid="{A11C5A38-99B8-4A3E-AE2E-B272A9B3EE24}"/>
    <cellStyle name="Heading 2 2 7" xfId="8588" xr:uid="{42CA42D0-A028-4E95-8B14-8177C41BA812}"/>
    <cellStyle name="Heading 2 2 8" xfId="7940" xr:uid="{8E2A062C-1BCE-4A39-BB33-5FCF3B5BAD9C}"/>
    <cellStyle name="Heading 2 20" xfId="6592" xr:uid="{864CF35E-2E07-4DF8-BC08-E8C0B80BD355}"/>
    <cellStyle name="Heading 2 3" xfId="599" xr:uid="{F185BB7F-8270-41A5-9714-6C750BFA96A6}"/>
    <cellStyle name="Heading 2 3 2" xfId="2191" xr:uid="{220E98E1-DDAA-4A31-BE8F-4F03AC47045B}"/>
    <cellStyle name="Heading 2 3 2 2" xfId="9505" xr:uid="{27861319-1D77-4F8E-89EE-8581F8879D3D}"/>
    <cellStyle name="Heading 2 3 2 3" xfId="10172" xr:uid="{5E3C7FB2-3926-4240-8DD8-C59B8504EF43}"/>
    <cellStyle name="Heading 2 3 2 4" xfId="8829" xr:uid="{9C5F87B7-15FD-4480-B5CA-73378B25B407}"/>
    <cellStyle name="Heading 2 3 2 5" xfId="7950" xr:uid="{0FFA2F71-3035-4AB1-A9C5-5DDDF4D5E6AE}"/>
    <cellStyle name="Heading 2 3 2 6" xfId="7348" xr:uid="{64BDFAF9-800F-48C4-9510-7D9FE4C66098}"/>
    <cellStyle name="Heading 2 3 3" xfId="7951" xr:uid="{9FEBB90D-2A94-4ADC-97AE-858BDC2C01AC}"/>
    <cellStyle name="Heading 2 3 4" xfId="9504" xr:uid="{088156C1-BD8B-45E1-81E1-1D0FFB48B530}"/>
    <cellStyle name="Heading 2 3 5" xfId="10171" xr:uid="{2602DF93-CE05-44BD-A53B-7F64D5B97E89}"/>
    <cellStyle name="Heading 2 3 6" xfId="8872" xr:uid="{BEE2ED6B-922D-4C2E-8B10-495326452A5B}"/>
    <cellStyle name="Heading 2 3 7" xfId="7949" xr:uid="{84CD4A43-93C0-41FC-9E4C-8EFB39028AF9}"/>
    <cellStyle name="Heading 2 3 8" xfId="7201" xr:uid="{A790CF39-1496-4DBF-B551-386667AB9429}"/>
    <cellStyle name="Heading 2 3 9" xfId="38205" xr:uid="{E5B38BB0-2220-46FF-B61F-40239B44D246}"/>
    <cellStyle name="Heading 2 4" xfId="4" xr:uid="{266150ED-C571-41C0-9C5F-C79C4514403F}"/>
    <cellStyle name="Heading 2 4 2" xfId="7953" xr:uid="{6CA8F553-389B-4241-B62A-A4B6EFC33025}"/>
    <cellStyle name="Heading 2 4 2 2" xfId="7954" xr:uid="{2B12114C-07D8-48DE-BCB0-03AE0CF0D1DD}"/>
    <cellStyle name="Heading 2 4 2 3" xfId="7955" xr:uid="{820C41D0-12D9-4233-94AC-39F881F4CEC3}"/>
    <cellStyle name="Heading 2 4 3" xfId="7956" xr:uid="{CC3FF67D-C417-4BB5-B6F1-94337E4716E0}"/>
    <cellStyle name="Heading 2 4 4" xfId="9506" xr:uid="{967A812A-F2EC-4BC7-BBCF-45660701D4FE}"/>
    <cellStyle name="Heading 2 4 5" xfId="8904" xr:uid="{59BA669E-8E73-46A5-A6D9-9E9960671F90}"/>
    <cellStyle name="Heading 2 4 6" xfId="7952" xr:uid="{AE5C15A5-EB3C-487F-A4A5-1BA81A9E7A34}"/>
    <cellStyle name="Heading 2 4 7" xfId="7349" xr:uid="{9A68C259-0403-4465-AD54-3DC322D49307}"/>
    <cellStyle name="Heading 2 5" xfId="7957" xr:uid="{003894FD-65BD-4F58-A935-AD16C86D19EC}"/>
    <cellStyle name="Heading 2 5 2" xfId="7958" xr:uid="{28DA9504-2403-4427-820A-43E22E0B03D7}"/>
    <cellStyle name="Heading 2 5 3" xfId="7959" xr:uid="{1FC1E141-4F03-4E25-A7E4-AB07B1267CB1}"/>
    <cellStyle name="Heading 2 6" xfId="7960" xr:uid="{1D7ECBE4-A005-42F2-A9C5-A348FF16B2A8}"/>
    <cellStyle name="Heading 2 6 2" xfId="7961" xr:uid="{4B58ACE6-FD65-4299-AC6D-7F4D3909E60D}"/>
    <cellStyle name="Heading 2 6 3" xfId="7962" xr:uid="{E366FAC9-4B65-4956-BB6F-70455875DB58}"/>
    <cellStyle name="Heading 2 7" xfId="7963" xr:uid="{2DC1C17B-12E2-4107-8848-56F9CAB770C3}"/>
    <cellStyle name="Heading 2 7 2" xfId="7964" xr:uid="{68DB5931-FE79-4CF2-B87F-8F2DC7766319}"/>
    <cellStyle name="Heading 2 7 3" xfId="7965" xr:uid="{5B9816C9-900C-49D7-A026-225D4327774A}"/>
    <cellStyle name="Heading 2 8" xfId="7966" xr:uid="{CD409DDB-4F83-40C4-9DCE-C69CB69325BA}"/>
    <cellStyle name="Heading 2 8 2" xfId="7967" xr:uid="{33EF7C91-D8D7-4575-8E34-5F01E1119797}"/>
    <cellStyle name="Heading 2 8 3" xfId="7968" xr:uid="{4E41A876-2B62-47A1-871C-36715B27B1E3}"/>
    <cellStyle name="Heading 2 9" xfId="7969" xr:uid="{85027086-47D4-450B-AB13-32E158399D04}"/>
    <cellStyle name="Heading 2 9 2" xfId="7970" xr:uid="{1795BD86-E29D-4BF8-AA58-73386B464129}"/>
    <cellStyle name="Heading 2 9 3" xfId="7971" xr:uid="{6C5AFA73-4975-4A93-8EE7-70DE60E47FB4}"/>
    <cellStyle name="Heading 3" xfId="3967" builtinId="18" customBuiltin="1"/>
    <cellStyle name="Heading 3 2" xfId="100" xr:uid="{CD8FF433-4221-4F5E-9E81-D9B99ED8AB9A}"/>
    <cellStyle name="Heading 3 2 2" xfId="600" xr:uid="{B492E907-D859-4F04-ACC0-7B7E90BE164D}"/>
    <cellStyle name="Heading 3 2 2 2" xfId="9005" xr:uid="{FF8631BD-2B35-462C-95EA-3DC737177434}"/>
    <cellStyle name="Heading 3 2 2 2 2" xfId="9779" xr:uid="{EDAD7945-BAAE-4EDB-B513-EF867F681CC4}"/>
    <cellStyle name="Heading 3 2 2 3" xfId="8589" xr:uid="{2DB1E09D-F8DF-400E-930C-9BE0D20F0664}"/>
    <cellStyle name="Heading 3 2 3" xfId="601" xr:uid="{64B4E6AD-6F59-41A9-B853-4E1EE5F5B7DE}"/>
    <cellStyle name="Heading 3 2 3 2" xfId="7972" xr:uid="{08D2E762-7AE6-4D65-B88B-502EA133CAA3}"/>
    <cellStyle name="Heading 3 2 4" xfId="602" xr:uid="{016BA81D-A7CF-4EBF-837C-E1E56ECC751B}"/>
    <cellStyle name="Heading 3 3" xfId="603" xr:uid="{6E229C54-938C-4BCA-AD28-57A11E891B94}"/>
    <cellStyle name="Heading 3 3 2" xfId="2192" xr:uid="{887C1BC6-8A82-4336-B393-BDDA1F54199E}"/>
    <cellStyle name="Heading 3 3 2 2" xfId="10174" xr:uid="{2E53DBD3-7E28-4369-8630-CE00000381A8}"/>
    <cellStyle name="Heading 3 3 3" xfId="10173" xr:uid="{DB74032D-F4A0-4A94-8938-1E861D904E1A}"/>
    <cellStyle name="Heading 3 3 4" xfId="8789" xr:uid="{6FF62FF1-3408-4A6A-A853-466A1AE0F693}"/>
    <cellStyle name="Heading 3 3 5" xfId="38206" xr:uid="{94AA58F4-986C-4F08-BAD1-D6FB0DDC0F56}"/>
    <cellStyle name="Heading 3 4" xfId="5" xr:uid="{5EA69CAD-6C6D-4134-89D9-1BEEEEE0BE27}"/>
    <cellStyle name="Heading 3 5" xfId="13134" xr:uid="{D97A6172-C98F-4AEF-AA3E-24A34B7501F7}"/>
    <cellStyle name="Heading 3 6" xfId="6593" xr:uid="{C1C2DCAA-332C-429C-B7DF-43F053188AA6}"/>
    <cellStyle name="Heading 4" xfId="3968" builtinId="19" customBuiltin="1"/>
    <cellStyle name="Heading 4 2" xfId="101" xr:uid="{29888A4D-E55C-4E81-B77A-577280339876}"/>
    <cellStyle name="Heading 4 2 2" xfId="604" xr:uid="{FB93D56B-98D6-4457-9D40-EA68B2F277D9}"/>
    <cellStyle name="Heading 4 2 2 2" xfId="9006" xr:uid="{8901AD07-C3E3-4826-B83F-A97DEB0A61B9}"/>
    <cellStyle name="Heading 4 2 2 2 2" xfId="9780" xr:uid="{1DA8A131-ED51-404D-94E2-0A594046D4D9}"/>
    <cellStyle name="Heading 4 2 2 3" xfId="8590" xr:uid="{A9537297-342C-4FB4-9096-801A745744E7}"/>
    <cellStyle name="Heading 4 2 3" xfId="605" xr:uid="{A26A1B18-0042-44AD-B2A6-238BC5120DFF}"/>
    <cellStyle name="Heading 4 2 3 2" xfId="7973" xr:uid="{A8167673-9882-4AC5-B601-00C80B81F783}"/>
    <cellStyle name="Heading 4 2 4" xfId="606" xr:uid="{A197AB0A-9152-4907-87A8-DB47C11142CB}"/>
    <cellStyle name="Heading 4 3" xfId="607" xr:uid="{F12B0EB9-4325-4944-B79C-B0F88EA19893}"/>
    <cellStyle name="Heading 4 3 2" xfId="2193" xr:uid="{401850BE-9B2E-42AE-8533-27BE4405C7A3}"/>
    <cellStyle name="Heading 4 3 2 2" xfId="10176" xr:uid="{502B94F8-E647-4825-9BCD-5630C6F4BCDD}"/>
    <cellStyle name="Heading 4 3 3" xfId="10175" xr:uid="{AAAF044E-EDE3-4F29-BF16-47B4EB7838CA}"/>
    <cellStyle name="Heading 4 3 4" xfId="8788" xr:uid="{03A94543-2A33-4248-A9D4-46B00C6F5842}"/>
    <cellStyle name="Heading 4 3 5" xfId="38207" xr:uid="{31CF663E-4B88-4C34-9819-38EE6B7D0913}"/>
    <cellStyle name="Heading 4 4" xfId="6" xr:uid="{C27595AB-F020-44B2-80AB-9BCE51EDAF2F}"/>
    <cellStyle name="Heading 4 5" xfId="13135" xr:uid="{DB4981CA-D313-4E72-80F0-2B60CE675C20}"/>
    <cellStyle name="Heading 4 6" xfId="6594" xr:uid="{27FD8618-1A08-4E6A-96E8-2C24EA548868}"/>
    <cellStyle name="HEADING1" xfId="7974" xr:uid="{CB1A489D-1B61-4A70-9256-CD90A72BD758}"/>
    <cellStyle name="HEADING1 2" xfId="7975" xr:uid="{5FD71EEE-402A-4E87-9379-DC91CBD1C9FE}"/>
    <cellStyle name="HEADING1 2 2" xfId="8322" xr:uid="{BB8C29D5-FD84-41F4-9409-767DCC5F6937}"/>
    <cellStyle name="HEADING1 3" xfId="7976" xr:uid="{4132B6B4-5A40-462E-81C7-0433FD5A1ADE}"/>
    <cellStyle name="HEADING1 3 2" xfId="8294" xr:uid="{405180DB-4E34-4040-8834-9F6151C2A1D4}"/>
    <cellStyle name="HEADING1 3 3" xfId="8323" xr:uid="{9B1D99C9-DE35-4ED1-B8A1-13122BC9742E}"/>
    <cellStyle name="HEADING1 3 3 2" xfId="8469" xr:uid="{2BB8D2D5-3807-4504-AA9F-38F9A7A79342}"/>
    <cellStyle name="HEADING1 3 3 3" xfId="9905" xr:uid="{0A295EBB-E54F-4747-AF4E-47825625DE95}"/>
    <cellStyle name="HEADING1 3 3 3 2" xfId="10002" xr:uid="{2F00472C-F2FE-4E7C-AFB4-CD6BCB260006}"/>
    <cellStyle name="HEADING1 4" xfId="7977" xr:uid="{6AA41E88-9125-4552-AB4E-D18F7039DE5A}"/>
    <cellStyle name="HEADING1 4 2" xfId="8295" xr:uid="{4A721238-24A3-4E04-AFCF-B7301B13ABA3}"/>
    <cellStyle name="Heading1 5" xfId="7978" xr:uid="{1537EC93-F77D-4813-B428-66E56491C681}"/>
    <cellStyle name="Heading1 6" xfId="7979" xr:uid="{ABD56FA6-A0B4-407F-B938-E4C101CF8090}"/>
    <cellStyle name="HEADING2" xfId="7980" xr:uid="{3E3E1F14-4BF1-4499-922F-9EA820EEFA2E}"/>
    <cellStyle name="HEADING2 2" xfId="7981" xr:uid="{9CCEC774-5B1C-43CB-8398-7DBF78DD10A6}"/>
    <cellStyle name="HEADING2 2 2" xfId="8296" xr:uid="{1D6C9620-785E-4A01-B0A9-3E0EF3D67219}"/>
    <cellStyle name="HEADING2 3" xfId="7982" xr:uid="{8F658710-F85A-4C9C-818C-4E39A2A4FEE0}"/>
    <cellStyle name="HEADING2 3 2" xfId="8324" xr:uid="{896334CE-B120-4154-9BDB-741889058A8A}"/>
    <cellStyle name="HEADING2 3 2 2" xfId="8471" xr:uid="{E1346F4F-4C77-4FAB-B0A1-25DDEEF4CC0A}"/>
    <cellStyle name="HEADING2 3 2 3" xfId="9906" xr:uid="{D71EF630-DB3D-4F89-B1BF-A82F22262467}"/>
    <cellStyle name="HEADING2 3 2 3 2" xfId="10003" xr:uid="{B08909E1-2825-45F9-8119-8752EBFE8AF2}"/>
    <cellStyle name="HEADING2 4" xfId="7983" xr:uid="{FF07CA3D-F45D-4660-A1CC-5935B29F5F70}"/>
    <cellStyle name="Heading2 5" xfId="7984" xr:uid="{CF688A7C-DDD8-4347-9FE5-54EC97A1CC69}"/>
    <cellStyle name="Heading2 6" xfId="7985" xr:uid="{E9F16090-2D20-4668-973B-3EC023127F8C}"/>
    <cellStyle name="Hyperlink" xfId="2" builtinId="8"/>
    <cellStyle name="Hyperlink 2" xfId="123" xr:uid="{A1367A6D-421C-4009-A1FD-6C0C646DFF8B}"/>
    <cellStyle name="Hyperlink 2 2" xfId="784" xr:uid="{1B58DF04-E240-41C2-8347-2244EC97BD68}"/>
    <cellStyle name="Hyperlink 2 2 2" xfId="6553" xr:uid="{385BF4B5-AB07-419C-AE99-29FD831F9DB0}"/>
    <cellStyle name="Hyperlink 2 2 3" xfId="7987" xr:uid="{3F19A05A-A6B4-4213-80CE-3D02DF605D2E}"/>
    <cellStyle name="Hyperlink 2 3" xfId="608" xr:uid="{E100EC56-05CF-4D67-AFBF-AC68EA8E00A2}"/>
    <cellStyle name="Hyperlink 2 3 2" xfId="7988" xr:uid="{8DE111BB-10CF-4858-A33F-9BD0C4573612}"/>
    <cellStyle name="Hyperlink 2 4" xfId="7986" xr:uid="{8163A127-891E-410C-B846-2BF659E587CA}"/>
    <cellStyle name="Hyperlink 2 5" xfId="6998" xr:uid="{A5F3665E-3473-4CEC-B5EE-F3AAA19EE54A}"/>
    <cellStyle name="Hyperlink 3" xfId="7989" xr:uid="{E063A034-A84A-4B50-B02F-51E0DF9F94CD}"/>
    <cellStyle name="Hyperlink 3 2" xfId="7990" xr:uid="{6B02C714-C6DD-4C53-86AD-CD3717297F77}"/>
    <cellStyle name="Hyperlink 3 2 2" xfId="9507" xr:uid="{885C711E-3DC2-415A-87B9-316830FC7075}"/>
    <cellStyle name="Hyperlink 3 2 3" xfId="9426" xr:uid="{5AEDBD9D-9822-4593-A38C-B4F2C97FFD63}"/>
    <cellStyle name="Hyperlink 3 3" xfId="9867" xr:uid="{BF6B95C5-9061-4D30-94E1-258E320C6F6C}"/>
    <cellStyle name="Hyperlink 3 4" xfId="6578" xr:uid="{2DD084FC-64EF-4329-951F-FF88948FD612}"/>
    <cellStyle name="Hyperlink 4" xfId="7991" xr:uid="{7F9F5803-B152-48F3-B261-5E4F85B7133E}"/>
    <cellStyle name="Hyperlink 4 2" xfId="9508" xr:uid="{4B2C3B4E-489B-4035-8511-C65F4895A140}"/>
    <cellStyle name="Hyperlink 4 3" xfId="9427" xr:uid="{027C9D95-E71F-4EC5-9605-2BD3D7825525}"/>
    <cellStyle name="Hyperlink 5" xfId="7992" xr:uid="{4D90BD02-B89C-4A1C-B9BA-BB9E06AD9292}"/>
    <cellStyle name="Hyperlink 5 2" xfId="7993" xr:uid="{18E79C6B-0CDC-4BF7-BB37-D1B213FD3906}"/>
    <cellStyle name="Hyperlink 5 2 2" xfId="7994" xr:uid="{7B0BDF25-9656-489F-A00E-F13366332EBE}"/>
    <cellStyle name="Hyperlink 5 3" xfId="9868" xr:uid="{581F29BE-AFD8-4A02-BAFE-A4B7A5CB2603}"/>
    <cellStyle name="Hyperlink 6" xfId="7995" xr:uid="{2DB86083-2ACC-4C17-9017-00F08572AE58}"/>
    <cellStyle name="Hyperlink 7" xfId="10241" xr:uid="{9B373E79-D795-4FA8-89A8-A46519D0376E}"/>
    <cellStyle name="Input" xfId="3971" builtinId="20" customBuiltin="1"/>
    <cellStyle name="Input 2" xfId="102" xr:uid="{B3D22EBD-4813-4653-A597-DB65DEE0B020}"/>
    <cellStyle name="Input 2 2" xfId="609" xr:uid="{1808A3CC-25AB-44B3-B17F-7AEB0D206202}"/>
    <cellStyle name="Input 2 2 10" xfId="24016" xr:uid="{B9E485DF-98F2-4B4F-A687-42043FE608E9}"/>
    <cellStyle name="Input 2 2 10 2" xfId="26875" xr:uid="{8DD98554-9D37-467E-99B0-4C35FC3F50CC}"/>
    <cellStyle name="Input 2 2 10 2 2" xfId="35966" xr:uid="{D7BA7F1B-A4FA-4789-A77C-F2CFC6FB553C}"/>
    <cellStyle name="Input 2 2 10 3" xfId="32515" xr:uid="{5981CD8B-255F-46B5-87BB-B3DFD311D1FF}"/>
    <cellStyle name="Input 2 2 10 4" xfId="42204" xr:uid="{554A4AA5-E457-493D-BD98-7F991529B55B}"/>
    <cellStyle name="Input 2 2 11" xfId="21014" xr:uid="{BA7FACC3-B4F0-42F7-9D4F-9DC4DAE64336}"/>
    <cellStyle name="Input 2 2 11 2" xfId="28887" xr:uid="{626AEEA3-83A9-4133-87E8-FE5AD90BD3B4}"/>
    <cellStyle name="Input 2 2 11 3" xfId="42349" xr:uid="{67CC2278-63BB-4E3D-85A9-1F86FFD21E1E}"/>
    <cellStyle name="Input 2 2 12" xfId="21131" xr:uid="{FD3BC759-01C0-4B07-ABDE-66146999126A}"/>
    <cellStyle name="Input 2 2 12 2" xfId="29023" xr:uid="{5E95B7BA-EC62-4C7A-8CDA-FA143FAB6B04}"/>
    <cellStyle name="Input 2 2 13" xfId="27028" xr:uid="{6A97DCAE-0D79-490F-863D-6FC4D49D7496}"/>
    <cellStyle name="Input 2 2 14" xfId="36125" xr:uid="{B45ADB44-11E2-4021-9B43-A344A411B345}"/>
    <cellStyle name="Input 2 2 15" xfId="36286" xr:uid="{45BB491D-B943-4B67-A0D1-5C3D1A343DFD}"/>
    <cellStyle name="Input 2 2 16" xfId="6576" xr:uid="{8CAD17BA-2A25-487C-A35D-C69CEC310AE5}"/>
    <cellStyle name="Input 2 2 2" xfId="9007" xr:uid="{E9A9129E-3B35-4189-A191-D9DA675B176B}"/>
    <cellStyle name="Input 2 2 2 10" xfId="42128" xr:uid="{4CDCC476-8C00-4E0B-808B-1EA715546A4E}"/>
    <cellStyle name="Input 2 2 2 2" xfId="9781" xr:uid="{82C4A3CF-037B-4BC7-809A-5CBA2BDD9FCA}"/>
    <cellStyle name="Input 2 2 2 2 2" xfId="23998" xr:uid="{F1F80EEC-9197-42DA-A467-59C9BB1B4B78}"/>
    <cellStyle name="Input 2 2 2 2 2 2" xfId="26723" xr:uid="{322707FB-EA7E-4E2E-A331-CF1437B64336}"/>
    <cellStyle name="Input 2 2 2 2 2 2 2" xfId="27008" xr:uid="{C7B1C311-4BB0-4F82-B340-497392A9FDB1}"/>
    <cellStyle name="Input 2 2 2 2 2 2 2 2" xfId="36099" xr:uid="{ADBEA188-6FBE-4C37-A18C-CB48BE7F3387}"/>
    <cellStyle name="Input 2 2 2 2 2 2 3" xfId="35814" xr:uid="{08E05CF3-53E4-4205-84C2-915E53B33A9C}"/>
    <cellStyle name="Input 2 2 2 2 2 3" xfId="26872" xr:uid="{A2CFA9B8-A33E-4AD8-A2B3-201FC7D48FAA}"/>
    <cellStyle name="Input 2 2 2 2 2 3 2" xfId="35963" xr:uid="{48E7903B-E187-43B3-B0DC-2D73DA5FECAB}"/>
    <cellStyle name="Input 2 2 2 2 2 4" xfId="32495" xr:uid="{1F25D690-5897-43B8-A7EF-EA3F514CF963}"/>
    <cellStyle name="Input 2 2 2 2 2 5" xfId="42274" xr:uid="{DAE806A6-1432-416F-AF68-FC6BA1B30F6B}"/>
    <cellStyle name="Input 2 2 2 2 3" xfId="24993" xr:uid="{ECEA4126-21DB-4C98-A331-3BFCB8B9BC2C}"/>
    <cellStyle name="Input 2 2 2 2 3 2" xfId="26932" xr:uid="{D2E2EF41-5CA1-42B1-BF10-8B61AA978F91}"/>
    <cellStyle name="Input 2 2 2 2 3 2 2" xfId="36023" xr:uid="{CC4B2E98-F4BE-4219-81EE-5924136ACF3E}"/>
    <cellStyle name="Input 2 2 2 2 3 3" xfId="33780" xr:uid="{2AFB5135-8FC4-447F-8234-44E42B01FD78}"/>
    <cellStyle name="Input 2 2 2 2 3 4" xfId="42346" xr:uid="{CA46C513-E86E-490B-8353-CFF3D2C686DE}"/>
    <cellStyle name="Input 2 2 2 2 4" xfId="26796" xr:uid="{CB574C40-B12E-4D7D-B042-C3F7E3C525BD}"/>
    <cellStyle name="Input 2 2 2 2 4 2" xfId="35887" xr:uid="{024FB429-3FE7-426C-ADCC-C4BA6D719679}"/>
    <cellStyle name="Input 2 2 2 2 4 3" xfId="42422" xr:uid="{8EB2E6A2-810F-488D-8BE4-5E095E004663}"/>
    <cellStyle name="Input 2 2 2 2 5" xfId="28866" xr:uid="{7E29210F-43FE-46E7-9863-241C9F6D12BC}"/>
    <cellStyle name="Input 2 2 2 2 6" xfId="42194" xr:uid="{9468B274-FEBA-4BB6-B114-33C4C3E1B78C}"/>
    <cellStyle name="Input 2 2 2 2 7" xfId="20993" xr:uid="{3C673558-94E7-42F6-A76E-569FB74C0454}"/>
    <cellStyle name="Input 2 2 2 3" xfId="20964" xr:uid="{7CACA6D1-F074-499B-AC41-7CAB709FB82D}"/>
    <cellStyle name="Input 2 2 2 3 2" xfId="23975" xr:uid="{B8123F3F-EADE-4E56-8677-C6B362800C22}"/>
    <cellStyle name="Input 2 2 2 3 2 2" xfId="26696" xr:uid="{8029263B-2656-4EAD-8AE3-56624B25ACB3}"/>
    <cellStyle name="Input 2 2 2 3 2 2 2" xfId="26985" xr:uid="{6ECFEEF1-6816-4A28-A7A9-3DAE92063ED0}"/>
    <cellStyle name="Input 2 2 2 3 2 2 2 2" xfId="36076" xr:uid="{6693436C-76AC-46F4-94E9-1EC3991E1259}"/>
    <cellStyle name="Input 2 2 2 3 2 2 3" xfId="35787" xr:uid="{B5C69FD1-136B-415A-9BC3-170F3F0B9AD0}"/>
    <cellStyle name="Input 2 2 2 3 2 3" xfId="26849" xr:uid="{19444D0D-3AA7-4257-B227-D28C6343967F}"/>
    <cellStyle name="Input 2 2 2 3 2 3 2" xfId="35940" xr:uid="{9314DA33-0B51-4DA1-B39F-7DC5D1F9BD3B}"/>
    <cellStyle name="Input 2 2 2 3 2 4" xfId="32472" xr:uid="{F9D85565-F742-431D-AA89-0AE7D777F3B3}"/>
    <cellStyle name="Input 2 2 2 3 2 5" xfId="42251" xr:uid="{870C57CF-0C03-4B0B-9380-89C81B507B8C}"/>
    <cellStyle name="Input 2 2 2 3 3" xfId="24966" xr:uid="{4203220F-7DD3-4592-B012-3A43FD4A3FD1}"/>
    <cellStyle name="Input 2 2 2 3 3 2" xfId="26909" xr:uid="{4E46F6E4-1025-42C1-B5CE-3F36EE1D81F5}"/>
    <cellStyle name="Input 2 2 2 3 3 2 2" xfId="36000" xr:uid="{AF31CE59-5348-4692-8620-2B5945EB59A9}"/>
    <cellStyle name="Input 2 2 2 3 3 3" xfId="33753" xr:uid="{58F14500-F36C-4C43-AFEB-F823FEAB51B9}"/>
    <cellStyle name="Input 2 2 2 3 3 4" xfId="42323" xr:uid="{5AAD9405-1882-4DD3-9F51-48E69C586FAD}"/>
    <cellStyle name="Input 2 2 2 3 4" xfId="26773" xr:uid="{4894F685-B0A3-4AE9-BBFF-685164BB8D91}"/>
    <cellStyle name="Input 2 2 2 3 4 2" xfId="35864" xr:uid="{1BC6184F-5827-4729-A95C-AF4B1DFC41D4}"/>
    <cellStyle name="Input 2 2 2 3 4 3" xfId="42399" xr:uid="{25BE842D-CD0F-42D7-A862-8AC84654817F}"/>
    <cellStyle name="Input 2 2 2 3 5" xfId="28839" xr:uid="{F0ACEEC4-A1E5-4DA4-A5FF-D07FF7DF9044}"/>
    <cellStyle name="Input 2 2 2 3 6" xfId="42171" xr:uid="{D347EC33-876A-4B77-A15F-878750A60C2E}"/>
    <cellStyle name="Input 2 2 2 4" xfId="20740" xr:uid="{1C47E6D7-D00E-41A4-ADDF-189634F507BE}"/>
    <cellStyle name="Input 2 2 2 4 2" xfId="23720" xr:uid="{C65F17FF-9F67-46B8-AD77-12EDBE8F3A19}"/>
    <cellStyle name="Input 2 2 2 4 2 2" xfId="26347" xr:uid="{36B3F7F3-826B-402A-94FC-3563C5FAB703}"/>
    <cellStyle name="Input 2 2 2 4 2 2 2" xfId="26973" xr:uid="{96E1159D-7D0E-4672-B29C-9CC156673F1D}"/>
    <cellStyle name="Input 2 2 2 4 2 2 2 2" xfId="36064" xr:uid="{5981D9B8-EA2A-48D0-B998-AA95445F5A6E}"/>
    <cellStyle name="Input 2 2 2 4 2 2 3" xfId="35391" xr:uid="{5021C591-F771-4FBF-9E9A-8965022C9BE0}"/>
    <cellStyle name="Input 2 2 2 4 2 3" xfId="26837" xr:uid="{17A94419-D837-47FB-8623-087E5F8C93D7}"/>
    <cellStyle name="Input 2 2 2 4 2 3 2" xfId="35928" xr:uid="{7C99ADF2-FBCF-41F9-8848-D59407D25114}"/>
    <cellStyle name="Input 2 2 2 4 2 4" xfId="32132" xr:uid="{364FD635-777C-4F82-B65A-CA9807768CE0}"/>
    <cellStyle name="Input 2 2 2 4 2 5" xfId="42239" xr:uid="{0BFAAC4C-5692-4390-8CCC-DC902D3B0F32}"/>
    <cellStyle name="Input 2 2 2 4 3" xfId="24686" xr:uid="{85CB6CDF-3822-4565-B5F8-999D677F8D51}"/>
    <cellStyle name="Input 2 2 2 4 3 2" xfId="26897" xr:uid="{A43A8FF6-1F8F-4CB9-BF1E-47FAF43D7A02}"/>
    <cellStyle name="Input 2 2 2 4 3 2 2" xfId="35988" xr:uid="{B27496CE-F822-4C47-82B7-9AEDC0F25984}"/>
    <cellStyle name="Input 2 2 2 4 3 3" xfId="33370" xr:uid="{345CA0DC-A4E4-4069-B289-2554CF8C26EF}"/>
    <cellStyle name="Input 2 2 2 4 3 4" xfId="42311" xr:uid="{74892691-D172-4E3D-BE16-BE22B5CBB039}"/>
    <cellStyle name="Input 2 2 2 4 4" xfId="26761" xr:uid="{D7290174-7BD3-4E7E-86C5-327AEF3C339C}"/>
    <cellStyle name="Input 2 2 2 4 4 2" xfId="35852" xr:uid="{F99BFDBB-A682-407C-9764-A8A3D0DF9A9D}"/>
    <cellStyle name="Input 2 2 2 4 4 3" xfId="42387" xr:uid="{1A8D811D-B468-40A2-A26C-2B348392C38D}"/>
    <cellStyle name="Input 2 2 2 4 5" xfId="28451" xr:uid="{DE4EA6E6-371E-43DC-9A38-B04AC62DBDE0}"/>
    <cellStyle name="Input 2 2 2 4 6" xfId="42159" xr:uid="{06DFE2BD-36FA-454E-83F0-AD0F69878E77}"/>
    <cellStyle name="Input 2 2 2 5" xfId="20422" xr:uid="{72003999-725F-4D8C-A4C3-7F0E32D22C8E}"/>
    <cellStyle name="Input 2 2 2 5 2" xfId="23313" xr:uid="{0FDB07B6-1941-45DA-89D1-1234DE9A1384}"/>
    <cellStyle name="Input 2 2 2 5 2 2" xfId="26822" xr:uid="{8EF0ED59-1B51-4227-A845-3194F4F661AD}"/>
    <cellStyle name="Input 2 2 2 5 2 2 2" xfId="35913" xr:uid="{AE57B8ED-C431-413F-85EF-C88D3C2B43D7}"/>
    <cellStyle name="Input 2 2 2 5 2 3" xfId="31641" xr:uid="{0F84AE8D-7B69-4A05-A560-341307E24792}"/>
    <cellStyle name="Input 2 2 2 5 2 4" xfId="42224" xr:uid="{646ED990-19E9-4AAC-A4B4-3EA5302A8788}"/>
    <cellStyle name="Input 2 2 2 5 3" xfId="25854" xr:uid="{672744EA-66EB-48DF-A50A-851FE3FC256F}"/>
    <cellStyle name="Input 2 2 2 5 3 2" xfId="26958" xr:uid="{CA0BB523-2D1B-40E9-8B82-E0FC05FC42FE}"/>
    <cellStyle name="Input 2 2 2 5 3 2 2" xfId="36049" xr:uid="{EF4F2E4E-32B6-418F-9E90-65773D6C0BF5}"/>
    <cellStyle name="Input 2 2 2 5 3 3" xfId="34810" xr:uid="{D27C9B12-73C8-4061-AE6F-951E8B179A44}"/>
    <cellStyle name="Input 2 2 2 5 3 4" xfId="42296" xr:uid="{E0288314-E375-4935-B90E-E02E646DA459}"/>
    <cellStyle name="Input 2 2 2 5 4" xfId="26746" xr:uid="{020A1767-E6AB-410A-A8C0-C7673C8D82CD}"/>
    <cellStyle name="Input 2 2 2 5 4 2" xfId="35837" xr:uid="{589A931D-54A5-4B51-B813-4A19BC03FC8D}"/>
    <cellStyle name="Input 2 2 2 5 4 3" xfId="42372" xr:uid="{19344DB3-E89F-4677-AAB9-F950EF2E7D49}"/>
    <cellStyle name="Input 2 2 2 5 5" xfId="27886" xr:uid="{D3DA5773-7685-44E4-A7A2-5DEDE7266320}"/>
    <cellStyle name="Input 2 2 2 5 6" xfId="42144" xr:uid="{A195AFC4-529D-43D9-B7EB-C3530C80B7D4}"/>
    <cellStyle name="Input 2 2 2 6" xfId="22892" xr:uid="{F4D150C0-9DC7-406F-B5B5-5121635AB05D}"/>
    <cellStyle name="Input 2 2 2 6 2" xfId="25284" xr:uid="{03ACE7FF-C71A-40FA-A467-A932B6494AC5}"/>
    <cellStyle name="Input 2 2 2 6 2 2" xfId="26942" xr:uid="{CFD630F7-0D2D-451F-9811-B3E8FC50229B}"/>
    <cellStyle name="Input 2 2 2 6 2 2 2" xfId="36033" xr:uid="{8286034E-96D9-4711-AED0-9B0B0619D896}"/>
    <cellStyle name="Input 2 2 2 6 2 3" xfId="34101" xr:uid="{3129586D-38B1-432F-A0C1-6FD81433CAA3}"/>
    <cellStyle name="Input 2 2 2 6 3" xfId="26806" xr:uid="{B1A48D49-AEBF-49BA-BA63-58A26974A0C3}"/>
    <cellStyle name="Input 2 2 2 6 3 2" xfId="35897" xr:uid="{BF584EBA-AACA-4956-8CE7-EA9C1D4BB8E3}"/>
    <cellStyle name="Input 2 2 2 6 4" xfId="31110" xr:uid="{3ECDCEFB-0A29-4F57-B79D-3FBEDC2FE18D}"/>
    <cellStyle name="Input 2 2 2 6 5" xfId="42208" xr:uid="{FF81F852-262B-4D0F-819E-39E1A8D17A7B}"/>
    <cellStyle name="Input 2 2 2 7" xfId="24268" xr:uid="{B4EF0C52-6E87-4C49-8ABF-A87C9755C0D4}"/>
    <cellStyle name="Input 2 2 2 7 2" xfId="26882" xr:uid="{4BCAD426-2B09-49A8-B708-7E20CB754F36}"/>
    <cellStyle name="Input 2 2 2 7 2 2" xfId="35973" xr:uid="{6CCD3BAF-6401-4030-9570-FA2D353BEBE0}"/>
    <cellStyle name="Input 2 2 2 7 3" xfId="32813" xr:uid="{F1D6BA5F-AE60-4489-A28C-319562066B16}"/>
    <cellStyle name="Input 2 2 2 7 4" xfId="42280" xr:uid="{024A0950-B011-4461-960E-26BAD4735327}"/>
    <cellStyle name="Input 2 2 2 8" xfId="26730" xr:uid="{D047E742-643A-4869-BDFC-526BC2869D08}"/>
    <cellStyle name="Input 2 2 2 8 2" xfId="35821" xr:uid="{8517D707-2F18-4505-A19E-C773F8A2F4AF}"/>
    <cellStyle name="Input 2 2 2 8 3" xfId="42356" xr:uid="{A27F7B5D-3E71-499B-8ACB-0ED1DFC55D0E}"/>
    <cellStyle name="Input 2 2 2 9" xfId="27301" xr:uid="{BD612B39-3563-4D0C-9676-BCE56B171525}"/>
    <cellStyle name="Input 2 2 3" xfId="8591" xr:uid="{B6ECE73F-E756-46D3-ACE7-7F6FCB577745}"/>
    <cellStyle name="Input 2 2 3 10" xfId="42129" xr:uid="{13598D60-4D99-4019-B5B4-1CE5AF4256F2}"/>
    <cellStyle name="Input 2 2 3 2" xfId="20978" xr:uid="{62FD04ED-1A78-4076-90AA-2D663603ABCA}"/>
    <cellStyle name="Input 2 2 3 2 2" xfId="23987" xr:uid="{A49D85C3-D7C2-48C4-8465-90D85A4EDE09}"/>
    <cellStyle name="Input 2 2 3 2 2 2" xfId="26709" xr:uid="{280BE146-624B-477F-86B4-99C9A64172CA}"/>
    <cellStyle name="Input 2 2 3 2 2 2 2" xfId="26997" xr:uid="{6CBDF3A2-3770-4565-9E4C-6DCADD4D8F6A}"/>
    <cellStyle name="Input 2 2 3 2 2 2 2 2" xfId="36088" xr:uid="{333A912E-DDBF-4FFF-89AD-B70547621090}"/>
    <cellStyle name="Input 2 2 3 2 2 2 3" xfId="35800" xr:uid="{F4FCCA35-B7A2-4EAB-A647-E2C358A19E89}"/>
    <cellStyle name="Input 2 2 3 2 2 3" xfId="26861" xr:uid="{EEAF0BA5-16AE-4629-BD54-178C39EB2C96}"/>
    <cellStyle name="Input 2 2 3 2 2 3 2" xfId="35952" xr:uid="{12DD307E-DFAE-40DD-80E3-C4ECF05AD150}"/>
    <cellStyle name="Input 2 2 3 2 2 4" xfId="32484" xr:uid="{03699844-0D68-47FD-A075-E14CA6F0CC83}"/>
    <cellStyle name="Input 2 2 3 2 2 5" xfId="42263" xr:uid="{3195F1F7-8D18-44D5-88C1-030E874D19CE}"/>
    <cellStyle name="Input 2 2 3 2 3" xfId="24979" xr:uid="{CA7B3439-76EC-4E24-93A8-D8C7F84EBD19}"/>
    <cellStyle name="Input 2 2 3 2 3 2" xfId="26921" xr:uid="{7E7BDD41-8B8E-4CFE-BE94-7314329D4BBB}"/>
    <cellStyle name="Input 2 2 3 2 3 2 2" xfId="36012" xr:uid="{7A5E3216-4B1E-4AF4-8CC0-E7523094270D}"/>
    <cellStyle name="Input 2 2 3 2 3 3" xfId="33766" xr:uid="{8737B5A4-A2B2-400C-B0B4-0E93113DBB70}"/>
    <cellStyle name="Input 2 2 3 2 3 4" xfId="42335" xr:uid="{47741116-9521-42B9-B23E-820178EF358F}"/>
    <cellStyle name="Input 2 2 3 2 4" xfId="26785" xr:uid="{1F655F2A-5CD2-4755-9DCC-F99E743A4F65}"/>
    <cellStyle name="Input 2 2 3 2 4 2" xfId="35876" xr:uid="{7A342B15-6220-4591-80C4-F6363A43D643}"/>
    <cellStyle name="Input 2 2 3 2 4 3" xfId="42411" xr:uid="{671A9A5C-A2AC-4DC8-86EE-59430C4D15D5}"/>
    <cellStyle name="Input 2 2 3 2 5" xfId="28852" xr:uid="{561A735E-93D8-4CCF-805E-037DF7912855}"/>
    <cellStyle name="Input 2 2 3 2 6" xfId="42183" xr:uid="{44ECDBF2-FAB0-45CA-AABB-40DA272C17E6}"/>
    <cellStyle name="Input 2 2 3 3" xfId="20970" xr:uid="{E8BCB5AF-DDE5-47A4-9407-A4B68B668FF9}"/>
    <cellStyle name="Input 2 2 3 3 2" xfId="23981" xr:uid="{C63A01BB-FBD4-457D-864A-8F52E6C0E69F}"/>
    <cellStyle name="Input 2 2 3 3 2 2" xfId="26702" xr:uid="{86281D88-9A53-4979-99F8-4AD00B9B9F2C}"/>
    <cellStyle name="Input 2 2 3 3 2 2 2" xfId="26991" xr:uid="{7FAC0DBB-5F7F-4B02-9342-30619668E5F8}"/>
    <cellStyle name="Input 2 2 3 3 2 2 2 2" xfId="36082" xr:uid="{5D5FD5EE-BBA4-4188-8D8C-7764A209D568}"/>
    <cellStyle name="Input 2 2 3 3 2 2 3" xfId="35793" xr:uid="{F494BBC2-F220-4995-A2F8-8AB83C4084F3}"/>
    <cellStyle name="Input 2 2 3 3 2 3" xfId="26855" xr:uid="{3147DCB8-A668-4B2B-919A-11EF08ABE340}"/>
    <cellStyle name="Input 2 2 3 3 2 3 2" xfId="35946" xr:uid="{A61C91E9-2ED2-41DB-9CF8-DBF210858A80}"/>
    <cellStyle name="Input 2 2 3 3 2 4" xfId="32478" xr:uid="{E1F893DA-6279-4DF8-A8E4-0C5A666F78E2}"/>
    <cellStyle name="Input 2 2 3 3 2 5" xfId="42257" xr:uid="{6E3B408E-362A-461B-B986-B61CF0402696}"/>
    <cellStyle name="Input 2 2 3 3 3" xfId="24972" xr:uid="{E7588232-614F-48EA-B286-D3B302B1F7B9}"/>
    <cellStyle name="Input 2 2 3 3 3 2" xfId="26915" xr:uid="{44E19D82-597C-4619-ACEE-DB3D3097C03B}"/>
    <cellStyle name="Input 2 2 3 3 3 2 2" xfId="36006" xr:uid="{D247DD4C-48E7-473D-AA70-78E75C5B10B9}"/>
    <cellStyle name="Input 2 2 3 3 3 3" xfId="33759" xr:uid="{6F6EC05E-99CB-40B6-BE69-28213862E63A}"/>
    <cellStyle name="Input 2 2 3 3 3 4" xfId="42329" xr:uid="{C16C7EE4-D285-4EA7-B8D6-F3890DD8F162}"/>
    <cellStyle name="Input 2 2 3 3 4" xfId="26779" xr:uid="{0A63F1AD-E716-4935-B1C7-FC1A347ACB0F}"/>
    <cellStyle name="Input 2 2 3 3 4 2" xfId="35870" xr:uid="{55CD44FA-BBCC-40A8-954E-F6D2381416F3}"/>
    <cellStyle name="Input 2 2 3 3 4 3" xfId="42405" xr:uid="{6CFBEE7D-A6B9-4FD2-8726-A4B8E6F2DF0F}"/>
    <cellStyle name="Input 2 2 3 3 5" xfId="28845" xr:uid="{EE4E897B-ADC9-42AB-82A1-CDCE9B4EC1BB}"/>
    <cellStyle name="Input 2 2 3 3 6" xfId="42177" xr:uid="{F8B8D3C7-499C-4906-B8D1-135D6BF10F5B}"/>
    <cellStyle name="Input 2 2 3 4" xfId="20796" xr:uid="{B0398BFD-CBAC-4FB0-B0F8-AFBDFCCB314E}"/>
    <cellStyle name="Input 2 2 3 4 2" xfId="23783" xr:uid="{171595B1-CF58-40A6-9F1E-A73327619661}"/>
    <cellStyle name="Input 2 2 3 4 2 2" xfId="26418" xr:uid="{9663D59E-3109-4E92-87FA-D37E9B18719D}"/>
    <cellStyle name="Input 2 2 3 4 2 2 2" xfId="26974" xr:uid="{4CBC194C-8E49-46B1-AB3C-DA58F0E5380B}"/>
    <cellStyle name="Input 2 2 3 4 2 2 2 2" xfId="36065" xr:uid="{738BDBB8-ACF8-4E01-B7D9-20CA83FF8AC0}"/>
    <cellStyle name="Input 2 2 3 4 2 2 3" xfId="35465" xr:uid="{C41748E6-7C27-4580-9C71-9CA09C10339C}"/>
    <cellStyle name="Input 2 2 3 4 2 3" xfId="26838" xr:uid="{53010A99-2FEC-40C7-9E96-23549EFFF6F9}"/>
    <cellStyle name="Input 2 2 3 4 2 3 2" xfId="35929" xr:uid="{19139D58-84DA-415E-8336-3E51B0CC4059}"/>
    <cellStyle name="Input 2 2 3 4 2 4" xfId="32201" xr:uid="{CF468554-E36F-4C25-9189-DFF50F45A5CC}"/>
    <cellStyle name="Input 2 2 3 4 2 5" xfId="42240" xr:uid="{E3466AAD-D7DC-475F-8645-AC493141E594}"/>
    <cellStyle name="Input 2 2 3 4 3" xfId="24749" xr:uid="{4049DE2B-5420-4D77-947D-B3ACDA074E76}"/>
    <cellStyle name="Input 2 2 3 4 3 2" xfId="26898" xr:uid="{40F995E4-7862-41E9-9503-2D75D1BEFF6D}"/>
    <cellStyle name="Input 2 2 3 4 3 2 2" xfId="35989" xr:uid="{91D021B2-F6FE-4AC7-9099-E428C5C753E6}"/>
    <cellStyle name="Input 2 2 3 4 3 3" xfId="33443" xr:uid="{D2946E09-1AD2-492B-93A2-E26B2F5A32FF}"/>
    <cellStyle name="Input 2 2 3 4 3 4" xfId="42312" xr:uid="{4BE90C5B-868E-4846-846C-D6038E712D59}"/>
    <cellStyle name="Input 2 2 3 4 4" xfId="26762" xr:uid="{2DB09799-01F7-4F58-AA1E-1212F94A49E4}"/>
    <cellStyle name="Input 2 2 3 4 4 2" xfId="35853" xr:uid="{74EFF41B-222C-44BD-937C-F92ABA5B1DF7}"/>
    <cellStyle name="Input 2 2 3 4 4 3" xfId="42388" xr:uid="{5A936166-28A4-47FC-99B1-0E409D012ECA}"/>
    <cellStyle name="Input 2 2 3 4 5" xfId="28524" xr:uid="{AB300739-ECFE-4445-AE4E-DAEA6975221D}"/>
    <cellStyle name="Input 2 2 3 4 6" xfId="42160" xr:uid="{B9D267F3-A587-4931-B2C8-2F71363D60CA}"/>
    <cellStyle name="Input 2 2 3 5" xfId="20478" xr:uid="{B1A3B448-8A2D-4BEA-92B0-7E0F4E4330DD}"/>
    <cellStyle name="Input 2 2 3 5 2" xfId="23381" xr:uid="{A8951B71-9FA1-44F0-9767-A6EEF9A7D2B8}"/>
    <cellStyle name="Input 2 2 3 5 2 2" xfId="26823" xr:uid="{3C0009C2-B38F-426D-B179-0AB2F9DA5B0C}"/>
    <cellStyle name="Input 2 2 3 5 2 2 2" xfId="35914" xr:uid="{B26B8A73-CBDB-4547-90AB-C35A341A3D95}"/>
    <cellStyle name="Input 2 2 3 5 2 3" xfId="31709" xr:uid="{755684E6-25AC-4F17-B741-133B1FCDD6AF}"/>
    <cellStyle name="Input 2 2 3 5 2 4" xfId="42225" xr:uid="{DCEA5214-2637-4A87-825B-CC1D348F074B}"/>
    <cellStyle name="Input 2 2 3 5 3" xfId="25926" xr:uid="{225A0B6A-1F95-4406-A117-FDAE12203541}"/>
    <cellStyle name="Input 2 2 3 5 3 2" xfId="26959" xr:uid="{58E22700-4481-4174-AF83-8C0E8C0181B0}"/>
    <cellStyle name="Input 2 2 3 5 3 2 2" xfId="36050" xr:uid="{E07C4263-3528-4F85-938A-99F4A565F0ED}"/>
    <cellStyle name="Input 2 2 3 5 3 3" xfId="34891" xr:uid="{709141C5-BEF5-479D-86D1-7785137EE28D}"/>
    <cellStyle name="Input 2 2 3 5 3 4" xfId="42297" xr:uid="{B16AAB35-F5F5-453A-863E-156D79C36E3E}"/>
    <cellStyle name="Input 2 2 3 5 4" xfId="26747" xr:uid="{25F59D1C-1A49-4945-9EA7-C78E9FDC06BA}"/>
    <cellStyle name="Input 2 2 3 5 4 2" xfId="35838" xr:uid="{A7403CCC-6F9B-4A21-BD64-59794856CAAE}"/>
    <cellStyle name="Input 2 2 3 5 4 3" xfId="42373" xr:uid="{F84FBC4D-AAF1-431B-888C-F266D79C2DC9}"/>
    <cellStyle name="Input 2 2 3 5 5" xfId="27967" xr:uid="{664D1471-3CE2-45C3-B045-E65CBF70320C}"/>
    <cellStyle name="Input 2 2 3 5 6" xfId="42145" xr:uid="{9ED9E8B3-16C7-43A1-8545-E34284778D9B}"/>
    <cellStyle name="Input 2 2 3 6" xfId="22955" xr:uid="{ECD87ECB-D42C-4FFB-8DD6-D3E82562C6AE}"/>
    <cellStyle name="Input 2 2 3 6 2" xfId="25357" xr:uid="{8F8B49E8-622F-4613-8F24-7B159FCEB380}"/>
    <cellStyle name="Input 2 2 3 6 2 2" xfId="26943" xr:uid="{BAA673DA-234D-4177-9D15-6CC88B8D753C}"/>
    <cellStyle name="Input 2 2 3 6 2 2 2" xfId="36034" xr:uid="{4116C602-74C1-470D-B772-80641DBC8EF3}"/>
    <cellStyle name="Input 2 2 3 6 2 3" xfId="34176" xr:uid="{7C581F98-01FF-45EC-9EF7-1EAC12246222}"/>
    <cellStyle name="Input 2 2 3 6 3" xfId="26807" xr:uid="{D7FFD991-E29A-4DC1-BE56-922033865933}"/>
    <cellStyle name="Input 2 2 3 6 3 2" xfId="35898" xr:uid="{791EA3C6-0F81-4D01-927E-55B0F92771B0}"/>
    <cellStyle name="Input 2 2 3 6 4" xfId="31181" xr:uid="{D8E0E642-BC67-47BD-A635-A025C069399C}"/>
    <cellStyle name="Input 2 2 3 6 5" xfId="42209" xr:uid="{707B7D53-CD1C-475F-9522-FE71D0D0D532}"/>
    <cellStyle name="Input 2 2 3 7" xfId="24340" xr:uid="{F9855D32-E03A-4991-8093-F799EEBEA6FE}"/>
    <cellStyle name="Input 2 2 3 7 2" xfId="26883" xr:uid="{222AD6B5-FCDB-4721-9119-9FE2B583BF5C}"/>
    <cellStyle name="Input 2 2 3 7 2 2" xfId="35974" xr:uid="{3CB8065A-1BD7-45EE-AED6-1C61E6040EAB}"/>
    <cellStyle name="Input 2 2 3 7 3" xfId="32889" xr:uid="{9EA920F8-B9DE-488D-A8E9-64E08853C58D}"/>
    <cellStyle name="Input 2 2 3 7 4" xfId="42281" xr:uid="{CA9A9315-6BB1-4A38-983B-F2D762EBFC73}"/>
    <cellStyle name="Input 2 2 3 8" xfId="26731" xr:uid="{023F9E00-CE79-41BE-8F0E-337CA746BD6A}"/>
    <cellStyle name="Input 2 2 3 8 2" xfId="35822" xr:uid="{CBCA0FBF-9033-4956-B717-B2D355C801B2}"/>
    <cellStyle name="Input 2 2 3 8 3" xfId="42357" xr:uid="{83F6106F-AD5A-4179-B8A2-1C7E31436067}"/>
    <cellStyle name="Input 2 2 3 9" xfId="27377" xr:uid="{E02D9680-CC19-4D46-B98A-F88DFF0DD444}"/>
    <cellStyle name="Input 2 2 4" xfId="20240" xr:uid="{4F2F42B4-B1B2-4850-8930-3158B3F6D637}"/>
    <cellStyle name="Input 2 2 4 2" xfId="20994" xr:uid="{F19568C3-CD74-45A8-B20D-9DF14F28531D}"/>
    <cellStyle name="Input 2 2 4 2 2" xfId="23999" xr:uid="{F5133F23-E076-4695-ABFE-BD962C221CA5}"/>
    <cellStyle name="Input 2 2 4 2 2 2" xfId="26724" xr:uid="{D16D8DF9-E3D0-4FB5-BC0D-4E4D98855613}"/>
    <cellStyle name="Input 2 2 4 2 2 2 2" xfId="27009" xr:uid="{DB594E74-2B6C-403D-8EEC-C6AC1F252381}"/>
    <cellStyle name="Input 2 2 4 2 2 2 2 2" xfId="36100" xr:uid="{F6111001-D1DA-4254-84D9-517FDDA50B81}"/>
    <cellStyle name="Input 2 2 4 2 2 2 3" xfId="35815" xr:uid="{EAABD5BA-8EBF-4CA3-8B04-1AE49F8EE0D5}"/>
    <cellStyle name="Input 2 2 4 2 2 3" xfId="26873" xr:uid="{1BF8A08A-7173-44DF-ABBD-319712FED607}"/>
    <cellStyle name="Input 2 2 4 2 2 3 2" xfId="35964" xr:uid="{7679F6DD-56F0-412E-8BC2-677ACACB4CA4}"/>
    <cellStyle name="Input 2 2 4 2 2 4" xfId="32496" xr:uid="{A474379A-93C0-4C50-86B2-C0A596B3EAE5}"/>
    <cellStyle name="Input 2 2 4 2 2 5" xfId="42275" xr:uid="{8D13CF12-E707-4B3E-93C5-A7EAE8E3C93D}"/>
    <cellStyle name="Input 2 2 4 2 3" xfId="24994" xr:uid="{BF7C3C42-A60B-4DE2-A6C1-5F36236BEDD0}"/>
    <cellStyle name="Input 2 2 4 2 3 2" xfId="26933" xr:uid="{5EE58D8B-19F7-45F5-9D28-66344BCA9915}"/>
    <cellStyle name="Input 2 2 4 2 3 2 2" xfId="36024" xr:uid="{E04662DE-0B7A-45AF-A248-C6B555EEA06E}"/>
    <cellStyle name="Input 2 2 4 2 3 3" xfId="33781" xr:uid="{51CAE938-FD44-4A0B-8D1F-5B431DBEC078}"/>
    <cellStyle name="Input 2 2 4 2 3 4" xfId="42347" xr:uid="{8E11AE9B-B00D-418D-A103-13A5447CC764}"/>
    <cellStyle name="Input 2 2 4 2 4" xfId="26797" xr:uid="{407E894A-2AFB-4356-8FEE-C17A7D27A9E0}"/>
    <cellStyle name="Input 2 2 4 2 4 2" xfId="35888" xr:uid="{A1FAD330-58EB-4FF6-BD59-F31A1C0381AC}"/>
    <cellStyle name="Input 2 2 4 2 4 3" xfId="42423" xr:uid="{B3953D4F-33C3-49A6-ACAD-E36B8A49E889}"/>
    <cellStyle name="Input 2 2 4 2 5" xfId="28867" xr:uid="{4C126D26-5FC2-4F6A-8CA7-AFC4F77040F1}"/>
    <cellStyle name="Input 2 2 4 2 6" xfId="42195" xr:uid="{92189C59-0E8D-48DE-BAE9-B9CDF6A01D88}"/>
    <cellStyle name="Input 2 2 4 3" xfId="20965" xr:uid="{98FDDE1A-BB4F-43DC-9AF5-81FA4529B1EF}"/>
    <cellStyle name="Input 2 2 4 3 2" xfId="23976" xr:uid="{25D2DBDE-EF74-4370-90B6-695826B01CA3}"/>
    <cellStyle name="Input 2 2 4 3 2 2" xfId="26697" xr:uid="{FEE97BB9-4EB4-4185-89E2-2C40C4BA088F}"/>
    <cellStyle name="Input 2 2 4 3 2 2 2" xfId="26986" xr:uid="{237ADF42-383B-4DB8-8736-E9E78C52F6C4}"/>
    <cellStyle name="Input 2 2 4 3 2 2 2 2" xfId="36077" xr:uid="{E421F561-F614-4CAB-BE49-4987591148BD}"/>
    <cellStyle name="Input 2 2 4 3 2 2 3" xfId="35788" xr:uid="{A432E448-7BF1-4530-A99E-34B0A0313AF3}"/>
    <cellStyle name="Input 2 2 4 3 2 3" xfId="26850" xr:uid="{329B725D-0DBC-4D94-8E99-E3C2196FC7CD}"/>
    <cellStyle name="Input 2 2 4 3 2 3 2" xfId="35941" xr:uid="{A4D3FF9C-510A-465D-BC29-1BAAE91608F5}"/>
    <cellStyle name="Input 2 2 4 3 2 4" xfId="32473" xr:uid="{4D63F4B2-4D84-4646-BB20-10306E59D2F2}"/>
    <cellStyle name="Input 2 2 4 3 2 5" xfId="42252" xr:uid="{7E1378CA-ACFC-47B1-9FC6-DF41ECEDCAB7}"/>
    <cellStyle name="Input 2 2 4 3 3" xfId="24967" xr:uid="{3437B7E0-051A-4354-A853-15396E84F390}"/>
    <cellStyle name="Input 2 2 4 3 3 2" xfId="26910" xr:uid="{77D73AAE-BA6B-46D5-9390-931CEBEA81D6}"/>
    <cellStyle name="Input 2 2 4 3 3 2 2" xfId="36001" xr:uid="{2075BF46-5513-4A14-8DD7-BD10ADD770BB}"/>
    <cellStyle name="Input 2 2 4 3 3 3" xfId="33754" xr:uid="{F35344A4-D843-4452-8F5F-AAA65776E651}"/>
    <cellStyle name="Input 2 2 4 3 3 4" xfId="42324" xr:uid="{9934BD95-5ED9-4F7A-84E7-5BAC358F4484}"/>
    <cellStyle name="Input 2 2 4 3 4" xfId="26774" xr:uid="{91473AC7-7B72-4FA6-A427-EF2E78ED8EBE}"/>
    <cellStyle name="Input 2 2 4 3 4 2" xfId="35865" xr:uid="{608DF243-439B-47CC-A8EE-C6F5C9192991}"/>
    <cellStyle name="Input 2 2 4 3 4 3" xfId="42400" xr:uid="{1F3E6626-B078-47BC-AFDB-2C96016E618C}"/>
    <cellStyle name="Input 2 2 4 3 5" xfId="28840" xr:uid="{EE06B661-F862-43E1-8560-6AE368D142A4}"/>
    <cellStyle name="Input 2 2 4 3 6" xfId="42172" xr:uid="{C1C30568-6664-48C8-A46B-5881155E9AC3}"/>
    <cellStyle name="Input 2 2 4 4" xfId="20581" xr:uid="{DA9B2861-4C5E-4B4F-BFA8-E0756D23A4D2}"/>
    <cellStyle name="Input 2 2 4 4 2" xfId="23544" xr:uid="{57619826-69EA-4C1D-AE74-E66DAB45FABA}"/>
    <cellStyle name="Input 2 2 4 4 2 2" xfId="26830" xr:uid="{CF913840-B0FC-478C-ACA8-E07B39E8C781}"/>
    <cellStyle name="Input 2 2 4 4 2 2 2" xfId="35921" xr:uid="{6677B316-259B-4BA9-BD64-0E7B7231F085}"/>
    <cellStyle name="Input 2 2 4 4 2 3" xfId="31876" xr:uid="{6AD19355-1377-4F72-BBD9-32A0B73BEC51}"/>
    <cellStyle name="Input 2 2 4 4 2 4" xfId="42232" xr:uid="{C7DB5515-9F5B-4F02-84FC-ED68FAF69114}"/>
    <cellStyle name="Input 2 2 4 4 3" xfId="26090" xr:uid="{34C9ED23-4F67-4042-80F0-8AF78DE34FE5}"/>
    <cellStyle name="Input 2 2 4 4 3 2" xfId="26966" xr:uid="{8621660D-3530-495D-B981-3DD393FACDDF}"/>
    <cellStyle name="Input 2 2 4 4 3 2 2" xfId="36057" xr:uid="{884D54EB-FD8F-4BFC-A023-506A0E0A54FE}"/>
    <cellStyle name="Input 2 2 4 4 3 3" xfId="35069" xr:uid="{8836D03F-B1E1-4C9C-8641-8D8F90EA3D18}"/>
    <cellStyle name="Input 2 2 4 4 3 4" xfId="42304" xr:uid="{5E526AC9-4FB9-4A4A-AF2C-D216D19A89F0}"/>
    <cellStyle name="Input 2 2 4 4 4" xfId="26754" xr:uid="{6C4CE0A0-0426-4CBC-8F1A-60053D1EC4CF}"/>
    <cellStyle name="Input 2 2 4 4 4 2" xfId="35845" xr:uid="{C79A8C69-9FFE-4389-80DD-4F5511283896}"/>
    <cellStyle name="Input 2 2 4 4 4 3" xfId="42380" xr:uid="{2F184676-BC65-4CA5-8DEC-79C748380186}"/>
    <cellStyle name="Input 2 2 4 4 5" xfId="28146" xr:uid="{338F2536-36F4-498A-976A-290DAC5D7401}"/>
    <cellStyle name="Input 2 2 4 4 6" xfId="42152" xr:uid="{B15B1ADA-26BB-44BF-AAC4-384F09E4E38F}"/>
    <cellStyle name="Input 2 2 4 5" xfId="23068" xr:uid="{DBA89E30-4570-4D0A-9BB8-A223063A6553}"/>
    <cellStyle name="Input 2 2 4 5 2" xfId="25524" xr:uid="{20D98ECC-F4A4-4184-9476-08765B743AA9}"/>
    <cellStyle name="Input 2 2 4 5 2 2" xfId="26950" xr:uid="{C5726361-D839-4F1C-A747-E0C7E0E352F6}"/>
    <cellStyle name="Input 2 2 4 5 2 2 2" xfId="36041" xr:uid="{5B3164E9-EC28-4FA0-9580-4F82FA1F6F2E}"/>
    <cellStyle name="Input 2 2 4 5 2 3" xfId="34362" xr:uid="{7C61E99D-8330-4046-8746-4ADD13FD5500}"/>
    <cellStyle name="Input 2 2 4 5 3" xfId="26814" xr:uid="{778028BF-AB09-48FA-A27D-C016F08D632B}"/>
    <cellStyle name="Input 2 2 4 5 3 2" xfId="35905" xr:uid="{E2EB0780-9C0E-4A24-880E-2B6767D3EA59}"/>
    <cellStyle name="Input 2 2 4 5 4" xfId="31348" xr:uid="{8D380595-B35D-4CA8-921C-0B13EAAFF605}"/>
    <cellStyle name="Input 2 2 4 5 5" xfId="42216" xr:uid="{AAB41A90-F2B1-4B86-8C71-B958424501A0}"/>
    <cellStyle name="Input 2 2 4 6" xfId="24505" xr:uid="{FB8CBED1-D903-4C62-B687-0951C48471C2}"/>
    <cellStyle name="Input 2 2 4 6 2" xfId="26890" xr:uid="{42B34A8A-239B-43BA-90C2-EF874ED9F999}"/>
    <cellStyle name="Input 2 2 4 6 2 2" xfId="35981" xr:uid="{C53CA343-A0D0-48E6-BDDC-2F058265D7CA}"/>
    <cellStyle name="Input 2 2 4 6 3" xfId="33065" xr:uid="{ED9C43C9-F547-48C7-862F-9F9434A49389}"/>
    <cellStyle name="Input 2 2 4 6 4" xfId="42288" xr:uid="{A805EECA-954E-4853-AEB7-380DBF59A426}"/>
    <cellStyle name="Input 2 2 4 7" xfId="26738" xr:uid="{3EA3CA7E-363D-48EB-B93F-D36514F1C6BC}"/>
    <cellStyle name="Input 2 2 4 7 2" xfId="35829" xr:uid="{BB4EAD2E-9662-464A-836F-7DF8CDFB88AD}"/>
    <cellStyle name="Input 2 2 4 7 3" xfId="42364" xr:uid="{904AD640-AED8-47D7-990C-9C74848A0523}"/>
    <cellStyle name="Input 2 2 4 8" xfId="27553" xr:uid="{79E513C8-52A1-4868-AD24-7E0492221CFD}"/>
    <cellStyle name="Input 2 2 4 9" xfId="42136" xr:uid="{A4FF1A85-0D63-4CC1-A55A-EB0B3D6A64BB}"/>
    <cellStyle name="Input 2 2 5" xfId="20957" xr:uid="{03EC1B98-F74B-4F6A-92DD-CAA87A512C00}"/>
    <cellStyle name="Input 2 2 5 2" xfId="23968" xr:uid="{536FB245-0051-419C-8173-F6AAF3BB8B79}"/>
    <cellStyle name="Input 2 2 5 2 2" xfId="26689" xr:uid="{A59E8972-A93F-49C1-ABBD-B666619840F6}"/>
    <cellStyle name="Input 2 2 5 2 2 2" xfId="26978" xr:uid="{5396961E-2104-494B-A24A-F98526778BEC}"/>
    <cellStyle name="Input 2 2 5 2 2 2 2" xfId="36069" xr:uid="{2A12F42B-BF1F-423B-BF59-A37A74557DEC}"/>
    <cellStyle name="Input 2 2 5 2 2 3" xfId="35780" xr:uid="{78731772-0025-4634-B661-503D010A097C}"/>
    <cellStyle name="Input 2 2 5 2 3" xfId="26842" xr:uid="{303CD03F-ADDF-4D0C-ACE9-B334584EEA2B}"/>
    <cellStyle name="Input 2 2 5 2 3 2" xfId="35933" xr:uid="{0FF438D5-CF37-44AD-B31F-40D23E4077DC}"/>
    <cellStyle name="Input 2 2 5 2 4" xfId="32465" xr:uid="{F8738FC2-33A6-4D26-AD31-5FBFA2BDDCFA}"/>
    <cellStyle name="Input 2 2 5 2 5" xfId="42244" xr:uid="{58A857A3-C384-4611-8ABE-54AE583EAAD3}"/>
    <cellStyle name="Input 2 2 5 3" xfId="24959" xr:uid="{DC6A2932-126C-4932-8272-BF8E3A951569}"/>
    <cellStyle name="Input 2 2 5 3 2" xfId="26902" xr:uid="{7F18554D-1192-4E67-88BF-CA3A6035E82F}"/>
    <cellStyle name="Input 2 2 5 3 2 2" xfId="35993" xr:uid="{454F5325-93CC-4D48-8100-3B8E14C9A7D0}"/>
    <cellStyle name="Input 2 2 5 3 3" xfId="33746" xr:uid="{6ADF0330-81DF-488F-9577-F999A7CE1F33}"/>
    <cellStyle name="Input 2 2 5 3 4" xfId="42316" xr:uid="{7F51F370-8BD6-4DC6-8B06-EDD1D7F1F721}"/>
    <cellStyle name="Input 2 2 5 4" xfId="26766" xr:uid="{BE8DC5D5-6E3B-465B-A777-1F9CE04F9323}"/>
    <cellStyle name="Input 2 2 5 4 2" xfId="35857" xr:uid="{2DBCA9E0-32C8-41AF-ABA6-561320B5B0FD}"/>
    <cellStyle name="Input 2 2 5 4 3" xfId="42392" xr:uid="{26A190AF-723F-4EC2-8842-1DABA02C583B}"/>
    <cellStyle name="Input 2 2 5 5" xfId="28832" xr:uid="{BEFAAA3D-3ABF-4CD0-850B-C178C8BD76C9}"/>
    <cellStyle name="Input 2 2 5 6" xfId="42164" xr:uid="{CBBA3F81-D91E-4650-BC08-EE468257B845}"/>
    <cellStyle name="Input 2 2 6" xfId="20981" xr:uid="{74E02607-189E-46F1-9BE6-DF66C271B44F}"/>
    <cellStyle name="Input 2 2 6 2" xfId="23989" xr:uid="{16C33502-B7A2-4F4C-A902-EA059C1C99EA}"/>
    <cellStyle name="Input 2 2 6 2 2" xfId="26711" xr:uid="{1EAB9217-9C2E-4618-A4CD-E484DB678DAA}"/>
    <cellStyle name="Input 2 2 6 2 2 2" xfId="26999" xr:uid="{231466F1-E86C-4B6E-84D2-15756E8208D4}"/>
    <cellStyle name="Input 2 2 6 2 2 2 2" xfId="36090" xr:uid="{E3DB27AA-D6A6-4AFF-B0BF-9B4F76FE1E6F}"/>
    <cellStyle name="Input 2 2 6 2 2 3" xfId="35802" xr:uid="{9B038DED-6B91-41C0-A5A8-4A69DB40D0BE}"/>
    <cellStyle name="Input 2 2 6 2 3" xfId="26863" xr:uid="{A3240A18-D35E-49A8-88A9-1F579E66B2E1}"/>
    <cellStyle name="Input 2 2 6 2 3 2" xfId="35954" xr:uid="{11195467-168B-482D-9C09-A6AAF42AF9D9}"/>
    <cellStyle name="Input 2 2 6 2 4" xfId="32486" xr:uid="{97FE18A9-E730-4EC9-A3FA-B5853C173CBB}"/>
    <cellStyle name="Input 2 2 6 2 5" xfId="42265" xr:uid="{F89838D5-BDDC-422F-B40A-611B0D197405}"/>
    <cellStyle name="Input 2 2 6 3" xfId="24981" xr:uid="{68A2908C-7AD3-4ECE-A2C2-B7CC859D73CE}"/>
    <cellStyle name="Input 2 2 6 3 2" xfId="26923" xr:uid="{C95E2F26-6484-4D56-ADFD-E7FC89F08793}"/>
    <cellStyle name="Input 2 2 6 3 2 2" xfId="36014" xr:uid="{E7BE63C1-0F7E-426F-BF4C-2D4052DA085A}"/>
    <cellStyle name="Input 2 2 6 3 3" xfId="33768" xr:uid="{C661CFB7-0846-4FB8-96DC-F8E1A3E23A87}"/>
    <cellStyle name="Input 2 2 6 3 4" xfId="42337" xr:uid="{996C730A-2155-4D98-9062-EF8925C562B1}"/>
    <cellStyle name="Input 2 2 6 4" xfId="26787" xr:uid="{0CC45817-7AE5-4A76-8831-A437FC2FDA6B}"/>
    <cellStyle name="Input 2 2 6 4 2" xfId="35878" xr:uid="{A052176D-AC8F-41A0-8D65-4D6AF91BACDB}"/>
    <cellStyle name="Input 2 2 6 4 3" xfId="42413" xr:uid="{A8AAEB68-FAFB-47C2-9BC5-DDBEA9CA32CB}"/>
    <cellStyle name="Input 2 2 6 5" xfId="28854" xr:uid="{E89E07FB-44A8-4C6D-9A50-8225E6B40D78}"/>
    <cellStyle name="Input 2 2 6 6" xfId="42185" xr:uid="{2DA9C5DD-AD3B-4C51-B394-75E780D72701}"/>
    <cellStyle name="Input 2 2 7" xfId="20975" xr:uid="{E549EB66-C330-49C4-A5B4-2A8A2D8B9999}"/>
    <cellStyle name="Input 2 2 7 2" xfId="23985" xr:uid="{89823B2C-D839-4D99-A71C-49E0BFF0B54D}"/>
    <cellStyle name="Input 2 2 7 2 2" xfId="26707" xr:uid="{D1238661-FEC2-46AB-8E0B-61852FA9A393}"/>
    <cellStyle name="Input 2 2 7 2 2 2" xfId="26995" xr:uid="{8F392CAE-64B2-46BA-A493-148B732AC0AE}"/>
    <cellStyle name="Input 2 2 7 2 2 2 2" xfId="36086" xr:uid="{011ECCBB-43A0-4A24-BD66-4EACB74714C4}"/>
    <cellStyle name="Input 2 2 7 2 2 3" xfId="35798" xr:uid="{A0E49E28-7BF3-4C91-A4B8-410F3B188AB9}"/>
    <cellStyle name="Input 2 2 7 2 3" xfId="26859" xr:uid="{335CAE75-91C7-43FA-BBB7-21B914B1CAB4}"/>
    <cellStyle name="Input 2 2 7 2 3 2" xfId="35950" xr:uid="{DA799225-C7F5-42E0-9457-E7E5C2B61116}"/>
    <cellStyle name="Input 2 2 7 2 4" xfId="32482" xr:uid="{7ABA730F-FF19-490E-BBB6-3D43F072FE19}"/>
    <cellStyle name="Input 2 2 7 2 5" xfId="42261" xr:uid="{89D4DAD9-9D6A-495A-8B6D-7E7273F9A314}"/>
    <cellStyle name="Input 2 2 7 3" xfId="24977" xr:uid="{7A804960-7936-4523-8146-8B64323A6B3A}"/>
    <cellStyle name="Input 2 2 7 3 2" xfId="26919" xr:uid="{05E304BB-21CA-4EC8-A035-4373989A8F2A}"/>
    <cellStyle name="Input 2 2 7 3 2 2" xfId="36010" xr:uid="{CC83F980-6A6C-4222-8CAE-89560DE16531}"/>
    <cellStyle name="Input 2 2 7 3 3" xfId="33764" xr:uid="{1BEB737C-EE33-4FCF-8784-E1FE2BB9A383}"/>
    <cellStyle name="Input 2 2 7 3 4" xfId="42333" xr:uid="{ED980733-02CA-406F-94D5-2FF5FB2DBE53}"/>
    <cellStyle name="Input 2 2 7 4" xfId="26783" xr:uid="{865E1CCF-8998-4DA8-A013-D2D280E3DA44}"/>
    <cellStyle name="Input 2 2 7 4 2" xfId="35874" xr:uid="{124F173D-D181-4718-8B54-4CA680D0EEE1}"/>
    <cellStyle name="Input 2 2 7 4 3" xfId="42409" xr:uid="{BD6ED906-D428-4186-81AD-763C9D60AD27}"/>
    <cellStyle name="Input 2 2 7 5" xfId="28850" xr:uid="{14F170B4-6137-4351-B1F3-1637E6B753EE}"/>
    <cellStyle name="Input 2 2 7 6" xfId="42181" xr:uid="{6BF05D24-34B3-4337-867F-7D028CBF745C}"/>
    <cellStyle name="Input 2 2 8" xfId="20257" xr:uid="{6F09AE19-C38C-4908-9904-0163B3A9EDC2}"/>
    <cellStyle name="Input 2 2 8 2" xfId="23082" xr:uid="{16BA065C-14EE-493C-AB92-E67D12ECC85D}"/>
    <cellStyle name="Input 2 2 8 2 2" xfId="26815" xr:uid="{DEB34339-D2B4-47E7-8CE6-176C5EFC34E8}"/>
    <cellStyle name="Input 2 2 8 2 2 2" xfId="35906" xr:uid="{3A7E173D-6096-42D8-8235-FFE1F194A4DE}"/>
    <cellStyle name="Input 2 2 8 2 3" xfId="31362" xr:uid="{F8D15773-78A2-434A-AE6B-AC271CE0DB00}"/>
    <cellStyle name="Input 2 2 8 2 4" xfId="42217" xr:uid="{EF9A7679-E00F-4679-8A90-844A178E3D73}"/>
    <cellStyle name="Input 2 2 8 3" xfId="25612" xr:uid="{398EA7F0-32CA-4A5E-BAB3-9E76E18A48A7}"/>
    <cellStyle name="Input 2 2 8 3 2" xfId="26951" xr:uid="{25CE1EB6-7473-4E06-BFCD-D94CDAAB6448}"/>
    <cellStyle name="Input 2 2 8 3 2 2" xfId="36042" xr:uid="{B624AD18-A992-47A8-95D0-A13B3C3BE4B8}"/>
    <cellStyle name="Input 2 2 8 3 3" xfId="34499" xr:uid="{11EED6D0-5059-4AF7-9A32-E0EBEC309E39}"/>
    <cellStyle name="Input 2 2 8 3 4" xfId="42289" xr:uid="{479D2045-03EC-454C-B9C3-D22509DE4040}"/>
    <cellStyle name="Input 2 2 8 4" xfId="26739" xr:uid="{E56F0D7F-0853-449B-B4A8-90F9B4FF70BB}"/>
    <cellStyle name="Input 2 2 8 4 2" xfId="35830" xr:uid="{A3928882-7AAF-420E-8A0E-2DBE34D3F089}"/>
    <cellStyle name="Input 2 2 8 4 3" xfId="42365" xr:uid="{C93CE78F-94EA-403E-B7C9-81C11A4004FF}"/>
    <cellStyle name="Input 2 2 8 5" xfId="27575" xr:uid="{796574FB-7E83-4127-810D-522DC8FB8896}"/>
    <cellStyle name="Input 2 2 8 6" xfId="42137" xr:uid="{F08FEBAA-0199-4722-96B4-93FB59F9F835}"/>
    <cellStyle name="Input 2 2 9" xfId="22703" xr:uid="{6ED74F4C-625B-45F5-8552-E7A6784260B8}"/>
    <cellStyle name="Input 2 2 9 2" xfId="25009" xr:uid="{AA978138-79D0-4C14-BE09-D0423AFCACE9}"/>
    <cellStyle name="Input 2 2 9 2 2" xfId="26935" xr:uid="{9A5A8BED-1927-44F3-907B-9E0109338D77}"/>
    <cellStyle name="Input 2 2 9 2 2 2" xfId="36026" xr:uid="{E516EBF8-205B-4FC2-83BA-64D04D85157D}"/>
    <cellStyle name="Input 2 2 9 2 3" xfId="33799" xr:uid="{7BA46A0B-AC04-4CE4-A9F0-F37E66EB5F30}"/>
    <cellStyle name="Input 2 2 9 3" xfId="26799" xr:uid="{90A96CB3-86F8-4618-A350-1DF124FC59C9}"/>
    <cellStyle name="Input 2 2 9 3 2" xfId="35890" xr:uid="{EFEE38CC-5569-4E77-9440-6DB707E2BECE}"/>
    <cellStyle name="Input 2 2 9 4" xfId="30836" xr:uid="{63ADEE15-4741-4CFC-B19D-6626A58E57E8}"/>
    <cellStyle name="Input 2 2 9 5" xfId="42197" xr:uid="{C1CA7A43-92E3-4111-BBB0-C9692786DE1D}"/>
    <cellStyle name="Input 2 3" xfId="610" xr:uid="{93CA7C97-743B-4DA5-A856-ED86FF82C175}"/>
    <cellStyle name="Input 2 3 2" xfId="7996" xr:uid="{E04AEFFD-B350-424F-A8C2-1A8F9492E873}"/>
    <cellStyle name="Input 2 3 3" xfId="6649" xr:uid="{B1928825-AC14-4AA0-B8DF-DDAD55044C3E}"/>
    <cellStyle name="Input 2 4" xfId="611" xr:uid="{BC7B9FAF-C4A3-48C0-BE95-42227DD183CD}"/>
    <cellStyle name="Input 2 4 2" xfId="6650" xr:uid="{59AB2078-BE54-4D44-B2B4-EA11BBF9A9FF}"/>
    <cellStyle name="Input 3" xfId="612" xr:uid="{8350095A-9BD6-45EB-93A3-36598D432746}"/>
    <cellStyle name="Input 3 2" xfId="2196" xr:uid="{69947ABD-7D5A-4BB7-B959-0622C2943DB2}"/>
    <cellStyle name="Input 3 2 2" xfId="10178" xr:uid="{4BF17385-DEA9-4FA0-962E-4CCB54E4C8EF}"/>
    <cellStyle name="Input 3 3" xfId="10177" xr:uid="{A1848C0C-B5FA-4687-8FA4-F6C120B85862}"/>
    <cellStyle name="Input 3 4" xfId="8784" xr:uid="{3FD559EF-ED3B-4F0B-BED0-708E692538BD}"/>
    <cellStyle name="Input 3 5" xfId="38208" xr:uid="{CDA70C9B-B78B-47F9-8705-8256640B235A}"/>
    <cellStyle name="Input 4" xfId="9" xr:uid="{6C9A7927-4B04-4DE5-B96B-4606380800EF}"/>
    <cellStyle name="Input 5" xfId="13139" xr:uid="{ED5EBFE6-9D1A-4843-BAA3-4D5A83309EE9}"/>
    <cellStyle name="Input 6" xfId="6598" xr:uid="{0C382C1C-9DDA-4929-A446-FB2072E9FB23}"/>
    <cellStyle name="Linked Cell" xfId="3974" builtinId="24" customBuiltin="1"/>
    <cellStyle name="Linked Cell 2" xfId="103" xr:uid="{99648781-29D7-4163-99AE-6E74F8271693}"/>
    <cellStyle name="Linked Cell 2 2" xfId="613" xr:uid="{E6604E81-57D8-4C75-8771-43A9F53CA3E2}"/>
    <cellStyle name="Linked Cell 2 2 2" xfId="9008" xr:uid="{541A3796-FCBD-4704-9E45-893798124190}"/>
    <cellStyle name="Linked Cell 2 2 2 2" xfId="9782" xr:uid="{B20E1E6D-1DDB-4903-B982-5D46E8B8F4B4}"/>
    <cellStyle name="Linked Cell 2 2 3" xfId="8592" xr:uid="{F69E6F14-862D-4B13-9F46-547D2D1DBF6E}"/>
    <cellStyle name="Linked Cell 2 3" xfId="614" xr:uid="{5404EC34-0A11-42BA-9728-AF5B84DDC664}"/>
    <cellStyle name="Linked Cell 2 3 2" xfId="7997" xr:uid="{14909C76-3B16-4A9B-A352-28720858BC62}"/>
    <cellStyle name="Linked Cell 2 4" xfId="615" xr:uid="{910C8C84-65A1-4756-A04E-7D598B81A28E}"/>
    <cellStyle name="Linked Cell 3" xfId="616" xr:uid="{12F0078E-6A49-40F7-9F95-4C9A9B42C478}"/>
    <cellStyle name="Linked Cell 3 2" xfId="2199" xr:uid="{F5333298-B856-48B4-8A94-D998AF0C1E74}"/>
    <cellStyle name="Linked Cell 3 2 2" xfId="10180" xr:uid="{77F42A7C-AC7A-40A9-9566-D5041517F756}"/>
    <cellStyle name="Linked Cell 3 3" xfId="10179" xr:uid="{DD8CDBAC-BD46-41BA-9978-590B577CBBD6}"/>
    <cellStyle name="Linked Cell 3 4" xfId="8781" xr:uid="{CA4D2B9D-AD7C-4807-AA93-7785688824C7}"/>
    <cellStyle name="Linked Cell 3 5" xfId="38209" xr:uid="{6B621E83-64A0-4C58-86D4-AE0D3027EAC0}"/>
    <cellStyle name="Linked Cell 4" xfId="12" xr:uid="{7E0E8465-110D-4026-8E72-08E689AB8AC2}"/>
    <cellStyle name="Linked Cell 5" xfId="13142" xr:uid="{031DC8EE-8EA7-4ABF-BC4D-34C755B82570}"/>
    <cellStyle name="Linked Cell 6" xfId="6601" xr:uid="{7091EAAA-06A4-4868-A40B-393E929F0FFB}"/>
    <cellStyle name="Neutral" xfId="5996" builtinId="28" customBuiltin="1"/>
    <cellStyle name="Neutral 2" xfId="104" xr:uid="{021F526C-E538-4143-9831-013EB56A0CF2}"/>
    <cellStyle name="Neutral 2 2" xfId="617" xr:uid="{38E4DD67-1D0F-4E99-B36A-DDDABDFE29EA}"/>
    <cellStyle name="Neutral 2 2 2" xfId="9009" xr:uid="{93B09133-6877-4204-9441-50A8107B326A}"/>
    <cellStyle name="Neutral 2 2 2 2" xfId="9783" xr:uid="{6FD7E3AB-D1FC-4437-8414-6BD1709EFE30}"/>
    <cellStyle name="Neutral 2 2 3" xfId="8593" xr:uid="{FE1528C3-95E5-40DD-84C0-8B54A7FDCEE1}"/>
    <cellStyle name="Neutral 2 3" xfId="618" xr:uid="{087B287E-8A8F-4F4A-9DBB-2B8F618CE606}"/>
    <cellStyle name="Neutral 2 3 2" xfId="7998" xr:uid="{AA0F48EF-76AE-4B05-A78E-04D70EC8C84D}"/>
    <cellStyle name="Neutral 2 4" xfId="619" xr:uid="{AFAC0638-82B2-4BF9-AF8F-A211D7B8BACE}"/>
    <cellStyle name="Neutral 3" xfId="144" xr:uid="{F85BF772-0E2E-42C9-B878-C52765D8CE16}"/>
    <cellStyle name="Neutral 3 2" xfId="620" xr:uid="{1F7090A6-B24F-4197-86D2-1B09AD9519C8}"/>
    <cellStyle name="Neutral 3 2 2" xfId="10182" xr:uid="{F48A4E35-1679-4560-B544-D7E02DF5C273}"/>
    <cellStyle name="Neutral 3 3" xfId="1662" xr:uid="{FA176E7B-2FD9-4F9D-881B-853CDA94E38F}"/>
    <cellStyle name="Neutral 3 3 2" xfId="10181" xr:uid="{4D9D6BD5-3B33-41B8-9C53-CB2527037E41}"/>
    <cellStyle name="Neutral 3 4" xfId="8785" xr:uid="{AAF7AAFA-628A-40CF-AA21-B41E9E646BEA}"/>
    <cellStyle name="Neutral 3 5" xfId="38210" xr:uid="{6524AD91-8409-4611-BF90-CB6BD8AE5D04}"/>
    <cellStyle name="Neutral 4" xfId="319" xr:uid="{47001117-E468-4BE3-8C9C-2EC02583B0F9}"/>
    <cellStyle name="Neutral 5" xfId="6228" xr:uid="{F9DA6195-5854-4028-828E-19D7B0A81C0E}"/>
    <cellStyle name="Neutral 6" xfId="13138" xr:uid="{5D675F11-4E84-4F5E-B509-6A146AB7218A}"/>
    <cellStyle name="Neutral 7" xfId="6597" xr:uid="{32449076-E829-49A6-A6C5-D6E6320AF4AC}"/>
    <cellStyle name="Normal" xfId="0" builtinId="0"/>
    <cellStyle name="Normal - Style1" xfId="7470" xr:uid="{1295A6C7-FAD3-4728-AE11-5DE0B8D57E97}"/>
    <cellStyle name="Normal - Style1 2" xfId="6552" xr:uid="{C8282F91-853C-41E3-A3B1-67C0F03F6FAE}"/>
    <cellStyle name="Normal - Style2" xfId="7518" xr:uid="{7C2E7083-1366-492A-8AEB-50A4B724EB16}"/>
    <cellStyle name="Normal - Style3" xfId="7111" xr:uid="{9C932F2A-A9D1-4F60-BC3F-23C13E7DCA34}"/>
    <cellStyle name="Normal - Style4" xfId="6894" xr:uid="{0525E82A-99D2-471A-A3E8-0518A7F3FB22}"/>
    <cellStyle name="Normal - Style5" xfId="7275" xr:uid="{0A1C9FE7-DB85-4004-939C-979F874780A9}"/>
    <cellStyle name="Normal - Style6" xfId="7110" xr:uid="{CE201517-2189-497E-845C-294A8D3A777C}"/>
    <cellStyle name="Normal - Style7" xfId="7471" xr:uid="{220FF99D-BF21-4924-BA47-4159B74CCB95}"/>
    <cellStyle name="Normal - Style8" xfId="7517" xr:uid="{79E9C734-6B29-487E-ABBF-DF48F5FFDB29}"/>
    <cellStyle name="Normal 10" xfId="41" xr:uid="{7955546B-7B45-46F1-8AD6-BD84AA7AC26A}"/>
    <cellStyle name="Normal 10 10" xfId="48030" xr:uid="{208A759F-ACD8-4FA5-8ED9-7A3567E28859}"/>
    <cellStyle name="Normal 10 2" xfId="137" xr:uid="{7B721281-F1A8-40F8-A105-5FEA85988C57}"/>
    <cellStyle name="Normal 10 2 2" xfId="952" xr:uid="{D59E2717-3C43-4FB9-AF48-E762DB6E2DAC}"/>
    <cellStyle name="Normal 10 2 2 10" xfId="27088" xr:uid="{75834D84-BD4D-49A8-9F42-01AE6750DD74}"/>
    <cellStyle name="Normal 10 2 2 11" xfId="36208" xr:uid="{01DE09AA-EF77-4736-AB4C-F265D423858C}"/>
    <cellStyle name="Normal 10 2 2 12" xfId="6800" xr:uid="{6860826E-7E20-4492-ABA8-35F99581CA5F}"/>
    <cellStyle name="Normal 10 2 2 13" xfId="43048" xr:uid="{B12BE4FC-DDB4-4353-8E25-0CE0417A2EF2}"/>
    <cellStyle name="Normal 10 2 2 2" xfId="2095" xr:uid="{349A71F0-34F9-41A1-AAB7-B67BECD09BC2}"/>
    <cellStyle name="Normal 10 2 2 2 10" xfId="7386" xr:uid="{6DE97EB7-9B6B-44F5-AB4F-E5B5844A3C5C}"/>
    <cellStyle name="Normal 10 2 2 2 11" xfId="44142" xr:uid="{E0FF4396-9A24-44ED-9A60-1CD42422B281}"/>
    <cellStyle name="Normal 10 2 2 2 2" xfId="3858" xr:uid="{ACB938C1-A845-48EA-8832-9F39E40F5C41}"/>
    <cellStyle name="Normal 10 2 2 2 2 2" xfId="23682" xr:uid="{DB7598BA-40F2-44B0-8C69-8D6994EB5472}"/>
    <cellStyle name="Normal 10 2 2 2 2 2 2" xfId="26308" xr:uid="{E2E8041C-DEE8-4B00-954B-51F8343C9B46}"/>
    <cellStyle name="Normal 10 2 2 2 2 2 2 2" xfId="35348" xr:uid="{35930C5C-ABD7-4BBD-8B0F-47CF50260396}"/>
    <cellStyle name="Normal 10 2 2 2 2 2 3" xfId="32093" xr:uid="{A4679F48-3F81-4F19-97AB-992A7BE6A80E}"/>
    <cellStyle name="Normal 10 2 2 2 2 2 4" xfId="39701" xr:uid="{C5704894-A351-4467-ADF6-A6EF8DEDBABB}"/>
    <cellStyle name="Normal 10 2 2 2 2 3" xfId="24648" xr:uid="{CA4574B3-0204-448F-8666-D129C375DA61}"/>
    <cellStyle name="Normal 10 2 2 2 2 3 2" xfId="33328" xr:uid="{9635A449-DF3D-4A75-A283-5E3951855284}"/>
    <cellStyle name="Normal 10 2 2 2 2 3 3" xfId="41693" xr:uid="{FC21B561-2568-49AC-880C-7C4A635AB1F4}"/>
    <cellStyle name="Normal 10 2 2 2 2 4" xfId="22292" xr:uid="{5F098A8A-B07E-4DA3-88B5-FB0524279514}"/>
    <cellStyle name="Normal 10 2 2 2 2 4 2" xfId="30374" xr:uid="{E40B8769-D03F-4F4C-A68A-4A2B207119A3}"/>
    <cellStyle name="Normal 10 2 2 2 2 5" xfId="28409" xr:uid="{673424A9-2302-4811-8EAE-C039AF5E190E}"/>
    <cellStyle name="Normal 10 2 2 2 2 6" xfId="37733" xr:uid="{4D059447-B892-45A5-8EC5-D97A04BE074C}"/>
    <cellStyle name="Normal 10 2 2 2 2 7" xfId="20705" xr:uid="{594CB296-994A-4B8C-AB58-205C63DC8AF2}"/>
    <cellStyle name="Normal 10 2 2 2 2 8" xfId="45883" xr:uid="{B7395657-835D-4C64-BE46-822181977AFF}"/>
    <cellStyle name="Normal 10 2 2 2 3" xfId="5229" xr:uid="{0AF16167-3E76-4F9C-AF72-2A12CF9A32C5}"/>
    <cellStyle name="Normal 10 2 2 2 3 2" xfId="23274" xr:uid="{2E0314F9-081F-4DB7-B5E2-172E4141F080}"/>
    <cellStyle name="Normal 10 2 2 2 3 2 2" xfId="31600" xr:uid="{E316EAA6-14C4-467D-A83D-28AE2759C621}"/>
    <cellStyle name="Normal 10 2 2 2 3 2 3" xfId="39158" xr:uid="{B0525901-E5FB-4D81-BC71-401A7847F97B}"/>
    <cellStyle name="Normal 10 2 2 2 3 3" xfId="25815" xr:uid="{4AD2FA8E-87D5-49DF-883E-00D92ECBE811}"/>
    <cellStyle name="Normal 10 2 2 2 3 3 2" xfId="34768" xr:uid="{2C13E216-75FF-45EF-A596-BC902B9EC0EF}"/>
    <cellStyle name="Normal 10 2 2 2 3 3 3" xfId="41140" xr:uid="{4478ADF3-7B1E-44F6-97EB-B436E877176F}"/>
    <cellStyle name="Normal 10 2 2 2 3 4" xfId="21790" xr:uid="{B7291FF2-FF13-4359-AEE3-DA2C7182CFA6}"/>
    <cellStyle name="Normal 10 2 2 2 3 4 2" xfId="29778" xr:uid="{7ECFA1AC-61A9-4ADE-88A3-21AE80D85068}"/>
    <cellStyle name="Normal 10 2 2 2 3 5" xfId="27844" xr:uid="{4DB7F47A-E5C2-47D5-8277-62DAFE684CCD}"/>
    <cellStyle name="Normal 10 2 2 2 3 6" xfId="37146" xr:uid="{4D63E5C1-3C15-4D9F-9431-587BA0F00AF9}"/>
    <cellStyle name="Normal 10 2 2 2 3 7" xfId="20387" xr:uid="{A3CAAC70-FDFE-46A7-BEF7-23B2AB60205E}"/>
    <cellStyle name="Normal 10 2 2 2 3 8" xfId="47232" xr:uid="{F360B586-AADF-4DA6-B1C3-331A85275C25}"/>
    <cellStyle name="Normal 10 2 2 2 4" xfId="22854" xr:uid="{04AF4E33-DF75-4237-92CD-FBB7983CEEF2}"/>
    <cellStyle name="Normal 10 2 2 2 4 2" xfId="25242" xr:uid="{A21CF023-B82C-49F1-9E5D-E1A03D52FF9B}"/>
    <cellStyle name="Normal 10 2 2 2 4 2 2" xfId="34059" xr:uid="{15D05973-8D2C-49A3-AF12-5A2B5568E163}"/>
    <cellStyle name="Normal 10 2 2 2 4 3" xfId="31069" xr:uid="{8245149B-BB3D-48CB-9634-99E458F08B7D}"/>
    <cellStyle name="Normal 10 2 2 2 4 4" xfId="38502" xr:uid="{FFA97CFA-1028-48D1-BB2F-F95FE7C7571B}"/>
    <cellStyle name="Normal 10 2 2 2 5" xfId="24228" xr:uid="{AFC49352-A726-4B08-A37E-D8486C5545F4}"/>
    <cellStyle name="Normal 10 2 2 2 5 2" xfId="32771" xr:uid="{9F2AC15D-A6D8-4658-86F2-CB77D9713BE8}"/>
    <cellStyle name="Normal 10 2 2 2 5 3" xfId="40436" xr:uid="{909D62E0-68BE-434C-8ACA-ECEEB3C3F647}"/>
    <cellStyle name="Normal 10 2 2 2 6" xfId="21252" xr:uid="{CE535DD7-B4EB-4A73-8AFD-7DB96EDC25C4}"/>
    <cellStyle name="Normal 10 2 2 2 6 2" xfId="29171" xr:uid="{DB7DFE55-EBFD-49EB-B60F-34A50B96BC88}"/>
    <cellStyle name="Normal 10 2 2 2 7" xfId="27259" xr:uid="{424325AD-B87F-4F50-BDE1-34DF58334A12}"/>
    <cellStyle name="Normal 10 2 2 2 8" xfId="36405" xr:uid="{70C0AA25-C6C7-4A9D-9BF2-F1ADE54AB5AF}"/>
    <cellStyle name="Normal 10 2 2 2 9" xfId="20060" xr:uid="{9518F7EE-C332-46C9-8241-F104A5EB2623}"/>
    <cellStyle name="Normal 10 2 2 3" xfId="1535" xr:uid="{6E726E36-6EF8-4221-A606-2DB8D88E5064}"/>
    <cellStyle name="Normal 10 2 2 3 10" xfId="43626" xr:uid="{7935852A-EDAC-4AF5-9DF9-314E5481C69A}"/>
    <cellStyle name="Normal 10 2 2 3 2" xfId="3342" xr:uid="{B2534F55-40F7-448B-BF7E-84B37DAF67C9}"/>
    <cellStyle name="Normal 10 2 2 3 2 2" xfId="23809" xr:uid="{BC925298-274A-462F-9287-82617144AF3D}"/>
    <cellStyle name="Normal 10 2 2 3 2 2 2" xfId="26489" xr:uid="{11E86965-660E-48EA-943E-B3F81C97EA97}"/>
    <cellStyle name="Normal 10 2 2 3 2 2 2 2" xfId="35544" xr:uid="{8469C637-321F-4A13-8CC1-F4E790E95B51}"/>
    <cellStyle name="Normal 10 2 2 3 2 2 3" xfId="32272" xr:uid="{14E5A7EC-269F-4ADD-B4A7-91D5A1A114E2}"/>
    <cellStyle name="Normal 10 2 2 3 2 2 4" xfId="39889" xr:uid="{9C2D9A0B-97BE-4409-AAC0-18E0D919441A}"/>
    <cellStyle name="Normal 10 2 2 3 2 3" xfId="24774" xr:uid="{9E74F838-4BF5-40E6-806D-79D235C40CE8}"/>
    <cellStyle name="Normal 10 2 2 3 2 3 2" xfId="33515" xr:uid="{865FE104-F32C-468F-A18D-8DE1B4D3973B}"/>
    <cellStyle name="Normal 10 2 2 3 2 3 3" xfId="41874" xr:uid="{51AB3967-7063-413F-AE2F-2758C4085A7F}"/>
    <cellStyle name="Normal 10 2 2 3 2 4" xfId="22465" xr:uid="{3F8ABD7A-BBAC-4FED-8021-40580FF97CBD}"/>
    <cellStyle name="Normal 10 2 2 3 2 4 2" xfId="30571" xr:uid="{2CFADCE9-F77E-4F2F-8FF6-86188A042643}"/>
    <cellStyle name="Normal 10 2 2 3 2 5" xfId="28596" xr:uid="{E2F97CF9-3DEB-4A2C-898F-91D0CFCFF711}"/>
    <cellStyle name="Normal 10 2 2 3 2 6" xfId="37929" xr:uid="{821A8FC4-47EC-4826-BAC8-027EDCAF1C7C}"/>
    <cellStyle name="Normal 10 2 2 3 2 7" xfId="20821" xr:uid="{AF574217-9FC8-49C8-B092-DEEAC94D052F}"/>
    <cellStyle name="Normal 10 2 2 3 2 8" xfId="45367" xr:uid="{5BAEC2EF-0E88-41A0-BE32-A0B806C00614}"/>
    <cellStyle name="Normal 10 2 2 3 3" xfId="20504" xr:uid="{383F0818-E81C-4FA1-9261-B0A1B880BFE4}"/>
    <cellStyle name="Normal 10 2 2 3 3 2" xfId="23452" xr:uid="{6D0C3A84-1244-4523-9DBE-506E241DFEC5}"/>
    <cellStyle name="Normal 10 2 2 3 3 2 2" xfId="31781" xr:uid="{BB50CF7F-16BC-4B36-93D7-A076AA41EE8F}"/>
    <cellStyle name="Normal 10 2 2 3 3 2 3" xfId="39333" xr:uid="{D248D9BF-9726-496B-9F90-949CDF42506A}"/>
    <cellStyle name="Normal 10 2 2 3 3 3" xfId="25997" xr:uid="{CD1763A5-DDA3-498E-B433-44E1D0A9BAC9}"/>
    <cellStyle name="Normal 10 2 2 3 3 3 2" xfId="34963" xr:uid="{700AE612-67D6-4FF0-8F0C-61C4E92B41A0}"/>
    <cellStyle name="Normal 10 2 2 3 3 3 3" xfId="41329" xr:uid="{045512D6-2F53-496D-AF17-5C8A51D66128}"/>
    <cellStyle name="Normal 10 2 2 3 3 4" xfId="21971" xr:uid="{90E66D9A-BF3D-4F5B-B5E3-5AF391F2B9D4}"/>
    <cellStyle name="Normal 10 2 2 3 3 4 2" xfId="29981" xr:uid="{1C1C70D8-AC32-4FBF-BAED-A7C0341502C4}"/>
    <cellStyle name="Normal 10 2 2 3 3 5" xfId="28040" xr:uid="{02450C40-9190-4F58-8717-4EF428A9AFB6}"/>
    <cellStyle name="Normal 10 2 2 3 3 6" xfId="37348" xr:uid="{3C86F849-9DF0-4600-B28C-416DC57F26BB}"/>
    <cellStyle name="Normal 10 2 2 3 4" xfId="22981" xr:uid="{82F35736-074F-4472-8680-EEBC406BB778}"/>
    <cellStyle name="Normal 10 2 2 3 4 2" xfId="25429" xr:uid="{A0CBE721-327B-4178-99F9-C3873434E118}"/>
    <cellStyle name="Normal 10 2 2 3 4 2 2" xfId="34260" xr:uid="{B17C8E83-404F-45BD-95B9-0D00D54ED749}"/>
    <cellStyle name="Normal 10 2 2 3 4 3" xfId="31253" xr:uid="{D0D59D12-14E8-4074-AF8D-D0C47CB5AAB1}"/>
    <cellStyle name="Normal 10 2 2 3 4 4" xfId="38694" xr:uid="{4F7A4356-78DF-4D3F-BDAA-9602D0CC32B3}"/>
    <cellStyle name="Normal 10 2 2 3 5" xfId="24411" xr:uid="{99D8AD47-4038-48FB-AF90-48504833F710}"/>
    <cellStyle name="Normal 10 2 2 3 5 2" xfId="32961" xr:uid="{2F6DE711-A111-4EBA-8FE5-482EB415C57B}"/>
    <cellStyle name="Normal 10 2 2 3 5 3" xfId="40620" xr:uid="{7FCCE8AF-D2D0-4F85-B269-994574C14A62}"/>
    <cellStyle name="Normal 10 2 2 3 6" xfId="21434" xr:uid="{F59FB8EB-04A3-4F60-9F48-6B3CD56D1A49}"/>
    <cellStyle name="Normal 10 2 2 3 6 2" xfId="29373" xr:uid="{D6E93013-85BB-4D57-A4DC-EB86FB2FE1F6}"/>
    <cellStyle name="Normal 10 2 2 3 7" xfId="27449" xr:uid="{BA2EACB1-8853-4A36-AF55-4A600E6342B0}"/>
    <cellStyle name="Normal 10 2 2 3 8" xfId="36604" xr:uid="{844A8448-D192-4775-9283-46145CCEDD57}"/>
    <cellStyle name="Normal 10 2 2 3 9" xfId="13338" xr:uid="{9FDC91E8-BCBD-4B6C-ABD4-E854BF48DAD1}"/>
    <cellStyle name="Normal 10 2 2 4" xfId="2764" xr:uid="{A8EC5702-C2F2-4F98-90BB-E0E7490D8DE1}"/>
    <cellStyle name="Normal 10 2 2 4 2" xfId="23903" xr:uid="{DC6A7B72-BC4E-496E-AB2C-A3F3868567F3}"/>
    <cellStyle name="Normal 10 2 2 4 2 2" xfId="26621" xr:uid="{1313846A-A2F1-4907-9911-2D7346F66DA0}"/>
    <cellStyle name="Normal 10 2 2 4 2 2 2" xfId="35704" xr:uid="{012C3C92-28A3-42FA-A8C4-59EA028F8381}"/>
    <cellStyle name="Normal 10 2 2 4 2 2 3" xfId="40049" xr:uid="{DDC63E10-864C-44E0-9A58-D40BC5F68BD7}"/>
    <cellStyle name="Normal 10 2 2 4 2 3" xfId="32399" xr:uid="{91DF5625-1E99-4217-BBFB-48F262C7E321}"/>
    <cellStyle name="Normal 10 2 2 4 2 3 2" xfId="42032" xr:uid="{BF09EF69-F6A4-46A8-8DFC-96450D2953DF}"/>
    <cellStyle name="Normal 10 2 2 4 2 4" xfId="38084" xr:uid="{744F24BF-83A0-4614-B23D-BECEA865DB93}"/>
    <cellStyle name="Normal 10 2 2 4 3" xfId="25533" xr:uid="{C39B191A-E264-4E05-BCFF-EF0D9982BE72}"/>
    <cellStyle name="Normal 10 2 2 4 3 2" xfId="34409" xr:uid="{A4601353-A348-4E78-BE55-22464FED705C}"/>
    <cellStyle name="Normal 10 2 2 4 3 3" xfId="38839" xr:uid="{755F9522-3D72-4737-97CF-A9945D0EFBD5}"/>
    <cellStyle name="Normal 10 2 2 4 4" xfId="24890" xr:uid="{EE6355D1-B814-4382-9FF8-9756BEAE6FAF}"/>
    <cellStyle name="Normal 10 2 2 4 4 2" xfId="33672" xr:uid="{DD29BAF1-526C-4D03-9D52-BF49EEC77C91}"/>
    <cellStyle name="Normal 10 2 2 4 4 3" xfId="40781" xr:uid="{6CB939EC-3CA6-4142-ABC2-AA31B4396CF5}"/>
    <cellStyle name="Normal 10 2 2 4 5" xfId="22608" xr:uid="{CE40E480-9239-4F33-AAFC-1F1A916296EB}"/>
    <cellStyle name="Normal 10 2 2 4 5 2" xfId="30736" xr:uid="{011CBE4A-E34F-405B-BD15-6004BA891644}"/>
    <cellStyle name="Normal 10 2 2 4 6" xfId="28760" xr:uid="{DADD097A-0F65-4441-9972-64A8DB3F0B04}"/>
    <cellStyle name="Normal 10 2 2 4 7" xfId="36773" xr:uid="{0CD6CBE3-8AFE-4C44-8309-0FF48ABA472A}"/>
    <cellStyle name="Normal 10 2 2 4 8" xfId="16874" xr:uid="{D7C830E3-C68F-42AC-A93C-8B0C8FF69E58}"/>
    <cellStyle name="Normal 10 2 2 4 9" xfId="44789" xr:uid="{CEC86D50-45AA-434B-B1EC-90DA08CBD505}"/>
    <cellStyle name="Normal 10 2 2 5" xfId="4713" xr:uid="{3B569642-BE3E-4B13-8CBB-09798B06FECD}"/>
    <cellStyle name="Normal 10 2 2 5 2" xfId="23578" xr:uid="{582C6082-15D6-4A4D-B530-6EF17BC1EA7E}"/>
    <cellStyle name="Normal 10 2 2 5 2 2" xfId="26157" xr:uid="{E6F80399-D787-43FB-8626-C23B78E36F67}"/>
    <cellStyle name="Normal 10 2 2 5 2 2 2" xfId="35168" xr:uid="{73F09835-F651-4B07-B060-E9DF3456FE4E}"/>
    <cellStyle name="Normal 10 2 2 5 2 3" xfId="31942" xr:uid="{B3740EBA-E7F4-4811-BD6D-00544F552350}"/>
    <cellStyle name="Normal 10 2 2 5 2 4" xfId="39521" xr:uid="{2C0E8171-5B90-4507-9150-8832FF12BB4C}"/>
    <cellStyle name="Normal 10 2 2 5 3" xfId="24542" xr:uid="{54400E3C-F30E-4D2B-B929-82A062FD53F1}"/>
    <cellStyle name="Normal 10 2 2 5 3 2" xfId="33154" xr:uid="{E8C36C84-66A8-4674-922A-7C1A30C7B07F}"/>
    <cellStyle name="Normal 10 2 2 5 3 3" xfId="41519" xr:uid="{8F0B6B84-FBCC-4652-A4AB-8AC7E2C73FF4}"/>
    <cellStyle name="Normal 10 2 2 5 4" xfId="22133" xr:uid="{B8EBD2BF-B232-48E1-9EE6-5C985BF9C9D1}"/>
    <cellStyle name="Normal 10 2 2 5 4 2" xfId="30186" xr:uid="{EBCE5562-D397-4D5F-AA6A-D0F7616DDCBE}"/>
    <cellStyle name="Normal 10 2 2 5 5" xfId="28236" xr:uid="{5CB1C432-B405-4839-8899-A5AD23D83650}"/>
    <cellStyle name="Normal 10 2 2 5 6" xfId="37552" xr:uid="{5B0ABE79-8A49-49EA-806D-3AE3CEFB37FF}"/>
    <cellStyle name="Normal 10 2 2 5 7" xfId="20615" xr:uid="{A618529A-A0C3-42EE-BE44-A2742DCD2C8C}"/>
    <cellStyle name="Normal 10 2 2 5 8" xfId="46716" xr:uid="{106531FE-286D-4290-969C-ECB4C95277C4}"/>
    <cellStyle name="Normal 10 2 2 6" xfId="5617" xr:uid="{E476349F-7147-45D4-973A-F68766DC38AF}"/>
    <cellStyle name="Normal 10 2 2 6 2" xfId="23127" xr:uid="{245E57DC-D13A-4325-B427-0F4962D15174}"/>
    <cellStyle name="Normal 10 2 2 6 2 2" xfId="31438" xr:uid="{B0F4FC54-1AE5-45AF-BA2C-7072DE6E3789}"/>
    <cellStyle name="Normal 10 2 2 6 2 3" xfId="38996" xr:uid="{1C1122B9-7BC9-4AFE-A7E3-4F05A4DF4484}"/>
    <cellStyle name="Normal 10 2 2 6 3" xfId="25657" xr:uid="{FF4D7B3E-01DE-46D0-A044-E02598D0D5C1}"/>
    <cellStyle name="Normal 10 2 2 6 3 2" xfId="34583" xr:uid="{F7A0E489-5DEC-42FD-BF71-3A7CC082921C}"/>
    <cellStyle name="Normal 10 2 2 6 3 3" xfId="40955" xr:uid="{7460F768-E858-4C1C-807A-99CF4C1D45C8}"/>
    <cellStyle name="Normal 10 2 2 6 4" xfId="21617" xr:uid="{7468DACB-D6DF-457C-8708-8CC97A9B476A}"/>
    <cellStyle name="Normal 10 2 2 6 4 2" xfId="29579" xr:uid="{7E6BC9CA-C062-4CDB-9D12-50FE6799CB6B}"/>
    <cellStyle name="Normal 10 2 2 6 5" xfId="27659" xr:uid="{4ADE9530-B2AF-4D9E-ABFA-9A724BA9E921}"/>
    <cellStyle name="Normal 10 2 2 6 6" xfId="36947" xr:uid="{CA5CF221-9C4A-4DBC-A3BD-3D233D215759}"/>
    <cellStyle name="Normal 10 2 2 6 7" xfId="20289" xr:uid="{37E85DEF-F4B1-4F1C-9DD4-4440BBE86013}"/>
    <cellStyle name="Normal 10 2 2 6 8" xfId="47617" xr:uid="{D19BB4A7-9E23-4D98-AB62-6C76551E86B1}"/>
    <cellStyle name="Normal 10 2 2 7" xfId="22750" xr:uid="{9302D4A3-109E-4450-9D36-358DFC020F3A}"/>
    <cellStyle name="Normal 10 2 2 7 2" xfId="25082" xr:uid="{EE447041-DE41-41ED-9D16-D419EFF70084}"/>
    <cellStyle name="Normal 10 2 2 7 2 2" xfId="33884" xr:uid="{E600F0EB-D636-4585-900E-15AD0038B555}"/>
    <cellStyle name="Normal 10 2 2 7 3" xfId="30909" xr:uid="{ECD65CF9-5652-46AA-91BF-3C53E0F6D00A}"/>
    <cellStyle name="Normal 10 2 2 7 4" xfId="38325" xr:uid="{4F4481B5-C60E-42CD-A7D2-E569AC7DD1CB}"/>
    <cellStyle name="Normal 10 2 2 8" xfId="24085" xr:uid="{B571339A-161C-4C90-AAAD-46E1F7A30FBA}"/>
    <cellStyle name="Normal 10 2 2 8 2" xfId="32599" xr:uid="{2D7B9D25-5F6A-4D78-90C4-021C84932EF2}"/>
    <cellStyle name="Normal 10 2 2 8 3" xfId="40264" xr:uid="{A06BF01B-BAF9-422D-8625-532E80E3A5D9}"/>
    <cellStyle name="Normal 10 2 2 9" xfId="21083" xr:uid="{05081EC7-EF19-42EB-A87E-293BB297B82C}"/>
    <cellStyle name="Normal 10 2 2 9 2" xfId="28970" xr:uid="{C28A8105-9C39-4E91-ADD7-49633BA1ED7C}"/>
    <cellStyle name="Normal 10 2 3" xfId="622" xr:uid="{335B8403-5E7C-4CB8-A9A2-C33E2646358F}"/>
    <cellStyle name="Normal 10 2 3 2" xfId="1854" xr:uid="{C56F0F39-2238-42FB-BB90-C8EE0A4B2D30}"/>
    <cellStyle name="Normal 10 2 3 2 2" xfId="3621" xr:uid="{0824157D-382A-4112-8AEB-0AAF393BBF26}"/>
    <cellStyle name="Normal 10 2 3 2 2 2" xfId="45646" xr:uid="{DC869DCD-914E-4DC3-BAE0-155E6AF3623F}"/>
    <cellStyle name="Normal 10 2 3 2 3" xfId="9510" xr:uid="{2FE0E6CB-40CA-4E75-B226-D4935FBE132B}"/>
    <cellStyle name="Normal 10 2 3 2 4" xfId="43905" xr:uid="{517A2FE8-2630-4666-994C-DE9BC13E72AD}"/>
    <cellStyle name="Normal 10 2 3 3" xfId="2510" xr:uid="{289D9852-3883-4B4C-8ACB-1132D10FE13F}"/>
    <cellStyle name="Normal 10 2 3 3 2" xfId="13661" xr:uid="{33637D58-A916-44A9-9D97-4A8AC0EEE740}"/>
    <cellStyle name="Normal 10 2 3 3 3" xfId="44535" xr:uid="{87581BF6-F919-4A94-AFAC-673FE77A647C}"/>
    <cellStyle name="Normal 10 2 3 4" xfId="4992" xr:uid="{0F74D9CF-B21E-4119-A168-F57A294E0BAA}"/>
    <cellStyle name="Normal 10 2 3 4 2" xfId="17197" xr:uid="{008C285A-B40D-419D-B47A-2B2F1C181873}"/>
    <cellStyle name="Normal 10 2 3 4 3" xfId="46995" xr:uid="{6772DF9B-43A6-458B-B41F-C8511A91B3FE}"/>
    <cellStyle name="Normal 10 2 3 5" xfId="5618" xr:uid="{14FB8347-7636-412E-A1EA-026E35AF71F6}"/>
    <cellStyle name="Normal 10 2 3 5 2" xfId="47618" xr:uid="{6B54223A-3906-466B-9A43-53EBD4FA7A05}"/>
    <cellStyle name="Normal 10 2 3 6" xfId="7213" xr:uid="{BC32EE86-E444-412C-9F7B-6E39E6778DA3}"/>
    <cellStyle name="Normal 10 2 3 7" xfId="42794" xr:uid="{FE5B1E85-AD2C-429A-A308-67D01CADCDCC}"/>
    <cellStyle name="Normal 10 2 4" xfId="1663" xr:uid="{C10C8E88-FE51-4CAF-8ED5-A1BD10A28810}"/>
    <cellStyle name="Normal 10 2 4 2" xfId="8840" xr:uid="{72442BAF-88AC-49FD-A2EA-884F2BC0A1EF}"/>
    <cellStyle name="Normal 10 2 5" xfId="1279" xr:uid="{DFA814EB-A305-4B81-B7BD-71674337C69C}"/>
    <cellStyle name="Normal 10 2 5 2" xfId="3086" xr:uid="{9BAD9A33-ACB0-47AA-90C8-ABB7161A797F}"/>
    <cellStyle name="Normal 10 2 5 2 2" xfId="45111" xr:uid="{F6316CA9-29AE-4EAD-890E-FB4A5D206134}"/>
    <cellStyle name="Normal 10 2 5 3" xfId="7999" xr:uid="{22EAF67F-A0E9-4A21-862C-344E8A0E9F29}"/>
    <cellStyle name="Normal 10 2 5 4" xfId="43370" xr:uid="{64DCAF32-06EF-45F3-B24F-70050C4BA2DB}"/>
    <cellStyle name="Normal 10 2 6" xfId="4457" xr:uid="{A2145131-6450-4092-AD56-439CD9063FC1}"/>
    <cellStyle name="Normal 10 2 6 2" xfId="7384" xr:uid="{6BA3BDC1-57A8-4025-A5E3-49A25519B38B}"/>
    <cellStyle name="Normal 10 2 6 3" xfId="46460" xr:uid="{7E753910-7922-40BF-886E-416061B1AF1A}"/>
    <cellStyle name="Normal 10 2 7" xfId="13042" xr:uid="{4AEB68F8-688A-45F3-AA83-6196C0467008}"/>
    <cellStyle name="Normal 10 2 8" xfId="16624" xr:uid="{7631752A-B1E1-4F1E-A981-B6082BC76EAB}"/>
    <cellStyle name="Normal 10 2 9" xfId="6231" xr:uid="{2510CEFB-9A2C-46C6-8F63-7683DDDAA17F}"/>
    <cellStyle name="Normal 10 3" xfId="143" xr:uid="{D5E93D5E-AB2F-4B45-A042-F867C7409CA5}"/>
    <cellStyle name="Normal 10 3 10" xfId="4250" xr:uid="{9E3C702D-1FDE-4227-BA92-3BF0086D475E}"/>
    <cellStyle name="Normal 10 3 10 2" xfId="46254" xr:uid="{94D2B0D8-1314-4EB6-B263-57B18CB19ECA}"/>
    <cellStyle name="Normal 10 3 11" xfId="4458" xr:uid="{04C88737-0207-46D2-9BB1-4C98780F4CF9}"/>
    <cellStyle name="Normal 10 3 11 2" xfId="46461" xr:uid="{6CDFF25C-4597-4055-BAFE-AA1FBACE2C63}"/>
    <cellStyle name="Normal 10 3 12" xfId="5619" xr:uid="{CFE542AC-4264-41FD-A78D-2020AD677D09}"/>
    <cellStyle name="Normal 10 3 12 2" xfId="47619" xr:uid="{DAACCAE2-A02D-4C9B-92A5-103082B4D007}"/>
    <cellStyle name="Normal 10 3 13" xfId="5912" xr:uid="{2B051079-236D-4F7F-AABE-8DBE4C9827D1}"/>
    <cellStyle name="Normal 10 3 13 2" xfId="47909" xr:uid="{6E438C8C-9946-4D37-9B56-DB6CE8F6685A}"/>
    <cellStyle name="Normal 10 3 14" xfId="6039" xr:uid="{5B5FEE6A-8046-4888-BC88-FFE1B36504B1}"/>
    <cellStyle name="Normal 10 3 15" xfId="42463" xr:uid="{CF4FD0AF-8AD7-4919-A5A8-5F7793EA27D8}"/>
    <cellStyle name="Normal 10 3 16" xfId="42539" xr:uid="{976194E7-D367-4556-A163-D44A35C67D41}"/>
    <cellStyle name="Normal 10 3 17" xfId="47997" xr:uid="{81A5D1DA-C468-44AB-827E-188D91CF851C}"/>
    <cellStyle name="Normal 10 3 2" xfId="250" xr:uid="{1B17B732-9FED-433F-A6C9-3CC24AEF11BF}"/>
    <cellStyle name="Normal 10 3 2 10" xfId="48149" xr:uid="{3F6E955C-1E07-49EE-91DB-B2C8CA887219}"/>
    <cellStyle name="Normal 10 3 2 2" xfId="953" xr:uid="{E945DF50-A6EB-4120-8A62-A83F5854DE33}"/>
    <cellStyle name="Normal 10 3 2 2 2" xfId="2096" xr:uid="{077A2CFC-2130-4FEA-932E-054E27F6046B}"/>
    <cellStyle name="Normal 10 3 2 2 2 2" xfId="3859" xr:uid="{CD4A8A11-1147-4F05-AFB5-B12822BDF967}"/>
    <cellStyle name="Normal 10 3 2 2 2 2 2" xfId="45884" xr:uid="{CD06A1AF-75FC-442E-85D2-723DF80861B2}"/>
    <cellStyle name="Normal 10 3 2 2 2 3" xfId="44143" xr:uid="{C6BE6DD5-8499-49F3-BA76-3E728F44055B}"/>
    <cellStyle name="Normal 10 3 2 2 3" xfId="2765" xr:uid="{A481EC77-187B-4499-BCCB-49B69CD96231}"/>
    <cellStyle name="Normal 10 3 2 2 3 2" xfId="44790" xr:uid="{56E9A80F-0A0B-4EC0-89C3-F59670D39A2C}"/>
    <cellStyle name="Normal 10 3 2 2 4" xfId="5230" xr:uid="{AD063BC8-6F05-450E-B4F2-FDB1EF55D143}"/>
    <cellStyle name="Normal 10 3 2 2 4 2" xfId="47233" xr:uid="{2AA91B0D-4CA7-4FCD-999C-FFC38E573F67}"/>
    <cellStyle name="Normal 10 3 2 2 5" xfId="9511" xr:uid="{588D2161-78BC-437C-BA14-DCF2520AC002}"/>
    <cellStyle name="Normal 10 3 2 2 6" xfId="43049" xr:uid="{F600AE91-4ED8-468C-A48C-09016CA330F0}"/>
    <cellStyle name="Normal 10 3 2 3" xfId="1536" xr:uid="{790C3971-7CF3-40BC-89B0-50C3FBDE0337}"/>
    <cellStyle name="Normal 10 3 2 3 2" xfId="3343" xr:uid="{0E48048B-7E1D-4F61-B621-C1C3D19189F5}"/>
    <cellStyle name="Normal 10 3 2 3 2 2" xfId="45368" xr:uid="{033B3C2E-9CDC-4B93-BBD3-CFDA2E73589B}"/>
    <cellStyle name="Normal 10 3 2 3 3" xfId="13339" xr:uid="{F74ACF5B-E523-4BF0-BA3F-3F3080AA3155}"/>
    <cellStyle name="Normal 10 3 2 3 4" xfId="43627" xr:uid="{00CEEFD1-C0CF-4836-996B-43868C499635}"/>
    <cellStyle name="Normal 10 3 2 4" xfId="2312" xr:uid="{179920EF-3F2A-4AC5-A365-262436938360}"/>
    <cellStyle name="Normal 10 3 2 4 2" xfId="16875" xr:uid="{C6EC1AD0-658A-4FF0-8903-41D36B5830DF}"/>
    <cellStyle name="Normal 10 3 2 4 3" xfId="44337" xr:uid="{59D5EBCF-63B7-4357-AAD0-62626208F1AE}"/>
    <cellStyle name="Normal 10 3 2 5" xfId="4714" xr:uid="{7A3B0706-FF29-4173-86CA-102BA1DC650B}"/>
    <cellStyle name="Normal 10 3 2 5 2" xfId="46717" xr:uid="{FB40E080-985F-40AF-AC22-5F4158AC8154}"/>
    <cellStyle name="Normal 10 3 2 6" xfId="5620" xr:uid="{1AC947E7-0644-45C5-B018-A5F3F433E474}"/>
    <cellStyle name="Normal 10 3 2 6 2" xfId="47620" xr:uid="{EDA509E0-F297-4F26-901B-520A5D8E7367}"/>
    <cellStyle name="Normal 10 3 2 7" xfId="5976" xr:uid="{D28374EC-A621-4AE4-A708-774622216EDD}"/>
    <cellStyle name="Normal 10 3 2 7 2" xfId="47973" xr:uid="{5EC90FFA-3221-4EF9-A093-59D158B08E51}"/>
    <cellStyle name="Normal 10 3 2 8" xfId="6801" xr:uid="{AC64D128-E2E1-4636-A81B-066B85C5E404}"/>
    <cellStyle name="Normal 10 3 2 9" xfId="42596" xr:uid="{AC3F3496-A1F3-48C4-841A-909ADA9F22B0}"/>
    <cellStyle name="Normal 10 3 3" xfId="623" xr:uid="{D76D3824-B819-4719-9E2D-F5F9CA6B56AB}"/>
    <cellStyle name="Normal 10 3 3 2" xfId="1664" xr:uid="{AF51D6E2-754A-41EE-9572-A1DB900564BC}"/>
    <cellStyle name="Normal 10 3 3 2 2" xfId="3456" xr:uid="{36027EBE-09EE-43EE-B018-2169C555D008}"/>
    <cellStyle name="Normal 10 3 3 2 2 2" xfId="45481" xr:uid="{7B78C073-24A9-4B6F-AC9C-1A86F446B972}"/>
    <cellStyle name="Normal 10 3 3 2 3" xfId="8932" xr:uid="{26656ED3-0DF8-4AC5-81FC-94EA25F4B01B}"/>
    <cellStyle name="Normal 10 3 3 2 4" xfId="43740" xr:uid="{FD65BD69-B3FA-434C-B809-625385F68206}"/>
    <cellStyle name="Normal 10 3 3 3" xfId="2511" xr:uid="{76A5D2AF-C82D-4E24-897D-D7506A779F0E}"/>
    <cellStyle name="Normal 10 3 3 3 2" xfId="13662" xr:uid="{B04C0750-CD82-41CE-AAE4-8592E85EC0AD}"/>
    <cellStyle name="Normal 10 3 3 3 3" xfId="44536" xr:uid="{E9E30B22-21BB-44E5-95F2-C3F9D9D49F18}"/>
    <cellStyle name="Normal 10 3 3 4" xfId="4827" xr:uid="{0AF446AF-F156-4334-9B4D-DA048B358739}"/>
    <cellStyle name="Normal 10 3 3 4 2" xfId="17198" xr:uid="{25200840-EDD3-4EE3-B414-89F2BA5C3DBC}"/>
    <cellStyle name="Normal 10 3 3 4 3" xfId="46830" xr:uid="{F89AF550-E7CB-4A68-B045-8FC267F484FA}"/>
    <cellStyle name="Normal 10 3 3 5" xfId="7214" xr:uid="{F5FED9E4-6A8F-48DF-8278-4D3F55039258}"/>
    <cellStyle name="Normal 10 3 3 6" xfId="42795" xr:uid="{00816652-F67C-4A1D-A156-942814E4D7E5}"/>
    <cellStyle name="Normal 10 3 4" xfId="1104" xr:uid="{9EBF63DC-034E-4478-B009-6E384DAB5594}"/>
    <cellStyle name="Normal 10 3 4 2" xfId="2913" xr:uid="{40B54F36-B3CC-469C-9292-2CCD005A6CA2}"/>
    <cellStyle name="Normal 10 3 4 2 2" xfId="44938" xr:uid="{A06248B5-01DF-4C98-95DF-803B0BC23EF7}"/>
    <cellStyle name="Normal 10 3 4 3" xfId="8000" xr:uid="{042621F1-5F1A-4202-A671-1846AFA7A684}"/>
    <cellStyle name="Normal 10 3 4 4" xfId="43197" xr:uid="{A32CA445-7A53-409F-8145-C427FD085813}"/>
    <cellStyle name="Normal 10 3 5" xfId="1280" xr:uid="{7AD6B112-A9A8-4C03-9BD9-7D104DC643F3}"/>
    <cellStyle name="Normal 10 3 5 2" xfId="3087" xr:uid="{0144A489-D26C-44B5-96C1-ACFB9DA43F1F}"/>
    <cellStyle name="Normal 10 3 5 2 2" xfId="45112" xr:uid="{AEBB7F27-1749-49B7-A3FC-F8057B6CF10D}"/>
    <cellStyle name="Normal 10 3 5 3" xfId="7385" xr:uid="{0F908D75-8846-49DE-B03A-43AAD8D76B28}"/>
    <cellStyle name="Normal 10 3 5 4" xfId="43371" xr:uid="{FC39AC46-908B-4D86-987E-E9AAC6F256D6}"/>
    <cellStyle name="Normal 10 3 6" xfId="2255" xr:uid="{47E32873-740D-40D8-A0A0-69C3B3A48EFE}"/>
    <cellStyle name="Normal 10 3 6 2" xfId="13043" xr:uid="{74EC4297-3E27-4C77-A119-58603315ACD9}"/>
    <cellStyle name="Normal 10 3 6 3" xfId="44280" xr:uid="{CA4E0F76-9E0A-4AAD-B9D4-0AC844FA517A}"/>
    <cellStyle name="Normal 10 3 7" xfId="4018" xr:uid="{523296A1-6EA6-4055-8743-DBA9024C45B8}"/>
    <cellStyle name="Normal 10 3 7 2" xfId="16625" xr:uid="{C985E843-7CAB-419C-B105-0CC1463F820E}"/>
    <cellStyle name="Normal 10 3 7 3" xfId="46023" xr:uid="{248795C5-CA36-4BD7-8F33-C120FFF5AE0C}"/>
    <cellStyle name="Normal 10 3 8" xfId="4096" xr:uid="{BBC8DC2E-3789-4C9D-9E5F-0FFA7C75320B}"/>
    <cellStyle name="Normal 10 3 8 2" xfId="46100" xr:uid="{A5C94333-F8CA-4D61-BEE7-7D11417AAF95}"/>
    <cellStyle name="Normal 10 3 9" xfId="4173" xr:uid="{B347E991-D66F-4985-87CC-6A8A378C4140}"/>
    <cellStyle name="Normal 10 3 9 2" xfId="46177" xr:uid="{BE5E0ACE-0A5E-4123-9F79-A3B67F409517}"/>
    <cellStyle name="Normal 10 4" xfId="193" xr:uid="{090979AE-7B72-43CE-8CE2-556FDD88EA88}"/>
    <cellStyle name="Normal 10 4 2" xfId="10325" xr:uid="{0B691F74-F05D-49FE-A8B3-5F6A418BAC0F}"/>
    <cellStyle name="Normal 10 4 3" xfId="13337" xr:uid="{EBF83A71-99AF-4664-B4F3-C84A4B20E3B4}"/>
    <cellStyle name="Normal 10 4 4" xfId="16873" xr:uid="{B8B182BA-FFF3-4E24-9FC4-719DEAC4764C}"/>
    <cellStyle name="Normal 10 4 5" xfId="6335" xr:uid="{BD4CEE21-7511-48FC-9E2B-61AC9DC7C4DF}"/>
    <cellStyle name="Normal 10 4 6" xfId="6799" xr:uid="{D2DBA710-C23C-4AFD-9D5A-D3DA73FDA8A8}"/>
    <cellStyle name="Normal 10 5" xfId="621" xr:uid="{78817F3D-F78F-418D-BF8B-6E6E1DDF6548}"/>
    <cellStyle name="Normal 10 5 10" xfId="42793" xr:uid="{D249948E-830D-422E-8997-7E7FD823C070}"/>
    <cellStyle name="Normal 10 5 11" xfId="48103" xr:uid="{28594157-B670-406C-B228-89DC1FE25BED}"/>
    <cellStyle name="Normal 10 5 2" xfId="951" xr:uid="{2C43C0C2-1DF2-4F8A-9601-4B2164C8AD53}"/>
    <cellStyle name="Normal 10 5 2 2" xfId="2094" xr:uid="{02A93941-E9CF-4488-AD27-5B224398F518}"/>
    <cellStyle name="Normal 10 5 2 2 2" xfId="3857" xr:uid="{35DB0BEB-C484-4A08-9763-3DFCD949770A}"/>
    <cellStyle name="Normal 10 5 2 2 2 2" xfId="45882" xr:uid="{ADED78A8-1AEF-4F07-B416-A8A4D007D50A}"/>
    <cellStyle name="Normal 10 5 2 2 3" xfId="5228" xr:uid="{1D073372-7AD2-4544-8060-26841C2C59BA}"/>
    <cellStyle name="Normal 10 5 2 2 3 2" xfId="47231" xr:uid="{4CD6358E-C839-43B9-A38E-F199DB216E51}"/>
    <cellStyle name="Normal 10 5 2 2 4" xfId="44141" xr:uid="{09D932AF-54CC-4180-BC19-49514B83113D}"/>
    <cellStyle name="Normal 10 5 2 3" xfId="1534" xr:uid="{257A4DAB-C8F8-4093-8C19-F73772BD0ADA}"/>
    <cellStyle name="Normal 10 5 2 3 2" xfId="3341" xr:uid="{7C6B338A-C191-445C-8B09-C3CCA20EE467}"/>
    <cellStyle name="Normal 10 5 2 3 2 2" xfId="45366" xr:uid="{5AE75F48-91AB-4D95-B171-6A87A9A7C113}"/>
    <cellStyle name="Normal 10 5 2 3 3" xfId="43625" xr:uid="{834569FA-8AFE-4EA1-AEF3-96DC08557F78}"/>
    <cellStyle name="Normal 10 5 2 4" xfId="2763" xr:uid="{FE5EFEA6-4E74-408A-8350-F39A11017FA3}"/>
    <cellStyle name="Normal 10 5 2 4 2" xfId="44788" xr:uid="{A9C91321-91B9-4312-A191-48DE7F3643E1}"/>
    <cellStyle name="Normal 10 5 2 5" xfId="4712" xr:uid="{FA7C087B-3B86-43FE-AC27-B2587459C0D9}"/>
    <cellStyle name="Normal 10 5 2 5 2" xfId="46715" xr:uid="{C73DDB7D-709B-4A68-B4C3-9EA2F68D3D84}"/>
    <cellStyle name="Normal 10 5 2 6" xfId="5622" xr:uid="{6F0793D7-ED3E-4947-9901-A1F1EEC2BC82}"/>
    <cellStyle name="Normal 10 5 2 6 2" xfId="47622" xr:uid="{B3DDA047-639D-40B0-B6CE-2BC345ABE4AB}"/>
    <cellStyle name="Normal 10 5 2 7" xfId="13660" xr:uid="{052FE6F6-C423-4750-B339-89F48E313C2D}"/>
    <cellStyle name="Normal 10 5 2 8" xfId="43047" xr:uid="{D23D39D5-7D3B-47CA-94DD-9DDA692861D3}"/>
    <cellStyle name="Normal 10 5 3" xfId="1853" xr:uid="{060C4369-68C3-4D3C-B543-B4F0914B6016}"/>
    <cellStyle name="Normal 10 5 3 2" xfId="3620" xr:uid="{A40C438E-5208-4943-BBBC-8952F2352A05}"/>
    <cellStyle name="Normal 10 5 3 2 2" xfId="45645" xr:uid="{D2DE8569-DDC4-4EFF-AC06-4BB6216E08F5}"/>
    <cellStyle name="Normal 10 5 3 3" xfId="4991" xr:uid="{F5B35193-1420-4813-8CBD-A7AA609A85F1}"/>
    <cellStyle name="Normal 10 5 3 3 2" xfId="46994" xr:uid="{C5E83E61-8EAD-41E3-908B-40D84A566A95}"/>
    <cellStyle name="Normal 10 5 3 4" xfId="17196" xr:uid="{894F5013-BB5B-47A9-AECA-2C89CD266EE9}"/>
    <cellStyle name="Normal 10 5 3 5" xfId="43904" xr:uid="{5B3E97FD-8E6B-4551-965D-D551594187C1}"/>
    <cellStyle name="Normal 10 5 4" xfId="1278" xr:uid="{E913FE78-155A-4992-A95A-34E48BBFB865}"/>
    <cellStyle name="Normal 10 5 4 2" xfId="3085" xr:uid="{5DC12093-AC72-4502-BA48-C4FA6DDCCCDB}"/>
    <cellStyle name="Normal 10 5 4 2 2" xfId="45110" xr:uid="{84F68390-CFCE-41A0-A832-34D3BCB00928}"/>
    <cellStyle name="Normal 10 5 4 3" xfId="43369" xr:uid="{1D206CC1-3652-4B77-B952-D6D7F19DC8A4}"/>
    <cellStyle name="Normal 10 5 5" xfId="2509" xr:uid="{BDA274D1-5B99-4139-90A8-CFD911F7A1DE}"/>
    <cellStyle name="Normal 10 5 5 2" xfId="44534" xr:uid="{4BE2695A-4119-43DA-B1A6-E2FDC174C4AC}"/>
    <cellStyle name="Normal 10 5 6" xfId="4456" xr:uid="{CC9C2EE7-B573-46CC-941A-71994F816BCC}"/>
    <cellStyle name="Normal 10 5 6 2" xfId="46459" xr:uid="{D1616F5F-68B7-4BA4-84B4-760037F24866}"/>
    <cellStyle name="Normal 10 5 7" xfId="5621" xr:uid="{BE1CEACE-434C-46A8-9FF7-B92F83224D1E}"/>
    <cellStyle name="Normal 10 5 7 2" xfId="47621" xr:uid="{8CBD42E0-0BA1-4C1F-AD75-E68DD7CAD7D0}"/>
    <cellStyle name="Normal 10 5 8" xfId="5934" xr:uid="{F95538E0-173C-4E0A-8115-23BA50D0F416}"/>
    <cellStyle name="Normal 10 5 8 2" xfId="47931" xr:uid="{8882F2B1-A984-4D22-ACE9-4B0C9208B0B0}"/>
    <cellStyle name="Normal 10 5 9" xfId="7212" xr:uid="{E6862F7C-3463-4245-A040-85324252D1B0}"/>
    <cellStyle name="Normal 10 6" xfId="1061" xr:uid="{FB7DC733-7331-4139-B37B-D5402D9B6308}"/>
    <cellStyle name="Normal 10 6 2" xfId="2871" xr:uid="{12AE00F0-5862-4F91-8C43-AB0AC6A398D5}"/>
    <cellStyle name="Normal 10 6 2 2" xfId="44896" xr:uid="{34ED8181-153C-4A60-B2D5-450593838BE4}"/>
    <cellStyle name="Normal 10 6 3" xfId="6930" xr:uid="{F4A50A2B-EAA9-4ED2-9165-71D62DC23B0B}"/>
    <cellStyle name="Normal 10 6 4" xfId="43155" xr:uid="{FE253877-872F-4720-A2FD-994825A1082C}"/>
    <cellStyle name="Normal 10 7" xfId="5881" xr:uid="{D7E3EC82-5AD4-483C-9A98-C3640E82F72E}"/>
    <cellStyle name="Normal 10 7 2" xfId="13041" xr:uid="{649AEC17-207E-4509-8271-4E4E7132910B}"/>
    <cellStyle name="Normal 10 7 3" xfId="47878" xr:uid="{C38D6129-4BCC-4C0D-B0DA-D2BD264F5606}"/>
    <cellStyle name="Normal 10 8" xfId="16623" xr:uid="{32C91380-FA79-4FC2-BDE8-E263292B7562}"/>
    <cellStyle name="Normal 10 9" xfId="6551" xr:uid="{97E44805-CF42-4D2F-836F-8A8EE7FFCB0E}"/>
    <cellStyle name="Normal 100" xfId="8650" xr:uid="{1CC3CB46-5F8F-4155-BB27-757F6F908A7A}"/>
    <cellStyle name="Normal 100 2" xfId="6550" xr:uid="{A3E7AE19-B46E-43B5-B4D5-DE240BC210E3}"/>
    <cellStyle name="Normal 101" xfId="8667" xr:uid="{0005EDDF-E40E-46A1-B563-57F61FCD000E}"/>
    <cellStyle name="Normal 101 2" xfId="6548" xr:uid="{06005CD0-1C99-4B56-AE3F-65891063746E}"/>
    <cellStyle name="Normal 101 2 10" xfId="27089" xr:uid="{459EE661-7483-4D5C-969E-9B7B963771DD}"/>
    <cellStyle name="Normal 101 2 11" xfId="36209" xr:uid="{960621A3-B9C1-4DDB-9DE4-B27C752A15AF}"/>
    <cellStyle name="Normal 101 2 2" xfId="20061" xr:uid="{9274C7CC-D4E8-4A5B-A500-A761784E3128}"/>
    <cellStyle name="Normal 101 2 2 2" xfId="20706" xr:uid="{673E2EF9-5A04-42DB-9D02-33723D68A2FC}"/>
    <cellStyle name="Normal 101 2 2 2 2" xfId="23683" xr:uid="{C603F475-6EF6-41E4-BF63-D7231EE310FA}"/>
    <cellStyle name="Normal 101 2 2 2 2 2" xfId="26309" xr:uid="{8AD383C4-F5BD-4C1D-AF3C-207BF0D97EB7}"/>
    <cellStyle name="Normal 101 2 2 2 2 2 2" xfId="35349" xr:uid="{F77C6E2F-27D3-48BB-989B-0D27A03FF1F7}"/>
    <cellStyle name="Normal 101 2 2 2 2 3" xfId="32094" xr:uid="{36C7C3E1-0F6B-4F1E-9E1D-55D49740659D}"/>
    <cellStyle name="Normal 101 2 2 2 2 4" xfId="39702" xr:uid="{35170BE8-795E-4A7B-A237-71AC9D75702E}"/>
    <cellStyle name="Normal 101 2 2 2 3" xfId="24649" xr:uid="{BEAAC9FE-7B1F-400A-9D19-022DDA95D65C}"/>
    <cellStyle name="Normal 101 2 2 2 3 2" xfId="33329" xr:uid="{2E9FD45E-8511-4DED-90D0-A038A12A61F8}"/>
    <cellStyle name="Normal 101 2 2 2 3 3" xfId="41694" xr:uid="{E60AD3EE-85BB-4852-9400-D79A16D2D80E}"/>
    <cellStyle name="Normal 101 2 2 2 4" xfId="22293" xr:uid="{E87F2640-9E63-4F91-8435-9DA63DD63171}"/>
    <cellStyle name="Normal 101 2 2 2 4 2" xfId="30375" xr:uid="{AE65E36B-D9B9-46CA-9E3B-9B8AE91D0051}"/>
    <cellStyle name="Normal 101 2 2 2 5" xfId="28410" xr:uid="{79B6757E-CF86-4EDC-A01B-72FBF365C3C3}"/>
    <cellStyle name="Normal 101 2 2 2 6" xfId="37734" xr:uid="{AA9A9500-4485-4991-9962-08B3FCCD4AA0}"/>
    <cellStyle name="Normal 101 2 2 3" xfId="20388" xr:uid="{79B4E1A0-E1D5-4B51-9742-11AF1131A19F}"/>
    <cellStyle name="Normal 101 2 2 3 2" xfId="23275" xr:uid="{985B489E-E155-4138-B150-A0959AE68117}"/>
    <cellStyle name="Normal 101 2 2 3 2 2" xfId="31601" xr:uid="{D5F6DF8D-F647-4DDF-A6C8-5E0D1BD3BCA5}"/>
    <cellStyle name="Normal 101 2 2 3 2 3" xfId="39159" xr:uid="{79DA6E52-D0A1-465C-9A0A-1AAFC19E35BA}"/>
    <cellStyle name="Normal 101 2 2 3 3" xfId="25816" xr:uid="{200D6E45-C89B-406D-8642-FB516D3CD8D9}"/>
    <cellStyle name="Normal 101 2 2 3 3 2" xfId="34769" xr:uid="{42D0D38F-BE9A-4FB9-B067-A5106E1996E3}"/>
    <cellStyle name="Normal 101 2 2 3 3 3" xfId="41141" xr:uid="{6A7B7320-DC95-4CED-9698-BD4D85DFFCD4}"/>
    <cellStyle name="Normal 101 2 2 3 4" xfId="21791" xr:uid="{D7FE0DD3-87D9-4F97-970F-DF59A837FA7D}"/>
    <cellStyle name="Normal 101 2 2 3 4 2" xfId="29779" xr:uid="{4BBA65E4-3B72-4EC6-A386-ED497D5C4CA9}"/>
    <cellStyle name="Normal 101 2 2 3 5" xfId="27845" xr:uid="{81F6F0CE-AFD4-4B8C-8037-092B1D0CE0BA}"/>
    <cellStyle name="Normal 101 2 2 3 6" xfId="37147" xr:uid="{173A6E10-0522-4F25-A932-66F4E9CD06E9}"/>
    <cellStyle name="Normal 101 2 2 4" xfId="22855" xr:uid="{A768BED1-8187-4571-8195-87A1EEC625B7}"/>
    <cellStyle name="Normal 101 2 2 4 2" xfId="25243" xr:uid="{DC8DEA89-AFCC-4A28-AF1C-5992108E2832}"/>
    <cellStyle name="Normal 101 2 2 4 2 2" xfId="34060" xr:uid="{1EE8F562-E44C-4C63-AC67-8DD763B0C51D}"/>
    <cellStyle name="Normal 101 2 2 4 3" xfId="31070" xr:uid="{66473620-EDEC-4A36-95B9-C9AED611DE7A}"/>
    <cellStyle name="Normal 101 2 2 4 4" xfId="38503" xr:uid="{699BF0E8-5BE8-4AA1-A31C-F6ED8990F945}"/>
    <cellStyle name="Normal 101 2 2 5" xfId="24229" xr:uid="{6F59019D-A1E0-4B17-BAE7-DAC2D9D9E5BA}"/>
    <cellStyle name="Normal 101 2 2 5 2" xfId="32772" xr:uid="{4CF25470-5C87-4543-BA67-C68C6FCCD1D4}"/>
    <cellStyle name="Normal 101 2 2 5 3" xfId="40437" xr:uid="{DD47C0A2-0D9A-4EB8-B49D-9A746E93F0ED}"/>
    <cellStyle name="Normal 101 2 2 6" xfId="21253" xr:uid="{D621A048-27EF-4EF1-8EA9-6D3210D3F795}"/>
    <cellStyle name="Normal 101 2 2 6 2" xfId="29172" xr:uid="{FA9DE749-0216-4B97-917C-E5947C237670}"/>
    <cellStyle name="Normal 101 2 2 7" xfId="27260" xr:uid="{7868A89B-7F7E-4EFA-B666-C2C340079A4F}"/>
    <cellStyle name="Normal 101 2 2 8" xfId="36406" xr:uid="{9C4E64EC-A47C-45ED-84A3-C799123B34F0}"/>
    <cellStyle name="Normal 101 2 3" xfId="20168" xr:uid="{85CB67D0-A277-45DA-A74C-083759184F35}"/>
    <cellStyle name="Normal 101 2 3 2" xfId="20822" xr:uid="{4DB68037-132E-442F-9C9A-A5F0BDB06374}"/>
    <cellStyle name="Normal 101 2 3 2 2" xfId="23810" xr:uid="{AA283F3A-06F5-48D9-9C02-33764D0F0AF5}"/>
    <cellStyle name="Normal 101 2 3 2 2 2" xfId="26490" xr:uid="{8B3F01AC-2338-4AC2-942E-49E8E4D3B5AE}"/>
    <cellStyle name="Normal 101 2 3 2 2 2 2" xfId="35545" xr:uid="{26D29F05-EED4-4624-88E7-6B1E10690D21}"/>
    <cellStyle name="Normal 101 2 3 2 2 3" xfId="32273" xr:uid="{9A9E1C4D-55C2-4CBE-8FF4-F0B3A0691EDF}"/>
    <cellStyle name="Normal 101 2 3 2 2 4" xfId="39890" xr:uid="{F60FEA29-BFBB-4BBB-A206-D2BCD16864C4}"/>
    <cellStyle name="Normal 101 2 3 2 3" xfId="24775" xr:uid="{F25FDEDD-ABB4-4F1F-8252-3473B3C33987}"/>
    <cellStyle name="Normal 101 2 3 2 3 2" xfId="33516" xr:uid="{56A8467C-5F3B-4050-BAA8-EB52674E7FAA}"/>
    <cellStyle name="Normal 101 2 3 2 3 3" xfId="41875" xr:uid="{95407FE1-991F-4779-B4CA-A6C4F49D778D}"/>
    <cellStyle name="Normal 101 2 3 2 4" xfId="22466" xr:uid="{865EC16C-F012-45B4-9145-FE4764D86E31}"/>
    <cellStyle name="Normal 101 2 3 2 4 2" xfId="30572" xr:uid="{6CE6E236-430F-41DD-A34A-F46170DF4283}"/>
    <cellStyle name="Normal 101 2 3 2 5" xfId="28597" xr:uid="{149703E7-CC42-4C33-8C27-9C7EAEB1F186}"/>
    <cellStyle name="Normal 101 2 3 2 6" xfId="37930" xr:uid="{11E58118-F249-46E7-ACC2-55EE63872D05}"/>
    <cellStyle name="Normal 101 2 3 3" xfId="20505" xr:uid="{7E070218-5C55-4082-874A-7C1E611204B2}"/>
    <cellStyle name="Normal 101 2 3 3 2" xfId="23453" xr:uid="{143DF880-C40A-4C89-B418-D90339A5FD34}"/>
    <cellStyle name="Normal 101 2 3 3 2 2" xfId="31782" xr:uid="{8CD3B474-4DA9-49BC-9FE3-35C2C70C277E}"/>
    <cellStyle name="Normal 101 2 3 3 2 3" xfId="39334" xr:uid="{611CBD85-3F09-4D3A-99AC-D33925A16249}"/>
    <cellStyle name="Normal 101 2 3 3 3" xfId="25998" xr:uid="{5E654D21-CAA3-4D83-AF0A-3683C51AE916}"/>
    <cellStyle name="Normal 101 2 3 3 3 2" xfId="34964" xr:uid="{E163DC9F-2E0B-4D4E-8E30-383F9F437990}"/>
    <cellStyle name="Normal 101 2 3 3 3 3" xfId="41330" xr:uid="{B18C60BB-01E7-4F19-AA9C-C2C1D52B1E1C}"/>
    <cellStyle name="Normal 101 2 3 3 4" xfId="21972" xr:uid="{7DC7185C-1A0C-4D03-B828-3048A8CD8314}"/>
    <cellStyle name="Normal 101 2 3 3 4 2" xfId="29982" xr:uid="{43B84801-5CF3-46F0-AB7C-DC08C640EC57}"/>
    <cellStyle name="Normal 101 2 3 3 5" xfId="28041" xr:uid="{9FAF6607-6BBB-486F-8DB6-47E039301470}"/>
    <cellStyle name="Normal 101 2 3 3 6" xfId="37349" xr:uid="{3DFA9C48-04E7-4DA7-B0C2-B87B101A9420}"/>
    <cellStyle name="Normal 101 2 3 4" xfId="22982" xr:uid="{1AD91583-C1C9-4689-A6C7-3836AF92D714}"/>
    <cellStyle name="Normal 101 2 3 4 2" xfId="25430" xr:uid="{1BDDA8F1-7042-408C-8982-D8E6B2215ACD}"/>
    <cellStyle name="Normal 101 2 3 4 2 2" xfId="34261" xr:uid="{16E79BFC-507E-4EA1-9FE8-F4D61F960733}"/>
    <cellStyle name="Normal 101 2 3 4 3" xfId="31254" xr:uid="{297BBA96-AF9B-44A0-87E6-F2B12D387AEF}"/>
    <cellStyle name="Normal 101 2 3 4 4" xfId="38695" xr:uid="{B8E26FF7-C470-4D9E-B2EF-79DF9D81776F}"/>
    <cellStyle name="Normal 101 2 3 5" xfId="24412" xr:uid="{CA8613B5-4FE2-4A82-9035-4D52E5348980}"/>
    <cellStyle name="Normal 101 2 3 5 2" xfId="32962" xr:uid="{9B81178B-0190-45CB-A1AD-DF94A470870C}"/>
    <cellStyle name="Normal 101 2 3 5 3" xfId="40621" xr:uid="{2EA59705-5583-4165-BDC0-99436BE9D066}"/>
    <cellStyle name="Normal 101 2 3 6" xfId="21435" xr:uid="{07B27151-CA21-480B-9D17-02274810F18F}"/>
    <cellStyle name="Normal 101 2 3 6 2" xfId="29374" xr:uid="{91D3E3DA-A02C-4EE3-8EB9-875B6D98835D}"/>
    <cellStyle name="Normal 101 2 3 7" xfId="27450" xr:uid="{0214FD57-E60C-487F-A4DF-04361AB02701}"/>
    <cellStyle name="Normal 101 2 3 8" xfId="36605" xr:uid="{EA7E9FBE-CC05-4480-B45C-26FE515D51D4}"/>
    <cellStyle name="Normal 101 2 4" xfId="20896" xr:uid="{4394A76F-02C3-4E0F-B19B-F5D11618EF3D}"/>
    <cellStyle name="Normal 101 2 4 2" xfId="23904" xr:uid="{93324EA2-C441-468D-BDAC-117F3A7F4246}"/>
    <cellStyle name="Normal 101 2 4 2 2" xfId="26622" xr:uid="{E7100A7E-9B76-4DB2-B535-280CF5A4EE99}"/>
    <cellStyle name="Normal 101 2 4 2 2 2" xfId="35705" xr:uid="{C1026638-CD13-49C9-8124-2BAF5BC1BB9D}"/>
    <cellStyle name="Normal 101 2 4 2 2 3" xfId="40050" xr:uid="{930512EA-0F35-4814-9D48-1288071A705E}"/>
    <cellStyle name="Normal 101 2 4 2 3" xfId="32400" xr:uid="{C4BE2E24-4322-41E9-A4BA-0874C5386AE1}"/>
    <cellStyle name="Normal 101 2 4 2 3 2" xfId="42033" xr:uid="{76672B9F-0202-42BC-8445-97FB18A4D0F5}"/>
    <cellStyle name="Normal 101 2 4 2 4" xfId="38085" xr:uid="{AC4F9655-AC19-4936-9DFA-E9AE312088CE}"/>
    <cellStyle name="Normal 101 2 4 3" xfId="25534" xr:uid="{E2DD5EF3-8E5E-4DF3-8EFE-EF2FAFD3D6F5}"/>
    <cellStyle name="Normal 101 2 4 3 2" xfId="34410" xr:uid="{8CDC0ABC-F9E6-4585-87FB-0432A5DFDD45}"/>
    <cellStyle name="Normal 101 2 4 3 3" xfId="38840" xr:uid="{2CFA2674-B782-468F-BA96-83A1714B9595}"/>
    <cellStyle name="Normal 101 2 4 4" xfId="24891" xr:uid="{D566D8F7-78D9-40FA-86C3-D17CB2262327}"/>
    <cellStyle name="Normal 101 2 4 4 2" xfId="33673" xr:uid="{1E0867FD-174F-4DC6-8F4C-6304DECB1822}"/>
    <cellStyle name="Normal 101 2 4 4 3" xfId="40782" xr:uid="{924887E4-2B85-4B01-B219-5C57ADC0D1E4}"/>
    <cellStyle name="Normal 101 2 4 5" xfId="22609" xr:uid="{26B41829-D509-4FAE-87C3-2FC6CA0010F3}"/>
    <cellStyle name="Normal 101 2 4 5 2" xfId="30737" xr:uid="{136DB4A5-EF98-4C14-8355-1DF77109AFC1}"/>
    <cellStyle name="Normal 101 2 4 6" xfId="28761" xr:uid="{9A6969B3-024E-4452-9691-F7823C207023}"/>
    <cellStyle name="Normal 101 2 4 7" xfId="36774" xr:uid="{662AC40C-A671-4B3B-AE94-F90D886411E4}"/>
    <cellStyle name="Normal 101 2 5" xfId="20616" xr:uid="{043E7496-8F23-496C-B76B-9B6466BFD746}"/>
    <cellStyle name="Normal 101 2 5 2" xfId="23579" xr:uid="{1044B80C-90E9-4B06-B2AD-A3DD0FADD3B4}"/>
    <cellStyle name="Normal 101 2 5 2 2" xfId="26158" xr:uid="{C5ABC071-C384-428A-87BB-48044E92E4E0}"/>
    <cellStyle name="Normal 101 2 5 2 2 2" xfId="35169" xr:uid="{D0B2B92D-6389-4565-AA9D-F2DC21CFE3A8}"/>
    <cellStyle name="Normal 101 2 5 2 3" xfId="31943" xr:uid="{EA505E7F-3D48-4EBA-9AB5-953B426C25C1}"/>
    <cellStyle name="Normal 101 2 5 2 4" xfId="39522" xr:uid="{3FB28B01-D20F-4FC6-AA9D-1D2C4E4254BB}"/>
    <cellStyle name="Normal 101 2 5 3" xfId="24543" xr:uid="{369EDA14-1DFB-4AEB-B31A-2FEB0D075EEA}"/>
    <cellStyle name="Normal 101 2 5 3 2" xfId="33155" xr:uid="{E88CCDB9-B67B-442A-86D1-D0A79E124BE2}"/>
    <cellStyle name="Normal 101 2 5 3 3" xfId="41520" xr:uid="{03EC90B3-9B1C-447A-8CD7-A60A7F5E18AB}"/>
    <cellStyle name="Normal 101 2 5 4" xfId="22134" xr:uid="{1A7091CC-ECF9-45CF-8E3E-79A8CA1EE08B}"/>
    <cellStyle name="Normal 101 2 5 4 2" xfId="30187" xr:uid="{BA058E40-3F4A-47DF-AD94-CED4AE9E77DC}"/>
    <cellStyle name="Normal 101 2 5 5" xfId="28237" xr:uid="{C2D20A1C-22AE-4A21-B2D4-27C829A98210}"/>
    <cellStyle name="Normal 101 2 5 6" xfId="37553" xr:uid="{76AE8582-91EA-4D84-8D42-751B00E47BAF}"/>
    <cellStyle name="Normal 101 2 6" xfId="20290" xr:uid="{0CB1E56B-31FE-4489-92B0-4E6CEF30634E}"/>
    <cellStyle name="Normal 101 2 6 2" xfId="23128" xr:uid="{C1371898-4181-4C69-8DF9-89A071E4748C}"/>
    <cellStyle name="Normal 101 2 6 2 2" xfId="31439" xr:uid="{DFD30F07-6508-44C6-8626-622C5CB39626}"/>
    <cellStyle name="Normal 101 2 6 2 3" xfId="38997" xr:uid="{71E0BBAB-BC53-401D-B41C-60AE38AB4261}"/>
    <cellStyle name="Normal 101 2 6 3" xfId="25658" xr:uid="{7CB16D91-C88C-4D31-B764-62CEC7442866}"/>
    <cellStyle name="Normal 101 2 6 3 2" xfId="34584" xr:uid="{247BC3A7-C736-4756-ABAC-6238BB5A3253}"/>
    <cellStyle name="Normal 101 2 6 3 3" xfId="40956" xr:uid="{056BAEB6-CDF7-4C1C-B276-6736C2B8BB64}"/>
    <cellStyle name="Normal 101 2 6 4" xfId="21618" xr:uid="{7016B43C-D999-4BB0-9EBA-56DDEB16BB5A}"/>
    <cellStyle name="Normal 101 2 6 4 2" xfId="29580" xr:uid="{8C7C9306-E4FD-400F-900E-93BC545389F6}"/>
    <cellStyle name="Normal 101 2 6 5" xfId="27660" xr:uid="{96113386-A440-4259-83C2-8913CDD0EA8D}"/>
    <cellStyle name="Normal 101 2 6 6" xfId="36948" xr:uid="{724FE69B-580E-4C85-83E7-3B6231DD287C}"/>
    <cellStyle name="Normal 101 2 7" xfId="22751" xr:uid="{49C739A2-5738-4DB0-978B-9A90B7E3259D}"/>
    <cellStyle name="Normal 101 2 7 2" xfId="25083" xr:uid="{D9BA68C6-C690-41B2-9AFB-52A4A2BB895C}"/>
    <cellStyle name="Normal 101 2 7 2 2" xfId="33885" xr:uid="{D1BB0D58-FAB9-40BC-BBE9-F5312F81E642}"/>
    <cellStyle name="Normal 101 2 7 3" xfId="30910" xr:uid="{E22247F4-3130-4035-B9AD-0A4EC860B095}"/>
    <cellStyle name="Normal 101 2 7 4" xfId="38326" xr:uid="{4537C4C6-B799-4F9A-8B0B-CD371121854A}"/>
    <cellStyle name="Normal 101 2 8" xfId="24086" xr:uid="{9BF1DDB8-3206-4233-B3E1-8ADE6B08D2D0}"/>
    <cellStyle name="Normal 101 2 8 2" xfId="32600" xr:uid="{6BD8D6BC-4BF3-4585-B688-BCE82C39F927}"/>
    <cellStyle name="Normal 101 2 8 3" xfId="40265" xr:uid="{CCB27771-02AC-4218-957A-B207484436F1}"/>
    <cellStyle name="Normal 101 2 9" xfId="21084" xr:uid="{5D5A20AB-30F6-4AD8-884A-F98F6EB75CB3}"/>
    <cellStyle name="Normal 101 2 9 2" xfId="28971" xr:uid="{3D129945-14F7-4FF9-A39A-6CA1DB30E3A4}"/>
    <cellStyle name="Normal 101 3" xfId="6549" xr:uid="{0D07ABFB-837D-421F-81E4-F62B7146A0AA}"/>
    <cellStyle name="Normal 102" xfId="8668" xr:uid="{D2649DBA-A049-4150-992B-8000EDD74558}"/>
    <cellStyle name="Normal 102 2" xfId="6383" xr:uid="{2392BEC5-46EA-469A-948B-CE15EE7E3B76}"/>
    <cellStyle name="Normal 102 2 10" xfId="27090" xr:uid="{598CC806-4B73-4928-B79C-29CBF1EB6539}"/>
    <cellStyle name="Normal 102 2 11" xfId="36210" xr:uid="{2584A6E6-C8CF-40DE-A8B7-A322A5FCD53E}"/>
    <cellStyle name="Normal 102 2 2" xfId="20062" xr:uid="{465FF649-7E97-4C0C-A8F0-2796880A89CC}"/>
    <cellStyle name="Normal 102 2 2 2" xfId="20707" xr:uid="{32E0C14F-701D-425E-8811-D2DEFD97B085}"/>
    <cellStyle name="Normal 102 2 2 2 2" xfId="23684" xr:uid="{87EB807F-655F-4DB2-82B5-4682CC1E6C5E}"/>
    <cellStyle name="Normal 102 2 2 2 2 2" xfId="26310" xr:uid="{1470F5B4-731B-41AE-BA3E-02A2626B5BF9}"/>
    <cellStyle name="Normal 102 2 2 2 2 2 2" xfId="35350" xr:uid="{A015FDFE-E130-4658-8C3F-88298B4E0324}"/>
    <cellStyle name="Normal 102 2 2 2 2 3" xfId="32095" xr:uid="{51AE2C3F-D70A-4A3F-9CF6-494D0E7C512F}"/>
    <cellStyle name="Normal 102 2 2 2 2 4" xfId="39703" xr:uid="{FD919D2E-C545-4039-9546-2316D755FFE6}"/>
    <cellStyle name="Normal 102 2 2 2 3" xfId="24650" xr:uid="{669435DD-3B69-4BA6-96E5-E4DA178133B0}"/>
    <cellStyle name="Normal 102 2 2 2 3 2" xfId="33330" xr:uid="{4135849D-F25B-4E21-9F60-9E092E947851}"/>
    <cellStyle name="Normal 102 2 2 2 3 3" xfId="41695" xr:uid="{25A48409-C822-4052-9C16-DE7E90C5B5A4}"/>
    <cellStyle name="Normal 102 2 2 2 4" xfId="22294" xr:uid="{3508B5B9-CC02-4347-9CA1-67A69EFA6A73}"/>
    <cellStyle name="Normal 102 2 2 2 4 2" xfId="30376" xr:uid="{B9FFDA9F-A6D0-484D-990B-52AD88889207}"/>
    <cellStyle name="Normal 102 2 2 2 5" xfId="28411" xr:uid="{8580A597-D90B-444B-B0CB-FC4D0BFA87C8}"/>
    <cellStyle name="Normal 102 2 2 2 6" xfId="37735" xr:uid="{714C87E0-3BC0-4AE4-AA52-31E7C4E6A033}"/>
    <cellStyle name="Normal 102 2 2 3" xfId="20389" xr:uid="{ED764D91-4D0C-4CAE-93E6-FD31816F17BC}"/>
    <cellStyle name="Normal 102 2 2 3 2" xfId="23276" xr:uid="{03FDFDBC-39D4-4E63-9FF9-0459DA7F50B3}"/>
    <cellStyle name="Normal 102 2 2 3 2 2" xfId="31602" xr:uid="{860D6DFF-5B40-4905-A019-BB950D5A30EA}"/>
    <cellStyle name="Normal 102 2 2 3 2 3" xfId="39160" xr:uid="{004CA66F-8E64-445C-8C1E-7FA9F00BD48E}"/>
    <cellStyle name="Normal 102 2 2 3 3" xfId="25817" xr:uid="{377281BE-434D-41B7-9BCC-EA65A01B59AA}"/>
    <cellStyle name="Normal 102 2 2 3 3 2" xfId="34770" xr:uid="{D718D030-A4DA-45CE-84F0-A60FEC3974C2}"/>
    <cellStyle name="Normal 102 2 2 3 3 3" xfId="41142" xr:uid="{D0C70B02-C27B-488A-8922-79B29F01B52D}"/>
    <cellStyle name="Normal 102 2 2 3 4" xfId="21792" xr:uid="{90AEB198-7583-4B16-8E8F-02AC54A5432C}"/>
    <cellStyle name="Normal 102 2 2 3 4 2" xfId="29780" xr:uid="{A0CACA85-F65B-4522-A161-61347F94CC45}"/>
    <cellStyle name="Normal 102 2 2 3 5" xfId="27846" xr:uid="{27C5528E-254F-4691-9543-95DFCDF38958}"/>
    <cellStyle name="Normal 102 2 2 3 6" xfId="37148" xr:uid="{677CC8F4-9F18-4513-ACA2-180118D5AC91}"/>
    <cellStyle name="Normal 102 2 2 4" xfId="22856" xr:uid="{7B08B9EB-704F-43D5-82A7-CD84B473E364}"/>
    <cellStyle name="Normal 102 2 2 4 2" xfId="25244" xr:uid="{7560A678-AD3E-4090-8FD4-58A1002B6222}"/>
    <cellStyle name="Normal 102 2 2 4 2 2" xfId="34061" xr:uid="{3FF56A19-0843-4E22-BF6B-2D62E5154E61}"/>
    <cellStyle name="Normal 102 2 2 4 3" xfId="31071" xr:uid="{4DEE65C9-A087-4014-8DAB-CA96F76E7411}"/>
    <cellStyle name="Normal 102 2 2 4 4" xfId="38504" xr:uid="{C0402B0D-70B8-4BB6-95AB-ED5C9108A160}"/>
    <cellStyle name="Normal 102 2 2 5" xfId="24230" xr:uid="{04FE09E8-D4E4-4C90-82BD-A5E5BFD77174}"/>
    <cellStyle name="Normal 102 2 2 5 2" xfId="32773" xr:uid="{FFB3514B-CF34-424C-AF1E-2358BCABE068}"/>
    <cellStyle name="Normal 102 2 2 5 3" xfId="40438" xr:uid="{6845E679-D521-42C0-A4FA-511379129A43}"/>
    <cellStyle name="Normal 102 2 2 6" xfId="21254" xr:uid="{A8C604CA-84EF-4A61-9DB1-0EDDBEE26D31}"/>
    <cellStyle name="Normal 102 2 2 6 2" xfId="29173" xr:uid="{81987A26-2FD2-466F-936B-30EF789B2369}"/>
    <cellStyle name="Normal 102 2 2 7" xfId="27261" xr:uid="{1D288C15-5339-4183-8164-9945ED99A0FE}"/>
    <cellStyle name="Normal 102 2 2 8" xfId="36407" xr:uid="{6FBC57EE-68AB-4FDC-83FF-307586191009}"/>
    <cellStyle name="Normal 102 2 3" xfId="20169" xr:uid="{72407867-B6EC-4FB1-AC92-B1CDA9DD28AD}"/>
    <cellStyle name="Normal 102 2 3 2" xfId="20823" xr:uid="{58904CFC-A684-44E4-BA5A-ED7401114C87}"/>
    <cellStyle name="Normal 102 2 3 2 2" xfId="23811" xr:uid="{F1E8212B-E7A4-49DC-A75A-57B9232765A7}"/>
    <cellStyle name="Normal 102 2 3 2 2 2" xfId="26491" xr:uid="{B1C8DAB5-2FB1-477C-9C0B-FF9A370442BA}"/>
    <cellStyle name="Normal 102 2 3 2 2 2 2" xfId="35546" xr:uid="{DE97C031-403C-47F1-AAFE-77C0FA6441E0}"/>
    <cellStyle name="Normal 102 2 3 2 2 3" xfId="32274" xr:uid="{BC059233-630C-423B-B3CE-1ADFE2C2EE66}"/>
    <cellStyle name="Normal 102 2 3 2 2 4" xfId="39891" xr:uid="{E674CE82-6870-4868-9DF1-E2BB60465914}"/>
    <cellStyle name="Normal 102 2 3 2 3" xfId="24776" xr:uid="{99BE24DC-825D-4385-9B1F-3C6C62D84CA9}"/>
    <cellStyle name="Normal 102 2 3 2 3 2" xfId="33517" xr:uid="{A33B1C81-09D9-4CC9-A651-0D4E2A5EC988}"/>
    <cellStyle name="Normal 102 2 3 2 3 3" xfId="41876" xr:uid="{87A5C7F4-A7D6-4A43-B548-FFC897C3B5E4}"/>
    <cellStyle name="Normal 102 2 3 2 4" xfId="22467" xr:uid="{FF242478-42B0-408F-B6F0-52A8C4D58FFA}"/>
    <cellStyle name="Normal 102 2 3 2 4 2" xfId="30573" xr:uid="{90E698AF-13B8-4369-B23B-C632DBBE0C31}"/>
    <cellStyle name="Normal 102 2 3 2 5" xfId="28598" xr:uid="{D0BF2CD3-432E-418F-8557-6D98B49A4727}"/>
    <cellStyle name="Normal 102 2 3 2 6" xfId="37931" xr:uid="{5C22F5BB-1479-4769-9C29-23A26B8B5EC2}"/>
    <cellStyle name="Normal 102 2 3 3" xfId="20506" xr:uid="{3F93F82D-51A0-42E2-901B-315464E682DB}"/>
    <cellStyle name="Normal 102 2 3 3 2" xfId="23454" xr:uid="{C3CDCB96-06D6-422C-99DD-B02FC239EC0F}"/>
    <cellStyle name="Normal 102 2 3 3 2 2" xfId="31783" xr:uid="{1DE7A1C3-6ACA-43FB-BCF6-AE1CC0A1E9D4}"/>
    <cellStyle name="Normal 102 2 3 3 2 3" xfId="39335" xr:uid="{F6998925-C387-413E-AAAD-F6C8C94D1012}"/>
    <cellStyle name="Normal 102 2 3 3 3" xfId="25999" xr:uid="{10F479A3-F869-416D-8FA7-3590D88E3E54}"/>
    <cellStyle name="Normal 102 2 3 3 3 2" xfId="34965" xr:uid="{6C816607-733C-4910-95E6-89B86E360138}"/>
    <cellStyle name="Normal 102 2 3 3 3 3" xfId="41331" xr:uid="{3E871AC0-7A9B-43CF-BED1-852BEA3DDBC4}"/>
    <cellStyle name="Normal 102 2 3 3 4" xfId="21973" xr:uid="{8A468B56-1FD7-4677-AF5A-4277EC7F757D}"/>
    <cellStyle name="Normal 102 2 3 3 4 2" xfId="29983" xr:uid="{A219C6AC-7079-480B-856B-25A0434F06D1}"/>
    <cellStyle name="Normal 102 2 3 3 5" xfId="28042" xr:uid="{0F9E373E-281A-4D1B-B9F7-AF3843E5F943}"/>
    <cellStyle name="Normal 102 2 3 3 6" xfId="37350" xr:uid="{DD81C197-DC79-4299-83D8-34F98638DE52}"/>
    <cellStyle name="Normal 102 2 3 4" xfId="22983" xr:uid="{957BBD24-1558-485C-80DB-0C439F8727EF}"/>
    <cellStyle name="Normal 102 2 3 4 2" xfId="25431" xr:uid="{FA3699A8-86B1-4E1B-918C-791AD580BD87}"/>
    <cellStyle name="Normal 102 2 3 4 2 2" xfId="34262" xr:uid="{8BC7EC68-57D7-49F2-BB98-6178C16396EC}"/>
    <cellStyle name="Normal 102 2 3 4 3" xfId="31255" xr:uid="{E2784C17-940B-4849-BD07-0213237E60F0}"/>
    <cellStyle name="Normal 102 2 3 4 4" xfId="38696" xr:uid="{A9AE4D16-B8BD-4AFC-8D5C-7DAC08682285}"/>
    <cellStyle name="Normal 102 2 3 5" xfId="24413" xr:uid="{53B2C203-EBB5-4CFE-B5E3-F4685C093C9C}"/>
    <cellStyle name="Normal 102 2 3 5 2" xfId="32963" xr:uid="{E1FC18F6-89D8-434D-9AA4-F577E4626C48}"/>
    <cellStyle name="Normal 102 2 3 5 3" xfId="40622" xr:uid="{AAA56CD9-9D20-4707-A157-D4960BDF50F8}"/>
    <cellStyle name="Normal 102 2 3 6" xfId="21436" xr:uid="{823686AA-C0B8-42E2-9DE3-D89071125EC8}"/>
    <cellStyle name="Normal 102 2 3 6 2" xfId="29375" xr:uid="{7C8B5708-F33A-4B37-928D-9CA41E1F8864}"/>
    <cellStyle name="Normal 102 2 3 7" xfId="27451" xr:uid="{0DC18F6B-A3E1-424C-950A-1A4DF2E582F0}"/>
    <cellStyle name="Normal 102 2 3 8" xfId="36606" xr:uid="{5424C8A8-7569-4DC7-8DFA-BA2F2F874455}"/>
    <cellStyle name="Normal 102 2 4" xfId="20897" xr:uid="{D8FDF261-649E-4B11-ABCC-BD1A15A7D102}"/>
    <cellStyle name="Normal 102 2 4 2" xfId="23905" xr:uid="{7C1143C4-F6FA-4F94-87A6-9D7B52E55C02}"/>
    <cellStyle name="Normal 102 2 4 2 2" xfId="26623" xr:uid="{80E82D96-8093-4DB5-824B-D180E875487B}"/>
    <cellStyle name="Normal 102 2 4 2 2 2" xfId="35706" xr:uid="{2E93A3EC-C19E-4966-AA7E-4B4404B932C7}"/>
    <cellStyle name="Normal 102 2 4 2 2 3" xfId="40051" xr:uid="{7D3BA209-4EB9-4F1E-A55B-7260FE74D099}"/>
    <cellStyle name="Normal 102 2 4 2 3" xfId="32401" xr:uid="{02750AF8-9466-4285-BBF9-C6FDDA204D9C}"/>
    <cellStyle name="Normal 102 2 4 2 3 2" xfId="42034" xr:uid="{CFE488C1-7095-4BE6-AAB5-B44B1D430320}"/>
    <cellStyle name="Normal 102 2 4 2 4" xfId="38086" xr:uid="{F0D086A1-FF32-4006-B09A-66FAC4B11341}"/>
    <cellStyle name="Normal 102 2 4 3" xfId="25535" xr:uid="{76E0D891-8733-4994-AC15-38B04DE336DA}"/>
    <cellStyle name="Normal 102 2 4 3 2" xfId="34411" xr:uid="{3E892864-890A-42C4-A6E2-10C7B210518D}"/>
    <cellStyle name="Normal 102 2 4 3 3" xfId="38841" xr:uid="{B8184303-11F4-4C6E-BD5A-647CDD863A14}"/>
    <cellStyle name="Normal 102 2 4 4" xfId="24892" xr:uid="{0D9ABAE7-4EA5-4582-84DC-686D949C0405}"/>
    <cellStyle name="Normal 102 2 4 4 2" xfId="33674" xr:uid="{54143842-78E3-4713-B5E9-23975E2207E3}"/>
    <cellStyle name="Normal 102 2 4 4 3" xfId="40783" xr:uid="{0BF80B48-02FD-495A-B062-19316C6ACB52}"/>
    <cellStyle name="Normal 102 2 4 5" xfId="22610" xr:uid="{70CEF2B7-36D7-44E0-BA7D-9B2F9B43D13E}"/>
    <cellStyle name="Normal 102 2 4 5 2" xfId="30738" xr:uid="{18A1F3A0-C09D-4D85-9747-D0CE54675E8F}"/>
    <cellStyle name="Normal 102 2 4 6" xfId="28762" xr:uid="{057475A6-0B43-4B56-98AC-B8EB4615ACE6}"/>
    <cellStyle name="Normal 102 2 4 7" xfId="36775" xr:uid="{4F927B3E-3E31-43C5-BFD4-A9B0C51E8F65}"/>
    <cellStyle name="Normal 102 2 5" xfId="20617" xr:uid="{EAFD5C0D-D6DA-4572-9686-90DF89DCA05C}"/>
    <cellStyle name="Normal 102 2 5 2" xfId="23580" xr:uid="{951175B4-D997-4919-A3A9-604E25A52953}"/>
    <cellStyle name="Normal 102 2 5 2 2" xfId="26159" xr:uid="{828161B4-979C-4109-B82C-7D15A723C96A}"/>
    <cellStyle name="Normal 102 2 5 2 2 2" xfId="35170" xr:uid="{D936E3B0-C15E-4562-9089-8F2E7A1FEFEF}"/>
    <cellStyle name="Normal 102 2 5 2 3" xfId="31944" xr:uid="{B98D90AB-A28D-4017-8E3E-1455D0879BA4}"/>
    <cellStyle name="Normal 102 2 5 2 4" xfId="39523" xr:uid="{CD3DDA0D-F801-4C09-8C2C-70965099F2A7}"/>
    <cellStyle name="Normal 102 2 5 3" xfId="24544" xr:uid="{EC52E7EC-37FA-45F5-B09A-9C4CBE831DAE}"/>
    <cellStyle name="Normal 102 2 5 3 2" xfId="33156" xr:uid="{7E7AF9A9-BA57-4B7A-8180-81F97EFDC0D7}"/>
    <cellStyle name="Normal 102 2 5 3 3" xfId="41521" xr:uid="{C661B61F-FD04-4FDA-B5D4-36D358D03747}"/>
    <cellStyle name="Normal 102 2 5 4" xfId="22135" xr:uid="{92249F83-AA12-4A2C-8E57-BDF6D5D5B8C6}"/>
    <cellStyle name="Normal 102 2 5 4 2" xfId="30188" xr:uid="{A6C78177-4A1F-45C8-AC96-BD0BEB780625}"/>
    <cellStyle name="Normal 102 2 5 5" xfId="28238" xr:uid="{2D3D6927-1024-4005-9B1A-D36A620D04DF}"/>
    <cellStyle name="Normal 102 2 5 6" xfId="37554" xr:uid="{5B036519-0453-4EB8-AA12-D445E4494F5C}"/>
    <cellStyle name="Normal 102 2 6" xfId="20291" xr:uid="{1ADB7472-0A2D-4DF7-9A56-0FE495A69D4D}"/>
    <cellStyle name="Normal 102 2 6 2" xfId="23129" xr:uid="{21B8478E-6888-415E-AF15-1E4774970234}"/>
    <cellStyle name="Normal 102 2 6 2 2" xfId="31440" xr:uid="{5B579F63-382C-4B44-9A01-F41332C00ADC}"/>
    <cellStyle name="Normal 102 2 6 2 3" xfId="38998" xr:uid="{DEBB7049-8577-4A09-A627-5A896442663E}"/>
    <cellStyle name="Normal 102 2 6 3" xfId="25659" xr:uid="{5074CA5F-C2A9-4288-A4D5-2133B38D97D5}"/>
    <cellStyle name="Normal 102 2 6 3 2" xfId="34585" xr:uid="{E0DDFC86-EC94-4E72-9C69-B6A3D73D5CF0}"/>
    <cellStyle name="Normal 102 2 6 3 3" xfId="40957" xr:uid="{F44B25B6-82B3-4DAF-A056-926A1AC6B935}"/>
    <cellStyle name="Normal 102 2 6 4" xfId="21619" xr:uid="{DABC0C54-A665-4D21-90AB-BD2DE627F112}"/>
    <cellStyle name="Normal 102 2 6 4 2" xfId="29581" xr:uid="{5342E901-0ADB-4AED-88DA-D2F266DCD8D2}"/>
    <cellStyle name="Normal 102 2 6 5" xfId="27661" xr:uid="{A17EEA33-6B3E-4A7B-9A7A-CA28EEB50F32}"/>
    <cellStyle name="Normal 102 2 6 6" xfId="36949" xr:uid="{16A9D7CA-49CA-4DC9-9784-2AC9FA7EAE45}"/>
    <cellStyle name="Normal 102 2 7" xfId="22752" xr:uid="{472B864E-3D06-4CEA-85AD-2E92EE792411}"/>
    <cellStyle name="Normal 102 2 7 2" xfId="25084" xr:uid="{34E4855F-8237-410F-B5C1-0F2BECD424F8}"/>
    <cellStyle name="Normal 102 2 7 2 2" xfId="33886" xr:uid="{606556B3-47EE-4983-957C-C4445E2DEE26}"/>
    <cellStyle name="Normal 102 2 7 3" xfId="30911" xr:uid="{BA7E17BF-BD44-430D-8E00-684BCD4A21BF}"/>
    <cellStyle name="Normal 102 2 7 4" xfId="38327" xr:uid="{E0F75888-94DC-4553-9175-D3EABB388723}"/>
    <cellStyle name="Normal 102 2 8" xfId="24087" xr:uid="{3985B7A8-6D4F-4CDB-A552-0347A7B5BDE9}"/>
    <cellStyle name="Normal 102 2 8 2" xfId="32601" xr:uid="{0CB190C3-9745-42FD-8B07-C843CB7CF645}"/>
    <cellStyle name="Normal 102 2 8 3" xfId="40266" xr:uid="{0909794A-85C1-4771-84FD-D85B22305634}"/>
    <cellStyle name="Normal 102 2 9" xfId="21085" xr:uid="{4EA36ED4-63A8-4E69-838E-F49F9671B753}"/>
    <cellStyle name="Normal 102 2 9 2" xfId="28972" xr:uid="{B89AC999-71BE-4261-81B1-FDD266FD848F}"/>
    <cellStyle name="Normal 102 3" xfId="6547" xr:uid="{B2CE1E91-7E10-47FE-BE27-B1CF0C93444E}"/>
    <cellStyle name="Normal 103" xfId="8669" xr:uid="{0A3A98CB-8B48-4109-956A-684B1FCBADA0}"/>
    <cellStyle name="Normal 103 2" xfId="6546" xr:uid="{129AE306-8B31-4616-B280-BC924901B343}"/>
    <cellStyle name="Normal 103 2 10" xfId="27091" xr:uid="{D10EE797-B55B-48D6-BC9A-69FF39C9A931}"/>
    <cellStyle name="Normal 103 2 11" xfId="36211" xr:uid="{A4DAB9BC-AF3C-43E8-969A-3AEC82FBBDB0}"/>
    <cellStyle name="Normal 103 2 2" xfId="20063" xr:uid="{42F8B05F-3957-410F-8A3F-C15629D009A4}"/>
    <cellStyle name="Normal 103 2 2 2" xfId="20708" xr:uid="{652548B7-35E8-4995-BF7C-403D31130E80}"/>
    <cellStyle name="Normal 103 2 2 2 2" xfId="23685" xr:uid="{BA8B16DD-1180-46FE-A18C-8303AB712D8E}"/>
    <cellStyle name="Normal 103 2 2 2 2 2" xfId="26311" xr:uid="{808668D9-B025-4194-ADA2-1B47FD341CD4}"/>
    <cellStyle name="Normal 103 2 2 2 2 2 2" xfId="35351" xr:uid="{CBFDD3B0-F7A7-4483-A93A-4F9F9F6EA517}"/>
    <cellStyle name="Normal 103 2 2 2 2 3" xfId="32096" xr:uid="{08456AD8-4EAA-4DD5-8DB7-26AEA24C4499}"/>
    <cellStyle name="Normal 103 2 2 2 2 4" xfId="39704" xr:uid="{B5534C33-3D98-4847-9968-44DDECFF765A}"/>
    <cellStyle name="Normal 103 2 2 2 3" xfId="24651" xr:uid="{3C5C5E47-AEB7-4960-8B33-B249B25916A2}"/>
    <cellStyle name="Normal 103 2 2 2 3 2" xfId="33331" xr:uid="{6AAA38EE-F929-467C-A112-80F246C4C090}"/>
    <cellStyle name="Normal 103 2 2 2 3 3" xfId="41696" xr:uid="{6BE6B795-E150-4F96-A4A3-360E32685232}"/>
    <cellStyle name="Normal 103 2 2 2 4" xfId="22295" xr:uid="{77A26499-A3E8-4E36-A930-23BBB9FC96EF}"/>
    <cellStyle name="Normal 103 2 2 2 4 2" xfId="30377" xr:uid="{3941C3C9-E8DA-4B6E-8F85-B86337DA73A0}"/>
    <cellStyle name="Normal 103 2 2 2 5" xfId="28412" xr:uid="{B331017C-25A1-43C0-B787-8F8E9A5B9C6E}"/>
    <cellStyle name="Normal 103 2 2 2 6" xfId="37736" xr:uid="{FC9C2300-C69E-496E-8C21-47DC2DA3B5A0}"/>
    <cellStyle name="Normal 103 2 2 3" xfId="20390" xr:uid="{F9CC6662-0745-4B92-85A0-53847705301C}"/>
    <cellStyle name="Normal 103 2 2 3 2" xfId="23277" xr:uid="{CCFF2F46-3DD7-43DF-BECE-86797E8334E0}"/>
    <cellStyle name="Normal 103 2 2 3 2 2" xfId="31603" xr:uid="{B21B8FE6-C183-4B19-A636-AD0C2305653D}"/>
    <cellStyle name="Normal 103 2 2 3 2 3" xfId="39161" xr:uid="{2400160D-882D-4E91-92EC-A640781C8439}"/>
    <cellStyle name="Normal 103 2 2 3 3" xfId="25818" xr:uid="{FBF3BC02-0A5A-488C-B3DA-165B955CC899}"/>
    <cellStyle name="Normal 103 2 2 3 3 2" xfId="34771" xr:uid="{50E7C1E4-C51E-4032-8446-E6F22013CA7F}"/>
    <cellStyle name="Normal 103 2 2 3 3 3" xfId="41143" xr:uid="{7F7F2174-DFCA-4D18-A47A-68AFE8C13CE2}"/>
    <cellStyle name="Normal 103 2 2 3 4" xfId="21793" xr:uid="{921BA651-346C-4164-B7AC-24F4B5B320C1}"/>
    <cellStyle name="Normal 103 2 2 3 4 2" xfId="29781" xr:uid="{1336E412-D2E9-4EB7-BF7A-5359544F8421}"/>
    <cellStyle name="Normal 103 2 2 3 5" xfId="27847" xr:uid="{E71E2112-2837-4023-A158-49F5C30C755A}"/>
    <cellStyle name="Normal 103 2 2 3 6" xfId="37149" xr:uid="{D7D873DE-96D7-4E7C-8A16-65F52036A534}"/>
    <cellStyle name="Normal 103 2 2 4" xfId="22857" xr:uid="{0F5E31A6-4267-47BF-8C01-5D2E9504335D}"/>
    <cellStyle name="Normal 103 2 2 4 2" xfId="25245" xr:uid="{1D75D21F-C628-4DAC-B504-4A506BE1B9BA}"/>
    <cellStyle name="Normal 103 2 2 4 2 2" xfId="34062" xr:uid="{71B67EDF-BA99-43F8-897F-186D72BE7A32}"/>
    <cellStyle name="Normal 103 2 2 4 3" xfId="31072" xr:uid="{95A874B7-6639-4244-B6C6-2EF6EFF51E39}"/>
    <cellStyle name="Normal 103 2 2 4 4" xfId="38505" xr:uid="{DDA76589-863E-4B99-AAE4-0815F0EB6D9C}"/>
    <cellStyle name="Normal 103 2 2 5" xfId="24231" xr:uid="{97F3AB79-1B8E-4A16-9088-6EC6C1FAC4FC}"/>
    <cellStyle name="Normal 103 2 2 5 2" xfId="32774" xr:uid="{484390CE-B82B-4A60-959C-F0185A0C68B5}"/>
    <cellStyle name="Normal 103 2 2 5 3" xfId="40439" xr:uid="{0596304E-6E18-4967-A105-1343209205D1}"/>
    <cellStyle name="Normal 103 2 2 6" xfId="21255" xr:uid="{33FB87F7-3B21-4EAB-B5C3-92E1501F0E12}"/>
    <cellStyle name="Normal 103 2 2 6 2" xfId="29174" xr:uid="{97067C37-DE03-46B1-AC37-C57281325AF4}"/>
    <cellStyle name="Normal 103 2 2 7" xfId="27262" xr:uid="{ADFF288B-2737-4A2F-B5DC-01B38855F721}"/>
    <cellStyle name="Normal 103 2 2 8" xfId="36408" xr:uid="{24D5BCD6-94E1-4557-8CA2-109CE069F45D}"/>
    <cellStyle name="Normal 103 2 3" xfId="20170" xr:uid="{CC1567F2-2985-45BF-882E-F6D10BF9BF3D}"/>
    <cellStyle name="Normal 103 2 3 2" xfId="20824" xr:uid="{F52D6B49-7A04-469F-AC46-9E2F7022E8F2}"/>
    <cellStyle name="Normal 103 2 3 2 2" xfId="23812" xr:uid="{76F7A8AB-3ED2-45CE-8971-2FA508033A90}"/>
    <cellStyle name="Normal 103 2 3 2 2 2" xfId="26492" xr:uid="{3A0734B4-1EAC-44FD-97EF-E9A3DD61A6C8}"/>
    <cellStyle name="Normal 103 2 3 2 2 2 2" xfId="35547" xr:uid="{0DC828E3-7525-4EC4-8B89-D8CA790DA0CB}"/>
    <cellStyle name="Normal 103 2 3 2 2 3" xfId="32275" xr:uid="{DD5FA4A7-9EFC-461F-98FB-671E4236A8D2}"/>
    <cellStyle name="Normal 103 2 3 2 2 4" xfId="39892" xr:uid="{69B36399-770E-4303-AD6F-31FB5D4FD266}"/>
    <cellStyle name="Normal 103 2 3 2 3" xfId="24777" xr:uid="{007A0251-7C1B-4CFC-A6CD-270A059592D5}"/>
    <cellStyle name="Normal 103 2 3 2 3 2" xfId="33518" xr:uid="{8449F858-F392-474D-A9ED-763868CE7A7D}"/>
    <cellStyle name="Normal 103 2 3 2 3 3" xfId="41877" xr:uid="{01A33C8B-341F-4708-A1B5-276E3A55DD14}"/>
    <cellStyle name="Normal 103 2 3 2 4" xfId="22468" xr:uid="{ABA5238B-25E5-493F-B803-E5B2FFDAAE3E}"/>
    <cellStyle name="Normal 103 2 3 2 4 2" xfId="30574" xr:uid="{D0941249-4F81-4F96-AAA1-69849AD60354}"/>
    <cellStyle name="Normal 103 2 3 2 5" xfId="28599" xr:uid="{4A2D1A47-EA62-43D3-8290-0B7D038F14FB}"/>
    <cellStyle name="Normal 103 2 3 2 6" xfId="37932" xr:uid="{F6989BA9-C66F-4633-9715-7772FBD787FB}"/>
    <cellStyle name="Normal 103 2 3 3" xfId="20507" xr:uid="{39D89016-28D9-48FA-A7D4-CCB2698F41A2}"/>
    <cellStyle name="Normal 103 2 3 3 2" xfId="23455" xr:uid="{3E7017A4-FC8D-4BF3-86C6-EA1C9025A037}"/>
    <cellStyle name="Normal 103 2 3 3 2 2" xfId="31784" xr:uid="{6625F409-B736-4554-8C37-F44591D483A0}"/>
    <cellStyle name="Normal 103 2 3 3 2 3" xfId="39336" xr:uid="{F5C2D1B4-5E56-4559-B2D4-F05255B6389C}"/>
    <cellStyle name="Normal 103 2 3 3 3" xfId="26000" xr:uid="{0436F524-24DE-41D9-A689-0517E6F4FE4E}"/>
    <cellStyle name="Normal 103 2 3 3 3 2" xfId="34966" xr:uid="{555B6B93-A943-44E0-86B8-2736F3D33D9F}"/>
    <cellStyle name="Normal 103 2 3 3 3 3" xfId="41332" xr:uid="{90436DB2-2BFE-449D-9423-A17C74CE1BDE}"/>
    <cellStyle name="Normal 103 2 3 3 4" xfId="21974" xr:uid="{5C06671D-90F6-43DD-898F-632D8E871D16}"/>
    <cellStyle name="Normal 103 2 3 3 4 2" xfId="29984" xr:uid="{547D78C9-13D7-4F42-A0F0-F957F514AAA0}"/>
    <cellStyle name="Normal 103 2 3 3 5" xfId="28043" xr:uid="{6F47DDC5-C41F-4782-8712-027D5DBA1110}"/>
    <cellStyle name="Normal 103 2 3 3 6" xfId="37351" xr:uid="{57D1F80C-2B2F-43E1-843D-23D6C71E1404}"/>
    <cellStyle name="Normal 103 2 3 4" xfId="22984" xr:uid="{DF1E638E-BE76-4A6C-AB5F-743561467DA3}"/>
    <cellStyle name="Normal 103 2 3 4 2" xfId="25432" xr:uid="{44C930B8-5F76-4D0E-A3B1-73D3314A1DB2}"/>
    <cellStyle name="Normal 103 2 3 4 2 2" xfId="34263" xr:uid="{E857581C-59A7-4E98-BBA6-011DD9C5E5DD}"/>
    <cellStyle name="Normal 103 2 3 4 3" xfId="31256" xr:uid="{1C28C9EB-E80D-4835-98F6-5EF46D3A4FDC}"/>
    <cellStyle name="Normal 103 2 3 4 4" xfId="38697" xr:uid="{B0E95EBB-F2AB-4F28-ACDF-3119E44A8C31}"/>
    <cellStyle name="Normal 103 2 3 5" xfId="24414" xr:uid="{988E22B4-36A7-48B5-A9EE-47C02599551F}"/>
    <cellStyle name="Normal 103 2 3 5 2" xfId="32964" xr:uid="{F5660B3D-DAC3-41D8-9FF9-8F716B44867F}"/>
    <cellStyle name="Normal 103 2 3 5 3" xfId="40623" xr:uid="{96892C35-FA6D-434D-A29D-AE1E2E9D2235}"/>
    <cellStyle name="Normal 103 2 3 6" xfId="21437" xr:uid="{44AB069D-621A-49D7-8E92-7D5DAB1F4E1B}"/>
    <cellStyle name="Normal 103 2 3 6 2" xfId="29376" xr:uid="{C1548A1D-48CE-4A02-AE19-1CDCBE2F5528}"/>
    <cellStyle name="Normal 103 2 3 7" xfId="27452" xr:uid="{C8BB0BFA-82BA-4CBA-937E-7D20EE3012A4}"/>
    <cellStyle name="Normal 103 2 3 8" xfId="36607" xr:uid="{7FDA13CE-ADFB-461D-A1A8-2EE94CEBF5BE}"/>
    <cellStyle name="Normal 103 2 4" xfId="20898" xr:uid="{B8FB4769-EF6B-48B6-A724-3BEF0EE72373}"/>
    <cellStyle name="Normal 103 2 4 2" xfId="23906" xr:uid="{4131D9DB-6EEF-4727-AE5F-C387CF6B8B43}"/>
    <cellStyle name="Normal 103 2 4 2 2" xfId="26624" xr:uid="{117F1673-E095-481D-891A-7B301D8542E8}"/>
    <cellStyle name="Normal 103 2 4 2 2 2" xfId="35707" xr:uid="{1AB6EB42-E707-4AAB-B1E9-4B9FDABC7DB1}"/>
    <cellStyle name="Normal 103 2 4 2 2 3" xfId="40052" xr:uid="{EC79E85D-7423-4085-8043-6A8465688921}"/>
    <cellStyle name="Normal 103 2 4 2 3" xfId="32402" xr:uid="{6CB995DE-FF07-4F14-9DDD-D722152F607B}"/>
    <cellStyle name="Normal 103 2 4 2 3 2" xfId="42035" xr:uid="{E20748F5-AB81-45A8-BD38-A3D22D5EDB38}"/>
    <cellStyle name="Normal 103 2 4 2 4" xfId="38087" xr:uid="{F6B095A5-0178-42F3-BA4B-99DB02EA40BD}"/>
    <cellStyle name="Normal 103 2 4 3" xfId="25536" xr:uid="{14238FBC-A362-458D-BAAA-A71C8AB2CD7A}"/>
    <cellStyle name="Normal 103 2 4 3 2" xfId="34412" xr:uid="{BD585184-A79E-4CAA-B81C-028C40EF50D2}"/>
    <cellStyle name="Normal 103 2 4 3 3" xfId="38842" xr:uid="{B2B267B6-C6DA-44D9-A649-610D35CA9BE9}"/>
    <cellStyle name="Normal 103 2 4 4" xfId="24893" xr:uid="{A65EF495-A762-4BC1-92BA-F01D2E64EE12}"/>
    <cellStyle name="Normal 103 2 4 4 2" xfId="33675" xr:uid="{EAB1D7BB-3654-47A2-BB0B-A122F192EF08}"/>
    <cellStyle name="Normal 103 2 4 4 3" xfId="40784" xr:uid="{64B741D2-DC14-4BE1-90B5-32250B35C541}"/>
    <cellStyle name="Normal 103 2 4 5" xfId="22611" xr:uid="{09029511-167F-451E-914B-F71D5511F45F}"/>
    <cellStyle name="Normal 103 2 4 5 2" xfId="30739" xr:uid="{94EED62B-A4C4-48AB-9D42-A79140011128}"/>
    <cellStyle name="Normal 103 2 4 6" xfId="28763" xr:uid="{F43551BB-5DE6-4DE6-9B60-1C7D8A8B71EB}"/>
    <cellStyle name="Normal 103 2 4 7" xfId="36776" xr:uid="{B17034E9-28CA-442D-8C41-0141CE296262}"/>
    <cellStyle name="Normal 103 2 5" xfId="20618" xr:uid="{817D1B59-8004-499E-8B8A-405357E56CF8}"/>
    <cellStyle name="Normal 103 2 5 2" xfId="23581" xr:uid="{CC605286-E1B7-4E3A-BBFB-48306B7C2964}"/>
    <cellStyle name="Normal 103 2 5 2 2" xfId="26160" xr:uid="{2E59634A-7CA4-4681-B6BF-8DBC2938C921}"/>
    <cellStyle name="Normal 103 2 5 2 2 2" xfId="35171" xr:uid="{24FF36C5-7816-446D-8175-1741D9F58252}"/>
    <cellStyle name="Normal 103 2 5 2 3" xfId="31945" xr:uid="{5AAC4AB7-284D-478B-9DE1-6F374DB5A2CE}"/>
    <cellStyle name="Normal 103 2 5 2 4" xfId="39524" xr:uid="{3E2A53F0-0A64-4A54-B712-FF104BAAB0B1}"/>
    <cellStyle name="Normal 103 2 5 3" xfId="24545" xr:uid="{7E694FC6-D93A-436E-A39D-FF3F149DE0A1}"/>
    <cellStyle name="Normal 103 2 5 3 2" xfId="33157" xr:uid="{97BCAE4F-471F-447B-B0E3-D7E9BC61E064}"/>
    <cellStyle name="Normal 103 2 5 3 3" xfId="41522" xr:uid="{F2C5156E-4A8C-44C1-BD1A-DB93BB454801}"/>
    <cellStyle name="Normal 103 2 5 4" xfId="22136" xr:uid="{22B7D8FE-8741-4D7B-B0F3-12F61032CB1C}"/>
    <cellStyle name="Normal 103 2 5 4 2" xfId="30189" xr:uid="{606BC5AC-C4A6-4E6B-8373-6ABD6ABA7E32}"/>
    <cellStyle name="Normal 103 2 5 5" xfId="28239" xr:uid="{645CB9B7-A573-4354-8A19-B22F14BF1CF5}"/>
    <cellStyle name="Normal 103 2 5 6" xfId="37555" xr:uid="{5C45BA73-F3A1-468D-9A3B-F1B75AF6C14E}"/>
    <cellStyle name="Normal 103 2 6" xfId="20292" xr:uid="{C03B363B-9F27-4CA7-BEF5-7C4F9F77B021}"/>
    <cellStyle name="Normal 103 2 6 2" xfId="23130" xr:uid="{6324D8D0-8920-44CD-A92C-307391E2254E}"/>
    <cellStyle name="Normal 103 2 6 2 2" xfId="31441" xr:uid="{5BC9B2E5-B656-4B59-B794-CD1E75C50340}"/>
    <cellStyle name="Normal 103 2 6 2 3" xfId="38999" xr:uid="{46F96E2D-4DAA-475D-B844-1B09F16657A6}"/>
    <cellStyle name="Normal 103 2 6 3" xfId="25660" xr:uid="{E5E230F4-69BE-491C-B41F-34D34ECD4A58}"/>
    <cellStyle name="Normal 103 2 6 3 2" xfId="34586" xr:uid="{469F8600-77B6-4470-87B1-483BCCC55747}"/>
    <cellStyle name="Normal 103 2 6 3 3" xfId="40958" xr:uid="{8D71067E-E3BC-4939-B8A3-BD02D0E833E6}"/>
    <cellStyle name="Normal 103 2 6 4" xfId="21620" xr:uid="{7A4DCBCA-540E-43D7-9C0D-279DCA57EC53}"/>
    <cellStyle name="Normal 103 2 6 4 2" xfId="29582" xr:uid="{125D7288-4FFF-4A44-BF06-EB5F5993BC5D}"/>
    <cellStyle name="Normal 103 2 6 5" xfId="27662" xr:uid="{0637DDF5-50CF-4CEB-8B83-F9BDEEFD48A5}"/>
    <cellStyle name="Normal 103 2 6 6" xfId="36950" xr:uid="{3D97C63E-C3A4-41AF-9A33-EF55CB9BE2C7}"/>
    <cellStyle name="Normal 103 2 7" xfId="22753" xr:uid="{0808F5EF-8B03-4384-96EE-48C4CBD08879}"/>
    <cellStyle name="Normal 103 2 7 2" xfId="25085" xr:uid="{257DB515-A715-433E-ACAD-CC7607D6C629}"/>
    <cellStyle name="Normal 103 2 7 2 2" xfId="33887" xr:uid="{A2FE9F81-C00B-4DA6-951C-332D36BBFB87}"/>
    <cellStyle name="Normal 103 2 7 3" xfId="30912" xr:uid="{DA4AD8E4-4B58-4D87-B8AB-DFDE1D5904F3}"/>
    <cellStyle name="Normal 103 2 7 4" xfId="38328" xr:uid="{97FCAC52-80C8-4B7C-92F5-7FBEBCD88020}"/>
    <cellStyle name="Normal 103 2 8" xfId="24088" xr:uid="{919D14ED-96F9-49F8-A97D-F44C59E52DF1}"/>
    <cellStyle name="Normal 103 2 8 2" xfId="32602" xr:uid="{9B3983AB-0D73-4BCB-A473-F6B250312477}"/>
    <cellStyle name="Normal 103 2 8 3" xfId="40267" xr:uid="{BE3EEB16-2483-4F1D-97AE-55425E4027B3}"/>
    <cellStyle name="Normal 103 2 9" xfId="21086" xr:uid="{B74FF083-679B-414B-B20C-A74797E11C0A}"/>
    <cellStyle name="Normal 103 2 9 2" xfId="28973" xr:uid="{86046D81-DCF4-4BD8-9724-24BB0E36D618}"/>
    <cellStyle name="Normal 103 3" xfId="6338" xr:uid="{DAE7C37B-6BDA-41F6-85A7-53897369B8F4}"/>
    <cellStyle name="Normal 104" xfId="8670" xr:uid="{0F01D6DE-CB01-41DE-A94C-A14BB94A1E3B}"/>
    <cellStyle name="Normal 104 2" xfId="6545" xr:uid="{71E0EF54-B9A0-4921-BF47-AA326B39D3FA}"/>
    <cellStyle name="Normal 105" xfId="8671" xr:uid="{31BEB51E-83C6-4430-BF92-86754F034763}"/>
    <cellStyle name="Normal 105 2" xfId="6544" xr:uid="{EA24972D-A74A-4BF2-BD84-FCC631FD11EE}"/>
    <cellStyle name="Normal 106" xfId="8672" xr:uid="{53A0ECE4-11DD-4757-BD0A-2C91D2F91E57}"/>
    <cellStyle name="Normal 106 2" xfId="6542" xr:uid="{9C60A178-4EA8-4A12-B036-E74E59ED34B7}"/>
    <cellStyle name="Normal 106 2 10" xfId="27092" xr:uid="{86B6DE3D-C170-4C5B-A257-E1410288A3E8}"/>
    <cellStyle name="Normal 106 2 11" xfId="36212" xr:uid="{7E78A0B4-6F2E-40AE-B0CC-64AFFBA88A12}"/>
    <cellStyle name="Normal 106 2 2" xfId="20064" xr:uid="{08B232E5-88BB-4830-AB1A-297C5213FC6E}"/>
    <cellStyle name="Normal 106 2 2 2" xfId="20709" xr:uid="{5B3C2CA8-981F-4852-9569-2D0DA329EA8F}"/>
    <cellStyle name="Normal 106 2 2 2 2" xfId="23686" xr:uid="{2C09B738-6A11-43EE-9DBA-B7B1AB4465E5}"/>
    <cellStyle name="Normal 106 2 2 2 2 2" xfId="26312" xr:uid="{8B24304A-2767-4D9B-869B-00C6A2766449}"/>
    <cellStyle name="Normal 106 2 2 2 2 2 2" xfId="35352" xr:uid="{25ED5F73-903D-43B9-83BA-81C7AFC92A55}"/>
    <cellStyle name="Normal 106 2 2 2 2 3" xfId="32097" xr:uid="{B266834C-A6C5-4D01-95E7-DC0D68558130}"/>
    <cellStyle name="Normal 106 2 2 2 2 4" xfId="39705" xr:uid="{9E705B05-CAFE-4652-A86E-23D0106AC26B}"/>
    <cellStyle name="Normal 106 2 2 2 3" xfId="24652" xr:uid="{AD12E079-ACE0-4C01-A87E-AA0F8C35BA7C}"/>
    <cellStyle name="Normal 106 2 2 2 3 2" xfId="33332" xr:uid="{14D8B7DC-EE64-43CC-AC36-BB60F23A3427}"/>
    <cellStyle name="Normal 106 2 2 2 3 3" xfId="41697" xr:uid="{AC483E15-2AE2-41D8-BA0B-43378DB2F42E}"/>
    <cellStyle name="Normal 106 2 2 2 4" xfId="22296" xr:uid="{B77EF4ED-0490-4FAA-97A6-BE6977BA553E}"/>
    <cellStyle name="Normal 106 2 2 2 4 2" xfId="30378" xr:uid="{8E078751-2688-4048-9E57-471CE1637B3C}"/>
    <cellStyle name="Normal 106 2 2 2 5" xfId="28413" xr:uid="{C1BD1B79-B8E2-40A1-8D22-042645A848D0}"/>
    <cellStyle name="Normal 106 2 2 2 6" xfId="37737" xr:uid="{98180102-4ADF-450C-92E4-3EAE259EA38D}"/>
    <cellStyle name="Normal 106 2 2 3" xfId="20391" xr:uid="{F8919492-E4EC-4D43-9534-9DAC1A82A9A4}"/>
    <cellStyle name="Normal 106 2 2 3 2" xfId="23278" xr:uid="{9DE2F42D-C015-4C3A-8576-63AE1CCCD704}"/>
    <cellStyle name="Normal 106 2 2 3 2 2" xfId="31604" xr:uid="{A4DA033E-5009-4F26-8CBD-4A9D3DDBE307}"/>
    <cellStyle name="Normal 106 2 2 3 2 3" xfId="39162" xr:uid="{4F7D26A7-2EDB-4260-B9BE-3E864E60D938}"/>
    <cellStyle name="Normal 106 2 2 3 3" xfId="25819" xr:uid="{38411D1A-0266-46FD-AEA1-CC009D2066D3}"/>
    <cellStyle name="Normal 106 2 2 3 3 2" xfId="34772" xr:uid="{FBA8EEF0-1319-401A-9183-735CB743E847}"/>
    <cellStyle name="Normal 106 2 2 3 3 3" xfId="41144" xr:uid="{63FB7964-202B-41A9-9884-76C5DEA15A3C}"/>
    <cellStyle name="Normal 106 2 2 3 4" xfId="21794" xr:uid="{1A6C5541-675E-41B4-886D-4A01A32E04F4}"/>
    <cellStyle name="Normal 106 2 2 3 4 2" xfId="29782" xr:uid="{C584257F-B4F8-4544-BFC5-AA30295DEF1C}"/>
    <cellStyle name="Normal 106 2 2 3 5" xfId="27848" xr:uid="{815035E3-F239-4AB9-B71F-54FCFE7A4883}"/>
    <cellStyle name="Normal 106 2 2 3 6" xfId="37150" xr:uid="{3A3ABE09-A032-4A73-88DC-77516DFD14A0}"/>
    <cellStyle name="Normal 106 2 2 4" xfId="22858" xr:uid="{07CAF6A6-1CC7-433E-A891-FA94825ED81D}"/>
    <cellStyle name="Normal 106 2 2 4 2" xfId="25246" xr:uid="{0765F416-059E-41E1-B46E-9C89990CBD7F}"/>
    <cellStyle name="Normal 106 2 2 4 2 2" xfId="34063" xr:uid="{3D5F0A71-1408-49F8-B65B-88E9D98C5DA8}"/>
    <cellStyle name="Normal 106 2 2 4 3" xfId="31073" xr:uid="{0F9C5DD3-1C84-4DA8-B743-5504AD19EAD7}"/>
    <cellStyle name="Normal 106 2 2 4 4" xfId="38506" xr:uid="{1F3E1139-2AF3-4027-9B35-AA70FB2BEE29}"/>
    <cellStyle name="Normal 106 2 2 5" xfId="24232" xr:uid="{D59D9C42-564C-4369-A0BF-8227925D3FF3}"/>
    <cellStyle name="Normal 106 2 2 5 2" xfId="32775" xr:uid="{5AA4522C-4504-4A34-A7F7-80E4EF265672}"/>
    <cellStyle name="Normal 106 2 2 5 3" xfId="40440" xr:uid="{E61083E5-A06B-4FAE-BB0C-078EBB9A4E8F}"/>
    <cellStyle name="Normal 106 2 2 6" xfId="21256" xr:uid="{0FB0D173-9653-46E9-B1E6-CFDBE51CB570}"/>
    <cellStyle name="Normal 106 2 2 6 2" xfId="29175" xr:uid="{D40E727A-6241-4FB5-8B10-22991652345E}"/>
    <cellStyle name="Normal 106 2 2 7" xfId="27263" xr:uid="{11F9E14C-3B1E-46C2-B7E8-A5AABCFC5ABD}"/>
    <cellStyle name="Normal 106 2 2 8" xfId="36409" xr:uid="{154C2772-12E3-40EB-9B02-E5A861955AA7}"/>
    <cellStyle name="Normal 106 2 3" xfId="20171" xr:uid="{123F9887-721A-46A7-B696-B2C029DD4968}"/>
    <cellStyle name="Normal 106 2 3 2" xfId="20825" xr:uid="{DDF5B3A2-A632-4697-BB8E-E16D9927A5B7}"/>
    <cellStyle name="Normal 106 2 3 2 2" xfId="23813" xr:uid="{C5275C83-346E-46DD-B5B1-7B92E8303E2F}"/>
    <cellStyle name="Normal 106 2 3 2 2 2" xfId="26493" xr:uid="{B6EF4816-2C8B-4898-803F-648327064744}"/>
    <cellStyle name="Normal 106 2 3 2 2 2 2" xfId="35548" xr:uid="{9F09BEED-BEBA-4A29-8EDC-CACB3FBDE8FD}"/>
    <cellStyle name="Normal 106 2 3 2 2 3" xfId="32276" xr:uid="{50682620-C167-4F0A-93AE-594AFB5415DC}"/>
    <cellStyle name="Normal 106 2 3 2 2 4" xfId="39893" xr:uid="{760F0E27-E43C-43B6-B3CF-E22EB3F61489}"/>
    <cellStyle name="Normal 106 2 3 2 3" xfId="24778" xr:uid="{B67BBBAE-2B28-4EC4-B9A9-9B0E243366FC}"/>
    <cellStyle name="Normal 106 2 3 2 3 2" xfId="33519" xr:uid="{02079BF0-A220-4545-890F-C3DAB6CB20DC}"/>
    <cellStyle name="Normal 106 2 3 2 3 3" xfId="41878" xr:uid="{4BC54E6D-80E8-4162-ADA2-7EFFCA35F296}"/>
    <cellStyle name="Normal 106 2 3 2 4" xfId="22469" xr:uid="{1767AC31-08D7-40E1-AE42-9095E75A4CCB}"/>
    <cellStyle name="Normal 106 2 3 2 4 2" xfId="30575" xr:uid="{2529C132-A6CB-494E-B122-DB8C53DDC290}"/>
    <cellStyle name="Normal 106 2 3 2 5" xfId="28600" xr:uid="{D45703DD-8F90-4CBD-BF15-D10821D76890}"/>
    <cellStyle name="Normal 106 2 3 2 6" xfId="37933" xr:uid="{70B6A965-01E5-4388-A324-BC74D20053B1}"/>
    <cellStyle name="Normal 106 2 3 3" xfId="20508" xr:uid="{084BCA2E-2D0D-4349-B50E-5FE777B7AA11}"/>
    <cellStyle name="Normal 106 2 3 3 2" xfId="23456" xr:uid="{C1E22FF2-9823-4FA6-838C-C2AC385E0966}"/>
    <cellStyle name="Normal 106 2 3 3 2 2" xfId="31785" xr:uid="{40BD595A-70E4-4188-829A-3827E1C0F20A}"/>
    <cellStyle name="Normal 106 2 3 3 2 3" xfId="39337" xr:uid="{F2DD8063-7968-4AB8-80F7-C2B79B9C1870}"/>
    <cellStyle name="Normal 106 2 3 3 3" xfId="26001" xr:uid="{507A9066-B9AA-4694-AE56-74F0113B4D3A}"/>
    <cellStyle name="Normal 106 2 3 3 3 2" xfId="34967" xr:uid="{7139DA66-6691-4DE2-83B9-EA8C218EAD83}"/>
    <cellStyle name="Normal 106 2 3 3 3 3" xfId="41333" xr:uid="{FE716203-2176-4A7F-869F-7557B6B13D6A}"/>
    <cellStyle name="Normal 106 2 3 3 4" xfId="21975" xr:uid="{489E4D22-15EA-40CF-97FB-F60ECBCDB49F}"/>
    <cellStyle name="Normal 106 2 3 3 4 2" xfId="29985" xr:uid="{62C83584-67D9-4254-AC64-8EF2C51710F6}"/>
    <cellStyle name="Normal 106 2 3 3 5" xfId="28044" xr:uid="{59E54431-E21D-40F7-8320-DF441BE1AA4F}"/>
    <cellStyle name="Normal 106 2 3 3 6" xfId="37352" xr:uid="{6A92BBA9-6716-4BDB-B5A8-0379AE6082FD}"/>
    <cellStyle name="Normal 106 2 3 4" xfId="22985" xr:uid="{8A7AFE11-70B8-4FF8-A027-F3FE6BEA7BF7}"/>
    <cellStyle name="Normal 106 2 3 4 2" xfId="25433" xr:uid="{A5E22B5E-2BFF-4CBD-BB4B-BAD981EAD856}"/>
    <cellStyle name="Normal 106 2 3 4 2 2" xfId="34264" xr:uid="{C7EE7418-7943-4652-AFEF-DD814F4C2C5A}"/>
    <cellStyle name="Normal 106 2 3 4 3" xfId="31257" xr:uid="{5F8032EC-021F-44DD-AFA9-2F2E8563D3DA}"/>
    <cellStyle name="Normal 106 2 3 4 4" xfId="38698" xr:uid="{6420A66E-AC3B-4329-9CAA-88943A1D3604}"/>
    <cellStyle name="Normal 106 2 3 5" xfId="24415" xr:uid="{E6AB1313-3ECC-4571-BB26-067B83C22577}"/>
    <cellStyle name="Normal 106 2 3 5 2" xfId="32965" xr:uid="{0CECC5B8-5AD0-441F-B4BE-4FBF9EF5B40C}"/>
    <cellStyle name="Normal 106 2 3 5 3" xfId="40624" xr:uid="{276C87DB-7D1F-469C-9D19-CDF6E2033F86}"/>
    <cellStyle name="Normal 106 2 3 6" xfId="21438" xr:uid="{981A672D-1563-435B-BFE7-25103235E78F}"/>
    <cellStyle name="Normal 106 2 3 6 2" xfId="29377" xr:uid="{62E018CC-A863-4566-9A11-1262ECDC3A03}"/>
    <cellStyle name="Normal 106 2 3 7" xfId="27453" xr:uid="{F2939CDD-861C-4750-8DF0-D718096DF2BE}"/>
    <cellStyle name="Normal 106 2 3 8" xfId="36608" xr:uid="{B0911D89-31A6-491B-81E2-8941903E6583}"/>
    <cellStyle name="Normal 106 2 4" xfId="20899" xr:uid="{053C1224-CB18-4F9E-B09B-E27F36D74E73}"/>
    <cellStyle name="Normal 106 2 4 2" xfId="23907" xr:uid="{0A45B94F-DEDD-4CC9-8791-0CBDC323C399}"/>
    <cellStyle name="Normal 106 2 4 2 2" xfId="26625" xr:uid="{442ADCAB-BC80-4E54-832E-CE4438E6BB79}"/>
    <cellStyle name="Normal 106 2 4 2 2 2" xfId="35708" xr:uid="{5C2537CD-5EE3-4599-A4D8-BB9CF450AB05}"/>
    <cellStyle name="Normal 106 2 4 2 2 3" xfId="40053" xr:uid="{1048A32C-E5A0-4043-A4FA-E504DFC7A908}"/>
    <cellStyle name="Normal 106 2 4 2 3" xfId="32403" xr:uid="{841D4F47-010C-4C39-B596-A7914EC59752}"/>
    <cellStyle name="Normal 106 2 4 2 3 2" xfId="42036" xr:uid="{95EAEFA0-349E-48C6-A21A-22DB92C2F6C6}"/>
    <cellStyle name="Normal 106 2 4 2 4" xfId="38088" xr:uid="{66CBD19B-8028-41A5-9ED1-DDF2D21308CB}"/>
    <cellStyle name="Normal 106 2 4 3" xfId="25537" xr:uid="{0618E5A0-782D-4C51-A352-613DD8AF3B00}"/>
    <cellStyle name="Normal 106 2 4 3 2" xfId="34413" xr:uid="{F65223A5-0A17-40C8-8125-D60B460D42DE}"/>
    <cellStyle name="Normal 106 2 4 3 3" xfId="38843" xr:uid="{34107ADD-4AFD-442E-82CF-5F4164221BDC}"/>
    <cellStyle name="Normal 106 2 4 4" xfId="24894" xr:uid="{42725AAC-AB7B-40DA-AF65-06F4EC40CE5C}"/>
    <cellStyle name="Normal 106 2 4 4 2" xfId="33676" xr:uid="{7818CAEF-5F93-4864-91C3-BC250F0D8B7C}"/>
    <cellStyle name="Normal 106 2 4 4 3" xfId="40785" xr:uid="{C290876B-2B25-4A27-BDFD-2A563E582A26}"/>
    <cellStyle name="Normal 106 2 4 5" xfId="22612" xr:uid="{0FBE302C-FB9F-45EB-A387-58FC07D435CF}"/>
    <cellStyle name="Normal 106 2 4 5 2" xfId="30740" xr:uid="{DEEF8FD2-6559-4E89-9CCD-6AC500FCFCA1}"/>
    <cellStyle name="Normal 106 2 4 6" xfId="28764" xr:uid="{BDE52536-8E01-4C3E-8E0A-8DEDB74B6140}"/>
    <cellStyle name="Normal 106 2 4 7" xfId="36777" xr:uid="{08FDFEBE-5E41-4BE9-BA83-E25A4BE043E7}"/>
    <cellStyle name="Normal 106 2 5" xfId="20619" xr:uid="{7DAFFF63-9CE7-4E08-A463-1B83F7EF960A}"/>
    <cellStyle name="Normal 106 2 5 2" xfId="23582" xr:uid="{BBBFAD8E-FBCA-4327-A109-13CC0A21F124}"/>
    <cellStyle name="Normal 106 2 5 2 2" xfId="26161" xr:uid="{2CEF610C-8A25-4E41-AB36-8463C7E8C19C}"/>
    <cellStyle name="Normal 106 2 5 2 2 2" xfId="35172" xr:uid="{668D3435-9B80-4CB8-853B-75C80A46ABC5}"/>
    <cellStyle name="Normal 106 2 5 2 3" xfId="31946" xr:uid="{A65905F9-1E13-45B0-9BFB-8125F41AC6CB}"/>
    <cellStyle name="Normal 106 2 5 2 4" xfId="39525" xr:uid="{03A1C713-4365-41E3-80C9-348BAF7736F0}"/>
    <cellStyle name="Normal 106 2 5 3" xfId="24546" xr:uid="{D27721DF-37C0-4E0B-A346-108E6397F534}"/>
    <cellStyle name="Normal 106 2 5 3 2" xfId="33158" xr:uid="{0172523A-3D17-43BD-A7F5-DD31EDFA063E}"/>
    <cellStyle name="Normal 106 2 5 3 3" xfId="41523" xr:uid="{8C297DA9-270C-40DC-A77E-4A6648A3042A}"/>
    <cellStyle name="Normal 106 2 5 4" xfId="22137" xr:uid="{FEBE9CDF-1BE1-4B76-B2B6-92FB10AB2FE8}"/>
    <cellStyle name="Normal 106 2 5 4 2" xfId="30190" xr:uid="{1A592FD5-E68C-436D-A706-A314E5BC4B61}"/>
    <cellStyle name="Normal 106 2 5 5" xfId="28240" xr:uid="{928D9534-2C70-4527-957A-D00252D9E6B2}"/>
    <cellStyle name="Normal 106 2 5 6" xfId="37556" xr:uid="{FC17E046-AF4A-4A19-B820-C80EDFC92018}"/>
    <cellStyle name="Normal 106 2 6" xfId="20293" xr:uid="{7D10A7F1-9D4D-482E-9968-51A580521E86}"/>
    <cellStyle name="Normal 106 2 6 2" xfId="23131" xr:uid="{7918128B-4296-4A66-AC1C-5160D7EAF98E}"/>
    <cellStyle name="Normal 106 2 6 2 2" xfId="31442" xr:uid="{F4D6C5A5-8787-4B5C-98B5-6CFB5F3FE4D3}"/>
    <cellStyle name="Normal 106 2 6 2 3" xfId="39000" xr:uid="{618522C2-3590-40DF-8FA6-5C623FA75FB8}"/>
    <cellStyle name="Normal 106 2 6 3" xfId="25661" xr:uid="{C8BCF659-F8DE-42FC-A3E8-1A8E55421402}"/>
    <cellStyle name="Normal 106 2 6 3 2" xfId="34587" xr:uid="{8743811C-A541-4F52-AD64-40BF54EE3CED}"/>
    <cellStyle name="Normal 106 2 6 3 3" xfId="40959" xr:uid="{49745D51-0EF1-4905-A73D-77C9EC345A5E}"/>
    <cellStyle name="Normal 106 2 6 4" xfId="21621" xr:uid="{49D71A64-E922-49F7-9CC7-98E1C3413BAE}"/>
    <cellStyle name="Normal 106 2 6 4 2" xfId="29583" xr:uid="{93FFBFB0-2834-4DA5-B74C-7B7E75A37B1E}"/>
    <cellStyle name="Normal 106 2 6 5" xfId="27663" xr:uid="{E4695F5D-F93F-4CF2-A712-6DBD7D79095F}"/>
    <cellStyle name="Normal 106 2 6 6" xfId="36951" xr:uid="{6CFE4A79-983A-4052-9B9F-44299498B9C3}"/>
    <cellStyle name="Normal 106 2 7" xfId="22754" xr:uid="{7397A934-851B-472C-8BA2-9A51148F83DA}"/>
    <cellStyle name="Normal 106 2 7 2" xfId="25086" xr:uid="{4763C81A-B1DD-4521-8780-365BEB7616DE}"/>
    <cellStyle name="Normal 106 2 7 2 2" xfId="33888" xr:uid="{F5BD021F-A2F8-467A-BCE1-6E0F758AC67D}"/>
    <cellStyle name="Normal 106 2 7 3" xfId="30913" xr:uid="{CAFB7400-CAB4-4B28-9F24-B2CC00C0265C}"/>
    <cellStyle name="Normal 106 2 7 4" xfId="38329" xr:uid="{B9B3A422-7925-42A9-8ED0-4959077A7577}"/>
    <cellStyle name="Normal 106 2 8" xfId="24089" xr:uid="{068A28FC-B476-4693-B0D4-C40CC59AEA9C}"/>
    <cellStyle name="Normal 106 2 8 2" xfId="32603" xr:uid="{5E418B2A-DA17-4CEA-9518-9535CDE7B960}"/>
    <cellStyle name="Normal 106 2 8 3" xfId="40268" xr:uid="{EF7F7F3C-1F63-4ABC-8EE5-D4B5C267DBF8}"/>
    <cellStyle name="Normal 106 2 9" xfId="21087" xr:uid="{991ECA0B-A736-45B3-B596-C71163187C3C}"/>
    <cellStyle name="Normal 106 2 9 2" xfId="28974" xr:uid="{013A22B1-67CB-4D00-AF6F-FDC594D5C352}"/>
    <cellStyle name="Normal 106 3" xfId="6543" xr:uid="{D3C55ADD-057B-49CA-981B-6C6214F7F01E}"/>
    <cellStyle name="Normal 107" xfId="8673" xr:uid="{1D753DF8-F89F-4DC6-B3F3-2F30B4A00B92}"/>
    <cellStyle name="Normal 107 2" xfId="6342" xr:uid="{93AFE5D2-12DF-4820-88BD-B3321015CC0E}"/>
    <cellStyle name="Normal 107 3" xfId="6382" xr:uid="{B521C484-C60A-4731-B8FD-85F1BBE1F44C}"/>
    <cellStyle name="Normal 108" xfId="8674" xr:uid="{0659CE6F-0199-4D07-BFE8-11F574D660BA}"/>
    <cellStyle name="Normal 108 2" xfId="8815" xr:uid="{4DDB1811-A822-4ED8-8353-E8495022F663}"/>
    <cellStyle name="Normal 108 2 2" xfId="10004" xr:uid="{691CAB44-A314-4B7F-BB50-250F527794D2}"/>
    <cellStyle name="Normal 108 2 3" xfId="6540" xr:uid="{5EDCC795-4111-46CB-8088-7289A5D3230C}"/>
    <cellStyle name="Normal 108 3" xfId="6541" xr:uid="{02216FEE-674D-4178-B3B2-BFB4E87590C6}"/>
    <cellStyle name="Normal 109" xfId="8680" xr:uid="{6D4CC350-91D9-4C4C-9EC0-263E267505B0}"/>
    <cellStyle name="Normal 109 2" xfId="8816" xr:uid="{A4844A59-97D7-44C8-8EDD-8444F216465D}"/>
    <cellStyle name="Normal 109 2 2" xfId="10005" xr:uid="{C76307CA-CF08-4936-8843-18E96F58078E}"/>
    <cellStyle name="Normal 109 2 3" xfId="6538" xr:uid="{8EAD59C6-066B-4B67-90E4-2803100D6402}"/>
    <cellStyle name="Normal 109 3" xfId="6539" xr:uid="{7A00BEF5-CA6A-4E3B-8C5B-E965FC4CD4CF}"/>
    <cellStyle name="Normal 11" xfId="179" xr:uid="{8FBBB041-877C-43D5-A0EB-B3487E5E6EE2}"/>
    <cellStyle name="Normal 11 10" xfId="48043" xr:uid="{55249049-581B-42E0-8643-02C03848E849}"/>
    <cellStyle name="Normal 11 2" xfId="183" xr:uid="{86107435-4BB6-4144-959C-5878CE2C5B3A}"/>
    <cellStyle name="Normal 11 2 10" xfId="4253" xr:uid="{9FEA988A-6F1F-4EB8-830D-E888E797DC9E}"/>
    <cellStyle name="Normal 11 2 10 2" xfId="27093" xr:uid="{F3F8213C-6777-4C08-9C11-1059039176B6}"/>
    <cellStyle name="Normal 11 2 10 3" xfId="46257" xr:uid="{1EFB61A3-8F9C-4DE2-B61D-0B0F9CAD221F}"/>
    <cellStyle name="Normal 11 2 11" xfId="4460" xr:uid="{3ADFF02D-773F-47BE-927D-4758DF4663E8}"/>
    <cellStyle name="Normal 11 2 11 2" xfId="36213" xr:uid="{F1A13401-3AE2-40B7-AFE5-3932AF3FE826}"/>
    <cellStyle name="Normal 11 2 11 3" xfId="46463" xr:uid="{143F3CA3-B415-4461-AC8C-B327DB04218E}"/>
    <cellStyle name="Normal 11 2 12" xfId="5623" xr:uid="{DCC2BA68-2A0B-4CC4-B4C0-76FDD2621130}"/>
    <cellStyle name="Normal 11 2 12 2" xfId="47623" xr:uid="{658BB668-1F51-42FE-A912-F7DF0C8395A8}"/>
    <cellStyle name="Normal 11 2 13" xfId="5917" xr:uid="{7C52EB0C-A8D6-4F38-A4BD-7157BDCBD1E7}"/>
    <cellStyle name="Normal 11 2 13 2" xfId="47914" xr:uid="{AEA8ED69-53E3-4E06-BAC6-3B8350342B2A}"/>
    <cellStyle name="Normal 11 2 14" xfId="6042" xr:uid="{417869A8-A829-4973-B692-3A7E282DBF4E}"/>
    <cellStyle name="Normal 11 2 15" xfId="42466" xr:uid="{A108E607-E99E-4F7A-A14C-2FFC30699D87}"/>
    <cellStyle name="Normal 11 2 16" xfId="42543" xr:uid="{3418C0D7-D14D-440F-BA20-E9A8D8E7049A}"/>
    <cellStyle name="Normal 11 2 17" xfId="48111" xr:uid="{B06A0691-1840-4902-AFE2-15CB4FC4EB0E}"/>
    <cellStyle name="Normal 11 2 2" xfId="253" xr:uid="{74452C71-5B97-4339-94A3-397717FE6239}"/>
    <cellStyle name="Normal 11 2 2 10" xfId="42599" xr:uid="{FB697A9D-DB5F-468C-8593-CE2F84094B0C}"/>
    <cellStyle name="Normal 11 2 2 11" xfId="48095" xr:uid="{1DF5D7D6-1866-411A-9D65-900873E81376}"/>
    <cellStyle name="Normal 11 2 2 2" xfId="955" xr:uid="{119EA88E-32D1-4DC5-9B81-21B5DCBCA396}"/>
    <cellStyle name="Normal 11 2 2 2 2" xfId="2098" xr:uid="{1B386D00-B355-4401-8235-668C240E0BCF}"/>
    <cellStyle name="Normal 11 2 2 2 2 2" xfId="3861" xr:uid="{90D59022-D71B-4EB5-9D7D-AD2B1EA47FA8}"/>
    <cellStyle name="Normal 11 2 2 2 2 2 2" xfId="35353" xr:uid="{F5BAB679-C2DD-4096-895C-2D033E2882FF}"/>
    <cellStyle name="Normal 11 2 2 2 2 2 3" xfId="26313" xr:uid="{CA44F203-5E91-4259-BC44-72171337D60B}"/>
    <cellStyle name="Normal 11 2 2 2 2 2 4" xfId="45886" xr:uid="{653B4AA2-62ED-4DFB-9BB6-F07C57DA6E0D}"/>
    <cellStyle name="Normal 11 2 2 2 2 3" xfId="32098" xr:uid="{71E95FB6-C3AF-44F5-97F7-C6D3F1663DA4}"/>
    <cellStyle name="Normal 11 2 2 2 2 4" xfId="39706" xr:uid="{C6427251-7B7C-4F78-955A-E6FDAFFD1E17}"/>
    <cellStyle name="Normal 11 2 2 2 2 5" xfId="23687" xr:uid="{A438F4BB-9CAC-419D-8562-A539336BEFF9}"/>
    <cellStyle name="Normal 11 2 2 2 2 6" xfId="44145" xr:uid="{19263112-93A6-41BA-8C37-D7BA72325C40}"/>
    <cellStyle name="Normal 11 2 2 2 3" xfId="2767" xr:uid="{F5D31E60-3417-4D21-A23C-FD8454A41BF4}"/>
    <cellStyle name="Normal 11 2 2 2 3 2" xfId="33333" xr:uid="{86E38AF5-8859-4FE2-AB7D-EB7876593576}"/>
    <cellStyle name="Normal 11 2 2 2 3 3" xfId="41698" xr:uid="{23C9101B-F398-46F7-BF0C-309AECD9CD46}"/>
    <cellStyle name="Normal 11 2 2 2 3 4" xfId="24653" xr:uid="{992A2EF7-4659-4BD1-83D6-8D8AB740114B}"/>
    <cellStyle name="Normal 11 2 2 2 3 5" xfId="44792" xr:uid="{3D86016A-8252-473E-970B-82CEE65054CF}"/>
    <cellStyle name="Normal 11 2 2 2 4" xfId="5232" xr:uid="{0C0D0502-D9AC-47A3-B8E1-DFC6713835BD}"/>
    <cellStyle name="Normal 11 2 2 2 4 2" xfId="30379" xr:uid="{92E12D49-8851-4403-B26D-B0D832188A4A}"/>
    <cellStyle name="Normal 11 2 2 2 4 3" xfId="22297" xr:uid="{32046494-BF5B-4589-B564-E3B931D96AFD}"/>
    <cellStyle name="Normal 11 2 2 2 4 4" xfId="47235" xr:uid="{080FA731-AE2C-4B50-88BA-994BE8130562}"/>
    <cellStyle name="Normal 11 2 2 2 5" xfId="28414" xr:uid="{02E78CAC-D295-4533-9CCD-A056547CD296}"/>
    <cellStyle name="Normal 11 2 2 2 6" xfId="37738" xr:uid="{BC363F01-42AA-4C0A-8BDC-1C6DA0D731EA}"/>
    <cellStyle name="Normal 11 2 2 2 7" xfId="20710" xr:uid="{7B9A9B5D-6D17-4E34-9E79-AC24D359B599}"/>
    <cellStyle name="Normal 11 2 2 2 8" xfId="8003" xr:uid="{4555357D-6BCA-4B3B-9233-17D1A136E622}"/>
    <cellStyle name="Normal 11 2 2 2 9" xfId="43051" xr:uid="{8B1848BB-BD5C-4CBC-84E2-B9F1654675C6}"/>
    <cellStyle name="Normal 11 2 2 3" xfId="1538" xr:uid="{3B464C38-4A58-435D-94B6-A460948FAD54}"/>
    <cellStyle name="Normal 11 2 2 3 2" xfId="3345" xr:uid="{0B200C16-B4EE-4A2F-985F-5E287418B2B7}"/>
    <cellStyle name="Normal 11 2 2 3 2 2" xfId="31605" xr:uid="{9B6CC21B-24E1-4376-B6D1-99885588C51E}"/>
    <cellStyle name="Normal 11 2 2 3 2 3" xfId="39163" xr:uid="{B8B27B42-2281-40F6-9392-A56B97652979}"/>
    <cellStyle name="Normal 11 2 2 3 2 4" xfId="23279" xr:uid="{E8B5BDAB-AFAF-4C19-BDCC-7747225F72D8}"/>
    <cellStyle name="Normal 11 2 2 3 2 5" xfId="45370" xr:uid="{6E9D3302-B9B7-49A9-B24E-07E94C8409F6}"/>
    <cellStyle name="Normal 11 2 2 3 3" xfId="25820" xr:uid="{8B58CC9E-FC5F-4DD2-96E7-4DDEC88C8279}"/>
    <cellStyle name="Normal 11 2 2 3 3 2" xfId="34773" xr:uid="{2E1556B9-DDF5-4122-93F9-6ADA831AD333}"/>
    <cellStyle name="Normal 11 2 2 3 3 3" xfId="41145" xr:uid="{917E6C41-CF69-49C9-B0DA-95DA61D9CB6D}"/>
    <cellStyle name="Normal 11 2 2 3 4" xfId="21795" xr:uid="{AA84D9AE-00C2-447A-86C8-C750BA7929D1}"/>
    <cellStyle name="Normal 11 2 2 3 4 2" xfId="29783" xr:uid="{93738163-A140-44AF-BC77-1740E8AE38AE}"/>
    <cellStyle name="Normal 11 2 2 3 5" xfId="27849" xr:uid="{E851C91D-9B67-4EF7-90B5-42EAC34590CB}"/>
    <cellStyle name="Normal 11 2 2 3 6" xfId="37151" xr:uid="{D61E9C60-8675-414B-97CC-0A08205F5EBB}"/>
    <cellStyle name="Normal 11 2 2 3 7" xfId="13341" xr:uid="{ED3F8507-E3AD-4567-AB36-45A626060C75}"/>
    <cellStyle name="Normal 11 2 2 3 8" xfId="43629" xr:uid="{EC90EFB6-8D27-42BD-9EEE-8331162EF2CF}"/>
    <cellStyle name="Normal 11 2 2 4" xfId="2315" xr:uid="{1B793705-B901-4958-AA50-426ADDC0D3AF}"/>
    <cellStyle name="Normal 11 2 2 4 2" xfId="25247" xr:uid="{3563D2E3-C2F1-4E4D-A147-4C3524F376D3}"/>
    <cellStyle name="Normal 11 2 2 4 2 2" xfId="34064" xr:uid="{35C3B2CB-CD3D-4AD1-B9D3-0CF567D38C8D}"/>
    <cellStyle name="Normal 11 2 2 4 3" xfId="31074" xr:uid="{550041FC-786B-4318-A1CE-378BA4F3F05E}"/>
    <cellStyle name="Normal 11 2 2 4 4" xfId="38507" xr:uid="{2FC40D49-44CB-4381-B26F-FBE6E14142F1}"/>
    <cellStyle name="Normal 11 2 2 4 5" xfId="16877" xr:uid="{7A839C0E-3B1A-43A5-A894-B8E9ED917517}"/>
    <cellStyle name="Normal 11 2 2 4 6" xfId="44340" xr:uid="{E7ECC0B1-94A2-46D2-82DA-7FE6775F3A64}"/>
    <cellStyle name="Normal 11 2 2 5" xfId="4716" xr:uid="{3B8183B3-7229-4938-873A-979EEFB60C62}"/>
    <cellStyle name="Normal 11 2 2 5 2" xfId="32776" xr:uid="{FD0690EA-1342-4F9D-90A4-FB4C8FB2EE91}"/>
    <cellStyle name="Normal 11 2 2 5 3" xfId="40441" xr:uid="{9F85E67E-D6CC-48F1-87FD-1203F3EE7E54}"/>
    <cellStyle name="Normal 11 2 2 5 4" xfId="24233" xr:uid="{81FB9AD0-83EB-41E2-81BF-606C7ECB39DC}"/>
    <cellStyle name="Normal 11 2 2 5 5" xfId="46719" xr:uid="{3EB17B93-90F8-4870-895D-7A69098DA0F3}"/>
    <cellStyle name="Normal 11 2 2 6" xfId="5624" xr:uid="{A5F09FDF-AB6A-4193-AB52-7B58787CA192}"/>
    <cellStyle name="Normal 11 2 2 6 2" xfId="29176" xr:uid="{4AF9ADDE-7009-4B4B-96E9-FFDC30E9812D}"/>
    <cellStyle name="Normal 11 2 2 6 3" xfId="21257" xr:uid="{91D5CEB3-1FC6-4EEF-8534-6F7A1584331C}"/>
    <cellStyle name="Normal 11 2 2 6 4" xfId="47624" xr:uid="{8C094E82-3645-4CCA-A76F-687616C21558}"/>
    <cellStyle name="Normal 11 2 2 7" xfId="5980" xr:uid="{E2452D87-9D05-49C7-B687-A168F193FE67}"/>
    <cellStyle name="Normal 11 2 2 7 2" xfId="27264" xr:uid="{1F88C983-4DBD-47E9-8F5A-E62181A73946}"/>
    <cellStyle name="Normal 11 2 2 7 3" xfId="47977" xr:uid="{605B540F-99BF-43BE-9D80-DD9C1B470790}"/>
    <cellStyle name="Normal 11 2 2 8" xfId="36410" xr:uid="{48EFE8E5-6301-462C-9198-84EBFC3C2589}"/>
    <cellStyle name="Normal 11 2 2 9" xfId="6803" xr:uid="{CDD483B1-FC16-448C-A002-31864A2DDC1A}"/>
    <cellStyle name="Normal 11 2 3" xfId="625" xr:uid="{80DE919C-EDFF-40CE-95A7-C9F857F8CF35}"/>
    <cellStyle name="Normal 11 2 3 10" xfId="42797" xr:uid="{8888A967-2B38-4F21-A9DA-2C7FC54AE5DC}"/>
    <cellStyle name="Normal 11 2 3 2" xfId="1666" xr:uid="{4F3B5D5A-6716-482B-B230-A456CA576139}"/>
    <cellStyle name="Normal 11 2 3 2 2" xfId="3457" xr:uid="{11927FDA-D3E5-4666-AA74-C90E0967FE92}"/>
    <cellStyle name="Normal 11 2 3 2 2 2" xfId="26494" xr:uid="{F9033BB9-F807-49FC-94DD-B8187A6738E7}"/>
    <cellStyle name="Normal 11 2 3 2 2 2 2" xfId="35549" xr:uid="{183AF7E7-9C74-4619-8B51-87B9731CCF52}"/>
    <cellStyle name="Normal 11 2 3 2 2 3" xfId="32277" xr:uid="{C1922C53-76F8-4AF1-BF35-DA0282DAA584}"/>
    <cellStyle name="Normal 11 2 3 2 2 4" xfId="39894" xr:uid="{69615033-4640-427F-8F20-F7FEFA75289F}"/>
    <cellStyle name="Normal 11 2 3 2 2 5" xfId="23814" xr:uid="{EC1285A9-CECE-42FB-9A6B-5DB826AE829F}"/>
    <cellStyle name="Normal 11 2 3 2 2 6" xfId="45482" xr:uid="{A94417DB-00DD-4C95-8991-518F54C4FA43}"/>
    <cellStyle name="Normal 11 2 3 2 3" xfId="24779" xr:uid="{D2DD672A-0DDB-4F46-9607-FB5153FC5827}"/>
    <cellStyle name="Normal 11 2 3 2 3 2" xfId="33520" xr:uid="{5CA90F0C-4EA7-457B-997A-2B7601785B3F}"/>
    <cellStyle name="Normal 11 2 3 2 3 3" xfId="41879" xr:uid="{2FC6C2DB-E5E0-4C95-A656-3B61843357D4}"/>
    <cellStyle name="Normal 11 2 3 2 4" xfId="22470" xr:uid="{A3CFB978-98CD-473B-A95F-68E8345229AF}"/>
    <cellStyle name="Normal 11 2 3 2 4 2" xfId="30576" xr:uid="{2A391A4F-650E-4281-90A6-B58C9C53D150}"/>
    <cellStyle name="Normal 11 2 3 2 5" xfId="28601" xr:uid="{3567610D-CE82-4D7B-AFD0-16D5ED2E4636}"/>
    <cellStyle name="Normal 11 2 3 2 6" xfId="37934" xr:uid="{F2002DBC-49B3-403C-A2E7-F6E8565DC77D}"/>
    <cellStyle name="Normal 11 2 3 2 7" xfId="20826" xr:uid="{28060082-BF0C-420B-ADBE-B7E3BC779A24}"/>
    <cellStyle name="Normal 11 2 3 2 8" xfId="8004" xr:uid="{690E4D8C-1BC9-47B4-9940-B49644C7BA50}"/>
    <cellStyle name="Normal 11 2 3 2 9" xfId="43741" xr:uid="{5A62AB2B-EE99-41ED-9D9A-D42CE7F2098B}"/>
    <cellStyle name="Normal 11 2 3 3" xfId="2513" xr:uid="{1C034F14-EC18-48E3-BFDB-0690D5226326}"/>
    <cellStyle name="Normal 11 2 3 3 2" xfId="23457" xr:uid="{BEF4E000-D5F6-4C73-8613-A32DC1C1138E}"/>
    <cellStyle name="Normal 11 2 3 3 2 2" xfId="31786" xr:uid="{9126D555-72C0-4B12-BD0B-EAEBD8C31FA7}"/>
    <cellStyle name="Normal 11 2 3 3 2 3" xfId="39338" xr:uid="{90392DF1-1A03-437D-8F2F-14389A577FD4}"/>
    <cellStyle name="Normal 11 2 3 3 3" xfId="26002" xr:uid="{7D05DFE0-56A6-4C25-9C88-0D3487C947E1}"/>
    <cellStyle name="Normal 11 2 3 3 3 2" xfId="34968" xr:uid="{EA5630B5-A0FA-4DD5-B6FA-1FCF90CA07B1}"/>
    <cellStyle name="Normal 11 2 3 3 3 3" xfId="41334" xr:uid="{67FE2F98-2981-4E46-A348-5FC7E4253E88}"/>
    <cellStyle name="Normal 11 2 3 3 4" xfId="21976" xr:uid="{348E3E39-40A5-4102-8C2A-D07869413686}"/>
    <cellStyle name="Normal 11 2 3 3 4 2" xfId="29986" xr:uid="{0ABF6EC2-8F5A-4DA0-9915-3740EEA3E67D}"/>
    <cellStyle name="Normal 11 2 3 3 5" xfId="28045" xr:uid="{A17C5F4B-9BA3-4A91-AFFD-59AB2A5780D7}"/>
    <cellStyle name="Normal 11 2 3 3 6" xfId="37353" xr:uid="{2F7CADC9-3C7C-463C-A573-A1DAA77DE36B}"/>
    <cellStyle name="Normal 11 2 3 3 7" xfId="13664" xr:uid="{99506E2F-DF49-4A08-84E9-858E48667022}"/>
    <cellStyle name="Normal 11 2 3 3 8" xfId="44538" xr:uid="{11B4F859-45A8-4E69-8951-C202D320C675}"/>
    <cellStyle name="Normal 11 2 3 4" xfId="4828" xr:uid="{827254EF-6299-45F7-A843-036307429729}"/>
    <cellStyle name="Normal 11 2 3 4 2" xfId="25434" xr:uid="{5B13DF0C-0D2F-4238-82DA-D6B83F33A8A1}"/>
    <cellStyle name="Normal 11 2 3 4 2 2" xfId="34265" xr:uid="{43989E21-68C0-4A2E-89B0-8ED594D21C6D}"/>
    <cellStyle name="Normal 11 2 3 4 3" xfId="31258" xr:uid="{FDE1A881-808C-4C06-9EAB-DB829BE5961C}"/>
    <cellStyle name="Normal 11 2 3 4 4" xfId="38699" xr:uid="{7A343139-B90C-4273-AC23-6C3EFD205B06}"/>
    <cellStyle name="Normal 11 2 3 4 5" xfId="17200" xr:uid="{EBECD886-7F90-4DDD-A8C6-03D6A9638101}"/>
    <cellStyle name="Normal 11 2 3 4 6" xfId="46831" xr:uid="{FE5655F2-8767-47E2-BDC5-3956E0FE98FA}"/>
    <cellStyle name="Normal 11 2 3 5" xfId="24416" xr:uid="{05D750DB-5ACA-410A-B71E-57FAB1720B65}"/>
    <cellStyle name="Normal 11 2 3 5 2" xfId="32966" xr:uid="{FC3E65AE-50C6-4E27-9A39-0F31B43CCA15}"/>
    <cellStyle name="Normal 11 2 3 5 3" xfId="40625" xr:uid="{DA3CFB75-6D1F-491A-91D1-20661DD066AB}"/>
    <cellStyle name="Normal 11 2 3 6" xfId="21439" xr:uid="{7DB50AF2-02DC-4299-8AB6-4756BF630DD6}"/>
    <cellStyle name="Normal 11 2 3 6 2" xfId="29378" xr:uid="{90E41C60-5AEB-4376-9292-CF3AC8CB5AA5}"/>
    <cellStyle name="Normal 11 2 3 7" xfId="27454" xr:uid="{3FA13C0F-3455-43AA-A55E-C496E4E2F966}"/>
    <cellStyle name="Normal 11 2 3 8" xfId="36609" xr:uid="{C5EE3499-87BF-446C-9928-F13EE5F6CC59}"/>
    <cellStyle name="Normal 11 2 3 9" xfId="7216" xr:uid="{3C5D22B5-D27E-4544-9605-F97DF598511C}"/>
    <cellStyle name="Normal 11 2 4" xfId="1108" xr:uid="{545BCD56-2175-40BA-AA66-74E279A13395}"/>
    <cellStyle name="Normal 11 2 4 10" xfId="43201" xr:uid="{E66FB2F6-DF50-4B28-934A-A33962FD922A}"/>
    <cellStyle name="Normal 11 2 4 2" xfId="2917" xr:uid="{944C4E7C-B28F-425E-A44F-4657580CA940}"/>
    <cellStyle name="Normal 11 2 4 2 2" xfId="26626" xr:uid="{DD137CA6-AF5B-4B59-A584-48DED620BB51}"/>
    <cellStyle name="Normal 11 2 4 2 2 2" xfId="35709" xr:uid="{D96F0E58-0F9C-4173-819B-7688DC507931}"/>
    <cellStyle name="Normal 11 2 4 2 2 3" xfId="40054" xr:uid="{96FD686F-3CF5-4D8D-807E-857D4D62CD3A}"/>
    <cellStyle name="Normal 11 2 4 2 3" xfId="32404" xr:uid="{47A635EC-6E42-44BB-9249-F505D7CCAF79}"/>
    <cellStyle name="Normal 11 2 4 2 3 2" xfId="42037" xr:uid="{2B19442E-A73E-4BB1-9E77-3E0EE2DF1059}"/>
    <cellStyle name="Normal 11 2 4 2 4" xfId="38089" xr:uid="{4622CF27-450C-4763-A814-51AB56342C1E}"/>
    <cellStyle name="Normal 11 2 4 2 5" xfId="23908" xr:uid="{581BB914-1DB2-4870-93E1-4F0D282CD298}"/>
    <cellStyle name="Normal 11 2 4 2 6" xfId="44942" xr:uid="{6DFD818E-FA7D-40EF-84CC-798863C62983}"/>
    <cellStyle name="Normal 11 2 4 3" xfId="25538" xr:uid="{5E65A482-F225-45DB-A0CA-4404B0962A06}"/>
    <cellStyle name="Normal 11 2 4 3 2" xfId="34414" xr:uid="{4DFBFF71-EEE0-4861-8395-D14131CA288B}"/>
    <cellStyle name="Normal 11 2 4 3 3" xfId="38844" xr:uid="{D7CB6739-8C99-41C0-892C-550E1327E402}"/>
    <cellStyle name="Normal 11 2 4 4" xfId="24895" xr:uid="{F343B883-CEA5-492C-9987-D039C31E7332}"/>
    <cellStyle name="Normal 11 2 4 4 2" xfId="33677" xr:uid="{739A70A8-1E1A-47DF-9370-6B82F6E24746}"/>
    <cellStyle name="Normal 11 2 4 4 3" xfId="40786" xr:uid="{CD36D18B-BC9E-4878-8E01-CB94DA31D1E5}"/>
    <cellStyle name="Normal 11 2 4 5" xfId="22613" xr:uid="{9A20C97A-1EDE-40DE-81FC-5BE993942E07}"/>
    <cellStyle name="Normal 11 2 4 5 2" xfId="30741" xr:uid="{6CA15FE0-6823-4B07-B1A0-E7A287637EEF}"/>
    <cellStyle name="Normal 11 2 4 6" xfId="28765" xr:uid="{905988D7-92D0-4C5F-BADF-59F24C755E5F}"/>
    <cellStyle name="Normal 11 2 4 7" xfId="36778" xr:uid="{4BCFEBE8-119E-4C20-8949-95AAA961EBE8}"/>
    <cellStyle name="Normal 11 2 4 8" xfId="20900" xr:uid="{A41B8BF6-B232-48E8-8E33-4C6C6E1059B6}"/>
    <cellStyle name="Normal 11 2 4 9" xfId="9512" xr:uid="{D4A84716-2C42-48D0-A93B-2DD093202461}"/>
    <cellStyle name="Normal 11 2 5" xfId="1282" xr:uid="{65B90458-1B63-4CF5-8D40-869C0A9BC961}"/>
    <cellStyle name="Normal 11 2 5 2" xfId="3089" xr:uid="{77097698-5ED5-4667-96F5-FA5816CFBFE5}"/>
    <cellStyle name="Normal 11 2 5 2 2" xfId="26162" xr:uid="{A9CEAE2A-8ED2-4DEB-98F2-79D56EA76EF7}"/>
    <cellStyle name="Normal 11 2 5 2 2 2" xfId="35173" xr:uid="{299B009E-A053-42FB-BA12-70087FFAF222}"/>
    <cellStyle name="Normal 11 2 5 2 3" xfId="31947" xr:uid="{69E68F76-DC68-409D-A8BC-9DE4F24B35EF}"/>
    <cellStyle name="Normal 11 2 5 2 4" xfId="39526" xr:uid="{CC720CD9-6367-43A7-8F58-FE9880A01B42}"/>
    <cellStyle name="Normal 11 2 5 2 5" xfId="23583" xr:uid="{C265CD14-275D-4212-9664-DA35FF220F8E}"/>
    <cellStyle name="Normal 11 2 5 2 6" xfId="45114" xr:uid="{56C29C3C-20C3-4A0A-8451-DE80ECD553C3}"/>
    <cellStyle name="Normal 11 2 5 3" xfId="24547" xr:uid="{BCBA9DE6-1BC3-4344-96A7-93189AF377C8}"/>
    <cellStyle name="Normal 11 2 5 3 2" xfId="33159" xr:uid="{906198E5-F102-4B3D-9217-E484AB6C280A}"/>
    <cellStyle name="Normal 11 2 5 3 3" xfId="41524" xr:uid="{763C2687-C541-4D06-9782-74FE22D06412}"/>
    <cellStyle name="Normal 11 2 5 4" xfId="22138" xr:uid="{F0B05042-9828-4DF9-8210-C556F379848D}"/>
    <cellStyle name="Normal 11 2 5 4 2" xfId="30191" xr:uid="{CF16F35C-9F31-4DB9-BEFD-747A5A25873D}"/>
    <cellStyle name="Normal 11 2 5 5" xfId="28241" xr:uid="{C293ACB3-05B8-44A8-A3D7-AE56540E487E}"/>
    <cellStyle name="Normal 11 2 5 6" xfId="37557" xr:uid="{A909E4C5-DB1B-4176-AAA2-51956361D67F}"/>
    <cellStyle name="Normal 11 2 5 7" xfId="20620" xr:uid="{E0F98DA8-6D87-4927-B0CD-2750DF47752F}"/>
    <cellStyle name="Normal 11 2 5 8" xfId="8841" xr:uid="{5F90E896-3964-40EC-9239-B05E1FE7EC6B}"/>
    <cellStyle name="Normal 11 2 5 9" xfId="43373" xr:uid="{D50CF861-EA44-4E44-8372-43083AD71C02}"/>
    <cellStyle name="Normal 11 2 6" xfId="2259" xr:uid="{9857077E-03F0-45D3-B152-864250C19844}"/>
    <cellStyle name="Normal 11 2 6 2" xfId="23132" xr:uid="{006F8DE0-0546-4D41-B479-FA1AA306BAB3}"/>
    <cellStyle name="Normal 11 2 6 2 2" xfId="31443" xr:uid="{748884A0-B398-4AE2-A927-E2ED52990C70}"/>
    <cellStyle name="Normal 11 2 6 2 3" xfId="39001" xr:uid="{CE00F83E-0464-4DD6-8A31-4C5829CCC1E4}"/>
    <cellStyle name="Normal 11 2 6 3" xfId="25662" xr:uid="{19F1CCA2-059A-43C8-AE8F-A88D503F8E14}"/>
    <cellStyle name="Normal 11 2 6 3 2" xfId="34588" xr:uid="{1841B70D-BE04-4FD6-AE98-C45C6F8A0C17}"/>
    <cellStyle name="Normal 11 2 6 3 3" xfId="40960" xr:uid="{D7384D6B-455F-46F0-82DC-FC97E14705CD}"/>
    <cellStyle name="Normal 11 2 6 4" xfId="21622" xr:uid="{82F84AB5-FCE6-4AD7-B8CE-AF14BB820642}"/>
    <cellStyle name="Normal 11 2 6 4 2" xfId="29584" xr:uid="{8F30F7DF-9F19-4D64-814C-D7F1D86385E7}"/>
    <cellStyle name="Normal 11 2 6 5" xfId="27664" xr:uid="{8E00D88E-D905-40F0-8188-72E3FDFB0840}"/>
    <cellStyle name="Normal 11 2 6 6" xfId="36952" xr:uid="{7D93DDF5-F290-4C66-9139-67A6461FD31E}"/>
    <cellStyle name="Normal 11 2 6 7" xfId="20294" xr:uid="{0F3FBE7F-36AA-4E1C-A408-53C048A561CC}"/>
    <cellStyle name="Normal 11 2 6 8" xfId="8002" xr:uid="{96F156DE-C9EE-429B-80C7-48A5DAE9102C}"/>
    <cellStyle name="Normal 11 2 6 9" xfId="44284" xr:uid="{36FCDBD1-13E8-4340-84D6-D40345750EB2}"/>
    <cellStyle name="Normal 11 2 7" xfId="4021" xr:uid="{1C620DF6-D7AA-47AA-BED4-FC69B1EEF831}"/>
    <cellStyle name="Normal 11 2 7 2" xfId="25087" xr:uid="{DF40C430-018C-4084-A8A2-177BB6FAC305}"/>
    <cellStyle name="Normal 11 2 7 2 2" xfId="33889" xr:uid="{7CD1FFDB-3371-494D-881C-B4626AB3AB61}"/>
    <cellStyle name="Normal 11 2 7 3" xfId="30914" xr:uid="{1CABCAF6-6219-4BAE-834E-DE1E383FCE56}"/>
    <cellStyle name="Normal 11 2 7 4" xfId="38330" xr:uid="{7BC962C9-05C6-416D-B551-6223238F1B21}"/>
    <cellStyle name="Normal 11 2 7 5" xfId="22755" xr:uid="{111EE62D-14DF-4B58-99E9-DBAF98F50506}"/>
    <cellStyle name="Normal 11 2 7 6" xfId="7387" xr:uid="{D12CEAD9-55CD-4462-969E-BFAD5821027A}"/>
    <cellStyle name="Normal 11 2 7 7" xfId="46026" xr:uid="{0C8991F5-A22B-44F3-AF41-19E5FA40372D}"/>
    <cellStyle name="Normal 11 2 8" xfId="4099" xr:uid="{88134801-5658-48C8-953E-954C69DD5071}"/>
    <cellStyle name="Normal 11 2 8 2" xfId="32604" xr:uid="{419C5850-2D2D-4860-BE08-2F391AE360F1}"/>
    <cellStyle name="Normal 11 2 8 3" xfId="40269" xr:uid="{25D56204-A54F-4A3B-8DB9-6500189E064F}"/>
    <cellStyle name="Normal 11 2 8 4" xfId="13045" xr:uid="{732D6FE6-786A-4057-B571-1E7893002071}"/>
    <cellStyle name="Normal 11 2 8 5" xfId="46103" xr:uid="{93800C8A-8F99-4DA6-9D4C-6E43C9E18D22}"/>
    <cellStyle name="Normal 11 2 9" xfId="4176" xr:uid="{8312F823-508F-4B4F-8E17-C54CE9C77F7F}"/>
    <cellStyle name="Normal 11 2 9 2" xfId="28975" xr:uid="{E982FE1C-6C44-49C0-B578-307B4915459B}"/>
    <cellStyle name="Normal 11 2 9 3" xfId="16627" xr:uid="{B1DF522C-C640-4A42-99E4-CCD77C002241}"/>
    <cellStyle name="Normal 11 2 9 4" xfId="46180" xr:uid="{4BE0BEE5-350B-46E3-8702-C4229A1BFF75}"/>
    <cellStyle name="Normal 11 3" xfId="215" xr:uid="{FF1B9D55-C63F-4614-B1F5-EAC52E34A97E}"/>
    <cellStyle name="Normal 11 3 2" xfId="956" xr:uid="{96417B99-9585-408A-B289-C551CFA41269}"/>
    <cellStyle name="Normal 11 3 2 2" xfId="2099" xr:uid="{98BA4164-6F2C-461D-BAC1-F455BA244C15}"/>
    <cellStyle name="Normal 11 3 2 2 2" xfId="3862" xr:uid="{45EF0F16-379C-4192-A010-E9F12AE8BDAD}"/>
    <cellStyle name="Normal 11 3 2 2 2 2" xfId="45887" xr:uid="{10CEE817-D208-4542-B9CB-099524275855}"/>
    <cellStyle name="Normal 11 3 2 2 3" xfId="5233" xr:uid="{C9F4FA93-3D57-4DF9-B126-E249BDDA3F2D}"/>
    <cellStyle name="Normal 11 3 2 2 3 2" xfId="47236" xr:uid="{DBE8A6F9-4EC9-49D6-98AB-23BDBCBE2DDC}"/>
    <cellStyle name="Normal 11 3 2 2 4" xfId="13342" xr:uid="{62495EEA-02D3-44A1-8DBA-3BA0C8DC5736}"/>
    <cellStyle name="Normal 11 3 2 2 5" xfId="44146" xr:uid="{82005DD4-EAC6-4D03-8337-E738F6DA98C7}"/>
    <cellStyle name="Normal 11 3 2 3" xfId="1539" xr:uid="{65B6A3F5-BC8A-46B8-8183-E64EE0713C88}"/>
    <cellStyle name="Normal 11 3 2 3 2" xfId="3346" xr:uid="{C9DE957B-BA63-4B40-9098-535A6B970C28}"/>
    <cellStyle name="Normal 11 3 2 3 2 2" xfId="45371" xr:uid="{BA1DA90E-2A29-4386-971F-52E954343D51}"/>
    <cellStyle name="Normal 11 3 2 3 3" xfId="16878" xr:uid="{F8D55CC5-AB0C-4A84-81C7-4FF355CA562F}"/>
    <cellStyle name="Normal 11 3 2 3 4" xfId="43630" xr:uid="{BBABD968-035F-458A-96DD-C068F656114D}"/>
    <cellStyle name="Normal 11 3 2 4" xfId="2768" xr:uid="{ADC6C536-AA80-4D74-8F9C-33EA37142212}"/>
    <cellStyle name="Normal 11 3 2 4 2" xfId="44793" xr:uid="{8CE30ACB-066C-431B-9653-9D8EF581CF23}"/>
    <cellStyle name="Normal 11 3 2 5" xfId="4717" xr:uid="{F93306DA-0881-48D3-B1F5-933BBD95EBC8}"/>
    <cellStyle name="Normal 11 3 2 5 2" xfId="46720" xr:uid="{510FFAC9-5574-4E2F-8323-045F05F671F3}"/>
    <cellStyle name="Normal 11 3 2 6" xfId="5625" xr:uid="{DE6E7DF8-8182-4CFC-B5DE-D8668A42BC2E}"/>
    <cellStyle name="Normal 11 3 2 6 2" xfId="47625" xr:uid="{20170212-9F3B-4444-80A6-BA0923EF17C1}"/>
    <cellStyle name="Normal 11 3 2 7" xfId="6804" xr:uid="{AF05220D-E869-4AB5-8464-87E2DC483BDE}"/>
    <cellStyle name="Normal 11 3 2 8" xfId="43052" xr:uid="{BC35462C-9BF5-4202-ADE6-75D17C27AF53}"/>
    <cellStyle name="Normal 11 3 3" xfId="626" xr:uid="{F974193A-21A8-49CB-9FA1-272EF7BC1BCB}"/>
    <cellStyle name="Normal 11 3 3 2" xfId="1855" xr:uid="{106BCDC1-A1A2-412E-B0F7-FAB6D0A193B4}"/>
    <cellStyle name="Normal 11 3 3 2 2" xfId="3622" xr:uid="{8B07C4BB-50AD-4614-B880-88E154B61D9F}"/>
    <cellStyle name="Normal 11 3 3 2 2 2" xfId="45647" xr:uid="{7DD4BF67-3659-4732-817C-2E93B3530D1B}"/>
    <cellStyle name="Normal 11 3 3 2 3" xfId="13665" xr:uid="{CE584C6A-315C-4470-BF76-BC4DD2CD93AC}"/>
    <cellStyle name="Normal 11 3 3 2 4" xfId="43906" xr:uid="{BF547722-59E7-4F66-AA14-AFE28911D695}"/>
    <cellStyle name="Normal 11 3 3 3" xfId="2514" xr:uid="{894CD2B4-1802-420F-8E1A-FF1C16E14FF2}"/>
    <cellStyle name="Normal 11 3 3 3 2" xfId="17201" xr:uid="{AC78C1C2-7E3C-48BB-9CDE-D3ABCB60FA00}"/>
    <cellStyle name="Normal 11 3 3 3 3" xfId="44539" xr:uid="{8CA34821-5C8C-4DBC-8C8B-85C9997A6D20}"/>
    <cellStyle name="Normal 11 3 3 4" xfId="4993" xr:uid="{B6F74F6E-EAE4-473E-873B-7D980D022D76}"/>
    <cellStyle name="Normal 11 3 3 4 2" xfId="46996" xr:uid="{48EA9F53-FEA2-48BB-81DF-894354BD78E5}"/>
    <cellStyle name="Normal 11 3 3 5" xfId="5626" xr:uid="{D30CB040-B155-4ABB-B8B7-1BE550486351}"/>
    <cellStyle name="Normal 11 3 3 5 2" xfId="47626" xr:uid="{868ADE16-A778-466A-838E-69F3EA757DA3}"/>
    <cellStyle name="Normal 11 3 3 6" xfId="7217" xr:uid="{02363C5B-5D52-41C2-B3A9-A43B0FC1E8B2}"/>
    <cellStyle name="Normal 11 3 3 7" xfId="42798" xr:uid="{59979B53-507F-401F-93D5-D4DF5CC9CA29}"/>
    <cellStyle name="Normal 11 3 4" xfId="1667" xr:uid="{46A05AE2-7AD7-4FD7-8016-B8EE6AE9C0B0}"/>
    <cellStyle name="Normal 11 3 4 2" xfId="8005" xr:uid="{44FFD9C9-3405-4D32-B4CA-E0CA9C03A8DB}"/>
    <cellStyle name="Normal 11 3 5" xfId="1283" xr:uid="{BF79F4BC-221D-4B90-947F-19D454883F96}"/>
    <cellStyle name="Normal 11 3 5 2" xfId="3090" xr:uid="{BF3CEF0E-819D-4C44-8FC8-F6DE8EF650F8}"/>
    <cellStyle name="Normal 11 3 5 2 2" xfId="45115" xr:uid="{E63C9547-18C9-4248-8822-B30F6D451E19}"/>
    <cellStyle name="Normal 11 3 5 3" xfId="13046" xr:uid="{AE60C45F-4BCE-42ED-A176-69C47E183696}"/>
    <cellStyle name="Normal 11 3 5 4" xfId="43374" xr:uid="{44761ED8-4402-4BAB-ABC5-F1AA9FAD03AF}"/>
    <cellStyle name="Normal 11 3 6" xfId="4461" xr:uid="{56F1B131-4781-4B47-9288-3BA3AFA7B873}"/>
    <cellStyle name="Normal 11 3 6 2" xfId="16628" xr:uid="{57CAEB60-D0EB-4126-BB98-10EFEF7FA6A8}"/>
    <cellStyle name="Normal 11 3 6 3" xfId="46464" xr:uid="{5D597CA5-4970-4E7A-A452-DB531AD2071C}"/>
    <cellStyle name="Normal 11 3 7" xfId="6537" xr:uid="{F2DB7183-0013-4959-A227-B4EF9663E548}"/>
    <cellStyle name="Normal 11 3 8" xfId="6232" xr:uid="{4003AD01-8F5D-49B0-9AC9-84ED24325295}"/>
    <cellStyle name="Normal 11 4" xfId="954" xr:uid="{B86180AF-A718-4F3C-BC7F-5A5D4B32D443}"/>
    <cellStyle name="Normal 11 4 10" xfId="48104" xr:uid="{B4099D14-765E-4466-9DA3-57D9E504D447}"/>
    <cellStyle name="Normal 11 4 2" xfId="2097" xr:uid="{44FBB28D-FDBA-41A9-A97F-A1D1EB6F81EC}"/>
    <cellStyle name="Normal 11 4 2 2" xfId="3860" xr:uid="{5B1EE276-6597-4327-82D3-FE00D733BEDD}"/>
    <cellStyle name="Normal 11 4 2 2 2" xfId="45885" xr:uid="{CDFAA7F3-4DC4-4713-86AA-45F19858B5B0}"/>
    <cellStyle name="Normal 11 4 2 3" xfId="5231" xr:uid="{0D02D133-B961-4C17-AE3A-082A780B6D0A}"/>
    <cellStyle name="Normal 11 4 2 3 2" xfId="47234" xr:uid="{A473E70C-14F2-4D09-A584-9A40DC3401C1}"/>
    <cellStyle name="Normal 11 4 2 4" xfId="8001" xr:uid="{5005A9E4-024B-4080-ADE6-75C5A4AE8CA5}"/>
    <cellStyle name="Normal 11 4 2 5" xfId="44144" xr:uid="{3E4AAE10-94AD-455B-A6D1-007351BD176F}"/>
    <cellStyle name="Normal 11 4 3" xfId="1537" xr:uid="{0BAC2ECD-E33D-49FF-857E-FE4CB82FA56A}"/>
    <cellStyle name="Normal 11 4 3 2" xfId="3344" xr:uid="{6BDFCCE6-5A44-4D90-B101-CA447092526D}"/>
    <cellStyle name="Normal 11 4 3 2 2" xfId="45369" xr:uid="{7D7299E5-F36A-4361-BD5E-2AB0CD6D6D52}"/>
    <cellStyle name="Normal 11 4 3 3" xfId="13340" xr:uid="{72F3086F-AE68-403F-8977-5E3A353E823E}"/>
    <cellStyle name="Normal 11 4 3 4" xfId="43628" xr:uid="{D2DC9B14-200D-4F62-A3F0-D2F712E27233}"/>
    <cellStyle name="Normal 11 4 4" xfId="2766" xr:uid="{5C8F5924-EDBF-47DE-9C57-2A3EA6D238B7}"/>
    <cellStyle name="Normal 11 4 4 2" xfId="16876" xr:uid="{7AE6B318-609A-4119-8D56-795E842B0FCD}"/>
    <cellStyle name="Normal 11 4 4 3" xfId="44791" xr:uid="{2C4E8E67-D1D3-40A3-9855-B207B15ED702}"/>
    <cellStyle name="Normal 11 4 5" xfId="4715" xr:uid="{FFC8D073-8A21-4424-9A39-0BE9DBE493FF}"/>
    <cellStyle name="Normal 11 4 5 2" xfId="6536" xr:uid="{82100223-26E4-405F-AA5E-10CA1E02172C}"/>
    <cellStyle name="Normal 11 4 5 3" xfId="46718" xr:uid="{86F563C5-9A13-48E4-94F7-2FB9BA4B1181}"/>
    <cellStyle name="Normal 11 4 6" xfId="5627" xr:uid="{0599524C-F79D-4011-952A-7A18B0FBD1C6}"/>
    <cellStyle name="Normal 11 4 6 2" xfId="47627" xr:uid="{61307683-519D-43BC-BF84-B1A56DAE2A37}"/>
    <cellStyle name="Normal 11 4 7" xfId="5937" xr:uid="{00579ABC-D716-408A-B1EE-A0506797B336}"/>
    <cellStyle name="Normal 11 4 7 2" xfId="47934" xr:uid="{04CA0902-B301-4A6E-B270-EEE08933E421}"/>
    <cellStyle name="Normal 11 4 8" xfId="6802" xr:uid="{954A6C12-C72D-4DAE-A13F-E53F1CB96661}"/>
    <cellStyle name="Normal 11 4 9" xfId="43050" xr:uid="{76B7F710-912E-4CB1-AFD3-2EF739C7FA8B}"/>
    <cellStyle name="Normal 11 5" xfId="624" xr:uid="{8B8F653F-12F0-46EA-B28B-21807F8AB464}"/>
    <cellStyle name="Normal 11 5 2" xfId="1665" xr:uid="{8C591E4B-232F-470A-8EAF-F79CD72A87D3}"/>
    <cellStyle name="Normal 11 5 2 2" xfId="13663" xr:uid="{951DDFE1-1E6F-4DD7-BB29-808CF3330E72}"/>
    <cellStyle name="Normal 11 5 3" xfId="2512" xr:uid="{8617D5AB-036B-4B94-9D3D-9A75936D7458}"/>
    <cellStyle name="Normal 11 5 3 2" xfId="17199" xr:uid="{A425FE15-E9DC-43BF-837A-5A9FDAAEAF51}"/>
    <cellStyle name="Normal 11 5 3 3" xfId="44537" xr:uid="{0F006F4D-F177-4C10-AA68-820E6EB2DBF1}"/>
    <cellStyle name="Normal 11 5 4" xfId="7215" xr:uid="{D0326267-E178-4CA8-B38E-2A337D9308F7}"/>
    <cellStyle name="Normal 11 5 5" xfId="42796" xr:uid="{924C6DF4-ACB5-4985-9F66-6A139540D3F4}"/>
    <cellStyle name="Normal 11 6" xfId="1064" xr:uid="{177D4EE8-8C30-4CD5-8816-F0ED876BC823}"/>
    <cellStyle name="Normal 11 6 2" xfId="2874" xr:uid="{646A1AE7-7A85-4FB9-AAD3-DC8247E803E3}"/>
    <cellStyle name="Normal 11 6 2 2" xfId="44899" xr:uid="{86D358D3-1F40-4D44-8D8F-783AED62ADD8}"/>
    <cellStyle name="Normal 11 6 3" xfId="7051" xr:uid="{3E9C9A91-4E56-40DF-8975-C9543C649A2F}"/>
    <cellStyle name="Normal 11 6 4" xfId="43158" xr:uid="{7CD45674-37F7-4B49-895D-7195AD1EDFCD}"/>
    <cellStyle name="Normal 11 7" xfId="1281" xr:uid="{6B7C28B1-67F5-47B0-A815-E523506355B4}"/>
    <cellStyle name="Normal 11 7 2" xfId="3088" xr:uid="{7B1C6B9F-70EC-406A-9CFB-99A691C3C5C1}"/>
    <cellStyle name="Normal 11 7 2 2" xfId="45113" xr:uid="{5DEDF1EF-8299-4F57-AAD3-D18C03FEC236}"/>
    <cellStyle name="Normal 11 7 3" xfId="13044" xr:uid="{D9CC7ECD-04A5-4245-9242-A9D695BBB766}"/>
    <cellStyle name="Normal 11 7 4" xfId="43372" xr:uid="{CB68F04D-E9DB-430D-A562-AC3E1948342B}"/>
    <cellStyle name="Normal 11 8" xfId="4459" xr:uid="{81F72F03-1B8A-40F4-9E27-4C402989BCF0}"/>
    <cellStyle name="Normal 11 8 2" xfId="16626" xr:uid="{499AF8A9-90BC-4D35-B466-85986CA4AFA1}"/>
    <cellStyle name="Normal 11 8 3" xfId="46462" xr:uid="{CD3333A8-6886-4945-BEE9-5292359F3C41}"/>
    <cellStyle name="Normal 11 9" xfId="5884" xr:uid="{6513B397-10BD-406F-8EDB-23BBFA8C3D89}"/>
    <cellStyle name="Normal 11 9 2" xfId="47881" xr:uid="{8CC8EE61-7ADA-487F-BDB1-5FDEA76D9301}"/>
    <cellStyle name="Normal 110" xfId="8682" xr:uid="{0301D1CD-2A51-4F3C-86BC-0E7BF787ABE9}"/>
    <cellStyle name="Normal 110 2" xfId="8817" xr:uid="{20EF9CCD-705F-4E02-B977-4F99CA56787C}"/>
    <cellStyle name="Normal 110 2 2" xfId="10006" xr:uid="{FD4ABC2F-1626-415F-A182-2D98B5076B42}"/>
    <cellStyle name="Normal 110 2 3" xfId="6534" xr:uid="{EB0A9230-7364-4AEA-8AD3-2187E6E2BE18}"/>
    <cellStyle name="Normal 110 3" xfId="6535" xr:uid="{1FA2F606-7B08-48CD-BB21-57B9BD5487C5}"/>
    <cellStyle name="Normal 111" xfId="8686" xr:uid="{51294157-F209-4D3E-9D22-0E4898898133}"/>
    <cellStyle name="Normal 111 2" xfId="8821" xr:uid="{4333C464-B9AA-4790-ACF6-A3765A151457}"/>
    <cellStyle name="Normal 111 2 2" xfId="10007" xr:uid="{6506D9AE-03E1-4AAE-8289-FA096A8D2739}"/>
    <cellStyle name="Normal 111 2 3" xfId="6532" xr:uid="{444B299C-9ACF-4D16-94A7-C5DA88FF8F5D}"/>
    <cellStyle name="Normal 111 3" xfId="6533" xr:uid="{1001D828-9EB2-4D26-BD93-67E301534FD7}"/>
    <cellStyle name="Normal 112" xfId="8691" xr:uid="{B365993F-2697-4726-A001-AB48165A517E}"/>
    <cellStyle name="Normal 112 2" xfId="8822" xr:uid="{F28DD450-83A1-47E9-90D6-D60FE7283A4E}"/>
    <cellStyle name="Normal 112 2 2" xfId="10008" xr:uid="{F42713D0-BDD2-405D-8798-5F8B3ADA9D25}"/>
    <cellStyle name="Normal 112 3" xfId="6531" xr:uid="{72DCC885-C5A0-4EBB-9B90-A08623761899}"/>
    <cellStyle name="Normal 113" xfId="8694" xr:uid="{54732A5E-EB7E-473C-9056-D3A65B21CF60}"/>
    <cellStyle name="Normal 113 2" xfId="8823" xr:uid="{C19FB533-8C01-4D76-812D-5DE3B6A4BD45}"/>
    <cellStyle name="Normal 113 2 2" xfId="10009" xr:uid="{71BD2C7F-EADE-439D-A7F7-CF032B88722B}"/>
    <cellStyle name="Normal 113 3" xfId="6530" xr:uid="{5B59A8EC-1D29-4929-93DD-696677174EC0}"/>
    <cellStyle name="Normal 114" xfId="9584" xr:uid="{720EE795-CA85-49C1-BBC2-0385E1DCD706}"/>
    <cellStyle name="Normal 114 2" xfId="6528" xr:uid="{A6CAAD12-149A-4836-86CB-73129E70AD8D}"/>
    <cellStyle name="Normal 114 2 10" xfId="27094" xr:uid="{9F56CF96-5DAF-4D86-A763-9593FE6E1325}"/>
    <cellStyle name="Normal 114 2 11" xfId="36214" xr:uid="{A3AAF324-242E-4161-B809-719B6D82280E}"/>
    <cellStyle name="Normal 114 2 2" xfId="20065" xr:uid="{B42D9041-0452-46A8-95E3-C88A8E10175C}"/>
    <cellStyle name="Normal 114 2 2 2" xfId="20711" xr:uid="{95C01D34-E3CA-40D2-BC2A-19C81C74C10F}"/>
    <cellStyle name="Normal 114 2 2 2 2" xfId="23688" xr:uid="{8913B4CE-DF6F-4CE0-8377-7E958DC1D72E}"/>
    <cellStyle name="Normal 114 2 2 2 2 2" xfId="26314" xr:uid="{11F1F2F3-31B0-45C0-93A1-7C0781FE63A2}"/>
    <cellStyle name="Normal 114 2 2 2 2 2 2" xfId="35354" xr:uid="{F892B81E-F03E-401C-931B-258A2A8CDFC9}"/>
    <cellStyle name="Normal 114 2 2 2 2 3" xfId="32099" xr:uid="{8EFA7B6E-A48F-4929-AD65-B421E08B2CE8}"/>
    <cellStyle name="Normal 114 2 2 2 2 4" xfId="39707" xr:uid="{71914B6E-B349-4BAA-B431-048FFA9ACA24}"/>
    <cellStyle name="Normal 114 2 2 2 3" xfId="24654" xr:uid="{FEE4AE11-7A9C-42C6-A69F-1170DD124755}"/>
    <cellStyle name="Normal 114 2 2 2 3 2" xfId="33334" xr:uid="{31BAA243-D61D-4632-868E-BE1CFBE3F6B7}"/>
    <cellStyle name="Normal 114 2 2 2 3 3" xfId="41699" xr:uid="{5FDFAD7B-4010-4563-815A-C068AEA362EF}"/>
    <cellStyle name="Normal 114 2 2 2 4" xfId="22298" xr:uid="{5910DAD7-2E4E-4C24-8D77-FF1282B6C114}"/>
    <cellStyle name="Normal 114 2 2 2 4 2" xfId="30380" xr:uid="{633A258E-D813-40A9-AC3B-28F1757097C7}"/>
    <cellStyle name="Normal 114 2 2 2 5" xfId="28415" xr:uid="{8B03424E-2BF2-496F-9210-E7E73EABE240}"/>
    <cellStyle name="Normal 114 2 2 2 6" xfId="37739" xr:uid="{60D02AD8-F7E7-4D66-B669-6FBD8923E4D4}"/>
    <cellStyle name="Normal 114 2 2 3" xfId="20392" xr:uid="{F22DD895-6EE5-4087-855B-2D9934E7E2A3}"/>
    <cellStyle name="Normal 114 2 2 3 2" xfId="23280" xr:uid="{0670052E-6603-4CFA-8805-53E983350BBE}"/>
    <cellStyle name="Normal 114 2 2 3 2 2" xfId="31606" xr:uid="{939A1EA9-14AE-40C2-9ACA-9B21166C63BB}"/>
    <cellStyle name="Normal 114 2 2 3 2 3" xfId="39164" xr:uid="{71F4C89C-AB58-4CE3-A11C-D728C33AF79E}"/>
    <cellStyle name="Normal 114 2 2 3 3" xfId="25821" xr:uid="{A85F525B-29A5-4F4F-BB80-564E26BCA43C}"/>
    <cellStyle name="Normal 114 2 2 3 3 2" xfId="34774" xr:uid="{74DFE3CB-F607-4198-89CF-A8F69C1A2DFF}"/>
    <cellStyle name="Normal 114 2 2 3 3 3" xfId="41146" xr:uid="{9B07A87B-7212-4FCA-BF54-A4064B340C98}"/>
    <cellStyle name="Normal 114 2 2 3 4" xfId="21796" xr:uid="{2F5763A3-9ADB-4902-B339-1ECA2FC326FD}"/>
    <cellStyle name="Normal 114 2 2 3 4 2" xfId="29784" xr:uid="{6228CE13-04A9-4C41-8B8B-6342FEF74529}"/>
    <cellStyle name="Normal 114 2 2 3 5" xfId="27850" xr:uid="{1EFEEDCA-6AE8-4FED-8BEC-16719C8E9BB1}"/>
    <cellStyle name="Normal 114 2 2 3 6" xfId="37152" xr:uid="{E1CEDEAF-3324-4155-8A6A-DD41C0F7A10F}"/>
    <cellStyle name="Normal 114 2 2 4" xfId="22859" xr:uid="{0EAA5C61-DAA3-4266-89AC-141B7E6A2FB8}"/>
    <cellStyle name="Normal 114 2 2 4 2" xfId="25248" xr:uid="{8081AEDA-7AAE-44C0-A3B4-157E9C665257}"/>
    <cellStyle name="Normal 114 2 2 4 2 2" xfId="34065" xr:uid="{3F91AE7B-3325-4224-9909-C7E550B68BAC}"/>
    <cellStyle name="Normal 114 2 2 4 3" xfId="31075" xr:uid="{67F3A7E8-A3DE-466B-A9C0-E96234BB143E}"/>
    <cellStyle name="Normal 114 2 2 4 4" xfId="38508" xr:uid="{1241E399-6483-48C4-8EEF-E3B0656F77D9}"/>
    <cellStyle name="Normal 114 2 2 5" xfId="24234" xr:uid="{91D22326-7428-47B6-B84A-B50BAEA2BE3D}"/>
    <cellStyle name="Normal 114 2 2 5 2" xfId="32777" xr:uid="{DABBD61B-3134-4750-B2B0-613C8A624124}"/>
    <cellStyle name="Normal 114 2 2 5 3" xfId="40442" xr:uid="{A0FF1E4A-C44C-4CF4-8FD6-501DE630EDB3}"/>
    <cellStyle name="Normal 114 2 2 6" xfId="21258" xr:uid="{65488F21-A939-45EF-AD39-4CAF0EF4EDE7}"/>
    <cellStyle name="Normal 114 2 2 6 2" xfId="29177" xr:uid="{3A3DF379-B78C-4BA9-BE67-D99E39E5D169}"/>
    <cellStyle name="Normal 114 2 2 7" xfId="27265" xr:uid="{C3246E77-0F70-4B44-98AB-B8A307B23F2B}"/>
    <cellStyle name="Normal 114 2 2 8" xfId="36411" xr:uid="{724DE36F-BD9C-4C11-8867-103B9CA23C4A}"/>
    <cellStyle name="Normal 114 2 3" xfId="20172" xr:uid="{491E0296-DD41-476E-87AC-3BE8C6D6142A}"/>
    <cellStyle name="Normal 114 2 3 2" xfId="20827" xr:uid="{D118EF77-123E-4F1C-82EC-FE0D11CD935D}"/>
    <cellStyle name="Normal 114 2 3 2 2" xfId="23815" xr:uid="{EBAFEA31-5EA6-496A-85AD-86B7725DB670}"/>
    <cellStyle name="Normal 114 2 3 2 2 2" xfId="26495" xr:uid="{096EA7F0-77E5-4B23-B5BF-32FF1221BB7D}"/>
    <cellStyle name="Normal 114 2 3 2 2 2 2" xfId="35550" xr:uid="{17F8FDF5-45B7-4068-A1AB-BC34A0B9438E}"/>
    <cellStyle name="Normal 114 2 3 2 2 3" xfId="32278" xr:uid="{46EE60BB-BAD4-4908-B842-B38615DF1357}"/>
    <cellStyle name="Normal 114 2 3 2 2 4" xfId="39895" xr:uid="{D350AE89-94D3-4BAC-8A85-9DF13A37DAEF}"/>
    <cellStyle name="Normal 114 2 3 2 3" xfId="24780" xr:uid="{070397F1-8C3E-436E-972E-D5085BA91BED}"/>
    <cellStyle name="Normal 114 2 3 2 3 2" xfId="33521" xr:uid="{5A8A33A7-2438-4EEB-95B2-C4E2B482AB4C}"/>
    <cellStyle name="Normal 114 2 3 2 3 3" xfId="41880" xr:uid="{282B1D01-5FE5-4814-9120-045ADD238026}"/>
    <cellStyle name="Normal 114 2 3 2 4" xfId="22471" xr:uid="{05B0FEEC-5B58-4529-B6FF-EF61F7AE62D4}"/>
    <cellStyle name="Normal 114 2 3 2 4 2" xfId="30577" xr:uid="{50DE9FA3-6C49-43B6-AA31-6EFCAF1A70A7}"/>
    <cellStyle name="Normal 114 2 3 2 5" xfId="28602" xr:uid="{EBD9E1D2-CDA1-4165-A60B-E105C2046AF6}"/>
    <cellStyle name="Normal 114 2 3 2 6" xfId="37935" xr:uid="{E30FE3A1-6E97-480F-83BF-52CB4924494D}"/>
    <cellStyle name="Normal 114 2 3 3" xfId="20509" xr:uid="{B0A4CF8D-E27A-4112-A7FE-0EBA091E6162}"/>
    <cellStyle name="Normal 114 2 3 3 2" xfId="23458" xr:uid="{E71B3351-987B-4D40-B1A6-C283F67A5B9C}"/>
    <cellStyle name="Normal 114 2 3 3 2 2" xfId="31787" xr:uid="{6415B968-7786-460B-85E3-6E33E5B5ECCB}"/>
    <cellStyle name="Normal 114 2 3 3 2 3" xfId="39339" xr:uid="{E1920D97-A2AD-46B2-B1DC-7B3B79A99A1C}"/>
    <cellStyle name="Normal 114 2 3 3 3" xfId="26003" xr:uid="{733F0A5D-D207-4898-AAE3-730E853D3906}"/>
    <cellStyle name="Normal 114 2 3 3 3 2" xfId="34969" xr:uid="{61C71F57-C697-42A5-BFA2-D01D61156247}"/>
    <cellStyle name="Normal 114 2 3 3 3 3" xfId="41335" xr:uid="{1DCE56FE-1F2D-4323-A295-FE68B3801392}"/>
    <cellStyle name="Normal 114 2 3 3 4" xfId="21977" xr:uid="{10784736-A12C-4900-A08B-63982F501254}"/>
    <cellStyle name="Normal 114 2 3 3 4 2" xfId="29987" xr:uid="{507EA22C-45B2-4F42-B51B-EEE2415EAEFE}"/>
    <cellStyle name="Normal 114 2 3 3 5" xfId="28046" xr:uid="{1FD3CEFA-EB48-44DA-819A-B98D8DE9DE28}"/>
    <cellStyle name="Normal 114 2 3 3 6" xfId="37354" xr:uid="{971099D1-2DC4-4B7F-A46E-B5DE9CE74028}"/>
    <cellStyle name="Normal 114 2 3 4" xfId="22986" xr:uid="{CA7E6EC6-31AA-4036-BD88-41E9AAC6E195}"/>
    <cellStyle name="Normal 114 2 3 4 2" xfId="25435" xr:uid="{5983BC84-B5D2-4610-94A1-18C667624D72}"/>
    <cellStyle name="Normal 114 2 3 4 2 2" xfId="34266" xr:uid="{83C993B3-04F3-429B-ADE0-D15C16DBA25E}"/>
    <cellStyle name="Normal 114 2 3 4 3" xfId="31259" xr:uid="{A17F6680-BDA2-4455-B53D-60E464363C98}"/>
    <cellStyle name="Normal 114 2 3 4 4" xfId="38700" xr:uid="{DB91792F-9D95-473F-B90C-988F3690FA1E}"/>
    <cellStyle name="Normal 114 2 3 5" xfId="24417" xr:uid="{EE9C8B5E-85F7-4A61-BBB4-BFEDAC11FF8C}"/>
    <cellStyle name="Normal 114 2 3 5 2" xfId="32967" xr:uid="{3CE61BBD-C966-47A1-A511-CF9721A69A42}"/>
    <cellStyle name="Normal 114 2 3 5 3" xfId="40626" xr:uid="{441C576E-78DD-4CB3-A3BA-ABD07F05A303}"/>
    <cellStyle name="Normal 114 2 3 6" xfId="21440" xr:uid="{B139D5B0-A5D6-4E6E-8000-36CABE527988}"/>
    <cellStyle name="Normal 114 2 3 6 2" xfId="29379" xr:uid="{B1E31C0D-A5BD-426D-A31C-CC31F5F2EB70}"/>
    <cellStyle name="Normal 114 2 3 7" xfId="27455" xr:uid="{7B133D42-D99D-464A-89C7-F049C72B2162}"/>
    <cellStyle name="Normal 114 2 3 8" xfId="36610" xr:uid="{2ADB7663-591F-49DB-8216-66F100E07AF2}"/>
    <cellStyle name="Normal 114 2 4" xfId="20901" xr:uid="{B1BFC75F-B244-427F-B7C7-EA9EE1DB35F6}"/>
    <cellStyle name="Normal 114 2 4 2" xfId="23909" xr:uid="{D02D0D2A-36B8-4E11-904D-886E405529BC}"/>
    <cellStyle name="Normal 114 2 4 2 2" xfId="26627" xr:uid="{3FC4CE8C-FA3A-4142-AF02-4F43CF2E07D4}"/>
    <cellStyle name="Normal 114 2 4 2 2 2" xfId="35710" xr:uid="{2418ACB3-2975-4272-999D-49A4B96348DC}"/>
    <cellStyle name="Normal 114 2 4 2 2 3" xfId="40055" xr:uid="{EB30035C-6982-4B2D-A35B-62BE0377004C}"/>
    <cellStyle name="Normal 114 2 4 2 3" xfId="32405" xr:uid="{9E581E19-5F1C-4E60-9CA1-81C7C1696E53}"/>
    <cellStyle name="Normal 114 2 4 2 3 2" xfId="42038" xr:uid="{CA1FB460-FB8C-4D15-88DA-EDD7AE0197DA}"/>
    <cellStyle name="Normal 114 2 4 2 4" xfId="38090" xr:uid="{63C9AD17-DD5A-40A4-A6B3-16A7577F6BD4}"/>
    <cellStyle name="Normal 114 2 4 3" xfId="25539" xr:uid="{68B0BA61-6E7D-4B3E-A827-DC67FEA3533A}"/>
    <cellStyle name="Normal 114 2 4 3 2" xfId="34415" xr:uid="{95F20F03-EE68-4F37-A49D-251C36E11D5A}"/>
    <cellStyle name="Normal 114 2 4 3 3" xfId="38845" xr:uid="{17D2B72D-4020-4DEF-85BB-8CC373791529}"/>
    <cellStyle name="Normal 114 2 4 4" xfId="24896" xr:uid="{D3A0DDE8-15BD-4799-BB70-30E1059A0F86}"/>
    <cellStyle name="Normal 114 2 4 4 2" xfId="33678" xr:uid="{A6E40D67-F53D-44C7-B2C9-6C666C2EBEFA}"/>
    <cellStyle name="Normal 114 2 4 4 3" xfId="40787" xr:uid="{F395BBBD-59E0-4C1F-A12F-1BF51A7C9656}"/>
    <cellStyle name="Normal 114 2 4 5" xfId="22614" xr:uid="{6402AA5C-04F1-4B1E-A0EF-9CA6D4CFEF23}"/>
    <cellStyle name="Normal 114 2 4 5 2" xfId="30742" xr:uid="{BDD2642C-B286-4763-BACF-C6F709641165}"/>
    <cellStyle name="Normal 114 2 4 6" xfId="28766" xr:uid="{B1360BB9-CA26-4283-AE5A-B80CCAEA6049}"/>
    <cellStyle name="Normal 114 2 4 7" xfId="36779" xr:uid="{C3768CF0-1BD4-40ED-B9CA-4752EB598CC9}"/>
    <cellStyle name="Normal 114 2 5" xfId="20621" xr:uid="{7D0850D0-740A-405E-B60E-0145D2CF5CF9}"/>
    <cellStyle name="Normal 114 2 5 2" xfId="23584" xr:uid="{B62ADC71-9BCA-42FC-B5A8-2FEDDC82D7F3}"/>
    <cellStyle name="Normal 114 2 5 2 2" xfId="26163" xr:uid="{9F0F7DFC-4C7E-47DE-8E95-E3B0D9B4D5A3}"/>
    <cellStyle name="Normal 114 2 5 2 2 2" xfId="35174" xr:uid="{07D62DDF-4DB9-47ED-BC4E-4941BCBA9D2F}"/>
    <cellStyle name="Normal 114 2 5 2 3" xfId="31948" xr:uid="{361117C5-61BC-4319-AFF4-6C7A6A745F3F}"/>
    <cellStyle name="Normal 114 2 5 2 4" xfId="39527" xr:uid="{973626AB-5555-409C-B471-98EE5352BFF3}"/>
    <cellStyle name="Normal 114 2 5 3" xfId="24548" xr:uid="{66AF083E-AA24-46DD-B7F4-177D50FD8BE3}"/>
    <cellStyle name="Normal 114 2 5 3 2" xfId="33160" xr:uid="{1FAF5E89-4A8D-443A-94F6-7487DE1E0290}"/>
    <cellStyle name="Normal 114 2 5 3 3" xfId="41525" xr:uid="{A4571681-AFCB-4D4D-862F-D50D5CD831BC}"/>
    <cellStyle name="Normal 114 2 5 4" xfId="22139" xr:uid="{27752D5B-EDA8-4E4D-A0CE-C7759A31B2E3}"/>
    <cellStyle name="Normal 114 2 5 4 2" xfId="30192" xr:uid="{E240D166-01BE-4D75-8BA1-CEA1EF69C44A}"/>
    <cellStyle name="Normal 114 2 5 5" xfId="28242" xr:uid="{6EE6426F-23E2-42BA-A21D-D257A91D7560}"/>
    <cellStyle name="Normal 114 2 5 6" xfId="37558" xr:uid="{7F68D198-BB76-47DB-98C1-FEDF3CD97C59}"/>
    <cellStyle name="Normal 114 2 6" xfId="20295" xr:uid="{C24F6DB9-B4A1-4599-83CF-90F42102339E}"/>
    <cellStyle name="Normal 114 2 6 2" xfId="23133" xr:uid="{31EF962C-6254-43DE-8214-F42049D0B317}"/>
    <cellStyle name="Normal 114 2 6 2 2" xfId="31444" xr:uid="{95E67764-AB37-4DCE-ACDD-C9CDEEF64547}"/>
    <cellStyle name="Normal 114 2 6 2 3" xfId="39002" xr:uid="{0E012C43-DB3A-49D1-B0E9-8B6F5B68A29F}"/>
    <cellStyle name="Normal 114 2 6 3" xfId="25663" xr:uid="{81500653-28BA-4B30-8365-67B4C94FF301}"/>
    <cellStyle name="Normal 114 2 6 3 2" xfId="34589" xr:uid="{1582E230-1F37-4141-ADDC-31490D25E47D}"/>
    <cellStyle name="Normal 114 2 6 3 3" xfId="40961" xr:uid="{5255E83E-5A28-47C8-8E35-5102F5437FA1}"/>
    <cellStyle name="Normal 114 2 6 4" xfId="21623" xr:uid="{26AD12D8-E6F7-42C7-9930-2CCDA7D08F8F}"/>
    <cellStyle name="Normal 114 2 6 4 2" xfId="29585" xr:uid="{B563CFAE-FD38-4926-B73A-DC527F010A38}"/>
    <cellStyle name="Normal 114 2 6 5" xfId="27665" xr:uid="{4E297173-6477-43E8-8B8D-2A74DB87E4B3}"/>
    <cellStyle name="Normal 114 2 6 6" xfId="36953" xr:uid="{7B121FAD-3829-40F7-B3D2-8C096101E17C}"/>
    <cellStyle name="Normal 114 2 7" xfId="22756" xr:uid="{76BE015E-6A37-421F-BB2E-8BE43FBF6DA7}"/>
    <cellStyle name="Normal 114 2 7 2" xfId="25088" xr:uid="{D932FEC4-8FF8-4D0A-A84B-4320F9933850}"/>
    <cellStyle name="Normal 114 2 7 2 2" xfId="33890" xr:uid="{9745914A-FC03-4B91-B4DF-852467A3D66C}"/>
    <cellStyle name="Normal 114 2 7 3" xfId="30915" xr:uid="{A9ACF723-45F5-4952-8962-8D16AE47FD01}"/>
    <cellStyle name="Normal 114 2 7 4" xfId="38331" xr:uid="{63BD92AE-6D45-4CEA-845C-D8D5672A5E8B}"/>
    <cellStyle name="Normal 114 2 8" xfId="24090" xr:uid="{4A04B473-6D67-45DA-95DE-0B704C43E417}"/>
    <cellStyle name="Normal 114 2 8 2" xfId="32605" xr:uid="{C6D77542-ED97-4BC3-B1AB-B1D51E796738}"/>
    <cellStyle name="Normal 114 2 8 3" xfId="40270" xr:uid="{F4AF40F9-E344-40F3-A5F2-B75734807FC8}"/>
    <cellStyle name="Normal 114 2 9" xfId="21088" xr:uid="{B555F428-C695-4811-B321-509454CF33F7}"/>
    <cellStyle name="Normal 114 2 9 2" xfId="28976" xr:uid="{DF78DF3D-33DA-488E-B95F-0D11C0E427BC}"/>
    <cellStyle name="Normal 114 3" xfId="6529" xr:uid="{036816E0-87A5-4534-853A-F71FACC1F07E}"/>
    <cellStyle name="Normal 115" xfId="9885" xr:uid="{EA0AEEF1-3EE6-4368-9488-D0073F3EECA8}"/>
    <cellStyle name="Normal 115 2" xfId="6527" xr:uid="{E11984D8-EFDC-4116-8844-0BAE523A95EF}"/>
    <cellStyle name="Normal 116" xfId="9873" xr:uid="{6E2DF227-73BA-478E-81AD-337839AD8B7F}"/>
    <cellStyle name="Normal 116 2" xfId="6526" xr:uid="{220ADB2A-FDDF-42B6-96F1-BC066E309770}"/>
    <cellStyle name="Normal 117" xfId="9412" xr:uid="{3DA44A5D-83CB-4BD7-A154-8C277323CC32}"/>
    <cellStyle name="Normal 117 2" xfId="6525" xr:uid="{222EC42A-1000-43B0-ABBA-5379A43B3A59}"/>
    <cellStyle name="Normal 118" xfId="9884" xr:uid="{C051B240-ED9F-46B0-BE7B-FA0CB4F513AF}"/>
    <cellStyle name="Normal 118 2" xfId="6381" xr:uid="{1EB49BB9-FBCD-4C5A-9C03-03000EAC13FE}"/>
    <cellStyle name="Normal 119" xfId="9448" xr:uid="{8AAAED8C-64E9-4A3A-B903-A55F16C95E4E}"/>
    <cellStyle name="Normal 119 2" xfId="6524" xr:uid="{EBF16714-9DDB-4F8A-BBFE-83420C21BB21}"/>
    <cellStyle name="Normal 12" xfId="136" xr:uid="{C0C41499-FB92-4B6C-A172-820EEBD6AE7E}"/>
    <cellStyle name="Normal 12 2" xfId="210" xr:uid="{A1AD1FD0-57A1-4E28-B688-606326BDE7C4}"/>
    <cellStyle name="Normal 12 2 2" xfId="957" xr:uid="{016F8D2D-C85D-43D4-976F-50B14CBD1BCF}"/>
    <cellStyle name="Normal 12 2 2 2" xfId="2100" xr:uid="{8ECDF12A-4E65-4680-8AEE-53A49FECDB10}"/>
    <cellStyle name="Normal 12 2 2 2 2" xfId="3863" xr:uid="{AD197719-5ECB-496F-88B6-B7C99AFE42E9}"/>
    <cellStyle name="Normal 12 2 2 2 2 2" xfId="45888" xr:uid="{A78E95ED-CA2F-43DD-9D85-3D3066FBFB40}"/>
    <cellStyle name="Normal 12 2 2 2 3" xfId="44147" xr:uid="{7E4C05FE-2533-4421-8007-6B1B412D797A}"/>
    <cellStyle name="Normal 12 2 2 3" xfId="2769" xr:uid="{CCB74E71-C981-4587-AFB0-A0CDA126C29A}"/>
    <cellStyle name="Normal 12 2 2 3 2" xfId="44794" xr:uid="{30D8C116-F40D-4B3C-B025-B6CBD7A815FA}"/>
    <cellStyle name="Normal 12 2 2 4" xfId="5234" xr:uid="{C4CB3758-7537-4842-A55B-86BAAB18676C}"/>
    <cellStyle name="Normal 12 2 2 4 2" xfId="47237" xr:uid="{43EF2A49-02B7-48B5-91E0-4D3FAC6DC425}"/>
    <cellStyle name="Normal 12 2 2 5" xfId="5628" xr:uid="{829564A3-55B0-436D-8CF7-93603462DCA6}"/>
    <cellStyle name="Normal 12 2 2 5 2" xfId="47628" xr:uid="{A7615A52-977C-4FD6-A56C-1241F42D7DC5}"/>
    <cellStyle name="Normal 12 2 2 6" xfId="9513" xr:uid="{F8E8E80D-FBDF-466F-9275-058255E0A751}"/>
    <cellStyle name="Normal 12 2 2 7" xfId="43053" xr:uid="{0FE16EC7-9897-4526-BEBE-DEA3D86A3210}"/>
    <cellStyle name="Normal 12 2 3" xfId="1669" xr:uid="{214EB817-A86E-4070-889E-7E8864DBC224}"/>
    <cellStyle name="Normal 12 2 4" xfId="1540" xr:uid="{76FEBADB-181A-44EC-A931-B8038441CF18}"/>
    <cellStyle name="Normal 12 2 4 2" xfId="3347" xr:uid="{831F57B6-0127-41FC-B6C5-864961BC224E}"/>
    <cellStyle name="Normal 12 2 4 2 2" xfId="45372" xr:uid="{9C960F03-593B-4D52-BDCD-B99B16063E0A}"/>
    <cellStyle name="Normal 12 2 4 3" xfId="8007" xr:uid="{E40D1920-3114-45C5-B1B7-D67476027E26}"/>
    <cellStyle name="Normal 12 2 4 4" xfId="43631" xr:uid="{2DD5C86C-AB15-4BEA-B32F-6768BC08C587}"/>
    <cellStyle name="Normal 12 2 5" xfId="4718" xr:uid="{1471E4DC-9DA9-4246-ADC3-64F15DC20626}"/>
    <cellStyle name="Normal 12 2 5 2" xfId="6961" xr:uid="{0B442140-34C5-4AB2-AA0C-518E4C5104CE}"/>
    <cellStyle name="Normal 12 2 5 3" xfId="46721" xr:uid="{AF466E63-D5CC-42A0-B2AD-682D9939EF0C}"/>
    <cellStyle name="Normal 12 2 6" xfId="13343" xr:uid="{7DD617A1-BF7A-48BD-BFF1-9233D69E89DF}"/>
    <cellStyle name="Normal 12 2 7" xfId="16879" xr:uid="{87E16278-E497-4A5A-A7AF-228E7DD59B22}"/>
    <cellStyle name="Normal 12 2 8" xfId="6805" xr:uid="{A9579885-5798-48FE-8F0E-6FF4BCB80F51}"/>
    <cellStyle name="Normal 12 3" xfId="627" xr:uid="{43C2A317-F7D7-4315-A189-1B384737A744}"/>
    <cellStyle name="Normal 12 3 10" xfId="27095" xr:uid="{647ACE63-1277-404D-B05E-0C8587546D14}"/>
    <cellStyle name="Normal 12 3 11" xfId="36215" xr:uid="{2ECEBEDB-3E52-42A0-B960-1A1758DEEE65}"/>
    <cellStyle name="Normal 12 3 12" xfId="7218" xr:uid="{9BFD096E-F0A0-4009-B05B-D49A567F1C6D}"/>
    <cellStyle name="Normal 12 3 13" xfId="42799" xr:uid="{D7A8249B-DBA4-4AEF-BBEF-8BFA6B02CF3C}"/>
    <cellStyle name="Normal 12 3 2" xfId="1856" xr:uid="{DE10679C-76DB-40F7-8D54-C2D723DC9721}"/>
    <cellStyle name="Normal 12 3 2 10" xfId="8008" xr:uid="{D69A1CE7-D2E4-4A0E-AA44-DD880ACF2136}"/>
    <cellStyle name="Normal 12 3 2 11" xfId="43907" xr:uid="{DCBC1F4E-AFAE-4BAA-AE3A-64B6B14D5C59}"/>
    <cellStyle name="Normal 12 3 2 2" xfId="3623" xr:uid="{12F13791-9FAD-4B6F-A784-D06C7931B6E6}"/>
    <cellStyle name="Normal 12 3 2 2 2" xfId="23689" xr:uid="{1309628E-7AAE-46E8-B1B1-B28B025F49BA}"/>
    <cellStyle name="Normal 12 3 2 2 2 2" xfId="26315" xr:uid="{C74D7A80-147E-478A-B067-664B19B6E0F0}"/>
    <cellStyle name="Normal 12 3 2 2 2 2 2" xfId="35355" xr:uid="{E69B29D6-69BE-4398-9C73-5C512CBBE67A}"/>
    <cellStyle name="Normal 12 3 2 2 2 3" xfId="32100" xr:uid="{C3895673-DA8C-4EDA-BA93-51545ED1BC6C}"/>
    <cellStyle name="Normal 12 3 2 2 2 4" xfId="39708" xr:uid="{B9182ABA-64AC-4C2A-ADB3-DC890F4CE263}"/>
    <cellStyle name="Normal 12 3 2 2 3" xfId="24655" xr:uid="{09AD28DD-3F8C-40F5-A94E-6E8DC64FFFD1}"/>
    <cellStyle name="Normal 12 3 2 2 3 2" xfId="33335" xr:uid="{FE647DCB-4A43-4350-B1DF-D664DCC9B5B0}"/>
    <cellStyle name="Normal 12 3 2 2 3 3" xfId="41700" xr:uid="{C0DAD13E-E027-4CCF-BF78-84DB05CC76D9}"/>
    <cellStyle name="Normal 12 3 2 2 4" xfId="22299" xr:uid="{4D73EC9C-564C-4FDA-9036-B0203E51F949}"/>
    <cellStyle name="Normal 12 3 2 2 4 2" xfId="30381" xr:uid="{C1BA24A2-65B3-4A53-8C98-F11EC7DADA32}"/>
    <cellStyle name="Normal 12 3 2 2 5" xfId="28416" xr:uid="{44D7724A-28AD-4FA1-A4D9-BA05875AD164}"/>
    <cellStyle name="Normal 12 3 2 2 6" xfId="37740" xr:uid="{B37C5AB4-B40C-47B3-9DDA-25E0B7E702CA}"/>
    <cellStyle name="Normal 12 3 2 2 7" xfId="20712" xr:uid="{81042957-6F8B-45BE-AF50-DBA02569506A}"/>
    <cellStyle name="Normal 12 3 2 2 8" xfId="45648" xr:uid="{50A9DBCB-938F-4415-BCF8-3C70CC39A15A}"/>
    <cellStyle name="Normal 12 3 2 3" xfId="20393" xr:uid="{F392DBD3-523F-4209-8D0D-FA86EEB262CA}"/>
    <cellStyle name="Normal 12 3 2 3 2" xfId="23281" xr:uid="{1657C2BA-2EE0-4B91-B695-38AC83573C80}"/>
    <cellStyle name="Normal 12 3 2 3 2 2" xfId="31607" xr:uid="{B72230CB-87D0-434A-8C82-51C529CAE17D}"/>
    <cellStyle name="Normal 12 3 2 3 2 3" xfId="39165" xr:uid="{4194DC55-1CD8-42B2-9A48-17EBFA47ACC5}"/>
    <cellStyle name="Normal 12 3 2 3 3" xfId="25822" xr:uid="{CC676AC8-6E80-4886-95B6-671671611BDE}"/>
    <cellStyle name="Normal 12 3 2 3 3 2" xfId="34775" xr:uid="{49B5BD00-8009-4CE9-AAF1-8A087753C7B7}"/>
    <cellStyle name="Normal 12 3 2 3 3 3" xfId="41147" xr:uid="{74BA910E-0889-4D65-9742-A4F6592CA396}"/>
    <cellStyle name="Normal 12 3 2 3 4" xfId="21797" xr:uid="{FB95C66D-6C8F-42C6-ABDF-F5DDD31AD41D}"/>
    <cellStyle name="Normal 12 3 2 3 4 2" xfId="29785" xr:uid="{FCAF1368-343B-4A38-9287-D45CAAD19AC4}"/>
    <cellStyle name="Normal 12 3 2 3 5" xfId="27851" xr:uid="{933AC8EE-3528-4CBC-8AF8-1DBBA811AEC4}"/>
    <cellStyle name="Normal 12 3 2 3 6" xfId="37153" xr:uid="{477B65B9-98FB-4FA4-9DE1-03849D9DD60F}"/>
    <cellStyle name="Normal 12 3 2 4" xfId="22860" xr:uid="{A2413381-3698-432A-903B-560B745DD931}"/>
    <cellStyle name="Normal 12 3 2 4 2" xfId="25249" xr:uid="{E62E10C9-669E-4FBC-AB38-DC6F77850564}"/>
    <cellStyle name="Normal 12 3 2 4 2 2" xfId="34066" xr:uid="{A4451422-BFB3-444B-A29F-B41327A984DD}"/>
    <cellStyle name="Normal 12 3 2 4 3" xfId="31076" xr:uid="{EB8AE8BA-DDFD-48CF-93E4-24C9E6EB2686}"/>
    <cellStyle name="Normal 12 3 2 4 4" xfId="38509" xr:uid="{E47AFF60-45E7-4EA8-B949-8610F67DFBE0}"/>
    <cellStyle name="Normal 12 3 2 5" xfId="24235" xr:uid="{9D319CB8-2EB5-419C-B461-FCBA7CCE9186}"/>
    <cellStyle name="Normal 12 3 2 5 2" xfId="32778" xr:uid="{0B516E6C-D319-4617-B644-CA4E324C9CD3}"/>
    <cellStyle name="Normal 12 3 2 5 3" xfId="40443" xr:uid="{AD03B639-071B-441F-851F-7E27D2DAC57A}"/>
    <cellStyle name="Normal 12 3 2 6" xfId="21259" xr:uid="{0D4187F9-BF0E-4015-A823-C01B13E1FB41}"/>
    <cellStyle name="Normal 12 3 2 6 2" xfId="29178" xr:uid="{D21F8E65-1253-4514-B697-0987AB8E22F9}"/>
    <cellStyle name="Normal 12 3 2 7" xfId="27266" xr:uid="{C5169ADF-03E6-4B5E-933C-3302EF86374B}"/>
    <cellStyle name="Normal 12 3 2 8" xfId="36412" xr:uid="{F2A6054B-8BBA-4159-9EF3-DB92F9CE3F20}"/>
    <cellStyle name="Normal 12 3 2 9" xfId="20066" xr:uid="{610665CC-633F-4AAD-9AF5-15CAABAA690B}"/>
    <cellStyle name="Normal 12 3 3" xfId="2515" xr:uid="{2C9BD6F0-072F-4DF6-9065-5DD4FBCAAFE3}"/>
    <cellStyle name="Normal 12 3 3 10" xfId="44540" xr:uid="{093FE11C-8833-40EF-81CB-4A816CA71CEC}"/>
    <cellStyle name="Normal 12 3 3 2" xfId="20828" xr:uid="{7DB27FFE-A617-4FE0-A2D4-6ABA636A6DDB}"/>
    <cellStyle name="Normal 12 3 3 2 2" xfId="23816" xr:uid="{7315420A-A7F8-48C6-AED3-00E4167B30DC}"/>
    <cellStyle name="Normal 12 3 3 2 2 2" xfId="26496" xr:uid="{87F38050-DAE2-4A8D-836F-EC1F65B81BB1}"/>
    <cellStyle name="Normal 12 3 3 2 2 2 2" xfId="35551" xr:uid="{6C5BCCDD-62FD-4E36-8D97-52822F4F05D6}"/>
    <cellStyle name="Normal 12 3 3 2 2 3" xfId="32279" xr:uid="{F33F2B2F-8567-4816-9BD2-E8C3CCD2FE66}"/>
    <cellStyle name="Normal 12 3 3 2 2 4" xfId="39896" xr:uid="{F2FA5AF9-2D99-4A00-BD24-7A61453F7DC1}"/>
    <cellStyle name="Normal 12 3 3 2 3" xfId="24781" xr:uid="{6F17001A-E01A-46C1-897B-653F8CBE8CD3}"/>
    <cellStyle name="Normal 12 3 3 2 3 2" xfId="33522" xr:uid="{E465625D-AAA4-41EB-B216-F68DEB14CB0E}"/>
    <cellStyle name="Normal 12 3 3 2 3 3" xfId="41881" xr:uid="{1E804840-54C2-46A1-8E1A-B5F9D24B4D85}"/>
    <cellStyle name="Normal 12 3 3 2 4" xfId="22472" xr:uid="{D559B740-FC75-48E5-9EBC-23D6754F6C9A}"/>
    <cellStyle name="Normal 12 3 3 2 4 2" xfId="30578" xr:uid="{C3CE0876-BAC3-4ACE-BCD9-AEF6929A582B}"/>
    <cellStyle name="Normal 12 3 3 2 5" xfId="28603" xr:uid="{9FBD7BF8-B1A1-4AAC-8ED1-492169E93B37}"/>
    <cellStyle name="Normal 12 3 3 2 6" xfId="37936" xr:uid="{0E22582D-E619-420E-B943-B9C1B99CE5AB}"/>
    <cellStyle name="Normal 12 3 3 3" xfId="20510" xr:uid="{901E1E1D-3424-4061-9B8F-41735CDE5660}"/>
    <cellStyle name="Normal 12 3 3 3 2" xfId="23459" xr:uid="{F0B4FDA7-61A4-4037-8BF0-4CCBE787F4DC}"/>
    <cellStyle name="Normal 12 3 3 3 2 2" xfId="31788" xr:uid="{0401BC05-DBBB-4361-9837-E2D6F9B11572}"/>
    <cellStyle name="Normal 12 3 3 3 2 3" xfId="39340" xr:uid="{611B87F0-C078-4231-A373-644444C22673}"/>
    <cellStyle name="Normal 12 3 3 3 3" xfId="26004" xr:uid="{C404615C-01AA-4C1B-8D21-55B4BE0A427E}"/>
    <cellStyle name="Normal 12 3 3 3 3 2" xfId="34970" xr:uid="{04559A50-E108-496D-BA77-77B45F25E10C}"/>
    <cellStyle name="Normal 12 3 3 3 3 3" xfId="41336" xr:uid="{E77F2C8D-9923-472D-BB71-71ADBF68DDDF}"/>
    <cellStyle name="Normal 12 3 3 3 4" xfId="21978" xr:uid="{2AA79862-F518-44FA-97FF-2FAA65099791}"/>
    <cellStyle name="Normal 12 3 3 3 4 2" xfId="29988" xr:uid="{54F84D74-91B1-4E53-9081-DA82FB265CBC}"/>
    <cellStyle name="Normal 12 3 3 3 5" xfId="28047" xr:uid="{97F9B740-10E0-44BB-89A0-47EC9970343A}"/>
    <cellStyle name="Normal 12 3 3 3 6" xfId="37355" xr:uid="{30064149-2EA2-46EB-B4E3-86F29D44F4BC}"/>
    <cellStyle name="Normal 12 3 3 4" xfId="22987" xr:uid="{4AC4B324-64B1-4979-93DD-2261A55CF1E6}"/>
    <cellStyle name="Normal 12 3 3 4 2" xfId="25436" xr:uid="{257CC4C3-5EFC-4F14-9E49-26E7C59487A0}"/>
    <cellStyle name="Normal 12 3 3 4 2 2" xfId="34267" xr:uid="{C3E5B23C-F0D6-4C97-95DA-FE8B9BF6EDC4}"/>
    <cellStyle name="Normal 12 3 3 4 3" xfId="31260" xr:uid="{75B979DF-5611-4FA4-9311-057EC780CD35}"/>
    <cellStyle name="Normal 12 3 3 4 4" xfId="38701" xr:uid="{2DC915E6-A9F1-4521-A013-A8D4EA915E2B}"/>
    <cellStyle name="Normal 12 3 3 5" xfId="24418" xr:uid="{5EB380FC-619A-4392-8FC0-E6D317163607}"/>
    <cellStyle name="Normal 12 3 3 5 2" xfId="32968" xr:uid="{9FB23FE9-7B42-46C8-97DF-A3A78321DAF7}"/>
    <cellStyle name="Normal 12 3 3 5 3" xfId="40627" xr:uid="{C9175E35-FF8E-4C33-A685-000B25F018F1}"/>
    <cellStyle name="Normal 12 3 3 6" xfId="21441" xr:uid="{60135C61-ADC3-4A99-98DF-24307DC92C9D}"/>
    <cellStyle name="Normal 12 3 3 6 2" xfId="29380" xr:uid="{F1386EBE-CD9F-404B-916B-D66825C43B5D}"/>
    <cellStyle name="Normal 12 3 3 7" xfId="27456" xr:uid="{EB989772-6AC6-46FF-81B5-80B36B014362}"/>
    <cellStyle name="Normal 12 3 3 8" xfId="36611" xr:uid="{40DF5CE5-BA5E-4C33-B61A-1500837CD97F}"/>
    <cellStyle name="Normal 12 3 3 9" xfId="13666" xr:uid="{C06481BD-ACBB-40E7-BBC6-4FCB57E70F26}"/>
    <cellStyle name="Normal 12 3 4" xfId="4994" xr:uid="{67342EEA-AFE4-4AC6-B136-A3E970940BBC}"/>
    <cellStyle name="Normal 12 3 4 2" xfId="23910" xr:uid="{A68BB5EB-3417-49B1-A0B9-CDE52E6E9373}"/>
    <cellStyle name="Normal 12 3 4 2 2" xfId="26628" xr:uid="{9FC5855C-7DCD-47E5-8B9C-6CF2DDA81443}"/>
    <cellStyle name="Normal 12 3 4 2 2 2" xfId="35711" xr:uid="{8D96AB1B-84AB-4E79-95E2-A0B8F9256631}"/>
    <cellStyle name="Normal 12 3 4 2 2 3" xfId="40056" xr:uid="{1FAF157D-5F78-4196-B70D-7A2FC02829A5}"/>
    <cellStyle name="Normal 12 3 4 2 3" xfId="32406" xr:uid="{9A20731E-7426-4FA8-A655-17A0679A5302}"/>
    <cellStyle name="Normal 12 3 4 2 3 2" xfId="42039" xr:uid="{F1E35E3B-E2A9-4CA6-BACF-3B7E0149DFFE}"/>
    <cellStyle name="Normal 12 3 4 2 4" xfId="38091" xr:uid="{DDA3A9A5-B9AA-475C-B3DB-DDEFA0E9EE49}"/>
    <cellStyle name="Normal 12 3 4 3" xfId="25540" xr:uid="{493ED619-3140-4C69-A51F-08AA7ED91960}"/>
    <cellStyle name="Normal 12 3 4 3 2" xfId="34416" xr:uid="{5049A22E-D954-474D-8105-B22292A98214}"/>
    <cellStyle name="Normal 12 3 4 3 3" xfId="38846" xr:uid="{2DBE231A-2025-402E-AD06-80D80AF67853}"/>
    <cellStyle name="Normal 12 3 4 4" xfId="24897" xr:uid="{E221220C-D88D-4624-AEB9-E0C998F40497}"/>
    <cellStyle name="Normal 12 3 4 4 2" xfId="33679" xr:uid="{8A5D439A-791C-47E0-ABEE-66183CEBB281}"/>
    <cellStyle name="Normal 12 3 4 4 3" xfId="40788" xr:uid="{E30CF7A6-5B44-41BB-A19D-18FB489285BD}"/>
    <cellStyle name="Normal 12 3 4 5" xfId="22615" xr:uid="{2195DE00-01E2-4449-A582-D829C24341E4}"/>
    <cellStyle name="Normal 12 3 4 5 2" xfId="30743" xr:uid="{C465245C-AFFC-4862-A1A9-12ADE8045A72}"/>
    <cellStyle name="Normal 12 3 4 6" xfId="28767" xr:uid="{5EDAE427-F683-4D62-AEEF-46C97F533FBE}"/>
    <cellStyle name="Normal 12 3 4 7" xfId="36780" xr:uid="{6DCB5FCA-8D48-4234-9E70-61F3FCB38439}"/>
    <cellStyle name="Normal 12 3 4 8" xfId="17202" xr:uid="{C48CBE6B-5C20-40F0-8EFB-59799AB454F0}"/>
    <cellStyle name="Normal 12 3 4 9" xfId="46997" xr:uid="{2E7A8ABE-F22A-48BE-A9AD-0CE566A5E510}"/>
    <cellStyle name="Normal 12 3 5" xfId="5629" xr:uid="{1993060A-287D-47C3-8DDE-B9E5A952178A}"/>
    <cellStyle name="Normal 12 3 5 2" xfId="23585" xr:uid="{D1138283-1F7D-4417-89B7-027B81752301}"/>
    <cellStyle name="Normal 12 3 5 2 2" xfId="26164" xr:uid="{BEEA82AF-24C1-43E7-946B-AA5E39BD0CA0}"/>
    <cellStyle name="Normal 12 3 5 2 2 2" xfId="35175" xr:uid="{7F884935-8D27-4D1A-BB83-DC821EC3C426}"/>
    <cellStyle name="Normal 12 3 5 2 3" xfId="31949" xr:uid="{B7F183A8-476F-4F1F-8A0C-1A0A6F32393C}"/>
    <cellStyle name="Normal 12 3 5 2 4" xfId="39528" xr:uid="{6EC1C4D2-ECE3-4787-BA03-909F91CFC3EA}"/>
    <cellStyle name="Normal 12 3 5 3" xfId="24549" xr:uid="{3202FDB6-067A-481A-A030-AEDA68F2E8B4}"/>
    <cellStyle name="Normal 12 3 5 3 2" xfId="33161" xr:uid="{933B0A6C-E1FB-47EC-8BBA-7FC258B52129}"/>
    <cellStyle name="Normal 12 3 5 3 3" xfId="41526" xr:uid="{8AB61370-5538-453C-83A5-A4EAD02622DC}"/>
    <cellStyle name="Normal 12 3 5 4" xfId="22140" xr:uid="{E9C4A7B2-6FD5-4DCC-A053-1A5C71C756D1}"/>
    <cellStyle name="Normal 12 3 5 4 2" xfId="30193" xr:uid="{E27B2E96-097D-452D-BFF0-9065C6EFBEA9}"/>
    <cellStyle name="Normal 12 3 5 5" xfId="28243" xr:uid="{070B02BB-DF58-46EE-B1E8-FAB45FABBC4B}"/>
    <cellStyle name="Normal 12 3 5 6" xfId="37559" xr:uid="{18D90B8A-FD4E-4CE2-A78E-2CC19231A02F}"/>
    <cellStyle name="Normal 12 3 5 7" xfId="20622" xr:uid="{DD64AB02-F4B5-440C-B725-AAAD57F73476}"/>
    <cellStyle name="Normal 12 3 5 8" xfId="47629" xr:uid="{0D79CF9D-27B4-46E0-AFB9-6B2DABCE298D}"/>
    <cellStyle name="Normal 12 3 6" xfId="20296" xr:uid="{C8517414-A52D-44D4-8FA3-E22182FAC9B4}"/>
    <cellStyle name="Normal 12 3 6 2" xfId="23134" xr:uid="{12627825-91F6-4CF1-B8F6-4151788EEFF6}"/>
    <cellStyle name="Normal 12 3 6 2 2" xfId="31445" xr:uid="{C99970E0-FC04-47E8-A8FD-0C807151D44F}"/>
    <cellStyle name="Normal 12 3 6 2 3" xfId="39003" xr:uid="{BE1238FD-929F-48E4-8077-1B1DDE85F1E2}"/>
    <cellStyle name="Normal 12 3 6 3" xfId="25664" xr:uid="{E4DBF8A6-92E4-4108-A568-DD1AB6729E2C}"/>
    <cellStyle name="Normal 12 3 6 3 2" xfId="34590" xr:uid="{16645F19-B669-4EAA-9396-52730BC69102}"/>
    <cellStyle name="Normal 12 3 6 3 3" xfId="40962" xr:uid="{8338504F-902F-4C30-BF35-F8B57C96A1A9}"/>
    <cellStyle name="Normal 12 3 6 4" xfId="21624" xr:uid="{9AA956E6-C358-40A4-8A10-67F0893748E5}"/>
    <cellStyle name="Normal 12 3 6 4 2" xfId="29586" xr:uid="{453BA6CE-F4C9-40ED-97BE-EB2BBCF7E7B0}"/>
    <cellStyle name="Normal 12 3 6 5" xfId="27666" xr:uid="{212229D7-F80B-49CC-A068-A6B2CAC54D89}"/>
    <cellStyle name="Normal 12 3 6 6" xfId="36954" xr:uid="{E5118D63-F6DD-4860-A718-D0D213969823}"/>
    <cellStyle name="Normal 12 3 7" xfId="22757" xr:uid="{4AF21D35-A6F5-473F-8248-1461E44E679E}"/>
    <cellStyle name="Normal 12 3 7 2" xfId="25089" xr:uid="{74F2E044-41D0-4782-912E-5D98361FA975}"/>
    <cellStyle name="Normal 12 3 7 2 2" xfId="33891" xr:uid="{2243FE20-4420-4E83-B41B-4DCBF93489BC}"/>
    <cellStyle name="Normal 12 3 7 3" xfId="30916" xr:uid="{B5F04D3D-C122-49E2-A981-BEE40928E19D}"/>
    <cellStyle name="Normal 12 3 7 4" xfId="38332" xr:uid="{54BBAF4B-2072-4C93-AF5A-03C676FF3F79}"/>
    <cellStyle name="Normal 12 3 8" xfId="24091" xr:uid="{3F514427-0679-4260-95C7-8F5A78C515B1}"/>
    <cellStyle name="Normal 12 3 8 2" xfId="32606" xr:uid="{764054BD-5D4E-46CB-8C80-50DC46BECED2}"/>
    <cellStyle name="Normal 12 3 8 3" xfId="40271" xr:uid="{4E7B9F89-4918-45EF-8043-FBB5762D824F}"/>
    <cellStyle name="Normal 12 3 9" xfId="21089" xr:uid="{A92BFD74-9CC0-4385-9340-41BC6F52F353}"/>
    <cellStyle name="Normal 12 3 9 2" xfId="28977" xr:uid="{DC920A0B-AADB-4B6A-9ED6-8F283D185FA1}"/>
    <cellStyle name="Normal 12 4" xfId="1668" xr:uid="{336D4007-A8FC-4CF2-953F-38F8FCAE1B04}"/>
    <cellStyle name="Normal 12 4 2" xfId="8006" xr:uid="{1D8218F3-4DE0-4186-B228-640022C2D795}"/>
    <cellStyle name="Normal 12 5" xfId="1284" xr:uid="{5D7C70C3-1168-4D0F-907D-3C9A66ED2186}"/>
    <cellStyle name="Normal 12 5 2" xfId="3091" xr:uid="{CF50D14D-D70F-49B2-826B-5B43641988D4}"/>
    <cellStyle name="Normal 12 5 2 2" xfId="45116" xr:uid="{B399EAF3-B180-4B4A-9324-B8A029E9C7E4}"/>
    <cellStyle name="Normal 12 5 3" xfId="7272" xr:uid="{4B1F5606-4986-44E7-B020-95311A686BD4}"/>
    <cellStyle name="Normal 12 5 4" xfId="43375" xr:uid="{957E47F0-8F0A-4DDC-B9EB-B2BE773C61AC}"/>
    <cellStyle name="Normal 12 6" xfId="4462" xr:uid="{2036F739-7ADF-4A5B-AF2E-6E9C82F05ED4}"/>
    <cellStyle name="Normal 12 6 2" xfId="13047" xr:uid="{E1EC726D-5060-449E-9500-D54BB73B9A98}"/>
    <cellStyle name="Normal 12 6 3" xfId="46465" xr:uid="{403616F1-D3B9-492E-82F6-03459A1B17D0}"/>
    <cellStyle name="Normal 12 7" xfId="16629" xr:uid="{2F36C31B-8A3D-4B1A-9BA1-ADE442C01225}"/>
    <cellStyle name="Normal 12 8" xfId="6233" xr:uid="{B0DC619C-5A3F-4DCF-8BC6-4BE54BB0F4E2}"/>
    <cellStyle name="Normal 120" xfId="9882" xr:uid="{7C56D00B-58CD-4DEF-935C-8BAA76ABA236}"/>
    <cellStyle name="Normal 120 2" xfId="6523" xr:uid="{4E8C78CB-AB06-4AB5-9E52-CE2CECE47D02}"/>
    <cellStyle name="Normal 121" xfId="9883" xr:uid="{FAA75955-41BA-4609-8F3E-7AE215E4D27F}"/>
    <cellStyle name="Normal 121 2" xfId="6522" xr:uid="{F6375D46-E9B6-47CF-89D8-4F3E777B6EC9}"/>
    <cellStyle name="Normal 122" xfId="9509" xr:uid="{AB8F0C9F-F18D-494A-9CF4-CAB5D031C7EA}"/>
    <cellStyle name="Normal 122 2" xfId="6521" xr:uid="{89E1AEFD-3D80-4631-AE3C-5E3CB3B626F4}"/>
    <cellStyle name="Normal 123" xfId="9874" xr:uid="{FBC9D6B8-2CFA-47C2-88BD-3733C81F7B04}"/>
    <cellStyle name="Normal 123 2" xfId="6520" xr:uid="{04CAC1E5-DE94-4A48-B397-B7A28D021E9B}"/>
    <cellStyle name="Normal 124" xfId="9876" xr:uid="{E897DE05-261E-4840-AFAD-28AB60213486}"/>
    <cellStyle name="Normal 124 2" xfId="6519" xr:uid="{69A7BB83-B663-41F2-AA31-6BDB52256C03}"/>
    <cellStyle name="Normal 125" xfId="9985" xr:uid="{9E86449E-E526-4511-9DF5-B54E4480D712}"/>
    <cellStyle name="Normal 125 2" xfId="6518" xr:uid="{D4D6C720-B325-4220-8F95-080A82EBF9F2}"/>
    <cellStyle name="Normal 126" xfId="9986" xr:uid="{816DD87E-B3FC-4A91-B455-E1065C588B77}"/>
    <cellStyle name="Normal 126 2" xfId="6388" xr:uid="{704849A9-70A8-4309-B247-6E1F00E5CBFA}"/>
    <cellStyle name="Normal 127" xfId="9987" xr:uid="{6012E2A9-60B7-4D14-B942-91D87750C14F}"/>
    <cellStyle name="Normal 127 2" xfId="6380" xr:uid="{E1407703-AA49-46E3-85A1-0B18060AF90B}"/>
    <cellStyle name="Normal 128" xfId="9988" xr:uid="{382ACBC2-E763-468C-98E5-9077CA16690C}"/>
    <cellStyle name="Normal 128 2" xfId="6517" xr:uid="{AD188486-B2BD-4605-9156-1E292273E700}"/>
    <cellStyle name="Normal 129" xfId="9989" xr:uid="{D14ED50E-69A8-4CD2-A511-C736C4598B91}"/>
    <cellStyle name="Normal 129 2" xfId="6516" xr:uid="{684628C2-1026-493A-8DEB-831DD37F378E}"/>
    <cellStyle name="Normal 13" xfId="273" xr:uid="{1614D7D5-CA74-45EB-A9EB-2BFB62493E9C}"/>
    <cellStyle name="Normal 13 10" xfId="4463" xr:uid="{8EE7B094-4597-436B-9F97-FB5556EC5D98}"/>
    <cellStyle name="Normal 13 10 2" xfId="46466" xr:uid="{CD9CC73D-B100-49BA-ACB1-48C1F06E9A79}"/>
    <cellStyle name="Normal 13 11" xfId="5630" xr:uid="{80FBB223-0325-4710-96A0-8AC3406C07E2}"/>
    <cellStyle name="Normal 13 11 2" xfId="47630" xr:uid="{D634DFA9-9B99-4080-8915-F03B036E02AA}"/>
    <cellStyle name="Normal 13 12" xfId="5990" xr:uid="{205485F3-BFFA-4341-A9F9-49EED567439B}"/>
    <cellStyle name="Normal 13 12 2" xfId="47987" xr:uid="{8D0AFE7B-1827-4126-B5BD-976E099C54F0}"/>
    <cellStyle name="Normal 13 13" xfId="6062" xr:uid="{192F8DC1-7EF3-4015-9CF9-00BE655DCE43}"/>
    <cellStyle name="Normal 13 14" xfId="42486" xr:uid="{1AB2C4A8-5DFB-439E-8E2D-E1715E7E09F4}"/>
    <cellStyle name="Normal 13 15" xfId="42619" xr:uid="{E6CD4163-03D2-4BDB-92B1-646F83D39A84}"/>
    <cellStyle name="Normal 13 16" xfId="48026" xr:uid="{6CB997D7-3F50-49AE-B98C-F33BA3033600}"/>
    <cellStyle name="Normal 13 17" xfId="48162" xr:uid="{DD5EEC85-31B9-472F-AC18-EC64AD771DAB}"/>
    <cellStyle name="Normal 13 2" xfId="958" xr:uid="{31167C84-14A8-4DE6-9489-94265E8C2635}"/>
    <cellStyle name="Normal 13 2 2" xfId="2101" xr:uid="{452B6F35-5CAC-4A75-9315-466BC94E70B1}"/>
    <cellStyle name="Normal 13 2 2 2" xfId="3864" xr:uid="{FE878AA5-0709-4149-9085-531377432448}"/>
    <cellStyle name="Normal 13 2 2 2 2" xfId="45889" xr:uid="{E8BDF763-80DF-403B-A757-47BF05328411}"/>
    <cellStyle name="Normal 13 2 2 3" xfId="5235" xr:uid="{FC1C416E-5308-4093-A482-7BD13B17C92A}"/>
    <cellStyle name="Normal 13 2 2 3 2" xfId="47238" xr:uid="{042ACF04-33E3-402B-9E8F-031A678D5CBF}"/>
    <cellStyle name="Normal 13 2 2 4" xfId="7209" xr:uid="{F0A1FD4C-956F-4B41-84D8-C65F009AEDF2}"/>
    <cellStyle name="Normal 13 2 2 5" xfId="44148" xr:uid="{0B7E7069-B96D-4EEA-A7F6-1163F22FC03F}"/>
    <cellStyle name="Normal 13 2 3" xfId="1541" xr:uid="{7955BE16-FAC0-41D5-A1B7-04739B78D5FD}"/>
    <cellStyle name="Normal 13 2 3 2" xfId="3348" xr:uid="{8F3AD107-EAB4-4214-AFAA-AA3511DA687F}"/>
    <cellStyle name="Normal 13 2 3 2 2" xfId="45373" xr:uid="{1E796C19-C76B-44A1-8403-413A314BAF1E}"/>
    <cellStyle name="Normal 13 2 3 3" xfId="13344" xr:uid="{43B6673D-9E69-4B2A-9FDA-37CC1893EB69}"/>
    <cellStyle name="Normal 13 2 3 4" xfId="43632" xr:uid="{52CA851D-778B-478E-864F-CB286A05422F}"/>
    <cellStyle name="Normal 13 2 4" xfId="2770" xr:uid="{7B1284A1-4524-4C32-89C5-9CC5FE37338E}"/>
    <cellStyle name="Normal 13 2 4 2" xfId="16880" xr:uid="{FC98A5DF-581A-4191-BE93-0B3B9FB9F01D}"/>
    <cellStyle name="Normal 13 2 4 3" xfId="44795" xr:uid="{0700F83B-2AAE-4EBF-BBE9-A552393F376E}"/>
    <cellStyle name="Normal 13 2 5" xfId="4719" xr:uid="{85886738-92C3-4F1F-A6E7-FEF91718C112}"/>
    <cellStyle name="Normal 13 2 5 2" xfId="46722" xr:uid="{3EB69490-31A7-4921-A45E-2235821C475C}"/>
    <cellStyle name="Normal 13 2 6" xfId="5631" xr:uid="{AE94C0D1-8F11-4C99-8E4C-5D2C48B62383}"/>
    <cellStyle name="Normal 13 2 6 2" xfId="47631" xr:uid="{BAF18B37-77BB-4CC1-9D55-FC8AA4C3FCA7}"/>
    <cellStyle name="Normal 13 2 7" xfId="6806" xr:uid="{EB568C61-5B35-4CF3-B732-07C2AB79B7DE}"/>
    <cellStyle name="Normal 13 2 8" xfId="43054" xr:uid="{386E2EFF-5BB2-4F2E-B229-4833F25F0CC6}"/>
    <cellStyle name="Normal 13 3" xfId="628" xr:uid="{825DA8D2-B12F-4C5B-A835-D2AFEEF22800}"/>
    <cellStyle name="Normal 13 3 10" xfId="27096" xr:uid="{CA4DD4A1-AB7B-4DAB-9030-5BA75D2FC5EF}"/>
    <cellStyle name="Normal 13 3 11" xfId="36216" xr:uid="{2ED51684-31C3-46DF-BCCF-FFAB6D111D8D}"/>
    <cellStyle name="Normal 13 3 12" xfId="7219" xr:uid="{DB98D001-E452-48EA-A0C6-0D18AC38EF25}"/>
    <cellStyle name="Normal 13 3 13" xfId="42800" xr:uid="{DAA53F28-9CA6-4E02-9B5A-B1F93B0A1731}"/>
    <cellStyle name="Normal 13 3 2" xfId="1857" xr:uid="{14D0A143-920F-4851-9897-F664A1726154}"/>
    <cellStyle name="Normal 13 3 2 10" xfId="8010" xr:uid="{F24EA5DB-77AA-4414-9BBC-0F975A70BE18}"/>
    <cellStyle name="Normal 13 3 2 11" xfId="43908" xr:uid="{1BF5CBE6-2B8F-4DE1-96F6-5BC771B33935}"/>
    <cellStyle name="Normal 13 3 2 2" xfId="3624" xr:uid="{3D6D441F-CDBB-4324-BB13-EBCCF0986ABC}"/>
    <cellStyle name="Normal 13 3 2 2 2" xfId="23690" xr:uid="{3E84C76D-6ADA-40D7-9DBE-5BC33A8D5E8B}"/>
    <cellStyle name="Normal 13 3 2 2 2 2" xfId="26316" xr:uid="{FC858389-C90C-4660-BE1E-94B158F2CCA8}"/>
    <cellStyle name="Normal 13 3 2 2 2 2 2" xfId="35356" xr:uid="{D5BE3E0A-EBD0-4FEA-9EE5-A13EA223A711}"/>
    <cellStyle name="Normal 13 3 2 2 2 3" xfId="32101" xr:uid="{2B034384-EB49-41F4-8D69-D51701D3DE58}"/>
    <cellStyle name="Normal 13 3 2 2 2 4" xfId="39709" xr:uid="{04778E68-9CFA-461D-9D48-09657475CF57}"/>
    <cellStyle name="Normal 13 3 2 2 3" xfId="24656" xr:uid="{A4415FEE-D3A1-4139-9237-7B771E19621F}"/>
    <cellStyle name="Normal 13 3 2 2 3 2" xfId="33336" xr:uid="{E6CC009B-9F1F-4580-9AB8-DBA4F1B0D466}"/>
    <cellStyle name="Normal 13 3 2 2 3 3" xfId="41701" xr:uid="{6B267AC9-A374-407E-8A01-E946BC825F34}"/>
    <cellStyle name="Normal 13 3 2 2 4" xfId="22300" xr:uid="{B16E44B5-E704-4BB5-B4B9-A3590E8D1608}"/>
    <cellStyle name="Normal 13 3 2 2 4 2" xfId="30382" xr:uid="{80B37D6B-4A6B-49E4-9C87-3105590BEB9D}"/>
    <cellStyle name="Normal 13 3 2 2 5" xfId="28417" xr:uid="{FB419D50-806E-4F0D-B911-3088FF133563}"/>
    <cellStyle name="Normal 13 3 2 2 6" xfId="37741" xr:uid="{2453BB95-4767-49FE-BDBD-94528D7977CD}"/>
    <cellStyle name="Normal 13 3 2 2 7" xfId="20713" xr:uid="{601C4BFE-DEE6-4C11-A5DC-87B83AC5E284}"/>
    <cellStyle name="Normal 13 3 2 2 8" xfId="45649" xr:uid="{5402C492-AFC4-4B6E-85DA-0BD18D360AAF}"/>
    <cellStyle name="Normal 13 3 2 3" xfId="20394" xr:uid="{2370101E-2D30-4615-9551-EBE566489D8D}"/>
    <cellStyle name="Normal 13 3 2 3 2" xfId="23282" xr:uid="{6155EBAC-AA48-418B-8599-FDF6C45F1118}"/>
    <cellStyle name="Normal 13 3 2 3 2 2" xfId="31608" xr:uid="{C54EBA55-FDC2-4EB6-B042-5AC644226FA3}"/>
    <cellStyle name="Normal 13 3 2 3 2 3" xfId="39166" xr:uid="{23B34634-F0AD-41AC-B952-575C7E2A7449}"/>
    <cellStyle name="Normal 13 3 2 3 3" xfId="25823" xr:uid="{A18B66CC-05BA-4645-9E16-C2ADDF5D4581}"/>
    <cellStyle name="Normal 13 3 2 3 3 2" xfId="34776" xr:uid="{5FF037B5-8F0B-417F-A1CA-6E56EE0A9E7C}"/>
    <cellStyle name="Normal 13 3 2 3 3 3" xfId="41148" xr:uid="{CDC44CF6-2706-452E-BC53-DD2C3FCD944B}"/>
    <cellStyle name="Normal 13 3 2 3 4" xfId="21798" xr:uid="{1F177550-C939-4FFA-AA27-997B71022556}"/>
    <cellStyle name="Normal 13 3 2 3 4 2" xfId="29786" xr:uid="{9D672FA9-EC9D-408B-B851-8867F7743FA0}"/>
    <cellStyle name="Normal 13 3 2 3 5" xfId="27852" xr:uid="{A0FE9E29-40E9-442A-A82B-96ED010EA763}"/>
    <cellStyle name="Normal 13 3 2 3 6" xfId="37154" xr:uid="{4FCCFE5C-D9DA-4C1E-BE07-71B8246F6800}"/>
    <cellStyle name="Normal 13 3 2 4" xfId="22861" xr:uid="{DBEC56EB-59FB-4B2F-AD4E-AA51DB9D5DE3}"/>
    <cellStyle name="Normal 13 3 2 4 2" xfId="25250" xr:uid="{E4895479-8923-4DCD-A000-2E5DD55CA7D9}"/>
    <cellStyle name="Normal 13 3 2 4 2 2" xfId="34067" xr:uid="{A57DA6C4-F3E8-4697-B5EA-C3B6087C5F67}"/>
    <cellStyle name="Normal 13 3 2 4 3" xfId="31077" xr:uid="{19E59261-0844-4C70-881C-4C3FAC060DF2}"/>
    <cellStyle name="Normal 13 3 2 4 4" xfId="38510" xr:uid="{B8A9D1BA-459C-4897-9AB1-20A10F6408EB}"/>
    <cellStyle name="Normal 13 3 2 5" xfId="24236" xr:uid="{2B60E233-C3D0-499D-8C7C-866095539C48}"/>
    <cellStyle name="Normal 13 3 2 5 2" xfId="32779" xr:uid="{FA335F75-187E-4537-A44D-A973B59336CA}"/>
    <cellStyle name="Normal 13 3 2 5 3" xfId="40444" xr:uid="{8A63A74E-4547-48DC-888C-245F0227F059}"/>
    <cellStyle name="Normal 13 3 2 6" xfId="21260" xr:uid="{88C0D686-931B-4C6B-B77C-0158DA72DD08}"/>
    <cellStyle name="Normal 13 3 2 6 2" xfId="29179" xr:uid="{C9360650-78B2-4DB2-972B-9667995A5AE5}"/>
    <cellStyle name="Normal 13 3 2 7" xfId="27267" xr:uid="{15CAA621-C492-4719-8729-17C5F96B2B00}"/>
    <cellStyle name="Normal 13 3 2 8" xfId="36413" xr:uid="{F597B535-2327-4F38-8024-6BE3491261A9}"/>
    <cellStyle name="Normal 13 3 2 9" xfId="20067" xr:uid="{82E7CFAE-160F-40CB-AEC1-FA9FB9E06C13}"/>
    <cellStyle name="Normal 13 3 3" xfId="2516" xr:uid="{35665DAC-F6C0-445D-965F-7AFEFAA8295A}"/>
    <cellStyle name="Normal 13 3 3 10" xfId="8009" xr:uid="{1B654392-416B-48D0-9128-C24E5449D2A2}"/>
    <cellStyle name="Normal 13 3 3 11" xfId="44541" xr:uid="{445F02CE-3915-4167-905F-D5B39479A3F6}"/>
    <cellStyle name="Normal 13 3 3 2" xfId="20829" xr:uid="{81773AB8-C961-4666-A7D5-DB35CC77EC4B}"/>
    <cellStyle name="Normal 13 3 3 2 2" xfId="23817" xr:uid="{CA18444E-619E-4737-B934-A465C71F4875}"/>
    <cellStyle name="Normal 13 3 3 2 2 2" xfId="26497" xr:uid="{FA250F95-6F1A-47F4-9733-BDAF038E18C4}"/>
    <cellStyle name="Normal 13 3 3 2 2 2 2" xfId="35552" xr:uid="{8C6238B4-B8AD-466F-AD83-20A25C871D1C}"/>
    <cellStyle name="Normal 13 3 3 2 2 3" xfId="32280" xr:uid="{E8A151A6-0BB4-404E-892E-AE6A501AAC74}"/>
    <cellStyle name="Normal 13 3 3 2 2 4" xfId="39897" xr:uid="{055A11A0-7576-41D1-B9B4-5E9AB4754A2F}"/>
    <cellStyle name="Normal 13 3 3 2 3" xfId="24782" xr:uid="{B859567C-3FEE-4F7D-BA6F-489E63E26C98}"/>
    <cellStyle name="Normal 13 3 3 2 3 2" xfId="33523" xr:uid="{5E3EE452-71D2-4E83-AECE-4CD62D1B3CE4}"/>
    <cellStyle name="Normal 13 3 3 2 3 3" xfId="41882" xr:uid="{E679C637-7ABE-4B7D-88CB-322866468B9F}"/>
    <cellStyle name="Normal 13 3 3 2 4" xfId="22473" xr:uid="{221F689B-A3EB-405F-BA24-EA506A66CD52}"/>
    <cellStyle name="Normal 13 3 3 2 4 2" xfId="30579" xr:uid="{C4D86999-D80B-40F3-BD67-5264BC10A87B}"/>
    <cellStyle name="Normal 13 3 3 2 5" xfId="28604" xr:uid="{469A156B-02D0-43A3-A176-060BAC505D5C}"/>
    <cellStyle name="Normal 13 3 3 2 6" xfId="37937" xr:uid="{83B8DB1B-21C6-465B-B84D-3B7A430B8D78}"/>
    <cellStyle name="Normal 13 3 3 3" xfId="20511" xr:uid="{808B7933-38AA-485B-B8AB-093BB97D7482}"/>
    <cellStyle name="Normal 13 3 3 3 2" xfId="23460" xr:uid="{CC80071F-726F-44B9-A951-CD8B55CA2DEE}"/>
    <cellStyle name="Normal 13 3 3 3 2 2" xfId="31789" xr:uid="{1C816EB0-FA2B-4BDB-80B2-6D420075220D}"/>
    <cellStyle name="Normal 13 3 3 3 2 3" xfId="39341" xr:uid="{3F51B64B-D66C-4F01-87CE-A8FE08A21CB8}"/>
    <cellStyle name="Normal 13 3 3 3 3" xfId="26005" xr:uid="{F09D7603-DDB2-4AF3-999D-9C66B69AF179}"/>
    <cellStyle name="Normal 13 3 3 3 3 2" xfId="34971" xr:uid="{79096A12-CA37-4E35-BF9F-7A6C8009157F}"/>
    <cellStyle name="Normal 13 3 3 3 3 3" xfId="41337" xr:uid="{91CD9C1B-5519-4E33-9207-A5AD84554A93}"/>
    <cellStyle name="Normal 13 3 3 3 4" xfId="21979" xr:uid="{27703492-2B0F-488C-8CDE-267E71AF95A3}"/>
    <cellStyle name="Normal 13 3 3 3 4 2" xfId="29989" xr:uid="{4C53F6C8-DF15-4DEF-ACCD-D797EA182AA2}"/>
    <cellStyle name="Normal 13 3 3 3 5" xfId="28048" xr:uid="{2D2DB2EA-121A-4DC4-B4FC-C2CB5F779508}"/>
    <cellStyle name="Normal 13 3 3 3 6" xfId="37356" xr:uid="{0947B92D-A656-446B-97A6-377886010F03}"/>
    <cellStyle name="Normal 13 3 3 4" xfId="22988" xr:uid="{385B75E0-0801-4E9F-AD34-7D2FC0FA2097}"/>
    <cellStyle name="Normal 13 3 3 4 2" xfId="25437" xr:uid="{AE6F4B9F-7E7B-425F-BF88-7810079C155A}"/>
    <cellStyle name="Normal 13 3 3 4 2 2" xfId="34268" xr:uid="{52D97F5B-A324-4808-82D3-9BF3460BE9A6}"/>
    <cellStyle name="Normal 13 3 3 4 3" xfId="31261" xr:uid="{0A50C1CB-7ADE-4869-A0A9-F0125134F026}"/>
    <cellStyle name="Normal 13 3 3 4 4" xfId="38702" xr:uid="{726C0CF5-C7F1-4C51-9BFD-4EB124F1EA5E}"/>
    <cellStyle name="Normal 13 3 3 5" xfId="24419" xr:uid="{E1F2A3BB-9867-41EE-BE07-DFC5339FA031}"/>
    <cellStyle name="Normal 13 3 3 5 2" xfId="32969" xr:uid="{B226BFE1-2B6E-4A94-ACF4-52626B638DAD}"/>
    <cellStyle name="Normal 13 3 3 5 3" xfId="40628" xr:uid="{BBDDA7F2-3A9E-49B5-9E9F-310A4E48D2D3}"/>
    <cellStyle name="Normal 13 3 3 6" xfId="21442" xr:uid="{E0B2391C-BDE0-4DBA-91DC-F5C3C2FD1322}"/>
    <cellStyle name="Normal 13 3 3 6 2" xfId="29381" xr:uid="{C58B5CD6-69AB-4014-A5F6-8692196A22C6}"/>
    <cellStyle name="Normal 13 3 3 7" xfId="27457" xr:uid="{28C201B6-48C9-4938-9F05-8BDD1B341CD9}"/>
    <cellStyle name="Normal 13 3 3 8" xfId="36612" xr:uid="{9FAD80D6-5474-44D6-B02A-983439174884}"/>
    <cellStyle name="Normal 13 3 3 9" xfId="20173" xr:uid="{0CCA35BB-67DD-4116-97E2-43D1754D08BF}"/>
    <cellStyle name="Normal 13 3 4" xfId="4995" xr:uid="{EF48BAB6-8BA8-41F7-8EC9-F452110CDC89}"/>
    <cellStyle name="Normal 13 3 4 2" xfId="23911" xr:uid="{D0E6AF71-80BA-4231-8695-F4B17257E1D8}"/>
    <cellStyle name="Normal 13 3 4 2 2" xfId="26629" xr:uid="{E6222BF6-7C18-4413-BEF6-33F27333196A}"/>
    <cellStyle name="Normal 13 3 4 2 2 2" xfId="35712" xr:uid="{D7C9F810-D177-4540-B928-E539F4976491}"/>
    <cellStyle name="Normal 13 3 4 2 2 3" xfId="40057" xr:uid="{0359AD48-A9F2-4963-8E7B-6F064103B230}"/>
    <cellStyle name="Normal 13 3 4 2 3" xfId="32407" xr:uid="{2988D102-FB50-4CB5-B1B8-79A7687DDFB1}"/>
    <cellStyle name="Normal 13 3 4 2 3 2" xfId="42040" xr:uid="{A5A088CC-2932-4F9F-A02C-E39C8A105188}"/>
    <cellStyle name="Normal 13 3 4 2 4" xfId="38092" xr:uid="{7A5F1AAF-20DA-421C-831A-B16E5F795BB0}"/>
    <cellStyle name="Normal 13 3 4 3" xfId="25541" xr:uid="{38FCDBD1-817E-46D5-BAAC-4B49DAC35E4F}"/>
    <cellStyle name="Normal 13 3 4 3 2" xfId="34417" xr:uid="{E68A94EE-672B-4F7D-AF5A-7EDB69FB9892}"/>
    <cellStyle name="Normal 13 3 4 3 3" xfId="38847" xr:uid="{46977F6E-C4B1-4509-A38A-5E92D36D4E21}"/>
    <cellStyle name="Normal 13 3 4 4" xfId="24898" xr:uid="{C5A043B9-20E0-4926-8AE3-746CBF7B4B96}"/>
    <cellStyle name="Normal 13 3 4 4 2" xfId="33680" xr:uid="{C3320F28-1A5C-48BB-888E-3EDD0B6EB543}"/>
    <cellStyle name="Normal 13 3 4 4 3" xfId="40789" xr:uid="{4792B463-DF79-4154-B58C-5475EF3B2E96}"/>
    <cellStyle name="Normal 13 3 4 5" xfId="22616" xr:uid="{A0EE93E8-6C99-4D4A-BADD-7E4937BB3477}"/>
    <cellStyle name="Normal 13 3 4 5 2" xfId="30744" xr:uid="{BBB6022D-203E-49EF-98D2-DF88C8669C60}"/>
    <cellStyle name="Normal 13 3 4 6" xfId="28768" xr:uid="{C5BBF7F2-A043-46DA-806D-5C2ADB25D470}"/>
    <cellStyle name="Normal 13 3 4 7" xfId="36781" xr:uid="{42B00AF7-4701-4DDC-B943-8548C54F5C4E}"/>
    <cellStyle name="Normal 13 3 4 8" xfId="13667" xr:uid="{97ECF1EF-364C-4697-B1C5-4BD08098918D}"/>
    <cellStyle name="Normal 13 3 4 9" xfId="46998" xr:uid="{E92E50E0-F9CE-453E-81CB-FB3A07D04958}"/>
    <cellStyle name="Normal 13 3 5" xfId="17203" xr:uid="{6794F765-0476-4538-AC0E-4F508E62EAA0}"/>
    <cellStyle name="Normal 13 3 5 2" xfId="23586" xr:uid="{88D7DA74-CADE-4265-83CC-05AB4BFDC217}"/>
    <cellStyle name="Normal 13 3 5 2 2" xfId="26165" xr:uid="{76ECD91C-C9AB-4039-A196-826198F56B26}"/>
    <cellStyle name="Normal 13 3 5 2 2 2" xfId="35176" xr:uid="{2F1E3161-113D-4EFC-8528-32A2B8966436}"/>
    <cellStyle name="Normal 13 3 5 2 3" xfId="31950" xr:uid="{408B61CC-EB87-429E-A1A8-D3B6856D33D9}"/>
    <cellStyle name="Normal 13 3 5 2 4" xfId="39529" xr:uid="{53E44E8A-4269-45B9-84E6-86F703C5616E}"/>
    <cellStyle name="Normal 13 3 5 3" xfId="24550" xr:uid="{2A0F804E-1745-4751-B0B2-AEC1C7609815}"/>
    <cellStyle name="Normal 13 3 5 3 2" xfId="33162" xr:uid="{D79D2B9D-2D4D-44A3-9706-4C15BC6AAAB1}"/>
    <cellStyle name="Normal 13 3 5 3 3" xfId="41527" xr:uid="{B75873A8-9E80-43A6-8A83-27F385594165}"/>
    <cellStyle name="Normal 13 3 5 4" xfId="22141" xr:uid="{D75735D8-42FB-4665-8952-565BA20A16DE}"/>
    <cellStyle name="Normal 13 3 5 4 2" xfId="30194" xr:uid="{5EE32159-E867-441C-8642-97E3E075DCD6}"/>
    <cellStyle name="Normal 13 3 5 5" xfId="28244" xr:uid="{66B9D415-6897-45A8-ABB1-E1FF777F56D1}"/>
    <cellStyle name="Normal 13 3 5 6" xfId="37560" xr:uid="{4CE56723-6AA8-44BB-BBCF-1E4079FFA7BB}"/>
    <cellStyle name="Normal 13 3 6" xfId="20297" xr:uid="{502CD48C-A67D-41D3-86FF-B6D0AE8E2941}"/>
    <cellStyle name="Normal 13 3 6 2" xfId="23135" xr:uid="{8D5B0984-8053-45AB-BEF4-78662BE9EBE8}"/>
    <cellStyle name="Normal 13 3 6 2 2" xfId="31446" xr:uid="{4E34B8ED-BF68-4C75-AA7F-05A871B1280F}"/>
    <cellStyle name="Normal 13 3 6 2 3" xfId="39004" xr:uid="{929F66B9-05F1-4AE8-B8F1-ED77489859C5}"/>
    <cellStyle name="Normal 13 3 6 3" xfId="25665" xr:uid="{9BBFD18A-7306-44AE-AF1C-1CA0F2155E1C}"/>
    <cellStyle name="Normal 13 3 6 3 2" xfId="34591" xr:uid="{3D54E3BC-2D42-46A4-A11E-A3DC830411F2}"/>
    <cellStyle name="Normal 13 3 6 3 3" xfId="40963" xr:uid="{0175658F-909D-4561-BBC4-F220D4D4D4A5}"/>
    <cellStyle name="Normal 13 3 6 4" xfId="21625" xr:uid="{91059320-E251-4DAB-AB95-DE4A4FD92FA9}"/>
    <cellStyle name="Normal 13 3 6 4 2" xfId="29587" xr:uid="{338DD9F9-5E6B-493A-94FB-685A35E26D19}"/>
    <cellStyle name="Normal 13 3 6 5" xfId="27667" xr:uid="{06C2D0A4-39AB-4AE7-9D53-09596355EBB9}"/>
    <cellStyle name="Normal 13 3 6 6" xfId="36955" xr:uid="{84C50090-C92F-4A36-A971-5A193081AE6D}"/>
    <cellStyle name="Normal 13 3 7" xfId="22758" xr:uid="{C752D72A-153D-4228-8D72-52084FAABF68}"/>
    <cellStyle name="Normal 13 3 7 2" xfId="25090" xr:uid="{0E374046-95F2-4BAB-B353-9F4288FA48E7}"/>
    <cellStyle name="Normal 13 3 7 2 2" xfId="33892" xr:uid="{4333105C-492B-4E76-AAF9-5F86C1AEE2E3}"/>
    <cellStyle name="Normal 13 3 7 3" xfId="30917" xr:uid="{C0CE0054-7161-4C59-8BF0-7E231B0D12CD}"/>
    <cellStyle name="Normal 13 3 7 4" xfId="38333" xr:uid="{BA08C9A5-8C85-4B06-9981-3C5034837BA7}"/>
    <cellStyle name="Normal 13 3 8" xfId="24092" xr:uid="{3C2227E8-7322-4D37-B189-17DC35081B1C}"/>
    <cellStyle name="Normal 13 3 8 2" xfId="32607" xr:uid="{B0284737-C580-481C-A5B8-C40F46D5F9E9}"/>
    <cellStyle name="Normal 13 3 8 3" xfId="40272" xr:uid="{C253F2DD-6624-459A-A895-341D1904EFD9}"/>
    <cellStyle name="Normal 13 3 9" xfId="21090" xr:uid="{2E045E7C-9F69-4B65-AF22-5A3FE9A53BFE}"/>
    <cellStyle name="Normal 13 3 9 2" xfId="28978" xr:uid="{ACE54204-220D-46E8-BD95-66F965201527}"/>
    <cellStyle name="Normal 13 4" xfId="1285" xr:uid="{D565CEEA-D9AC-45E2-9192-12139F468D1B}"/>
    <cellStyle name="Normal 13 4 2" xfId="3092" xr:uid="{151EB8AE-3A32-4656-BBD1-E2514F9649B2}"/>
    <cellStyle name="Normal 13 4 2 2" xfId="45117" xr:uid="{97E56487-288C-4D08-9F8D-BB2C3D8029A0}"/>
    <cellStyle name="Normal 13 4 3" xfId="7049" xr:uid="{41F7EEA9-FA37-4B9B-A324-91FAC6B76357}"/>
    <cellStyle name="Normal 13 4 4" xfId="43376" xr:uid="{0998688D-40F9-41FA-9F05-5297A4000D44}"/>
    <cellStyle name="Normal 13 5" xfId="2335" xr:uid="{EC6DD3FB-15DD-4AE6-B0CB-5718109FFB9F}"/>
    <cellStyle name="Normal 13 5 2" xfId="13048" xr:uid="{29518050-E049-4A4A-AB61-622A44C4E139}"/>
    <cellStyle name="Normal 13 5 3" xfId="44360" xr:uid="{046133FB-67A3-4854-87E1-5834773A6E74}"/>
    <cellStyle name="Normal 13 6" xfId="4041" xr:uid="{BAF54CCD-E763-43B9-B7D3-FC97270BC060}"/>
    <cellStyle name="Normal 13 6 2" xfId="16630" xr:uid="{4B4052C0-E202-4D5B-B937-A4E2067951E5}"/>
    <cellStyle name="Normal 13 6 3" xfId="46046" xr:uid="{9C1E55A2-ABD9-4616-B8EB-A5157132490C}"/>
    <cellStyle name="Normal 13 7" xfId="4119" xr:uid="{10D05895-464A-4E0E-896A-C6B659CAE484}"/>
    <cellStyle name="Normal 13 7 2" xfId="46123" xr:uid="{A8AE55FD-AD1A-478B-BF78-C9DC9DAFACF4}"/>
    <cellStyle name="Normal 13 8" xfId="4196" xr:uid="{9BCF4F28-5698-435D-96EC-AACABFC7DCDE}"/>
    <cellStyle name="Normal 13 8 2" xfId="46200" xr:uid="{9C8944D5-2A50-492B-B709-9F46E350D481}"/>
    <cellStyle name="Normal 13 9" xfId="4273" xr:uid="{8D905293-153E-4CBF-AFDF-726E2316AE73}"/>
    <cellStyle name="Normal 13 9 2" xfId="46277" xr:uid="{879A3014-63B1-4A5A-BDBB-3C42DF616278}"/>
    <cellStyle name="Normal 130" xfId="9990" xr:uid="{C8054525-9321-4FED-992C-4EB1A102752A}"/>
    <cellStyle name="Normal 130 2" xfId="6515" xr:uid="{098E176B-CC48-45C7-8D81-A357471DA37A}"/>
    <cellStyle name="Normal 131" xfId="10098" xr:uid="{51FA9C9F-6CD2-47D5-A76E-16C912B3092F}"/>
    <cellStyle name="Normal 131 2" xfId="10103" xr:uid="{F633F426-1381-4711-A3A7-FC4CBB251EBA}"/>
    <cellStyle name="Normal 131 3" xfId="6387" xr:uid="{8501212A-3F7D-4617-A236-F6C5BFFDCDE6}"/>
    <cellStyle name="Normal 132" xfId="10099" xr:uid="{3D4FA7C7-1C6F-41C6-A71F-135FE1D52770}"/>
    <cellStyle name="Normal 132 2" xfId="10104" xr:uid="{A17D569A-8D75-44B0-9ADF-A4DDF0771BF5}"/>
    <cellStyle name="Normal 132 3" xfId="6379" xr:uid="{5BCF32FF-6EDD-4BED-98A7-7F4BF86B88EB}"/>
    <cellStyle name="Normal 133" xfId="10100" xr:uid="{91253CE2-B87E-4C2F-AA4C-CFE10104CDE6}"/>
    <cellStyle name="Normal 133 2" xfId="10105" xr:uid="{7BED5BA8-457E-408E-BF6E-0B8DB60DF348}"/>
    <cellStyle name="Normal 133 3" xfId="6514" xr:uid="{A0C2255F-3E0F-4FB4-98F8-B4BB5FFD4CB3}"/>
    <cellStyle name="Normal 134" xfId="10101" xr:uid="{C4DACF5A-77FB-4996-874F-9B76CC8569F2}"/>
    <cellStyle name="Normal 134 2" xfId="10106" xr:uid="{02ED2659-1736-49DA-B105-C63D0B22F484}"/>
    <cellStyle name="Normal 134 3" xfId="6333" xr:uid="{096C80FE-70DE-4809-8D24-1B525862A02D}"/>
    <cellStyle name="Normal 135" xfId="10102" xr:uid="{12C6E815-8A14-47D9-ACD7-E2FD6C9EB5EA}"/>
    <cellStyle name="Normal 135 2" xfId="10107" xr:uid="{B8444E6F-A5FB-4EB5-A799-BAEA45FB7D10}"/>
    <cellStyle name="Normal 135 3" xfId="6513" xr:uid="{07F12BDA-2AB4-410E-AEC0-CBC890A56E40}"/>
    <cellStyle name="Normal 136" xfId="10108" xr:uid="{4AF0E841-5AC3-4B26-B6B4-1816C931F6C0}"/>
    <cellStyle name="Normal 137" xfId="8894" xr:uid="{8C8708D3-37E8-4CD9-BBC8-F1FDBD54D438}"/>
    <cellStyle name="Normal 138" xfId="10228" xr:uid="{125D3F03-6231-440E-8B7E-57AC0AB42B6F}"/>
    <cellStyle name="Normal 138 2" xfId="10578" xr:uid="{C7DE01B8-8B5A-401C-BE6E-97E2355994B3}"/>
    <cellStyle name="Normal 138 3" xfId="6512" xr:uid="{534AB1CC-4020-4BBA-AA4B-5705B129F69F}"/>
    <cellStyle name="Normal 139" xfId="10243" xr:uid="{BEDD853D-24D7-461A-868D-AFF0119DA60B}"/>
    <cellStyle name="Normal 139 2" xfId="10598" xr:uid="{5CFEC260-D242-4424-8348-C46F22B4A71C}"/>
    <cellStyle name="Normal 14" xfId="279" xr:uid="{4FBB76A6-52EE-4456-AE9E-D19E4C28A850}"/>
    <cellStyle name="Normal 14 10" xfId="6234" xr:uid="{1A7B5606-D10C-41EB-88A8-57BD71E011AA}"/>
    <cellStyle name="Normal 14 2" xfId="959" xr:uid="{F438CB1D-FB21-46D1-AAA7-C53DC2AC29BF}"/>
    <cellStyle name="Normal 14 2 2" xfId="2102" xr:uid="{3535210B-26DA-437A-83AD-FA562F464F30}"/>
    <cellStyle name="Normal 14 2 2 2" xfId="3865" xr:uid="{F7FA23E1-5033-4E0C-A5C4-9D21A61546D7}"/>
    <cellStyle name="Normal 14 2 2 2 2" xfId="9515" xr:uid="{2B66131D-C648-4347-867D-85E43AB0EAC5}"/>
    <cellStyle name="Normal 14 2 2 2 3" xfId="45890" xr:uid="{A12AA8AC-38F2-4779-BB35-C9F2133B6996}"/>
    <cellStyle name="Normal 14 2 2 3" xfId="5236" xr:uid="{AFBA8EAB-2F42-4D00-92A9-0CB057DB653B}"/>
    <cellStyle name="Normal 14 2 2 3 2" xfId="9078" xr:uid="{1612FDAC-9718-41C8-A330-4365BE32D2C8}"/>
    <cellStyle name="Normal 14 2 2 3 3" xfId="47239" xr:uid="{3C9C7120-DEE4-49E8-9CA9-C43662834222}"/>
    <cellStyle name="Normal 14 2 2 4" xfId="8012" xr:uid="{30409983-C8AA-4100-BA3E-7778B538EE42}"/>
    <cellStyle name="Normal 14 2 2 5" xfId="44149" xr:uid="{70D36915-A64B-4D28-94E1-3BECBB7C47D2}"/>
    <cellStyle name="Normal 14 2 3" xfId="1542" xr:uid="{5E04140B-A57B-41D3-87E5-A9B024C94CA6}"/>
    <cellStyle name="Normal 14 2 3 2" xfId="3349" xr:uid="{0199B0AA-2193-4C48-B7A7-DF54BE3E1B0B}"/>
    <cellStyle name="Normal 14 2 3 2 2" xfId="45374" xr:uid="{D1FB0F0C-E124-4A45-8C8F-1E36AABC305E}"/>
    <cellStyle name="Normal 14 2 3 3" xfId="8887" xr:uid="{EBE5A249-B40E-422C-ADAD-8161D047E47D}"/>
    <cellStyle name="Normal 14 2 3 4" xfId="43633" xr:uid="{CA671DBA-E364-42A0-847B-C99978DC1AE0}"/>
    <cellStyle name="Normal 14 2 4" xfId="2223" xr:uid="{8E31AE7E-0DF3-40EB-A926-6015CFBBDC65}"/>
    <cellStyle name="Normal 14 2 5" xfId="2771" xr:uid="{17CB4E50-2572-45A2-8A72-ECB07A80310C}"/>
    <cellStyle name="Normal 14 2 5 2" xfId="13345" xr:uid="{82F5B0EF-9098-4657-A3FB-221F2BEDF37A}"/>
    <cellStyle name="Normal 14 2 5 3" xfId="44796" xr:uid="{2BA11C34-23CC-4F2D-AFB6-8AA12E727427}"/>
    <cellStyle name="Normal 14 2 6" xfId="4720" xr:uid="{3FA5E974-D356-40A7-894D-123DE3CEA8BE}"/>
    <cellStyle name="Normal 14 2 6 2" xfId="16881" xr:uid="{57BA2F02-7229-449D-B881-9F82BB0028A9}"/>
    <cellStyle name="Normal 14 2 6 3" xfId="46723" xr:uid="{17663817-6E6A-4708-BAAC-EDA02EBF0D8E}"/>
    <cellStyle name="Normal 14 2 7" xfId="5633" xr:uid="{A09E787A-2207-4DED-9EE0-15EFB72EA40C}"/>
    <cellStyle name="Normal 14 2 7 2" xfId="47633" xr:uid="{C9A90D10-6775-4745-A131-DCB95ECA9B4A}"/>
    <cellStyle name="Normal 14 2 8" xfId="6807" xr:uid="{AB1D1574-73C1-41C2-BA56-707D69538892}"/>
    <cellStyle name="Normal 14 2 9" xfId="43055" xr:uid="{CC8854BA-BF3C-4BBE-AB1B-444014C69E27}"/>
    <cellStyle name="Normal 14 3" xfId="629" xr:uid="{C1A9F0D4-FB21-4669-AF52-CDFA9D8FFD4D}"/>
    <cellStyle name="Normal 14 3 10" xfId="27097" xr:uid="{DD303A41-4366-494E-A1E6-2F5F4CA6662C}"/>
    <cellStyle name="Normal 14 3 11" xfId="36217" xr:uid="{A7ED69C4-BFF7-44AC-A89E-B2754F343DDA}"/>
    <cellStyle name="Normal 14 3 12" xfId="7220" xr:uid="{35A78594-5AA5-4B20-8320-A083090ADA1E}"/>
    <cellStyle name="Normal 14 3 13" xfId="42801" xr:uid="{EF6F36D0-E5BF-4B20-B888-50A06E1E9B9F}"/>
    <cellStyle name="Normal 14 3 14" xfId="48143" xr:uid="{FA46CF07-7C1D-468E-B1C2-43E127690FBB}"/>
    <cellStyle name="Normal 14 3 15" xfId="48197" xr:uid="{165A088D-4BAF-4374-BB66-A6C0CB738B83}"/>
    <cellStyle name="Normal 14 3 2" xfId="1858" xr:uid="{01E9D594-D088-4B7D-BECB-D618DF9E309F}"/>
    <cellStyle name="Normal 14 3 2 10" xfId="43909" xr:uid="{BE8387B8-F463-4802-971B-766126616BA7}"/>
    <cellStyle name="Normal 14 3 2 2" xfId="3625" xr:uid="{F49B3CD2-7879-4B7E-9DD8-A4FB2358BBDE}"/>
    <cellStyle name="Normal 14 3 2 2 2" xfId="23691" xr:uid="{E016E75A-AC17-498D-BE0F-D9B7D74F8C59}"/>
    <cellStyle name="Normal 14 3 2 2 2 2" xfId="26317" xr:uid="{0632CF1E-6E19-46D0-AC03-6D1D90FBC249}"/>
    <cellStyle name="Normal 14 3 2 2 2 2 2" xfId="35357" xr:uid="{495BFEAE-BFE9-4CCF-9E53-F0B1FF8A63AA}"/>
    <cellStyle name="Normal 14 3 2 2 2 3" xfId="32102" xr:uid="{2F50ACA6-80BD-470D-9034-72644DC39224}"/>
    <cellStyle name="Normal 14 3 2 2 2 4" xfId="39710" xr:uid="{B512BB42-879E-40BB-A911-AC55D29759EA}"/>
    <cellStyle name="Normal 14 3 2 2 3" xfId="24657" xr:uid="{B8839747-17D3-4EDF-AA3A-D34B5084DAD2}"/>
    <cellStyle name="Normal 14 3 2 2 3 2" xfId="33337" xr:uid="{41318A61-5534-416E-B959-049A9BF17100}"/>
    <cellStyle name="Normal 14 3 2 2 3 3" xfId="41702" xr:uid="{44726374-9996-42D3-89DB-045B45406832}"/>
    <cellStyle name="Normal 14 3 2 2 4" xfId="22301" xr:uid="{A04BD784-30AB-41FE-98A2-4CB8C31965EE}"/>
    <cellStyle name="Normal 14 3 2 2 4 2" xfId="30383" xr:uid="{B6C24F05-0978-4038-B3AE-F422FE1B72EA}"/>
    <cellStyle name="Normal 14 3 2 2 5" xfId="28418" xr:uid="{1E84046F-9840-47C7-B201-FA011D2A098F}"/>
    <cellStyle name="Normal 14 3 2 2 6" xfId="37742" xr:uid="{591F1AED-0AB0-4802-A73E-6B5F70DF6E44}"/>
    <cellStyle name="Normal 14 3 2 2 7" xfId="20714" xr:uid="{24D66438-2570-4738-9CC9-15273548A075}"/>
    <cellStyle name="Normal 14 3 2 2 8" xfId="9516" xr:uid="{363709BF-5577-49D4-9E97-E263A857759E}"/>
    <cellStyle name="Normal 14 3 2 2 9" xfId="45650" xr:uid="{47D0B979-E0D6-4FB0-858F-CF5299A43783}"/>
    <cellStyle name="Normal 14 3 2 3" xfId="9079" xr:uid="{87FD200B-99CB-4D68-AFDA-29942914FBC0}"/>
    <cellStyle name="Normal 14 3 2 3 2" xfId="11739" xr:uid="{B3CC83C4-7124-4533-A46C-A88ADA994E31}"/>
    <cellStyle name="Normal 14 3 2 3 2 2" xfId="15318" xr:uid="{7BCD2DFC-5762-46E9-90AD-DFA5D410CD21}"/>
    <cellStyle name="Normal 14 3 2 3 2 3" xfId="18845" xr:uid="{4474CB99-AA3F-463B-A4FF-F3255D5E0E23}"/>
    <cellStyle name="Normal 14 3 2 3 3" xfId="13911" xr:uid="{4BA55930-AE5E-4546-9539-98F67D948C8C}"/>
    <cellStyle name="Normal 14 3 2 3 3 2" xfId="34777" xr:uid="{4736A442-0C0E-4A25-806E-7C9F2E1255AC}"/>
    <cellStyle name="Normal 14 3 2 3 3 3" xfId="41149" xr:uid="{8A650959-A3DB-4F63-9BBE-26D044876FBD}"/>
    <cellStyle name="Normal 14 3 2 3 4" xfId="17443" xr:uid="{F5D73514-CEFD-4009-9E93-B898AA46511A}"/>
    <cellStyle name="Normal 14 3 2 3 4 2" xfId="29787" xr:uid="{E9085532-4B0E-4E55-B7C8-451998F4F17A}"/>
    <cellStyle name="Normal 14 3 2 3 5" xfId="27853" xr:uid="{58857814-0085-4036-BAF1-B926969A4171}"/>
    <cellStyle name="Normal 14 3 2 3 6" xfId="37155" xr:uid="{B7AF8334-FEF5-44EE-B93B-25A45C103E5E}"/>
    <cellStyle name="Normal 14 3 2 4" xfId="22862" xr:uid="{312A09D2-7B68-4458-8CD0-ED6CD543530A}"/>
    <cellStyle name="Normal 14 3 2 4 2" xfId="25251" xr:uid="{0A754765-690E-4090-A8AC-335896EA57A5}"/>
    <cellStyle name="Normal 14 3 2 4 2 2" xfId="34068" xr:uid="{CAEC3B56-AB23-4394-AFDA-D27A963CC0A2}"/>
    <cellStyle name="Normal 14 3 2 4 3" xfId="31078" xr:uid="{6C707A67-DF14-41B1-8310-12A9204B1E66}"/>
    <cellStyle name="Normal 14 3 2 4 4" xfId="38511" xr:uid="{25294C6A-FE88-40FD-8AF1-2B2F5D926826}"/>
    <cellStyle name="Normal 14 3 2 5" xfId="24237" xr:uid="{037372B5-9028-49FC-9F38-143B7B1FD995}"/>
    <cellStyle name="Normal 14 3 2 5 2" xfId="32780" xr:uid="{5552CC56-2808-4B49-AF32-311740B0D47C}"/>
    <cellStyle name="Normal 14 3 2 5 3" xfId="40445" xr:uid="{BDF50019-D57F-4479-85C5-BB87368E1735}"/>
    <cellStyle name="Normal 14 3 2 6" xfId="21261" xr:uid="{7D587842-640D-4EAC-BA87-759E2A49E34C}"/>
    <cellStyle name="Normal 14 3 2 6 2" xfId="29180" xr:uid="{3C5923BD-AA92-4509-8627-3431332B5D45}"/>
    <cellStyle name="Normal 14 3 2 7" xfId="27268" xr:uid="{3958915F-8149-4406-8371-B7F2C65E35EB}"/>
    <cellStyle name="Normal 14 3 2 8" xfId="36414" xr:uid="{7BFDF008-0238-42D6-88F7-8E18EF7BB62A}"/>
    <cellStyle name="Normal 14 3 2 9" xfId="8013" xr:uid="{5E7E1D38-A0F5-43FA-85C7-EDB5D8E507B5}"/>
    <cellStyle name="Normal 14 3 3" xfId="2517" xr:uid="{8085F26E-9235-467A-BF72-CA4B9ACFE2E3}"/>
    <cellStyle name="Normal 14 3 3 10" xfId="8014" xr:uid="{93EFDB9A-B6DF-49B5-A08B-26FAEE89BE22}"/>
    <cellStyle name="Normal 14 3 3 11" xfId="44542" xr:uid="{79E83302-0226-4EAA-B734-6A39C36971DE}"/>
    <cellStyle name="Normal 14 3 3 2" xfId="20830" xr:uid="{A6563DD9-AE2A-4B48-AFA0-4FE1DE8381CA}"/>
    <cellStyle name="Normal 14 3 3 2 2" xfId="23818" xr:uid="{AA353A8D-0E39-4C0C-9A03-DA9AECA961C4}"/>
    <cellStyle name="Normal 14 3 3 2 2 2" xfId="26498" xr:uid="{85CDA7EF-6DF8-4B9E-88F8-554F2F241631}"/>
    <cellStyle name="Normal 14 3 3 2 2 2 2" xfId="35553" xr:uid="{3B151546-0C5A-43BD-85C9-EF14F76FD4E1}"/>
    <cellStyle name="Normal 14 3 3 2 2 3" xfId="32281" xr:uid="{8D301BD7-2DBB-4A47-AF63-F7BEC9CCDD54}"/>
    <cellStyle name="Normal 14 3 3 2 2 4" xfId="39898" xr:uid="{779A5BF4-4FC4-4336-A77F-F7136A9EF865}"/>
    <cellStyle name="Normal 14 3 3 2 3" xfId="24783" xr:uid="{FF7C44E2-0A05-4127-93F8-88331291A393}"/>
    <cellStyle name="Normal 14 3 3 2 3 2" xfId="33524" xr:uid="{3CE0B59A-6E68-4217-B8DA-1E02E8D6A5F7}"/>
    <cellStyle name="Normal 14 3 3 2 3 3" xfId="41883" xr:uid="{86E4A5DF-1C90-421B-8E5D-B35DF10E3DF7}"/>
    <cellStyle name="Normal 14 3 3 2 4" xfId="22474" xr:uid="{5829CB35-F231-4107-A008-9E931ED9494A}"/>
    <cellStyle name="Normal 14 3 3 2 4 2" xfId="30580" xr:uid="{6D374E4A-1F31-4EDD-A637-B9DC0DA2B1B5}"/>
    <cellStyle name="Normal 14 3 3 2 5" xfId="28605" xr:uid="{4DE00E2F-2A4B-41F3-8ADC-40402F9E8FAC}"/>
    <cellStyle name="Normal 14 3 3 2 6" xfId="37938" xr:uid="{048963AB-3A09-4891-A4E3-A73BD7C51628}"/>
    <cellStyle name="Normal 14 3 3 3" xfId="20512" xr:uid="{77261124-0FC4-4FB3-876F-212B61824FB1}"/>
    <cellStyle name="Normal 14 3 3 3 2" xfId="23461" xr:uid="{99DDB121-7AE1-4CD5-BEAF-F812E0AC45C6}"/>
    <cellStyle name="Normal 14 3 3 3 2 2" xfId="31790" xr:uid="{5A1821E5-68D7-45E4-94A0-5B7F1E273D1F}"/>
    <cellStyle name="Normal 14 3 3 3 2 3" xfId="39342" xr:uid="{13B19AED-C3E6-4735-A6BD-8B2E9F32363D}"/>
    <cellStyle name="Normal 14 3 3 3 3" xfId="26006" xr:uid="{7ED8D0C2-5C15-4949-908E-3426B5883BC9}"/>
    <cellStyle name="Normal 14 3 3 3 3 2" xfId="34972" xr:uid="{40649B5C-9944-4A80-893D-E6AC0D80598E}"/>
    <cellStyle name="Normal 14 3 3 3 3 3" xfId="41338" xr:uid="{63A37292-C763-45E6-8310-FE7243437EDA}"/>
    <cellStyle name="Normal 14 3 3 3 4" xfId="21980" xr:uid="{0F2D1267-1BEB-4F51-B3A5-F4CC2C8896A6}"/>
    <cellStyle name="Normal 14 3 3 3 4 2" xfId="29990" xr:uid="{46E098B2-6E68-41AD-BC32-F4DDEC06DD31}"/>
    <cellStyle name="Normal 14 3 3 3 5" xfId="28049" xr:uid="{2B349F59-3758-41AC-8976-00253AB8A556}"/>
    <cellStyle name="Normal 14 3 3 3 6" xfId="37357" xr:uid="{E386871C-C1B9-44A5-9319-FCDFEAA642CA}"/>
    <cellStyle name="Normal 14 3 3 4" xfId="22989" xr:uid="{D5FE2E18-300C-4417-BC27-0560A45FA4A0}"/>
    <cellStyle name="Normal 14 3 3 4 2" xfId="25438" xr:uid="{A20A7A83-4676-41BC-BBF7-94F89D54F07F}"/>
    <cellStyle name="Normal 14 3 3 4 2 2" xfId="34269" xr:uid="{7686089C-3AD0-40D6-A690-3CD55E83E8EA}"/>
    <cellStyle name="Normal 14 3 3 4 3" xfId="31262" xr:uid="{DE5C346A-E4D6-419B-8D05-4A22FE2EC0AD}"/>
    <cellStyle name="Normal 14 3 3 4 4" xfId="38703" xr:uid="{3C8302EB-0CDF-457B-AFB2-F7F223D1447B}"/>
    <cellStyle name="Normal 14 3 3 5" xfId="24420" xr:uid="{E5618EA9-5F13-45F7-948B-1A62195E20B7}"/>
    <cellStyle name="Normal 14 3 3 5 2" xfId="32970" xr:uid="{A4BDC853-0746-44C9-A749-5C637487937B}"/>
    <cellStyle name="Normal 14 3 3 5 3" xfId="40629" xr:uid="{A735AD7A-D8BB-4421-BC62-065BFFD7E7CE}"/>
    <cellStyle name="Normal 14 3 3 6" xfId="21443" xr:uid="{77664815-B754-440D-B91C-4CBBFAF291B2}"/>
    <cellStyle name="Normal 14 3 3 6 2" xfId="29382" xr:uid="{305027F8-6275-4C10-8187-121EA036D5FC}"/>
    <cellStyle name="Normal 14 3 3 7" xfId="27458" xr:uid="{5595076E-CD87-491A-B4AB-518963729B04}"/>
    <cellStyle name="Normal 14 3 3 8" xfId="36613" xr:uid="{CD593136-594F-4EE5-B243-201CBECA4BE2}"/>
    <cellStyle name="Normal 14 3 3 9" xfId="20174" xr:uid="{619D258D-DAE6-44A2-AEE0-8475842EAB76}"/>
    <cellStyle name="Normal 14 3 4" xfId="4996" xr:uid="{D93D7568-8BFE-488D-818F-6BB4CA49CF3A}"/>
    <cellStyle name="Normal 14 3 4 2" xfId="11726" xr:uid="{2A671727-982C-48C2-B919-4EA8EF0D1D96}"/>
    <cellStyle name="Normal 14 3 4 2 2" xfId="15305" xr:uid="{4AC82A4E-87E9-4767-83E8-764119368451}"/>
    <cellStyle name="Normal 14 3 4 2 2 2" xfId="35713" xr:uid="{29B270EE-CF16-4103-8880-B41C23C7CBB4}"/>
    <cellStyle name="Normal 14 3 4 2 2 3" xfId="40058" xr:uid="{32DE676B-9069-4C47-AC99-2BF54F54383A}"/>
    <cellStyle name="Normal 14 3 4 2 3" xfId="18832" xr:uid="{C0B76EAF-C830-41D1-A350-52C60711E0BD}"/>
    <cellStyle name="Normal 14 3 4 2 3 2" xfId="42041" xr:uid="{1221F3AB-CD0E-47CF-8389-FF7BF03FC02E}"/>
    <cellStyle name="Normal 14 3 4 2 4" xfId="38093" xr:uid="{5E3294BE-A87F-4F0B-ADEA-256E9806C083}"/>
    <cellStyle name="Normal 14 3 4 3" xfId="13903" xr:uid="{38FF2BCB-4F6F-4DF9-AF49-483856612949}"/>
    <cellStyle name="Normal 14 3 4 3 2" xfId="34418" xr:uid="{1EAD0F73-A14B-459E-BD82-9DB6B670F216}"/>
    <cellStyle name="Normal 14 3 4 3 3" xfId="38848" xr:uid="{6593A0F1-D352-4255-9D45-184CBA3B9B4B}"/>
    <cellStyle name="Normal 14 3 4 4" xfId="17435" xr:uid="{9C231816-B6C2-45D3-BE59-49020355AEAB}"/>
    <cellStyle name="Normal 14 3 4 4 2" xfId="33681" xr:uid="{0618BFCA-B5F9-46E0-9256-DADDEEE114E4}"/>
    <cellStyle name="Normal 14 3 4 4 3" xfId="40790" xr:uid="{C030CCBD-72DA-48B8-A9EF-E15F099CB9BD}"/>
    <cellStyle name="Normal 14 3 4 5" xfId="22617" xr:uid="{62875DA1-B465-4021-974B-EDEEDE3080FF}"/>
    <cellStyle name="Normal 14 3 4 5 2" xfId="30745" xr:uid="{72FE81C6-A7C9-4662-80D8-684C948F9263}"/>
    <cellStyle name="Normal 14 3 4 6" xfId="28769" xr:uid="{2C6E1F2A-C965-4FCC-901D-1AB3DDE3420B}"/>
    <cellStyle name="Normal 14 3 4 7" xfId="36782" xr:uid="{326F2C45-C999-4BE6-B562-FF4214C087F3}"/>
    <cellStyle name="Normal 14 3 4 8" xfId="9010" xr:uid="{070FE7E8-D690-4BED-9E6B-4BB5D74C2053}"/>
    <cellStyle name="Normal 14 3 4 9" xfId="46999" xr:uid="{4B2CCFB5-5D80-4F59-9B63-BD88DF6C6EE4}"/>
    <cellStyle name="Normal 14 3 5" xfId="7333" xr:uid="{6A46F15F-0FF6-4AAC-ACBA-C4C6E5A22F45}"/>
    <cellStyle name="Normal 14 3 5 2" xfId="23587" xr:uid="{764F769A-3B67-464C-82B3-30AB65BDAB68}"/>
    <cellStyle name="Normal 14 3 5 2 2" xfId="26166" xr:uid="{94479859-F4F1-48CA-82E6-848FAD713886}"/>
    <cellStyle name="Normal 14 3 5 2 2 2" xfId="35177" xr:uid="{6EF14305-FF82-45CF-BC4F-B65EF7C46E0A}"/>
    <cellStyle name="Normal 14 3 5 2 3" xfId="31951" xr:uid="{D64A8333-0F6C-4F05-AD7E-ADC963FC900A}"/>
    <cellStyle name="Normal 14 3 5 2 4" xfId="39530" xr:uid="{785FE857-8A85-4982-A3A0-5EAC3485832A}"/>
    <cellStyle name="Normal 14 3 5 3" xfId="24551" xr:uid="{FEDA094B-9183-466E-A0CB-593E889A8D93}"/>
    <cellStyle name="Normal 14 3 5 3 2" xfId="33163" xr:uid="{143DF2F2-CA87-4807-928F-D04B9B48E028}"/>
    <cellStyle name="Normal 14 3 5 3 3" xfId="41528" xr:uid="{DBF9A75E-EEA5-49CD-A42E-ED823A3054F5}"/>
    <cellStyle name="Normal 14 3 5 4" xfId="22142" xr:uid="{6BE089AC-0416-44E9-B09E-0437DB588CA7}"/>
    <cellStyle name="Normal 14 3 5 4 2" xfId="30195" xr:uid="{4ECB0434-4164-486B-9D89-68C797AAF308}"/>
    <cellStyle name="Normal 14 3 5 5" xfId="28245" xr:uid="{47B3411E-3D75-4E82-B8EC-4E9421CDCD8C}"/>
    <cellStyle name="Normal 14 3 5 6" xfId="37561" xr:uid="{D4333C45-28DD-41F6-9FEC-98BB29BE3A22}"/>
    <cellStyle name="Normal 14 3 5 7" xfId="20623" xr:uid="{3806EFD0-CA30-45F6-87EE-BA69CB19AEA0}"/>
    <cellStyle name="Normal 14 3 6" xfId="13668" xr:uid="{CCE9C9AE-A3B1-48F8-BF3D-9F1454BEA707}"/>
    <cellStyle name="Normal 14 3 6 2" xfId="23136" xr:uid="{8C509862-20B7-400E-BD47-8A5E93E473DD}"/>
    <cellStyle name="Normal 14 3 6 2 2" xfId="31447" xr:uid="{5B25FDEC-6DA5-4E1F-B4DB-866D5E595939}"/>
    <cellStyle name="Normal 14 3 6 2 3" xfId="39005" xr:uid="{AF1DD0C5-9548-4CFB-8F40-36469566E8CD}"/>
    <cellStyle name="Normal 14 3 6 3" xfId="25666" xr:uid="{4BF9A9E0-505C-4470-84B8-E2AB4CE16D3B}"/>
    <cellStyle name="Normal 14 3 6 3 2" xfId="34592" xr:uid="{B09704A5-0717-424D-BE47-2641663EAF57}"/>
    <cellStyle name="Normal 14 3 6 3 3" xfId="40964" xr:uid="{FB01AE8F-F73D-4518-B74F-DDA7F8B50B9D}"/>
    <cellStyle name="Normal 14 3 6 4" xfId="21626" xr:uid="{434ADC82-59B0-421B-B931-C00FD5C41C1E}"/>
    <cellStyle name="Normal 14 3 6 4 2" xfId="29588" xr:uid="{F68DF1F5-A400-4804-8952-B039F4B3FBF9}"/>
    <cellStyle name="Normal 14 3 6 5" xfId="27668" xr:uid="{E8D40DAB-ABDC-4202-8017-4B7174EC3D0A}"/>
    <cellStyle name="Normal 14 3 6 6" xfId="36956" xr:uid="{23F19A97-BA0A-49D1-A868-E16C66A4B02D}"/>
    <cellStyle name="Normal 14 3 7" xfId="17204" xr:uid="{D2EB13AF-1132-4438-82C0-0CF5AAD3BAD7}"/>
    <cellStyle name="Normal 14 3 7 2" xfId="25091" xr:uid="{3AA0C1BF-CD12-4F53-AD11-FEDAEC61EC12}"/>
    <cellStyle name="Normal 14 3 7 2 2" xfId="33893" xr:uid="{6CD88E1A-9D85-4265-859D-A1660C68CC66}"/>
    <cellStyle name="Normal 14 3 7 3" xfId="30918" xr:uid="{7BF892CD-3602-4C00-8EDE-E02AF34D731E}"/>
    <cellStyle name="Normal 14 3 7 4" xfId="38334" xr:uid="{1352ABF8-C1D3-4A03-8B09-D2B49AD27B80}"/>
    <cellStyle name="Normal 14 3 8" xfId="24093" xr:uid="{9060DC78-EE28-4777-8BBC-BCC618CABC9C}"/>
    <cellStyle name="Normal 14 3 8 2" xfId="32608" xr:uid="{C205C923-6BD0-4DD9-9A49-39C112AF4524}"/>
    <cellStyle name="Normal 14 3 8 3" xfId="40273" xr:uid="{78B8324B-6519-4B42-9AB3-8DCDD2E33A71}"/>
    <cellStyle name="Normal 14 3 9" xfId="21091" xr:uid="{55361C69-7DD1-4E5A-9E18-E4BE7DD07849}"/>
    <cellStyle name="Normal 14 3 9 2" xfId="28979" xr:uid="{B8BC1A4E-DF16-4AFF-BF60-F7DDB5D58446}"/>
    <cellStyle name="Normal 14 4" xfId="1286" xr:uid="{E58783D7-1623-4FA8-98B4-8675627D6411}"/>
    <cellStyle name="Normal 14 4 2" xfId="3093" xr:uid="{9D6BE4FE-72C6-4D07-8DCE-BF8371D3065F}"/>
    <cellStyle name="Normal 14 4 2 2" xfId="8852" xr:uid="{EF48304D-2087-4857-8FC3-4F2F528C66B3}"/>
    <cellStyle name="Normal 14 4 2 3" xfId="45118" xr:uid="{9E250C54-140D-4281-BF59-F684B910CA01}"/>
    <cellStyle name="Normal 14 4 3" xfId="9514" xr:uid="{7E0301EA-C6AE-459A-AC7C-E3CBF931BA0E}"/>
    <cellStyle name="Normal 14 4 4" xfId="9039" xr:uid="{17581DD3-FF6E-44F0-B65F-DEEA19FE5214}"/>
    <cellStyle name="Normal 14 4 5" xfId="8011" xr:uid="{4FEB0FCA-912D-4F5E-809C-8B32F5D5075C}"/>
    <cellStyle name="Normal 14 4 6" xfId="7447" xr:uid="{ABAD7F5E-B1DA-46FF-8709-16BBA1A12950}"/>
    <cellStyle name="Normal 14 4 7" xfId="43377" xr:uid="{DE3D78FE-6481-4E50-8BFA-FF2AB3FD4190}"/>
    <cellStyle name="Normal 14 5" xfId="4464" xr:uid="{CA4AF674-3763-48B2-A409-79506D39E4AB}"/>
    <cellStyle name="Normal 14 5 2" xfId="9785" xr:uid="{A1C09C5A-DB20-4083-A8E2-CDEECE10CA4C}"/>
    <cellStyle name="Normal 14 5 3" xfId="9080" xr:uid="{153B4799-CD09-44C0-BE94-C5E6B570E8B8}"/>
    <cellStyle name="Normal 14 5 4" xfId="8595" xr:uid="{AB6979C7-5E81-4E14-BB77-3390A8AA8CD8}"/>
    <cellStyle name="Normal 14 5 5" xfId="46467" xr:uid="{15FEA92C-94B4-4B13-BB39-EF7EF7C005E5}"/>
    <cellStyle name="Normal 14 6" xfId="5632" xr:uid="{762369D3-5619-4A4F-B35E-7FA9A8C36CCA}"/>
    <cellStyle name="Normal 14 6 2" xfId="7610" xr:uid="{A9B9FC7D-DDCB-4517-8FA6-CDEFD1F66AAE}"/>
    <cellStyle name="Normal 14 6 3" xfId="47632" xr:uid="{6D533B46-A564-4D8D-8BC3-2D9D61EF2330}"/>
    <cellStyle name="Normal 14 7" xfId="7038" xr:uid="{20AEE51B-51BB-4A04-A5DE-7085160AB46F}"/>
    <cellStyle name="Normal 14 8" xfId="13049" xr:uid="{F514D192-8D81-43E8-A88F-9DFA6C83E314}"/>
    <cellStyle name="Normal 14 9" xfId="16631" xr:uid="{9851C37F-F27E-4579-9C68-2E7450B01F16}"/>
    <cellStyle name="Normal 140" xfId="10291" xr:uid="{06AFC51E-5B48-49D2-9ADA-C696C663ACB9}"/>
    <cellStyle name="Normal 141" xfId="10258" xr:uid="{E26D0ED5-925D-43A2-AD0E-A2725059B201}"/>
    <cellStyle name="Normal 142" xfId="10587" xr:uid="{97507626-94A3-4DB8-89A0-AC8845B5A5D2}"/>
    <cellStyle name="Normal 142 2" xfId="6378" xr:uid="{0E2F53F8-13EC-4C2B-89D7-71B66C7E7161}"/>
    <cellStyle name="Normal 143" xfId="10588" xr:uid="{81CC5C6B-B027-4422-98DD-4BA42AD8BD01}"/>
    <cellStyle name="Normal 143 2" xfId="6341" xr:uid="{6F931EE6-E428-4381-82CF-38D9DBC7D65E}"/>
    <cellStyle name="Normal 144" xfId="10590" xr:uid="{EA6617F0-5AB0-49F9-95F7-051923149C75}"/>
    <cellStyle name="Normal 144 2" xfId="10603" xr:uid="{B51C209F-E92A-47A9-811F-6E55C3B71906}"/>
    <cellStyle name="Normal 145" xfId="10592" xr:uid="{095B26AB-4E25-4426-8F2D-7FA3915809E1}"/>
    <cellStyle name="Normal 145 2" xfId="12070" xr:uid="{B1F468B3-5B05-46F0-AE9F-A69CFDF4BCBD}"/>
    <cellStyle name="Normal 145 2 2" xfId="15648" xr:uid="{A43639A0-4D5E-4559-BFC5-50F91B1F7AB4}"/>
    <cellStyle name="Normal 145 2 3" xfId="19175" xr:uid="{C3D98F52-8D77-429E-87D5-471B15A7916B}"/>
    <cellStyle name="Normal 145 3" xfId="14240" xr:uid="{569CDB89-D981-4514-9D19-C0D9B92EDE7A}"/>
    <cellStyle name="Normal 145 4" xfId="17767" xr:uid="{79959BAA-CAD8-4086-9917-5FDD5696E9AB}"/>
    <cellStyle name="Normal 145 5" xfId="6511" xr:uid="{64BB1331-24F2-4D05-8CA1-61CBF178F3BD}"/>
    <cellStyle name="Normal 146" xfId="10591" xr:uid="{E750D455-CB2A-40CB-8F50-90CCAED8BAAB}"/>
    <cellStyle name="Normal 147" xfId="10604" xr:uid="{6891E6E6-E648-4F47-8168-7863825474D1}"/>
    <cellStyle name="Normal 148" xfId="10605" xr:uid="{66E11439-A6FF-4241-B3A8-1ADD682F6113}"/>
    <cellStyle name="Normal 149" xfId="10606" xr:uid="{0B8736BC-AE25-4E95-8B49-039997B45514}"/>
    <cellStyle name="Normal 15" xfId="217" xr:uid="{47215F78-DBA4-439C-AC01-1BA17351FEBB}"/>
    <cellStyle name="Normal 15 10" xfId="4465" xr:uid="{1F0EA64A-326F-4C3A-B3FC-4007FE02044D}"/>
    <cellStyle name="Normal 15 10 2" xfId="46468" xr:uid="{2834E249-078E-4755-97BE-0ED6F0FCDFD9}"/>
    <cellStyle name="Normal 15 11" xfId="5634" xr:uid="{1B619CA2-22C5-4CB7-A3F3-46214D092987}"/>
    <cellStyle name="Normal 15 11 2" xfId="47634" xr:uid="{D79AAABA-23CE-4A18-8294-2D0A0A1943BF}"/>
    <cellStyle name="Normal 15 12" xfId="5873" xr:uid="{E52D60B5-52AF-4DC3-91F3-03DC45EC4252}"/>
    <cellStyle name="Normal 15 12 2" xfId="47870" xr:uid="{68571335-80AE-494E-90C7-22ED59E67506}"/>
    <cellStyle name="Normal 15 13" xfId="6067" xr:uid="{99D890B4-BECE-437B-9B46-0557391772D1}"/>
    <cellStyle name="Normal 15 14" xfId="42491" xr:uid="{78B452E5-FA64-40B1-B31B-B9C387309210}"/>
    <cellStyle name="Normal 15 15" xfId="42563" xr:uid="{D4B2EEE6-05B4-4179-A0C5-7DBC10F98053}"/>
    <cellStyle name="Normal 15 16" xfId="48119" xr:uid="{E6B3F4BE-337A-4DA7-935E-64F5F1181945}"/>
    <cellStyle name="Normal 15 2" xfId="960" xr:uid="{D2D54DE8-A2FB-4C22-976B-7706B900A743}"/>
    <cellStyle name="Normal 15 2 2" xfId="2103" xr:uid="{3C79D860-C170-4708-B997-4A56EC613E74}"/>
    <cellStyle name="Normal 15 2 2 2" xfId="3866" xr:uid="{66E0DF83-BEED-494C-B82A-204051C9C38E}"/>
    <cellStyle name="Normal 15 2 2 2 2" xfId="9518" xr:uid="{C25C11DF-E7C4-4255-9E24-5A9006B5DFC4}"/>
    <cellStyle name="Normal 15 2 2 2 3" xfId="45891" xr:uid="{201AEEF9-C5C2-474E-B709-2F8841FE1838}"/>
    <cellStyle name="Normal 15 2 2 3" xfId="5237" xr:uid="{366DDCF0-DD32-455B-B36E-B474C412FC68}"/>
    <cellStyle name="Normal 15 2 2 3 2" xfId="9081" xr:uid="{3E00CD1D-A7CF-4E2F-9459-52610341D09B}"/>
    <cellStyle name="Normal 15 2 2 3 3" xfId="47240" xr:uid="{17E038D5-51D4-446A-866F-569A581DCAF2}"/>
    <cellStyle name="Normal 15 2 2 4" xfId="8016" xr:uid="{4AC0F81F-C2E7-41E3-86C3-C194FD713B4E}"/>
    <cellStyle name="Normal 15 2 2 5" xfId="44150" xr:uid="{C3DF67DD-A923-49EA-940B-F4D52B6C1B56}"/>
    <cellStyle name="Normal 15 2 3" xfId="1543" xr:uid="{4CA72C4A-4E8A-4F9A-9E28-400E800A064A}"/>
    <cellStyle name="Normal 15 2 3 2" xfId="3350" xr:uid="{1E3BD9C8-3FB1-4C0C-8D7F-A909D39E41AA}"/>
    <cellStyle name="Normal 15 2 3 2 2" xfId="45375" xr:uid="{F0002DDF-925A-4C43-9A95-E40469AF7898}"/>
    <cellStyle name="Normal 15 2 3 3" xfId="8888" xr:uid="{41E548AF-8A41-413F-8EEA-9496A5C93D02}"/>
    <cellStyle name="Normal 15 2 3 4" xfId="43634" xr:uid="{C745DB02-B346-4D1C-B56E-54FD77B9217D}"/>
    <cellStyle name="Normal 15 2 4" xfId="2772" xr:uid="{13452BF6-D2D7-47BD-BE52-5BDFB50C6566}"/>
    <cellStyle name="Normal 15 2 4 2" xfId="7388" xr:uid="{D1E35B59-56D6-4810-B221-27A636C50280}"/>
    <cellStyle name="Normal 15 2 4 3" xfId="44797" xr:uid="{772CF3C8-0B90-48AB-9D82-75EC8F8E4525}"/>
    <cellStyle name="Normal 15 2 5" xfId="4721" xr:uid="{AC215023-E8D2-4234-910B-FABA68BE1215}"/>
    <cellStyle name="Normal 15 2 5 2" xfId="13346" xr:uid="{7BE43D58-6CD1-4597-A9C8-72C08C341A79}"/>
    <cellStyle name="Normal 15 2 5 3" xfId="46724" xr:uid="{87A26A69-140A-4705-BA48-CD06255EEA78}"/>
    <cellStyle name="Normal 15 2 6" xfId="5635" xr:uid="{8D30BA24-25CB-4366-B935-AA13CA2B3EFF}"/>
    <cellStyle name="Normal 15 2 6 2" xfId="16882" xr:uid="{B4276923-5EE4-491F-BECF-92C03656590E}"/>
    <cellStyle name="Normal 15 2 6 3" xfId="47635" xr:uid="{C9AA6299-6146-4C3D-B357-4B62CAA7D0BB}"/>
    <cellStyle name="Normal 15 2 7" xfId="6808" xr:uid="{0306BDC0-72C3-48A2-B6D6-DD4C695DC679}"/>
    <cellStyle name="Normal 15 2 8" xfId="43056" xr:uid="{C1C40603-B7AA-462A-BB3D-6701EE7B9CD1}"/>
    <cellStyle name="Normal 15 3" xfId="630" xr:uid="{B069816B-423D-43AE-9658-936D5B2276FC}"/>
    <cellStyle name="Normal 15 3 10" xfId="27098" xr:uid="{CEC2DC85-3445-40F5-9DC8-1B5C460DF4BC}"/>
    <cellStyle name="Normal 15 3 11" xfId="36218" xr:uid="{3511B17A-AD9A-4D7E-BA1C-54892DCCDCF2}"/>
    <cellStyle name="Normal 15 3 12" xfId="7221" xr:uid="{E892C66C-05A1-4722-989A-CCB88F2D3DB2}"/>
    <cellStyle name="Normal 15 3 13" xfId="42802" xr:uid="{9656152E-1699-48D6-9E9D-92D71369D74B}"/>
    <cellStyle name="Normal 15 3 2" xfId="1859" xr:uid="{5778A675-C503-4C19-A648-6B160A0EF109}"/>
    <cellStyle name="Normal 15 3 2 10" xfId="8017" xr:uid="{BEF3BE69-04AB-4C2F-AFC9-8E8DC21D2B48}"/>
    <cellStyle name="Normal 15 3 2 11" xfId="43910" xr:uid="{C4E6277A-D3B7-41CE-81BC-61819727C239}"/>
    <cellStyle name="Normal 15 3 2 2" xfId="3626" xr:uid="{E9329357-A0EE-46FA-9B14-79BDA0F7316D}"/>
    <cellStyle name="Normal 15 3 2 2 2" xfId="23692" xr:uid="{3B62A48C-5888-40BD-A721-8E5678B0474A}"/>
    <cellStyle name="Normal 15 3 2 2 2 2" xfId="26318" xr:uid="{C8F6C9A2-3D15-4168-8875-6B19940C4FA5}"/>
    <cellStyle name="Normal 15 3 2 2 2 2 2" xfId="35358" xr:uid="{36C45FBB-1848-462F-B236-3B3AF6D66A94}"/>
    <cellStyle name="Normal 15 3 2 2 2 3" xfId="32103" xr:uid="{992FA4FC-B83A-4A89-A161-77B7E12970FE}"/>
    <cellStyle name="Normal 15 3 2 2 2 4" xfId="39711" xr:uid="{FDE4A855-7E85-4822-ADB5-606E854DA771}"/>
    <cellStyle name="Normal 15 3 2 2 3" xfId="24658" xr:uid="{50495C0A-DD28-4419-B143-2E8B625AE398}"/>
    <cellStyle name="Normal 15 3 2 2 3 2" xfId="33338" xr:uid="{FA479A7F-E8AF-4355-8547-0A9235EDAB69}"/>
    <cellStyle name="Normal 15 3 2 2 3 3" xfId="41703" xr:uid="{9C29435D-3DB6-4A17-A1F7-895951F3E929}"/>
    <cellStyle name="Normal 15 3 2 2 4" xfId="22302" xr:uid="{BCD94E76-65EA-41BE-8AF6-B3B46DD3BE31}"/>
    <cellStyle name="Normal 15 3 2 2 4 2" xfId="30384" xr:uid="{2ED6C993-12DB-4F0C-B961-17C0621AE6EC}"/>
    <cellStyle name="Normal 15 3 2 2 5" xfId="28419" xr:uid="{ADA67A00-1C21-4C27-9E63-029B0812DF92}"/>
    <cellStyle name="Normal 15 3 2 2 6" xfId="37743" xr:uid="{7BF33720-19C2-4211-9C87-D4B1E8EEAF3D}"/>
    <cellStyle name="Normal 15 3 2 2 7" xfId="20715" xr:uid="{517AD7AD-B0C1-4BC9-8A6E-20E65679B9F2}"/>
    <cellStyle name="Normal 15 3 2 2 8" xfId="9519" xr:uid="{CB1D03AC-3C7A-4115-86BC-EA7CDD1478DC}"/>
    <cellStyle name="Normal 15 3 2 2 9" xfId="45651" xr:uid="{22DE85FF-1594-45C6-8378-7BBDD92C6520}"/>
    <cellStyle name="Normal 15 3 2 3" xfId="9082" xr:uid="{429E6C2B-A2A8-4BE1-B32F-56F856F040CF}"/>
    <cellStyle name="Normal 15 3 2 3 2" xfId="23283" xr:uid="{EC58A2F1-85B3-42A0-A27C-20BBEFE46E56}"/>
    <cellStyle name="Normal 15 3 2 3 2 2" xfId="31609" xr:uid="{F4ED15D7-6A44-48F6-BD07-F78BCBA6DA03}"/>
    <cellStyle name="Normal 15 3 2 3 2 3" xfId="39167" xr:uid="{927D7441-5CF9-4928-AC61-43913EE9781B}"/>
    <cellStyle name="Normal 15 3 2 3 3" xfId="25824" xr:uid="{5D3DEEE0-3B63-4FE3-881C-C29C16A3F757}"/>
    <cellStyle name="Normal 15 3 2 3 3 2" xfId="34778" xr:uid="{3455952D-A9BD-4199-A931-33118240DA81}"/>
    <cellStyle name="Normal 15 3 2 3 3 3" xfId="41150" xr:uid="{3A5C2F66-108F-4458-9EF7-2C7F5D6DC129}"/>
    <cellStyle name="Normal 15 3 2 3 4" xfId="21799" xr:uid="{E0D76A04-70D3-4D12-B3C7-AA5E589523F6}"/>
    <cellStyle name="Normal 15 3 2 3 4 2" xfId="29788" xr:uid="{EA2B5788-577B-4373-9879-70C16A7164D2}"/>
    <cellStyle name="Normal 15 3 2 3 5" xfId="27854" xr:uid="{A9F49C56-F4D9-4329-A369-FFD010C1FF08}"/>
    <cellStyle name="Normal 15 3 2 3 6" xfId="37156" xr:uid="{F87266F9-F376-4A11-A744-56373C4F5506}"/>
    <cellStyle name="Normal 15 3 2 3 7" xfId="20395" xr:uid="{5F07DA82-693E-4EC3-A656-DF11F80E919B}"/>
    <cellStyle name="Normal 15 3 2 4" xfId="22863" xr:uid="{21AC8B3A-417E-46AC-ABED-AFD7AD3D9B20}"/>
    <cellStyle name="Normal 15 3 2 4 2" xfId="25252" xr:uid="{D3C9EB76-1D96-4CC3-9684-1023BC96D519}"/>
    <cellStyle name="Normal 15 3 2 4 2 2" xfId="34069" xr:uid="{A542E177-3583-44B5-A951-247529CA631B}"/>
    <cellStyle name="Normal 15 3 2 4 3" xfId="31079" xr:uid="{EC6492C5-F366-4A31-A020-C5B72E09BED5}"/>
    <cellStyle name="Normal 15 3 2 4 4" xfId="38512" xr:uid="{5D28E1E4-F47D-46B4-82BD-6B3C5217E9B3}"/>
    <cellStyle name="Normal 15 3 2 5" xfId="24238" xr:uid="{E69D9582-76D0-46C7-BC3E-A40458E176D0}"/>
    <cellStyle name="Normal 15 3 2 5 2" xfId="32781" xr:uid="{26F3FF2B-FBC2-46C9-A5D1-720C9658E34A}"/>
    <cellStyle name="Normal 15 3 2 5 3" xfId="40446" xr:uid="{1C1EE5DF-3751-409E-ABE2-C81FBC6098C5}"/>
    <cellStyle name="Normal 15 3 2 6" xfId="21262" xr:uid="{ABC612EB-97BE-4481-81E6-BB6DA17DA4E2}"/>
    <cellStyle name="Normal 15 3 2 6 2" xfId="29181" xr:uid="{ED5FAFC5-DB6C-4956-86D2-2971B58C4E1E}"/>
    <cellStyle name="Normal 15 3 2 7" xfId="27269" xr:uid="{5531D17A-9376-4289-85D3-85A4D59ABAD7}"/>
    <cellStyle name="Normal 15 3 2 8" xfId="36415" xr:uid="{E04E479B-5661-4A7A-8CA4-214D6700630E}"/>
    <cellStyle name="Normal 15 3 2 9" xfId="20068" xr:uid="{B1CF0C10-59B9-4424-A13A-2795E8D36BEF}"/>
    <cellStyle name="Normal 15 3 3" xfId="2518" xr:uid="{FD222B9C-4A86-4823-9449-DF0E8DBF2E1A}"/>
    <cellStyle name="Normal 15 3 3 10" xfId="8018" xr:uid="{0F7EC5CA-76A1-486C-A5F6-59A299BB7AA3}"/>
    <cellStyle name="Normal 15 3 3 11" xfId="44543" xr:uid="{9B87A4F8-9306-4235-A370-2D8904ED470D}"/>
    <cellStyle name="Normal 15 3 3 2" xfId="20831" xr:uid="{5E63B63E-8928-4160-A9F5-7E91D045D50D}"/>
    <cellStyle name="Normal 15 3 3 2 2" xfId="23819" xr:uid="{4FA3B1F4-0AC8-495D-A41E-34D0CD210CA6}"/>
    <cellStyle name="Normal 15 3 3 2 2 2" xfId="26499" xr:uid="{C470AA6D-C579-4140-B3FF-AAB06C379E8C}"/>
    <cellStyle name="Normal 15 3 3 2 2 2 2" xfId="35554" xr:uid="{CCD08778-CBF9-452A-AE28-85BBEFFA4649}"/>
    <cellStyle name="Normal 15 3 3 2 2 3" xfId="32282" xr:uid="{863F14A3-BFC3-4E6A-B181-02AD7D99C157}"/>
    <cellStyle name="Normal 15 3 3 2 2 4" xfId="39899" xr:uid="{D37EECC0-AB7F-4288-AFD6-EFA57A3D2D76}"/>
    <cellStyle name="Normal 15 3 3 2 3" xfId="24784" xr:uid="{28FB571B-E924-414B-A8AB-2DAF3E83F064}"/>
    <cellStyle name="Normal 15 3 3 2 3 2" xfId="33525" xr:uid="{F755D285-AB11-48BF-B42F-28F5B777F032}"/>
    <cellStyle name="Normal 15 3 3 2 3 3" xfId="41884" xr:uid="{762B931C-A38C-4734-BB97-2E9597C6FDC4}"/>
    <cellStyle name="Normal 15 3 3 2 4" xfId="22475" xr:uid="{7BFE52DF-21E5-4AAB-91D4-5619E5BA1E15}"/>
    <cellStyle name="Normal 15 3 3 2 4 2" xfId="30581" xr:uid="{7DECDAF8-22BD-4089-A915-C2DC7C7372CF}"/>
    <cellStyle name="Normal 15 3 3 2 5" xfId="28606" xr:uid="{224DA6AE-9789-4B82-A22D-0BEE24961851}"/>
    <cellStyle name="Normal 15 3 3 2 6" xfId="37939" xr:uid="{3FD706DD-5461-46F9-AE93-0E81A787A0DB}"/>
    <cellStyle name="Normal 15 3 3 3" xfId="20513" xr:uid="{81B896B5-267B-4857-9435-D2DA6F998E76}"/>
    <cellStyle name="Normal 15 3 3 3 2" xfId="23462" xr:uid="{DFC6EE99-EBC3-4CAB-B01F-77210772ECD8}"/>
    <cellStyle name="Normal 15 3 3 3 2 2" xfId="31791" xr:uid="{97CB8AB3-4859-47E3-B2F9-A20B3EF54760}"/>
    <cellStyle name="Normal 15 3 3 3 2 3" xfId="39343" xr:uid="{75FA204A-C876-42DB-BAD2-4F738D9428E2}"/>
    <cellStyle name="Normal 15 3 3 3 3" xfId="26007" xr:uid="{D46C5F33-2331-4F16-852A-A8B7648309C6}"/>
    <cellStyle name="Normal 15 3 3 3 3 2" xfId="34973" xr:uid="{958BE286-F287-45C2-8049-8B48C36BA210}"/>
    <cellStyle name="Normal 15 3 3 3 3 3" xfId="41339" xr:uid="{05FC8884-C70B-4CEC-B873-F775062DD863}"/>
    <cellStyle name="Normal 15 3 3 3 4" xfId="21981" xr:uid="{64D2769B-CADE-4E86-8957-2F600AEAE09F}"/>
    <cellStyle name="Normal 15 3 3 3 4 2" xfId="29991" xr:uid="{5D1D019F-0DD4-4F7F-A1C0-3BF948864C96}"/>
    <cellStyle name="Normal 15 3 3 3 5" xfId="28050" xr:uid="{3FF94451-1D55-440A-BA89-7A67DD8774E6}"/>
    <cellStyle name="Normal 15 3 3 3 6" xfId="37358" xr:uid="{04FAA0B3-5CD8-4C48-83F6-7437250EB1C0}"/>
    <cellStyle name="Normal 15 3 3 4" xfId="22990" xr:uid="{4958FBC1-DB4C-4F82-83AF-9B5CE84F780C}"/>
    <cellStyle name="Normal 15 3 3 4 2" xfId="25439" xr:uid="{90B0EFD0-FD99-48BB-867E-DE13BFBFA3BA}"/>
    <cellStyle name="Normal 15 3 3 4 2 2" xfId="34270" xr:uid="{5DCDB1B4-06A4-4D0E-B6D0-2052B95B4F26}"/>
    <cellStyle name="Normal 15 3 3 4 3" xfId="31263" xr:uid="{037ECA5B-DE72-45CB-9856-E03C0BA1448D}"/>
    <cellStyle name="Normal 15 3 3 4 4" xfId="38704" xr:uid="{C2E29939-CB37-4978-89BD-24E16B41918A}"/>
    <cellStyle name="Normal 15 3 3 5" xfId="24421" xr:uid="{F83A5DAD-C3DD-4BEF-8F0C-E9919F03D096}"/>
    <cellStyle name="Normal 15 3 3 5 2" xfId="32971" xr:uid="{470DD5CF-1BE6-4090-9DF6-131D06F6D308}"/>
    <cellStyle name="Normal 15 3 3 5 3" xfId="40630" xr:uid="{1CFC3986-516F-4C57-9B3F-36B7C20E8965}"/>
    <cellStyle name="Normal 15 3 3 6" xfId="21444" xr:uid="{FC6A7891-DE23-422C-BCD4-8E6D125A207F}"/>
    <cellStyle name="Normal 15 3 3 6 2" xfId="29383" xr:uid="{EE33E606-9222-474E-AAAD-8AEA16D5A8D0}"/>
    <cellStyle name="Normal 15 3 3 7" xfId="27459" xr:uid="{A6A76290-369D-4D60-A7D4-CDADE6B4ED90}"/>
    <cellStyle name="Normal 15 3 3 8" xfId="36614" xr:uid="{BFEED225-2001-403A-9D49-0CA54BE994C5}"/>
    <cellStyle name="Normal 15 3 3 9" xfId="20175" xr:uid="{02BA1224-2FD3-4F40-B342-E41C0D64540F}"/>
    <cellStyle name="Normal 15 3 4" xfId="4997" xr:uid="{816C46A0-8622-4635-805D-0F145BFE9E38}"/>
    <cellStyle name="Normal 15 3 4 10" xfId="47000" xr:uid="{59EB3628-88A9-44B1-B764-4E16CB958BE7}"/>
    <cellStyle name="Normal 15 3 4 2" xfId="23912" xr:uid="{CFA05244-7507-44D2-B0AA-F2A8E4865398}"/>
    <cellStyle name="Normal 15 3 4 2 2" xfId="26630" xr:uid="{52FF77AA-251A-4F91-BD68-895DE5600AA0}"/>
    <cellStyle name="Normal 15 3 4 2 2 2" xfId="35714" xr:uid="{0CF70A9A-BFE4-4F92-85CF-CAB290D76A74}"/>
    <cellStyle name="Normal 15 3 4 2 2 3" xfId="40059" xr:uid="{1C927C3D-07EE-4C3F-8AB2-0A675E506278}"/>
    <cellStyle name="Normal 15 3 4 2 3" xfId="32408" xr:uid="{2A4F7754-29BE-425D-8FD0-EC67D7A7E57F}"/>
    <cellStyle name="Normal 15 3 4 2 3 2" xfId="42042" xr:uid="{999BD19F-E32F-41D6-8077-684D04370BAB}"/>
    <cellStyle name="Normal 15 3 4 2 4" xfId="38094" xr:uid="{05F38D75-6DD0-4C74-9F3A-666BB1F2E716}"/>
    <cellStyle name="Normal 15 3 4 3" xfId="25542" xr:uid="{5CB159D3-30E8-4CD0-BF78-6BAF605C9ACE}"/>
    <cellStyle name="Normal 15 3 4 3 2" xfId="34419" xr:uid="{AAF4DF33-0895-4F09-BF29-D5E3E79926EF}"/>
    <cellStyle name="Normal 15 3 4 3 3" xfId="38849" xr:uid="{90548CC8-764F-4E43-85B8-55A12A6DBFDD}"/>
    <cellStyle name="Normal 15 3 4 4" xfId="24899" xr:uid="{6E03EFE1-FD19-4CB2-A71A-6E4B7F801ECF}"/>
    <cellStyle name="Normal 15 3 4 4 2" xfId="33682" xr:uid="{A6FDE9FE-0D91-4F9E-8910-7240A6D99E84}"/>
    <cellStyle name="Normal 15 3 4 4 3" xfId="40791" xr:uid="{1C8C361B-C3FD-4DF8-AFEB-F1392159248B}"/>
    <cellStyle name="Normal 15 3 4 5" xfId="22618" xr:uid="{01ACB90A-6573-4769-A868-15F715D61AD1}"/>
    <cellStyle name="Normal 15 3 4 5 2" xfId="30746" xr:uid="{0E97492F-C0C5-4C2F-92BB-7568BEE15148}"/>
    <cellStyle name="Normal 15 3 4 6" xfId="28770" xr:uid="{9E441AF4-F2E0-40B5-AF2B-C323705DF2FB}"/>
    <cellStyle name="Normal 15 3 4 7" xfId="36783" xr:uid="{C649B52B-E6A4-4289-A142-CE627EF1E46B}"/>
    <cellStyle name="Normal 15 3 4 8" xfId="20902" xr:uid="{927343E0-F74D-4844-9DC9-6CF16834958D}"/>
    <cellStyle name="Normal 15 3 4 9" xfId="8853" xr:uid="{3291A01A-9D5B-4D67-9270-1E1CAD8310D0}"/>
    <cellStyle name="Normal 15 3 5" xfId="7503" xr:uid="{13BB4CC7-109D-4851-9D18-544C92CCB2E6}"/>
    <cellStyle name="Normal 15 3 5 2" xfId="23588" xr:uid="{6C5A2908-6705-4F70-BE00-B51FF91CC315}"/>
    <cellStyle name="Normal 15 3 5 2 2" xfId="26167" xr:uid="{8D88C2F3-73E7-40F5-B308-D47DDEDDBD54}"/>
    <cellStyle name="Normal 15 3 5 2 2 2" xfId="35178" xr:uid="{BAF85ABD-EA8D-49B3-BCA2-C2896F59C957}"/>
    <cellStyle name="Normal 15 3 5 2 3" xfId="31952" xr:uid="{C462FB79-B7A7-43F3-AB7E-5495E0422665}"/>
    <cellStyle name="Normal 15 3 5 2 4" xfId="39531" xr:uid="{4C75B65B-3C02-461E-96EC-E9CE9239E52F}"/>
    <cellStyle name="Normal 15 3 5 3" xfId="24552" xr:uid="{CFC73C22-4B49-4D2A-A4C8-1FFD49F964CF}"/>
    <cellStyle name="Normal 15 3 5 3 2" xfId="33164" xr:uid="{6E3B53F7-3216-449E-80CA-2BBABDB946E8}"/>
    <cellStyle name="Normal 15 3 5 3 3" xfId="41529" xr:uid="{E915AF88-1525-4C4E-818E-6C4CFB440E41}"/>
    <cellStyle name="Normal 15 3 5 4" xfId="22143" xr:uid="{9A60D67C-F63E-4D63-AED9-9973522225A6}"/>
    <cellStyle name="Normal 15 3 5 4 2" xfId="30196" xr:uid="{06EB704D-90DC-4E7B-9E7F-2A6A3B18A9F6}"/>
    <cellStyle name="Normal 15 3 5 5" xfId="28246" xr:uid="{66A93FD4-06A5-4CE0-AC08-752F552E5F0D}"/>
    <cellStyle name="Normal 15 3 5 6" xfId="37562" xr:uid="{0E78986D-3E39-4A28-8B59-85E3013F565E}"/>
    <cellStyle name="Normal 15 3 5 7" xfId="20624" xr:uid="{E7C30942-8615-411C-9ABC-94DE9895F82D}"/>
    <cellStyle name="Normal 15 3 6" xfId="13669" xr:uid="{410DC51D-A526-4373-91A4-B72274745CAD}"/>
    <cellStyle name="Normal 15 3 6 2" xfId="23137" xr:uid="{6AB8D068-37CC-427E-93E1-921D614ED35C}"/>
    <cellStyle name="Normal 15 3 6 2 2" xfId="31448" xr:uid="{37DD5825-3E10-452C-8FDA-2A8A37ED3689}"/>
    <cellStyle name="Normal 15 3 6 2 3" xfId="39006" xr:uid="{9A28EB9B-DB88-403B-9F80-A95CB7BE20B9}"/>
    <cellStyle name="Normal 15 3 6 3" xfId="25667" xr:uid="{CC0FFD35-99C6-42A5-9324-2E845A405B27}"/>
    <cellStyle name="Normal 15 3 6 3 2" xfId="34593" xr:uid="{F8D6E2BF-C635-4CAA-88B0-1EB1985756E7}"/>
    <cellStyle name="Normal 15 3 6 3 3" xfId="40965" xr:uid="{54D61431-2AF9-4021-9F5E-028E371EA31F}"/>
    <cellStyle name="Normal 15 3 6 4" xfId="21627" xr:uid="{5FFBD550-C17D-4B0F-B12E-0AB3C2ADBD40}"/>
    <cellStyle name="Normal 15 3 6 4 2" xfId="29589" xr:uid="{BB2E01A0-3A48-430C-B770-60AF2A7F70DE}"/>
    <cellStyle name="Normal 15 3 6 5" xfId="27669" xr:uid="{6B301D77-DA7B-4992-9010-84D3C692C7BB}"/>
    <cellStyle name="Normal 15 3 6 6" xfId="36957" xr:uid="{E6E658FE-8BE0-47DB-84AF-13A2D07A65F4}"/>
    <cellStyle name="Normal 15 3 7" xfId="17205" xr:uid="{897BE218-5B74-4B10-8F7E-EF08059191EE}"/>
    <cellStyle name="Normal 15 3 7 2" xfId="25092" xr:uid="{E52FE31A-E8A9-4EA3-874E-80269B0F5364}"/>
    <cellStyle name="Normal 15 3 7 2 2" xfId="33894" xr:uid="{911652A8-AD68-492F-93F9-B398B3394E92}"/>
    <cellStyle name="Normal 15 3 7 3" xfId="30919" xr:uid="{11A09504-7DA9-4D34-B7E5-E6D7BA798D28}"/>
    <cellStyle name="Normal 15 3 7 4" xfId="38335" xr:uid="{29D579FF-4A2F-4CA0-B109-A81A01E08454}"/>
    <cellStyle name="Normal 15 3 8" xfId="24094" xr:uid="{66C4C2CD-9675-4224-A1CC-9DBC85E5C3B5}"/>
    <cellStyle name="Normal 15 3 8 2" xfId="32609" xr:uid="{74A82C52-0EAC-40AE-9108-E0239A1CFE4A}"/>
    <cellStyle name="Normal 15 3 8 3" xfId="40274" xr:uid="{3D8435C0-7B51-4AC1-B334-339E63A4F7B0}"/>
    <cellStyle name="Normal 15 3 9" xfId="21092" xr:uid="{403FD7AF-DF94-4589-B2E0-094A913149D7}"/>
    <cellStyle name="Normal 15 3 9 2" xfId="28980" xr:uid="{241106D9-7D2D-460A-974B-6011C70FC6F7}"/>
    <cellStyle name="Normal 15 4" xfId="1287" xr:uid="{C50EF7FB-19AA-4D05-90F2-59CA48205461}"/>
    <cellStyle name="Normal 15 4 2" xfId="3094" xr:uid="{D759B763-7282-49B7-BAB7-CB7B1A69A44F}"/>
    <cellStyle name="Normal 15 4 2 2" xfId="9517" xr:uid="{04583C50-159F-4725-A5A4-701766773778}"/>
    <cellStyle name="Normal 15 4 2 3" xfId="45119" xr:uid="{08488C8A-CDE3-4F7A-B24B-14B1254FD5DD}"/>
    <cellStyle name="Normal 15 4 3" xfId="9040" xr:uid="{0A163BE0-6C1E-4D3E-82C0-4E5959D4B3BD}"/>
    <cellStyle name="Normal 15 4 4" xfId="8015" xr:uid="{50A6A4F4-2488-4C18-9BC3-2F115EED19ED}"/>
    <cellStyle name="Normal 15 4 5" xfId="7448" xr:uid="{D5022B1F-537B-4C01-BE6C-73E3DE305A7A}"/>
    <cellStyle name="Normal 15 4 6" xfId="43378" xr:uid="{33C933D8-F22C-4B28-87BA-5021A7C9B205}"/>
    <cellStyle name="Normal 15 5" xfId="2279" xr:uid="{736603F0-B5E8-4ACD-9A2F-AD60A841AD10}"/>
    <cellStyle name="Normal 15 5 2" xfId="9786" xr:uid="{07AA5451-571B-408A-B3AF-D7C4D75EF8A4}"/>
    <cellStyle name="Normal 15 5 3" xfId="9083" xr:uid="{ECEA0118-DC94-4E88-AE72-71A2E53B166D}"/>
    <cellStyle name="Normal 15 5 4" xfId="8596" xr:uid="{69292BBD-045D-4CFF-B0BB-8B2032FD4ACD}"/>
    <cellStyle name="Normal 15 5 5" xfId="44304" xr:uid="{22FE6B08-BD55-4B91-BDF7-B89C445CAE98}"/>
    <cellStyle name="Normal 15 6" xfId="4046" xr:uid="{FDCFD90C-D897-4346-B9C6-B763D428CFF0}"/>
    <cellStyle name="Normal 15 6 2" xfId="7614" xr:uid="{E1BFBD3A-7BFF-4BED-8EE7-FDF3B85C79AC}"/>
    <cellStyle name="Normal 15 6 3" xfId="46051" xr:uid="{CCC3CF1D-1101-42AB-B755-153436D376C9}"/>
    <cellStyle name="Normal 15 7" xfId="4124" xr:uid="{F999DE90-A3ED-4A0A-B2CC-ACF06EF510CF}"/>
    <cellStyle name="Normal 15 7 2" xfId="7459" xr:uid="{DBF20A10-BDB4-4960-8702-DBACDEE1E5A7}"/>
    <cellStyle name="Normal 15 7 3" xfId="46128" xr:uid="{4DD0C4CF-EBB0-427C-9A97-CE3EB1D44FA2}"/>
    <cellStyle name="Normal 15 8" xfId="4201" xr:uid="{3CC2C9F4-2225-43C5-8583-AC4CCB9F9AD8}"/>
    <cellStyle name="Normal 15 8 2" xfId="13050" xr:uid="{9E265D05-FFD7-491C-8C3E-484536816EE6}"/>
    <cellStyle name="Normal 15 8 3" xfId="46205" xr:uid="{DA0D7A35-588E-48C6-9A57-74F9E847E465}"/>
    <cellStyle name="Normal 15 9" xfId="4278" xr:uid="{3179E0FA-3073-400E-BAAE-4EA6A6E0E3A6}"/>
    <cellStyle name="Normal 15 9 2" xfId="16632" xr:uid="{6EB37611-96DA-44C0-AE0E-59D0E95F4E05}"/>
    <cellStyle name="Normal 15 9 3" xfId="46282" xr:uid="{D754B0A0-2BAC-4DF5-BBF2-07552FD8EC53}"/>
    <cellStyle name="Normal 150" xfId="10607" xr:uid="{ABF3FADA-EF54-4369-805C-0DD0FF62B2C0}"/>
    <cellStyle name="Normal 150 2" xfId="12077" xr:uid="{14215C87-341D-4706-9B28-93788057DBC9}"/>
    <cellStyle name="Normal 151" xfId="10608" xr:uid="{0222DB9A-3DA3-46DE-A34A-3B5D5149FB2D}"/>
    <cellStyle name="Normal 151 2" xfId="12078" xr:uid="{1BA41AC3-363F-41EC-8397-79E2E41D8EE2}"/>
    <cellStyle name="Normal 152" xfId="10609" xr:uid="{C13EC252-420F-4913-A78C-ECB9AA2E3809}"/>
    <cellStyle name="Normal 152 2" xfId="12079" xr:uid="{E42110BF-958E-438C-8104-6AA5A19D43F9}"/>
    <cellStyle name="Normal 152 3" xfId="6358" xr:uid="{E53444E4-E697-4EB0-B494-739E3D854E59}"/>
    <cellStyle name="Normal 153" xfId="7571" xr:uid="{4A5737DC-F217-4520-8FEF-BFD39201D8F0}"/>
    <cellStyle name="Normal 153 10" xfId="27099" xr:uid="{BAC9DB25-74EF-4E50-A76F-B3BB7DA77D9F}"/>
    <cellStyle name="Normal 153 11" xfId="36219" xr:uid="{58235FC2-EC51-4FB9-997C-6B67123A45E6}"/>
    <cellStyle name="Normal 153 2" xfId="11587" xr:uid="{1EB12CA9-F98F-4F06-B7F4-8EF6CF20ACC6}"/>
    <cellStyle name="Normal 153 2 2" xfId="15182" xr:uid="{73B43D47-165D-4E01-BE2E-E5313AE5C779}"/>
    <cellStyle name="Normal 153 2 2 2" xfId="23693" xr:uid="{1EC5BC3B-8C0D-4FEE-B55F-F698C064A799}"/>
    <cellStyle name="Normal 153 2 2 2 2" xfId="26319" xr:uid="{D599D326-49CE-40E7-B78A-85DE5E7B3BB2}"/>
    <cellStyle name="Normal 153 2 2 2 2 2" xfId="35359" xr:uid="{F7318BD3-7229-4697-A42E-7CC3BEFBA996}"/>
    <cellStyle name="Normal 153 2 2 2 3" xfId="32104" xr:uid="{6D420A0F-F62F-4651-AFAF-7D11F8BD912B}"/>
    <cellStyle name="Normal 153 2 2 2 4" xfId="39712" xr:uid="{6AA6BF5B-5AD7-47EF-8EF2-34ACEA18CE9A}"/>
    <cellStyle name="Normal 153 2 2 3" xfId="24659" xr:uid="{C540DE2D-EEBE-4BF5-AD98-20C4DF672C6C}"/>
    <cellStyle name="Normal 153 2 2 3 2" xfId="33339" xr:uid="{CC008DC3-FD51-48AB-8195-B8AA882BDF94}"/>
    <cellStyle name="Normal 153 2 2 3 3" xfId="41704" xr:uid="{81D4BDD0-B83A-48E3-B1F2-6DFA489E9D9B}"/>
    <cellStyle name="Normal 153 2 2 4" xfId="22303" xr:uid="{2AAECE59-BD73-4549-AC7C-F9AF6D547D7E}"/>
    <cellStyle name="Normal 153 2 2 4 2" xfId="30385" xr:uid="{CFD330AB-DB8E-4C68-8121-E61D85365D9F}"/>
    <cellStyle name="Normal 153 2 2 5" xfId="28420" xr:uid="{F1809E08-4CDD-4E95-9F90-BC4199ACAE1F}"/>
    <cellStyle name="Normal 153 2 2 6" xfId="37744" xr:uid="{C082447C-FF78-445E-B880-DFC778604A5C}"/>
    <cellStyle name="Normal 153 2 3" xfId="18709" xr:uid="{2C3344B4-127A-4836-985F-513689E2A4B4}"/>
    <cellStyle name="Normal 153 2 3 2" xfId="23284" xr:uid="{A59B974D-9BBE-4B8B-88EA-B71E1D80FD1C}"/>
    <cellStyle name="Normal 153 2 3 2 2" xfId="31610" xr:uid="{0773D210-4B87-4EE8-A0C9-63CDF3C6F489}"/>
    <cellStyle name="Normal 153 2 3 2 3" xfId="39168" xr:uid="{926EF208-1F38-489E-A272-E496E6203E54}"/>
    <cellStyle name="Normal 153 2 3 3" xfId="25825" xr:uid="{8C075B90-F41D-4750-840E-09EF2D5D2CA9}"/>
    <cellStyle name="Normal 153 2 3 3 2" xfId="34779" xr:uid="{5F5A350A-503C-4889-9738-A10D3C570286}"/>
    <cellStyle name="Normal 153 2 3 3 3" xfId="41151" xr:uid="{C406F319-D419-4916-BE92-270565EEC99F}"/>
    <cellStyle name="Normal 153 2 3 4" xfId="21800" xr:uid="{6F1EADB2-9257-4979-B0E0-595D3641E1A5}"/>
    <cellStyle name="Normal 153 2 3 4 2" xfId="29789" xr:uid="{7ED19F94-0B77-45F4-B0DA-4456C2D02BC4}"/>
    <cellStyle name="Normal 153 2 3 5" xfId="27855" xr:uid="{E1EC635A-1999-44EA-B33F-8D1A5A7E728D}"/>
    <cellStyle name="Normal 153 2 3 6" xfId="37157" xr:uid="{D62C7AE5-792A-4615-974F-73DFED845862}"/>
    <cellStyle name="Normal 153 2 4" xfId="22864" xr:uid="{6C84F5E1-5C0D-4DBD-A397-B558BD332F38}"/>
    <cellStyle name="Normal 153 2 4 2" xfId="25253" xr:uid="{10F7A6F3-D4E3-427C-A048-7011C637DA09}"/>
    <cellStyle name="Normal 153 2 4 2 2" xfId="34070" xr:uid="{75EE4076-0DC4-45B8-A1DA-8BF4C9E139DB}"/>
    <cellStyle name="Normal 153 2 4 3" xfId="31080" xr:uid="{BBF9F6AE-C088-4A02-96F3-5044FEED0D3C}"/>
    <cellStyle name="Normal 153 2 4 4" xfId="38513" xr:uid="{29D7F5F8-D873-424F-91B8-1873FDA79352}"/>
    <cellStyle name="Normal 153 2 5" xfId="24239" xr:uid="{9E40B7CE-F7F6-4418-8CFD-38CFA9353C08}"/>
    <cellStyle name="Normal 153 2 5 2" xfId="32782" xr:uid="{114F9431-096F-4570-8EFE-CC26DD09204C}"/>
    <cellStyle name="Normal 153 2 5 3" xfId="40447" xr:uid="{C155777B-924F-4608-9288-B736E66D1454}"/>
    <cellStyle name="Normal 153 2 6" xfId="21263" xr:uid="{7DD7EBE9-801A-4A7B-9DE3-DD1A3818BCA4}"/>
    <cellStyle name="Normal 153 2 6 2" xfId="29182" xr:uid="{71342715-D034-441B-A84F-95345FF36B50}"/>
    <cellStyle name="Normal 153 2 7" xfId="27270" xr:uid="{D8A44984-BD3C-4291-82D4-B988DF81F8A8}"/>
    <cellStyle name="Normal 153 2 8" xfId="36416" xr:uid="{712BB258-6CBA-4BFF-8D26-36472B7A2052}"/>
    <cellStyle name="Normal 153 3" xfId="13787" xr:uid="{F5FFC3EF-F769-467A-8085-998B0EFE577F}"/>
    <cellStyle name="Normal 153 3 2" xfId="20832" xr:uid="{F60476CA-2380-4CC8-BBB8-A0CDA8011B74}"/>
    <cellStyle name="Normal 153 3 2 2" xfId="23820" xr:uid="{59BE8102-65A8-400A-AF60-D26F7ECAECE2}"/>
    <cellStyle name="Normal 153 3 2 2 2" xfId="26500" xr:uid="{9E31BA36-2315-4DA6-B2DE-F84B9C1D7A56}"/>
    <cellStyle name="Normal 153 3 2 2 2 2" xfId="35555" xr:uid="{57F66825-2AF6-4EE7-AD82-2FF4557BD198}"/>
    <cellStyle name="Normal 153 3 2 2 3" xfId="32283" xr:uid="{30B54034-D06D-4AD4-9B1D-6CFADB2D27E2}"/>
    <cellStyle name="Normal 153 3 2 2 4" xfId="39900" xr:uid="{D84AC8DC-2E5E-4CDC-B8AF-726E5B5A660D}"/>
    <cellStyle name="Normal 153 3 2 3" xfId="24785" xr:uid="{0C5140C5-844B-430F-84A2-5439F9688687}"/>
    <cellStyle name="Normal 153 3 2 3 2" xfId="33526" xr:uid="{F556BFF2-7BE1-4851-BCA6-96C99A7F6DA4}"/>
    <cellStyle name="Normal 153 3 2 3 3" xfId="41885" xr:uid="{7CBB273B-B655-4AC1-8ABD-97B213BC4F2A}"/>
    <cellStyle name="Normal 153 3 2 4" xfId="22476" xr:uid="{F5264B56-201B-4465-91CC-00C3CB9B5A96}"/>
    <cellStyle name="Normal 153 3 2 4 2" xfId="30582" xr:uid="{617BF1AF-0D8E-487B-A19B-5CC8F4F910FB}"/>
    <cellStyle name="Normal 153 3 2 5" xfId="28607" xr:uid="{67789100-EEFE-4A1E-97AA-427778B4776E}"/>
    <cellStyle name="Normal 153 3 2 6" xfId="37940" xr:uid="{882C93F7-F24C-40FA-AD78-77190ED42B3B}"/>
    <cellStyle name="Normal 153 3 3" xfId="20514" xr:uid="{21480916-CDA3-4DD4-AB42-DE3508432A63}"/>
    <cellStyle name="Normal 153 3 3 2" xfId="23463" xr:uid="{5330EA53-EE93-4387-840D-55B063A98F76}"/>
    <cellStyle name="Normal 153 3 3 2 2" xfId="31792" xr:uid="{FE983495-4C96-40F8-812E-133D473A9B30}"/>
    <cellStyle name="Normal 153 3 3 2 3" xfId="39344" xr:uid="{7621AA1B-D4A7-4B54-B289-511E0D37AE27}"/>
    <cellStyle name="Normal 153 3 3 3" xfId="26008" xr:uid="{7BF81D77-FC7C-4745-A3F6-4BDBCED5F338}"/>
    <cellStyle name="Normal 153 3 3 3 2" xfId="34974" xr:uid="{593939FC-C432-4943-AFFA-EA73B23CFD26}"/>
    <cellStyle name="Normal 153 3 3 3 3" xfId="41340" xr:uid="{FC510055-EBFF-4935-8070-60BB39F94C8B}"/>
    <cellStyle name="Normal 153 3 3 4" xfId="21982" xr:uid="{C32FBD3A-E4EF-4B28-9285-8E0B2488E760}"/>
    <cellStyle name="Normal 153 3 3 4 2" xfId="29992" xr:uid="{3C3C71AC-7D6A-45FA-AD67-60A9EDB679A0}"/>
    <cellStyle name="Normal 153 3 3 5" xfId="28051" xr:uid="{43F8F2EB-79DA-4BBA-A367-AA8AAE089952}"/>
    <cellStyle name="Normal 153 3 3 6" xfId="37359" xr:uid="{74CB9D87-7848-4064-960E-054540DB0928}"/>
    <cellStyle name="Normal 153 3 4" xfId="22991" xr:uid="{91FCC1CD-32E3-4B2C-B772-8B1165EC9694}"/>
    <cellStyle name="Normal 153 3 4 2" xfId="25440" xr:uid="{BD1414F6-68E0-4321-8EBD-C578DD6B54F2}"/>
    <cellStyle name="Normal 153 3 4 2 2" xfId="34271" xr:uid="{C3111872-2CF7-4B68-B78F-6F4C7C514F60}"/>
    <cellStyle name="Normal 153 3 4 3" xfId="31264" xr:uid="{1720615C-B2EA-425F-91ED-2862885B47F7}"/>
    <cellStyle name="Normal 153 3 4 4" xfId="38705" xr:uid="{BA4AD3A7-3C4D-4941-BEDE-770F211C6DFB}"/>
    <cellStyle name="Normal 153 3 5" xfId="24422" xr:uid="{2E714C24-3200-4469-9F56-6239CECBCF30}"/>
    <cellStyle name="Normal 153 3 5 2" xfId="32972" xr:uid="{A871D6E3-DCFB-4754-80C0-F53A5269112F}"/>
    <cellStyle name="Normal 153 3 5 3" xfId="40631" xr:uid="{AB97C8DE-695E-46F8-859E-7CFFC3B2170B}"/>
    <cellStyle name="Normal 153 3 6" xfId="21445" xr:uid="{245045A0-371B-4881-8E47-1C7C4F87F838}"/>
    <cellStyle name="Normal 153 3 6 2" xfId="29384" xr:uid="{690024FB-5ACC-4818-B9AA-3C9CB1B47FF9}"/>
    <cellStyle name="Normal 153 3 7" xfId="27460" xr:uid="{A122AE98-BA5C-43E4-846E-0A7246E0EB5B}"/>
    <cellStyle name="Normal 153 3 8" xfId="36615" xr:uid="{84C333FF-68D4-4DC0-A4F1-55043DECE28E}"/>
    <cellStyle name="Normal 153 4" xfId="17323" xr:uid="{1F17F0AB-6527-4D33-AD2F-17EE14ACBEEE}"/>
    <cellStyle name="Normal 153 4 2" xfId="23913" xr:uid="{0A72B93D-E73C-4FCB-8880-F1A066685FED}"/>
    <cellStyle name="Normal 153 4 2 2" xfId="26631" xr:uid="{E64D5EA8-B395-4BCB-8B44-0FC449AB2B34}"/>
    <cellStyle name="Normal 153 4 2 2 2" xfId="35715" xr:uid="{0D54E12F-9F9D-4917-ACEA-8C098F48D551}"/>
    <cellStyle name="Normal 153 4 2 2 3" xfId="40060" xr:uid="{D03F702A-DC2E-473B-9B43-0EA46350D859}"/>
    <cellStyle name="Normal 153 4 2 3" xfId="32409" xr:uid="{FB422439-C3A8-44E8-998B-F85D2E1DD0C3}"/>
    <cellStyle name="Normal 153 4 2 3 2" xfId="42043" xr:uid="{F8AA4536-3066-4AC2-9436-D51C93B9C7FD}"/>
    <cellStyle name="Normal 153 4 2 4" xfId="38095" xr:uid="{5F0FBC30-A66C-40AE-8B26-555462D50EBB}"/>
    <cellStyle name="Normal 153 4 3" xfId="25543" xr:uid="{F2A05736-F4E6-47B4-9D0C-E986A8370BF1}"/>
    <cellStyle name="Normal 153 4 3 2" xfId="34420" xr:uid="{A2286919-CA86-442F-9AD2-6EDAC0153C85}"/>
    <cellStyle name="Normal 153 4 3 3" xfId="38850" xr:uid="{BC1314E4-6A77-4E24-9668-003D13A521EC}"/>
    <cellStyle name="Normal 153 4 4" xfId="24900" xr:uid="{BAA2A0CE-63F9-46A8-A482-5E1C48291507}"/>
    <cellStyle name="Normal 153 4 4 2" xfId="33683" xr:uid="{AC715339-7CA6-4810-9F9E-140EB3078A48}"/>
    <cellStyle name="Normal 153 4 4 3" xfId="40792" xr:uid="{E34775CF-79C0-41E5-9898-A4B640225A10}"/>
    <cellStyle name="Normal 153 4 5" xfId="22619" xr:uid="{0C2DBDE3-8EE5-4E3B-A2F9-3778D58A9397}"/>
    <cellStyle name="Normal 153 4 5 2" xfId="30747" xr:uid="{6D1D4951-098A-4D64-9C16-EA1B3D9020F8}"/>
    <cellStyle name="Normal 153 4 6" xfId="28771" xr:uid="{22FE4B52-B9AF-4F50-93FB-1019C9FAFAF5}"/>
    <cellStyle name="Normal 153 4 7" xfId="36784" xr:uid="{ABE09EF6-50F6-46E5-B6C7-DD4EC65F0DC9}"/>
    <cellStyle name="Normal 153 5" xfId="20625" xr:uid="{B4723146-0176-4D2B-9363-C72D278D2243}"/>
    <cellStyle name="Normal 153 5 2" xfId="23589" xr:uid="{3F562142-D8F5-4BFF-A9C7-5AF313E73ADD}"/>
    <cellStyle name="Normal 153 5 2 2" xfId="26168" xr:uid="{28F5B680-F4EB-4D57-B90B-6772A6E2C665}"/>
    <cellStyle name="Normal 153 5 2 2 2" xfId="35179" xr:uid="{50639606-0C59-4EF3-8EE8-3A66F8D55F22}"/>
    <cellStyle name="Normal 153 5 2 3" xfId="31953" xr:uid="{405FE2A1-0714-4BFF-8E21-3456462D7C4A}"/>
    <cellStyle name="Normal 153 5 2 4" xfId="39532" xr:uid="{DFCBDF21-E7F1-43DC-8BB6-A3A2DDB47522}"/>
    <cellStyle name="Normal 153 5 3" xfId="24553" xr:uid="{8F660921-0D2E-4EDD-AD40-ACE903CB4D95}"/>
    <cellStyle name="Normal 153 5 3 2" xfId="33165" xr:uid="{145F0C6F-0528-4A48-8D29-5AB4378D6FE1}"/>
    <cellStyle name="Normal 153 5 3 3" xfId="41530" xr:uid="{AFFBE9C4-D3A3-42AC-920B-9D68257143EC}"/>
    <cellStyle name="Normal 153 5 4" xfId="22144" xr:uid="{0937A73A-0116-4A42-BF8B-7D56EB6218BD}"/>
    <cellStyle name="Normal 153 5 4 2" xfId="30197" xr:uid="{FB5FB496-CB22-45A2-8692-085DF79E2AE6}"/>
    <cellStyle name="Normal 153 5 5" xfId="28247" xr:uid="{7F3406F3-DFDE-4BE6-94A2-EF871E7B112F}"/>
    <cellStyle name="Normal 153 5 6" xfId="37563" xr:uid="{D04A429E-A9CF-4940-A002-715C4E842B74}"/>
    <cellStyle name="Normal 153 6" xfId="20298" xr:uid="{FA6F6D89-BBB4-4556-98AA-218521221232}"/>
    <cellStyle name="Normal 153 6 2" xfId="23138" xr:uid="{13DD9F73-D119-4CFD-ADB5-AB306C16CDF1}"/>
    <cellStyle name="Normal 153 6 2 2" xfId="31449" xr:uid="{B58C4B44-C591-4BB0-A36B-F6C384579216}"/>
    <cellStyle name="Normal 153 6 2 3" xfId="39007" xr:uid="{26CA0994-7D3D-4591-A871-A04F466A2631}"/>
    <cellStyle name="Normal 153 6 3" xfId="25668" xr:uid="{6E5A02FD-A599-4C39-9F86-14663D164700}"/>
    <cellStyle name="Normal 153 6 3 2" xfId="34594" xr:uid="{942F6FF2-C59A-40D1-B590-794F71C80C58}"/>
    <cellStyle name="Normal 153 6 3 3" xfId="40966" xr:uid="{C099E682-66F7-4DBC-98D0-89B170DE5067}"/>
    <cellStyle name="Normal 153 6 4" xfId="21628" xr:uid="{22F15684-85EB-4AE6-B258-0622C9336EAD}"/>
    <cellStyle name="Normal 153 6 4 2" xfId="29590" xr:uid="{A1B5D169-C207-463F-80FE-40964F7C7FAF}"/>
    <cellStyle name="Normal 153 6 5" xfId="27670" xr:uid="{896C1F8E-8563-46C1-854E-3F08E1AA00E0}"/>
    <cellStyle name="Normal 153 6 6" xfId="36958" xr:uid="{670A4836-3E32-4603-8CF4-F44B955B9616}"/>
    <cellStyle name="Normal 153 7" xfId="22759" xr:uid="{CFF5BB30-DA5F-4535-9810-0F78B14BB4E9}"/>
    <cellStyle name="Normal 153 7 2" xfId="25093" xr:uid="{7B9793D3-37ED-4DC5-9BA7-7CF9934330E8}"/>
    <cellStyle name="Normal 153 7 2 2" xfId="33895" xr:uid="{BD915B38-B484-4639-9929-2CAEA30F00F5}"/>
    <cellStyle name="Normal 153 7 3" xfId="30920" xr:uid="{F62BFD86-BB8A-4852-AB28-004C1A5F4CAA}"/>
    <cellStyle name="Normal 153 7 4" xfId="38336" xr:uid="{632634D9-DF16-4472-958A-BAAC1E79EC7E}"/>
    <cellStyle name="Normal 153 8" xfId="24095" xr:uid="{E9066CF8-7F85-4AD9-9BD5-056DB6429E6B}"/>
    <cellStyle name="Normal 153 8 2" xfId="32610" xr:uid="{A665820D-9BBE-46FA-886B-4B7D981EA6BD}"/>
    <cellStyle name="Normal 153 8 3" xfId="40275" xr:uid="{3E74D157-632F-4D8E-B77A-7B97DF222D59}"/>
    <cellStyle name="Normal 153 9" xfId="21093" xr:uid="{EBA0CEED-5A86-4D87-997F-02C7C44B5B9D}"/>
    <cellStyle name="Normal 153 9 2" xfId="28981" xr:uid="{6C4A03CD-E3B1-44B6-928F-9A9E6F2BD781}"/>
    <cellStyle name="Normal 154" xfId="7592" xr:uid="{B1A78CDA-797D-4469-80F0-6DDB976B7850}"/>
    <cellStyle name="Normal 154 2" xfId="11609" xr:uid="{70986522-B1AF-447A-80B9-1800518933EC}"/>
    <cellStyle name="Normal 154 2 2" xfId="15192" xr:uid="{586EEA80-4EFB-4512-A253-9C8928C6F4FE}"/>
    <cellStyle name="Normal 154 2 3" xfId="18719" xr:uid="{E06ECD8D-04D3-4753-8275-BF6A9D529CB3}"/>
    <cellStyle name="Normal 154 2 4" xfId="6509" xr:uid="{5F728E92-8BC5-402A-926B-131BC8E29F54}"/>
    <cellStyle name="Normal 154 3" xfId="13796" xr:uid="{858EF5ED-01B7-4240-B6A9-B8C4503C0F1B}"/>
    <cellStyle name="Normal 154 3 2" xfId="6508" xr:uid="{327B0300-761F-483F-BE80-262A4EA9E730}"/>
    <cellStyle name="Normal 154 4" xfId="17332" xr:uid="{08F36EF5-C893-407C-BB0C-5456450561BD}"/>
    <cellStyle name="Normal 154 5" xfId="6510" xr:uid="{844C7612-E9E0-4F76-8846-337D91845A71}"/>
    <cellStyle name="Normal 155" xfId="10616" xr:uid="{6B0CB82D-7EF6-438F-A164-BF392FCABE03}"/>
    <cellStyle name="Normal 155 2" xfId="12083" xr:uid="{589FCCF8-1569-4C77-B92B-8CA843091FE5}"/>
    <cellStyle name="Normal 155 2 2" xfId="15656" xr:uid="{AC079C5B-80CD-4819-A7FD-5343D525E89D}"/>
    <cellStyle name="Normal 155 2 3" xfId="19183" xr:uid="{5D24F2E5-42CE-4B01-9F7F-CD4F98F3BB3D}"/>
    <cellStyle name="Normal 155 2 4" xfId="6355" xr:uid="{92EEF751-C3A4-4B9A-8C34-8AAD27BD5125}"/>
    <cellStyle name="Normal 155 3" xfId="14248" xr:uid="{DD121C3F-F38D-442E-B16E-49D101036596}"/>
    <cellStyle name="Normal 155 4" xfId="17775" xr:uid="{ACF472C9-A173-4CF2-8935-271F121D88E0}"/>
    <cellStyle name="Normal 155 5" xfId="6377" xr:uid="{C0B2450A-9D75-4AE2-B4AA-6E6A92450C93}"/>
    <cellStyle name="Normal 156" xfId="10615" xr:uid="{2FF36777-D7E2-4E19-B53D-912C651DB19A}"/>
    <cellStyle name="Normal 156 2" xfId="12082" xr:uid="{39B6C16E-D42B-4578-86BF-D1FDFD05AE39}"/>
    <cellStyle name="Normal 156 2 2" xfId="15655" xr:uid="{BE434F47-CA77-4E24-9DF1-A877349DA94E}"/>
    <cellStyle name="Normal 156 2 3" xfId="19182" xr:uid="{F906337D-BAC7-4ACF-B703-F46D1BDB1B19}"/>
    <cellStyle name="Normal 156 2 4" xfId="6506" xr:uid="{B39CCE46-9FF2-4890-9ADB-992E3AB8FFAE}"/>
    <cellStyle name="Normal 156 3" xfId="14247" xr:uid="{8C4E154A-D04A-4EF8-9FA2-F1D664ADC0FB}"/>
    <cellStyle name="Normal 156 4" xfId="17774" xr:uid="{9A2B3CA7-E0BB-43DF-86A0-8707BF1063E9}"/>
    <cellStyle name="Normal 156 5" xfId="6507" xr:uid="{7A9572D1-8F0E-4786-B014-EB819C1F26F5}"/>
    <cellStyle name="Normal 157" xfId="11423" xr:uid="{428456A2-CD37-426D-88FC-B7074D417C78}"/>
    <cellStyle name="Normal 157 2" xfId="6504" xr:uid="{B6197E32-B540-46DE-A149-90F3BD9E340B}"/>
    <cellStyle name="Normal 157 3" xfId="6505" xr:uid="{3816B881-D6F8-4E0C-94A6-E2FB80BED5D3}"/>
    <cellStyle name="Normal 158" xfId="11868" xr:uid="{E43A7041-1DF1-494D-A2D2-EAAB7DA6598B}"/>
    <cellStyle name="Normal 158 2" xfId="6351" xr:uid="{BB84024D-5DF8-421F-A20C-0DE15C1D36B8}"/>
    <cellStyle name="Normal 158 3" xfId="6376" xr:uid="{4186ED83-E90D-4200-A7D1-67947E67B16A}"/>
    <cellStyle name="Normal 159" xfId="12888" xr:uid="{171F3346-F6E7-47EB-A56C-3569BE6468D2}"/>
    <cellStyle name="Normal 159 2" xfId="6502" xr:uid="{EC83F424-2035-4F0B-94B9-7980522754D9}"/>
    <cellStyle name="Normal 159 3" xfId="6503" xr:uid="{2C3AEDEF-F87C-49B4-95C4-6D7EC3B7CF01}"/>
    <cellStyle name="Normal 16" xfId="280" xr:uid="{25B46E41-B60D-4BC0-94BE-41EDF4803041}"/>
    <cellStyle name="Normal 16 2" xfId="632" xr:uid="{125C9C13-874B-4C6E-895D-803E067A828A}"/>
    <cellStyle name="Normal 16 2 2" xfId="961" xr:uid="{4AE204B6-8C90-499D-9E96-61027E144771}"/>
    <cellStyle name="Normal 16 2 2 2" xfId="2104" xr:uid="{B4005BA1-D82E-43BA-AEC0-5D211628F1E4}"/>
    <cellStyle name="Normal 16 2 2 2 2" xfId="3867" xr:uid="{40589FE8-8581-44D9-A798-400E63128D2D}"/>
    <cellStyle name="Normal 16 2 2 2 2 2" xfId="45892" xr:uid="{52799A4F-C328-403B-A495-1F3721821747}"/>
    <cellStyle name="Normal 16 2 2 2 3" xfId="5238" xr:uid="{D0E327C6-88E7-410E-8ABB-0F6E222315B7}"/>
    <cellStyle name="Normal 16 2 2 2 3 2" xfId="47241" xr:uid="{3487B5E3-9ACA-4BB7-969F-C818BE93772B}"/>
    <cellStyle name="Normal 16 2 2 2 4" xfId="13347" xr:uid="{9E95ED1D-6217-4941-8226-8BC75723057D}"/>
    <cellStyle name="Normal 16 2 2 2 5" xfId="44151" xr:uid="{45893A56-9B18-4FE4-B4D4-92989A2778C9}"/>
    <cellStyle name="Normal 16 2 2 3" xfId="1544" xr:uid="{F4DE2E3C-9E74-4C2E-BCFB-1F532D82B8DE}"/>
    <cellStyle name="Normal 16 2 2 3 2" xfId="3351" xr:uid="{2F1C972B-D56F-498A-B688-EF4B52A477FC}"/>
    <cellStyle name="Normal 16 2 2 3 2 2" xfId="45376" xr:uid="{87F649CE-3E4F-48B8-9C2F-3C0F403C2225}"/>
    <cellStyle name="Normal 16 2 2 3 3" xfId="16883" xr:uid="{B0899D44-7C6B-47F2-9502-441234687714}"/>
    <cellStyle name="Normal 16 2 2 3 4" xfId="43635" xr:uid="{874F2570-9D3C-49B2-ADA9-123491CC2CCB}"/>
    <cellStyle name="Normal 16 2 2 4" xfId="2773" xr:uid="{11EB74A4-5CD3-4AE8-BE64-612BB5636AEE}"/>
    <cellStyle name="Normal 16 2 2 4 2" xfId="44798" xr:uid="{F6B7DF05-8FFB-4451-8A9C-7F02AA1C4555}"/>
    <cellStyle name="Normal 16 2 2 5" xfId="4722" xr:uid="{11CC70D8-B75F-4496-8DD0-AD61291FCAED}"/>
    <cellStyle name="Normal 16 2 2 5 2" xfId="46725" xr:uid="{6279C823-1870-4F05-B02D-FC6BA18D8359}"/>
    <cellStyle name="Normal 16 2 2 6" xfId="5637" xr:uid="{6F6FF30F-FA22-4439-A90F-F6529BE5CE26}"/>
    <cellStyle name="Normal 16 2 2 6 2" xfId="47637" xr:uid="{CDDD11AA-68AB-4C71-A880-6E390FA3FC58}"/>
    <cellStyle name="Normal 16 2 2 7" xfId="6809" xr:uid="{06268CD6-54FD-4904-8AB1-FBF451FB9544}"/>
    <cellStyle name="Normal 16 2 2 8" xfId="43057" xr:uid="{073C759B-0295-4A9A-9088-7ED97C24D02B}"/>
    <cellStyle name="Normal 16 2 3" xfId="1860" xr:uid="{0EF79172-5713-49F9-9A37-C592658D9A0F}"/>
    <cellStyle name="Normal 16 2 3 2" xfId="3627" xr:uid="{EAE6F31D-514E-4330-9907-05814F3AD486}"/>
    <cellStyle name="Normal 16 2 3 2 2" xfId="13670" xr:uid="{83CA5AF6-BACF-4B54-9F59-E8B56B2B1CC1}"/>
    <cellStyle name="Normal 16 2 3 2 3" xfId="45652" xr:uid="{280B1AEE-02ED-4369-8BCD-F7141596E873}"/>
    <cellStyle name="Normal 16 2 3 3" xfId="4998" xr:uid="{0F575E67-C3A8-4394-A211-C3CA6B66C828}"/>
    <cellStyle name="Normal 16 2 3 3 2" xfId="17206" xr:uid="{59B768DF-A29A-42FA-A41A-F944B17D8E6B}"/>
    <cellStyle name="Normal 16 2 3 3 3" xfId="47001" xr:uid="{2AC53331-9178-47A8-89DE-F6041034FE42}"/>
    <cellStyle name="Normal 16 2 3 4" xfId="7223" xr:uid="{A9B67449-14A9-4E95-9FAA-BC0AB302B704}"/>
    <cellStyle name="Normal 16 2 3 5" xfId="43911" xr:uid="{9BD937D5-DE27-4B1C-8E34-AF1D666EC86B}"/>
    <cellStyle name="Normal 16 2 4" xfId="1288" xr:uid="{0413D3B1-2244-47C7-8575-BFCDB6F53146}"/>
    <cellStyle name="Normal 16 2 4 2" xfId="3095" xr:uid="{CC6861EE-ABBA-4577-8DFD-EA7CF3650AE7}"/>
    <cellStyle name="Normal 16 2 4 2 2" xfId="45120" xr:uid="{1E906D70-33DC-4F89-A8F2-9F1BAE5A2CA3}"/>
    <cellStyle name="Normal 16 2 4 3" xfId="6999" xr:uid="{9EFE60BE-E77C-4838-9338-0ADCC19B3F9F}"/>
    <cellStyle name="Normal 16 2 4 4" xfId="43379" xr:uid="{7A971674-7A2E-45B5-8CEA-F163890F0E97}"/>
    <cellStyle name="Normal 16 2 5" xfId="2519" xr:uid="{4922F1CE-5F39-4621-A4CA-0A44EDDE5A2A}"/>
    <cellStyle name="Normal 16 2 5 2" xfId="13051" xr:uid="{21C9834F-6E1D-4967-BED5-C171E63ADCAC}"/>
    <cellStyle name="Normal 16 2 5 3" xfId="44544" xr:uid="{E76E383A-D742-4413-B0F9-608AA47BEACA}"/>
    <cellStyle name="Normal 16 2 6" xfId="4466" xr:uid="{6D286D9B-5059-4C09-8126-AC0E67EBC2E9}"/>
    <cellStyle name="Normal 16 2 6 2" xfId="16633" xr:uid="{D967C79D-0AAA-4004-BE52-4EDF2E7D178D}"/>
    <cellStyle name="Normal 16 2 6 3" xfId="46469" xr:uid="{8A54240F-A3FD-4994-8988-B837056CF932}"/>
    <cellStyle name="Normal 16 2 7" xfId="5636" xr:uid="{6B512345-1BAD-4FF3-9631-7927DFAE9884}"/>
    <cellStyle name="Normal 16 2 7 2" xfId="47636" xr:uid="{893A9648-7B1C-484B-A6B6-3FA9A3A52DC5}"/>
    <cellStyle name="Normal 16 2 8" xfId="6235" xr:uid="{2AE6AF3B-289D-4408-8082-66C4C0099BA0}"/>
    <cellStyle name="Normal 16 2 9" xfId="42803" xr:uid="{9862D9BC-BAA9-4EC7-9D7A-42B89C8356F0}"/>
    <cellStyle name="Normal 16 3" xfId="631" xr:uid="{534D300A-7244-42BF-B0FC-6A3CA9BE4541}"/>
    <cellStyle name="Normal 16 3 10" xfId="27100" xr:uid="{EF0F131B-6771-4AB4-9EF3-FC0477B982A0}"/>
    <cellStyle name="Normal 16 3 11" xfId="36220" xr:uid="{818DEF0F-CD53-4C4C-B5DE-8FFAEC785429}"/>
    <cellStyle name="Normal 16 3 12" xfId="6375" xr:uid="{3E91129B-3EE2-4280-AE21-B8C89E7F0783}"/>
    <cellStyle name="Normal 16 3 13" xfId="7449" xr:uid="{DA222E71-7C30-42C4-A675-28158BC96FEA}"/>
    <cellStyle name="Normal 16 3 2" xfId="8020" xr:uid="{0CA7D008-7AC9-4A60-AEBD-CAC8BC874643}"/>
    <cellStyle name="Normal 16 3 2 2" xfId="20716" xr:uid="{9435A332-27B0-42ED-A8F7-76DE88795B22}"/>
    <cellStyle name="Normal 16 3 2 2 2" xfId="23694" xr:uid="{9807851B-1E75-4293-B32C-7C5D581FD86A}"/>
    <cellStyle name="Normal 16 3 2 2 2 2" xfId="26320" xr:uid="{B4DD6045-0BEF-49A0-9EE0-CAF8263A901B}"/>
    <cellStyle name="Normal 16 3 2 2 2 2 2" xfId="35360" xr:uid="{EA83A5C0-936E-4708-AAC5-624DB1E16707}"/>
    <cellStyle name="Normal 16 3 2 2 2 3" xfId="32105" xr:uid="{CD64806D-88B3-49FA-8D2B-51ADE5AD3C2E}"/>
    <cellStyle name="Normal 16 3 2 2 2 4" xfId="39713" xr:uid="{59D32E7B-1275-4E7B-807C-204D395C9AEE}"/>
    <cellStyle name="Normal 16 3 2 2 3" xfId="24660" xr:uid="{010F9331-1D71-40BF-BA58-57C51B5A26D2}"/>
    <cellStyle name="Normal 16 3 2 2 3 2" xfId="33340" xr:uid="{9D4896A4-0EE6-4543-A72E-C930A321F4B8}"/>
    <cellStyle name="Normal 16 3 2 2 3 3" xfId="41705" xr:uid="{582D750E-6488-440F-AFD9-8061FE8D8008}"/>
    <cellStyle name="Normal 16 3 2 2 4" xfId="22304" xr:uid="{DB4BCCF5-4A66-46FC-8A8F-159ECEE7212D}"/>
    <cellStyle name="Normal 16 3 2 2 4 2" xfId="30386" xr:uid="{0FCEEF74-5355-4A4D-AB44-9ABC1B320C14}"/>
    <cellStyle name="Normal 16 3 2 2 5" xfId="28421" xr:uid="{7E3290D6-4DEE-448E-8778-73AE8EE78187}"/>
    <cellStyle name="Normal 16 3 2 2 6" xfId="37745" xr:uid="{66D2F751-1AAA-4291-8004-EE99153A0E42}"/>
    <cellStyle name="Normal 16 3 2 3" xfId="20396" xr:uid="{F26B542F-28CD-4AD7-96A3-C52CE59D7657}"/>
    <cellStyle name="Normal 16 3 2 3 2" xfId="23285" xr:uid="{5746FBBF-D809-4724-A5AF-579A77E9AA9B}"/>
    <cellStyle name="Normal 16 3 2 3 2 2" xfId="31611" xr:uid="{AB8C6D43-5E1B-44F1-98B8-4E270B54BD5B}"/>
    <cellStyle name="Normal 16 3 2 3 2 3" xfId="39169" xr:uid="{0F23DBDC-B385-4AA6-B550-1E0DF361839B}"/>
    <cellStyle name="Normal 16 3 2 3 3" xfId="25826" xr:uid="{9ACA05D1-35C3-4CED-926B-FE9C0A89841D}"/>
    <cellStyle name="Normal 16 3 2 3 3 2" xfId="34780" xr:uid="{D4EEA3A4-EBA9-4065-9A5B-2D8A191D18A5}"/>
    <cellStyle name="Normal 16 3 2 3 3 3" xfId="41152" xr:uid="{BFEC11D4-6934-4248-913C-7E476F32BA34}"/>
    <cellStyle name="Normal 16 3 2 3 4" xfId="21801" xr:uid="{DBC33F54-A3DE-4261-A08A-FA9EA614105E}"/>
    <cellStyle name="Normal 16 3 2 3 4 2" xfId="29790" xr:uid="{2B1A153C-FEA1-48B0-81B3-6472BD1DE3E3}"/>
    <cellStyle name="Normal 16 3 2 3 5" xfId="27856" xr:uid="{6D34E59F-A3F5-4FD7-9A25-402516A4E701}"/>
    <cellStyle name="Normal 16 3 2 3 6" xfId="37158" xr:uid="{72AF2637-98C9-4A92-A61C-3C6B34B069F3}"/>
    <cellStyle name="Normal 16 3 2 4" xfId="22865" xr:uid="{931DAA4E-F7CE-46D8-AB39-6E918BB0214C}"/>
    <cellStyle name="Normal 16 3 2 4 2" xfId="25254" xr:uid="{C0FD7F16-F0C6-402E-8813-894ABAB0E242}"/>
    <cellStyle name="Normal 16 3 2 4 2 2" xfId="34071" xr:uid="{63F09971-1EF1-4EE9-B778-71B93727D69F}"/>
    <cellStyle name="Normal 16 3 2 4 3" xfId="31081" xr:uid="{83E72011-3431-4325-ADC7-92A0AD4267EF}"/>
    <cellStyle name="Normal 16 3 2 4 4" xfId="38514" xr:uid="{91EB6DB3-482C-4303-A1AD-785871F5AD72}"/>
    <cellStyle name="Normal 16 3 2 5" xfId="24240" xr:uid="{3188D23E-C6D3-457E-9C44-6DF54FD88D52}"/>
    <cellStyle name="Normal 16 3 2 5 2" xfId="32783" xr:uid="{E2271E99-471B-4A48-B769-C42F05F8288E}"/>
    <cellStyle name="Normal 16 3 2 5 3" xfId="40448" xr:uid="{31E6A95A-5A4D-4B34-9F0D-C6041B54FC20}"/>
    <cellStyle name="Normal 16 3 2 6" xfId="21264" xr:uid="{22198344-61FA-4853-B7A5-C23B0B72A8D9}"/>
    <cellStyle name="Normal 16 3 2 6 2" xfId="29183" xr:uid="{0857B7AD-B639-4634-B6CC-A21D98320DD8}"/>
    <cellStyle name="Normal 16 3 2 7" xfId="27271" xr:uid="{0B9679E7-2A2C-4B78-A854-703C5F49A929}"/>
    <cellStyle name="Normal 16 3 2 8" xfId="36417" xr:uid="{7133CA1C-5F95-43E0-8BE6-D0F5FA7395A7}"/>
    <cellStyle name="Normal 16 3 2 9" xfId="20069" xr:uid="{4088B333-1585-4958-92B5-A4499E496230}"/>
    <cellStyle name="Normal 16 3 3" xfId="8889" xr:uid="{83310196-58E9-40D9-8A72-75F89341F4BF}"/>
    <cellStyle name="Normal 16 3 3 2" xfId="9520" xr:uid="{EAEB72ED-3BE6-44AB-A1A0-DC3AFF51EA2C}"/>
    <cellStyle name="Normal 16 3 3 2 2" xfId="23821" xr:uid="{49B60827-8F6E-4CE4-878B-B268E5D7B25E}"/>
    <cellStyle name="Normal 16 3 3 2 2 2" xfId="26501" xr:uid="{97FB8235-E00A-4CCB-BB3D-0BE5FF73B31B}"/>
    <cellStyle name="Normal 16 3 3 2 2 2 2" xfId="35556" xr:uid="{D577F832-0121-47B8-8DC3-DAF87B31D886}"/>
    <cellStyle name="Normal 16 3 3 2 2 3" xfId="32284" xr:uid="{1CE84E1E-8128-4B0D-9849-1E399748D2E6}"/>
    <cellStyle name="Normal 16 3 3 2 2 4" xfId="39901" xr:uid="{73B70F0E-E1A9-466F-B818-864B3F1BA6BC}"/>
    <cellStyle name="Normal 16 3 3 2 3" xfId="24786" xr:uid="{B6AE36D5-1989-432F-BEA4-C62B1A7008A6}"/>
    <cellStyle name="Normal 16 3 3 2 3 2" xfId="33527" xr:uid="{8C1DC925-32B4-4A6E-8BD1-DFC962B429D0}"/>
    <cellStyle name="Normal 16 3 3 2 3 3" xfId="41886" xr:uid="{7C045380-D236-4D24-A008-BAE8F61911E7}"/>
    <cellStyle name="Normal 16 3 3 2 4" xfId="22477" xr:uid="{4839AE07-D600-41F8-A43A-C0EDB661B47E}"/>
    <cellStyle name="Normal 16 3 3 2 4 2" xfId="30583" xr:uid="{9D33B788-0F7A-4259-B4B3-FA4804D744DC}"/>
    <cellStyle name="Normal 16 3 3 2 5" xfId="28608" xr:uid="{4A76AFBC-4396-448C-9012-396C6355054D}"/>
    <cellStyle name="Normal 16 3 3 2 6" xfId="37941" xr:uid="{94CB6ECA-EC44-46F1-8D17-8D1F663854DA}"/>
    <cellStyle name="Normal 16 3 3 2 7" xfId="20833" xr:uid="{17A2CA91-4907-45CD-8CB0-EB72941C1016}"/>
    <cellStyle name="Normal 16 3 3 3" xfId="20515" xr:uid="{487266E1-FF24-47B6-AF2C-9F6AC6BAD011}"/>
    <cellStyle name="Normal 16 3 3 3 2" xfId="23464" xr:uid="{BEAA9242-FF47-47A3-9B82-BAAC8EF6B8AD}"/>
    <cellStyle name="Normal 16 3 3 3 2 2" xfId="31793" xr:uid="{2E86C1C9-1573-47A9-AFE8-75C38C3F9C44}"/>
    <cellStyle name="Normal 16 3 3 3 2 3" xfId="39345" xr:uid="{91F3CE44-7329-4216-90DC-5FC38D695840}"/>
    <cellStyle name="Normal 16 3 3 3 3" xfId="26009" xr:uid="{1C96D284-66AE-4F5B-9E93-9ADE455E9045}"/>
    <cellStyle name="Normal 16 3 3 3 3 2" xfId="34975" xr:uid="{239DC5CC-3CDB-4409-9440-13576884576B}"/>
    <cellStyle name="Normal 16 3 3 3 3 3" xfId="41341" xr:uid="{D6DBBF77-5EF5-4A34-AA2B-73BCCCCB3291}"/>
    <cellStyle name="Normal 16 3 3 3 4" xfId="21983" xr:uid="{90045761-D745-4D2C-B197-7832F72D74BC}"/>
    <cellStyle name="Normal 16 3 3 3 4 2" xfId="29993" xr:uid="{78888F70-A868-4645-B710-634A41010448}"/>
    <cellStyle name="Normal 16 3 3 3 5" xfId="28052" xr:uid="{AD4D1A3C-782C-4CD9-86F3-83071A535903}"/>
    <cellStyle name="Normal 16 3 3 3 6" xfId="37360" xr:uid="{C5FE46D6-8F0E-4AE7-A23D-AD7B5CAF5E28}"/>
    <cellStyle name="Normal 16 3 3 4" xfId="22992" xr:uid="{25AB9E75-C65D-408E-900D-DD8523F33ABA}"/>
    <cellStyle name="Normal 16 3 3 4 2" xfId="25441" xr:uid="{25231B6F-9B32-40FF-9B01-81E4AE21FD35}"/>
    <cellStyle name="Normal 16 3 3 4 2 2" xfId="34272" xr:uid="{5327EA39-C480-45BD-8284-FC81784412F7}"/>
    <cellStyle name="Normal 16 3 3 4 3" xfId="31265" xr:uid="{12E2E61C-644A-4A90-BF3B-0F28B47F8FC1}"/>
    <cellStyle name="Normal 16 3 3 4 4" xfId="38706" xr:uid="{45860F1C-CD1F-4E71-A422-333D6D797DC3}"/>
    <cellStyle name="Normal 16 3 3 5" xfId="24423" xr:uid="{32B32ECE-4D8E-4D5C-8F76-B84EA742C565}"/>
    <cellStyle name="Normal 16 3 3 5 2" xfId="32973" xr:uid="{D8B01A30-8AA3-4AE7-A863-5D17277C920A}"/>
    <cellStyle name="Normal 16 3 3 5 3" xfId="40632" xr:uid="{93269B5E-4C29-49CE-9EDA-77E06745EB81}"/>
    <cellStyle name="Normal 16 3 3 6" xfId="21446" xr:uid="{A27AE076-F470-4690-85DD-36162F89E7C0}"/>
    <cellStyle name="Normal 16 3 3 6 2" xfId="29385" xr:uid="{258E4DF3-8616-4ED9-B40F-3F61E3AFF0C3}"/>
    <cellStyle name="Normal 16 3 3 7" xfId="27461" xr:uid="{DDFECDF5-1EBC-4FA1-9E66-FDEBE1E3C3C2}"/>
    <cellStyle name="Normal 16 3 3 8" xfId="36616" xr:uid="{C1C6C189-0BE8-443B-92CC-148E3DD317CE}"/>
    <cellStyle name="Normal 16 3 3 9" xfId="20176" xr:uid="{2456654B-C78C-421A-89F8-4F80A0AB7ACA}"/>
    <cellStyle name="Normal 16 3 4" xfId="8019" xr:uid="{79E5AE1A-3F1B-40FD-9230-2CB84E787D7E}"/>
    <cellStyle name="Normal 16 3 4 2" xfId="23914" xr:uid="{A16B78AB-4F29-4E5A-8CE5-61A2440A67F3}"/>
    <cellStyle name="Normal 16 3 4 2 2" xfId="26632" xr:uid="{4F30C033-48AD-4C88-BAF5-53E7C675EA9B}"/>
    <cellStyle name="Normal 16 3 4 2 2 2" xfId="35716" xr:uid="{4D4C1DD4-F6A0-44F9-A38E-0FF198C5DD70}"/>
    <cellStyle name="Normal 16 3 4 2 2 3" xfId="40061" xr:uid="{AC8F1B92-71E2-46F2-B9B7-27A888C46A15}"/>
    <cellStyle name="Normal 16 3 4 2 3" xfId="32410" xr:uid="{49A629E4-84AC-40EB-AB69-55072F787069}"/>
    <cellStyle name="Normal 16 3 4 2 3 2" xfId="42044" xr:uid="{A56C32D8-2BB5-4E8F-8E68-9E5541049FA0}"/>
    <cellStyle name="Normal 16 3 4 2 4" xfId="38096" xr:uid="{98FF3AB0-3505-4701-9D9B-3B518C92480C}"/>
    <cellStyle name="Normal 16 3 4 3" xfId="25544" xr:uid="{6E4D5592-0E7F-4442-ACDC-742BDC5CB290}"/>
    <cellStyle name="Normal 16 3 4 3 2" xfId="34421" xr:uid="{E924E864-B904-4EE0-9BF4-68C1D517F410}"/>
    <cellStyle name="Normal 16 3 4 3 3" xfId="38851" xr:uid="{5E15607C-91D1-4C8B-B38E-ABE7BE86D50B}"/>
    <cellStyle name="Normal 16 3 4 4" xfId="24901" xr:uid="{8E837F5B-A34A-4674-8EEA-F86A54D81F5F}"/>
    <cellStyle name="Normal 16 3 4 4 2" xfId="33684" xr:uid="{AA86D9E2-1967-470C-8E6D-BE00F562B3C5}"/>
    <cellStyle name="Normal 16 3 4 4 3" xfId="40793" xr:uid="{05CDA6FB-CD92-4E66-8104-80D95B009E0D}"/>
    <cellStyle name="Normal 16 3 4 5" xfId="22620" xr:uid="{66302D66-6692-4DD9-AB4F-0F90DE5F2136}"/>
    <cellStyle name="Normal 16 3 4 5 2" xfId="30748" xr:uid="{4181F037-018E-4583-9780-A5A5D8AB347B}"/>
    <cellStyle name="Normal 16 3 4 6" xfId="28772" xr:uid="{868E41F6-28B6-4E06-A066-88D56B342FAA}"/>
    <cellStyle name="Normal 16 3 4 7" xfId="36785" xr:uid="{4AAF2428-7F9A-41AB-A65E-288EABA67FB0}"/>
    <cellStyle name="Normal 16 3 4 8" xfId="20903" xr:uid="{542AC695-6027-47FB-867B-60ECB8F6AF5A}"/>
    <cellStyle name="Normal 16 3 5" xfId="20626" xr:uid="{83FE7FBE-7290-4D17-B7E9-F40E296B461C}"/>
    <cellStyle name="Normal 16 3 5 2" xfId="23590" xr:uid="{B37CC4BB-AA87-4B2A-923F-5406B79EAB87}"/>
    <cellStyle name="Normal 16 3 5 2 2" xfId="26169" xr:uid="{3FECB034-2BB7-481B-8DA5-17F3FE5C0FE4}"/>
    <cellStyle name="Normal 16 3 5 2 2 2" xfId="35180" xr:uid="{DC20D4F0-F327-4B7D-B1E0-8DE323C6FE71}"/>
    <cellStyle name="Normal 16 3 5 2 3" xfId="31954" xr:uid="{0ED374C6-E92D-4559-A3BF-EFA5A207EDD9}"/>
    <cellStyle name="Normal 16 3 5 2 4" xfId="39533" xr:uid="{C2B117BE-0C05-40E5-BCE7-B0339E281A08}"/>
    <cellStyle name="Normal 16 3 5 3" xfId="24554" xr:uid="{4BDB0DB5-63A7-48D7-B74C-9C9D5CC95699}"/>
    <cellStyle name="Normal 16 3 5 3 2" xfId="33166" xr:uid="{07CAE042-B79D-4FAA-8EF4-9E93E05B09DA}"/>
    <cellStyle name="Normal 16 3 5 3 3" xfId="41531" xr:uid="{931DEE34-2EC5-4B65-9908-F14860F7F5DD}"/>
    <cellStyle name="Normal 16 3 5 4" xfId="22145" xr:uid="{DD712620-FCC9-4543-880B-AE7601159E00}"/>
    <cellStyle name="Normal 16 3 5 4 2" xfId="30198" xr:uid="{7820CC3B-59FA-4465-BA67-ACC57AB38A47}"/>
    <cellStyle name="Normal 16 3 5 5" xfId="28248" xr:uid="{6511B07C-6E83-4171-9CB4-EA2A3746F806}"/>
    <cellStyle name="Normal 16 3 5 6" xfId="37564" xr:uid="{8875A75F-14B4-4106-A85C-97D1738BABE0}"/>
    <cellStyle name="Normal 16 3 6" xfId="20299" xr:uid="{5D88D71D-501C-45CE-9C1A-D20A36352D29}"/>
    <cellStyle name="Normal 16 3 6 2" xfId="23139" xr:uid="{E8E71BE6-BE06-4566-B2AD-EA605C6B790C}"/>
    <cellStyle name="Normal 16 3 6 2 2" xfId="31450" xr:uid="{662BA7D2-3126-4B12-90D0-CDAC9AD835C4}"/>
    <cellStyle name="Normal 16 3 6 2 3" xfId="39008" xr:uid="{CBF0AAEC-1ADA-44B7-9108-AC08FF6D59AF}"/>
    <cellStyle name="Normal 16 3 6 3" xfId="25669" xr:uid="{ADD831A7-83B6-49DF-857E-3B07BE342B04}"/>
    <cellStyle name="Normal 16 3 6 3 2" xfId="34595" xr:uid="{67ABA996-3221-401A-9873-09BBCD3D9CAD}"/>
    <cellStyle name="Normal 16 3 6 3 3" xfId="40967" xr:uid="{F8A92292-924D-4971-B2CB-6CE5820CDEC5}"/>
    <cellStyle name="Normal 16 3 6 4" xfId="21629" xr:uid="{09D096B3-487D-4DA0-9AD6-C00D981F4A9F}"/>
    <cellStyle name="Normal 16 3 6 4 2" xfId="29591" xr:uid="{336E1B8B-D2CC-4854-AEE1-FA422E48B065}"/>
    <cellStyle name="Normal 16 3 6 5" xfId="27671" xr:uid="{A5FD7C1A-5B2A-47DB-A7E0-36F7A2D46626}"/>
    <cellStyle name="Normal 16 3 6 6" xfId="36959" xr:uid="{60358960-D736-4BF6-A46B-BC613B4EBBBA}"/>
    <cellStyle name="Normal 16 3 7" xfId="22760" xr:uid="{805830E3-EC3C-4EAD-89D4-21C1BB80A940}"/>
    <cellStyle name="Normal 16 3 7 2" xfId="25094" xr:uid="{3D11AA3C-4D5E-4993-912C-6D2F4447A005}"/>
    <cellStyle name="Normal 16 3 7 2 2" xfId="33896" xr:uid="{BD3AD46D-8591-4AFC-BCC5-0E6A477D6B22}"/>
    <cellStyle name="Normal 16 3 7 3" xfId="30921" xr:uid="{C6FC91C9-DDFC-4751-938B-3D141D18C027}"/>
    <cellStyle name="Normal 16 3 7 4" xfId="38337" xr:uid="{DDE44E69-07F1-450E-B81F-67AF3B60F53B}"/>
    <cellStyle name="Normal 16 3 8" xfId="24096" xr:uid="{6016DC0F-3FB6-4653-8C56-2006D8E32007}"/>
    <cellStyle name="Normal 16 3 8 2" xfId="32611" xr:uid="{252C8FE4-91A8-49A5-8CB7-C9F20E6FEE37}"/>
    <cellStyle name="Normal 16 3 8 3" xfId="40276" xr:uid="{425A822D-3524-460E-A5E9-477B11F506A3}"/>
    <cellStyle name="Normal 16 3 9" xfId="21094" xr:uid="{E3B84AD4-37A7-4405-ADB5-06C2BBDCDF4B}"/>
    <cellStyle name="Normal 16 3 9 2" xfId="28982" xr:uid="{AC2A0E67-5C37-4F84-B51D-6EB47E1EDB23}"/>
    <cellStyle name="Normal 16 4" xfId="2189" xr:uid="{9D585366-3389-4897-951D-D23631D9C941}"/>
    <cellStyle name="Normal 16 4 2" xfId="8854" xr:uid="{74D2D707-30F0-4AED-96CD-F19826ED03FB}"/>
    <cellStyle name="Normal 16 4 2 2" xfId="9521" xr:uid="{CA2FC676-760F-4673-8425-863D2200EB2F}"/>
    <cellStyle name="Normal 16 4 3" xfId="8021" xr:uid="{6B382139-D871-414D-8194-8CB71F090D80}"/>
    <cellStyle name="Normal 16 5" xfId="2340" xr:uid="{CA6BC24B-179E-405C-A00E-641638424280}"/>
    <cellStyle name="Normal 16 5 2" xfId="9787" xr:uid="{3C08E79A-B3FC-4872-8070-0E31893E017A}"/>
    <cellStyle name="Normal 16 5 3" xfId="9229" xr:uid="{259F458B-259C-49EE-BFC0-86C10E0FEAAD}"/>
    <cellStyle name="Normal 16 5 4" xfId="8597" xr:uid="{782F415B-3250-47FB-A1BC-8FF44D0267B1}"/>
    <cellStyle name="Normal 16 5 5" xfId="44365" xr:uid="{CA19AFA9-3C2C-4C3E-9715-F37EF3BF0A38}"/>
    <cellStyle name="Normal 16 6" xfId="7630" xr:uid="{1F7678D4-B879-441C-9924-5A664292C2AA}"/>
    <cellStyle name="Normal 16 7" xfId="42624" xr:uid="{E364A96E-F7D4-442F-BF2D-695D9DAFD32E}"/>
    <cellStyle name="Normal 160" xfId="12889" xr:uid="{B2E4EE34-D42A-41E8-B985-CE93AF5DDB5E}"/>
    <cellStyle name="Normal 160 2" xfId="6348" xr:uid="{F8DCABD6-A5D1-452C-9F3B-5D73B631F9E0}"/>
    <cellStyle name="Normal 161" xfId="8750" xr:uid="{177857B1-9E30-4628-812B-E0DE0C3D4A8B}"/>
    <cellStyle name="Normal 161 2" xfId="13898" xr:uid="{3FC11324-F303-4CF1-85B2-567CA4637601}"/>
    <cellStyle name="Normal 161 3" xfId="17431" xr:uid="{B6AAF354-CEB0-4090-935F-91C31939AA68}"/>
    <cellStyle name="Normal 161 4" xfId="6501" xr:uid="{E12207D7-4739-4EA1-8F0B-A06C455DFFE5}"/>
    <cellStyle name="Normal 162" xfId="12890" xr:uid="{4E24E268-1517-4D7E-8EF0-61D7D5879DA8}"/>
    <cellStyle name="Normal 162 2" xfId="16461" xr:uid="{8B4BBC32-FB5C-4805-BE9C-3F2DD3EE0467}"/>
    <cellStyle name="Normal 162 2 2" xfId="6499" xr:uid="{625A5C51-F292-47E1-94A8-4F55967753CF}"/>
    <cellStyle name="Normal 162 3" xfId="19988" xr:uid="{D6F78F95-478B-48B3-9FD1-A9AFBA1040A6}"/>
    <cellStyle name="Normal 162 4" xfId="6500" xr:uid="{20FF29C7-F905-4A9A-B162-5EC288D58392}"/>
    <cellStyle name="Normal 163" xfId="6904" xr:uid="{5E344F03-2078-4569-B4EC-84DDC0781B1C}"/>
    <cellStyle name="Normal 163 2" xfId="13435" xr:uid="{FEAAA412-95DB-4878-A71B-9913D4FC8A6C}"/>
    <cellStyle name="Normal 163 2 2" xfId="6374" xr:uid="{9ABC6AB7-7E25-4CF7-9F61-43741588A75C}"/>
    <cellStyle name="Normal 163 3" xfId="16971" xr:uid="{B3B2FBA6-AA37-4CAE-91F5-507ABDCA2181}"/>
    <cellStyle name="Normal 163 4" xfId="6498" xr:uid="{3A2E9EB2-42DD-44D1-BC06-4902520668CD}"/>
    <cellStyle name="Normal 164" xfId="12891" xr:uid="{C55CCD02-D471-43E1-A672-BE13099B77EA}"/>
    <cellStyle name="Normal 164 2" xfId="16462" xr:uid="{5798A2D1-8DCF-44CC-9709-E1FA1B39D0CF}"/>
    <cellStyle name="Normal 164 3" xfId="19989" xr:uid="{44168E4E-1D4D-4122-9E7C-92638C70CF19}"/>
    <cellStyle name="Normal 164 4" xfId="6346" xr:uid="{6B8BC8FB-90A7-4F67-B891-58764F9C78FD}"/>
    <cellStyle name="Normal 165" xfId="12892" xr:uid="{54FD00E2-0721-4786-B906-425F97248F3A}"/>
    <cellStyle name="Normal 165 2" xfId="16463" xr:uid="{2AC3F366-0DE7-4AF2-A9F7-F1BDFFEC263C}"/>
    <cellStyle name="Normal 165 3" xfId="19990" xr:uid="{D5F9F896-8432-43F3-B23B-5609CDEF5E11}"/>
    <cellStyle name="Normal 165 4" xfId="6497" xr:uid="{09686395-443D-4377-B322-2DE74F70E804}"/>
    <cellStyle name="Normal 166" xfId="13130" xr:uid="{863ADF50-96A8-4920-BD35-2942FB49E872}"/>
    <cellStyle name="Normal 166 10" xfId="36144" xr:uid="{B6CFF40C-3EB1-43B1-B23C-AFE0CCD7664A}"/>
    <cellStyle name="Normal 166 11" xfId="6573" xr:uid="{CFB1D773-E52D-46D2-A109-D72FC570ED4A}"/>
    <cellStyle name="Normal 166 2" xfId="20058" xr:uid="{90C7F3B6-9774-4459-8F1E-4EF40ADA8323}"/>
    <cellStyle name="Normal 166 2 2" xfId="20698" xr:uid="{D1CF9834-BA23-41B3-9BC7-D81C500DF2EE}"/>
    <cellStyle name="Normal 166 2 2 2" xfId="23675" xr:uid="{CA3ABD92-355B-4385-9B98-62FA0115F1FC}"/>
    <cellStyle name="Normal 166 2 2 2 2" xfId="26270" xr:uid="{2E3E040A-8286-4279-8787-A2FA2C8F70A6}"/>
    <cellStyle name="Normal 166 2 2 2 2 2" xfId="35289" xr:uid="{3F5E260D-E58F-497F-86CE-36305DDDC51F}"/>
    <cellStyle name="Normal 166 2 2 2 3" xfId="32055" xr:uid="{E6E4DD2F-BE32-4ADE-B4DD-F39ACF36D516}"/>
    <cellStyle name="Normal 166 2 2 2 4" xfId="39642" xr:uid="{E04B4502-6F53-4F5B-A39D-645FDE4AFC5A}"/>
    <cellStyle name="Normal 166 2 2 3" xfId="24641" xr:uid="{B8BA3C74-8EB0-40E9-8F08-1FCCD5C7F06E}"/>
    <cellStyle name="Normal 166 2 2 3 2" xfId="33276" xr:uid="{30086FE3-91CB-4E5A-899B-77ACDD24D511}"/>
    <cellStyle name="Normal 166 2 2 3 3" xfId="41641" xr:uid="{153E8346-AD88-497E-B3D9-DF8DDDCBAA8A}"/>
    <cellStyle name="Normal 166 2 2 4" xfId="22246" xr:uid="{E7CA38E8-5762-424C-8930-F5C657A7D8C3}"/>
    <cellStyle name="Normal 166 2 2 4 2" xfId="30309" xr:uid="{422C4627-9456-4054-BA3D-836DC35F4FDF}"/>
    <cellStyle name="Normal 166 2 2 5" xfId="28356" xr:uid="{D1749D42-128E-4BA0-B136-C5D896FDE99F}"/>
    <cellStyle name="Normal 166 2 2 6" xfId="37675" xr:uid="{A946782E-6374-4FEB-B361-DB33C3CDE3C4}"/>
    <cellStyle name="Normal 166 2 3" xfId="20372" xr:uid="{FAB985D3-CD48-4F30-9127-CF18EF8FF339}"/>
    <cellStyle name="Normal 166 2 3 2" xfId="23228" xr:uid="{708764B8-AEE1-4275-A9D6-F50D4B6731D1}"/>
    <cellStyle name="Normal 166 2 3 2 2" xfId="31554" xr:uid="{3ED51C4B-49B2-482A-AF66-0F13AFEE6B43}"/>
    <cellStyle name="Normal 166 2 3 2 3" xfId="39112" xr:uid="{580C25AF-AC02-4974-BF97-B34BB546B446}"/>
    <cellStyle name="Normal 166 2 3 3" xfId="25769" xr:uid="{4AC1D8F3-B4D2-48EF-AB69-823975E59215}"/>
    <cellStyle name="Normal 166 2 3 3 2" xfId="34715" xr:uid="{32EF4167-9E03-40E8-B7F9-B74B2795F9FE}"/>
    <cellStyle name="Normal 166 2 3 3 3" xfId="41087" xr:uid="{F32CCEA2-A72F-4464-BF7A-80611E2B22E5}"/>
    <cellStyle name="Normal 166 2 3 4" xfId="21744" xr:uid="{5E295525-EFEA-4E62-BDBF-A0CF88D370E1}"/>
    <cellStyle name="Normal 166 2 3 4 2" xfId="29713" xr:uid="{254D3E71-675B-41DD-A271-27129427550E}"/>
    <cellStyle name="Normal 166 2 3 5" xfId="27791" xr:uid="{D05CDA0C-C855-4BE2-81B9-C789E2BB2762}"/>
    <cellStyle name="Normal 166 2 3 6" xfId="37081" xr:uid="{37A0B3C1-2D87-4034-B76B-7943E4E427E1}"/>
    <cellStyle name="Normal 166 2 4" xfId="22838" xr:uid="{A506C04D-C431-4268-BD07-9D26E9B77C0C}"/>
    <cellStyle name="Normal 166 2 4 2" xfId="25195" xr:uid="{2530BF28-9B3D-4F22-9A12-5C58BB69E9CA}"/>
    <cellStyle name="Normal 166 2 4 2 2" xfId="34001" xr:uid="{07EDB3DC-DF75-4F76-9286-3D2C8429D4DC}"/>
    <cellStyle name="Normal 166 2 4 3" xfId="31022" xr:uid="{114BBA00-27E2-4D9E-8DE4-404FCB1B5CA7}"/>
    <cellStyle name="Normal 166 2 4 4" xfId="38444" xr:uid="{D466ED96-669E-4A9F-A66F-72A0B02F1A17}"/>
    <cellStyle name="Normal 166 2 5" xfId="24182" xr:uid="{1DA39521-A6B1-495A-9F05-FC9530355134}"/>
    <cellStyle name="Normal 166 2 5 2" xfId="32719" xr:uid="{CFB75E56-A012-4E5E-BC2D-194019EE14E2}"/>
    <cellStyle name="Normal 166 2 5 3" xfId="40384" xr:uid="{A95027D2-F910-47DA-94C4-CD41F891C76D}"/>
    <cellStyle name="Normal 166 2 6" xfId="21201" xr:uid="{17933A4B-984F-4C0D-8CAC-EC690425BB52}"/>
    <cellStyle name="Normal 166 2 6 2" xfId="29106" xr:uid="{6528351B-7A49-460F-BBCB-7FC96E7D647F}"/>
    <cellStyle name="Normal 166 2 7" xfId="27207" xr:uid="{12E7A9E5-0544-462E-8F6B-0D9EFFA65E8C}"/>
    <cellStyle name="Normal 166 2 8" xfId="36345" xr:uid="{AE16A8A9-CE00-486C-A376-956B031A8FEE}"/>
    <cellStyle name="Normal 166 3" xfId="20149" xr:uid="{EE0B6012-EEC0-4244-BBD1-018C698EDB67}"/>
    <cellStyle name="Normal 166 3 2" xfId="20802" xr:uid="{AA945DFA-B467-4957-A7FC-51BE0A4F85B3}"/>
    <cellStyle name="Normal 166 3 2 2" xfId="23790" xr:uid="{51B7701D-82AB-4B36-84DE-C3AABE6C7A04}"/>
    <cellStyle name="Normal 166 3 2 2 2" xfId="26437" xr:uid="{5DB09AD8-2C7E-4072-89B0-CDC8812E1301}"/>
    <cellStyle name="Normal 166 3 2 2 2 2" xfId="35484" xr:uid="{CC8C7930-5AE4-4F38-8218-4E154A789531}"/>
    <cellStyle name="Normal 166 3 2 2 3" xfId="32220" xr:uid="{0EECC6F6-C29F-42A3-95FD-C439D6D26976}"/>
    <cellStyle name="Normal 166 3 2 2 4" xfId="39829" xr:uid="{B02DBD16-6ED9-45E2-8F1A-5C7DF4438B4E}"/>
    <cellStyle name="Normal 166 3 2 3" xfId="24755" xr:uid="{0A8BB10C-CD54-4A49-A830-D4D06E7D8F1E}"/>
    <cellStyle name="Normal 166 3 2 3 2" xfId="33462" xr:uid="{29D29298-0593-4CBB-8F51-0FB28EF77787}"/>
    <cellStyle name="Normal 166 3 2 3 3" xfId="41821" xr:uid="{DF4F414A-4046-4E5B-8033-0B255840E370}"/>
    <cellStyle name="Normal 166 3 2 4" xfId="22413" xr:uid="{2C74ED46-C294-44BE-9E0B-491E4F2E8589}"/>
    <cellStyle name="Normal 166 3 2 4 2" xfId="30506" xr:uid="{537CC6CB-E17D-488B-ABED-D2CF9BD54EC2}"/>
    <cellStyle name="Normal 166 3 2 5" xfId="28543" xr:uid="{2491CF5E-1993-4FC9-9219-9AD6D1DAAA7D}"/>
    <cellStyle name="Normal 166 3 2 6" xfId="37864" xr:uid="{165C05ED-2994-49F8-B9E2-C08D2A4D58F5}"/>
    <cellStyle name="Normal 166 3 3" xfId="20484" xr:uid="{FF130848-D72E-45A0-88EF-2E94C3EE22E7}"/>
    <cellStyle name="Normal 166 3 3 2" xfId="23399" xr:uid="{458892AF-91FD-45C0-B9D0-5A3045EC1E64}"/>
    <cellStyle name="Normal 166 3 3 2 2" xfId="31728" xr:uid="{59CCE37E-E95C-46FD-B464-29C59DA68849}"/>
    <cellStyle name="Normal 166 3 3 2 3" xfId="39280" xr:uid="{1B5BDB77-D456-49EA-A27E-E47A41E6BA40}"/>
    <cellStyle name="Normal 166 3 3 3" xfId="25944" xr:uid="{9A0389EC-0677-4C8F-A369-71D11F49A03E}"/>
    <cellStyle name="Normal 166 3 3 3 2" xfId="34910" xr:uid="{B6F68578-FC5D-4A60-871A-96215AB3666A}"/>
    <cellStyle name="Normal 166 3 3 3 3" xfId="41276" xr:uid="{C2879B38-D3F9-474C-BA32-43EFBFD4EDCC}"/>
    <cellStyle name="Normal 166 3 3 4" xfId="21918" xr:uid="{8C7FE393-EDCE-49E4-B086-94DB55379276}"/>
    <cellStyle name="Normal 166 3 3 4 2" xfId="29916" xr:uid="{649BF073-783A-41BD-80C3-A75DA8523ADF}"/>
    <cellStyle name="Normal 166 3 3 5" xfId="27987" xr:uid="{D6589F90-B408-4F0D-A3D5-E79A530A69FD}"/>
    <cellStyle name="Normal 166 3 3 6" xfId="37283" xr:uid="{B2EF0C91-D8D1-41A5-ABFF-0BA0C18FE418}"/>
    <cellStyle name="Normal 166 3 4" xfId="22961" xr:uid="{3289EF12-E548-41C5-A607-7BBB42150A15}"/>
    <cellStyle name="Normal 166 3 4 2" xfId="25376" xr:uid="{CDFDF024-5B6A-446C-89A4-FE5504ECD650}"/>
    <cellStyle name="Normal 166 3 4 2 2" xfId="34195" xr:uid="{CAA9416D-8862-41C4-94C6-7721C8EACD3F}"/>
    <cellStyle name="Normal 166 3 4 3" xfId="31200" xr:uid="{5095547D-6DDB-4213-8F09-1CE999047468}"/>
    <cellStyle name="Normal 166 3 4 4" xfId="38629" xr:uid="{108C335A-4FCA-4913-9645-CA27B631D78C}"/>
    <cellStyle name="Normal 166 3 5" xfId="24358" xr:uid="{47E5FA24-22A3-40E4-9461-98E2670FF44C}"/>
    <cellStyle name="Normal 166 3 5 2" xfId="32908" xr:uid="{7302C606-8DE7-490B-8B64-863EEF490A1E}"/>
    <cellStyle name="Normal 166 3 5 3" xfId="40567" xr:uid="{6FBF8DF7-2D5F-406F-B517-A67E39013F62}"/>
    <cellStyle name="Normal 166 3 6" xfId="21381" xr:uid="{E7C47C96-2D1A-4502-9C40-E5426C309F67}"/>
    <cellStyle name="Normal 166 3 6 2" xfId="29308" xr:uid="{4B85CCB1-0875-4C24-ACD9-831DF33EAA43}"/>
    <cellStyle name="Normal 166 3 7" xfId="27396" xr:uid="{9C7632BA-E240-4752-9DDF-B75020F98AEA}"/>
    <cellStyle name="Normal 166 3 8" xfId="36539" xr:uid="{B81174FC-8873-401D-B195-0526ACA9542C}"/>
    <cellStyle name="Normal 166 4" xfId="20613" xr:uid="{B49DD5F7-01C7-4817-AEB5-1B36302EA078}"/>
    <cellStyle name="Normal 166 4 2" xfId="23575" xr:uid="{35B78518-269E-410E-89B8-2A95B8CC54FE}"/>
    <cellStyle name="Normal 166 4 2 2" xfId="26123" xr:uid="{1A67F1D5-18BF-4E20-AA1E-29506CFBBD15}"/>
    <cellStyle name="Normal 166 4 2 2 2" xfId="35104" xr:uid="{B0DBEC98-3AE9-4539-AE99-034D67AAC57A}"/>
    <cellStyle name="Normal 166 4 2 3" xfId="31908" xr:uid="{2AD0A98E-BAD8-4C5A-9DAD-031ED3C241FC}"/>
    <cellStyle name="Normal 166 4 2 4" xfId="39457" xr:uid="{6C1D1C00-622A-4DB5-8366-65887037B61D}"/>
    <cellStyle name="Normal 166 4 3" xfId="24538" xr:uid="{9600C1F4-64F7-4747-B89C-CC255FFFEC2F}"/>
    <cellStyle name="Normal 166 4 3 2" xfId="33101" xr:uid="{ADE1DF4C-496A-4CCA-B89F-C2EC8701558F}"/>
    <cellStyle name="Normal 166 4 3 3" xfId="41466" xr:uid="{9216646A-A940-482E-A534-1FD0BA385F38}"/>
    <cellStyle name="Normal 166 4 4" xfId="22099" xr:uid="{A5425F7D-69FB-44C3-8B63-14D1E3D3B8D8}"/>
    <cellStyle name="Normal 166 4 4 2" xfId="30122" xr:uid="{A8D661ED-2703-49EF-BDC9-660A0E07F45B}"/>
    <cellStyle name="Normal 166 4 5" xfId="28183" xr:uid="{E9139808-84CA-422E-A8A0-26E55EE0C023}"/>
    <cellStyle name="Normal 166 4 6" xfId="37487" xr:uid="{D48011D3-BAED-42AE-9E7F-2521C085BB00}"/>
    <cellStyle name="Normal 166 5" xfId="20262" xr:uid="{DD5C63CA-5E14-4467-BAB3-80A3DA5DF993}"/>
    <cellStyle name="Normal 166 5 2" xfId="23100" xr:uid="{97974819-9DB3-4EA7-B1BD-E0DD8C8002BF}"/>
    <cellStyle name="Normal 166 5 2 2" xfId="31380" xr:uid="{E6935C06-22F6-4115-B3CD-4ED0AB3547E1}"/>
    <cellStyle name="Normal 166 5 2 3" xfId="38938" xr:uid="{23CC088E-26CD-4ED7-A839-028082637B76}"/>
    <cellStyle name="Normal 166 5 3" xfId="25630" xr:uid="{5ADBA93B-0F0C-4CB8-94FC-BB5346A0835C}"/>
    <cellStyle name="Normal 166 5 3 2" xfId="34518" xr:uid="{30D80052-B8BC-41F9-B4E3-245F44A81D0D}"/>
    <cellStyle name="Normal 166 5 3 3" xfId="40890" xr:uid="{3F53F410-71B3-40E1-8AC3-999E5A2FE002}"/>
    <cellStyle name="Normal 166 5 4" xfId="21559" xr:uid="{EA6F2044-C46F-4160-B4C9-C59991ABC1B0}"/>
    <cellStyle name="Normal 166 5 4 2" xfId="29514" xr:uid="{2E85A6C3-7CC0-4B27-9E82-C5E36BDD6475}"/>
    <cellStyle name="Normal 166 5 5" xfId="27594" xr:uid="{EB8BFE7F-9DD7-4CF6-B74B-9BBB0053C91B}"/>
    <cellStyle name="Normal 166 5 6" xfId="36882" xr:uid="{5289DB53-26BE-4C5C-A19A-D5687CEAD68F}"/>
    <cellStyle name="Normal 166 6" xfId="22709" xr:uid="{48C16384-C662-4C8E-A755-A22EE42327F1}"/>
    <cellStyle name="Normal 166 6 2" xfId="25029" xr:uid="{73437325-8513-4C71-802B-DB98797C7B90}"/>
    <cellStyle name="Normal 166 6 2 2" xfId="33819" xr:uid="{ADA2527D-1B2D-4840-9F7D-3BB11FBF368B}"/>
    <cellStyle name="Normal 166 6 3" xfId="30856" xr:uid="{2890FD19-AF2D-4ACC-A067-1440B00BA3FA}"/>
    <cellStyle name="Normal 166 6 4" xfId="38260" xr:uid="{C90E9E9C-DC62-43B8-BACF-21F1B3C4EB71}"/>
    <cellStyle name="Normal 166 7" xfId="24033" xr:uid="{CB3A887B-DDA0-4BFE-BC33-37C631AC07EB}"/>
    <cellStyle name="Normal 166 7 2" xfId="32534" xr:uid="{AC344D77-30AA-4427-94ED-0D72EBDDE4AE}"/>
    <cellStyle name="Normal 166 7 3" xfId="40199" xr:uid="{96A467FF-6B49-4D20-8160-CB2118D8D266}"/>
    <cellStyle name="Normal 166 8" xfId="21032" xr:uid="{2648053D-F69C-4054-997B-728F36F1870E}"/>
    <cellStyle name="Normal 166 8 2" xfId="28906" xr:uid="{E3E30FCE-050E-4259-A2C4-5999969D427A}"/>
    <cellStyle name="Normal 166 9" xfId="27047" xr:uid="{0F3BB466-B86A-4664-A59B-77ED40818DA8}"/>
    <cellStyle name="Normal 167" xfId="13190" xr:uid="{09A0575F-730B-4FF8-BB3F-884809DC595C}"/>
    <cellStyle name="Normal 167 10" xfId="36289" xr:uid="{9A087E79-4635-47E2-B17E-6115802DB285}"/>
    <cellStyle name="Normal 167 11" xfId="20039" xr:uid="{DE2A43DF-94D7-4689-BA9C-AD1ACCAE0036}"/>
    <cellStyle name="Normal 167 2" xfId="20121" xr:uid="{98665917-A8B7-4E90-ABF2-D3E0EF8E2EE3}"/>
    <cellStyle name="Normal 167 2 2" xfId="20773" xr:uid="{3952F233-4BA1-45B6-B28B-C46FCD42E6D7}"/>
    <cellStyle name="Normal 167 2 2 2" xfId="23754" xr:uid="{956558F9-6D20-4C65-AC93-6C6DCC302B1C}"/>
    <cellStyle name="Normal 167 2 2 2 2" xfId="26384" xr:uid="{F7CBE733-D37F-4919-B7AB-A10E3C83E44A}"/>
    <cellStyle name="Normal 167 2 2 2 2 2" xfId="35428" xr:uid="{518F4A05-8689-4C9D-8F44-516C41872CC3}"/>
    <cellStyle name="Normal 167 2 2 2 3" xfId="32168" xr:uid="{1E887B75-288F-43D1-A129-5B1BA94E3321}"/>
    <cellStyle name="Normal 167 2 2 2 4" xfId="39777" xr:uid="{E9E98696-4AD6-457D-8D81-62B7D57EC0DE}"/>
    <cellStyle name="Normal 167 2 2 3" xfId="24720" xr:uid="{7F10A4AB-1BD5-4A7F-81C8-E64B3CD839B5}"/>
    <cellStyle name="Normal 167 2 2 3 2" xfId="33407" xr:uid="{DB06A812-3838-45D5-8688-34644A6A54B6}"/>
    <cellStyle name="Normal 167 2 2 3 3" xfId="41769" xr:uid="{23F79B3B-6CCA-4523-90CB-BD85C95EA16D}"/>
    <cellStyle name="Normal 167 2 2 4" xfId="22365" xr:uid="{6864C04A-1AE6-4211-8AEF-5F30A1242097}"/>
    <cellStyle name="Normal 167 2 2 4 2" xfId="30451" xr:uid="{0BE6B0C3-B1DA-404C-9B4F-50DC37E55866}"/>
    <cellStyle name="Normal 167 2 2 5" xfId="28488" xr:uid="{B625C2CB-27AD-4857-9252-DC2F331D49EB}"/>
    <cellStyle name="Normal 167 2 2 6" xfId="37809" xr:uid="{A8C4EAEF-7FCD-44D9-8619-A57066E3FF44}"/>
    <cellStyle name="Normal 167 2 3" xfId="20454" xr:uid="{5322614E-81C2-47A1-AB81-8854F2C43B35}"/>
    <cellStyle name="Normal 167 2 3 2" xfId="23348" xr:uid="{59414AA9-25E8-4FB0-A8DB-C66FE87C88BD}"/>
    <cellStyle name="Normal 167 2 3 2 2" xfId="31676" xr:uid="{97320D1C-8A60-40E8-85FD-EBEAE9C36249}"/>
    <cellStyle name="Normal 167 2 3 2 3" xfId="39231" xr:uid="{188A4452-3610-4835-8388-B8E1F6A3EFF6}"/>
    <cellStyle name="Normal 167 2 3 3" xfId="25890" xr:uid="{220EBF57-B42B-4E24-8DC9-9A71BF8AFE35}"/>
    <cellStyle name="Normal 167 2 3 3 2" xfId="34847" xr:uid="{7F7DA9DC-E51A-4942-9227-DC306040B026}"/>
    <cellStyle name="Normal 167 2 3 3 3" xfId="41216" xr:uid="{7B992DDB-6E0B-41E8-B6C2-E86D2B9BD2A4}"/>
    <cellStyle name="Normal 167 2 3 4" xfId="21865" xr:uid="{8EC353B9-9B91-40E7-8AD3-052854D4BEBF}"/>
    <cellStyle name="Normal 167 2 3 4 2" xfId="29855" xr:uid="{CFB2F205-EEF8-46F5-BBB6-F4DFDE1DF146}"/>
    <cellStyle name="Normal 167 2 3 5" xfId="27923" xr:uid="{830A21FF-A9FB-46E1-A404-41156CAC8622}"/>
    <cellStyle name="Normal 167 2 3 6" xfId="37222" xr:uid="{ABFE53DC-167E-4E4D-A550-F0C00EDDBA41}"/>
    <cellStyle name="Normal 167 2 4" xfId="22924" xr:uid="{704467A2-0B7C-4A0F-AF28-7BBF07758EAB}"/>
    <cellStyle name="Normal 167 2 4 2" xfId="25321" xr:uid="{DB46F156-F97D-4621-A5FD-C653E0D8A15A}"/>
    <cellStyle name="Normal 167 2 4 2 2" xfId="34138" xr:uid="{608D5BB3-12C6-41AB-B38B-37473DB2101E}"/>
    <cellStyle name="Normal 167 2 4 3" xfId="31146" xr:uid="{CB9F8771-EA5F-449E-BDFD-B4ADCE17F6AC}"/>
    <cellStyle name="Normal 167 2 4 4" xfId="38576" xr:uid="{5EFBE992-B574-4655-8519-17BEB76B36DF}"/>
    <cellStyle name="Normal 167 2 5" xfId="24303" xr:uid="{DB5D6E62-B0A8-4DC0-A309-B181AE567A8C}"/>
    <cellStyle name="Normal 167 2 5 2" xfId="32850" xr:uid="{8CC6D21C-78D7-42B4-B7A2-CDF84F27182F}"/>
    <cellStyle name="Normal 167 2 5 3" xfId="40512" xr:uid="{BD353B5A-7267-42E4-99DD-3EFDEF6F58FD}"/>
    <cellStyle name="Normal 167 2 6" xfId="21328" xr:uid="{E20AC333-6ADC-430B-947B-40C9B8594861}"/>
    <cellStyle name="Normal 167 2 6 2" xfId="29248" xr:uid="{DA20F918-9A5B-4D55-A936-0BDADAB876C3}"/>
    <cellStyle name="Normal 167 2 7" xfId="27338" xr:uid="{7E14026A-70EE-48DF-AACF-F699E8FDF5FA}"/>
    <cellStyle name="Normal 167 2 8" xfId="36480" xr:uid="{4888AECA-A58C-44D9-B152-E9C9C0022241}"/>
    <cellStyle name="Normal 167 3" xfId="20225" xr:uid="{CC87D9A1-EFA0-45F3-960C-E92F140F09E4}"/>
    <cellStyle name="Normal 167 3 2" xfId="20881" xr:uid="{E920D206-350F-4AE3-BEBD-EE271DE8301E}"/>
    <cellStyle name="Normal 167 3 2 2" xfId="23877" xr:uid="{0DB231BA-50FB-4900-B427-CA88F6CFD387}"/>
    <cellStyle name="Normal 167 3 2 2 2" xfId="26563" xr:uid="{C9AE9E53-B05B-4F54-AFA0-6A22457346FF}"/>
    <cellStyle name="Normal 167 3 2 2 2 2" xfId="35620" xr:uid="{6F3F721C-903B-478D-94C9-1A216435636A}"/>
    <cellStyle name="Normal 167 3 2 2 3" xfId="32346" xr:uid="{30F92CA8-4437-4292-9E6B-DD643E02D903}"/>
    <cellStyle name="Normal 167 3 2 2 4" xfId="39965" xr:uid="{8D50C487-91A4-4B8A-8A25-494E40C01F3D}"/>
    <cellStyle name="Normal 167 3 2 3" xfId="24841" xr:uid="{9DDD6317-92C9-4250-9681-497BE161CF9D}"/>
    <cellStyle name="Normal 167 3 2 3 2" xfId="33590" xr:uid="{335FC880-A14F-4BDB-AC1C-70085252D2E8}"/>
    <cellStyle name="Normal 167 3 2 3 3" xfId="41949" xr:uid="{8266C4BB-BB53-4A8E-B1B5-740F6D0FDDB3}"/>
    <cellStyle name="Normal 167 3 2 4" xfId="22538" xr:uid="{220E6CCB-DAF9-4942-89F9-910E7870E200}"/>
    <cellStyle name="Normal 167 3 2 4 2" xfId="30647" xr:uid="{EA224DE0-1D75-456A-BD65-DDEFCEF09DCF}"/>
    <cellStyle name="Normal 167 3 2 5" xfId="28671" xr:uid="{5FDFE369-3F41-452F-AFB3-3218575075BC}"/>
    <cellStyle name="Normal 167 3 2 6" xfId="38005" xr:uid="{0388C458-CA4D-4285-B2AC-6ED20DD15FC6}"/>
    <cellStyle name="Normal 167 3 3" xfId="20563" xr:uid="{C86E1470-C64B-454F-80D2-16AFF12CC6D9}"/>
    <cellStyle name="Normal 167 3 3 2" xfId="23523" xr:uid="{8BBED743-F81D-4820-8D7C-01729C9D2A28}"/>
    <cellStyle name="Normal 167 3 3 2 2" xfId="31855" xr:uid="{BF220C58-ACED-4B16-BBF9-480C95EAE6FE}"/>
    <cellStyle name="Normal 167 3 3 2 3" xfId="39407" xr:uid="{C3D18BBE-6567-4748-A756-EA7141D97D03}"/>
    <cellStyle name="Normal 167 3 3 3" xfId="26069" xr:uid="{3D95B693-09F8-4982-8B57-E8338031F82F}"/>
    <cellStyle name="Normal 167 3 3 3 2" xfId="35040" xr:uid="{93FAA2CD-DAF8-4E4B-98FE-99F953F4F34F}"/>
    <cellStyle name="Normal 167 3 3 3 3" xfId="41406" xr:uid="{70D8DA17-3ABB-4856-AB3A-EC27E1D10511}"/>
    <cellStyle name="Normal 167 3 3 4" xfId="22046" xr:uid="{C8733342-85E9-49F4-A64F-C786CCB390DC}"/>
    <cellStyle name="Normal 167 3 3 4 2" xfId="30058" xr:uid="{114E0459-3717-488F-AA99-E79DF95E9D2B}"/>
    <cellStyle name="Normal 167 3 3 5" xfId="28117" xr:uid="{ED3283F9-91F8-4418-990F-4CD7CBC39535}"/>
    <cellStyle name="Normal 167 3 3 6" xfId="37425" xr:uid="{03245491-4B86-4A47-A08B-935E30A4A884}"/>
    <cellStyle name="Normal 167 3 4" xfId="23048" xr:uid="{9B290839-20C1-4154-A743-5C0B4C5010C6}"/>
    <cellStyle name="Normal 167 3 4 2" xfId="25503" xr:uid="{D7A37098-BC5D-4EE8-9827-05EBC2756A66}"/>
    <cellStyle name="Normal 167 3 4 2 2" xfId="34335" xr:uid="{658F23E0-7704-4EBD-8964-B9D2648832F5}"/>
    <cellStyle name="Normal 167 3 4 3" xfId="31327" xr:uid="{83D8B90D-D175-47B9-95C6-A70E57B2FD35}"/>
    <cellStyle name="Normal 167 3 4 4" xfId="38769" xr:uid="{2B0A9F70-911E-4363-932D-6E5C79FA39A3}"/>
    <cellStyle name="Normal 167 3 5" xfId="24483" xr:uid="{234BBD2B-6FA8-4BAD-9005-6B106A089F0A}"/>
    <cellStyle name="Normal 167 3 5 2" xfId="33037" xr:uid="{2455175B-88BE-4289-BBA3-61E537EA4FFF}"/>
    <cellStyle name="Normal 167 3 5 3" xfId="40696" xr:uid="{FCBBDBB9-1F13-4673-8F16-9F4BAF0030F2}"/>
    <cellStyle name="Normal 167 3 6" xfId="21508" xr:uid="{6FF62B0E-BFC9-4492-8F8F-909ABECA32C1}"/>
    <cellStyle name="Normal 167 3 6 2" xfId="29450" xr:uid="{D74F93DE-70D7-4D65-A7D4-CE4EC454132A}"/>
    <cellStyle name="Normal 167 3 7" xfId="27525" xr:uid="{BB838B0C-BD5E-4515-84D5-0651D58E58D8}"/>
    <cellStyle name="Normal 167 3 8" xfId="36681" xr:uid="{8A4D694E-E4B7-441B-87C6-834333ED6F92}"/>
    <cellStyle name="Normal 167 4" xfId="20675" xr:uid="{5E5B7CAB-C861-4CAC-ABB3-1BB0973B5104}"/>
    <cellStyle name="Normal 167 4 2" xfId="23645" xr:uid="{3C31BD96-6EE1-4CC3-8F3C-B8A658572291}"/>
    <cellStyle name="Normal 167 4 2 2" xfId="26225" xr:uid="{44E49AFA-DB17-4A1D-83BA-C6664A508524}"/>
    <cellStyle name="Normal 167 4 2 2 2" xfId="35242" xr:uid="{5903F537-7AB2-48DD-8473-DB3718387D30}"/>
    <cellStyle name="Normal 167 4 2 3" xfId="32010" xr:uid="{13760998-DE2B-4D75-B926-F0C9FB1B913E}"/>
    <cellStyle name="Normal 167 4 2 4" xfId="39595" xr:uid="{8553744F-DE6C-4042-AB80-8F016F7ABA50}"/>
    <cellStyle name="Normal 167 4 3" xfId="24610" xr:uid="{8A85C583-2B3F-4801-A884-4D1DB6A3016D}"/>
    <cellStyle name="Normal 167 4 3 2" xfId="33228" xr:uid="{E37B4D76-15F0-4D63-8DC6-B04019C22AA5}"/>
    <cellStyle name="Normal 167 4 3 3" xfId="41593" xr:uid="{51F68408-E09B-4C3B-826D-4C9AECBF4A38}"/>
    <cellStyle name="Normal 167 4 4" xfId="22201" xr:uid="{F26087DD-C905-4280-946E-4985E47BB199}"/>
    <cellStyle name="Normal 167 4 4 2" xfId="30261" xr:uid="{63E15E92-18C3-4DA9-8092-A3505A736C7C}"/>
    <cellStyle name="Normal 167 4 5" xfId="28309" xr:uid="{AEC71964-572E-44A4-AADC-22C39701BB8C}"/>
    <cellStyle name="Normal 167 4 6" xfId="37627" xr:uid="{DA3160DB-7BC4-43B5-9E07-BD9F8327E4FA}"/>
    <cellStyle name="Normal 167 5" xfId="20350" xr:uid="{338C4406-089F-467D-BE71-6168A741ACA6}"/>
    <cellStyle name="Normal 167 5 2" xfId="23197" xr:uid="{B46DC835-6932-4020-9F68-EF0CB0C89324}"/>
    <cellStyle name="Normal 167 5 2 2" xfId="31510" xr:uid="{7A2557BD-3E87-4D70-8BCC-BB4500550BEA}"/>
    <cellStyle name="Normal 167 5 2 3" xfId="39068" xr:uid="{C56041DF-D86F-4CBB-AA69-EB18DFA1CCB1}"/>
    <cellStyle name="Normal 167 5 3" xfId="25729" xr:uid="{A91E3F40-3E69-4875-ABD0-D0FDA37709E6}"/>
    <cellStyle name="Normal 167 5 3 2" xfId="34658" xr:uid="{986451C1-6A23-4801-90CF-6C5CABD89C9E}"/>
    <cellStyle name="Normal 167 5 3 3" xfId="41030" xr:uid="{337C2D1E-D5EC-4195-9FEE-4BB95678D270}"/>
    <cellStyle name="Normal 167 5 4" xfId="21691" xr:uid="{1618E175-226E-44E1-8C80-3855C192D7B6}"/>
    <cellStyle name="Normal 167 5 4 2" xfId="29656" xr:uid="{2BE42DC9-24DD-43CB-9C37-4E305312AE52}"/>
    <cellStyle name="Normal 167 5 5" xfId="27734" xr:uid="{2B7FA238-2FFF-4615-893B-C2A7C9EBD8F0}"/>
    <cellStyle name="Normal 167 5 6" xfId="37024" xr:uid="{9FDF670F-C900-45D0-A41B-4AB940DFA6FF}"/>
    <cellStyle name="Normal 167 6" xfId="22815" xr:uid="{D931BD1B-C1D9-455C-9F6C-16BF88D05FB3}"/>
    <cellStyle name="Normal 167 6 2" xfId="25152" xr:uid="{007BD58B-DFAF-4715-BC55-63A0640AC11C}"/>
    <cellStyle name="Normal 167 6 2 2" xfId="33957" xr:uid="{6FBFA99A-5825-416A-A903-B3A45C49F142}"/>
    <cellStyle name="Normal 167 6 3" xfId="30979" xr:uid="{CE3F227D-8D0E-4334-95BD-C8A518D9E95C}"/>
    <cellStyle name="Normal 167 6 4" xfId="38400" xr:uid="{87EC3CD7-77AF-4897-9E4B-3F27AB88F943}"/>
    <cellStyle name="Normal 167 7" xfId="24153" xr:uid="{5F57ADD5-D70B-4F71-82C8-CC8504819296}"/>
    <cellStyle name="Normal 167 7 2" xfId="32672" xr:uid="{922BA65D-29D1-4BEC-88ED-11B89253E46A}"/>
    <cellStyle name="Normal 167 7 3" xfId="40337" xr:uid="{B7C5BB26-0166-49F8-A1DB-2EBA179629B1}"/>
    <cellStyle name="Normal 167 8" xfId="21158" xr:uid="{389DE950-E914-456E-9A04-56A171D9EC4D}"/>
    <cellStyle name="Normal 167 8 2" xfId="29050" xr:uid="{CED13D46-E10F-47FA-A442-9BA325DC2727}"/>
    <cellStyle name="Normal 167 9" xfId="27161" xr:uid="{C3775740-FF49-4928-BC82-FB6B769F3CC2}"/>
    <cellStyle name="Normal 168" xfId="16464" xr:uid="{A6FDDB71-04B9-4BEA-B8D8-356666C3731A}"/>
    <cellStyle name="Normal 168 2" xfId="20040" xr:uid="{B8A99F76-9DD8-49A2-BFBD-689BF7B87FD9}"/>
    <cellStyle name="Normal 169" xfId="12893" xr:uid="{C161B552-723B-4010-9F04-04C921B57E15}"/>
    <cellStyle name="Normal 169 2" xfId="20049" xr:uid="{8A7158E2-64F6-497B-A153-4B3264359F2E}"/>
    <cellStyle name="Normal 17" xfId="633" xr:uid="{7B03088E-3C4C-49B3-BCB6-877362E8F07D}"/>
    <cellStyle name="Normal 17 2" xfId="7422" xr:uid="{B219ED53-32A5-47C1-B88D-68C4F1A54DBF}"/>
    <cellStyle name="Normal 17 2 2" xfId="8890" xr:uid="{8B03FDB4-4758-4A6D-8B8D-54F8901DAAB4}"/>
    <cellStyle name="Normal 17 2 3" xfId="9523" xr:uid="{7D0834BC-4493-47F5-B94E-083E8ADFDEC8}"/>
    <cellStyle name="Normal 17 2 4" xfId="9031" xr:uid="{2AD52C36-3BE4-4ABC-9E51-78A6DD88D12D}"/>
    <cellStyle name="Normal 17 2 5" xfId="8023" xr:uid="{DA6EFEB6-B700-465D-9CA2-49A6B91EF520}"/>
    <cellStyle name="Normal 17 3" xfId="7199" xr:uid="{3DE65046-DB2D-45BD-BB47-DC3CA58B9F16}"/>
    <cellStyle name="Normal 17 3 10" xfId="27101" xr:uid="{3AEFEBD9-27B2-4DF4-A58C-54578338EEFB}"/>
    <cellStyle name="Normal 17 3 11" xfId="36221" xr:uid="{A9B05299-6F7E-42AE-8677-BE0A657FD94B}"/>
    <cellStyle name="Normal 17 3 2" xfId="8855" xr:uid="{C208A164-82C8-4CEF-B922-94D73D89741D}"/>
    <cellStyle name="Normal 17 3 2 2" xfId="20717" xr:uid="{F42BBD0B-6671-4F36-BA07-24E1123D4FDD}"/>
    <cellStyle name="Normal 17 3 2 2 2" xfId="23695" xr:uid="{2FC2BD0D-738D-46CE-865B-36F0D149D0B4}"/>
    <cellStyle name="Normal 17 3 2 2 2 2" xfId="26321" xr:uid="{3236CA9B-0063-4F4D-AEAE-1B44BA50B96F}"/>
    <cellStyle name="Normal 17 3 2 2 2 2 2" xfId="35361" xr:uid="{3C3E1E0E-C381-4FDD-AB46-D6EDA95BCECC}"/>
    <cellStyle name="Normal 17 3 2 2 2 3" xfId="32106" xr:uid="{B40A39B0-52CE-4039-904E-9E3AF8BA404E}"/>
    <cellStyle name="Normal 17 3 2 2 2 4" xfId="39714" xr:uid="{28D1C7AA-AABA-4013-991C-7D9D8574A89E}"/>
    <cellStyle name="Normal 17 3 2 2 3" xfId="24661" xr:uid="{346D6FD2-8D5E-45A9-915D-096C7F85E6F2}"/>
    <cellStyle name="Normal 17 3 2 2 3 2" xfId="33341" xr:uid="{9875B162-3E09-42AB-9631-98ECAC14CDDB}"/>
    <cellStyle name="Normal 17 3 2 2 3 3" xfId="41706" xr:uid="{3DB78491-DB30-4E97-BC36-01373EFB18C5}"/>
    <cellStyle name="Normal 17 3 2 2 4" xfId="22305" xr:uid="{5F01615B-C253-4A7D-A051-B32DD3F7497A}"/>
    <cellStyle name="Normal 17 3 2 2 4 2" xfId="30387" xr:uid="{00BD44CF-457C-44BD-BC50-26C9DA2EF905}"/>
    <cellStyle name="Normal 17 3 2 2 5" xfId="28422" xr:uid="{CA7FA5AD-7BD9-4E01-B925-86AC808829F7}"/>
    <cellStyle name="Normal 17 3 2 2 6" xfId="37746" xr:uid="{46082B4A-E5E9-41CA-9D9D-2F8E74D50B95}"/>
    <cellStyle name="Normal 17 3 2 3" xfId="20397" xr:uid="{132D1E88-6916-4D9F-92C9-3AFADDA10A37}"/>
    <cellStyle name="Normal 17 3 2 3 2" xfId="23286" xr:uid="{72894FAC-84DD-4AD5-8A48-D3EC163E93FC}"/>
    <cellStyle name="Normal 17 3 2 3 2 2" xfId="31612" xr:uid="{06111A28-4C03-494C-B5F0-2A139E1DACC1}"/>
    <cellStyle name="Normal 17 3 2 3 2 3" xfId="39170" xr:uid="{12E546C2-7791-472F-B85E-3072168D70E1}"/>
    <cellStyle name="Normal 17 3 2 3 3" xfId="25827" xr:uid="{D3324B3E-E953-4CEC-B132-32E7849D0424}"/>
    <cellStyle name="Normal 17 3 2 3 3 2" xfId="34781" xr:uid="{ECFD8FFB-0F04-4FC6-B75E-1AF8116FA6AC}"/>
    <cellStyle name="Normal 17 3 2 3 3 3" xfId="41153" xr:uid="{412D45FC-B224-4215-AF4B-037EF7607958}"/>
    <cellStyle name="Normal 17 3 2 3 4" xfId="21802" xr:uid="{550877A6-36C1-4292-A02F-095DAD392178}"/>
    <cellStyle name="Normal 17 3 2 3 4 2" xfId="29791" xr:uid="{7E8BE588-F6A6-4681-9A20-F2B0B320D056}"/>
    <cellStyle name="Normal 17 3 2 3 5" xfId="27857" xr:uid="{34D16117-E86B-4039-9857-78D41DB82502}"/>
    <cellStyle name="Normal 17 3 2 3 6" xfId="37159" xr:uid="{636A74F6-00C4-4F25-9F57-3EB530ABF63C}"/>
    <cellStyle name="Normal 17 3 2 4" xfId="22866" xr:uid="{79228B35-D2B5-4467-89D6-9712DA392CC6}"/>
    <cellStyle name="Normal 17 3 2 4 2" xfId="25255" xr:uid="{DE91610A-EBD0-45BB-9012-8D30DDFF7391}"/>
    <cellStyle name="Normal 17 3 2 4 2 2" xfId="34072" xr:uid="{35E019E4-EFD7-47B3-A8DA-647FBA888D02}"/>
    <cellStyle name="Normal 17 3 2 4 3" xfId="31082" xr:uid="{37DA3991-E867-4FE9-87DA-3132C884ABA8}"/>
    <cellStyle name="Normal 17 3 2 4 4" xfId="38515" xr:uid="{A52F1975-B717-44A6-8A3C-6BB073479278}"/>
    <cellStyle name="Normal 17 3 2 5" xfId="24241" xr:uid="{1D454544-DE6D-45D5-A663-E37E87A04F9E}"/>
    <cellStyle name="Normal 17 3 2 5 2" xfId="32784" xr:uid="{EAD404DA-42AC-4889-B764-6A1442680506}"/>
    <cellStyle name="Normal 17 3 2 5 3" xfId="40449" xr:uid="{86D24F58-B030-4C7D-9AD4-7417BE98C1B5}"/>
    <cellStyle name="Normal 17 3 2 6" xfId="21265" xr:uid="{01700A50-80B7-4C6B-9CBE-24D5F07932A3}"/>
    <cellStyle name="Normal 17 3 2 6 2" xfId="29184" xr:uid="{7AAC11E0-D59B-4D2E-AB01-3B6A307E6D2D}"/>
    <cellStyle name="Normal 17 3 2 7" xfId="27272" xr:uid="{758ED446-2994-47A4-B242-DC4E78DB9426}"/>
    <cellStyle name="Normal 17 3 2 8" xfId="36418" xr:uid="{5F129130-54DD-418E-AB84-14709E1E6C1C}"/>
    <cellStyle name="Normal 17 3 2 9" xfId="20070" xr:uid="{0E8339FF-5ABB-4157-9006-CA97B7230EA0}"/>
    <cellStyle name="Normal 17 3 3" xfId="9522" xr:uid="{62103F4A-58BB-4CF5-8C67-2677D8D37339}"/>
    <cellStyle name="Normal 17 3 3 2" xfId="11850" xr:uid="{EC1D52C2-D7B1-43E7-96E4-28E8B5DC190E}"/>
    <cellStyle name="Normal 17 3 3 2 2" xfId="15429" xr:uid="{F40C6F6A-A4CF-44D3-8FF8-6A7B718C688F}"/>
    <cellStyle name="Normal 17 3 3 2 2 2" xfId="26502" xr:uid="{22D7F39F-0A65-4439-8FA3-4F823A3B07B0}"/>
    <cellStyle name="Normal 17 3 3 2 2 2 2" xfId="35557" xr:uid="{EE1265CB-FA3A-4AF1-A7A3-CA83D4679A77}"/>
    <cellStyle name="Normal 17 3 3 2 2 3" xfId="32285" xr:uid="{0DFED684-48C2-432C-8B0E-F73EFB50F076}"/>
    <cellStyle name="Normal 17 3 3 2 2 4" xfId="39902" xr:uid="{0DBCCADD-3916-4BF3-AC9C-181002CC6B90}"/>
    <cellStyle name="Normal 17 3 3 2 3" xfId="18956" xr:uid="{0C5FA607-67F8-46B4-A1C3-AC70B1CA08BF}"/>
    <cellStyle name="Normal 17 3 3 2 3 2" xfId="33528" xr:uid="{D3C03A49-7B13-4133-8844-6C329103EB64}"/>
    <cellStyle name="Normal 17 3 3 2 3 3" xfId="41887" xr:uid="{5207BF9A-908F-4E83-A65D-EAF08A1BBB19}"/>
    <cellStyle name="Normal 17 3 3 2 4" xfId="22478" xr:uid="{0DE6F03B-D6D9-45D7-A6F9-91B23F9B8926}"/>
    <cellStyle name="Normal 17 3 3 2 4 2" xfId="30584" xr:uid="{20CF2B5E-0E91-4AEA-9A84-2D77BC49FB9C}"/>
    <cellStyle name="Normal 17 3 3 2 5" xfId="28609" xr:uid="{E72D7B47-28B7-4AB1-B22C-2EA8130892CA}"/>
    <cellStyle name="Normal 17 3 3 2 6" xfId="37942" xr:uid="{4E102AA3-0606-4296-AD1E-94EDEB459CA8}"/>
    <cellStyle name="Normal 17 3 3 3" xfId="14022" xr:uid="{5C031AC3-1BE7-4541-AACF-9EA8511D8153}"/>
    <cellStyle name="Normal 17 3 3 3 2" xfId="23465" xr:uid="{57756E71-8AB6-476C-90E7-1E63327098A6}"/>
    <cellStyle name="Normal 17 3 3 3 2 2" xfId="31794" xr:uid="{E8B89F69-B7EB-4F27-A770-68F3840888A0}"/>
    <cellStyle name="Normal 17 3 3 3 2 3" xfId="39346" xr:uid="{ECA56FDE-C7D2-4AE8-8B5A-8AAC8E26E338}"/>
    <cellStyle name="Normal 17 3 3 3 3" xfId="26010" xr:uid="{24844E8B-BED8-487F-B5CC-3705C49C0AC6}"/>
    <cellStyle name="Normal 17 3 3 3 3 2" xfId="34976" xr:uid="{6C5DBBD8-092E-4288-8584-94FB692A86B4}"/>
    <cellStyle name="Normal 17 3 3 3 3 3" xfId="41342" xr:uid="{3865533F-13F5-4F62-82B5-D9FADE384A3F}"/>
    <cellStyle name="Normal 17 3 3 3 4" xfId="21984" xr:uid="{4BBC2BA0-D4C0-4148-A7B5-1AB769CBCB15}"/>
    <cellStyle name="Normal 17 3 3 3 4 2" xfId="29994" xr:uid="{08761CA4-786F-43C2-A173-BBF58AB13C27}"/>
    <cellStyle name="Normal 17 3 3 3 5" xfId="28053" xr:uid="{5C9DC7B9-BBC5-4A92-9FA2-E729F5035C2A}"/>
    <cellStyle name="Normal 17 3 3 3 6" xfId="37361" xr:uid="{CE986890-571D-421C-B327-F597D7BC49A5}"/>
    <cellStyle name="Normal 17 3 3 4" xfId="17552" xr:uid="{F9C3DD8D-AA74-45A4-8CB3-D84715009948}"/>
    <cellStyle name="Normal 17 3 3 4 2" xfId="25442" xr:uid="{732B8354-BD69-4659-8DA2-C3CF4F70C402}"/>
    <cellStyle name="Normal 17 3 3 4 2 2" xfId="34273" xr:uid="{F5747E95-DBF3-4468-A5F1-67FEB07E26FC}"/>
    <cellStyle name="Normal 17 3 3 4 3" xfId="31266" xr:uid="{E7D80DFD-66F1-4CEE-945D-1791D6409430}"/>
    <cellStyle name="Normal 17 3 3 4 4" xfId="38707" xr:uid="{35D386F8-F7FC-4F95-AADA-1C98DA289D50}"/>
    <cellStyle name="Normal 17 3 3 5" xfId="24424" xr:uid="{1838A2AD-DA47-4F75-95ED-4AB475F7E464}"/>
    <cellStyle name="Normal 17 3 3 5 2" xfId="32974" xr:uid="{75B24FC8-49AC-420F-9505-61C4D8B70BCB}"/>
    <cellStyle name="Normal 17 3 3 5 3" xfId="40633" xr:uid="{6D77CE94-E023-4103-A1C5-6945D4299C30}"/>
    <cellStyle name="Normal 17 3 3 6" xfId="21447" xr:uid="{A4869D4C-34F4-476F-B9B9-DCEF047EA58A}"/>
    <cellStyle name="Normal 17 3 3 6 2" xfId="29386" xr:uid="{2C84D249-824F-4FAB-B24B-D4281AC1C820}"/>
    <cellStyle name="Normal 17 3 3 7" xfId="27462" xr:uid="{6814FD54-D5CB-4DD1-B538-A53EA2985CA7}"/>
    <cellStyle name="Normal 17 3 3 8" xfId="36617" xr:uid="{DAC00640-EC39-4D5B-9E77-A1F0F881C0E6}"/>
    <cellStyle name="Normal 17 3 4" xfId="9041" xr:uid="{922DC269-B6B4-4159-9DF5-4883D7A27ACE}"/>
    <cellStyle name="Normal 17 3 4 2" xfId="23915" xr:uid="{16ACD2AD-11E1-4AF8-A4A1-0FFCF85E687D}"/>
    <cellStyle name="Normal 17 3 4 2 2" xfId="26633" xr:uid="{E93F4A9A-701E-40C1-982F-37E86DE4BAAF}"/>
    <cellStyle name="Normal 17 3 4 2 2 2" xfId="35717" xr:uid="{230517D4-D4FD-49DC-AEF3-912C6E155B23}"/>
    <cellStyle name="Normal 17 3 4 2 2 3" xfId="40062" xr:uid="{E881E90B-3402-440C-B928-9E2C9E78E33D}"/>
    <cellStyle name="Normal 17 3 4 2 3" xfId="32411" xr:uid="{61CFD76E-7523-4821-82AA-62F40BFB55F6}"/>
    <cellStyle name="Normal 17 3 4 2 3 2" xfId="42045" xr:uid="{24C0EC2B-5572-4775-B9EE-FAFF93B4FC86}"/>
    <cellStyle name="Normal 17 3 4 2 4" xfId="38097" xr:uid="{3911DCDD-56F4-48F4-AB6B-409D2AC4CDD9}"/>
    <cellStyle name="Normal 17 3 4 3" xfId="25545" xr:uid="{85132C19-2F27-4048-95C6-C7CA7B558A23}"/>
    <cellStyle name="Normal 17 3 4 3 2" xfId="34422" xr:uid="{93A33CA2-49F0-45C8-9F52-B800D965332F}"/>
    <cellStyle name="Normal 17 3 4 3 3" xfId="38852" xr:uid="{993250A4-14BD-4A44-BCC8-66FCC7352D0E}"/>
    <cellStyle name="Normal 17 3 4 4" xfId="24902" xr:uid="{0111F813-C6F5-4E8B-A957-2F39C8CBD7AD}"/>
    <cellStyle name="Normal 17 3 4 4 2" xfId="33685" xr:uid="{76E799A6-E34A-48CB-8370-6055A60A5974}"/>
    <cellStyle name="Normal 17 3 4 4 3" xfId="40794" xr:uid="{AAC23E90-4F94-478A-A23F-40B4FAA8EA24}"/>
    <cellStyle name="Normal 17 3 4 5" xfId="22621" xr:uid="{988FE05A-66D7-4858-B739-3E5FC69AB3C8}"/>
    <cellStyle name="Normal 17 3 4 5 2" xfId="30749" xr:uid="{BF33A1D8-EB4F-4E45-8F71-4E16654C28B3}"/>
    <cellStyle name="Normal 17 3 4 6" xfId="28773" xr:uid="{F40E9763-EA8A-4DE4-B4C1-5642B1213D31}"/>
    <cellStyle name="Normal 17 3 4 7" xfId="36786" xr:uid="{D8AA5C49-FE56-45BC-A641-EFD27D9FA722}"/>
    <cellStyle name="Normal 17 3 4 8" xfId="20904" xr:uid="{A6FC58FA-E679-49B2-AE57-83EBBA977797}"/>
    <cellStyle name="Normal 17 3 5" xfId="8022" xr:uid="{F8225E33-106C-4587-96D7-444885BB09D0}"/>
    <cellStyle name="Normal 17 3 5 2" xfId="11637" xr:uid="{F96E5AE3-D445-4F1E-B30D-1DA1BA3BDE09}"/>
    <cellStyle name="Normal 17 3 5 2 2" xfId="15220" xr:uid="{22FEE31F-22A7-43B9-8619-2FB18E8DDD48}"/>
    <cellStyle name="Normal 17 3 5 2 2 2" xfId="35181" xr:uid="{C4F5B125-ADB5-44A7-B100-A77E2D3BEEBB}"/>
    <cellStyle name="Normal 17 3 5 2 3" xfId="18747" xr:uid="{3D8C3719-9124-474D-AB0D-52AFDFBAD842}"/>
    <cellStyle name="Normal 17 3 5 2 4" xfId="39534" xr:uid="{DB4D48CA-12FA-48E7-A7A8-632232669404}"/>
    <cellStyle name="Normal 17 3 5 3" xfId="13825" xr:uid="{3D2EB0C4-3650-473D-9533-A25B80CA9ADA}"/>
    <cellStyle name="Normal 17 3 5 3 2" xfId="33167" xr:uid="{9668DF78-C750-46AA-8D04-2266496361B9}"/>
    <cellStyle name="Normal 17 3 5 3 3" xfId="41532" xr:uid="{8143D20A-85C3-487E-9D86-96903B4B15F0}"/>
    <cellStyle name="Normal 17 3 5 4" xfId="17360" xr:uid="{3DBC7808-C220-4987-9FEA-060783054483}"/>
    <cellStyle name="Normal 17 3 5 4 2" xfId="30199" xr:uid="{FDE87CF4-8988-4D5C-A412-8470477999D1}"/>
    <cellStyle name="Normal 17 3 5 5" xfId="28249" xr:uid="{A8E6012B-0CB1-4568-A8A6-F135725D3CCD}"/>
    <cellStyle name="Normal 17 3 5 6" xfId="37565" xr:uid="{01663785-36D9-40D8-B8DA-4F658CE3AE2F}"/>
    <cellStyle name="Normal 17 3 6" xfId="20300" xr:uid="{41A59097-BF77-485E-9D94-83DCD670A7EA}"/>
    <cellStyle name="Normal 17 3 6 2" xfId="23140" xr:uid="{ED88125A-0430-48CC-B712-400FFB1A9613}"/>
    <cellStyle name="Normal 17 3 6 2 2" xfId="31451" xr:uid="{B6F8B57D-D815-4E46-9A37-A90FD34F821D}"/>
    <cellStyle name="Normal 17 3 6 2 3" xfId="39009" xr:uid="{3C14C6DD-3424-4510-AE0B-2F29450CB096}"/>
    <cellStyle name="Normal 17 3 6 3" xfId="25670" xr:uid="{E05A53AC-9FB2-41E6-BA2C-98156EB0860C}"/>
    <cellStyle name="Normal 17 3 6 3 2" xfId="34596" xr:uid="{9E5742A7-5621-48BF-A8A7-EB7D98F4B824}"/>
    <cellStyle name="Normal 17 3 6 3 3" xfId="40968" xr:uid="{D09B0376-F62F-40EF-A933-9215B8B1C23E}"/>
    <cellStyle name="Normal 17 3 6 4" xfId="21630" xr:uid="{AEE17055-4003-46B1-98C2-7F030CC69AAA}"/>
    <cellStyle name="Normal 17 3 6 4 2" xfId="29592" xr:uid="{476D789B-CB81-4463-B3A3-AB208CB12DCA}"/>
    <cellStyle name="Normal 17 3 6 5" xfId="27672" xr:uid="{34930048-52EB-4B5A-BC11-9516BFBB8DB7}"/>
    <cellStyle name="Normal 17 3 6 6" xfId="36960" xr:uid="{FDBD166A-083F-4EAD-9971-2AA5861EBA80}"/>
    <cellStyle name="Normal 17 3 7" xfId="22761" xr:uid="{8756AC9E-7DF1-49DA-9B0E-E53AB3A967C7}"/>
    <cellStyle name="Normal 17 3 7 2" xfId="25095" xr:uid="{AF7E6A1D-137C-42E8-8175-03567A5D48D3}"/>
    <cellStyle name="Normal 17 3 7 2 2" xfId="33897" xr:uid="{38FD9305-BFCB-4F90-A4F4-6BCA009B10DF}"/>
    <cellStyle name="Normal 17 3 7 3" xfId="30922" xr:uid="{19FFB236-5854-441D-BE42-1363B1849839}"/>
    <cellStyle name="Normal 17 3 7 4" xfId="38338" xr:uid="{F738C2F3-4356-446F-969E-A8AF54B4F5A0}"/>
    <cellStyle name="Normal 17 3 8" xfId="24097" xr:uid="{1D098861-47EE-455F-A7BA-85C92AB78BBD}"/>
    <cellStyle name="Normal 17 3 8 2" xfId="32612" xr:uid="{4EF6BAEB-611D-429D-B0BC-AD7ECE399423}"/>
    <cellStyle name="Normal 17 3 8 3" xfId="40277" xr:uid="{7152130B-AA8D-4477-83A6-170194424AF1}"/>
    <cellStyle name="Normal 17 3 9" xfId="21095" xr:uid="{5256446B-3FB1-43DC-B0CD-4276684A87DD}"/>
    <cellStyle name="Normal 17 3 9 2" xfId="28983" xr:uid="{A4973644-E4A1-43A1-A1FD-10172C101944}"/>
    <cellStyle name="Normal 17 4" xfId="8598" xr:uid="{492E7561-9465-47F2-9E97-606CE4E93678}"/>
    <cellStyle name="Normal 17 4 2" xfId="9788" xr:uid="{F78F8F1A-F713-4251-94AE-FFFAAAB39EE5}"/>
    <cellStyle name="Normal 17 4 3" xfId="9084" xr:uid="{B52E2C44-4416-42AE-91ED-AD43A1134B81}"/>
    <cellStyle name="Normal 17 5" xfId="7637" xr:uid="{F6D9C29F-DE08-4CA4-8079-E09E4E1CEB5F}"/>
    <cellStyle name="Normal 17 6" xfId="7326" xr:uid="{069C058F-E1CD-423B-9C43-8EBE40EEC5B5}"/>
    <cellStyle name="Normal 170" xfId="13174" xr:uid="{192DF373-83F8-4A50-A1F0-C24E2390E9CB}"/>
    <cellStyle name="Normal 170 2" xfId="20053" xr:uid="{420B8C02-DFCC-4910-9D46-41FE22E8F813}"/>
    <cellStyle name="Normal 171" xfId="13902" xr:uid="{27831134-FDA1-41B6-A0F7-B7C82715F59B}"/>
    <cellStyle name="Normal 171 2" xfId="20131" xr:uid="{E82999CE-EDE6-4649-B976-7AA5C46B9FB3}"/>
    <cellStyle name="Normal 172" xfId="16475" xr:uid="{9E827155-9032-4080-8A12-9D852EB61923}"/>
    <cellStyle name="Normal 172 2" xfId="20137" xr:uid="{8A7DC8CC-0F51-4DF6-AA74-B1E1683EAECD}"/>
    <cellStyle name="Normal 173" xfId="16469" xr:uid="{E2714DCA-9EFF-4F60-9F90-4E8AAC0CDAB7}"/>
    <cellStyle name="Normal 173 2" xfId="20224" xr:uid="{5678F433-DE41-46A9-9EEB-D8D81883299E}"/>
    <cellStyle name="Normal 174" xfId="16468" xr:uid="{20481F9F-67D5-4964-8B16-41A1B6A022CA}"/>
    <cellStyle name="Normal 174 2" xfId="20242" xr:uid="{66DD126A-0F4C-4F94-A8B5-CC355EE212A8}"/>
    <cellStyle name="Normal 175" xfId="13020" xr:uid="{6A94645F-3024-43C1-B113-605A8EBF8649}"/>
    <cellStyle name="Normal 175 2" xfId="23895" xr:uid="{23D6230C-480D-42C7-BAAE-5AC328414B75}"/>
    <cellStyle name="Normal 175 2 2" xfId="26582" xr:uid="{61E07788-9C15-4F08-A603-52571DFD45B5}"/>
    <cellStyle name="Normal 175 2 2 2" xfId="35645" xr:uid="{201A5315-1C0C-436F-872B-72D690D3CEC6}"/>
    <cellStyle name="Normal 175 2 2 3" xfId="39990" xr:uid="{6A74C79C-E7B5-4C1D-B853-A1656F0DD63D}"/>
    <cellStyle name="Normal 175 2 3" xfId="32365" xr:uid="{C04A258E-5C0C-450B-9510-913E4781A1E8}"/>
    <cellStyle name="Normal 175 2 3 2" xfId="41973" xr:uid="{3698AAB6-6530-475E-B8EC-36B9647457D2}"/>
    <cellStyle name="Normal 175 2 4" xfId="38030" xr:uid="{6E97D2BE-651D-4F5E-93E0-F65CED21FE3D}"/>
    <cellStyle name="Normal 175 3" xfId="25526" xr:uid="{AD4913C6-BD4A-43A3-B9D9-B13B7DF89E39}"/>
    <cellStyle name="Normal 175 3 2" xfId="34364" xr:uid="{FC813311-74ED-4481-959D-016D4DF63E7E}"/>
    <cellStyle name="Normal 175 3 3" xfId="38794" xr:uid="{D19DB5FC-6B30-4EA4-A23E-16FD58CB3984}"/>
    <cellStyle name="Normal 175 4" xfId="24858" xr:uid="{15EB03A6-B2E4-49BB-8D6D-E84B7D23518F}"/>
    <cellStyle name="Normal 175 4 2" xfId="33614" xr:uid="{4BBC699C-1A4F-4E7D-BEB4-0735CBCF3646}"/>
    <cellStyle name="Normal 175 4 3" xfId="40723" xr:uid="{994C073F-9135-44BF-85CD-B3B7C800D25A}"/>
    <cellStyle name="Normal 175 5" xfId="22556" xr:uid="{571E2C98-4A16-4D0F-9316-1DA61EFB92B0}"/>
    <cellStyle name="Normal 175 5 2" xfId="30672" xr:uid="{A128E134-4295-48D7-B94F-EF81B78222AC}"/>
    <cellStyle name="Normal 175 6" xfId="28695" xr:uid="{C6935A19-AEB5-4D52-B1BC-35F5373547DE}"/>
    <cellStyle name="Normal 175 7" xfId="36708" xr:uid="{C6C36D48-1F3C-407E-8230-9C17DFAB3E27}"/>
    <cellStyle name="Normal 176" xfId="13019" xr:uid="{B333A7D9-FF3D-4AD7-8EF0-9F72ECF9C79D}"/>
    <cellStyle name="Normal 176 2" xfId="20595" xr:uid="{4E8B7C8E-9905-4E77-A268-F4B989AA6B9E}"/>
    <cellStyle name="Normal 177" xfId="12946" xr:uid="{A43E7A19-BE68-4E93-BFFB-4F388B253BF7}"/>
    <cellStyle name="Normal 177 2" xfId="20609" xr:uid="{DE15DC41-8246-4DD8-BE2A-61DDC600B5D5}"/>
    <cellStyle name="Normal 178" xfId="14042" xr:uid="{01622E0B-42D1-4AF0-AD35-37C0E501E96B}"/>
    <cellStyle name="Normal 178 2" xfId="20979" xr:uid="{20CE2E6A-5CB1-463B-B5EF-6BD23681C8D2}"/>
    <cellStyle name="Normal 179" xfId="16473" xr:uid="{40492B3F-2C80-435B-A598-261016BEE9E2}"/>
    <cellStyle name="Normal 179 2" xfId="20976" xr:uid="{9A7FF17C-1314-49F6-9484-D4780AAD7485}"/>
    <cellStyle name="Normal 18" xfId="316" xr:uid="{1B921F7C-9626-413C-B9CB-3A3192FA5F44}"/>
    <cellStyle name="Normal 18 10" xfId="6632" xr:uid="{AB0BBFEB-82A9-4038-B971-8C8024E75D98}"/>
    <cellStyle name="Normal 18 11" xfId="42659" xr:uid="{7E7DF6C3-4A35-4B27-8A5A-214B0BA4ECA9}"/>
    <cellStyle name="Normal 18 2" xfId="817" xr:uid="{102488E6-E1CB-426C-AD7D-8260A1442FCF}"/>
    <cellStyle name="Normal 18 2 2" xfId="1962" xr:uid="{408F771A-D118-4D9D-A3AE-21EE8F12910F}"/>
    <cellStyle name="Normal 18 2 2 2" xfId="3725" xr:uid="{530D8E96-5A1E-42C9-97DF-142FB443D36A}"/>
    <cellStyle name="Normal 18 2 2 2 2" xfId="9524" xr:uid="{82D88C04-C0AE-410B-BDFE-4F6A875532BC}"/>
    <cellStyle name="Normal 18 2 2 2 3" xfId="45750" xr:uid="{D458D4DF-F54B-46A7-935B-A39AA5699FDB}"/>
    <cellStyle name="Normal 18 2 2 3" xfId="5096" xr:uid="{CBCBB4CA-14E2-4BBD-89FE-D21E47FE9CAB}"/>
    <cellStyle name="Normal 18 2 2 3 2" xfId="47099" xr:uid="{DF979A85-1081-4B9D-9297-801E0E4DE44D}"/>
    <cellStyle name="Normal 18 2 2 4" xfId="8891" xr:uid="{AB3B9F29-A6D9-4938-849D-7AD40251B266}"/>
    <cellStyle name="Normal 18 2 2 5" xfId="44009" xr:uid="{D16B010C-5D5B-4420-9CEF-03A946E19C42}"/>
    <cellStyle name="Normal 18 2 3" xfId="1400" xr:uid="{EEC0A073-63AD-4871-B5EA-2B1A5509B651}"/>
    <cellStyle name="Normal 18 2 3 2" xfId="3207" xr:uid="{75D63877-620B-4BA1-BBA2-0B0CCFCDD161}"/>
    <cellStyle name="Normal 18 2 3 2 2" xfId="45232" xr:uid="{A4FB4DD8-8BC4-4819-876A-7E886B5D7C9D}"/>
    <cellStyle name="Normal 18 2 3 3" xfId="8024" xr:uid="{6F24D1EE-8CA8-4B46-B519-642CDD5B1782}"/>
    <cellStyle name="Normal 18 2 3 4" xfId="43491" xr:uid="{75D99E2B-F0AF-4F38-B9D6-8317163BB4D3}"/>
    <cellStyle name="Normal 18 2 4" xfId="2629" xr:uid="{9758BD09-8EF7-4267-B7DE-7ED105B5EF7A}"/>
    <cellStyle name="Normal 18 2 4 2" xfId="44654" xr:uid="{3C3287BB-1DC1-40F7-BBEA-14EE7F5B650F}"/>
    <cellStyle name="Normal 18 2 5" xfId="4578" xr:uid="{D08D551B-8A1F-4298-BBA1-E1C794E553AD}"/>
    <cellStyle name="Normal 18 2 5 2" xfId="46581" xr:uid="{25E6754E-E18C-46E2-A2FD-5DDB3718BBC3}"/>
    <cellStyle name="Normal 18 2 6" xfId="5639" xr:uid="{1A142320-2702-4531-BA93-B0C8883523C2}"/>
    <cellStyle name="Normal 18 2 6 2" xfId="47639" xr:uid="{32FD388B-845B-4917-8D61-56CF3C6F785B}"/>
    <cellStyle name="Normal 18 2 7" xfId="7450" xr:uid="{79D4320F-EF48-46E0-A675-48511A340FCE}"/>
    <cellStyle name="Normal 18 2 8" xfId="42913" xr:uid="{AB8AFD16-3CE4-47FE-ABF8-DF55F5E7852A}"/>
    <cellStyle name="Normal 18 3" xfId="1722" xr:uid="{DA1405AA-AA08-4252-B42C-9961F6170811}"/>
    <cellStyle name="Normal 18 3 10" xfId="27102" xr:uid="{AE690CAB-4246-41D8-9A8F-39FA4AE5DCFD}"/>
    <cellStyle name="Normal 18 3 11" xfId="36222" xr:uid="{0F6AAE5B-DFDF-4652-88B6-1F005F30BB14}"/>
    <cellStyle name="Normal 18 3 12" xfId="6585" xr:uid="{38B05168-9C4E-4FE6-91C6-72614D1D0EDC}"/>
    <cellStyle name="Normal 18 3 13" xfId="8025" xr:uid="{4C4AA96E-161A-4B25-9157-CDF9782BEC79}"/>
    <cellStyle name="Normal 18 3 14" xfId="43773" xr:uid="{96F7963D-3B62-4A66-981C-72A8C22A002A}"/>
    <cellStyle name="Normal 18 3 2" xfId="3489" xr:uid="{8697553A-62CB-4D52-9965-5A3BD62FD581}"/>
    <cellStyle name="Normal 18 3 2 10" xfId="8026" xr:uid="{C44EA036-D402-401C-A8E8-A6B590958BBD}"/>
    <cellStyle name="Normal 18 3 2 11" xfId="45514" xr:uid="{D027DF18-04FF-4578-962E-5B22B660BDF1}"/>
    <cellStyle name="Normal 18 3 2 2" xfId="20718" xr:uid="{3DBB00B6-2D8A-41C5-8D65-37A05C65CE1F}"/>
    <cellStyle name="Normal 18 3 2 2 2" xfId="23696" xr:uid="{7EB3C308-8BE6-4FF5-A3C5-A52AA6140637}"/>
    <cellStyle name="Normal 18 3 2 2 2 2" xfId="26322" xr:uid="{816593CC-AE10-4747-AA9A-21B429A7AE6F}"/>
    <cellStyle name="Normal 18 3 2 2 2 2 2" xfId="35362" xr:uid="{1AB1E9E6-CA19-421F-8C44-E2279C6C63B7}"/>
    <cellStyle name="Normal 18 3 2 2 2 3" xfId="32107" xr:uid="{A03DFBB9-D161-49E5-B0F9-CB42695D898F}"/>
    <cellStyle name="Normal 18 3 2 2 2 4" xfId="39715" xr:uid="{F813AD7B-FF1A-41D6-9137-D252D78B715B}"/>
    <cellStyle name="Normal 18 3 2 2 3" xfId="24662" xr:uid="{4DF4CF60-5432-4504-84EE-48E0F2022CDC}"/>
    <cellStyle name="Normal 18 3 2 2 3 2" xfId="33342" xr:uid="{71072531-974C-4BC1-BCB3-42FCB3A0DDC6}"/>
    <cellStyle name="Normal 18 3 2 2 3 3" xfId="41707" xr:uid="{0A34ACF8-8B80-4AE8-9AD7-BD64859BCF88}"/>
    <cellStyle name="Normal 18 3 2 2 4" xfId="22306" xr:uid="{07F34632-BDF1-4429-A967-268E424DD375}"/>
    <cellStyle name="Normal 18 3 2 2 4 2" xfId="30388" xr:uid="{3EEBFEAD-ECC8-48DE-9A12-9B5743B66975}"/>
    <cellStyle name="Normal 18 3 2 2 5" xfId="28423" xr:uid="{DC888F86-EC26-4573-86CE-CEE5B9D9BD93}"/>
    <cellStyle name="Normal 18 3 2 2 6" xfId="37747" xr:uid="{9086AF74-F20A-4BC8-9082-BAB9B18446E8}"/>
    <cellStyle name="Normal 18 3 2 3" xfId="20398" xr:uid="{CE676514-15AD-41E8-9F08-0D8CAEEFE280}"/>
    <cellStyle name="Normal 18 3 2 3 2" xfId="23287" xr:uid="{65BCEAF2-9EDA-4B40-A097-C0CFE6014588}"/>
    <cellStyle name="Normal 18 3 2 3 2 2" xfId="31613" xr:uid="{BAC00AE8-E23E-44F9-8B35-767161F0848C}"/>
    <cellStyle name="Normal 18 3 2 3 2 3" xfId="39171" xr:uid="{98DFA69A-4181-47BA-AE26-8CE2483A7FF5}"/>
    <cellStyle name="Normal 18 3 2 3 3" xfId="25828" xr:uid="{D95D0364-6338-4BDC-A1E0-8ABCE3B36115}"/>
    <cellStyle name="Normal 18 3 2 3 3 2" xfId="34782" xr:uid="{0679767E-64A2-4BB2-886A-E4F01AD58E69}"/>
    <cellStyle name="Normal 18 3 2 3 3 3" xfId="41154" xr:uid="{DF7E3D93-DE10-4A78-BD0B-8E7137DF71BC}"/>
    <cellStyle name="Normal 18 3 2 3 4" xfId="21803" xr:uid="{668D5D14-B0CE-4F97-9992-D71F96386B54}"/>
    <cellStyle name="Normal 18 3 2 3 4 2" xfId="29792" xr:uid="{99BEAAB6-35D3-46AC-A379-C6AACE68CFB3}"/>
    <cellStyle name="Normal 18 3 2 3 5" xfId="27858" xr:uid="{68C2D5E5-6CFD-4E73-843C-39DD4DE2B853}"/>
    <cellStyle name="Normal 18 3 2 3 6" xfId="37160" xr:uid="{C8B7C87D-D36A-4D10-A0D0-A6BDD8EA98B0}"/>
    <cellStyle name="Normal 18 3 2 4" xfId="22867" xr:uid="{CDA2A380-9082-405C-99C6-7BE80DE7091F}"/>
    <cellStyle name="Normal 18 3 2 4 2" xfId="25256" xr:uid="{33DC8727-CF13-4B5D-96A5-DF21DCA038FF}"/>
    <cellStyle name="Normal 18 3 2 4 2 2" xfId="34073" xr:uid="{51E77881-92DA-4972-87CE-34419947420C}"/>
    <cellStyle name="Normal 18 3 2 4 3" xfId="31083" xr:uid="{BDE86213-F133-4A81-8F8D-A369711A6703}"/>
    <cellStyle name="Normal 18 3 2 4 4" xfId="38516" xr:uid="{858264B8-5BAB-4AF7-976D-AC2E5C10F2F7}"/>
    <cellStyle name="Normal 18 3 2 5" xfId="24242" xr:uid="{65C360CF-A245-4D38-90DD-33FEB202C511}"/>
    <cellStyle name="Normal 18 3 2 5 2" xfId="32785" xr:uid="{E4015F09-D4E3-4F3D-9E3D-3EF98B3D6D32}"/>
    <cellStyle name="Normal 18 3 2 5 3" xfId="40450" xr:uid="{14E981CB-0E08-4BFF-84B0-EA521FC75F4F}"/>
    <cellStyle name="Normal 18 3 2 6" xfId="21266" xr:uid="{33C41B14-0280-4A82-8A30-F78C0A7635BA}"/>
    <cellStyle name="Normal 18 3 2 6 2" xfId="29185" xr:uid="{080284B2-1EA1-4D72-8EE7-4F4D2A0763A0}"/>
    <cellStyle name="Normal 18 3 2 7" xfId="27273" xr:uid="{614C8FA0-331C-4285-B281-A9C564F28765}"/>
    <cellStyle name="Normal 18 3 2 8" xfId="36419" xr:uid="{71ABBAC1-9DA0-449B-9C72-E9491551ABCA}"/>
    <cellStyle name="Normal 18 3 2 9" xfId="20071" xr:uid="{516DA2E3-1C6E-4A6B-B308-2A5FC38A1B81}"/>
    <cellStyle name="Normal 18 3 3" xfId="4860" xr:uid="{50963F80-4735-4559-962C-4244874E74A2}"/>
    <cellStyle name="Normal 18 3 3 10" xfId="8856" xr:uid="{9367D1AA-77BC-47A9-B865-C74B18D47100}"/>
    <cellStyle name="Normal 18 3 3 11" xfId="46863" xr:uid="{3B940690-95C4-4A3A-A374-06B29980340B}"/>
    <cellStyle name="Normal 18 3 3 2" xfId="9525" xr:uid="{6580B23A-43C0-49A6-A7A4-92B37E3BD75C}"/>
    <cellStyle name="Normal 18 3 3 2 2" xfId="23822" xr:uid="{491F4321-E070-4764-9C0A-71CB09B5D4BF}"/>
    <cellStyle name="Normal 18 3 3 2 2 2" xfId="26503" xr:uid="{F034C714-9BD0-4EA9-ABBA-947FA72D85FD}"/>
    <cellStyle name="Normal 18 3 3 2 2 2 2" xfId="35558" xr:uid="{24C2A6F3-803D-4A65-A08E-64BAFA5F7333}"/>
    <cellStyle name="Normal 18 3 3 2 2 3" xfId="32286" xr:uid="{EC0AA3D4-28C6-4365-A3A1-A0E4D637D91E}"/>
    <cellStyle name="Normal 18 3 3 2 2 4" xfId="39903" xr:uid="{C1276F70-3FEA-4ACE-A331-25FF0B584826}"/>
    <cellStyle name="Normal 18 3 3 2 3" xfId="24787" xr:uid="{99EC37FB-DC5E-43E6-8886-A43BF42DAD4F}"/>
    <cellStyle name="Normal 18 3 3 2 3 2" xfId="33529" xr:uid="{C67F2563-A01F-4863-AB39-B28AC3702CDC}"/>
    <cellStyle name="Normal 18 3 3 2 3 3" xfId="41888" xr:uid="{C12FB12A-23EC-4E18-A5ED-EE06BE293D51}"/>
    <cellStyle name="Normal 18 3 3 2 4" xfId="22479" xr:uid="{6DAD84B7-A7FA-4FA5-A7A2-1864F2D792A1}"/>
    <cellStyle name="Normal 18 3 3 2 4 2" xfId="30585" xr:uid="{127075E2-B7B6-45ED-A0CF-A5C2BC477B4A}"/>
    <cellStyle name="Normal 18 3 3 2 5" xfId="28610" xr:uid="{A0838C1E-3C11-487A-986F-3A32D480E0B3}"/>
    <cellStyle name="Normal 18 3 3 2 6" xfId="37943" xr:uid="{CA9A7B8F-E2EE-47E5-9850-61D7A3A956EC}"/>
    <cellStyle name="Normal 18 3 3 2 7" xfId="20834" xr:uid="{7DAF3AA8-C7FC-4EB3-9AF4-D3C88E3EBABE}"/>
    <cellStyle name="Normal 18 3 3 3" xfId="20516" xr:uid="{1463D535-CF4D-4DE4-B8B2-BBEAA885C89D}"/>
    <cellStyle name="Normal 18 3 3 3 2" xfId="23466" xr:uid="{39492904-72A7-4A9B-93F9-E1E1F2D2BFF4}"/>
    <cellStyle name="Normal 18 3 3 3 2 2" xfId="31795" xr:uid="{0B309568-0776-4FF0-B2EF-F3CB8D0B7A87}"/>
    <cellStyle name="Normal 18 3 3 3 2 3" xfId="39347" xr:uid="{97A5B63D-3A94-4B5B-A652-E2F00DFD7304}"/>
    <cellStyle name="Normal 18 3 3 3 3" xfId="26011" xr:uid="{284F2F08-2EC3-45CE-BF2A-190DB179DF78}"/>
    <cellStyle name="Normal 18 3 3 3 3 2" xfId="34977" xr:uid="{147C4184-494F-473A-917E-3DCD3E12C374}"/>
    <cellStyle name="Normal 18 3 3 3 3 3" xfId="41343" xr:uid="{D2AE717D-6C9A-4EC3-B629-18E42059EE63}"/>
    <cellStyle name="Normal 18 3 3 3 4" xfId="21985" xr:uid="{AAEA667E-8BB5-40EF-BCB1-FEDBBADB0FBA}"/>
    <cellStyle name="Normal 18 3 3 3 4 2" xfId="29995" xr:uid="{B1B4DA8F-E095-462C-BA3D-26A6503CF004}"/>
    <cellStyle name="Normal 18 3 3 3 5" xfId="28054" xr:uid="{1F3209ED-E941-4CCA-84A3-0F464999666E}"/>
    <cellStyle name="Normal 18 3 3 3 6" xfId="37362" xr:uid="{FAFE2F55-1DD0-4F46-9407-309653F7D4C0}"/>
    <cellStyle name="Normal 18 3 3 4" xfId="22993" xr:uid="{27E71D97-58E1-4453-83E7-04FDE1961255}"/>
    <cellStyle name="Normal 18 3 3 4 2" xfId="25443" xr:uid="{633F2267-D25E-48C2-899F-402D2DBAB7A9}"/>
    <cellStyle name="Normal 18 3 3 4 2 2" xfId="34274" xr:uid="{CB3E4465-D6A2-4805-A2C7-4B102116B8E8}"/>
    <cellStyle name="Normal 18 3 3 4 3" xfId="31267" xr:uid="{AE44F9ED-2B6D-4243-BF41-F2B80D1DE187}"/>
    <cellStyle name="Normal 18 3 3 4 4" xfId="38708" xr:uid="{693947FC-36BC-4151-8168-7CAE9DB8DA79}"/>
    <cellStyle name="Normal 18 3 3 5" xfId="24425" xr:uid="{4C68A331-D3F9-4802-9E97-63A2AA111BE9}"/>
    <cellStyle name="Normal 18 3 3 5 2" xfId="32975" xr:uid="{C539D3A0-32EC-4207-81A7-320510288A9B}"/>
    <cellStyle name="Normal 18 3 3 5 3" xfId="40634" xr:uid="{BED45A70-2264-4B75-942E-56CD3F1AAFA0}"/>
    <cellStyle name="Normal 18 3 3 6" xfId="21448" xr:uid="{980FF668-BD68-479E-A742-3E7F1D442926}"/>
    <cellStyle name="Normal 18 3 3 6 2" xfId="29387" xr:uid="{6619893A-349E-4A85-854F-57617BE03E95}"/>
    <cellStyle name="Normal 18 3 3 7" xfId="27463" xr:uid="{5A9DF60D-6387-499A-AF9F-E1419C0C5D5D}"/>
    <cellStyle name="Normal 18 3 3 8" xfId="36618" xr:uid="{96B6B1FB-37DC-44F7-B5A7-FA7932CF2348}"/>
    <cellStyle name="Normal 18 3 3 9" xfId="20177" xr:uid="{E124F082-DEC2-4D1D-AF7A-F8C3BC086B25}"/>
    <cellStyle name="Normal 18 3 4" xfId="20905" xr:uid="{AD963C79-110E-4236-96D3-A5EF79879DCC}"/>
    <cellStyle name="Normal 18 3 4 2" xfId="23916" xr:uid="{4EE54F7B-FF74-48D0-8253-DF155AA96E05}"/>
    <cellStyle name="Normal 18 3 4 2 2" xfId="26634" xr:uid="{A76F1797-2E92-48B0-BABB-88E2C303D91F}"/>
    <cellStyle name="Normal 18 3 4 2 2 2" xfId="35718" xr:uid="{6BA2FF39-500B-4E39-8962-E8771FCE2CC3}"/>
    <cellStyle name="Normal 18 3 4 2 2 3" xfId="40063" xr:uid="{01D74B63-B39C-457A-9CC8-F44E22253C0D}"/>
    <cellStyle name="Normal 18 3 4 2 3" xfId="32412" xr:uid="{D81BF4E9-DCF2-40EE-9C26-50A578AF9F07}"/>
    <cellStyle name="Normal 18 3 4 2 3 2" xfId="42046" xr:uid="{6A232412-F39F-4BB6-8F5E-2C3890D02E85}"/>
    <cellStyle name="Normal 18 3 4 2 4" xfId="38098" xr:uid="{E17FC53A-54B7-4890-BE76-E0A30C16A3EB}"/>
    <cellStyle name="Normal 18 3 4 3" xfId="25546" xr:uid="{0DE0DC80-3982-4D0F-93E4-3E352804E340}"/>
    <cellStyle name="Normal 18 3 4 3 2" xfId="34423" xr:uid="{9C043EC7-CE9D-45AF-9635-FB1FACEF5A07}"/>
    <cellStyle name="Normal 18 3 4 3 3" xfId="38853" xr:uid="{E65625B6-53FF-4FF0-B7CA-00986EDB3A2D}"/>
    <cellStyle name="Normal 18 3 4 4" xfId="24903" xr:uid="{78E630D2-AE76-4B1C-9143-42C9707CB209}"/>
    <cellStyle name="Normal 18 3 4 4 2" xfId="33686" xr:uid="{A6B71569-2BBC-46AA-BC3D-79044A979CDF}"/>
    <cellStyle name="Normal 18 3 4 4 3" xfId="40795" xr:uid="{339ABE8B-C124-44D4-8D60-BAD4484C5ABD}"/>
    <cellStyle name="Normal 18 3 4 5" xfId="22622" xr:uid="{4E1EA41F-B345-4DD4-92AA-6B6B380521A6}"/>
    <cellStyle name="Normal 18 3 4 5 2" xfId="30750" xr:uid="{65D5C2DD-0C07-4087-A5A4-FC824BF14452}"/>
    <cellStyle name="Normal 18 3 4 6" xfId="28774" xr:uid="{B6D11C7A-A947-4F9B-A1BD-3E4E1F1A4CBC}"/>
    <cellStyle name="Normal 18 3 4 7" xfId="36787" xr:uid="{51AFAA9C-2E56-4A62-9B77-38DD82F20786}"/>
    <cellStyle name="Normal 18 3 5" xfId="20627" xr:uid="{9AEA6519-13A4-4174-8D9D-D0DF9FE1D4E7}"/>
    <cellStyle name="Normal 18 3 5 2" xfId="23591" xr:uid="{04DD26E0-D117-49CD-A7A1-88FB77A9A74E}"/>
    <cellStyle name="Normal 18 3 5 2 2" xfId="26170" xr:uid="{B526BE0D-97BF-493F-A6AC-C1DC6BF59353}"/>
    <cellStyle name="Normal 18 3 5 2 2 2" xfId="35182" xr:uid="{F61C56A7-DFF9-42C4-A6C4-23D37ED1C27A}"/>
    <cellStyle name="Normal 18 3 5 2 3" xfId="31955" xr:uid="{EFEEAB7A-9419-4CCC-BB43-F78FEB962F09}"/>
    <cellStyle name="Normal 18 3 5 2 4" xfId="39535" xr:uid="{2D8FF155-5E45-4D40-8709-7212038D4CBA}"/>
    <cellStyle name="Normal 18 3 5 3" xfId="24555" xr:uid="{B23811B7-DC1F-42FC-894E-74748E9FB1D8}"/>
    <cellStyle name="Normal 18 3 5 3 2" xfId="33168" xr:uid="{0F438512-86B0-443F-821D-B5FB2C93B7B3}"/>
    <cellStyle name="Normal 18 3 5 3 3" xfId="41533" xr:uid="{37FA0336-3393-4684-A81D-5CD31B547400}"/>
    <cellStyle name="Normal 18 3 5 4" xfId="22146" xr:uid="{3F2412E0-78FF-46C6-BDD4-B806E7D1DA20}"/>
    <cellStyle name="Normal 18 3 5 4 2" xfId="30200" xr:uid="{5403F5F2-7945-4866-90DE-FBCB8076EDB3}"/>
    <cellStyle name="Normal 18 3 5 5" xfId="28250" xr:uid="{B81C2A67-7670-4732-9464-D48D9C31A03D}"/>
    <cellStyle name="Normal 18 3 5 6" xfId="37566" xr:uid="{798451DB-7E46-4892-8F99-800D2ADE4F62}"/>
    <cellStyle name="Normal 18 3 6" xfId="20301" xr:uid="{0945682C-25AE-4655-9799-CE2F5BF0A27B}"/>
    <cellStyle name="Normal 18 3 6 2" xfId="23141" xr:uid="{BBA95E6C-F3B2-4896-8E24-A3318C7D1D93}"/>
    <cellStyle name="Normal 18 3 6 2 2" xfId="31452" xr:uid="{4FAF19D1-FC12-4C87-AD0E-AFEFC498E72B}"/>
    <cellStyle name="Normal 18 3 6 2 3" xfId="39010" xr:uid="{2C223F3B-EF51-4CA1-8D9F-49AAC3572A45}"/>
    <cellStyle name="Normal 18 3 6 3" xfId="25671" xr:uid="{10B1F7AF-53B6-4010-9111-C1ADBBA345AE}"/>
    <cellStyle name="Normal 18 3 6 3 2" xfId="34597" xr:uid="{49AA026E-FD1E-49A8-9E19-3545F29FFB55}"/>
    <cellStyle name="Normal 18 3 6 3 3" xfId="40969" xr:uid="{913FEDBB-FCF7-495C-9CA9-5E7F6373F67E}"/>
    <cellStyle name="Normal 18 3 6 4" xfId="21631" xr:uid="{89633282-356A-4315-925F-37145B81875E}"/>
    <cellStyle name="Normal 18 3 6 4 2" xfId="29593" xr:uid="{875E037F-27B7-483D-8972-FA9789AB1BF2}"/>
    <cellStyle name="Normal 18 3 6 5" xfId="27673" xr:uid="{C2E4F5D5-C9D4-475C-833C-00AC8CD150C2}"/>
    <cellStyle name="Normal 18 3 6 6" xfId="36961" xr:uid="{AC199C3F-DACE-4543-BBE8-CF80BA3026E8}"/>
    <cellStyle name="Normal 18 3 7" xfId="22762" xr:uid="{9F006D91-22C8-442B-9445-C2719D5FE22A}"/>
    <cellStyle name="Normal 18 3 7 2" xfId="25096" xr:uid="{794BA748-CB51-46A3-9E89-1FADE043BDF0}"/>
    <cellStyle name="Normal 18 3 7 2 2" xfId="33898" xr:uid="{501EE803-B3CA-49BC-BEC3-54EFE9EA8D32}"/>
    <cellStyle name="Normal 18 3 7 3" xfId="30923" xr:uid="{C909ECD0-F084-46FD-AEE3-A8603B7760AD}"/>
    <cellStyle name="Normal 18 3 7 4" xfId="38339" xr:uid="{3F822834-2662-4884-AE5D-90848DF2BAEE}"/>
    <cellStyle name="Normal 18 3 8" xfId="24098" xr:uid="{05CB90E1-CB6A-4BAA-A165-45326EA729CB}"/>
    <cellStyle name="Normal 18 3 8 2" xfId="32613" xr:uid="{56D467DA-F67E-42E6-A651-0E1512D57EAF}"/>
    <cellStyle name="Normal 18 3 8 3" xfId="40278" xr:uid="{85C0A719-17F2-4007-8327-400529CF3F98}"/>
    <cellStyle name="Normal 18 3 9" xfId="21096" xr:uid="{F4B2D774-1D45-40A8-A37E-012072A21713}"/>
    <cellStyle name="Normal 18 3 9 2" xfId="28984" xr:uid="{3DA182B8-B4D6-4CAE-AEF9-E95EA72651E5}"/>
    <cellStyle name="Normal 18 4" xfId="1144" xr:uid="{5846AF4F-3996-4D17-8DC1-6BD163BE3B01}"/>
    <cellStyle name="Normal 18 4 2" xfId="2951" xr:uid="{1F6802B9-BCE1-44FF-B0AB-8F75D0535C05}"/>
    <cellStyle name="Normal 18 4 2 2" xfId="44976" xr:uid="{9C282FA1-FA9B-4A05-9E1F-0F4D60C64A13}"/>
    <cellStyle name="Normal 18 4 3" xfId="8027" xr:uid="{DB56EEA2-4A7A-49C8-84B4-DEA38EFA4960}"/>
    <cellStyle name="Normal 18 4 4" xfId="43235" xr:uid="{187F4D27-6900-4BBD-A02A-9BC999A9E3D6}"/>
    <cellStyle name="Normal 18 5" xfId="2375" xr:uid="{94264F2A-3CB4-40CA-9A12-351245BDEBA9}"/>
    <cellStyle name="Normal 18 5 2" xfId="8599" xr:uid="{91A83FB7-83A0-405F-810D-E63853FFF59A}"/>
    <cellStyle name="Normal 18 5 3" xfId="44400" xr:uid="{E7339DBF-BD05-4053-86C0-BA6BDA9883A1}"/>
    <cellStyle name="Normal 18 6" xfId="4322" xr:uid="{0D1D5AA4-EFF6-46FB-95AF-E8AEB6909A3E}"/>
    <cellStyle name="Normal 18 6 2" xfId="7638" xr:uid="{3E130374-62BB-46FC-8F7E-B8B7C9B19A74}"/>
    <cellStyle name="Normal 18 6 3" xfId="46325" xr:uid="{4A1B03D6-EB2D-446D-9463-5C48B6AF1C31}"/>
    <cellStyle name="Normal 18 7" xfId="5638" xr:uid="{3C986201-0206-4C5B-AC8E-182AF8BE7253}"/>
    <cellStyle name="Normal 18 7 2" xfId="6956" xr:uid="{DA8DD003-FFAB-411E-A9C4-D5F427F04036}"/>
    <cellStyle name="Normal 18 7 3" xfId="47638" xr:uid="{5E73C0A5-D2E4-4ACC-ACF7-ED6D3B453F45}"/>
    <cellStyle name="Normal 18 8" xfId="13173" xr:uid="{4681EE6E-1703-45A0-B529-15454A0AF9D8}"/>
    <cellStyle name="Normal 18 9" xfId="16712" xr:uid="{84645FBF-B386-4F61-AD32-32E87CA396BE}"/>
    <cellStyle name="Normal 180" xfId="16474" xr:uid="{F20F4B96-F08B-4A80-A88B-3AF7A33212A1}"/>
    <cellStyle name="Normal 180 2" xfId="23545" xr:uid="{9E12433C-1656-4973-9D2E-7AF3FE026711}"/>
    <cellStyle name="Normal 180 2 2" xfId="26092" xr:uid="{5896228B-F9B6-4BA3-8065-6E505AF3C65C}"/>
    <cellStyle name="Normal 180 2 2 2" xfId="35071" xr:uid="{F05E78AD-949D-4303-883B-9CBE147783B0}"/>
    <cellStyle name="Normal 180 2 3" xfId="31877" xr:uid="{51625BD6-DC16-4E40-98F7-777E1595B5EE}"/>
    <cellStyle name="Normal 180 2 4" xfId="39426" xr:uid="{3733A5AC-1A7E-49B8-AFDB-87DF39C40C70}"/>
    <cellStyle name="Normal 180 3" xfId="24507" xr:uid="{8C2C2F6B-5547-471E-8E4A-DADC69F85218}"/>
    <cellStyle name="Normal 180 3 2" xfId="33067" xr:uid="{8AC098A1-4683-4922-8B29-7F007F7846FF}"/>
    <cellStyle name="Normal 180 3 3" xfId="41434" xr:uid="{2D22036D-B3D6-4D9C-80E2-08421BF7CCF0}"/>
    <cellStyle name="Normal 180 4" xfId="22066" xr:uid="{AFE98C63-3980-491B-B8A2-F583AD2385BD}"/>
    <cellStyle name="Normal 180 4 2" xfId="30086" xr:uid="{6F585059-B9EF-45E8-8107-89441D445763}"/>
    <cellStyle name="Normal 180 5" xfId="28148" xr:uid="{A24AD9F0-1DE9-4D71-8E70-E28269FE19BE}"/>
    <cellStyle name="Normal 180 6" xfId="37453" xr:uid="{567C4B92-559F-4964-97EC-40ACE3C37D24}"/>
    <cellStyle name="Normal 181" xfId="16470" xr:uid="{43113268-DA02-4E99-A1B4-A3E3C2AB6CF9}"/>
    <cellStyle name="Normal 181 2" xfId="20243" xr:uid="{F2D02FDC-B43D-4F45-8A70-5F424487400A}"/>
    <cellStyle name="Normal 182" xfId="14019" xr:uid="{53398661-AC62-4DF5-A9C5-BD3B5547F055}"/>
    <cellStyle name="Normal 182 2" xfId="38172" xr:uid="{76D91D6E-76C1-41E4-9A5C-B2ABC12D7560}"/>
    <cellStyle name="Normal 182 3" xfId="22693" xr:uid="{1A716E7B-5600-428E-BFF1-E8EC2B853B31}"/>
    <cellStyle name="Normal 183" xfId="14021" xr:uid="{1343BEAF-30D8-4ED3-9417-5DC58FF095E2}"/>
    <cellStyle name="Normal 183 2" xfId="24001" xr:uid="{61B6E53B-91B1-45FC-990B-1CF67B317444}"/>
    <cellStyle name="Normal 184" xfId="14028" xr:uid="{44D36ED2-397B-478D-83A7-B5BD1651EF13}"/>
    <cellStyle name="Normal 184 2" xfId="20997" xr:uid="{55300FD0-2FD8-4377-9FA7-FC22C6067D02}"/>
    <cellStyle name="Normal 185" xfId="16472" xr:uid="{F6F5C98E-184D-4460-86DE-788243259427}"/>
    <cellStyle name="Normal 185 2" xfId="21003" xr:uid="{A41EAA56-E15A-48FC-BBE5-705247F2449F}"/>
    <cellStyle name="Normal 186" xfId="16466" xr:uid="{5A59A066-B898-4A97-82BA-A07EA95E7FB9}"/>
    <cellStyle name="Normal 186 2" xfId="40165" xr:uid="{E71C9359-4F4D-446F-8566-AA32386AA8CE}"/>
    <cellStyle name="Normal 187" xfId="16477" xr:uid="{6239E694-F495-4363-B289-076F8E1BC092}"/>
    <cellStyle name="Normal 188" xfId="13841" xr:uid="{7B611473-F2E8-4411-8CF5-B0BDC38B7D9C}"/>
    <cellStyle name="Normal 189" xfId="13823" xr:uid="{AD39CB36-B24C-4573-B20F-AEE6AB9671BC}"/>
    <cellStyle name="Normal 189 2" xfId="36105" xr:uid="{17FDDE26-212A-4ADA-A589-BE67B333BA0F}"/>
    <cellStyle name="Normal 19" xfId="289" xr:uid="{1264023C-5D13-41D6-9BE9-C03CDFB5AEC1}"/>
    <cellStyle name="Normal 19 10" xfId="6658" xr:uid="{AACC4F3A-9627-4491-B19E-DC66CF6F832B}"/>
    <cellStyle name="Normal 19 2" xfId="5336" xr:uid="{5C240486-CAF1-4EE4-92CD-0D8998392BF2}"/>
    <cellStyle name="Normal 19 2 2" xfId="8892" xr:uid="{70636831-252B-4894-B986-AAA1CB355613}"/>
    <cellStyle name="Normal 19 2 3" xfId="9527" xr:uid="{20CCE610-DEBB-48D8-9AB6-B103BC8C8578}"/>
    <cellStyle name="Normal 19 2 4" xfId="8879" xr:uid="{D7136D16-E9F5-4847-9175-9D4CAF117A28}"/>
    <cellStyle name="Normal 19 2 5" xfId="8029" xr:uid="{BF31CED6-1292-4BA4-B6FF-64DCDF7BF347}"/>
    <cellStyle name="Normal 19 2 6" xfId="7389" xr:uid="{43B3327C-4014-48B6-B1C9-62F174DBB79E}"/>
    <cellStyle name="Normal 19 3" xfId="7451" xr:uid="{D401FBC2-EFAE-46F0-AC6B-26042ED45765}"/>
    <cellStyle name="Normal 19 3 2" xfId="8297" xr:uid="{798020B9-F660-4770-B582-C8E153A80FEF}"/>
    <cellStyle name="Normal 19 3 2 2" xfId="9618" xr:uid="{2CC80F8A-F31F-4149-9BBB-0492807127A3}"/>
    <cellStyle name="Normal 19 3 2 3" xfId="9085" xr:uid="{790D9793-1A0A-40DE-8E43-74D0B59DCE46}"/>
    <cellStyle name="Normal 19 3 3" xfId="8857" xr:uid="{82167682-0E14-45D9-B987-D849EEDACF47}"/>
    <cellStyle name="Normal 19 3 3 2" xfId="9526" xr:uid="{1D2471F8-1FBA-4F52-9958-0E441F5F705E}"/>
    <cellStyle name="Normal 19 3 4" xfId="9042" xr:uid="{609C071D-4125-4F99-87D5-2FFEE35E9DFB}"/>
    <cellStyle name="Normal 19 3 5" xfId="8028" xr:uid="{F2D02700-09AE-4F1D-8FEE-E7FD08915E7C}"/>
    <cellStyle name="Normal 19 3 6" xfId="6496" xr:uid="{BAB85ECE-7534-4C76-8C1F-ACD032D8AF8B}"/>
    <cellStyle name="Normal 19 4" xfId="8357" xr:uid="{FE24B51F-B0FC-4791-B5A1-F82F5C012FED}"/>
    <cellStyle name="Normal 19 4 2" xfId="9658" xr:uid="{E9479EDE-3D8A-47A0-92B2-69F877D45ED2}"/>
    <cellStyle name="Normal 19 4 2 2" xfId="11855" xr:uid="{902A0178-E813-4B67-9EA6-949FD1C041BA}"/>
    <cellStyle name="Normal 19 4 2 2 2" xfId="15434" xr:uid="{F9732960-34EC-422A-A40D-F18DACC0AF78}"/>
    <cellStyle name="Normal 19 4 2 2 3" xfId="18961" xr:uid="{8DCF274B-BD7F-4925-A885-06495D4CEBAA}"/>
    <cellStyle name="Normal 19 4 2 3" xfId="14027" xr:uid="{FC50C413-C6D0-4367-8EC6-C42D4A02231F}"/>
    <cellStyle name="Normal 19 4 2 4" xfId="17557" xr:uid="{6C3FD368-8D1E-4A7A-80CE-24E936000BB7}"/>
    <cellStyle name="Normal 19 4 3" xfId="9086" xr:uid="{92047376-ACE6-48EE-BF7C-152F52B82A2C}"/>
    <cellStyle name="Normal 19 4 4" xfId="11656" xr:uid="{89E220AE-27D1-49E6-90F4-A8521E15B997}"/>
    <cellStyle name="Normal 19 4 4 2" xfId="15238" xr:uid="{2A41FEB9-F52D-44A8-8423-3432E5D85BF1}"/>
    <cellStyle name="Normal 19 4 4 3" xfId="18765" xr:uid="{D9CDE913-0E94-4B5C-BB60-2270E9843F9A}"/>
    <cellStyle name="Normal 19 4 5" xfId="13842" xr:uid="{1CCB9C17-E470-49FC-B535-A829956BC283}"/>
    <cellStyle name="Normal 19 4 6" xfId="17375" xr:uid="{6DF2B288-BE86-4B5D-BCEC-33446E02FAB1}"/>
    <cellStyle name="Normal 19 5" xfId="8600" xr:uid="{177D7D0D-26C6-4451-BB14-71BFA9F55C4B}"/>
    <cellStyle name="Normal 19 6" xfId="7639" xr:uid="{75F3FD7C-8678-41FC-9896-F68BDE0A592C}"/>
    <cellStyle name="Normal 19 7" xfId="7496" xr:uid="{0561A95C-7E86-4809-80BC-1C93F59E91F3}"/>
    <cellStyle name="Normal 19 8" xfId="13191" xr:uid="{A7B9F5C3-0FD2-42B8-B45A-CEEA47BA9D9C}"/>
    <cellStyle name="Normal 19 9" xfId="16727" xr:uid="{91607A7E-5C85-49AF-B3F8-CD9ABBD2C0F5}"/>
    <cellStyle name="Normal 190" xfId="16476" xr:uid="{2B8F0603-E4E3-4FD2-B8CF-5F9E9FD75027}"/>
    <cellStyle name="Normal 190 2" xfId="40129" xr:uid="{3B8AA870-9499-4025-950A-2AD1755CCF5A}"/>
    <cellStyle name="Normal 191" xfId="16471" xr:uid="{9870B223-2093-40B7-A93E-82D4E1C1F842}"/>
    <cellStyle name="Normal 192" xfId="14041" xr:uid="{0303450E-E957-4246-93AF-58D2BAA5900B}"/>
    <cellStyle name="Normal 193" xfId="13840" xr:uid="{66767C7B-36AA-44A7-83F8-FF6D25CB9517}"/>
    <cellStyle name="Normal 194" xfId="16478" xr:uid="{2A9B3614-21D6-4A43-B1EA-BD16B4B39D13}"/>
    <cellStyle name="Normal 195" xfId="6589" xr:uid="{9D2F8F7D-6FE5-40F5-9BD9-2EFB27F6BAD8}"/>
    <cellStyle name="Normal 196" xfId="6657" xr:uid="{1216EA2A-B330-478F-88CC-8FBFD2B634ED}"/>
    <cellStyle name="Normal 197" xfId="19995" xr:uid="{66080F7F-AA47-4F8D-819F-65A2787EABCC}"/>
    <cellStyle name="Normal 198" xfId="19991" xr:uid="{5C412318-3118-44F0-BB9E-5666CE3C097E}"/>
    <cellStyle name="Normal 199" xfId="19993" xr:uid="{E89E979C-3EA2-4DA7-B35B-50BDCCBF0001}"/>
    <cellStyle name="Normal 2" xfId="38" xr:uid="{B5AB16E3-566B-4FE8-92C4-0887FA1F2A44}"/>
    <cellStyle name="Normal 2 10" xfId="7381" xr:uid="{E1E8D9CF-4F77-4E64-9B74-09A374C83CB7}"/>
    <cellStyle name="Normal 2 10 2" xfId="7390" xr:uid="{7DBE35A0-D7C8-4BAD-AF91-7ADEA0EDD99A}"/>
    <cellStyle name="Normal 2 10 3" xfId="9528" xr:uid="{D161877D-F36E-4B50-AA2D-A6F1EE02D7D3}"/>
    <cellStyle name="Normal 2 10 4" xfId="9020" xr:uid="{529A0EA3-F751-4222-BAD6-49261FF432BC}"/>
    <cellStyle name="Normal 2 10 5" xfId="8030" xr:uid="{1680EE9C-5A37-4F76-9719-AAEB61D169F5}"/>
    <cellStyle name="Normal 2 11" xfId="7379" xr:uid="{E991F3D2-7538-4588-856E-D4D0A77892D4}"/>
    <cellStyle name="Normal 2 11 2" xfId="6896" xr:uid="{9CF7F35D-8B73-4589-9F8D-45316038DDF9}"/>
    <cellStyle name="Normal 2 11 3" xfId="9601" xr:uid="{33CB851F-E5AF-451B-9967-82ECD167A8AF}"/>
    <cellStyle name="Normal 2 11 4" xfId="8839" xr:uid="{165EE416-830A-4EAD-874E-36914F38A415}"/>
    <cellStyle name="Normal 2 11 5" xfId="8230" xr:uid="{0F35011B-DD4A-421A-BABA-4350FCA6E081}"/>
    <cellStyle name="Normal 2 12" xfId="7500" xr:uid="{645A0FD4-183C-4320-9E63-963F6EB6941D}"/>
    <cellStyle name="Normal 2 12 10" xfId="6360" xr:uid="{B44203D5-8467-4BDA-BE56-9EC9B8A96145}"/>
    <cellStyle name="Normal 2 12 2" xfId="8820" xr:uid="{9EAA3502-7509-48DB-908D-A6B273AFD8DB}"/>
    <cellStyle name="Normal 2 12 2 2" xfId="10010" xr:uid="{C668ADE7-A2F9-48F2-9E68-3ECC450F94D2}"/>
    <cellStyle name="Normal 2 12 2 3" xfId="11409" xr:uid="{B6BC96E8-5DDC-48A6-BA2E-B751AAEFFD50}"/>
    <cellStyle name="Normal 2 12 2 3 2" xfId="12874" xr:uid="{E3DE8C19-AD3B-485F-AD86-6D9E12AB13E7}"/>
    <cellStyle name="Normal 2 12 2 3 2 2" xfId="16447" xr:uid="{DB30AF45-F6A9-461C-BF83-F2C7B18A69C6}"/>
    <cellStyle name="Normal 2 12 2 3 2 3" xfId="19974" xr:uid="{0B578FAC-7797-4D87-8D4D-12F41EEBE67B}"/>
    <cellStyle name="Normal 2 12 2 3 3" xfId="15005" xr:uid="{13D343A7-0D35-44FA-BE42-D14E385C3315}"/>
    <cellStyle name="Normal 2 12 2 3 4" xfId="18532" xr:uid="{F415C91C-3D9A-4386-B14D-BEC8A0528FB0}"/>
    <cellStyle name="Normal 2 12 3" xfId="9820" xr:uid="{AF20C65C-408B-4433-8774-297CE140B04C}"/>
    <cellStyle name="Normal 2 12 4" xfId="9030" xr:uid="{F9CF22F7-A895-486A-84E1-4192E0D84F74}"/>
    <cellStyle name="Normal 2 12 4 2" xfId="11727" xr:uid="{0F946E4C-B84F-4995-8F4B-F867CCC623F6}"/>
    <cellStyle name="Normal 2 12 4 2 2" xfId="15306" xr:uid="{6419425F-6942-4617-A70C-57D304137D46}"/>
    <cellStyle name="Normal 2 12 4 2 3" xfId="18833" xr:uid="{A8C169C2-279D-4C50-AA67-14959AA6C8D1}"/>
    <cellStyle name="Normal 2 12 4 3" xfId="13904" xr:uid="{224C1434-38A4-428C-A930-AC6B2654EE23}"/>
    <cellStyle name="Normal 2 12 4 4" xfId="17436" xr:uid="{FBC0AA4F-C5D5-446C-ADCB-6A99E6B99402}"/>
    <cellStyle name="Normal 2 12 5" xfId="8685" xr:uid="{AF279526-C8EE-44B3-BDE7-975A9CD533AA}"/>
    <cellStyle name="Normal 2 12 5 2" xfId="11672" xr:uid="{519DDE02-C2C1-49F3-8D9D-531AF2199016}"/>
    <cellStyle name="Normal 2 12 6" xfId="11009" xr:uid="{65FEC701-E349-4C62-9D4C-23836154C54E}"/>
    <cellStyle name="Normal 2 12 6 2" xfId="12467" xr:uid="{43DBF99B-5699-4442-A727-26345885710F}"/>
    <cellStyle name="Normal 2 12 6 2 2" xfId="16040" xr:uid="{8CA698DF-2F62-4F0D-BF4A-FF0E82D99B35}"/>
    <cellStyle name="Normal 2 12 6 2 3" xfId="19567" xr:uid="{79E3573F-A910-4A1A-8A00-5D729213A534}"/>
    <cellStyle name="Normal 2 12 6 3" xfId="14612" xr:uid="{51B50504-AF11-4BE4-8EBC-032494DE6047}"/>
    <cellStyle name="Normal 2 12 6 4" xfId="18139" xr:uid="{5829D15D-0D5D-40B5-8AD2-CD12791BEC13}"/>
    <cellStyle name="Normal 2 12 7" xfId="11573" xr:uid="{88D7B1AC-777F-436B-974C-8F100E82208A}"/>
    <cellStyle name="Normal 2 12 7 2" xfId="15168" xr:uid="{BC4A9A9E-24D5-403D-B4E5-7D2A9D11F5E5}"/>
    <cellStyle name="Normal 2 12 7 3" xfId="18695" xr:uid="{2A7F88C6-0A8C-4EBF-AE7E-8A24ACED9C5A}"/>
    <cellStyle name="Normal 2 12 8" xfId="13772" xr:uid="{60283EB1-32F0-4A5C-A0D6-66E6A9B15AF7}"/>
    <cellStyle name="Normal 2 12 9" xfId="17308" xr:uid="{9A3A7579-F881-4AF6-9F9D-B9019A87B27C}"/>
    <cellStyle name="Normal 2 13" xfId="8754" xr:uid="{7FD24DD9-2BE3-4480-9D65-5F7C95DCD758}"/>
    <cellStyle name="Normal 2 13 2" xfId="9087" xr:uid="{EA0AAE77-89A3-442F-BDAC-F1F8F7F8CB8E}"/>
    <cellStyle name="Normal 2 14" xfId="9088" xr:uid="{907C8945-790D-46ED-AFD2-BDEB9B23B087}"/>
    <cellStyle name="Normal 2 14 2" xfId="9089" xr:uid="{4B107C3B-B62C-4422-9853-40D48CC47A85}"/>
    <cellStyle name="Normal 2 14 3" xfId="9090" xr:uid="{C39AB2DF-965C-40B6-B747-9C89913F6AB5}"/>
    <cellStyle name="Normal 2 14 4" xfId="9261" xr:uid="{270E37F8-B858-4BF2-9E51-8F26B9E46299}"/>
    <cellStyle name="Normal 2 14 5" xfId="9374" xr:uid="{B1E3162F-E5F3-4D2C-881C-698986F6029E}"/>
    <cellStyle name="Normal 2 14 6" xfId="6584" xr:uid="{55D52F7B-3AE8-4E95-86A9-C5DCE02550BA}"/>
    <cellStyle name="Normal 2 15" xfId="9091" xr:uid="{60DCB938-B5CC-4EAA-9CF3-F51185F98CF1}"/>
    <cellStyle name="Normal 2 16" xfId="10231" xr:uid="{72ED5F3F-3F98-41E0-8708-7680DE155932}"/>
    <cellStyle name="Normal 2 16 2" xfId="10580" xr:uid="{A10CABEE-EF14-457A-9C30-74B37346EC40}"/>
    <cellStyle name="Normal 2 16 3" xfId="6494" xr:uid="{79E38636-F3E1-40A0-9519-110FDFCD8D8D}"/>
    <cellStyle name="Normal 2 17" xfId="6493" xr:uid="{19B924CE-0AD1-4B30-8860-9B9B9C0552EA}"/>
    <cellStyle name="Normal 2 18" xfId="6492" xr:uid="{77D16C50-E550-49E9-80D9-BDF4D4EAA7C1}"/>
    <cellStyle name="Normal 2 19" xfId="6373" xr:uid="{C79F6EB8-0AAD-4BA6-9054-0D4980AB2334}"/>
    <cellStyle name="Normal 2 2" xfId="56" xr:uid="{3A3A7DBB-F17F-4863-A224-9A5B96AE012C}"/>
    <cellStyle name="Normal 2 2 10" xfId="1054" xr:uid="{B341FEF8-6D15-4C51-A47B-28AC8E3E85D0}"/>
    <cellStyle name="Normal 2 2 10 2" xfId="2864" xr:uid="{573076CC-EEAA-49E3-A6FF-A3D4E050C36D}"/>
    <cellStyle name="Normal 2 2 10 2 2" xfId="15697" xr:uid="{F877682D-9E2E-4448-9E8B-9DB0149C7EDA}"/>
    <cellStyle name="Normal 2 2 10 2 3" xfId="19224" xr:uid="{784EBFA2-DA08-461C-9917-7EBC3A76257C}"/>
    <cellStyle name="Normal 2 2 10 2 4" xfId="12124" xr:uid="{156A21F9-BDC2-4F50-B660-BD5B6AF36823}"/>
    <cellStyle name="Normal 2 2 10 2 5" xfId="44889" xr:uid="{4CE96811-4335-4943-82EA-4B0A320E7B60}"/>
    <cellStyle name="Normal 2 2 10 3" xfId="14277" xr:uid="{D0603B66-11CC-4EA8-855B-A70CFF7B1166}"/>
    <cellStyle name="Normal 2 2 10 4" xfId="17804" xr:uid="{E863E6ED-6191-415A-87FE-9E88694215D1}"/>
    <cellStyle name="Normal 2 2 10 5" xfId="10645" xr:uid="{7AFADACE-69AE-4487-8877-D2F2A0956C05}"/>
    <cellStyle name="Normal 2 2 10 6" xfId="43148" xr:uid="{767AAEA4-49B3-4188-BB10-691245172412}"/>
    <cellStyle name="Normal 2 2 11" xfId="1118" xr:uid="{2B3C6C42-C9FA-47DB-9AB0-9F17648BB6F6}"/>
    <cellStyle name="Normal 2 2 11 2" xfId="2925" xr:uid="{9744C5B0-F66B-465A-A2FC-188AB2E39977}"/>
    <cellStyle name="Normal 2 2 11 2 2" xfId="44950" xr:uid="{022523C1-DECA-47BA-9344-88FBE077E967}"/>
    <cellStyle name="Normal 2 2 11 3" xfId="12908" xr:uid="{F16D2EFB-76C7-4858-88D6-2C7F9E7849AF}"/>
    <cellStyle name="Normal 2 2 11 4" xfId="43209" xr:uid="{0183E8C8-E186-432C-B2A4-B8CFCCDCBF20}"/>
    <cellStyle name="Normal 2 2 12" xfId="2238" xr:uid="{D8F90CDF-1E4A-4E7A-B1EF-312F39600186}"/>
    <cellStyle name="Normal 2 2 12 2" xfId="16493" xr:uid="{E3931349-E522-40B1-A783-F8928ED81B3E}"/>
    <cellStyle name="Normal 2 2 12 3" xfId="44263" xr:uid="{5E4790EE-7A71-40BF-B479-2F01502A3FC6}"/>
    <cellStyle name="Normal 2 2 13" xfId="3999" xr:uid="{435D5734-D1BE-4B11-9CB2-AE4F1AC2ABFE}"/>
    <cellStyle name="Normal 2 2 13 2" xfId="46004" xr:uid="{383686FD-ABE2-4D40-88FF-BB763B317ED1}"/>
    <cellStyle name="Normal 2 2 14" xfId="4065" xr:uid="{8D2A8DCD-D5B3-4D37-9265-EAECD55A61C1}"/>
    <cellStyle name="Normal 2 2 14 2" xfId="46069" xr:uid="{4D45FC3F-C083-4A36-8626-AE28FFB37686}"/>
    <cellStyle name="Normal 2 2 15" xfId="4142" xr:uid="{B68D084B-47E3-4301-BCA4-AB67775DB993}"/>
    <cellStyle name="Normal 2 2 15 2" xfId="46146" xr:uid="{55A62FF8-DFF7-4B58-87FA-DE49C3B23DFE}"/>
    <cellStyle name="Normal 2 2 16" xfId="4219" xr:uid="{1395F98E-0B5B-4877-AB25-B05E0502BD64}"/>
    <cellStyle name="Normal 2 2 16 2" xfId="46223" xr:uid="{85226056-03D9-4B12-9BA1-D66C97C9F464}"/>
    <cellStyle name="Normal 2 2 17" xfId="4308" xr:uid="{5800C979-F080-44A4-847D-C9C348B70B74}"/>
    <cellStyle name="Normal 2 2 17 2" xfId="46311" xr:uid="{782816FD-04B6-469B-A3C2-E57192C3A389}"/>
    <cellStyle name="Normal 2 2 18" xfId="5847" xr:uid="{CD292C30-9852-4C9F-88CF-80CF1EB6D403}"/>
    <cellStyle name="Normal 2 2 18 2" xfId="47845" xr:uid="{D87CEA35-0984-4160-A0D6-60CFC7B38D45}"/>
    <cellStyle name="Normal 2 2 19" xfId="5874" xr:uid="{38594635-FAD8-467A-A3D6-8BF35E567327}"/>
    <cellStyle name="Normal 2 2 19 2" xfId="47871" xr:uid="{D12C22D6-2FB1-4F2C-8ED0-4F8AAE893210}"/>
    <cellStyle name="Normal 2 2 2" xfId="106" xr:uid="{4FE7DF6B-C978-4377-A5CB-AC52733A6AC1}"/>
    <cellStyle name="Normal 2 2 2 10" xfId="4004" xr:uid="{C668D41F-DFDC-4C58-AD38-127C779697EC}"/>
    <cellStyle name="Normal 2 2 2 10 2" xfId="13052" xr:uid="{96090237-D583-424E-9588-4E0B7E54C355}"/>
    <cellStyle name="Normal 2 2 2 10 3" xfId="46009" xr:uid="{6FDE23B3-0E12-4D60-9CEE-B68502BABD81}"/>
    <cellStyle name="Normal 2 2 2 11" xfId="4082" xr:uid="{04627ADC-1608-403C-A3F3-09586065C535}"/>
    <cellStyle name="Normal 2 2 2 11 2" xfId="16634" xr:uid="{5D0482E4-A4C4-4D24-B55F-98418F23BC45}"/>
    <cellStyle name="Normal 2 2 2 11 3" xfId="46086" xr:uid="{3CABE4F7-4186-4D1E-B225-8E6FF3406A93}"/>
    <cellStyle name="Normal 2 2 2 12" xfId="4159" xr:uid="{79620EFD-DAF0-42A7-84BA-2F175C0CA6E6}"/>
    <cellStyle name="Normal 2 2 2 12 2" xfId="46163" xr:uid="{C1F618C2-7C2F-4D8F-9120-2B304E1DD5FA}"/>
    <cellStyle name="Normal 2 2 2 13" xfId="4236" xr:uid="{66910F2D-99A5-4F04-A1B5-B03B5B700689}"/>
    <cellStyle name="Normal 2 2 2 13 2" xfId="46240" xr:uid="{5197DABA-58A2-49B2-9F04-36349E0734D1}"/>
    <cellStyle name="Normal 2 2 2 14" xfId="4313" xr:uid="{32DBF4D2-1605-4921-9D35-8E17F828A1A7}"/>
    <cellStyle name="Normal 2 2 2 14 2" xfId="46316" xr:uid="{86412D82-6B0A-40E0-9983-46D72FAF8F92}"/>
    <cellStyle name="Normal 2 2 2 15" xfId="5641" xr:uid="{3EE0FF53-BABA-49C9-A1C3-FC2FBABA341B}"/>
    <cellStyle name="Normal 2 2 2 15 2" xfId="47641" xr:uid="{818AED61-7A36-4D9A-9B72-3363F2870F2B}"/>
    <cellStyle name="Normal 2 2 2 16" xfId="5854" xr:uid="{BF903275-B3D7-4FAD-8082-AD8A6FCE015B}"/>
    <cellStyle name="Normal 2 2 2 16 2" xfId="47852" xr:uid="{EF04F207-30CA-450B-BA0E-CE75F1814C60}"/>
    <cellStyle name="Normal 2 2 2 17" xfId="5880" xr:uid="{2C75EF23-128B-4865-9794-03B0C1A2D889}"/>
    <cellStyle name="Normal 2 2 2 17 2" xfId="47877" xr:uid="{E229E881-EE6F-4682-AED4-4911F44DF37C}"/>
    <cellStyle name="Normal 2 2 2 18" xfId="6024" xr:uid="{211A0F3A-5DD1-4168-AD26-4C39FCA92D31}"/>
    <cellStyle name="Normal 2 2 2 19" xfId="42449" xr:uid="{1F0EE575-AD6D-467A-8E97-ECF22BFBF7C1}"/>
    <cellStyle name="Normal 2 2 2 2" xfId="125" xr:uid="{3C36E4EA-BA22-41FE-AC9A-6664F16DC708}"/>
    <cellStyle name="Normal 2 2 2 2 10" xfId="4010" xr:uid="{43C44A07-EA4E-4384-8D1A-F9C348796ACC}"/>
    <cellStyle name="Normal 2 2 2 2 10 2" xfId="46015" xr:uid="{85D4F79C-E350-442D-B602-C526D4F239A1}"/>
    <cellStyle name="Normal 2 2 2 2 11" xfId="4088" xr:uid="{58E92F62-4775-4A16-9B48-FB574A18B333}"/>
    <cellStyle name="Normal 2 2 2 2 11 2" xfId="46092" xr:uid="{1FCDFBE2-310F-4B18-9F2C-58A76A9DA674}"/>
    <cellStyle name="Normal 2 2 2 2 12" xfId="4165" xr:uid="{2F1AB961-686F-4B36-9771-88778C690C37}"/>
    <cellStyle name="Normal 2 2 2 2 12 2" xfId="46169" xr:uid="{27633F68-417C-43A1-BC0E-36BA33A4581C}"/>
    <cellStyle name="Normal 2 2 2 2 13" xfId="4242" xr:uid="{A8C98FBD-D2E7-496F-92D9-6F5CDBF31FFC}"/>
    <cellStyle name="Normal 2 2 2 2 13 2" xfId="46246" xr:uid="{D84C39AF-8288-4C93-AB7E-4C7E0CCA5AFF}"/>
    <cellStyle name="Normal 2 2 2 2 14" xfId="4317" xr:uid="{3E0D3A17-DE5D-49E1-ABD2-BD15B0E8D0A6}"/>
    <cellStyle name="Normal 2 2 2 2 14 2" xfId="46320" xr:uid="{4A6C93D1-D8C7-4845-B18A-68FCCE4573C0}"/>
    <cellStyle name="Normal 2 2 2 2 15" xfId="5642" xr:uid="{29B6DCF5-1E59-4E12-9C24-35959DF12722}"/>
    <cellStyle name="Normal 2 2 2 2 15 2" xfId="47642" xr:uid="{DED60316-1814-4B4B-83EE-90480C47776F}"/>
    <cellStyle name="Normal 2 2 2 2 16" xfId="5890" xr:uid="{F49EE956-11B4-4ED6-9CFF-E12C8C2AB6D1}"/>
    <cellStyle name="Normal 2 2 2 2 16 2" xfId="47887" xr:uid="{E51A9EEB-B93B-4BB9-929B-4EA3C891C98C}"/>
    <cellStyle name="Normal 2 2 2 2 17" xfId="6030" xr:uid="{196F5098-221E-40D7-873D-625182FA71A3}"/>
    <cellStyle name="Normal 2 2 2 2 18" xfId="42455" xr:uid="{6C4842E2-0E98-400E-941F-68742FB50DB2}"/>
    <cellStyle name="Normal 2 2 2 2 19" xfId="42531" xr:uid="{323FD96C-5C28-4CA5-BE9B-95BF52D27AFC}"/>
    <cellStyle name="Normal 2 2 2 2 2" xfId="208" xr:uid="{D8EEE027-B22F-4014-ADB7-D8923175925D}"/>
    <cellStyle name="Normal 2 2 2 2 2 10" xfId="4270" xr:uid="{D1371B79-1577-4FF1-9CEB-D3099C7FBE83}"/>
    <cellStyle name="Normal 2 2 2 2 2 10 2" xfId="46274" xr:uid="{F0E696B2-FA75-45BF-89FF-172B7197BA39}"/>
    <cellStyle name="Normal 2 2 2 2 2 11" xfId="4469" xr:uid="{7371FB26-790A-45E4-A702-70C2BD0990D7}"/>
    <cellStyle name="Normal 2 2 2 2 2 11 2" xfId="46472" xr:uid="{50AAAFC8-6D94-47D6-A6A6-9E1B14378DC6}"/>
    <cellStyle name="Normal 2 2 2 2 2 12" xfId="5643" xr:uid="{89E50C03-6210-497F-B0F8-DB2F8F911BDA}"/>
    <cellStyle name="Normal 2 2 2 2 2 12 2" xfId="47643" xr:uid="{544E730A-6314-4AB8-B076-48B478DDBAEC}"/>
    <cellStyle name="Normal 2 2 2 2 2 13" xfId="5904" xr:uid="{5C7F750B-5098-4063-9B9A-C13951BAC0BB}"/>
    <cellStyle name="Normal 2 2 2 2 2 13 2" xfId="47901" xr:uid="{DC918AD9-19F5-4F87-AAA8-E9AF5362D46C}"/>
    <cellStyle name="Normal 2 2 2 2 2 14" xfId="6059" xr:uid="{5A419DF7-F8A2-45A9-90AC-72FC9626C87F}"/>
    <cellStyle name="Normal 2 2 2 2 2 15" xfId="42483" xr:uid="{D975E170-C27D-4B27-B429-6B33A4D3A664}"/>
    <cellStyle name="Normal 2 2 2 2 2 16" xfId="42560" xr:uid="{DE2A776B-322E-4723-8F7C-1E457DA04DA3}"/>
    <cellStyle name="Normal 2 2 2 2 2 17" xfId="48089" xr:uid="{A80CB2A9-3046-434D-8A6A-C6E2D2B8BFBF}"/>
    <cellStyle name="Normal 2 2 2 2 2 2" xfId="270" xr:uid="{DD5766DB-1347-4FD1-A2E7-1A3B12746D9F}"/>
    <cellStyle name="Normal 2 2 2 2 2 2 10" xfId="48001" xr:uid="{516529FD-6FE9-405A-89B5-E0B2A4009A7E}"/>
    <cellStyle name="Normal 2 2 2 2 2 2 2" xfId="964" xr:uid="{AA5A1E0F-D41E-4C9D-8C21-3B5D5026DD0D}"/>
    <cellStyle name="Normal 2 2 2 2 2 2 2 2" xfId="2107" xr:uid="{D6032811-0449-4F46-8F26-7CACF446FC69}"/>
    <cellStyle name="Normal 2 2 2 2 2 2 2 2 2" xfId="3870" xr:uid="{AD714A44-944D-4EFB-92D4-9BBA82116BC5}"/>
    <cellStyle name="Normal 2 2 2 2 2 2 2 2 2 2" xfId="45895" xr:uid="{15CD7AEA-BA96-4C3B-A652-925F9D42F50F}"/>
    <cellStyle name="Normal 2 2 2 2 2 2 2 2 3" xfId="35364" xr:uid="{6BDB1356-5BE0-4321-B87F-4DB85826969D}"/>
    <cellStyle name="Normal 2 2 2 2 2 2 2 2 4" xfId="44154" xr:uid="{2163FEE6-378A-432D-90A3-07F877AE56AB}"/>
    <cellStyle name="Normal 2 2 2 2 2 2 2 3" xfId="2776" xr:uid="{8DF971F0-5512-4CDA-8789-4083DE60020F}"/>
    <cellStyle name="Normal 2 2 2 2 2 2 2 3 2" xfId="44801" xr:uid="{B4C66312-41A4-4763-8DE0-7C8EE7A0B04C}"/>
    <cellStyle name="Normal 2 2 2 2 2 2 2 4" xfId="5241" xr:uid="{6EEA7740-0164-456F-A981-6185F97A4F6C}"/>
    <cellStyle name="Normal 2 2 2 2 2 2 2 4 2" xfId="47244" xr:uid="{A0E43F62-3B5D-4F48-9ADF-E8F05CF57C6C}"/>
    <cellStyle name="Normal 2 2 2 2 2 2 2 5" xfId="13350" xr:uid="{C4B58638-270F-409F-84B1-036892F4D57A}"/>
    <cellStyle name="Normal 2 2 2 2 2 2 2 6" xfId="43060" xr:uid="{331B0096-6DD7-4A54-A797-A6B36693895B}"/>
    <cellStyle name="Normal 2 2 2 2 2 2 3" xfId="1547" xr:uid="{2B55CE52-5205-4EF9-AA56-8B1DA3E95971}"/>
    <cellStyle name="Normal 2 2 2 2 2 2 3 2" xfId="3354" xr:uid="{1D4AFC23-27F2-44D5-9D21-1319B9FF0F9F}"/>
    <cellStyle name="Normal 2 2 2 2 2 2 3 2 2" xfId="45379" xr:uid="{9B3635B0-4F62-41E4-A49C-A9AA4059B353}"/>
    <cellStyle name="Normal 2 2 2 2 2 2 3 3" xfId="16886" xr:uid="{9BC929B0-F909-4082-B274-97EBDCF0294F}"/>
    <cellStyle name="Normal 2 2 2 2 2 2 3 4" xfId="43638" xr:uid="{85EBCAC4-94CE-4F7A-80C0-278A00845329}"/>
    <cellStyle name="Normal 2 2 2 2 2 2 4" xfId="2332" xr:uid="{D197E00B-F6A4-44C8-861F-927901A34AA6}"/>
    <cellStyle name="Normal 2 2 2 2 2 2 4 2" xfId="39717" xr:uid="{24B6965C-3955-491E-9DD9-C95A53901B47}"/>
    <cellStyle name="Normal 2 2 2 2 2 2 4 3" xfId="44357" xr:uid="{AF97814A-D7B7-4531-9977-50618843BCBC}"/>
    <cellStyle name="Normal 2 2 2 2 2 2 5" xfId="4725" xr:uid="{1D7630C0-16AF-422A-B25F-4313F9D70FEF}"/>
    <cellStyle name="Normal 2 2 2 2 2 2 5 2" xfId="46728" xr:uid="{8C377395-D20E-4B24-854A-5F8C7937C02E}"/>
    <cellStyle name="Normal 2 2 2 2 2 2 6" xfId="5644" xr:uid="{4BB8AD14-B392-4B9D-9E9F-762DD03B7DFD}"/>
    <cellStyle name="Normal 2 2 2 2 2 2 6 2" xfId="47644" xr:uid="{7BB4B567-4BDF-43DB-A956-9CADD299E6B4}"/>
    <cellStyle name="Normal 2 2 2 2 2 2 7" xfId="5968" xr:uid="{36FA2A1D-26B3-4D3B-ABBB-5B7F9893BA65}"/>
    <cellStyle name="Normal 2 2 2 2 2 2 7 2" xfId="47965" xr:uid="{6AC47837-BBDC-4AFC-AC01-BD117B0A02D6}"/>
    <cellStyle name="Normal 2 2 2 2 2 2 8" xfId="6812" xr:uid="{1F5DD69C-3C0F-4348-BC87-00A10800BA5F}"/>
    <cellStyle name="Normal 2 2 2 2 2 2 9" xfId="42616" xr:uid="{B1CECCCE-32D3-4CB7-982C-BB045F41BD0B}"/>
    <cellStyle name="Normal 2 2 2 2 2 3" xfId="635" xr:uid="{0EC05250-5631-4545-81A8-A262899F8DE1}"/>
    <cellStyle name="Normal 2 2 2 2 2 3 2" xfId="1673" xr:uid="{6E298B49-0195-4291-8E94-AF66D9B3731C}"/>
    <cellStyle name="Normal 2 2 2 2 2 3 2 2" xfId="3461" xr:uid="{8D03CD71-35E7-462E-ABF2-00E64E63AD2E}"/>
    <cellStyle name="Normal 2 2 2 2 2 3 2 2 2" xfId="45486" xr:uid="{E0C41851-A07E-48BC-A63D-E53433241D7F}"/>
    <cellStyle name="Normal 2 2 2 2 2 3 2 3" xfId="13674" xr:uid="{72CED3F2-057C-4267-B414-CB439ED72300}"/>
    <cellStyle name="Normal 2 2 2 2 2 3 2 4" xfId="43745" xr:uid="{FCE87C56-47DA-4E56-94CF-8FD420D3BE0D}"/>
    <cellStyle name="Normal 2 2 2 2 2 3 3" xfId="2521" xr:uid="{26912BF9-541B-48D7-BD1C-AB77FF946314}"/>
    <cellStyle name="Normal 2 2 2 2 2 3 3 2" xfId="17210" xr:uid="{55C505B7-3B1B-49AA-9CC1-13043FF786CC}"/>
    <cellStyle name="Normal 2 2 2 2 2 3 3 3" xfId="44546" xr:uid="{A7115D92-349D-430E-9850-4ACFE84F6BB4}"/>
    <cellStyle name="Normal 2 2 2 2 2 3 4" xfId="4832" xr:uid="{4647812C-C766-4F35-B9F8-B31538037C72}"/>
    <cellStyle name="Normal 2 2 2 2 2 3 4 2" xfId="46835" xr:uid="{8EE62C02-F9D2-43B7-A090-393804C23313}"/>
    <cellStyle name="Normal 2 2 2 2 2 3 5" xfId="7227" xr:uid="{E518C88B-D3E5-4E6F-9EF3-E3C2E811ED2E}"/>
    <cellStyle name="Normal 2 2 2 2 2 3 6" xfId="42805" xr:uid="{16237A31-24EF-4615-8169-C6464D085255}"/>
    <cellStyle name="Normal 2 2 2 2 2 4" xfId="1096" xr:uid="{F1A432C2-981B-436D-912C-C8EC245C96A9}"/>
    <cellStyle name="Normal 2 2 2 2 2 4 2" xfId="2905" xr:uid="{186CD2C6-2419-4064-9368-248F6FD9D619}"/>
    <cellStyle name="Normal 2 2 2 2 2 4 2 2" xfId="30390" xr:uid="{051BB751-D210-4256-BEE5-AB0FF7B12FC5}"/>
    <cellStyle name="Normal 2 2 2 2 2 4 2 3" xfId="44930" xr:uid="{E808A63A-5489-4EAC-A558-1FE3DFA51855}"/>
    <cellStyle name="Normal 2 2 2 2 2 4 3" xfId="22308" xr:uid="{A671EB3F-92CD-4EAC-913E-23CAE2E9E1EE}"/>
    <cellStyle name="Normal 2 2 2 2 2 4 4" xfId="9791" xr:uid="{B5096C7F-850B-440D-B771-E6A650A22314}"/>
    <cellStyle name="Normal 2 2 2 2 2 4 5" xfId="43189" xr:uid="{8CCADCDD-DB85-41BB-9985-4195AD1D89FB}"/>
    <cellStyle name="Normal 2 2 2 2 2 5" xfId="1291" xr:uid="{59C4D461-8181-4942-8597-67887617621E}"/>
    <cellStyle name="Normal 2 2 2 2 2 5 2" xfId="3098" xr:uid="{E01EB406-CFA2-4C61-ADAB-263F5B27BDAD}"/>
    <cellStyle name="Normal 2 2 2 2 2 5 2 2" xfId="45123" xr:uid="{528B3A5C-5480-4850-89A1-ACA42B9F773C}"/>
    <cellStyle name="Normal 2 2 2 2 2 5 3" xfId="13054" xr:uid="{416E74AD-F72E-4DA9-AA11-07CECE7431F7}"/>
    <cellStyle name="Normal 2 2 2 2 2 5 4" xfId="43382" xr:uid="{BC86EECF-BAA8-4B35-8640-A28AFB07E9E3}"/>
    <cellStyle name="Normal 2 2 2 2 2 6" xfId="2276" xr:uid="{5B0C60EB-704D-4844-B1F8-7E1759426FC1}"/>
    <cellStyle name="Normal 2 2 2 2 2 6 2" xfId="16636" xr:uid="{85498538-63EF-416F-A0EF-A21F584EA807}"/>
    <cellStyle name="Normal 2 2 2 2 2 6 3" xfId="44301" xr:uid="{28B7B0D1-7153-40D4-A535-A5B8FD08B44E}"/>
    <cellStyle name="Normal 2 2 2 2 2 7" xfId="4038" xr:uid="{0596673A-0697-4C25-9DC6-CF7B2CB8F3EA}"/>
    <cellStyle name="Normal 2 2 2 2 2 7 2" xfId="46043" xr:uid="{6AE7FAD2-EDA5-4211-BC83-3642E5B68189}"/>
    <cellStyle name="Normal 2 2 2 2 2 8" xfId="4116" xr:uid="{F590D541-C9B7-4AAC-8D61-C3B88400DF92}"/>
    <cellStyle name="Normal 2 2 2 2 2 8 2" xfId="46120" xr:uid="{61598D1E-9235-4516-AB5D-AD5697E76187}"/>
    <cellStyle name="Normal 2 2 2 2 2 9" xfId="4193" xr:uid="{8A89AEC6-10F3-40A4-8299-AF4913971AB3}"/>
    <cellStyle name="Normal 2 2 2 2 2 9 2" xfId="46197" xr:uid="{D33A569E-43C0-43E2-8CFB-11745664634D}"/>
    <cellStyle name="Normal 2 2 2 2 20" xfId="48049" xr:uid="{818DA3E7-1211-4535-BD95-1D5F5CDDAF53}"/>
    <cellStyle name="Normal 2 2 2 2 3" xfId="242" xr:uid="{3809F9C9-5426-4BA9-8FD6-E075E666C197}"/>
    <cellStyle name="Normal 2 2 2 2 3 10" xfId="42588" xr:uid="{3E3FC56C-B14B-437A-9CDC-5586885ACFF5}"/>
    <cellStyle name="Normal 2 2 2 2 3 11" xfId="48114" xr:uid="{D87A489B-8892-4EBB-A574-219223E6EC85}"/>
    <cellStyle name="Normal 2 2 2 2 3 2" xfId="965" xr:uid="{5BFA9A9B-9447-47F0-A90A-7AF0ADA62DCC}"/>
    <cellStyle name="Normal 2 2 2 2 3 2 2" xfId="2108" xr:uid="{AE2EA05B-847A-451C-9FFC-32E0EBE69945}"/>
    <cellStyle name="Normal 2 2 2 2 3 2 2 2" xfId="3871" xr:uid="{25A821D3-2250-4E74-B82E-52CE63172F04}"/>
    <cellStyle name="Normal 2 2 2 2 3 2 2 2 2" xfId="45896" xr:uid="{816A1D7D-A3DD-4768-B6AE-5034509A0BDC}"/>
    <cellStyle name="Normal 2 2 2 2 3 2 2 3" xfId="5242" xr:uid="{A521655F-9DA9-48DB-886D-3BC291775EAF}"/>
    <cellStyle name="Normal 2 2 2 2 3 2 2 3 2" xfId="47245" xr:uid="{BD147F14-8979-48B6-8988-EB5EC22CCD28}"/>
    <cellStyle name="Normal 2 2 2 2 3 2 2 4" xfId="13351" xr:uid="{8FE5DC85-CEA5-4054-959C-CE55A0D0F617}"/>
    <cellStyle name="Normal 2 2 2 2 3 2 2 5" xfId="44155" xr:uid="{41745927-ED8C-4F0A-B30E-E3D6BACB43F9}"/>
    <cellStyle name="Normal 2 2 2 2 3 2 3" xfId="1548" xr:uid="{5274468F-DA48-44CE-809F-8191F4B7044C}"/>
    <cellStyle name="Normal 2 2 2 2 3 2 3 2" xfId="3355" xr:uid="{3D722EB1-0B44-465B-ADCC-98EC07F6E487}"/>
    <cellStyle name="Normal 2 2 2 2 3 2 3 2 2" xfId="45380" xr:uid="{4C220DC2-34C1-49E0-8591-D143A9C8869C}"/>
    <cellStyle name="Normal 2 2 2 2 3 2 3 3" xfId="16887" xr:uid="{EADE98BC-1E0E-4D1D-B48B-E2AA310F648C}"/>
    <cellStyle name="Normal 2 2 2 2 3 2 3 4" xfId="43639" xr:uid="{7A61EEB7-506C-4765-8BF9-A54D27C70946}"/>
    <cellStyle name="Normal 2 2 2 2 3 2 4" xfId="2777" xr:uid="{42DD4177-DD69-418E-9654-8995BE07D782}"/>
    <cellStyle name="Normal 2 2 2 2 3 2 4 2" xfId="44802" xr:uid="{14FA988C-C8BD-40E5-94F6-4DAB81CD5DAE}"/>
    <cellStyle name="Normal 2 2 2 2 3 2 5" xfId="4726" xr:uid="{E0EB4AE8-EDBC-4472-8246-E2740B0AAE81}"/>
    <cellStyle name="Normal 2 2 2 2 3 2 5 2" xfId="46729" xr:uid="{DD8843AA-5A7C-4AD4-ACC1-F8FA26F89BE0}"/>
    <cellStyle name="Normal 2 2 2 2 3 2 6" xfId="5646" xr:uid="{40A98B12-A643-48AB-9B81-7E550684FEA6}"/>
    <cellStyle name="Normal 2 2 2 2 3 2 6 2" xfId="47646" xr:uid="{0E8FD9F3-5C61-4E65-A8C1-E45A724C11B0}"/>
    <cellStyle name="Normal 2 2 2 2 3 2 7" xfId="6813" xr:uid="{ADE6D346-9E93-4863-A0E2-5016BD5220E9}"/>
    <cellStyle name="Normal 2 2 2 2 3 2 8" xfId="43061" xr:uid="{C6421801-AA03-4D2D-9348-56AC95BA6718}"/>
    <cellStyle name="Normal 2 2 2 2 3 3" xfId="636" xr:uid="{3DF1AE79-AE0D-44DE-BD46-2FFF90B77475}"/>
    <cellStyle name="Normal 2 2 2 2 3 3 2" xfId="1863" xr:uid="{9C8A4E1D-1C29-462D-A046-BA3419A33B0E}"/>
    <cellStyle name="Normal 2 2 2 2 3 3 2 2" xfId="3630" xr:uid="{FD5A460C-EB2D-4B0A-89ED-A67F8ACDC56F}"/>
    <cellStyle name="Normal 2 2 2 2 3 3 2 2 2" xfId="45655" xr:uid="{EF702B91-B823-4EAC-9EEB-20AE2DBB3D4E}"/>
    <cellStyle name="Normal 2 2 2 2 3 3 2 3" xfId="13675" xr:uid="{11E47A96-F76D-40D8-A6CC-6EE0F7F13878}"/>
    <cellStyle name="Normal 2 2 2 2 3 3 2 4" xfId="43914" xr:uid="{0F890937-08E1-44D2-9294-710CAEB6D521}"/>
    <cellStyle name="Normal 2 2 2 2 3 3 3" xfId="2522" xr:uid="{5E885D99-96FE-4C2F-9227-1236B4CF40C0}"/>
    <cellStyle name="Normal 2 2 2 2 3 3 3 2" xfId="17211" xr:uid="{1FB1734F-3FAD-416C-93A3-4E29A5448385}"/>
    <cellStyle name="Normal 2 2 2 2 3 3 3 3" xfId="44547" xr:uid="{C7E982C1-46BC-4EB6-A674-755F8012E605}"/>
    <cellStyle name="Normal 2 2 2 2 3 3 4" xfId="5001" xr:uid="{609B9CAB-F130-41D5-B306-EE44DE2F2B24}"/>
    <cellStyle name="Normal 2 2 2 2 3 3 4 2" xfId="47004" xr:uid="{69A25179-BFDC-4680-893A-DF3322F7F24B}"/>
    <cellStyle name="Normal 2 2 2 2 3 3 5" xfId="7228" xr:uid="{90D50635-B45D-4EE7-BB3B-959D6B015DB2}"/>
    <cellStyle name="Normal 2 2 2 2 3 3 6" xfId="42806" xr:uid="{138EAC03-BE88-4D76-9EBB-6BED40D7983B}"/>
    <cellStyle name="Normal 2 2 2 2 3 4" xfId="1292" xr:uid="{C49008D3-EC61-4FE9-B6D9-1F6DB3AB0FBD}"/>
    <cellStyle name="Normal 2 2 2 2 3 4 2" xfId="3099" xr:uid="{9A6C4447-558E-4538-9459-02C1FCC142E8}"/>
    <cellStyle name="Normal 2 2 2 2 3 4 2 2" xfId="29794" xr:uid="{03371FB7-03EB-49E5-8409-DE837D748546}"/>
    <cellStyle name="Normal 2 2 2 2 3 4 2 3" xfId="45124" xr:uid="{EF759132-C164-4809-A960-8DAD982F153D}"/>
    <cellStyle name="Normal 2 2 2 2 3 4 3" xfId="21805" xr:uid="{89368A35-6373-43C1-BF38-93A443461697}"/>
    <cellStyle name="Normal 2 2 2 2 3 4 4" xfId="8880" xr:uid="{1A7BB5CA-3230-4086-9912-F101C7517953}"/>
    <cellStyle name="Normal 2 2 2 2 3 4 5" xfId="43383" xr:uid="{312FFD25-8CB2-4943-9646-01F2B1E0D95B}"/>
    <cellStyle name="Normal 2 2 2 2 3 5" xfId="2304" xr:uid="{8EEA9617-F034-48CA-957D-57CCB849A0BF}"/>
    <cellStyle name="Normal 2 2 2 2 3 5 2" xfId="13055" xr:uid="{6F739628-AFFF-4E77-86A3-EEC801DB592E}"/>
    <cellStyle name="Normal 2 2 2 2 3 5 3" xfId="44329" xr:uid="{B80C0480-35B3-4813-A16D-1E70F1D34971}"/>
    <cellStyle name="Normal 2 2 2 2 3 6" xfId="4470" xr:uid="{71C525B5-C427-47A6-97A6-D0BA982C06F4}"/>
    <cellStyle name="Normal 2 2 2 2 3 6 2" xfId="16637" xr:uid="{38788561-A030-4421-B0AF-7E7D957AAD0E}"/>
    <cellStyle name="Normal 2 2 2 2 3 6 3" xfId="46473" xr:uid="{0B7ADF87-E50B-49CA-8E74-249A5D3BAFDB}"/>
    <cellStyle name="Normal 2 2 2 2 3 7" xfId="5645" xr:uid="{DC4A2083-CE82-42F1-8742-68E18CDFDB44}"/>
    <cellStyle name="Normal 2 2 2 2 3 7 2" xfId="47645" xr:uid="{4B51323B-5D36-4D13-AC12-094B0C56405C}"/>
    <cellStyle name="Normal 2 2 2 2 3 8" xfId="5943" xr:uid="{E5CE2E3F-879F-4781-AFE0-959270EFF336}"/>
    <cellStyle name="Normal 2 2 2 2 3 8 2" xfId="47940" xr:uid="{E73BA611-C0C9-4B3D-9989-E26B944D1327}"/>
    <cellStyle name="Normal 2 2 2 2 3 9" xfId="6237" xr:uid="{1CCB0EBB-8B8A-4C3A-A839-0765E7D3A25F}"/>
    <cellStyle name="Normal 2 2 2 2 4" xfId="634" xr:uid="{4557C743-379B-4BB8-BFDD-9721B5D34CA4}"/>
    <cellStyle name="Normal 2 2 2 2 4 2" xfId="963" xr:uid="{4499EB77-674F-4E1D-82A5-49B19BD0675E}"/>
    <cellStyle name="Normal 2 2 2 2 4 2 2" xfId="2106" xr:uid="{7816362C-08B8-482D-B77E-4026F9125E2C}"/>
    <cellStyle name="Normal 2 2 2 2 4 2 2 2" xfId="3869" xr:uid="{D9B0717C-AF8D-4830-B07D-DA220975E203}"/>
    <cellStyle name="Normal 2 2 2 2 4 2 2 2 2" xfId="45894" xr:uid="{FB55896F-39D2-44D4-A8CB-0F9D04A17773}"/>
    <cellStyle name="Normal 2 2 2 2 4 2 2 3" xfId="5240" xr:uid="{D5598774-A2F3-4C84-8E4D-72A8DD2D4E8C}"/>
    <cellStyle name="Normal 2 2 2 2 4 2 2 3 2" xfId="47243" xr:uid="{28ADF6AA-F605-425B-87A1-222D881AFFEE}"/>
    <cellStyle name="Normal 2 2 2 2 4 2 2 4" xfId="34075" xr:uid="{A9641094-677F-426A-895E-1430BE21B221}"/>
    <cellStyle name="Normal 2 2 2 2 4 2 2 5" xfId="44153" xr:uid="{10F94A88-2154-41EA-8A5A-D9C83C6AEEC7}"/>
    <cellStyle name="Normal 2 2 2 2 4 2 3" xfId="1546" xr:uid="{3D888B5A-6EFB-4869-AF15-5AE715CD4A72}"/>
    <cellStyle name="Normal 2 2 2 2 4 2 3 2" xfId="3353" xr:uid="{17445924-A0A6-4BE5-B908-67E70BB5F9BE}"/>
    <cellStyle name="Normal 2 2 2 2 4 2 3 2 2" xfId="45378" xr:uid="{E5E01CE3-5969-49F2-AA70-A5DAD51FE8E9}"/>
    <cellStyle name="Normal 2 2 2 2 4 2 3 3" xfId="25258" xr:uid="{C59407A6-7128-4C36-9E0E-C0153805C76A}"/>
    <cellStyle name="Normal 2 2 2 2 4 2 3 4" xfId="43637" xr:uid="{0C59982C-F033-4E5E-9F23-DC3E27078B57}"/>
    <cellStyle name="Normal 2 2 2 2 4 2 4" xfId="2775" xr:uid="{A3393564-0BE7-4770-AD89-482AF7560C04}"/>
    <cellStyle name="Normal 2 2 2 2 4 2 4 2" xfId="44800" xr:uid="{DAD2795D-F675-433F-96D6-B51DE62A0965}"/>
    <cellStyle name="Normal 2 2 2 2 4 2 5" xfId="4724" xr:uid="{C10BD1EB-DA13-4A05-85AB-838907A3A394}"/>
    <cellStyle name="Normal 2 2 2 2 4 2 5 2" xfId="46727" xr:uid="{39839ECE-79E1-4343-AD31-12654573FC87}"/>
    <cellStyle name="Normal 2 2 2 2 4 2 6" xfId="5648" xr:uid="{10835BC1-61A7-4246-A6C6-157C1B075290}"/>
    <cellStyle name="Normal 2 2 2 2 4 2 6 2" xfId="47648" xr:uid="{9396ED8D-E97A-42CC-96E6-EC7BDB77D015}"/>
    <cellStyle name="Normal 2 2 2 2 4 2 7" xfId="8603" xr:uid="{614BFA0D-3934-4C3A-BA12-D8E40B678728}"/>
    <cellStyle name="Normal 2 2 2 2 4 2 8" xfId="43059" xr:uid="{BC36A579-8379-43CA-807C-8C86394A7A35}"/>
    <cellStyle name="Normal 2 2 2 2 4 3" xfId="1862" xr:uid="{CCCD02C1-91DD-4A4B-97BF-64AB775D860B}"/>
    <cellStyle name="Normal 2 2 2 2 4 3 2" xfId="3629" xr:uid="{C47116A1-18E2-4DF9-9B83-129D8018B774}"/>
    <cellStyle name="Normal 2 2 2 2 4 3 2 2" xfId="45654" xr:uid="{CBD973B8-3744-4B6E-89C3-E88C6620B1A0}"/>
    <cellStyle name="Normal 2 2 2 2 4 3 3" xfId="5000" xr:uid="{D669290A-C0DC-49D9-908A-0CCF83B6E3C7}"/>
    <cellStyle name="Normal 2 2 2 2 4 3 3 2" xfId="47003" xr:uid="{A374518F-291F-45C4-9325-D5C1DF9424EA}"/>
    <cellStyle name="Normal 2 2 2 2 4 3 4" xfId="13349" xr:uid="{184EA123-FA0A-4232-BE7C-F49428CB9019}"/>
    <cellStyle name="Normal 2 2 2 2 4 3 5" xfId="43913" xr:uid="{47DE26A0-985C-4C5D-A383-ABC3AD3F7DA0}"/>
    <cellStyle name="Normal 2 2 2 2 4 4" xfId="1290" xr:uid="{1DDA0F04-9898-4584-B495-25A735E4E2C3}"/>
    <cellStyle name="Normal 2 2 2 2 4 4 2" xfId="3097" xr:uid="{C4D401FD-1852-4BBE-B15B-51D36DD8C67E}"/>
    <cellStyle name="Normal 2 2 2 2 4 4 2 2" xfId="45122" xr:uid="{19B2E09E-4A52-469E-BD22-F694C24C7514}"/>
    <cellStyle name="Normal 2 2 2 2 4 4 3" xfId="16885" xr:uid="{73633ADC-A7CE-4049-8048-253EF9628716}"/>
    <cellStyle name="Normal 2 2 2 2 4 4 4" xfId="43381" xr:uid="{1CA9ECC4-9B40-4E3F-9178-8159A30F26E8}"/>
    <cellStyle name="Normal 2 2 2 2 4 5" xfId="2520" xr:uid="{9C011589-BEF3-45AE-B526-09CE068E5184}"/>
    <cellStyle name="Normal 2 2 2 2 4 5 2" xfId="44545" xr:uid="{62766868-41A7-499B-97B3-CE74F23B98DF}"/>
    <cellStyle name="Normal 2 2 2 2 4 6" xfId="4468" xr:uid="{2F4B16D1-0B6A-4D4D-AF9B-B607AF9BA377}"/>
    <cellStyle name="Normal 2 2 2 2 4 6 2" xfId="46471" xr:uid="{3CBCB88F-A266-4D41-B8C7-FA40154706F1}"/>
    <cellStyle name="Normal 2 2 2 2 4 7" xfId="5647" xr:uid="{C2575A36-D84B-4F80-879D-0612270D18DC}"/>
    <cellStyle name="Normal 2 2 2 2 4 7 2" xfId="47647" xr:uid="{F02A2B9D-E07B-4EEC-8688-82B6C73818ED}"/>
    <cellStyle name="Normal 2 2 2 2 4 8" xfId="6811" xr:uid="{9C652BB4-CA2C-40CC-80E8-461227F789F6}"/>
    <cellStyle name="Normal 2 2 2 2 4 9" xfId="42804" xr:uid="{91963AF8-184A-4733-BB11-5AC1DDC4CD89}"/>
    <cellStyle name="Normal 2 2 2 2 5" xfId="800" xr:uid="{8334395D-6A0B-496F-BA43-9B6DD75973D2}"/>
    <cellStyle name="Normal 2 2 2 2 5 2" xfId="1945" xr:uid="{C2357D76-13ED-462F-B932-9FA321B0F7A0}"/>
    <cellStyle name="Normal 2 2 2 2 5 2 2" xfId="3708" xr:uid="{F45A6504-85B8-481D-8D68-853491EFF45C}"/>
    <cellStyle name="Normal 2 2 2 2 5 2 2 2" xfId="45733" xr:uid="{C4CC3F64-B767-45B6-A507-7F92A63F29DE}"/>
    <cellStyle name="Normal 2 2 2 2 5 2 3" xfId="5079" xr:uid="{B9118D03-6DA3-43D8-B09A-5A0A61FA3AD6}"/>
    <cellStyle name="Normal 2 2 2 2 5 2 3 2" xfId="47082" xr:uid="{939E793E-359B-4BA5-8759-B6E291853F26}"/>
    <cellStyle name="Normal 2 2 2 2 5 2 4" xfId="13673" xr:uid="{DF8F6C99-F595-41F6-A681-BD6E1C722238}"/>
    <cellStyle name="Normal 2 2 2 2 5 2 5" xfId="43992" xr:uid="{54FEEA11-FB9D-4253-8B32-AA9029A8BDA7}"/>
    <cellStyle name="Normal 2 2 2 2 5 3" xfId="1383" xr:uid="{EF2EBB8A-1147-47D8-9076-7931DF2B9BF5}"/>
    <cellStyle name="Normal 2 2 2 2 5 3 2" xfId="3190" xr:uid="{7E64F019-84A4-4C91-B2D6-E058C26FB88E}"/>
    <cellStyle name="Normal 2 2 2 2 5 3 2 2" xfId="45215" xr:uid="{A4440CD5-4BD9-406F-8B88-02091A23271C}"/>
    <cellStyle name="Normal 2 2 2 2 5 3 3" xfId="17209" xr:uid="{E32A9469-6E94-44C7-A546-00AF483EFDA5}"/>
    <cellStyle name="Normal 2 2 2 2 5 3 4" xfId="43474" xr:uid="{1C99672D-4CF0-4E8D-841F-DB2B3D19DE8D}"/>
    <cellStyle name="Normal 2 2 2 2 5 4" xfId="2612" xr:uid="{352835DC-4FCB-489E-B2BE-33E3225D4880}"/>
    <cellStyle name="Normal 2 2 2 2 5 4 2" xfId="44637" xr:uid="{60321111-6B10-40AB-A92C-3336513E28FA}"/>
    <cellStyle name="Normal 2 2 2 2 5 5" xfId="4561" xr:uid="{5130184D-C3E8-4729-8A3F-DFC470416BA1}"/>
    <cellStyle name="Normal 2 2 2 2 5 5 2" xfId="46564" xr:uid="{65AC46B3-0361-4C85-AA53-04EC11190DDC}"/>
    <cellStyle name="Normal 2 2 2 2 5 6" xfId="5649" xr:uid="{81700D7D-BE40-4805-BE91-7C20FAC85AF8}"/>
    <cellStyle name="Normal 2 2 2 2 5 6 2" xfId="47649" xr:uid="{6814E78B-FC38-4867-8AAB-15BC7A377FAF}"/>
    <cellStyle name="Normal 2 2 2 2 5 7" xfId="7226" xr:uid="{396CB629-5350-4D80-A134-0BADC1CE3DF6}"/>
    <cellStyle name="Normal 2 2 2 2 5 8" xfId="42896" xr:uid="{7D22F2D6-D338-478C-8BA3-A4354E196D24}"/>
    <cellStyle name="Normal 2 2 2 2 6" xfId="298" xr:uid="{958EBF48-B2BB-4BBF-B808-05273902355B}"/>
    <cellStyle name="Normal 2 2 2 2 6 2" xfId="1672" xr:uid="{A1B3EFCB-8A17-4C1B-97E3-F78C4E7A87D3}"/>
    <cellStyle name="Normal 2 2 2 2 6 2 2" xfId="3460" xr:uid="{73F695DB-225C-4CC1-B29A-EA3E0D4311FD}"/>
    <cellStyle name="Normal 2 2 2 2 6 2 2 2" xfId="45485" xr:uid="{3A8C1166-CA7C-4E56-BE5D-B777A0B968D3}"/>
    <cellStyle name="Normal 2 2 2 2 6 2 3" xfId="29187" xr:uid="{4F447349-C128-48AB-A5A6-0FE7081A50AF}"/>
    <cellStyle name="Normal 2 2 2 2 6 2 4" xfId="43744" xr:uid="{D111E6B8-3D41-436A-BE5E-03E256597C0B}"/>
    <cellStyle name="Normal 2 2 2 2 6 3" xfId="2357" xr:uid="{366C7B93-B0D2-4992-92CD-BFBB15BC4729}"/>
    <cellStyle name="Normal 2 2 2 2 6 3 2" xfId="21268" xr:uid="{9AF80365-9EB3-4E50-A9EF-9F056B0D03D8}"/>
    <cellStyle name="Normal 2 2 2 2 6 3 3" xfId="44382" xr:uid="{76A44343-44D9-4794-BC18-BC82E3C1D8E4}"/>
    <cellStyle name="Normal 2 2 2 2 6 4" xfId="4831" xr:uid="{E6C1587A-06A9-43A2-91F4-870D1F9EF7BE}"/>
    <cellStyle name="Normal 2 2 2 2 6 4 2" xfId="46834" xr:uid="{38035CE9-E6FA-4057-9C00-47BFB9017432}"/>
    <cellStyle name="Normal 2 2 2 2 6 5" xfId="7391" xr:uid="{EB07F2CE-07D0-4603-978D-F9DB6660E7BF}"/>
    <cellStyle name="Normal 2 2 2 2 6 6" xfId="42641" xr:uid="{6D7FE5F8-8598-4A27-B646-558DD93E7E3C}"/>
    <cellStyle name="Normal 2 2 2 2 7" xfId="1070" xr:uid="{8AA1DA4F-CEF5-467F-893C-55E39A47809E}"/>
    <cellStyle name="Normal 2 2 2 2 7 2" xfId="2880" xr:uid="{BE38EB21-270B-45EC-8255-90248CC6BD15}"/>
    <cellStyle name="Normal 2 2 2 2 7 2 2" xfId="44905" xr:uid="{236DF6F4-CC0F-4611-A2A9-64CA5987FEDC}"/>
    <cellStyle name="Normal 2 2 2 2 7 3" xfId="13053" xr:uid="{7A9DD0CD-1A99-43D4-82D2-FC1B5D1BFE7B}"/>
    <cellStyle name="Normal 2 2 2 2 7 4" xfId="43164" xr:uid="{3BBFCD7C-4FEB-4A9A-ADC7-B1C0B3432813}"/>
    <cellStyle name="Normal 2 2 2 2 8" xfId="1127" xr:uid="{B57452B1-4C7A-4ED0-99B0-E3775DAB1AF1}"/>
    <cellStyle name="Normal 2 2 2 2 8 2" xfId="2934" xr:uid="{715CE6AB-DE27-4F50-86FA-300E67C6A072}"/>
    <cellStyle name="Normal 2 2 2 2 8 2 2" xfId="44959" xr:uid="{5170E281-62EB-44FA-A53A-DE98E101318D}"/>
    <cellStyle name="Normal 2 2 2 2 8 3" xfId="16635" xr:uid="{563F678D-F0BE-4C2E-A042-70C472656C63}"/>
    <cellStyle name="Normal 2 2 2 2 8 4" xfId="43218" xr:uid="{26968C32-9F22-4C87-BDEC-10E2891F6815}"/>
    <cellStyle name="Normal 2 2 2 2 9" xfId="2247" xr:uid="{00EB0F67-DDF2-4014-9D90-CDA1E65672A1}"/>
    <cellStyle name="Normal 2 2 2 2 9 2" xfId="44272" xr:uid="{B64CA564-D6D5-454E-8DBA-A60FEDB9DEF1}"/>
    <cellStyle name="Normal 2 2 2 20" xfId="42527" xr:uid="{C54A39E1-CEFF-4A46-B692-12E42AFAC5FC}"/>
    <cellStyle name="Normal 2 2 2 21" xfId="48045" xr:uid="{9914CF6B-9B53-44C1-AB67-7136B2672D4B}"/>
    <cellStyle name="Normal 2 2 2 3" xfId="202" xr:uid="{34733443-74A4-41ED-9B01-8DBD3DE96E88}"/>
    <cellStyle name="Normal 2 2 2 3 10" xfId="4266" xr:uid="{21D14C0C-1229-4068-BF08-198661D73FB4}"/>
    <cellStyle name="Normal 2 2 2 3 10 2" xfId="46270" xr:uid="{7BD8EAC0-DC6B-4DAD-AE30-C206938877E6}"/>
    <cellStyle name="Normal 2 2 2 3 11" xfId="4471" xr:uid="{0EF3B000-5D65-4076-8553-891C599C5C1B}"/>
    <cellStyle name="Normal 2 2 2 3 11 2" xfId="46474" xr:uid="{77024C3E-132C-4FCE-89E0-2EC0E8138F21}"/>
    <cellStyle name="Normal 2 2 2 3 12" xfId="5650" xr:uid="{FA386FA2-417B-4C73-A66C-28118BA69D89}"/>
    <cellStyle name="Normal 2 2 2 3 12 2" xfId="47650" xr:uid="{BA3DD154-9A89-47D0-8666-71F06689B502}"/>
    <cellStyle name="Normal 2 2 2 3 13" xfId="5899" xr:uid="{4030B7AC-6482-45DD-9461-A2CEF6431D8F}"/>
    <cellStyle name="Normal 2 2 2 3 13 2" xfId="47896" xr:uid="{74A8C7D6-5FFE-4416-8DB1-D914508A5382}"/>
    <cellStyle name="Normal 2 2 2 3 14" xfId="6055" xr:uid="{B06C0DFD-7610-42F5-B21E-049306F93A69}"/>
    <cellStyle name="Normal 2 2 2 3 15" xfId="42479" xr:uid="{1B13848E-2F9F-498C-AC55-9B3E82B74983}"/>
    <cellStyle name="Normal 2 2 2 3 16" xfId="42556" xr:uid="{3AB5F19B-5373-4BDD-AAE6-1AB71F653482}"/>
    <cellStyle name="Normal 2 2 2 3 17" xfId="48032" xr:uid="{4933FCCA-3135-4B6D-9482-F2687302E046}"/>
    <cellStyle name="Normal 2 2 2 3 2" xfId="266" xr:uid="{B344DA6B-E083-4763-9688-FBB4A4CDF23B}"/>
    <cellStyle name="Normal 2 2 2 3 2 10" xfId="48059" xr:uid="{0FC6E183-6716-4C7D-A1A4-CF148D8DA4F6}"/>
    <cellStyle name="Normal 2 2 2 3 2 2" xfId="966" xr:uid="{AE8F85E0-B623-4009-A636-6D6D3CD2F67C}"/>
    <cellStyle name="Normal 2 2 2 3 2 2 2" xfId="2109" xr:uid="{16AAFDC7-339B-4BD7-936C-B3FA10C5A559}"/>
    <cellStyle name="Normal 2 2 2 3 2 2 2 2" xfId="3872" xr:uid="{5D559D76-43CC-40FE-A50C-02F1EB97094D}"/>
    <cellStyle name="Normal 2 2 2 3 2 2 2 2 2" xfId="35560" xr:uid="{E8C9F816-04B3-44BA-901E-305242030C12}"/>
    <cellStyle name="Normal 2 2 2 3 2 2 2 2 3" xfId="45897" xr:uid="{6354C650-E46A-4BD7-95F7-9FA5BD792B94}"/>
    <cellStyle name="Normal 2 2 2 3 2 2 2 3" xfId="26505" xr:uid="{2DC1FB73-6B88-43D6-B542-CD745CE2E58E}"/>
    <cellStyle name="Normal 2 2 2 3 2 2 2 4" xfId="44156" xr:uid="{983BCAD0-BB5B-4274-A74F-EDF0248B1AF8}"/>
    <cellStyle name="Normal 2 2 2 3 2 2 3" xfId="2778" xr:uid="{8AD2BCE6-80F3-4167-841B-5B252476290C}"/>
    <cellStyle name="Normal 2 2 2 3 2 2 3 2" xfId="32288" xr:uid="{01A60BCF-1C43-4749-9553-0FF50F32DFAE}"/>
    <cellStyle name="Normal 2 2 2 3 2 2 3 3" xfId="44803" xr:uid="{501E24BD-818A-4043-8CC4-3412B451CA56}"/>
    <cellStyle name="Normal 2 2 2 3 2 2 4" xfId="5243" xr:uid="{821E50CF-EC33-47AD-ABAC-942330E5BA55}"/>
    <cellStyle name="Normal 2 2 2 3 2 2 4 2" xfId="39905" xr:uid="{AB8F6A9B-CDED-4106-A0B6-33B5D618CE1A}"/>
    <cellStyle name="Normal 2 2 2 3 2 2 4 3" xfId="47246" xr:uid="{017C25F4-D6C0-4276-A50D-296EC9641D16}"/>
    <cellStyle name="Normal 2 2 2 3 2 2 5" xfId="13352" xr:uid="{D1D2DDE9-0CB8-487D-9F06-C7FF801F01E4}"/>
    <cellStyle name="Normal 2 2 2 3 2 2 6" xfId="43062" xr:uid="{07513530-B7FB-431F-9579-1B4D7308AC6E}"/>
    <cellStyle name="Normal 2 2 2 3 2 3" xfId="1549" xr:uid="{A3CCD6E8-FF4C-464F-827F-18FE98AE6919}"/>
    <cellStyle name="Normal 2 2 2 3 2 3 2" xfId="3356" xr:uid="{1FFD7D9C-42B0-47EA-9E9F-D8B51F6FFCC2}"/>
    <cellStyle name="Normal 2 2 2 3 2 3 2 2" xfId="33531" xr:uid="{19058A09-ECE9-40CF-9462-FD4B2BFDA2DE}"/>
    <cellStyle name="Normal 2 2 2 3 2 3 2 3" xfId="45381" xr:uid="{70528B64-0B94-4514-ABA7-7D59F6537D46}"/>
    <cellStyle name="Normal 2 2 2 3 2 3 3" xfId="41890" xr:uid="{BAA9B426-08A5-46A5-97C6-FBD9561EB17E}"/>
    <cellStyle name="Normal 2 2 2 3 2 3 4" xfId="16888" xr:uid="{5C9B8125-4334-440F-A484-273559A425AC}"/>
    <cellStyle name="Normal 2 2 2 3 2 3 5" xfId="43640" xr:uid="{FE5E4E85-8C51-4672-B48B-86E085F70252}"/>
    <cellStyle name="Normal 2 2 2 3 2 4" xfId="2328" xr:uid="{C96E8408-54BF-43D1-B4A9-7B4479001D2A}"/>
    <cellStyle name="Normal 2 2 2 3 2 4 2" xfId="30587" xr:uid="{349CD432-0D20-4D5A-BD9B-6E3C58A05AF7}"/>
    <cellStyle name="Normal 2 2 2 3 2 4 3" xfId="22481" xr:uid="{DA909FD6-6538-4B16-BA52-34B3951460DE}"/>
    <cellStyle name="Normal 2 2 2 3 2 4 4" xfId="44353" xr:uid="{EFD91639-028D-4D78-B45F-3B8E2C1AC6DB}"/>
    <cellStyle name="Normal 2 2 2 3 2 5" xfId="4727" xr:uid="{A695FFF2-F9C1-4C2E-B27F-37C122F27FB6}"/>
    <cellStyle name="Normal 2 2 2 3 2 5 2" xfId="28612" xr:uid="{18905E17-B6F8-4461-B55D-E57480935282}"/>
    <cellStyle name="Normal 2 2 2 3 2 5 3" xfId="46730" xr:uid="{9DDC6A26-C9A1-421E-BE29-37951FCEF879}"/>
    <cellStyle name="Normal 2 2 2 3 2 6" xfId="5651" xr:uid="{4E4D6321-5FF1-4ABA-ADAF-ABEC0405D4BE}"/>
    <cellStyle name="Normal 2 2 2 3 2 6 2" xfId="37945" xr:uid="{FD449FD1-12D4-437F-9802-E86423D2B192}"/>
    <cellStyle name="Normal 2 2 2 3 2 6 3" xfId="47651" xr:uid="{C05510A9-EF6D-4F41-AA8B-FF13F9BFC307}"/>
    <cellStyle name="Normal 2 2 2 3 2 7" xfId="5964" xr:uid="{89D94E59-7816-4F18-9273-747030BF533C}"/>
    <cellStyle name="Normal 2 2 2 3 2 7 2" xfId="47961" xr:uid="{C0A5FC93-1A03-40D6-98A6-68C11BE1A8A4}"/>
    <cellStyle name="Normal 2 2 2 3 2 8" xfId="6814" xr:uid="{425D7F63-C6E4-41EE-8232-C0CF6BE32054}"/>
    <cellStyle name="Normal 2 2 2 3 2 9" xfId="42612" xr:uid="{A774E63D-9112-4BC7-88CE-7272E4E2B661}"/>
    <cellStyle name="Normal 2 2 2 3 3" xfId="637" xr:uid="{BD14C120-563D-4911-A18A-47EAE680A2C7}"/>
    <cellStyle name="Normal 2 2 2 3 3 2" xfId="1674" xr:uid="{116B517F-1FDC-430B-A85C-F95EFB1B39F4}"/>
    <cellStyle name="Normal 2 2 2 3 3 2 2" xfId="3462" xr:uid="{10C2D2F4-2F02-424D-9B40-18E6AA2B32D8}"/>
    <cellStyle name="Normal 2 2 2 3 3 2 2 2" xfId="31797" xr:uid="{37C76C9B-33CD-4B34-8627-34B805A269B7}"/>
    <cellStyle name="Normal 2 2 2 3 3 2 2 3" xfId="45487" xr:uid="{9F3681EF-685A-4B3F-851C-FAD11887EC26}"/>
    <cellStyle name="Normal 2 2 2 3 3 2 3" xfId="39349" xr:uid="{390D01E4-CC94-4095-BEB2-4A49891000CD}"/>
    <cellStyle name="Normal 2 2 2 3 3 2 4" xfId="13676" xr:uid="{31B891AD-D5EF-4183-900E-20CCBCD3F3CF}"/>
    <cellStyle name="Normal 2 2 2 3 3 2 5" xfId="43746" xr:uid="{850359B3-FEFB-4583-9989-5EAE91F700A4}"/>
    <cellStyle name="Normal 2 2 2 3 3 3" xfId="2523" xr:uid="{FBB8A1F5-476E-4C14-AF52-9F979EB9FAA7}"/>
    <cellStyle name="Normal 2 2 2 3 3 3 2" xfId="34979" xr:uid="{4066B1B8-1AC8-4090-A576-179D017A5E42}"/>
    <cellStyle name="Normal 2 2 2 3 3 3 3" xfId="41345" xr:uid="{24894F6A-CD66-4065-8472-AAB049094604}"/>
    <cellStyle name="Normal 2 2 2 3 3 3 4" xfId="17212" xr:uid="{F3686179-5F5A-4892-A521-1B2E1325B116}"/>
    <cellStyle name="Normal 2 2 2 3 3 3 5" xfId="44548" xr:uid="{330E74F1-E951-4D5B-B57C-4219F95931CD}"/>
    <cellStyle name="Normal 2 2 2 3 3 4" xfId="4833" xr:uid="{FF285841-A4FE-4B07-A548-23EDE7E05C6B}"/>
    <cellStyle name="Normal 2 2 2 3 3 4 2" xfId="29997" xr:uid="{59C1FD73-A5C3-4C46-8AB0-83A61C977966}"/>
    <cellStyle name="Normal 2 2 2 3 3 4 3" xfId="21987" xr:uid="{7B821B2B-360A-4DB9-A9F4-F154563107DB}"/>
    <cellStyle name="Normal 2 2 2 3 3 4 4" xfId="46836" xr:uid="{464407BE-DAB0-4E77-BE70-2B692FF10846}"/>
    <cellStyle name="Normal 2 2 2 3 3 5" xfId="28056" xr:uid="{8F5829D2-65C2-4ED4-A5A9-55F894C48A54}"/>
    <cellStyle name="Normal 2 2 2 3 3 6" xfId="37364" xr:uid="{5CECB778-0DAA-4318-949D-E72B95FD442C}"/>
    <cellStyle name="Normal 2 2 2 3 3 7" xfId="7229" xr:uid="{41A79F50-C2BF-48A4-A139-50232CF5099E}"/>
    <cellStyle name="Normal 2 2 2 3 3 8" xfId="42807" xr:uid="{B0621864-591C-4670-8EEC-B86B8875C188}"/>
    <cellStyle name="Normal 2 2 2 3 4" xfId="1092" xr:uid="{029500C9-0FF8-42F4-826A-B737FC6C1606}"/>
    <cellStyle name="Normal 2 2 2 3 4 2" xfId="2901" xr:uid="{E1A2BC54-5886-4D79-8D2D-A808D2604B44}"/>
    <cellStyle name="Normal 2 2 2 3 4 2 2" xfId="34276" xr:uid="{BC27CE8F-FAB0-48ED-9278-9B764626012F}"/>
    <cellStyle name="Normal 2 2 2 3 4 2 3" xfId="25445" xr:uid="{9ABBD826-E714-48D9-9F4A-6CA996759AB5}"/>
    <cellStyle name="Normal 2 2 2 3 4 2 4" xfId="44926" xr:uid="{07BE0438-960D-4F4C-B741-520CD663F676}"/>
    <cellStyle name="Normal 2 2 2 3 4 3" xfId="31269" xr:uid="{5D0ABB76-50D0-4822-B9AD-25CFD4719D52}"/>
    <cellStyle name="Normal 2 2 2 3 4 4" xfId="38710" xr:uid="{9E9A0D18-E81E-4AAA-A63D-673E10D9545F}"/>
    <cellStyle name="Normal 2 2 2 3 4 5" xfId="22995" xr:uid="{32AC0FDB-E543-42E0-8BCA-BD860FD675EB}"/>
    <cellStyle name="Normal 2 2 2 3 4 6" xfId="7383" xr:uid="{78040593-E1CB-4AB9-94D3-D25F2110920F}"/>
    <cellStyle name="Normal 2 2 2 3 4 7" xfId="43185" xr:uid="{9D31485E-38BE-46CF-80D3-7CDE6588C696}"/>
    <cellStyle name="Normal 2 2 2 3 5" xfId="1293" xr:uid="{C75BA804-DB6C-4CA6-9777-9593CF439592}"/>
    <cellStyle name="Normal 2 2 2 3 5 2" xfId="3100" xr:uid="{01A8B6AC-C35E-48D5-94BC-C378CFC707A6}"/>
    <cellStyle name="Normal 2 2 2 3 5 2 2" xfId="32977" xr:uid="{0124E9A7-8CE5-4AC5-B1F1-631CEF47356D}"/>
    <cellStyle name="Normal 2 2 2 3 5 2 3" xfId="45125" xr:uid="{41BDB7B7-63B4-4A01-9C2B-181F6543415A}"/>
    <cellStyle name="Normal 2 2 2 3 5 3" xfId="40636" xr:uid="{7E382526-A121-4014-8A36-3655550BA1E3}"/>
    <cellStyle name="Normal 2 2 2 3 5 4" xfId="13056" xr:uid="{ED0C162F-0510-4965-B677-1B094BD022D4}"/>
    <cellStyle name="Normal 2 2 2 3 5 5" xfId="43384" xr:uid="{B52BB786-8A55-42A7-A15D-4D9C2C3EB060}"/>
    <cellStyle name="Normal 2 2 2 3 6" xfId="2272" xr:uid="{14F3616A-3884-49A7-9FFC-5345FFD10B8C}"/>
    <cellStyle name="Normal 2 2 2 3 6 2" xfId="29389" xr:uid="{C8AC2763-C972-4CAF-AAA8-AF40540338D7}"/>
    <cellStyle name="Normal 2 2 2 3 6 3" xfId="16638" xr:uid="{B64D6E1F-7986-439F-B484-6A56645571D4}"/>
    <cellStyle name="Normal 2 2 2 3 6 4" xfId="44297" xr:uid="{CDEEA790-F32A-4977-AEA0-41C59EE6075C}"/>
    <cellStyle name="Normal 2 2 2 3 7" xfId="4034" xr:uid="{9F6D0790-85B1-43A3-8FB0-4E2A40B809B3}"/>
    <cellStyle name="Normal 2 2 2 3 7 2" xfId="27465" xr:uid="{7855A879-C637-4D4C-9294-3137C82005DA}"/>
    <cellStyle name="Normal 2 2 2 3 7 3" xfId="46039" xr:uid="{0D55FB93-9C06-4A19-95BC-C8FC7CEDD325}"/>
    <cellStyle name="Normal 2 2 2 3 8" xfId="4112" xr:uid="{CD641419-8D6E-4C1F-B40D-F2229B2B73B2}"/>
    <cellStyle name="Normal 2 2 2 3 8 2" xfId="36620" xr:uid="{20A14F7F-DD6F-45E9-AD7A-DFA429DC31B3}"/>
    <cellStyle name="Normal 2 2 2 3 8 3" xfId="46116" xr:uid="{C487E080-FD53-48FA-9E10-3794CDF93E03}"/>
    <cellStyle name="Normal 2 2 2 3 9" xfId="4189" xr:uid="{F9B806C4-49F8-4CBB-B331-C129CA4A0469}"/>
    <cellStyle name="Normal 2 2 2 3 9 2" xfId="46193" xr:uid="{0B16C985-42EE-4D6A-9B0C-981FCA312F05}"/>
    <cellStyle name="Normal 2 2 2 4" xfId="236" xr:uid="{574C3D41-FD8E-45CC-9043-359CD8B7773B}"/>
    <cellStyle name="Normal 2 2 2 4 10" xfId="42582" xr:uid="{B2B201F0-14F2-4ABC-9385-917940D37941}"/>
    <cellStyle name="Normal 2 2 2 4 11" xfId="47998" xr:uid="{261749E2-D439-42FE-8ADE-2CA2CD10A95C}"/>
    <cellStyle name="Normal 2 2 2 4 2" xfId="967" xr:uid="{0CE4B522-5D3C-4C5F-9644-FF56832B3D09}"/>
    <cellStyle name="Normal 2 2 2 4 2 2" xfId="2110" xr:uid="{C902E519-881A-43FF-B3FF-0D48224BA1C5}"/>
    <cellStyle name="Normal 2 2 2 4 2 2 2" xfId="3873" xr:uid="{4CF2C5DF-BADD-4BAE-A58B-5219679B0BB2}"/>
    <cellStyle name="Normal 2 2 2 4 2 2 2 2" xfId="35720" xr:uid="{A578B1E7-9AD7-4BC1-A077-C0CB300BFB8D}"/>
    <cellStyle name="Normal 2 2 2 4 2 2 2 3" xfId="45898" xr:uid="{568A8837-7DF1-4918-8F93-3EA5D70E6A8E}"/>
    <cellStyle name="Normal 2 2 2 4 2 2 3" xfId="5244" xr:uid="{33027E1B-C2A3-487E-8B09-8162B35E5962}"/>
    <cellStyle name="Normal 2 2 2 4 2 2 3 2" xfId="40065" xr:uid="{FB822861-E519-4700-9BF7-8E286101580F}"/>
    <cellStyle name="Normal 2 2 2 4 2 2 3 3" xfId="47247" xr:uid="{4EBE08FC-227F-418B-A508-C0B9A08B9C4B}"/>
    <cellStyle name="Normal 2 2 2 4 2 2 4" xfId="26636" xr:uid="{EA4D1844-CE41-4BD3-9877-8BAD869E4E9B}"/>
    <cellStyle name="Normal 2 2 2 4 2 2 5" xfId="9529" xr:uid="{26C5C4B3-8CA0-4298-B59F-B8B9C90E0EE7}"/>
    <cellStyle name="Normal 2 2 2 4 2 2 6" xfId="44157" xr:uid="{D6BCEBCD-13FE-4DB5-96EE-5A4499E1210F}"/>
    <cellStyle name="Normal 2 2 2 4 2 3" xfId="1550" xr:uid="{4EDED5F3-F60B-46B5-BBC3-2B790CCA9FE3}"/>
    <cellStyle name="Normal 2 2 2 4 2 3 2" xfId="3357" xr:uid="{A5C084D5-574A-4623-A054-43630353E2E5}"/>
    <cellStyle name="Normal 2 2 2 4 2 3 2 2" xfId="42048" xr:uid="{8AE2D551-C8B0-4839-A6A5-70D102517174}"/>
    <cellStyle name="Normal 2 2 2 4 2 3 2 3" xfId="45382" xr:uid="{51201BF5-E742-49D5-9696-AFFE9FD35E5B}"/>
    <cellStyle name="Normal 2 2 2 4 2 3 3" xfId="13353" xr:uid="{FF52BE88-8C3E-4673-B033-3BCD098B35CB}"/>
    <cellStyle name="Normal 2 2 2 4 2 3 4" xfId="43641" xr:uid="{E30B299B-C3AB-4778-9BDB-02D0F419ABDC}"/>
    <cellStyle name="Normal 2 2 2 4 2 4" xfId="2779" xr:uid="{41BFC086-FD6D-4673-97FE-F281928554C0}"/>
    <cellStyle name="Normal 2 2 2 4 2 4 2" xfId="16889" xr:uid="{A284C2C0-BAA1-4B3D-9AD9-A7FC212603BA}"/>
    <cellStyle name="Normal 2 2 2 4 2 4 3" xfId="44804" xr:uid="{4E576167-ACC4-4697-899F-24BB1354151C}"/>
    <cellStyle name="Normal 2 2 2 4 2 5" xfId="4728" xr:uid="{44E29ABB-D0F6-459B-9AFF-B2434ACBEA0E}"/>
    <cellStyle name="Normal 2 2 2 4 2 5 2" xfId="46731" xr:uid="{936E87A3-2329-4A73-AADA-DC34D374C231}"/>
    <cellStyle name="Normal 2 2 2 4 2 6" xfId="5653" xr:uid="{D439DDDB-F293-4B19-B0B1-D30457D92F8F}"/>
    <cellStyle name="Normal 2 2 2 4 2 6 2" xfId="47653" xr:uid="{ADA11F8D-F179-4496-B98A-F68696E040FC}"/>
    <cellStyle name="Normal 2 2 2 4 2 7" xfId="6815" xr:uid="{C0217396-1B11-4334-8BE1-54F90464DE8A}"/>
    <cellStyle name="Normal 2 2 2 4 2 8" xfId="43063" xr:uid="{B7CDF77C-8D4C-44D4-AD83-9020BA4B182D}"/>
    <cellStyle name="Normal 2 2 2 4 3" xfId="638" xr:uid="{94FE7883-D0DE-437C-AEAC-20DA1C077F9F}"/>
    <cellStyle name="Normal 2 2 2 4 3 2" xfId="1864" xr:uid="{93C95A2C-AE9A-48D3-827F-5050DFC0C3F4}"/>
    <cellStyle name="Normal 2 2 2 4 3 2 2" xfId="3631" xr:uid="{9FD2943E-0FD6-4934-AD4C-4D5FAEE04372}"/>
    <cellStyle name="Normal 2 2 2 4 3 2 2 2" xfId="34425" xr:uid="{CAA59176-4D14-4C6B-9A3B-A1E917EE26D4}"/>
    <cellStyle name="Normal 2 2 2 4 3 2 2 3" xfId="45656" xr:uid="{AC8045AE-4DB6-4B1F-91E6-4F8F2EAE9759}"/>
    <cellStyle name="Normal 2 2 2 4 3 2 3" xfId="9043" xr:uid="{063FCC3D-7245-487C-B5E7-1FC1FF5D4679}"/>
    <cellStyle name="Normal 2 2 2 4 3 2 4" xfId="43915" xr:uid="{77B1E81A-0FD8-4CB2-A943-C8D9E06CD963}"/>
    <cellStyle name="Normal 2 2 2 4 3 3" xfId="2524" xr:uid="{3A7A96EF-4054-40A2-B629-01847B8D8E16}"/>
    <cellStyle name="Normal 2 2 2 4 3 3 2" xfId="13677" xr:uid="{15FF37AE-CD8A-4AA5-AF17-2B4075657D97}"/>
    <cellStyle name="Normal 2 2 2 4 3 3 3" xfId="44549" xr:uid="{279F5048-8BEC-483F-8CE8-83D6D974F750}"/>
    <cellStyle name="Normal 2 2 2 4 3 4" xfId="5002" xr:uid="{09A5934B-04CC-450A-8FC6-B943D9CFF410}"/>
    <cellStyle name="Normal 2 2 2 4 3 4 2" xfId="17213" xr:uid="{7FBC2B2E-2C20-4AD3-B02F-F2AC90442CE6}"/>
    <cellStyle name="Normal 2 2 2 4 3 4 3" xfId="47005" xr:uid="{2D5FD0C2-B62B-4DB0-8399-FD9E851443E8}"/>
    <cellStyle name="Normal 2 2 2 4 3 5" xfId="7230" xr:uid="{BC7AA15F-E479-49A7-B25C-BDB323F2325E}"/>
    <cellStyle name="Normal 2 2 2 4 3 6" xfId="42808" xr:uid="{B3C3C537-EA37-49B1-BB3B-890E3082C8AF}"/>
    <cellStyle name="Normal 2 2 2 4 4" xfId="1294" xr:uid="{A5AA72C5-3243-4F5E-8BB2-47E6A0E9A389}"/>
    <cellStyle name="Normal 2 2 2 4 4 2" xfId="3101" xr:uid="{6FA5A457-7D19-435F-B96D-74FB56065D40}"/>
    <cellStyle name="Normal 2 2 2 4 4 2 2" xfId="33688" xr:uid="{A054A801-0CBD-4185-A914-E508A8B86FB8}"/>
    <cellStyle name="Normal 2 2 2 4 4 2 3" xfId="45126" xr:uid="{3FEF6995-A047-4E35-8338-E8582C45A88F}"/>
    <cellStyle name="Normal 2 2 2 4 4 3" xfId="40797" xr:uid="{9C086189-9697-4E00-A0B4-AE38AAD28784}"/>
    <cellStyle name="Normal 2 2 2 4 4 4" xfId="24905" xr:uid="{50268EBB-8BA5-4897-AD7E-A87651637810}"/>
    <cellStyle name="Normal 2 2 2 4 4 5" xfId="8031" xr:uid="{D30C4E54-A77D-4914-BBB8-C3FD1F864D33}"/>
    <cellStyle name="Normal 2 2 2 4 4 6" xfId="43385" xr:uid="{0A7A56A9-EDE3-4FD5-81BE-13CA1A0D1AAC}"/>
    <cellStyle name="Normal 2 2 2 4 5" xfId="2298" xr:uid="{B99E9E73-ADDD-4CC7-A981-B105EA071AEF}"/>
    <cellStyle name="Normal 2 2 2 4 5 2" xfId="30752" xr:uid="{CAB572FB-4A55-40F6-AC58-F1E0E8992EAA}"/>
    <cellStyle name="Normal 2 2 2 4 5 3" xfId="22624" xr:uid="{C23E6EDF-1AC3-4F55-9690-A22ABDA87088}"/>
    <cellStyle name="Normal 2 2 2 4 5 4" xfId="7452" xr:uid="{1C91825C-3FB7-4F1F-ACC4-A5556B50F56F}"/>
    <cellStyle name="Normal 2 2 2 4 5 5" xfId="44323" xr:uid="{3F7AA67F-E0CA-48BA-BBEF-3511F38E0628}"/>
    <cellStyle name="Normal 2 2 2 4 6" xfId="4472" xr:uid="{42023BF0-FAB5-487F-A3B6-7A96174774F8}"/>
    <cellStyle name="Normal 2 2 2 4 6 2" xfId="13057" xr:uid="{61295301-C177-4E2E-B457-FA4432418BB2}"/>
    <cellStyle name="Normal 2 2 2 4 6 3" xfId="46475" xr:uid="{BD3D76F4-F1AC-4A50-A290-4AE36E58C8CC}"/>
    <cellStyle name="Normal 2 2 2 4 7" xfId="5652" xr:uid="{41B8B688-1DAE-45C0-993A-C80AF92F4EE2}"/>
    <cellStyle name="Normal 2 2 2 4 7 2" xfId="16639" xr:uid="{DE524299-D2D5-4D93-A407-5625C8D66370}"/>
    <cellStyle name="Normal 2 2 2 4 7 3" xfId="47652" xr:uid="{EC7C76E3-BF2B-416B-A99E-08CBEE7DED2D}"/>
    <cellStyle name="Normal 2 2 2 4 8" xfId="5933" xr:uid="{6CBCA756-5D07-406D-A0B5-24E6F685BA4D}"/>
    <cellStyle name="Normal 2 2 2 4 8 2" xfId="47930" xr:uid="{FB26AFCC-E7E7-48A5-A199-172699A56081}"/>
    <cellStyle name="Normal 2 2 2 4 9" xfId="6238" xr:uid="{F6413A17-699F-4054-8775-2B9E4D91F00C}"/>
    <cellStyle name="Normal 2 2 2 5" xfId="290" xr:uid="{8B9E4F31-12F0-4641-8048-62818584FE01}"/>
    <cellStyle name="Normal 2 2 2 5 2" xfId="962" xr:uid="{4D92D387-7F6A-4120-B219-0F35157AE0E2}"/>
    <cellStyle name="Normal 2 2 2 5 2 2" xfId="2105" xr:uid="{519C6794-C8E0-465B-A315-CED8987BEF75}"/>
    <cellStyle name="Normal 2 2 2 5 2 2 2" xfId="3868" xr:uid="{790B4CE5-518D-48C8-A35B-19FD5BD7448B}"/>
    <cellStyle name="Normal 2 2 2 5 2 2 2 2" xfId="35184" xr:uid="{E97C03CF-0447-4EC6-B663-A2C6CC8FB911}"/>
    <cellStyle name="Normal 2 2 2 5 2 2 2 3" xfId="45893" xr:uid="{5F076A81-2701-42D5-BA1A-5C5831895C2A}"/>
    <cellStyle name="Normal 2 2 2 5 2 2 3" xfId="5239" xr:uid="{6C0189EA-6C07-4CB8-9B54-92D91324EEC7}"/>
    <cellStyle name="Normal 2 2 2 5 2 2 3 2" xfId="47242" xr:uid="{56796C70-0F42-4EB4-94E1-5653953C6B31}"/>
    <cellStyle name="Normal 2 2 2 5 2 2 4" xfId="26172" xr:uid="{12FB9477-33DC-4C86-8921-249667F7D3BA}"/>
    <cellStyle name="Normal 2 2 2 5 2 2 5" xfId="44152" xr:uid="{BA7BEF4D-0461-4BE2-83F5-1172CA8CA2CA}"/>
    <cellStyle name="Normal 2 2 2 5 2 3" xfId="1545" xr:uid="{8F4D34A7-C039-48F5-A86A-CB1E48DE1B99}"/>
    <cellStyle name="Normal 2 2 2 5 2 3 2" xfId="3352" xr:uid="{70DCEAD4-22D6-413D-BA7C-E7412986B28B}"/>
    <cellStyle name="Normal 2 2 2 5 2 3 2 2" xfId="45377" xr:uid="{F1F176FF-9D66-4FA8-904D-FACE37EC2F42}"/>
    <cellStyle name="Normal 2 2 2 5 2 3 3" xfId="31957" xr:uid="{67EBD583-9D4A-4F73-81F6-D1E102CEBEF5}"/>
    <cellStyle name="Normal 2 2 2 5 2 3 4" xfId="43636" xr:uid="{4D1B1F3C-EF0D-4A90-8221-DFA332A9B42D}"/>
    <cellStyle name="Normal 2 2 2 5 2 4" xfId="2774" xr:uid="{5BF5B115-A070-432E-87A3-218BB6306F28}"/>
    <cellStyle name="Normal 2 2 2 5 2 4 2" xfId="39537" xr:uid="{9CA2F803-C471-4C41-BE24-E706370FD27E}"/>
    <cellStyle name="Normal 2 2 2 5 2 4 3" xfId="44799" xr:uid="{9C443977-5F5D-4966-9E04-92CED5B6B024}"/>
    <cellStyle name="Normal 2 2 2 5 2 5" xfId="4723" xr:uid="{C9F58176-EEEA-45E2-A3D4-631939C5A44A}"/>
    <cellStyle name="Normal 2 2 2 5 2 5 2" xfId="23593" xr:uid="{4EA24C7B-1429-4E15-81F4-BCFE78EBB93C}"/>
    <cellStyle name="Normal 2 2 2 5 2 5 3" xfId="46726" xr:uid="{CB294149-AE27-41E9-823C-9DD7365F0D93}"/>
    <cellStyle name="Normal 2 2 2 5 2 6" xfId="5655" xr:uid="{6F6C168F-760E-40FE-BB2C-080821BDC4D7}"/>
    <cellStyle name="Normal 2 2 2 5 2 6 2" xfId="47655" xr:uid="{5071E4A6-4E02-49BD-85E3-77F6AC6CE15B}"/>
    <cellStyle name="Normal 2 2 2 5 2 7" xfId="10998" xr:uid="{9C1D653F-2B65-47FD-BD80-5DCBF6C8B53C}"/>
    <cellStyle name="Normal 2 2 2 5 2 8" xfId="43058" xr:uid="{63206F1E-483C-4ED3-809B-399836068EE3}"/>
    <cellStyle name="Normal 2 2 2 5 3" xfId="1861" xr:uid="{14EB7513-0295-4591-B5B8-C49C0790ADE4}"/>
    <cellStyle name="Normal 2 2 2 5 3 2" xfId="3628" xr:uid="{1164D52B-4807-4A34-8F65-FF30A83E2A6D}"/>
    <cellStyle name="Normal 2 2 2 5 3 2 2" xfId="33170" xr:uid="{A7B5D9A3-143D-42D0-BF09-024943682719}"/>
    <cellStyle name="Normal 2 2 2 5 3 2 3" xfId="45653" xr:uid="{677980CC-D6CE-427D-8CC3-787D05421B16}"/>
    <cellStyle name="Normal 2 2 2 5 3 3" xfId="4999" xr:uid="{35EBF0B0-8AC8-44ED-AB60-76BBE873CF3E}"/>
    <cellStyle name="Normal 2 2 2 5 3 3 2" xfId="41535" xr:uid="{8692E03A-E541-4762-848D-0C7ACE98DB49}"/>
    <cellStyle name="Normal 2 2 2 5 3 3 3" xfId="47002" xr:uid="{7C4D7BB7-CDCC-432D-B943-E71F22A3A9A3}"/>
    <cellStyle name="Normal 2 2 2 5 3 4" xfId="24557" xr:uid="{48441974-7F7C-41DF-8E76-EAF3483797CB}"/>
    <cellStyle name="Normal 2 2 2 5 3 5" xfId="9429" xr:uid="{02B0DACB-56D2-4FD1-A604-CDBB18CD863E}"/>
    <cellStyle name="Normal 2 2 2 5 3 6" xfId="43912" xr:uid="{107A7036-8EAB-47EA-80DB-FCA4B3AE65AE}"/>
    <cellStyle name="Normal 2 2 2 5 4" xfId="1289" xr:uid="{2CA02882-489C-4D59-9171-954724791CD4}"/>
    <cellStyle name="Normal 2 2 2 5 4 2" xfId="3096" xr:uid="{E681BFAE-0346-4DD5-A0B1-3E03772AC55A}"/>
    <cellStyle name="Normal 2 2 2 5 4 2 2" xfId="30202" xr:uid="{715FB497-7847-4ECC-A57C-1680F533A366}"/>
    <cellStyle name="Normal 2 2 2 5 4 2 3" xfId="45121" xr:uid="{98835B34-E873-4A42-88C1-40B15FB2F564}"/>
    <cellStyle name="Normal 2 2 2 5 4 3" xfId="13348" xr:uid="{38C73DF7-A39A-4A3D-B1C8-FD587FF07973}"/>
    <cellStyle name="Normal 2 2 2 5 4 4" xfId="43380" xr:uid="{D23E1DED-77F4-4BC2-9E82-B6826C9ECCC8}"/>
    <cellStyle name="Normal 2 2 2 5 5" xfId="2349" xr:uid="{7FAAA5A4-B670-4FCD-8CEA-3F36E2279FD9}"/>
    <cellStyle name="Normal 2 2 2 5 5 2" xfId="16884" xr:uid="{9415384C-0C03-4EBF-B089-B4349084CBDB}"/>
    <cellStyle name="Normal 2 2 2 5 5 3" xfId="44374" xr:uid="{1E9A60EF-75FC-4A31-B4E4-A64EF731C90E}"/>
    <cellStyle name="Normal 2 2 2 5 6" xfId="4467" xr:uid="{DCD3B3B7-218F-4927-BA87-2EDD80B2C072}"/>
    <cellStyle name="Normal 2 2 2 5 6 2" xfId="37568" xr:uid="{EB849A77-3E95-4B20-BB6C-C4B38D633820}"/>
    <cellStyle name="Normal 2 2 2 5 6 3" xfId="46470" xr:uid="{4EB69A1D-9B68-4861-97ED-DA614BFBA93B}"/>
    <cellStyle name="Normal 2 2 2 5 7" xfId="5654" xr:uid="{494908EF-5C70-4841-84C1-C8ED42C97C7B}"/>
    <cellStyle name="Normal 2 2 2 5 7 2" xfId="47654" xr:uid="{919ACF29-1048-472F-B386-A2985AC8FA3C}"/>
    <cellStyle name="Normal 2 2 2 5 8" xfId="6810" xr:uid="{B8723CE4-A0D2-45EA-B6AC-8B7BCB1544D5}"/>
    <cellStyle name="Normal 2 2 2 5 9" xfId="42633" xr:uid="{FCA43DF9-F84C-411A-83F6-C54A818A4D53}"/>
    <cellStyle name="Normal 2 2 2 6" xfId="797" xr:uid="{FF3A68D0-00B8-4448-9BBD-3EEFC8BDE76A}"/>
    <cellStyle name="Normal 2 2 2 6 2" xfId="1941" xr:uid="{7E019C7C-4865-4DC1-BF0A-014876FF8777}"/>
    <cellStyle name="Normal 2 2 2 6 2 2" xfId="3704" xr:uid="{446DEAE1-2902-4436-AC72-9C1C2F64646F}"/>
    <cellStyle name="Normal 2 2 2 6 2 2 2" xfId="16177" xr:uid="{F701F4C3-E956-47C6-96D2-2E7E9207E6E4}"/>
    <cellStyle name="Normal 2 2 2 6 2 2 3" xfId="19704" xr:uid="{D2841AE0-F4B0-40CD-97B1-77F61BE67BD1}"/>
    <cellStyle name="Normal 2 2 2 6 2 2 4" xfId="12604" xr:uid="{158D580C-F376-4B38-8CBD-3DB3AFB93E74}"/>
    <cellStyle name="Normal 2 2 2 6 2 2 5" xfId="45729" xr:uid="{2B0EAB1C-848F-4DE2-B167-456B6B8B9D2B}"/>
    <cellStyle name="Normal 2 2 2 6 2 3" xfId="5075" xr:uid="{53DCF68C-D65E-4D37-858B-A4C06A0A1E23}"/>
    <cellStyle name="Normal 2 2 2 6 2 3 2" xfId="14748" xr:uid="{D77938C7-6E2A-4730-9CF5-F386826D1477}"/>
    <cellStyle name="Normal 2 2 2 6 2 3 3" xfId="47078" xr:uid="{F17B1B32-8B50-4567-8D82-F0DC5C4DEE9E}"/>
    <cellStyle name="Normal 2 2 2 6 2 4" xfId="18275" xr:uid="{1AADC678-16B0-458D-A585-9D9D7D53C6DA}"/>
    <cellStyle name="Normal 2 2 2 6 2 5" xfId="11152" xr:uid="{33D7AC59-D73F-420D-A081-E2F9C10BC020}"/>
    <cellStyle name="Normal 2 2 2 6 2 6" xfId="43988" xr:uid="{37BE720A-1872-4CB0-B671-774B34D0AC68}"/>
    <cellStyle name="Normal 2 2 2 6 3" xfId="1379" xr:uid="{D7EE238A-EB8C-48B4-953D-1602B75D113D}"/>
    <cellStyle name="Normal 2 2 2 6 3 2" xfId="3186" xr:uid="{92968B6D-408D-4D26-B9C6-04E3EEDBBA17}"/>
    <cellStyle name="Normal 2 2 2 6 3 2 2" xfId="34599" xr:uid="{9151A63C-FCE7-4F1F-B028-9CAD6D9350C1}"/>
    <cellStyle name="Normal 2 2 2 6 3 2 3" xfId="45211" xr:uid="{47D00D29-7141-45FE-8D80-BC83B945BA61}"/>
    <cellStyle name="Normal 2 2 2 6 3 3" xfId="40971" xr:uid="{223FD2C4-AD9D-4ACE-BDE1-878CC2581715}"/>
    <cellStyle name="Normal 2 2 2 6 3 4" xfId="25673" xr:uid="{2BB0D4EC-9142-4DFC-9EB5-116F05F26200}"/>
    <cellStyle name="Normal 2 2 2 6 3 5" xfId="8858" xr:uid="{C66E9C49-1890-49C0-97EB-FC580E129F4E}"/>
    <cellStyle name="Normal 2 2 2 6 3 6" xfId="43470" xr:uid="{5A039E65-AFBC-4B73-B47B-C5CB566716A4}"/>
    <cellStyle name="Normal 2 2 2 6 4" xfId="2609" xr:uid="{5EB4F314-FA86-467A-9B2B-A1EED22BA148}"/>
    <cellStyle name="Normal 2 2 2 6 4 2" xfId="29595" xr:uid="{33CFCF12-4CF8-485C-8AED-21EFA0982735}"/>
    <cellStyle name="Normal 2 2 2 6 4 3" xfId="13672" xr:uid="{70AC3145-B454-45B8-B876-7AD663D23C49}"/>
    <cellStyle name="Normal 2 2 2 6 4 4" xfId="44634" xr:uid="{D6A37271-C18A-478A-8BDC-A771AB875A86}"/>
    <cellStyle name="Normal 2 2 2 6 5" xfId="4557" xr:uid="{E2F228E4-4F91-4727-873D-5CBB513A1241}"/>
    <cellStyle name="Normal 2 2 2 6 5 2" xfId="17208" xr:uid="{6B623CE0-FD17-48F4-AEFB-6A63E092CB29}"/>
    <cellStyle name="Normal 2 2 2 6 5 3" xfId="46560" xr:uid="{55C8C37A-1C4F-4A0B-963A-07BB59BD0659}"/>
    <cellStyle name="Normal 2 2 2 6 6" xfId="5656" xr:uid="{02730B88-8974-4E42-8621-1E4A50073180}"/>
    <cellStyle name="Normal 2 2 2 6 6 2" xfId="36963" xr:uid="{B9E8B1D4-20CF-4667-9E12-1A7DE64CD595}"/>
    <cellStyle name="Normal 2 2 2 6 6 3" xfId="47656" xr:uid="{BBB58C1C-DF30-4FD3-AA31-DB11E2D4A2D8}"/>
    <cellStyle name="Normal 2 2 2 6 7" xfId="7225" xr:uid="{815438CE-9440-4ED6-BC47-81230F2EC0DD}"/>
    <cellStyle name="Normal 2 2 2 6 8" xfId="42893" xr:uid="{BCC5DBA3-0D69-4D89-9476-A4606292A28B}"/>
    <cellStyle name="Normal 2 2 2 7" xfId="1060" xr:uid="{A303E4AA-C938-4034-A180-9ACFF15834D8}"/>
    <cellStyle name="Normal 2 2 2 7 2" xfId="1671" xr:uid="{20EC5297-6381-44BC-BD60-33A2A500D66C}"/>
    <cellStyle name="Normal 2 2 2 7 2 2" xfId="3459" xr:uid="{4E8C3604-4625-4674-A892-20A1AE07E549}"/>
    <cellStyle name="Normal 2 2 2 7 2 2 2" xfId="15626" xr:uid="{2A36B9F8-C45B-4A22-938F-CC2F74DB128E}"/>
    <cellStyle name="Normal 2 2 2 7 2 2 3" xfId="45484" xr:uid="{18F5E466-333D-4884-9B3B-0E586117473C}"/>
    <cellStyle name="Normal 2 2 2 7 2 3" xfId="19153" xr:uid="{312F2D7F-97CF-443C-B525-F756C63AF4CA}"/>
    <cellStyle name="Normal 2 2 2 7 2 4" xfId="12048" xr:uid="{4B6BD94E-6A8C-45D6-9176-1FB72E7A2B2F}"/>
    <cellStyle name="Normal 2 2 2 7 2 5" xfId="43743" xr:uid="{D10D4112-5330-400C-A8C1-A39E4330E672}"/>
    <cellStyle name="Normal 2 2 2 7 3" xfId="2870" xr:uid="{8D982F2D-606F-42BA-AB72-EDD07B06CDC1}"/>
    <cellStyle name="Normal 2 2 2 7 3 2" xfId="14218" xr:uid="{089DB931-ADF8-4918-BD38-4D5393A0D7D2}"/>
    <cellStyle name="Normal 2 2 2 7 3 3" xfId="44895" xr:uid="{5EEB7268-78B0-4F2F-8E98-5A5518DEE556}"/>
    <cellStyle name="Normal 2 2 2 7 4" xfId="4830" xr:uid="{DEA6FB78-70F4-43D1-94C7-E632F87C6C24}"/>
    <cellStyle name="Normal 2 2 2 7 4 2" xfId="17745" xr:uid="{C8DD746B-3DBC-449D-9D44-4A2CBC2824EF}"/>
    <cellStyle name="Normal 2 2 2 7 4 3" xfId="46833" xr:uid="{2D3A5583-F27A-4355-BD1C-370DC7002A96}"/>
    <cellStyle name="Normal 2 2 2 7 5" xfId="10539" xr:uid="{C42B0BBF-E76C-4210-904D-533DA3777160}"/>
    <cellStyle name="Normal 2 2 2 7 6" xfId="43154" xr:uid="{4DF6B16F-BA4D-46F5-BD8B-09599C084539}"/>
    <cellStyle name="Normal 2 2 2 8" xfId="1123" xr:uid="{81AC7FF0-9A83-4726-8EDE-68ECE16DE4E9}"/>
    <cellStyle name="Normal 2 2 2 8 2" xfId="2930" xr:uid="{8D2F9D75-3353-4ACB-8933-040DEC2E96FF}"/>
    <cellStyle name="Normal 2 2 2 8 2 2" xfId="15777" xr:uid="{C1FCAEC7-01B0-4335-B4FE-D0445D9634D4}"/>
    <cellStyle name="Normal 2 2 2 8 2 3" xfId="19304" xr:uid="{EB642B20-DA74-4C75-9564-A2F1B96C0D3B}"/>
    <cellStyle name="Normal 2 2 2 8 2 4" xfId="12204" xr:uid="{1632BE95-EB23-4EF1-B643-71654ADB4224}"/>
    <cellStyle name="Normal 2 2 2 8 2 5" xfId="44955" xr:uid="{F90AD40C-0DF6-43B6-BBCA-5DC58447FF03}"/>
    <cellStyle name="Normal 2 2 2 8 3" xfId="14356" xr:uid="{1DF92C76-B4A6-4D37-B48E-3348B3972C09}"/>
    <cellStyle name="Normal 2 2 2 8 4" xfId="17883" xr:uid="{142FEB82-4889-45A1-B06C-7581B4BE3574}"/>
    <cellStyle name="Normal 2 2 2 8 5" xfId="10724" xr:uid="{5D951920-01E9-44D6-B91F-668A2AB0892B}"/>
    <cellStyle name="Normal 2 2 2 8 6" xfId="43214" xr:uid="{A6156FB1-C517-4658-B9E1-A4E247D8390B}"/>
    <cellStyle name="Normal 2 2 2 9" xfId="2243" xr:uid="{66D73EEC-613F-441F-AE8D-B5D9FDBCD535}"/>
    <cellStyle name="Normal 2 2 2 9 2" xfId="28986" xr:uid="{2010FF3C-63A2-48FE-B53E-2FB020B990E4}"/>
    <cellStyle name="Normal 2 2 2 9 3" xfId="21098" xr:uid="{12D4AD27-2E9A-489D-BC37-3CA002CCE782}"/>
    <cellStyle name="Normal 2 2 2 9 4" xfId="7200" xr:uid="{2449922B-DA79-402B-A7E8-0FF54FD8280F}"/>
    <cellStyle name="Normal 2 2 2 9 5" xfId="44268" xr:uid="{E09FA16D-CA85-4550-96DC-1CC4BFF813F9}"/>
    <cellStyle name="Normal 2 2 20" xfId="5994" xr:uid="{A66016BB-B1A2-4A12-8C1D-C6498947355D}"/>
    <cellStyle name="Normal 2 2 20 2" xfId="47991" xr:uid="{05265BAC-3B36-4098-A323-DCA791A95203}"/>
    <cellStyle name="Normal 2 2 21" xfId="6006" xr:uid="{247EBC8D-8A77-4202-BCC8-D0282053B581}"/>
    <cellStyle name="Normal 2 2 22" xfId="42432" xr:uid="{C946F135-3647-49A4-B86D-850FB6FBD82C}"/>
    <cellStyle name="Normal 2 2 23" xfId="42522" xr:uid="{A4FEDF6E-2335-4184-B57A-9FD50E57DDAF}"/>
    <cellStyle name="Normal 2 2 24" xfId="48046" xr:uid="{61E7C39B-B738-46A2-94C2-D142E2483EEB}"/>
    <cellStyle name="Normal 2 2 3" xfId="62" xr:uid="{95D4AFAB-F392-411B-96FE-2D1B61DCF55E}"/>
    <cellStyle name="Normal 2 2 3 10" xfId="4310" xr:uid="{6CE0C189-29F3-4DF0-A765-ECE2A15E9A65}"/>
    <cellStyle name="Normal 2 2 3 10 2" xfId="16640" xr:uid="{B7DA0775-50F9-4673-8198-91D6A1FC2620}"/>
    <cellStyle name="Normal 2 2 3 10 3" xfId="46313" xr:uid="{DA864BC6-CB9A-4252-A3E5-A54E26FDCC6C}"/>
    <cellStyle name="Normal 2 2 3 11" xfId="5657" xr:uid="{B6DC9D63-6FD1-4ADF-9D54-CD8CA640B6E0}"/>
    <cellStyle name="Normal 2 2 3 11 2" xfId="47657" xr:uid="{CD94B45E-FB2A-47F5-AAA3-25B382427611}"/>
    <cellStyle name="Normal 2 2 3 12" xfId="5852" xr:uid="{381A5AE5-4970-4B31-AA2F-C5500C4912A1}"/>
    <cellStyle name="Normal 2 2 3 12 2" xfId="47850" xr:uid="{A5E5E1D8-E632-458E-8229-F982070CEACF}"/>
    <cellStyle name="Normal 2 2 3 13" xfId="5877" xr:uid="{52CBCE33-9C69-492A-B7DD-CE710DD03420}"/>
    <cellStyle name="Normal 2 2 3 13 2" xfId="47874" xr:uid="{362533C5-6D1B-4495-8840-6C865DC3FCB1}"/>
    <cellStyle name="Normal 2 2 3 14" xfId="42524" xr:uid="{65904E18-1F01-42A6-B223-E2B9CEB34A1A}"/>
    <cellStyle name="Normal 2 2 3 15" xfId="48076" xr:uid="{9363999D-AFF5-4AC2-B23F-25A71A7EE102}"/>
    <cellStyle name="Normal 2 2 3 2" xfId="126" xr:uid="{51F110E5-968F-4969-A1AA-B860E89D8214}"/>
    <cellStyle name="Normal 2 2 3 2 10" xfId="4166" xr:uid="{19E4DF70-7BE6-4AC9-A72C-AFD77A91041D}"/>
    <cellStyle name="Normal 2 2 3 2 10 2" xfId="46170" xr:uid="{3E4EE595-6F67-43B8-9036-55A0828AFC8C}"/>
    <cellStyle name="Normal 2 2 3 2 11" xfId="4243" xr:uid="{1B374FDD-C479-4906-8ABD-1E6CA7572BCF}"/>
    <cellStyle name="Normal 2 2 3 2 11 2" xfId="46247" xr:uid="{1C1E9292-4BBE-46A1-80F7-2AB2A5CBC205}"/>
    <cellStyle name="Normal 2 2 3 2 12" xfId="4318" xr:uid="{56DF679B-DAEB-49B1-BC95-4F9D9FACF5D7}"/>
    <cellStyle name="Normal 2 2 3 2 12 2" xfId="46321" xr:uid="{121FBCBB-EA8D-417B-92A4-280ABF68B8BD}"/>
    <cellStyle name="Normal 2 2 3 2 13" xfId="5658" xr:uid="{A020F3AB-EFB6-445B-80CD-9A20AF0E816A}"/>
    <cellStyle name="Normal 2 2 3 2 13 2" xfId="47658" xr:uid="{5D4F7347-D38B-43E6-996E-E8FE7DF7C505}"/>
    <cellStyle name="Normal 2 2 3 2 14" xfId="5905" xr:uid="{376021AB-DD49-468D-86B1-2DEBC13485F5}"/>
    <cellStyle name="Normal 2 2 3 2 14 2" xfId="47902" xr:uid="{6AF59DB8-A873-4C11-8245-19CECC050C86}"/>
    <cellStyle name="Normal 2 2 3 2 15" xfId="6031" xr:uid="{DAB3A265-E603-494D-B321-6F4D0F0AE529}"/>
    <cellStyle name="Normal 2 2 3 2 16" xfId="42456" xr:uid="{19360932-4DCF-43AB-92F7-D964FB731F46}"/>
    <cellStyle name="Normal 2 2 3 2 17" xfId="42532" xr:uid="{4649E5E7-3BB2-462B-89F1-94E5693E43EE}"/>
    <cellStyle name="Normal 2 2 3 2 18" xfId="48090" xr:uid="{9C1C3FF5-FB9E-4DCB-8A77-ED42709C552F}"/>
    <cellStyle name="Normal 2 2 3 2 2" xfId="243" xr:uid="{3B920F4D-B1D3-4543-9ECC-370CEE283C5A}"/>
    <cellStyle name="Normal 2 2 3 2 2 10" xfId="42589" xr:uid="{C0A48DB4-F4F2-4463-901C-A39E1F9796DB}"/>
    <cellStyle name="Normal 2 2 3 2 2 11" xfId="48151" xr:uid="{39FA1A56-A806-46E1-8BF2-7D735C968F65}"/>
    <cellStyle name="Normal 2 2 3 2 2 2" xfId="969" xr:uid="{E34D454F-9608-4049-AA66-6170FBB7A1BB}"/>
    <cellStyle name="Normal 2 2 3 2 2 2 2" xfId="2112" xr:uid="{04F5C4E0-1DF3-433D-AC3B-CA792B7F7AC6}"/>
    <cellStyle name="Normal 2 2 3 2 2 2 2 2" xfId="3875" xr:uid="{81A070F9-00B0-4AE5-9066-54501E2C8355}"/>
    <cellStyle name="Normal 2 2 3 2 2 2 2 2 2" xfId="45900" xr:uid="{7878CC92-9079-41CF-A2F9-5B97DB1C29A6}"/>
    <cellStyle name="Normal 2 2 3 2 2 2 2 3" xfId="5246" xr:uid="{27CA4FFF-B79E-4781-8D50-8A9BCFF141C4}"/>
    <cellStyle name="Normal 2 2 3 2 2 2 2 3 2" xfId="47249" xr:uid="{8AE50D64-1E84-4E56-9FDA-7FE9E69F9A38}"/>
    <cellStyle name="Normal 2 2 3 2 2 2 2 4" xfId="44159" xr:uid="{0A25C56B-B841-4682-8049-550423D441AB}"/>
    <cellStyle name="Normal 2 2 3 2 2 2 3" xfId="1552" xr:uid="{20B10455-646A-4698-AD6C-E45B85285677}"/>
    <cellStyle name="Normal 2 2 3 2 2 2 3 2" xfId="3359" xr:uid="{21CB1998-F217-4A83-882F-D56ABE82D810}"/>
    <cellStyle name="Normal 2 2 3 2 2 2 3 2 2" xfId="45384" xr:uid="{930CE3F8-BBFA-457F-AF36-4E400A7553C0}"/>
    <cellStyle name="Normal 2 2 3 2 2 2 3 3" xfId="43643" xr:uid="{4EA127AE-0ED3-4F09-B9E9-256FA731EB9F}"/>
    <cellStyle name="Normal 2 2 3 2 2 2 4" xfId="2781" xr:uid="{87AFDB79-A8B7-45BA-A14A-12F46B95A32B}"/>
    <cellStyle name="Normal 2 2 3 2 2 2 4 2" xfId="44806" xr:uid="{D6C79532-2F0C-4130-9C99-106738076F93}"/>
    <cellStyle name="Normal 2 2 3 2 2 2 5" xfId="4730" xr:uid="{99F91634-270C-4BFD-A346-E5340F24EC25}"/>
    <cellStyle name="Normal 2 2 3 2 2 2 5 2" xfId="46733" xr:uid="{58A889C8-E6D1-40C7-B093-5F50584F05E6}"/>
    <cellStyle name="Normal 2 2 3 2 2 2 6" xfId="5660" xr:uid="{8C613955-B122-4EBC-BAF6-C68F66596A87}"/>
    <cellStyle name="Normal 2 2 3 2 2 2 6 2" xfId="47660" xr:uid="{40328227-2A47-4706-8535-68C4E742A118}"/>
    <cellStyle name="Normal 2 2 3 2 2 2 7" xfId="9829" xr:uid="{8439B182-8A6C-4607-A1F8-5C09296A6715}"/>
    <cellStyle name="Normal 2 2 3 2 2 2 8" xfId="43065" xr:uid="{2BB8FE40-C8E4-4B64-B5D9-0F584FF394FB}"/>
    <cellStyle name="Normal 2 2 3 2 2 3" xfId="640" xr:uid="{F9659037-511B-413B-B12C-0F03F2785C95}"/>
    <cellStyle name="Normal 2 2 3 2 2 3 2" xfId="1866" xr:uid="{9520646F-9804-4397-A876-EE5C8D82D4D0}"/>
    <cellStyle name="Normal 2 2 3 2 2 3 2 2" xfId="3633" xr:uid="{D4399D68-CDFE-4F09-970E-76C1CCEFED9C}"/>
    <cellStyle name="Normal 2 2 3 2 2 3 2 2 2" xfId="45658" xr:uid="{CBE94516-28F7-4B5F-8D6D-D871C86EBC27}"/>
    <cellStyle name="Normal 2 2 3 2 2 3 2 3" xfId="43917" xr:uid="{6AC5E469-2ED7-45C8-A028-235D1CFE2AF8}"/>
    <cellStyle name="Normal 2 2 3 2 2 3 3" xfId="2526" xr:uid="{B1CE631C-4E76-4C7D-BC4B-88C8C3A0E581}"/>
    <cellStyle name="Normal 2 2 3 2 2 3 3 2" xfId="44551" xr:uid="{CB74B286-D160-4D7E-840E-4796E6A79628}"/>
    <cellStyle name="Normal 2 2 3 2 2 3 4" xfId="5004" xr:uid="{94C01F29-53DD-4763-986D-80E666BA1155}"/>
    <cellStyle name="Normal 2 2 3 2 2 3 4 2" xfId="47007" xr:uid="{5B222D9E-ECFB-41CB-B606-A96D86383B6A}"/>
    <cellStyle name="Normal 2 2 3 2 2 3 5" xfId="13355" xr:uid="{2A3C6195-892B-4827-B93A-CC93194A2702}"/>
    <cellStyle name="Normal 2 2 3 2 2 3 6" xfId="42810" xr:uid="{5032FFF4-8C4A-41F7-A519-1809A14EC944}"/>
    <cellStyle name="Normal 2 2 3 2 2 4" xfId="1296" xr:uid="{D33F8CDE-18EB-48D3-9071-830C4946C2CC}"/>
    <cellStyle name="Normal 2 2 3 2 2 4 2" xfId="3103" xr:uid="{4DCAE970-CC72-49EC-81B0-3D47A8F73308}"/>
    <cellStyle name="Normal 2 2 3 2 2 4 2 2" xfId="45128" xr:uid="{3DCFD4A4-E9D4-4A62-8F74-F1291967913C}"/>
    <cellStyle name="Normal 2 2 3 2 2 4 3" xfId="16891" xr:uid="{AADBC05E-4B30-4383-AFC1-3BC029092299}"/>
    <cellStyle name="Normal 2 2 3 2 2 4 4" xfId="43387" xr:uid="{1B9DA889-7346-46C9-BAFB-B1E2014A6B9E}"/>
    <cellStyle name="Normal 2 2 3 2 2 5" xfId="2305" xr:uid="{D62CB4EE-CFC1-4FC4-A96C-DC66A850FA24}"/>
    <cellStyle name="Normal 2 2 3 2 2 5 2" xfId="44330" xr:uid="{211D7BA3-42BA-429B-AE58-DD824E2C1BCD}"/>
    <cellStyle name="Normal 2 2 3 2 2 6" xfId="4474" xr:uid="{9E2EB45E-90C9-45F9-B1F3-E6F961016DBA}"/>
    <cellStyle name="Normal 2 2 3 2 2 6 2" xfId="46477" xr:uid="{028E15FC-F197-4CA6-AF83-CBB5EDEDD1A6}"/>
    <cellStyle name="Normal 2 2 3 2 2 7" xfId="5659" xr:uid="{FD1CFFE2-F4B8-4EF2-AD0F-0E3D25EA31C4}"/>
    <cellStyle name="Normal 2 2 3 2 2 7 2" xfId="47659" xr:uid="{FF65869B-1538-4833-930E-6E0CF81AB279}"/>
    <cellStyle name="Normal 2 2 3 2 2 8" xfId="5969" xr:uid="{FE1D04C7-A518-41FA-964D-D11361FA9FD1}"/>
    <cellStyle name="Normal 2 2 3 2 2 8 2" xfId="47966" xr:uid="{D260C12A-6EF4-437C-AD6A-AC1C1EA93BAE}"/>
    <cellStyle name="Normal 2 2 3 2 2 9" xfId="6817" xr:uid="{75876B42-60EF-4EF1-8793-4F603415E60E}"/>
    <cellStyle name="Normal 2 2 3 2 3" xfId="801" xr:uid="{E373E0C6-D985-4180-909C-0E05CBCD08D2}"/>
    <cellStyle name="Normal 2 2 3 2 3 2" xfId="1946" xr:uid="{5E8CAB0E-31D8-470E-AD67-834FD4CF16CB}"/>
    <cellStyle name="Normal 2 2 3 2 3 2 2" xfId="3709" xr:uid="{AD486175-6380-4589-BF27-C3C8D9E749BF}"/>
    <cellStyle name="Normal 2 2 3 2 3 2 2 2" xfId="45734" xr:uid="{113F5AA3-D8C8-4CFF-8AA6-0B0E544BF263}"/>
    <cellStyle name="Normal 2 2 3 2 3 2 3" xfId="5080" xr:uid="{F0600738-9769-449C-99A4-DCA6B32220ED}"/>
    <cellStyle name="Normal 2 2 3 2 3 2 3 2" xfId="47083" xr:uid="{629C98B2-E453-4CC0-967D-BA2D4F62C8AD}"/>
    <cellStyle name="Normal 2 2 3 2 3 2 4" xfId="9092" xr:uid="{DFD011F3-3A70-4AE9-BC32-4FA6356EBC3E}"/>
    <cellStyle name="Normal 2 2 3 2 3 2 5" xfId="43993" xr:uid="{3114F26E-A4AF-4160-A0C2-033570ED79EE}"/>
    <cellStyle name="Normal 2 2 3 2 3 3" xfId="1384" xr:uid="{C45A3214-E307-4560-88F6-BC89E94B9A4B}"/>
    <cellStyle name="Normal 2 2 3 2 3 3 2" xfId="3191" xr:uid="{4A2EC703-D3C3-4E3E-B13C-12AA068778AC}"/>
    <cellStyle name="Normal 2 2 3 2 3 3 2 2" xfId="45216" xr:uid="{7CB97FB6-D291-431F-A54F-9FAA1FF84479}"/>
    <cellStyle name="Normal 2 2 3 2 3 3 3" xfId="13679" xr:uid="{678F5ECC-17ED-49FD-9585-7D56E0747A95}"/>
    <cellStyle name="Normal 2 2 3 2 3 3 4" xfId="43475" xr:uid="{4A098E37-5BB1-4CB2-94A2-0FFE899404A1}"/>
    <cellStyle name="Normal 2 2 3 2 3 4" xfId="2613" xr:uid="{D5D77998-E0D0-4E7A-B387-A388D3891852}"/>
    <cellStyle name="Normal 2 2 3 2 3 4 2" xfId="17215" xr:uid="{36619580-84FC-4C1F-BF76-D985176A19B3}"/>
    <cellStyle name="Normal 2 2 3 2 3 4 3" xfId="44638" xr:uid="{FE3EDF6A-EAFF-4842-AD6D-F39C95E7B7E8}"/>
    <cellStyle name="Normal 2 2 3 2 3 5" xfId="4562" xr:uid="{0B8DD1E8-F50A-4781-806D-76CDB596D8DD}"/>
    <cellStyle name="Normal 2 2 3 2 3 5 2" xfId="46565" xr:uid="{3E5304CA-7FCE-499C-94C6-E213737D034F}"/>
    <cellStyle name="Normal 2 2 3 2 3 6" xfId="5661" xr:uid="{0A5B665F-0A2B-4A5C-8978-7DC022352DD7}"/>
    <cellStyle name="Normal 2 2 3 2 3 6 2" xfId="47661" xr:uid="{292937FE-CC67-43D0-8339-F2D999FFE15A}"/>
    <cellStyle name="Normal 2 2 3 2 3 7" xfId="7231" xr:uid="{8874E7E7-B29F-410B-AC3C-B8D9C1036C38}"/>
    <cellStyle name="Normal 2 2 3 2 3 8" xfId="42897" xr:uid="{123B7681-F5C9-4F68-9AE5-66D204D4B5FE}"/>
    <cellStyle name="Normal 2 2 3 2 4" xfId="299" xr:uid="{FBA25D5D-C1A9-42D0-95AD-F25CDCA05634}"/>
    <cellStyle name="Normal 2 2 3 2 4 2" xfId="1676" xr:uid="{EA68BA2B-729D-4747-8093-8F753F2AB965}"/>
    <cellStyle name="Normal 2 2 3 2 4 2 2" xfId="3464" xr:uid="{7891699B-ABEA-47ED-B648-B97A8418C874}"/>
    <cellStyle name="Normal 2 2 3 2 4 2 2 2" xfId="45489" xr:uid="{03772520-E807-4E86-A090-565AD931A3CB}"/>
    <cellStyle name="Normal 2 2 3 2 4 2 3" xfId="43748" xr:uid="{327E4C0D-C623-490D-BC24-67EC7037EA37}"/>
    <cellStyle name="Normal 2 2 3 2 4 3" xfId="2358" xr:uid="{851B3B49-9610-43A6-A659-36CA923DEB14}"/>
    <cellStyle name="Normal 2 2 3 2 4 3 2" xfId="44383" xr:uid="{B56DA08C-9EE5-4A1A-B6B0-A279B58C9DBA}"/>
    <cellStyle name="Normal 2 2 3 2 4 4" xfId="4835" xr:uid="{7C745D44-5733-4174-8BF5-DA6FD7BD7DF3}"/>
    <cellStyle name="Normal 2 2 3 2 4 4 2" xfId="46838" xr:uid="{9F3BE28F-5FE1-4414-A899-BDF2D5FFD0E1}"/>
    <cellStyle name="Normal 2 2 3 2 4 5" xfId="8721" xr:uid="{8E6C13D8-96E6-4FD0-B023-D0C93E5EC628}"/>
    <cellStyle name="Normal 2 2 3 2 4 6" xfId="42642" xr:uid="{FC11D911-CE48-4FBC-BA9E-081121E750ED}"/>
    <cellStyle name="Normal 2 2 3 2 5" xfId="1097" xr:uid="{6A0A0C68-B9C4-4D2D-B54C-10D29619F92F}"/>
    <cellStyle name="Normal 2 2 3 2 5 2" xfId="2906" xr:uid="{7384360E-C786-4E55-A340-6B6E7CD917FB}"/>
    <cellStyle name="Normal 2 2 3 2 5 2 2" xfId="44931" xr:uid="{980F20EA-9406-43EB-ACEC-0FCE3AD8B09E}"/>
    <cellStyle name="Normal 2 2 3 2 5 3" xfId="13059" xr:uid="{E23F3C79-3DEC-4973-9CE1-13D6FA971B6F}"/>
    <cellStyle name="Normal 2 2 3 2 5 4" xfId="43190" xr:uid="{A8AAA222-9CCB-4532-AB79-ABF668A00B0B}"/>
    <cellStyle name="Normal 2 2 3 2 6" xfId="1128" xr:uid="{C6CD7B5D-103B-4AA8-B7C0-860500831211}"/>
    <cellStyle name="Normal 2 2 3 2 6 2" xfId="2935" xr:uid="{11FF3DDE-607D-487E-88B1-F0676EEBC4BB}"/>
    <cellStyle name="Normal 2 2 3 2 6 2 2" xfId="44960" xr:uid="{51361451-0F5C-4380-A1F2-C231E9E66404}"/>
    <cellStyle name="Normal 2 2 3 2 6 3" xfId="16641" xr:uid="{443556F9-5A62-4B88-A7D3-CFD6A30608BD}"/>
    <cellStyle name="Normal 2 2 3 2 6 4" xfId="43219" xr:uid="{BFA29724-8E94-4B67-9F64-AE7CA0EEDE3E}"/>
    <cellStyle name="Normal 2 2 3 2 7" xfId="2248" xr:uid="{0988EFFD-D559-45C6-BE0A-0D37A2C6AE01}"/>
    <cellStyle name="Normal 2 2 3 2 7 2" xfId="44273" xr:uid="{2AF03D4B-B934-4831-9D15-81300D0ABC46}"/>
    <cellStyle name="Normal 2 2 3 2 8" xfId="4011" xr:uid="{DA31745A-F44F-4AAE-A9A5-73262C21AF20}"/>
    <cellStyle name="Normal 2 2 3 2 8 2" xfId="46016" xr:uid="{BD907C2E-F013-4F80-9C3E-10464440DCD1}"/>
    <cellStyle name="Normal 2 2 3 2 9" xfId="4089" xr:uid="{DEF10E41-8798-4984-A2D5-3FDFFCEA3662}"/>
    <cellStyle name="Normal 2 2 3 2 9 2" xfId="46093" xr:uid="{5F8D3198-97F7-4239-B7A6-24C97CCFF891}"/>
    <cellStyle name="Normal 2 2 3 3" xfId="175" xr:uid="{2ABCF4AE-F225-4C43-9045-B00754695DA3}"/>
    <cellStyle name="Normal 2 2 3 3 10" xfId="4239" xr:uid="{64347353-C847-4DFF-8868-9A6311FB56FB}"/>
    <cellStyle name="Normal 2 2 3 3 10 2" xfId="46243" xr:uid="{B7BFDC05-D7D6-454B-80EF-CC8EC29ABE91}"/>
    <cellStyle name="Normal 2 2 3 3 11" xfId="4475" xr:uid="{14DCAB8A-E426-48F7-9A85-67A5F540F951}"/>
    <cellStyle name="Normal 2 2 3 3 11 2" xfId="46478" xr:uid="{EEDAA6B9-762C-4767-B9B2-A0A4862021D3}"/>
    <cellStyle name="Normal 2 2 3 3 12" xfId="5662" xr:uid="{99B25977-8ECA-47EF-9BF7-3A718EF0673D}"/>
    <cellStyle name="Normal 2 2 3 3 12 2" xfId="47662" xr:uid="{73E30268-F269-4E9D-AA52-1C0AEE049A51}"/>
    <cellStyle name="Normal 2 2 3 3 13" xfId="5915" xr:uid="{4E21C3E7-703D-4399-9DF1-9E8841F38D1D}"/>
    <cellStyle name="Normal 2 2 3 3 13 2" xfId="47912" xr:uid="{B46B62B0-BBF6-4FF2-B1DD-F7CBBDBFD0F3}"/>
    <cellStyle name="Normal 2 2 3 3 14" xfId="6027" xr:uid="{CE26A98C-4832-4D9C-9E9A-3A9A921EB68A}"/>
    <cellStyle name="Normal 2 2 3 3 15" xfId="42452" xr:uid="{16DD8317-6915-4938-B45D-D17A615EC0AA}"/>
    <cellStyle name="Normal 2 2 3 3 16" xfId="42542" xr:uid="{62B149FB-2E54-46AA-BDB4-81F47669575C}"/>
    <cellStyle name="Normal 2 2 3 3 17" xfId="48047" xr:uid="{4100329C-9D6D-433C-A37B-1ADADE187160}"/>
    <cellStyle name="Normal 2 2 3 3 2" xfId="239" xr:uid="{BE4A9822-9AF8-4FBE-AF4F-AC46EF715BC4}"/>
    <cellStyle name="Normal 2 2 3 3 2 10" xfId="48148" xr:uid="{0EC3CCB1-3C24-4679-8B9F-379C76A10705}"/>
    <cellStyle name="Normal 2 2 3 3 2 2" xfId="970" xr:uid="{7158C1E9-A491-4708-A21E-C9D127C882B1}"/>
    <cellStyle name="Normal 2 2 3 3 2 2 2" xfId="2113" xr:uid="{238831D4-8259-4497-89D2-8648B19DC4BE}"/>
    <cellStyle name="Normal 2 2 3 3 2 2 2 2" xfId="3876" xr:uid="{7601966E-2057-4CD1-AB3B-65954E2DB7C4}"/>
    <cellStyle name="Normal 2 2 3 3 2 2 2 2 2" xfId="45901" xr:uid="{FB46B73C-2CB6-4C87-AF27-B27CB7DF5F9D}"/>
    <cellStyle name="Normal 2 2 3 3 2 2 2 3" xfId="16257" xr:uid="{48AC3F32-9044-4CD3-ADAE-779D3DE8E454}"/>
    <cellStyle name="Normal 2 2 3 3 2 2 2 4" xfId="44160" xr:uid="{D42A307A-2885-43D4-A831-D39A0814DBA3}"/>
    <cellStyle name="Normal 2 2 3 3 2 2 3" xfId="2782" xr:uid="{D1432F8F-B8A7-47A7-B4EA-7EEFF07AAF67}"/>
    <cellStyle name="Normal 2 2 3 3 2 2 3 2" xfId="19784" xr:uid="{759681FA-6B98-4BE9-AB98-03D87CB08B1B}"/>
    <cellStyle name="Normal 2 2 3 3 2 2 3 3" xfId="44807" xr:uid="{F6AFF3CE-6F5E-4CFD-A571-26127CB66F4E}"/>
    <cellStyle name="Normal 2 2 3 3 2 2 4" xfId="5247" xr:uid="{5951670C-5C84-4415-AA2F-2C939047B51A}"/>
    <cellStyle name="Normal 2 2 3 3 2 2 4 2" xfId="47250" xr:uid="{860BCEE2-022F-4FDC-974C-27D1110FC5CD}"/>
    <cellStyle name="Normal 2 2 3 3 2 2 5" xfId="12684" xr:uid="{3AE22F1A-3027-44AB-9817-60AEF081882F}"/>
    <cellStyle name="Normal 2 2 3 3 2 2 6" xfId="43066" xr:uid="{B238DAED-245A-4076-B27A-1C6E77AC1888}"/>
    <cellStyle name="Normal 2 2 3 3 2 3" xfId="1553" xr:uid="{71B61939-954B-4F21-9351-9373A87BB809}"/>
    <cellStyle name="Normal 2 2 3 3 2 3 2" xfId="3360" xr:uid="{89ED1DEB-8431-4ED0-B6EE-C8B2F5194A02}"/>
    <cellStyle name="Normal 2 2 3 3 2 3 2 2" xfId="14815" xr:uid="{9515558F-B5D0-4B98-8818-17A3090C46EE}"/>
    <cellStyle name="Normal 2 2 3 3 2 3 2 3" xfId="45385" xr:uid="{A6C2FA19-824B-4668-BBCA-DEE9A0656224}"/>
    <cellStyle name="Normal 2 2 3 3 2 3 3" xfId="18342" xr:uid="{41B37073-3B37-4794-B10D-A9B2E21258DA}"/>
    <cellStyle name="Normal 2 2 3 3 2 3 4" xfId="11219" xr:uid="{3D8FB81D-27F9-43C5-9572-8296710965D4}"/>
    <cellStyle name="Normal 2 2 3 3 2 3 5" xfId="43644" xr:uid="{639A26F2-44B3-42DC-9838-D4DE6961B4D3}"/>
    <cellStyle name="Normal 2 2 3 3 2 4" xfId="2301" xr:uid="{8BA862A7-194C-4757-8F2B-C71F360D0214}"/>
    <cellStyle name="Normal 2 2 3 3 2 4 2" xfId="13356" xr:uid="{483CB71F-0DC2-4E48-8D74-E669AEE2654A}"/>
    <cellStyle name="Normal 2 2 3 3 2 4 3" xfId="44326" xr:uid="{A0116C8E-92E7-418D-AA1A-C643B218FF9A}"/>
    <cellStyle name="Normal 2 2 3 3 2 5" xfId="4731" xr:uid="{C68CB54F-82EC-4624-9393-F39B5D136323}"/>
    <cellStyle name="Normal 2 2 3 3 2 5 2" xfId="16892" xr:uid="{64F5CF15-A0F6-4F10-860E-1959DA663DF7}"/>
    <cellStyle name="Normal 2 2 3 3 2 5 3" xfId="46734" xr:uid="{ACECE3E8-B5DF-40E4-83DF-73156E3BB89B}"/>
    <cellStyle name="Normal 2 2 3 3 2 6" xfId="5663" xr:uid="{CD612F84-FF41-4166-833B-D2AF0B576785}"/>
    <cellStyle name="Normal 2 2 3 3 2 6 2" xfId="47663" xr:uid="{E6385843-005E-4664-9094-7AE4F9075D25}"/>
    <cellStyle name="Normal 2 2 3 3 2 7" xfId="5979" xr:uid="{20DA5572-5927-4DD8-85D0-4AA391E15FDD}"/>
    <cellStyle name="Normal 2 2 3 3 2 7 2" xfId="47976" xr:uid="{FE1F96A5-3227-4C66-9C4C-A8E0B0C970C6}"/>
    <cellStyle name="Normal 2 2 3 3 2 8" xfId="6818" xr:uid="{4895EC0C-C27D-4FB3-9CE2-103AF79F51F9}"/>
    <cellStyle name="Normal 2 2 3 3 2 9" xfId="42585" xr:uid="{5E8AC8F5-7264-4CCA-AAF2-D7C26D8F3533}"/>
    <cellStyle name="Normal 2 2 3 3 3" xfId="641" xr:uid="{3F54A387-D3C8-4D04-81EC-618FB42CCA47}"/>
    <cellStyle name="Normal 2 2 3 3 3 2" xfId="1677" xr:uid="{28985CC5-9FFC-4B40-BE73-61D2311676C1}"/>
    <cellStyle name="Normal 2 2 3 3 3 2 2" xfId="3465" xr:uid="{C671CBA3-874D-498F-A6B0-C562DD0B9012}"/>
    <cellStyle name="Normal 2 2 3 3 3 2 2 2" xfId="45490" xr:uid="{BA0C2FB4-B990-416A-A08C-D9FADD6D55B5}"/>
    <cellStyle name="Normal 2 2 3 3 3 2 3" xfId="13680" xr:uid="{D8CDDD93-4C86-4952-B6C3-08B5C46285D9}"/>
    <cellStyle name="Normal 2 2 3 3 3 2 4" xfId="43749" xr:uid="{4D8A2643-0AF1-4C4F-A4DF-F0792B3BF597}"/>
    <cellStyle name="Normal 2 2 3 3 3 3" xfId="2527" xr:uid="{F166047D-3DD8-4F88-AD1C-46E2718E55BE}"/>
    <cellStyle name="Normal 2 2 3 3 3 3 2" xfId="17216" xr:uid="{8BD04A2E-9194-4662-80B2-87995F54236C}"/>
    <cellStyle name="Normal 2 2 3 3 3 3 3" xfId="44552" xr:uid="{64B8EFBD-BF88-44FB-8209-0FCB1723DBE1}"/>
    <cellStyle name="Normal 2 2 3 3 3 4" xfId="4836" xr:uid="{F436DB72-8E2B-4CFE-BF15-CD46B4BF44E2}"/>
    <cellStyle name="Normal 2 2 3 3 3 4 2" xfId="46839" xr:uid="{B867802A-B449-4E05-BFE2-B6724F31713F}"/>
    <cellStyle name="Normal 2 2 3 3 3 5" xfId="7232" xr:uid="{41209FE4-1D9F-43BB-85F7-37589B37B59C}"/>
    <cellStyle name="Normal 2 2 3 3 3 6" xfId="42811" xr:uid="{0415B4C2-096B-4602-98EB-7634345F69A4}"/>
    <cellStyle name="Normal 2 2 3 3 4" xfId="1107" xr:uid="{D908B3F3-A5B2-4F7D-AF6B-35AABA7765BE}"/>
    <cellStyle name="Normal 2 2 3 3 4 2" xfId="2916" xr:uid="{47F260DA-8A9B-4CF3-8B3A-658F404A28D7}"/>
    <cellStyle name="Normal 2 2 3 3 4 2 2" xfId="44941" xr:uid="{5C164584-2518-40D8-8995-5C3FE955AD5B}"/>
    <cellStyle name="Normal 2 2 3 3 4 3" xfId="9530" xr:uid="{5413942B-782D-4CF5-B358-214D9EE8B8AC}"/>
    <cellStyle name="Normal 2 2 3 3 4 4" xfId="43200" xr:uid="{789B65B7-E07D-4AEC-97A7-C821759208C2}"/>
    <cellStyle name="Normal 2 2 3 3 5" xfId="1297" xr:uid="{50835061-006B-4FD1-9C8C-2A30CC409B62}"/>
    <cellStyle name="Normal 2 2 3 3 5 2" xfId="3104" xr:uid="{F9C92893-8803-401B-A8B5-5F574D22988B}"/>
    <cellStyle name="Normal 2 2 3 3 5 2 2" xfId="45129" xr:uid="{E54F189C-E656-496B-B970-6F7C819253AE}"/>
    <cellStyle name="Normal 2 2 3 3 5 3" xfId="13060" xr:uid="{4B3D05E1-84FB-4605-8B4C-FCF0174EE49A}"/>
    <cellStyle name="Normal 2 2 3 3 5 4" xfId="43388" xr:uid="{51D6D5A6-6608-404E-ACB3-37F014846028}"/>
    <cellStyle name="Normal 2 2 3 3 6" xfId="2258" xr:uid="{31AE38E0-7AC1-4722-B8AF-20D59235A8C8}"/>
    <cellStyle name="Normal 2 2 3 3 6 2" xfId="16642" xr:uid="{C17927E4-8B35-4304-98D6-F5D1BC70EA68}"/>
    <cellStyle name="Normal 2 2 3 3 6 3" xfId="44283" xr:uid="{4E7FCEE8-4A9B-4E30-AF7B-07679128C332}"/>
    <cellStyle name="Normal 2 2 3 3 7" xfId="4007" xr:uid="{812B1B40-FE49-4B6D-A16E-6417C302755B}"/>
    <cellStyle name="Normal 2 2 3 3 7 2" xfId="46012" xr:uid="{E7CDE7EE-F083-4356-B089-D7817F546CB9}"/>
    <cellStyle name="Normal 2 2 3 3 8" xfId="4085" xr:uid="{5B26D470-6EE4-4036-B927-39C864CFB8A3}"/>
    <cellStyle name="Normal 2 2 3 3 8 2" xfId="46089" xr:uid="{3E7F1093-6806-44CF-BB8D-5D950A7940A5}"/>
    <cellStyle name="Normal 2 2 3 3 9" xfId="4162" xr:uid="{B37BF7CB-57BB-4380-91E2-E992DE9B610D}"/>
    <cellStyle name="Normal 2 2 3 3 9 2" xfId="46166" xr:uid="{9B608304-D19F-4A93-84CC-5CC6B8F9EDC2}"/>
    <cellStyle name="Normal 2 2 3 4" xfId="174" xr:uid="{B08C1A9E-F93A-44B2-952B-AD1C4B341C9C}"/>
    <cellStyle name="Normal 2 2 3 4 2" xfId="968" xr:uid="{F4D83029-C7AC-4434-B58D-FCBC66F108C3}"/>
    <cellStyle name="Normal 2 2 3 4 2 2" xfId="2111" xr:uid="{D285E22C-6C93-4E69-9753-1E804C0F6C63}"/>
    <cellStyle name="Normal 2 2 3 4 2 2 2" xfId="3874" xr:uid="{0322D9CD-5FF5-46EE-8F20-85B59F25160F}"/>
    <cellStyle name="Normal 2 2 3 4 2 2 2 2" xfId="45899" xr:uid="{6E806E46-0B78-4CA9-A6EB-D3532AFC8EDA}"/>
    <cellStyle name="Normal 2 2 3 4 2 2 3" xfId="5245" xr:uid="{37775986-1C87-448B-AB0D-72F0050B833E}"/>
    <cellStyle name="Normal 2 2 3 4 2 2 3 2" xfId="47248" xr:uid="{4E456200-05DE-4EBB-B368-60DF115F02F0}"/>
    <cellStyle name="Normal 2 2 3 4 2 2 4" xfId="44158" xr:uid="{9ED3E759-C52E-48CE-AED7-4B369EA06285}"/>
    <cellStyle name="Normal 2 2 3 4 2 3" xfId="1551" xr:uid="{4FA4D0D3-A271-42F1-BAD1-7686C278B811}"/>
    <cellStyle name="Normal 2 2 3 4 2 3 2" xfId="3358" xr:uid="{8276CFCC-920A-4C3E-ADAA-2BAEE283C1D6}"/>
    <cellStyle name="Normal 2 2 3 4 2 3 2 2" xfId="45383" xr:uid="{97539A0F-B0DA-4472-8303-FA84F000CA4A}"/>
    <cellStyle name="Normal 2 2 3 4 2 3 3" xfId="43642" xr:uid="{29EBAB40-6E8C-4F7A-A845-3F22960DBC6B}"/>
    <cellStyle name="Normal 2 2 3 4 2 4" xfId="2780" xr:uid="{B7C88885-C579-44C2-B22E-997E766D3353}"/>
    <cellStyle name="Normal 2 2 3 4 2 4 2" xfId="44805" xr:uid="{013EDDF3-225E-40B0-8A3F-79A40515C1AF}"/>
    <cellStyle name="Normal 2 2 3 4 2 5" xfId="4729" xr:uid="{D62D6BFC-32E5-4C41-AA05-6808D91E8514}"/>
    <cellStyle name="Normal 2 2 3 4 2 5 2" xfId="46732" xr:uid="{CA9BE753-C082-4151-9AE3-794FC0D59948}"/>
    <cellStyle name="Normal 2 2 3 4 2 6" xfId="5664" xr:uid="{A80DC130-2B0D-43B0-A4E2-85DF08CE03ED}"/>
    <cellStyle name="Normal 2 2 3 4 2 6 2" xfId="47664" xr:uid="{67AED9EB-1891-49AD-AF2A-C8C3C9AC26B7}"/>
    <cellStyle name="Normal 2 2 3 4 2 7" xfId="10248" xr:uid="{EA5647E5-9FEB-4525-BBD9-362175030562}"/>
    <cellStyle name="Normal 2 2 3 4 2 8" xfId="43064" xr:uid="{25C02B93-600C-4BEA-89B8-E6C23B286C3C}"/>
    <cellStyle name="Normal 2 2 3 4 3" xfId="639" xr:uid="{38757E37-C14F-4ACB-AF8C-7300449DCF2A}"/>
    <cellStyle name="Normal 2 2 3 4 3 2" xfId="1865" xr:uid="{30FA981D-516D-45BF-BF0D-AC1B815A4145}"/>
    <cellStyle name="Normal 2 2 3 4 3 2 2" xfId="3632" xr:uid="{41E90676-4676-45C5-8BC2-BDF8FBA10EFC}"/>
    <cellStyle name="Normal 2 2 3 4 3 2 2 2" xfId="45657" xr:uid="{7C553FE1-8A6F-49A4-9E8D-E874808A09D2}"/>
    <cellStyle name="Normal 2 2 3 4 3 2 3" xfId="43916" xr:uid="{81D3A900-4FF7-4571-BC66-A47E9DA19AE6}"/>
    <cellStyle name="Normal 2 2 3 4 3 3" xfId="2525" xr:uid="{4B7189AD-F23C-4416-A145-8D117BE98F4D}"/>
    <cellStyle name="Normal 2 2 3 4 3 3 2" xfId="44550" xr:uid="{625DE5CE-CF3C-42B7-B2B2-5E184CC34569}"/>
    <cellStyle name="Normal 2 2 3 4 3 4" xfId="5003" xr:uid="{CE720ACD-94E6-4ED1-98EA-173FAE5B2323}"/>
    <cellStyle name="Normal 2 2 3 4 3 4 2" xfId="47006" xr:uid="{7897DFB0-FB01-489D-BA5B-564559CB6362}"/>
    <cellStyle name="Normal 2 2 3 4 3 5" xfId="5665" xr:uid="{74145DBB-B6A2-45E1-8022-F3B5743384AE}"/>
    <cellStyle name="Normal 2 2 3 4 3 5 2" xfId="47665" xr:uid="{79004542-6898-497A-B20E-6B063FFB62EE}"/>
    <cellStyle name="Normal 2 2 3 4 3 6" xfId="13354" xr:uid="{DA8652F9-406A-4E69-954A-E242BFF301E0}"/>
    <cellStyle name="Normal 2 2 3 4 3 7" xfId="42809" xr:uid="{5984F27A-FD1B-4959-9396-1ED6F0202B8C}"/>
    <cellStyle name="Normal 2 2 3 4 4" xfId="1678" xr:uid="{554456AF-C33C-4587-BBB4-14644EB27B15}"/>
    <cellStyle name="Normal 2 2 3 4 4 2" xfId="16890" xr:uid="{CEAF8372-DBD7-4131-893C-557F4360EDC8}"/>
    <cellStyle name="Normal 2 2 3 4 5" xfId="1295" xr:uid="{113BAC77-60CC-4403-BC9A-A865D53FC2AF}"/>
    <cellStyle name="Normal 2 2 3 4 5 2" xfId="3102" xr:uid="{2EC88767-2D35-43A3-B5BF-7CAAD60D5448}"/>
    <cellStyle name="Normal 2 2 3 4 5 2 2" xfId="45127" xr:uid="{C709E353-3209-43AA-A3D1-0F91058807EF}"/>
    <cellStyle name="Normal 2 2 3 4 5 3" xfId="43386" xr:uid="{AE840E20-6F2E-4BBC-9E1A-CDE5190340AC}"/>
    <cellStyle name="Normal 2 2 3 4 6" xfId="4473" xr:uid="{FFAE4470-B964-43DC-ACD7-4BC176D59B22}"/>
    <cellStyle name="Normal 2 2 3 4 6 2" xfId="46476" xr:uid="{0807ECEF-5124-4FD1-AA7B-783BD4B4CF1B}"/>
    <cellStyle name="Normal 2 2 3 4 7" xfId="6816" xr:uid="{45B6D06C-5DDC-40E2-8DBF-D720E01C1417}"/>
    <cellStyle name="Normal 2 2 3 5" xfId="199" xr:uid="{A4F644B7-56E1-4B59-9990-986E21F4321F}"/>
    <cellStyle name="Normal 2 2 3 5 10" xfId="4263" xr:uid="{3954EC2B-D016-4469-9935-3E0B76C0FEA3}"/>
    <cellStyle name="Normal 2 2 3 5 10 2" xfId="46267" xr:uid="{F9BB624D-D273-45AD-B47C-FC7323C9D727}"/>
    <cellStyle name="Normal 2 2 3 5 11" xfId="4554" xr:uid="{492E5B50-4D79-4896-8542-B713ED6DBABB}"/>
    <cellStyle name="Normal 2 2 3 5 11 2" xfId="46557" xr:uid="{2BE3E79D-8655-4C3E-A6AE-E13FA5F09A91}"/>
    <cellStyle name="Normal 2 2 3 5 12" xfId="5666" xr:uid="{573AA898-D366-405F-ACCE-9A28C18B01DB}"/>
    <cellStyle name="Normal 2 2 3 5 12 2" xfId="47666" xr:uid="{FD3ED1D6-AFA3-4734-939E-0A1064D83272}"/>
    <cellStyle name="Normal 2 2 3 5 13" xfId="5896" xr:uid="{9BA44E22-4BC6-4D14-BE1F-1B011D028B0B}"/>
    <cellStyle name="Normal 2 2 3 5 13 2" xfId="47893" xr:uid="{BD1B1F41-E441-489D-AB2C-0342BE695CCD}"/>
    <cellStyle name="Normal 2 2 3 5 14" xfId="6052" xr:uid="{BEE032F1-BB38-4997-AA9C-DC29D2549F51}"/>
    <cellStyle name="Normal 2 2 3 5 15" xfId="42476" xr:uid="{2F868C77-27FE-4184-8FFC-59D0C637CFD7}"/>
    <cellStyle name="Normal 2 2 3 5 16" xfId="42553" xr:uid="{016D82DE-5E63-445A-A03F-B95EC86703A5}"/>
    <cellStyle name="Normal 2 2 3 5 17" xfId="48083" xr:uid="{5904FFDF-7AA8-4BD3-932F-4E5E68D900B0}"/>
    <cellStyle name="Normal 2 2 3 5 2" xfId="263" xr:uid="{274BED8C-CE91-44DD-919A-6A5825793479}"/>
    <cellStyle name="Normal 2 2 3 5 2 2" xfId="1679" xr:uid="{F7322BE8-CAC1-4F01-BDE5-416D892CA785}"/>
    <cellStyle name="Normal 2 2 3 5 2 2 2" xfId="3466" xr:uid="{46BCCB84-680A-49F5-A9DD-FEC19D508AD1}"/>
    <cellStyle name="Normal 2 2 3 5 2 2 2 2" xfId="45491" xr:uid="{AF4DFD44-155A-46B3-A1F4-9ADD92D30510}"/>
    <cellStyle name="Normal 2 2 3 5 2 2 3" xfId="15576" xr:uid="{2538E5D1-C8C6-4CEA-A922-59586E21997F}"/>
    <cellStyle name="Normal 2 2 3 5 2 2 4" xfId="43750" xr:uid="{E01859D6-F513-41A3-BB69-3CAAA08B91F0}"/>
    <cellStyle name="Normal 2 2 3 5 2 3" xfId="2325" xr:uid="{85A2C118-B382-4EE9-B6DE-21A42A3565CC}"/>
    <cellStyle name="Normal 2 2 3 5 2 3 2" xfId="19103" xr:uid="{72F30617-0874-47A8-8865-C91F311C6AFA}"/>
    <cellStyle name="Normal 2 2 3 5 2 3 3" xfId="44350" xr:uid="{DAD5F167-AAFF-48F4-A05B-CB01B1594D2E}"/>
    <cellStyle name="Normal 2 2 3 5 2 4" xfId="4837" xr:uid="{37B841F6-E98E-4930-9316-93346F47AD23}"/>
    <cellStyle name="Normal 2 2 3 5 2 4 2" xfId="46840" xr:uid="{4E46A4BE-7079-489A-98A1-359331C6989C}"/>
    <cellStyle name="Normal 2 2 3 5 2 5" xfId="5961" xr:uid="{124DDAAF-EA92-4500-A5F1-DB978FB78565}"/>
    <cellStyle name="Normal 2 2 3 5 2 5 2" xfId="47958" xr:uid="{7715B77C-63BA-49D6-9257-9D3234F2472A}"/>
    <cellStyle name="Normal 2 2 3 5 2 6" xfId="11998" xr:uid="{5375565E-8366-42FE-B5A0-9A8C941A8CD7}"/>
    <cellStyle name="Normal 2 2 3 5 2 7" xfId="42609" xr:uid="{C3D40742-0324-4A01-8CB3-CE0AB662B457}"/>
    <cellStyle name="Normal 2 2 3 5 2 8" xfId="48023" xr:uid="{997796E7-CECD-4EF4-8A2C-7D6482044E0E}"/>
    <cellStyle name="Normal 2 2 3 5 3" xfId="794" xr:uid="{58A63C65-E210-4E27-8CD0-A1CBDE707280}"/>
    <cellStyle name="Normal 2 2 3 5 3 2" xfId="2606" xr:uid="{D13A8C67-0171-4438-B5BB-DD97E90715C6}"/>
    <cellStyle name="Normal 2 2 3 5 3 2 2" xfId="44631" xr:uid="{66327412-19B8-4F64-A034-0215156FBB1F}"/>
    <cellStyle name="Normal 2 2 3 5 3 3" xfId="13678" xr:uid="{EB092B55-BCF8-4D97-A4BA-084433E144ED}"/>
    <cellStyle name="Normal 2 2 3 5 3 4" xfId="42890" xr:uid="{D22F90C5-98CE-44C1-A6F7-6EC8AD5FC898}"/>
    <cellStyle name="Normal 2 2 3 5 4" xfId="1089" xr:uid="{D2BF810D-56D6-4F6E-A908-D74B318400A8}"/>
    <cellStyle name="Normal 2 2 3 5 4 2" xfId="2898" xr:uid="{668866D5-0DA0-4D1B-B065-0968F8723C22}"/>
    <cellStyle name="Normal 2 2 3 5 4 2 2" xfId="44923" xr:uid="{A2F80916-13B9-4E5B-BEF5-FC7ACAA5E1C8}"/>
    <cellStyle name="Normal 2 2 3 5 4 3" xfId="17214" xr:uid="{887BC8FD-C6E8-460E-9530-C1A165333C9E}"/>
    <cellStyle name="Normal 2 2 3 5 4 4" xfId="43182" xr:uid="{1950CDBE-6EBE-4F3B-A095-E253E07DF561}"/>
    <cellStyle name="Normal 2 2 3 5 5" xfId="1376" xr:uid="{D839158A-ED83-4B63-B30D-F26C95E830B5}"/>
    <cellStyle name="Normal 2 2 3 5 5 2" xfId="3183" xr:uid="{7B61F0AB-3F53-43E5-91C2-D3AE3183601B}"/>
    <cellStyle name="Normal 2 2 3 5 5 2 2" xfId="45208" xr:uid="{AE571EC3-1F41-4259-A988-1AABF2A32C23}"/>
    <cellStyle name="Normal 2 2 3 5 5 3" xfId="43467" xr:uid="{516CBF0E-A041-4F1A-9C0D-0E3C072EF1B5}"/>
    <cellStyle name="Normal 2 2 3 5 6" xfId="2269" xr:uid="{D6694197-5638-4892-BA63-23699457C80A}"/>
    <cellStyle name="Normal 2 2 3 5 6 2" xfId="44294" xr:uid="{FFAC1AC8-949C-491D-ABDE-9639C7D5A02D}"/>
    <cellStyle name="Normal 2 2 3 5 7" xfId="4031" xr:uid="{1B13285A-C646-423E-9C75-43D0F07406A4}"/>
    <cellStyle name="Normal 2 2 3 5 7 2" xfId="46036" xr:uid="{1856133F-1F52-4952-AD95-7A89902869DD}"/>
    <cellStyle name="Normal 2 2 3 5 8" xfId="4109" xr:uid="{2920700C-4481-4575-BA98-7F44FA9DF122}"/>
    <cellStyle name="Normal 2 2 3 5 8 2" xfId="46113" xr:uid="{00111E67-177B-4448-A605-97D41C0F7029}"/>
    <cellStyle name="Normal 2 2 3 5 9" xfId="4186" xr:uid="{FD7BF09D-BD75-406E-B133-18658AC0CCFC}"/>
    <cellStyle name="Normal 2 2 3 5 9 2" xfId="46190" xr:uid="{CF3921AE-62F4-4219-8837-5CD0DC64423F}"/>
    <cellStyle name="Normal 2 2 3 6" xfId="291" xr:uid="{BF1F7D3F-F996-4AE2-892B-CCA4B99515FB}"/>
    <cellStyle name="Normal 2 2 3 6 2" xfId="1675" xr:uid="{1F61D4C7-F626-476F-BB7E-91FF3ACBFE4D}"/>
    <cellStyle name="Normal 2 2 3 6 2 2" xfId="3463" xr:uid="{77570A7F-A932-4EEA-8F74-814B7607803A}"/>
    <cellStyle name="Normal 2 2 3 6 2 2 2" xfId="45488" xr:uid="{CC91080D-B73B-4359-A8E0-D0D1E9836D1E}"/>
    <cellStyle name="Normal 2 2 3 6 2 3" xfId="43747" xr:uid="{0C9C96CA-DDFC-45DC-A2ED-1911F2FA8682}"/>
    <cellStyle name="Normal 2 2 3 6 3" xfId="2350" xr:uid="{6E9ABD47-6DCE-4492-BFFE-6D95E994213D}"/>
    <cellStyle name="Normal 2 2 3 6 3 2" xfId="44375" xr:uid="{279EF7E3-5377-4211-A59B-A19505EED4DB}"/>
    <cellStyle name="Normal 2 2 3 6 4" xfId="4834" xr:uid="{72D6BF38-778D-48ED-8108-1C20B3C9012D}"/>
    <cellStyle name="Normal 2 2 3 6 4 2" xfId="46837" xr:uid="{CAD1974E-6A4F-4CDC-8441-47D3212B7F9F}"/>
    <cellStyle name="Normal 2 2 3 6 5" xfId="5930" xr:uid="{7E22C783-CF8F-410A-99EB-E3278861AB4E}"/>
    <cellStyle name="Normal 2 2 3 6 5 2" xfId="47927" xr:uid="{24C7F516-6465-490E-A3EC-22343C26F11B}"/>
    <cellStyle name="Normal 2 2 3 6 6" xfId="8032" xr:uid="{03CDB8FE-05A3-4107-B7D0-93FEEE068152}"/>
    <cellStyle name="Normal 2 2 3 6 7" xfId="42634" xr:uid="{B5F3C4E6-F097-4FEE-BBDC-CD918FE181FD}"/>
    <cellStyle name="Normal 2 2 3 6 8" xfId="48102" xr:uid="{97E2CA5F-44AA-4FE2-AC68-AEB92E38E6C9}"/>
    <cellStyle name="Normal 2 2 3 7" xfId="1057" xr:uid="{F4923E96-CEE9-4305-A92C-CBCB19EB36E7}"/>
    <cellStyle name="Normal 2 2 3 7 2" xfId="2867" xr:uid="{C48E96FE-F00E-40B8-864D-626FCA074AD2}"/>
    <cellStyle name="Normal 2 2 3 7 2 2" xfId="15850" xr:uid="{115722E1-6B3F-42F3-B873-AFC372D41F1C}"/>
    <cellStyle name="Normal 2 2 3 7 2 3" xfId="19377" xr:uid="{2DF65E66-56A7-4FF6-A65F-8633D3412D0E}"/>
    <cellStyle name="Normal 2 2 3 7 2 4" xfId="12277" xr:uid="{7F0521F2-CDFB-4277-8A38-ED5271C2559D}"/>
    <cellStyle name="Normal 2 2 3 7 2 5" xfId="44892" xr:uid="{99DC3F60-825D-4C18-9E54-FB7B127A6D2C}"/>
    <cellStyle name="Normal 2 2 3 7 3" xfId="14423" xr:uid="{6FBE82AD-1C51-4011-950D-E1FF8173A010}"/>
    <cellStyle name="Normal 2 2 3 7 4" xfId="17950" xr:uid="{EE3CB92A-A4F5-4294-A905-02C804E1BC3A}"/>
    <cellStyle name="Normal 2 2 3 7 5" xfId="10791" xr:uid="{9F41C0A0-C311-4761-8C57-66AF200F7C58}"/>
    <cellStyle name="Normal 2 2 3 7 6" xfId="43151" xr:uid="{0F5883FA-BE88-4A0F-BFF0-77B1ECDDF490}"/>
    <cellStyle name="Normal 2 2 3 8" xfId="1120" xr:uid="{6D79EB8F-9D67-404E-97C8-AA9A855E8B68}"/>
    <cellStyle name="Normal 2 2 3 8 2" xfId="2927" xr:uid="{7114284F-2BC6-48F1-B422-76FEAE3CD144}"/>
    <cellStyle name="Normal 2 2 3 8 2 2" xfId="44952" xr:uid="{9BFD66B7-8B32-4C8B-87E4-A5C425115CFF}"/>
    <cellStyle name="Normal 2 2 3 8 3" xfId="6952" xr:uid="{D687DDD1-8BDE-4E43-A504-BCB2C829157F}"/>
    <cellStyle name="Normal 2 2 3 8 4" xfId="43211" xr:uid="{DA3B0A0A-7AF9-4673-9B57-0DBDB634E743}"/>
    <cellStyle name="Normal 2 2 3 9" xfId="2240" xr:uid="{7A5EFDFA-67F1-4A6F-9A27-D38C0E71399A}"/>
    <cellStyle name="Normal 2 2 3 9 2" xfId="13058" xr:uid="{98B75614-7375-415C-83F1-10140BE93412}"/>
    <cellStyle name="Normal 2 2 3 9 3" xfId="44265" xr:uid="{656E6180-96B5-4157-954E-0BCFC2F8E279}"/>
    <cellStyle name="Normal 2 2 4" xfId="124" xr:uid="{E4E4E78F-B126-45CC-8C3B-C1F1C69455F4}"/>
    <cellStyle name="Normal 2 2 4 10" xfId="4164" xr:uid="{50DB2715-1CB1-412C-9C36-75BF66019408}"/>
    <cellStyle name="Normal 2 2 4 10 2" xfId="46168" xr:uid="{5E100BA8-C580-4A95-B491-B5AE543A723C}"/>
    <cellStyle name="Normal 2 2 4 11" xfId="4241" xr:uid="{B06D664A-1EB9-4535-9DE2-E193EB3D4526}"/>
    <cellStyle name="Normal 2 2 4 11 2" xfId="46245" xr:uid="{909FD835-544B-4D13-8FDC-BFAF4D04B0DE}"/>
    <cellStyle name="Normal 2 2 4 12" xfId="4316" xr:uid="{6B12FC42-6334-45B3-A314-D4BC762B088D}"/>
    <cellStyle name="Normal 2 2 4 12 2" xfId="46319" xr:uid="{D6256808-9086-46C5-81BE-4F1C8CD3708B}"/>
    <cellStyle name="Normal 2 2 4 13" xfId="5667" xr:uid="{2371E105-A212-473B-9D74-F43C175E05E9}"/>
    <cellStyle name="Normal 2 2 4 13 2" xfId="47667" xr:uid="{88B12C47-9077-4FCE-9D93-0A383C33E740}"/>
    <cellStyle name="Normal 2 2 4 14" xfId="5850" xr:uid="{B6BEA259-E5A3-4C2A-9F5C-3E0BDEE027F3}"/>
    <cellStyle name="Normal 2 2 4 14 2" xfId="47848" xr:uid="{CCB0DB81-ADC8-4E8B-881A-68417DE31671}"/>
    <cellStyle name="Normal 2 2 4 15" xfId="5883" xr:uid="{0B3CAD70-A58C-4814-B581-42FA5B98FAE9}"/>
    <cellStyle name="Normal 2 2 4 15 2" xfId="47880" xr:uid="{7D40F0B1-7E05-46DB-AFE5-52EC8F188EB6}"/>
    <cellStyle name="Normal 2 2 4 16" xfId="6029" xr:uid="{1D1F0B27-DE83-4754-981D-6BF94FB56741}"/>
    <cellStyle name="Normal 2 2 4 17" xfId="42454" xr:uid="{0C3A80F1-1426-4C13-8F55-4E864C0AE0D3}"/>
    <cellStyle name="Normal 2 2 4 18" xfId="42530" xr:uid="{3E8A77B6-6B4A-47CC-92BA-FE9DBD0E4329}"/>
    <cellStyle name="Normal 2 2 4 19" xfId="48077" xr:uid="{9B46929A-0C41-4726-B887-AEBBD0323E37}"/>
    <cellStyle name="Normal 2 2 4 2" xfId="207" xr:uid="{6D250BB2-A123-4700-86D9-79FA844CDBDF}"/>
    <cellStyle name="Normal 2 2 4 2 10" xfId="4269" xr:uid="{2E46BF16-3D49-47B5-BA34-285DA7853C30}"/>
    <cellStyle name="Normal 2 2 4 2 10 2" xfId="46273" xr:uid="{FA3B7985-2FE7-40A9-86FB-FC70299913F1}"/>
    <cellStyle name="Normal 2 2 4 2 11" xfId="4476" xr:uid="{3C04F08C-0D83-4ECF-8B75-5A6CFA4647ED}"/>
    <cellStyle name="Normal 2 2 4 2 11 2" xfId="46479" xr:uid="{9D1D1468-3425-440A-A0E3-13B9544B686F}"/>
    <cellStyle name="Normal 2 2 4 2 12" xfId="5668" xr:uid="{941B8AF9-07AF-41A7-B001-E13E12D576C2}"/>
    <cellStyle name="Normal 2 2 4 2 12 2" xfId="47668" xr:uid="{690AB08C-97F7-42DA-B3D4-A702AB707B80}"/>
    <cellStyle name="Normal 2 2 4 2 13" xfId="5903" xr:uid="{5EF9772E-F548-43DB-93CC-D9F1CA2D01E8}"/>
    <cellStyle name="Normal 2 2 4 2 13 2" xfId="47900" xr:uid="{CCFE4C21-8876-4A08-B2B7-2F24874650AD}"/>
    <cellStyle name="Normal 2 2 4 2 14" xfId="6058" xr:uid="{B3670A94-F9E3-4C70-8AE7-07EF2CFF0A85}"/>
    <cellStyle name="Normal 2 2 4 2 15" xfId="42482" xr:uid="{7517CDC4-16F3-4387-8F56-B495EE321906}"/>
    <cellStyle name="Normal 2 2 4 2 16" xfId="42559" xr:uid="{564B8777-7FCA-4487-88EE-794757101E5C}"/>
    <cellStyle name="Normal 2 2 4 2 17" xfId="48088" xr:uid="{565B2E25-6643-438E-AB5B-D49CE7312940}"/>
    <cellStyle name="Normal 2 2 4 2 2" xfId="269" xr:uid="{777C93E4-E822-4CFA-BD67-5C694829C535}"/>
    <cellStyle name="Normal 2 2 4 2 2 10" xfId="48063" xr:uid="{F98F0053-0A41-4670-BAB3-53E49724AC12}"/>
    <cellStyle name="Normal 2 2 4 2 2 2" xfId="971" xr:uid="{C828A0A1-D6AE-4696-8ECC-142215C20E2D}"/>
    <cellStyle name="Normal 2 2 4 2 2 2 2" xfId="2114" xr:uid="{EA609E9A-5526-47A6-947E-323280A9E85D}"/>
    <cellStyle name="Normal 2 2 4 2 2 2 2 2" xfId="3877" xr:uid="{EF06EC2C-A976-484A-B6B5-EB7B9D982CF5}"/>
    <cellStyle name="Normal 2 2 4 2 2 2 2 2 2" xfId="45902" xr:uid="{0532F0E6-3521-495A-91F9-CAE9ADC4AAF7}"/>
    <cellStyle name="Normal 2 2 4 2 2 2 2 3" xfId="44161" xr:uid="{4376BF59-DB60-4F7E-8AAA-4D2D2966BD4F}"/>
    <cellStyle name="Normal 2 2 4 2 2 2 3" xfId="2783" xr:uid="{7B3B9341-74C7-4946-9E95-CAEBE5A71CEE}"/>
    <cellStyle name="Normal 2 2 4 2 2 2 3 2" xfId="44808" xr:uid="{682B554E-14F6-415D-AA3A-93FFE13948C1}"/>
    <cellStyle name="Normal 2 2 4 2 2 2 4" xfId="5248" xr:uid="{318B39C4-270C-4285-A15A-EFB631E0F619}"/>
    <cellStyle name="Normal 2 2 4 2 2 2 4 2" xfId="47251" xr:uid="{988417C1-5276-4FC4-9AAD-06F1CED0247F}"/>
    <cellStyle name="Normal 2 2 4 2 2 2 5" xfId="15603" xr:uid="{4F7E8663-3A34-4817-8033-FE5E1D397490}"/>
    <cellStyle name="Normal 2 2 4 2 2 2 6" xfId="43067" xr:uid="{DEC75DCB-2CF9-4D1D-AD89-F02C43E8B2D6}"/>
    <cellStyle name="Normal 2 2 4 2 2 3" xfId="1554" xr:uid="{0F3A1DE1-C545-42BF-9203-C7A049A30E7F}"/>
    <cellStyle name="Normal 2 2 4 2 2 3 2" xfId="3361" xr:uid="{393386F4-6401-4747-B555-D4707ABA2F0F}"/>
    <cellStyle name="Normal 2 2 4 2 2 3 2 2" xfId="45386" xr:uid="{C2C59921-50A1-428E-B2C0-C5DBA18BCA91}"/>
    <cellStyle name="Normal 2 2 4 2 2 3 3" xfId="19130" xr:uid="{CBAF3AFA-4959-4279-A827-8B2711CCD04E}"/>
    <cellStyle name="Normal 2 2 4 2 2 3 4" xfId="43645" xr:uid="{07BC231E-EFB5-476A-A525-CFDD11803273}"/>
    <cellStyle name="Normal 2 2 4 2 2 4" xfId="2331" xr:uid="{BA7A9111-3037-4E2B-8431-BA689E077CE9}"/>
    <cellStyle name="Normal 2 2 4 2 2 4 2" xfId="44356" xr:uid="{70B692A3-AF19-4EE3-842F-516D3EC1B0B0}"/>
    <cellStyle name="Normal 2 2 4 2 2 5" xfId="4732" xr:uid="{5ECFE679-5369-4BD4-8745-40383300FA7D}"/>
    <cellStyle name="Normal 2 2 4 2 2 5 2" xfId="46735" xr:uid="{0803F019-76B7-4141-B9EA-BBE2C8D4C699}"/>
    <cellStyle name="Normal 2 2 4 2 2 6" xfId="5669" xr:uid="{B95EEBED-71FF-4660-A9B7-B88F05F5A508}"/>
    <cellStyle name="Normal 2 2 4 2 2 6 2" xfId="47669" xr:uid="{ECF668C5-C2E4-4967-80AE-745A9C4DE545}"/>
    <cellStyle name="Normal 2 2 4 2 2 7" xfId="5967" xr:uid="{864BF066-1FCE-4831-96F0-EEE6F284762C}"/>
    <cellStyle name="Normal 2 2 4 2 2 7 2" xfId="47964" xr:uid="{A73A7A4F-FF55-4712-8816-CF785BC077B4}"/>
    <cellStyle name="Normal 2 2 4 2 2 8" xfId="12025" xr:uid="{7F100DE6-C158-49A8-B6C4-C29BFA92B6FB}"/>
    <cellStyle name="Normal 2 2 4 2 2 9" xfId="42615" xr:uid="{A83E87D3-0430-4E05-9807-CBD1323B85E2}"/>
    <cellStyle name="Normal 2 2 4 2 3" xfId="642" xr:uid="{70547A3F-2F7B-4D90-A349-A5B17256FCFA}"/>
    <cellStyle name="Normal 2 2 4 2 3 2" xfId="1681" xr:uid="{FB095A22-CEA4-480A-A516-9EF3851F4C71}"/>
    <cellStyle name="Normal 2 2 4 2 3 2 2" xfId="3468" xr:uid="{11DBE422-E45B-47A3-9B0C-30E62D55DEF7}"/>
    <cellStyle name="Normal 2 2 4 2 3 2 2 2" xfId="45493" xr:uid="{1D27907D-E09A-45B2-8289-443A6CF3AF3D}"/>
    <cellStyle name="Normal 2 2 4 2 3 2 3" xfId="14196" xr:uid="{19BFE7F7-4C47-4C2E-9A1E-E4D999572EC9}"/>
    <cellStyle name="Normal 2 2 4 2 3 2 4" xfId="43752" xr:uid="{65699DC7-272D-4F27-9F89-80D50EDDA336}"/>
    <cellStyle name="Normal 2 2 4 2 3 3" xfId="2528" xr:uid="{252A2FFC-2265-48C5-868D-3582B1F8ED67}"/>
    <cellStyle name="Normal 2 2 4 2 3 3 2" xfId="17723" xr:uid="{1F0119BE-7CE6-4F33-9E30-B3950C7FE1F8}"/>
    <cellStyle name="Normal 2 2 4 2 3 3 3" xfId="44553" xr:uid="{DDA73567-D794-4DFC-8E14-082433417179}"/>
    <cellStyle name="Normal 2 2 4 2 3 4" xfId="4839" xr:uid="{565FEB78-80B1-4A52-B27D-7675EFE84CE5}"/>
    <cellStyle name="Normal 2 2 4 2 3 4 2" xfId="46842" xr:uid="{C2BBEF1B-4339-45F9-8C64-308E103DDBC5}"/>
    <cellStyle name="Normal 2 2 4 2 3 5" xfId="10506" xr:uid="{889116B4-E426-4F47-A2CA-34C11C0285CF}"/>
    <cellStyle name="Normal 2 2 4 2 3 6" xfId="42812" xr:uid="{90DBD413-97A7-42B1-A658-39A2C336C569}"/>
    <cellStyle name="Normal 2 2 4 2 4" xfId="1095" xr:uid="{83782EE3-5083-466A-8BAD-614D5143CFD1}"/>
    <cellStyle name="Normal 2 2 4 2 4 2" xfId="2904" xr:uid="{26F2C7FD-CE58-4BF1-8D52-4902F09D37B3}"/>
    <cellStyle name="Normal 2 2 4 2 4 2 2" xfId="44929" xr:uid="{29B90442-159D-4C27-91D7-74633C8A9298}"/>
    <cellStyle name="Normal 2 2 4 2 4 3" xfId="13357" xr:uid="{F484236A-6DD6-40BA-9B83-B29B6ECF03ED}"/>
    <cellStyle name="Normal 2 2 4 2 4 4" xfId="43188" xr:uid="{4A5DDEBB-547D-469F-A021-AC8CEBE45F15}"/>
    <cellStyle name="Normal 2 2 4 2 5" xfId="1298" xr:uid="{C30B794D-76D9-4BBE-B7D0-77D83C410E52}"/>
    <cellStyle name="Normal 2 2 4 2 5 2" xfId="3105" xr:uid="{9134F2C5-C965-4955-949D-0A2233550DEA}"/>
    <cellStyle name="Normal 2 2 4 2 5 2 2" xfId="45130" xr:uid="{3FBC3192-005C-4D9B-861D-2F1CD8050E03}"/>
    <cellStyle name="Normal 2 2 4 2 5 3" xfId="16893" xr:uid="{1B63BE7B-C4AA-4696-ABEC-8E6E10E6C262}"/>
    <cellStyle name="Normal 2 2 4 2 5 4" xfId="43389" xr:uid="{7B53DF26-B956-47BD-8DD2-0551363CDCF7}"/>
    <cellStyle name="Normal 2 2 4 2 6" xfId="2275" xr:uid="{36C1A505-EC9A-4C41-BE84-D3048978FE9E}"/>
    <cellStyle name="Normal 2 2 4 2 6 2" xfId="44300" xr:uid="{F885BE9F-90F6-4468-B9D0-6E06744DA5DD}"/>
    <cellStyle name="Normal 2 2 4 2 7" xfId="4037" xr:uid="{87F9488B-3E63-4BBB-991A-73BA44023F68}"/>
    <cellStyle name="Normal 2 2 4 2 7 2" xfId="46042" xr:uid="{0FAEFF4B-78B2-4FBF-95DD-C40131F7CFE2}"/>
    <cellStyle name="Normal 2 2 4 2 8" xfId="4115" xr:uid="{D32E2852-7CB2-48A7-A91F-AD4D446A96BC}"/>
    <cellStyle name="Normal 2 2 4 2 8 2" xfId="46119" xr:uid="{7C81D5BD-74FC-41F2-B9BB-7C311D4EFD26}"/>
    <cellStyle name="Normal 2 2 4 2 9" xfId="4192" xr:uid="{C3F21EAC-FA0F-4494-8EE6-89A626F42736}"/>
    <cellStyle name="Normal 2 2 4 2 9 2" xfId="46196" xr:uid="{8F75511C-DF22-4FCE-AA92-C6C02E3DF2AC}"/>
    <cellStyle name="Normal 2 2 4 3" xfId="241" xr:uid="{8C724B33-C568-4F47-AECA-5FA1593708A3}"/>
    <cellStyle name="Normal 2 2 4 3 10" xfId="48058" xr:uid="{47B61A3D-E69F-4448-8042-F102ABCA196A}"/>
    <cellStyle name="Normal 2 2 4 3 2" xfId="799" xr:uid="{B994B4AE-993E-450A-BE20-707F7A919CF0}"/>
    <cellStyle name="Normal 2 2 4 3 2 2" xfId="1944" xr:uid="{C4B6791F-C9EF-404A-8D51-690FB14B9542}"/>
    <cellStyle name="Normal 2 2 4 3 2 2 2" xfId="3707" xr:uid="{E18374AD-253D-4342-969A-624AF526E790}"/>
    <cellStyle name="Normal 2 2 4 3 2 2 2 2" xfId="45732" xr:uid="{F992C7F6-7B37-46B3-A82C-5744F53634DF}"/>
    <cellStyle name="Normal 2 2 4 3 2 2 3" xfId="43991" xr:uid="{C8E35C28-719C-4570-839A-399727F62C63}"/>
    <cellStyle name="Normal 2 2 4 3 2 3" xfId="2611" xr:uid="{51F43732-0212-43F7-8A93-DFD2902E014A}"/>
    <cellStyle name="Normal 2 2 4 3 2 3 2" xfId="44636" xr:uid="{EBEEAE25-F1BC-45CD-954E-6053EB19CDBF}"/>
    <cellStyle name="Normal 2 2 4 3 2 4" xfId="5078" xr:uid="{7C527E3E-2A3C-40F4-A389-F4AC014EE4D9}"/>
    <cellStyle name="Normal 2 2 4 3 2 4 2" xfId="47081" xr:uid="{9597994E-A499-461C-8B75-D38CE7FABAD5}"/>
    <cellStyle name="Normal 2 2 4 3 2 5" xfId="13681" xr:uid="{20CA00A0-BE50-4CDD-A792-D0E6F9209090}"/>
    <cellStyle name="Normal 2 2 4 3 2 6" xfId="42895" xr:uid="{2F6189A3-7B01-40DB-8E22-F58A6F45FCF1}"/>
    <cellStyle name="Normal 2 2 4 3 3" xfId="1382" xr:uid="{8F87AC75-19BE-40C2-80E9-BC58309B3307}"/>
    <cellStyle name="Normal 2 2 4 3 3 2" xfId="3189" xr:uid="{60231D86-CD43-43C6-9E1D-18EF83DAF9C2}"/>
    <cellStyle name="Normal 2 2 4 3 3 2 2" xfId="45214" xr:uid="{9F4C7347-90F3-41D3-84C0-B0D4763CC10C}"/>
    <cellStyle name="Normal 2 2 4 3 3 3" xfId="17217" xr:uid="{9C21BD74-90E1-460A-A6F8-EA576938D47A}"/>
    <cellStyle name="Normal 2 2 4 3 3 4" xfId="43473" xr:uid="{2B70A8DC-8046-4976-B32A-2AD0B4798C81}"/>
    <cellStyle name="Normal 2 2 4 3 4" xfId="2303" xr:uid="{86B3F7DA-DE8E-4455-97B2-8E9BF3026875}"/>
    <cellStyle name="Normal 2 2 4 3 4 2" xfId="44328" xr:uid="{E5C9D048-38AD-429B-9067-FA8330032DD7}"/>
    <cellStyle name="Normal 2 2 4 3 5" xfId="4560" xr:uid="{FF061F41-3B92-40B2-A99B-DAA56416A766}"/>
    <cellStyle name="Normal 2 2 4 3 5 2" xfId="46563" xr:uid="{614AD90F-1C86-4A69-9876-F75A962323A6}"/>
    <cellStyle name="Normal 2 2 4 3 6" xfId="5670" xr:uid="{07857430-F0A3-4F0C-971A-881D99D2A53D}"/>
    <cellStyle name="Normal 2 2 4 3 6 2" xfId="47670" xr:uid="{CA2FB146-5FF3-4D0E-AD6E-48ED32FBC6A7}"/>
    <cellStyle name="Normal 2 2 4 3 7" xfId="5936" xr:uid="{3E88B39E-B136-4AA6-87EE-E41A217881CD}"/>
    <cellStyle name="Normal 2 2 4 3 7 2" xfId="47933" xr:uid="{2B9D4DB0-2797-4D70-ADE3-689118D392D8}"/>
    <cellStyle name="Normal 2 2 4 3 8" xfId="7233" xr:uid="{6556F440-FE42-465A-AFF1-C726BCEC771F}"/>
    <cellStyle name="Normal 2 2 4 3 9" xfId="42587" xr:uid="{2A0EF953-37AB-4B12-9A03-D320657B6800}"/>
    <cellStyle name="Normal 2 2 4 4" xfId="297" xr:uid="{A0F124BD-D371-4958-85A9-539371CD39A8}"/>
    <cellStyle name="Normal 2 2 4 4 2" xfId="1680" xr:uid="{40BD609F-CBEF-4F3D-93CD-42C66B78A3DF}"/>
    <cellStyle name="Normal 2 2 4 4 2 2" xfId="3467" xr:uid="{3F74D7FA-5579-43DD-A356-50444212A575}"/>
    <cellStyle name="Normal 2 2 4 4 2 2 2" xfId="45492" xr:uid="{EB464997-7369-4E92-B7AB-9BD2241BB97A}"/>
    <cellStyle name="Normal 2 2 4 4 2 3" xfId="43751" xr:uid="{31FE8D75-D6BE-4EA6-8221-0291448EDD07}"/>
    <cellStyle name="Normal 2 2 4 4 3" xfId="2356" xr:uid="{9391E3E9-89A3-47F2-B1F2-467EF7CEA4B2}"/>
    <cellStyle name="Normal 2 2 4 4 3 2" xfId="44381" xr:uid="{56C50AE9-F3C3-454D-8453-DFBCA49DB6C9}"/>
    <cellStyle name="Normal 2 2 4 4 4" xfId="4838" xr:uid="{6C0D6959-DA94-4753-9A5A-A162FA0BA237}"/>
    <cellStyle name="Normal 2 2 4 4 4 2" xfId="46841" xr:uid="{FF7B0B65-C3EF-42A0-9EA9-B0F79CABAE62}"/>
    <cellStyle name="Normal 2 2 4 4 5" xfId="7357" xr:uid="{388C8EC8-6CC5-47E3-9B6D-4D19D9EDF204}"/>
    <cellStyle name="Normal 2 2 4 4 6" xfId="42640" xr:uid="{C0A5657D-AFE3-4C6E-8268-32B45665D728}"/>
    <cellStyle name="Normal 2 2 4 5" xfId="1063" xr:uid="{76171F55-D31A-43C0-9E6A-9F83E0E41C80}"/>
    <cellStyle name="Normal 2 2 4 5 2" xfId="2873" xr:uid="{F6CAA435-45B5-4E9B-87A1-A20CFBEA7F67}"/>
    <cellStyle name="Normal 2 2 4 5 2 2" xfId="44898" xr:uid="{E824434B-A839-45A8-9583-CCE34535D6EA}"/>
    <cellStyle name="Normal 2 2 4 5 3" xfId="13061" xr:uid="{86B038AF-6AA2-4D76-92EE-CAE6D5F38E95}"/>
    <cellStyle name="Normal 2 2 4 5 4" xfId="43157" xr:uid="{785DA665-71D7-4445-AF9F-A56659A08492}"/>
    <cellStyle name="Normal 2 2 4 6" xfId="1126" xr:uid="{91C90023-6481-4D3D-8197-004618FD6BE2}"/>
    <cellStyle name="Normal 2 2 4 6 2" xfId="2933" xr:uid="{ECBB256A-214C-410A-9160-043B9CDB3DC2}"/>
    <cellStyle name="Normal 2 2 4 6 2 2" xfId="44958" xr:uid="{8D0A7097-8045-4EAE-86B7-A76CD382CA2F}"/>
    <cellStyle name="Normal 2 2 4 6 3" xfId="16643" xr:uid="{1FF0432C-096B-496C-BB5D-F08E255046AD}"/>
    <cellStyle name="Normal 2 2 4 6 4" xfId="43217" xr:uid="{E4F8BEA1-73F6-49C3-894E-E26ED17C5040}"/>
    <cellStyle name="Normal 2 2 4 7" xfId="2246" xr:uid="{ED84CA81-1ABD-421C-9A86-EF45C7DDB05F}"/>
    <cellStyle name="Normal 2 2 4 7 2" xfId="6357" xr:uid="{D1085C0E-8DE8-4C2E-8C4D-4AA54F49A448}"/>
    <cellStyle name="Normal 2 2 4 7 3" xfId="44271" xr:uid="{9096485F-F281-43A0-9362-F18D570A6B34}"/>
    <cellStyle name="Normal 2 2 4 8" xfId="4009" xr:uid="{B4C47846-B69A-4B91-8D1D-8ED40A9A95BC}"/>
    <cellStyle name="Normal 2 2 4 8 2" xfId="46014" xr:uid="{DE768A94-FE3F-4DF1-A446-0031131CBB96}"/>
    <cellStyle name="Normal 2 2 4 9" xfId="4087" xr:uid="{CDF674CC-4016-4BC7-BD3F-EB34B5490A06}"/>
    <cellStyle name="Normal 2 2 4 9 2" xfId="46091" xr:uid="{9545DA0E-B162-41B9-894F-6E298A494506}"/>
    <cellStyle name="Normal 2 2 5" xfId="191" xr:uid="{0F63242E-F985-490B-BF6E-24659B366C4D}"/>
    <cellStyle name="Normal 2 2 5 10" xfId="4182" xr:uid="{808D6414-DEA0-47FD-9300-14CAE143B932}"/>
    <cellStyle name="Normal 2 2 5 10 2" xfId="46186" xr:uid="{8303674D-25AB-4BC0-B87A-41F3B9221D22}"/>
    <cellStyle name="Normal 2 2 5 11" xfId="4259" xr:uid="{0C25DA3B-5AA6-4BD9-B7B2-E872F94089BF}"/>
    <cellStyle name="Normal 2 2 5 11 2" xfId="46263" xr:uid="{51A2470C-C6E4-45FE-A375-842E3ECD15D1}"/>
    <cellStyle name="Normal 2 2 5 12" xfId="4477" xr:uid="{AAFA350F-E6C5-43D2-8E1F-CB646CDC0E8E}"/>
    <cellStyle name="Normal 2 2 5 12 2" xfId="46480" xr:uid="{B7702BEA-3A71-44E6-9802-E1B1E35D9CDD}"/>
    <cellStyle name="Normal 2 2 5 13" xfId="5671" xr:uid="{E246C80A-C9F4-425C-9C1A-50B607A52FFB}"/>
    <cellStyle name="Normal 2 2 5 13 2" xfId="47671" xr:uid="{CAD965C4-BF71-47B1-A6DB-EB7154B44B1E}"/>
    <cellStyle name="Normal 2 2 5 14" xfId="5886" xr:uid="{6491D2F5-6AE0-4E99-820A-B041856093B6}"/>
    <cellStyle name="Normal 2 2 5 14 2" xfId="47883" xr:uid="{3B2C945E-2FE5-46D2-99DB-15648C59444E}"/>
    <cellStyle name="Normal 2 2 5 15" xfId="6048" xr:uid="{BEEFA443-7CA6-4AB4-AFD6-1044404727AD}"/>
    <cellStyle name="Normal 2 2 5 16" xfId="42472" xr:uid="{0167446F-AF37-4FDA-98C6-3C80476CA1BC}"/>
    <cellStyle name="Normal 2 2 5 17" xfId="42549" xr:uid="{AEBE6BAA-BE0A-4572-992A-6A98FF7A9975}"/>
    <cellStyle name="Normal 2 2 5 18" xfId="48112" xr:uid="{FE8DF6D3-7377-45D4-A4DE-EF70D4761BAE}"/>
    <cellStyle name="Normal 2 2 5 2" xfId="216" xr:uid="{75BDB4BA-671F-4ED5-8C50-1406C9EACAAE}"/>
    <cellStyle name="Normal 2 2 5 2 10" xfId="4272" xr:uid="{1609B512-BC75-4D6B-91BB-CAB3D92260C0}"/>
    <cellStyle name="Normal 2 2 5 2 10 2" xfId="46276" xr:uid="{1AD1C3CA-86CE-4A0B-AC14-F6AB24ACC4D5}"/>
    <cellStyle name="Normal 2 2 5 2 11" xfId="4733" xr:uid="{AB18C7B5-933E-43F5-BAC3-05FF62657CD0}"/>
    <cellStyle name="Normal 2 2 5 2 11 2" xfId="46736" xr:uid="{2C97FF76-D351-4429-9A6C-0EB51AA93892}"/>
    <cellStyle name="Normal 2 2 5 2 12" xfId="5672" xr:uid="{A4DC18BD-68E6-429C-9E29-C8202BC48A8D}"/>
    <cellStyle name="Normal 2 2 5 2 12 2" xfId="47672" xr:uid="{32C4ED77-B04D-481A-9879-3FE2F14CC540}"/>
    <cellStyle name="Normal 2 2 5 2 13" xfId="5923" xr:uid="{3BEB3875-61E0-4109-877A-2C0E5002A9DE}"/>
    <cellStyle name="Normal 2 2 5 2 13 2" xfId="47920" xr:uid="{45661D0E-2AE3-4893-ACB7-6CA7BE7BCC5A}"/>
    <cellStyle name="Normal 2 2 5 2 14" xfId="6061" xr:uid="{D2EEC2A9-EAF3-4E8E-BB41-1BF9BAAF438C}"/>
    <cellStyle name="Normal 2 2 5 2 15" xfId="42485" xr:uid="{5649A2EE-8016-4C79-B771-39B6569F01C4}"/>
    <cellStyle name="Normal 2 2 5 2 16" xfId="42562" xr:uid="{6A13D249-BF74-44E5-BA80-4F7B48D1F62B}"/>
    <cellStyle name="Normal 2 2 5 2 17" xfId="48038" xr:uid="{B3D57765-7619-41ED-817A-2AA224B0BBD3}"/>
    <cellStyle name="Normal 2 2 5 2 2" xfId="272" xr:uid="{E0B5BA4E-63D0-4915-A5F9-45FAA1191441}"/>
    <cellStyle name="Normal 2 2 5 2 2 2" xfId="1683" xr:uid="{B11AE13C-A74C-40BE-81CD-884EF35BDCA3}"/>
    <cellStyle name="Normal 2 2 5 2 2 2 2" xfId="3470" xr:uid="{6014635C-D2C8-4BB7-A7F4-ED6A85D70850}"/>
    <cellStyle name="Normal 2 2 5 2 2 2 2 2" xfId="45495" xr:uid="{1B192262-A48E-403B-B996-7A28B6911FC2}"/>
    <cellStyle name="Normal 2 2 5 2 2 2 3" xfId="43754" xr:uid="{1B76DF08-A745-4B55-A780-3AF1A0552DD4}"/>
    <cellStyle name="Normal 2 2 5 2 2 3" xfId="2334" xr:uid="{4987F855-2F3D-4B04-92F0-CDA92E38B0A5}"/>
    <cellStyle name="Normal 2 2 5 2 2 3 2" xfId="44359" xr:uid="{E8627BF1-0522-4F95-8B95-DC4E7A2628CE}"/>
    <cellStyle name="Normal 2 2 5 2 2 4" xfId="4841" xr:uid="{123C6845-E87E-4711-986C-21979A54E1D3}"/>
    <cellStyle name="Normal 2 2 5 2 2 4 2" xfId="46844" xr:uid="{B6B2DD60-B506-4D95-BD77-41188D05BBBC}"/>
    <cellStyle name="Normal 2 2 5 2 2 5" xfId="5986" xr:uid="{788773E2-DE27-444F-8EB6-9415A77BB94F}"/>
    <cellStyle name="Normal 2 2 5 2 2 5 2" xfId="47983" xr:uid="{A0888E32-C89C-4B89-A7D8-214043A2690E}"/>
    <cellStyle name="Normal 2 2 5 2 2 6" xfId="8701" xr:uid="{F65F3897-8892-466A-BBB5-7BDFD4D6C822}"/>
    <cellStyle name="Normal 2 2 5 2 2 7" xfId="42618" xr:uid="{3716FF71-5099-4C56-BAC4-B515F6F869C2}"/>
    <cellStyle name="Normal 2 2 5 2 2 8" xfId="48062" xr:uid="{609D5469-152C-483C-8BDA-A84102F61C49}"/>
    <cellStyle name="Normal 2 2 5 2 3" xfId="972" xr:uid="{21C655F5-39A2-4589-B6BB-BCEF63304914}"/>
    <cellStyle name="Normal 2 2 5 2 3 2" xfId="2784" xr:uid="{9E377CA3-6BB3-4564-B74A-5192BDFE4B31}"/>
    <cellStyle name="Normal 2 2 5 2 3 2 2" xfId="44809" xr:uid="{9B4033FC-3417-403C-A9D2-62B5B21CE924}"/>
    <cellStyle name="Normal 2 2 5 2 3 3" xfId="13358" xr:uid="{4421F59A-81B6-4186-85F6-3B4C37A7024D}"/>
    <cellStyle name="Normal 2 2 5 2 3 4" xfId="43068" xr:uid="{F9BE777B-0FD5-4265-88E6-1CAB73C9DEDD}"/>
    <cellStyle name="Normal 2 2 5 2 4" xfId="1114" xr:uid="{087AA0D9-A8CB-4A1B-9B12-A912AACFA64E}"/>
    <cellStyle name="Normal 2 2 5 2 4 2" xfId="2923" xr:uid="{7C67F0F7-59FC-4895-9784-E1475254822E}"/>
    <cellStyle name="Normal 2 2 5 2 4 2 2" xfId="44948" xr:uid="{32BC8E77-372E-4540-B1BE-0AF2E9C0690E}"/>
    <cellStyle name="Normal 2 2 5 2 4 3" xfId="16894" xr:uid="{F9E1C8C1-0569-42A7-9978-1354C9755A01}"/>
    <cellStyle name="Normal 2 2 5 2 4 4" xfId="43207" xr:uid="{747868AC-BCF5-4182-977C-3EF1C4E09B5D}"/>
    <cellStyle name="Normal 2 2 5 2 5" xfId="1555" xr:uid="{EC238738-19F6-4DC7-B283-F8FC6C5305C0}"/>
    <cellStyle name="Normal 2 2 5 2 5 2" xfId="3362" xr:uid="{34C087E9-8827-4A27-B3EB-E66F026C12E4}"/>
    <cellStyle name="Normal 2 2 5 2 5 2 2" xfId="45387" xr:uid="{7AB1520B-CCDA-4A9E-9AF7-01A5AD62E6C1}"/>
    <cellStyle name="Normal 2 2 5 2 5 3" xfId="43646" xr:uid="{62B8DFC3-1F5C-4E7A-8728-3C8C0299C732}"/>
    <cellStyle name="Normal 2 2 5 2 6" xfId="2278" xr:uid="{54F06784-8483-451D-A390-105DFAC96582}"/>
    <cellStyle name="Normal 2 2 5 2 6 2" xfId="44303" xr:uid="{C9DC284D-98B5-4509-AA9F-8E1FA3154F7A}"/>
    <cellStyle name="Normal 2 2 5 2 7" xfId="4040" xr:uid="{05255AB4-EE3F-448F-937E-FB5D251BD77E}"/>
    <cellStyle name="Normal 2 2 5 2 7 2" xfId="46045" xr:uid="{B236EB75-FEE5-41E1-9606-483419927DFC}"/>
    <cellStyle name="Normal 2 2 5 2 8" xfId="4118" xr:uid="{0C45B044-D404-4A69-9FAE-0D3141081F3D}"/>
    <cellStyle name="Normal 2 2 5 2 8 2" xfId="46122" xr:uid="{BB0215E2-49E4-451F-ABE1-28F9A6921F96}"/>
    <cellStyle name="Normal 2 2 5 2 9" xfId="4195" xr:uid="{541C1254-A558-413E-BAED-4A41F2ED9EFD}"/>
    <cellStyle name="Normal 2 2 5 2 9 2" xfId="46199" xr:uid="{E46DED0B-F7A7-466D-A160-98DC5B6E6166}"/>
    <cellStyle name="Normal 2 2 5 3" xfId="259" xr:uid="{50128425-8B73-4B5A-9B9B-46E4FB40D3A9}"/>
    <cellStyle name="Normal 2 2 5 3 2" xfId="1682" xr:uid="{E47355A6-26D8-4C53-9FD5-28B45173D91D}"/>
    <cellStyle name="Normal 2 2 5 3 2 2" xfId="3469" xr:uid="{CF89B8BF-BB43-4014-A7AB-BF52E550C73E}"/>
    <cellStyle name="Normal 2 2 5 3 2 2 2" xfId="45494" xr:uid="{F0389BC1-D07F-4998-830F-E9804C4B26C8}"/>
    <cellStyle name="Normal 2 2 5 3 2 3" xfId="9659" xr:uid="{EEC69FAA-77E5-478F-8BEF-D2125B5F17D6}"/>
    <cellStyle name="Normal 2 2 5 3 2 4" xfId="43753" xr:uid="{004E3B4B-7C03-4949-9D6E-224A1F281F05}"/>
    <cellStyle name="Normal 2 2 5 3 3" xfId="2321" xr:uid="{FF003B9B-2C95-4789-AF3C-A8C1EBC5C992}"/>
    <cellStyle name="Normal 2 2 5 3 3 2" xfId="13682" xr:uid="{6B8B8BB0-160B-4429-B052-83FA3633596F}"/>
    <cellStyle name="Normal 2 2 5 3 3 3" xfId="44346" xr:uid="{34BCD035-8F9B-4D59-BBE7-C0C9EB7C98F2}"/>
    <cellStyle name="Normal 2 2 5 3 4" xfId="4840" xr:uid="{A8307C86-D1EF-4247-90DD-F4A9FD103E24}"/>
    <cellStyle name="Normal 2 2 5 3 4 2" xfId="17218" xr:uid="{BDF07673-5C48-4177-BA28-C374F47D7510}"/>
    <cellStyle name="Normal 2 2 5 3 4 3" xfId="46843" xr:uid="{057C3BF9-9527-42D2-8DBE-81F6B6397937}"/>
    <cellStyle name="Normal 2 2 5 3 5" xfId="5939" xr:uid="{7BCADDA5-C1C1-499D-8DCA-64AB195E0F5D}"/>
    <cellStyle name="Normal 2 2 5 3 5 2" xfId="47936" xr:uid="{B58D1836-9182-45BF-AFA0-67A3D9DB086E}"/>
    <cellStyle name="Normal 2 2 5 3 6" xfId="7234" xr:uid="{2EA6FE45-A2B7-476E-AB51-956FDC6406B2}"/>
    <cellStyle name="Normal 2 2 5 3 7" xfId="42605" xr:uid="{C69D323F-63CD-4361-9D2E-C24174AC3D55}"/>
    <cellStyle name="Normal 2 2 5 3 8" xfId="48064" xr:uid="{7454517C-E7EC-4F7C-94F7-BCDC86E6B72F}"/>
    <cellStyle name="Normal 2 2 5 4" xfId="643" xr:uid="{8D368311-C559-4844-8AD6-17948C8E449B}"/>
    <cellStyle name="Normal 2 2 5 4 2" xfId="2529" xr:uid="{CED842B6-F575-48E4-9606-328AA511A2F9}"/>
    <cellStyle name="Normal 2 2 5 4 2 2" xfId="44554" xr:uid="{DBAF08A2-55C9-46EA-B65A-2F49A507BB8B}"/>
    <cellStyle name="Normal 2 2 5 4 3" xfId="10435" xr:uid="{85782B89-AD02-4268-8458-4AA0CFD2D8FA}"/>
    <cellStyle name="Normal 2 2 5 4 4" xfId="42813" xr:uid="{D204394D-C52A-4480-B022-2F9474248A00}"/>
    <cellStyle name="Normal 2 2 5 5" xfId="1066" xr:uid="{246DDEDE-3F9B-4ADB-BEAC-225DAC2DECB1}"/>
    <cellStyle name="Normal 2 2 5 5 2" xfId="2876" xr:uid="{484C4B0D-EF3E-4047-B053-150B8B15296F}"/>
    <cellStyle name="Normal 2 2 5 5 2 2" xfId="44901" xr:uid="{6DC720DF-4A6D-48F5-AB00-564CB1924D5C}"/>
    <cellStyle name="Normal 2 2 5 5 3" xfId="8358" xr:uid="{CBD78214-E2DE-43B6-8DAB-7042110499CC}"/>
    <cellStyle name="Normal 2 2 5 5 4" xfId="43160" xr:uid="{33E96302-D9AE-4542-AA54-F1240D065E50}"/>
    <cellStyle name="Normal 2 2 5 6" xfId="1299" xr:uid="{71E803E4-7B44-4472-986D-E5F46FFD1E38}"/>
    <cellStyle name="Normal 2 2 5 6 2" xfId="3106" xr:uid="{8870358A-B657-4DE8-B49F-54AFD50FB2B5}"/>
    <cellStyle name="Normal 2 2 5 6 2 2" xfId="45131" xr:uid="{05B959F3-CA96-413D-8F3B-6D1A438F54EE}"/>
    <cellStyle name="Normal 2 2 5 6 3" xfId="7109" xr:uid="{E95EF9DE-D99F-4A8A-B1A7-782E9109998D}"/>
    <cellStyle name="Normal 2 2 5 6 4" xfId="43390" xr:uid="{DF379A76-6AB2-4420-B460-A7BD803E3E3E}"/>
    <cellStyle name="Normal 2 2 5 7" xfId="2265" xr:uid="{C3C4747F-437E-438A-91FF-DBD0FE4DFBEC}"/>
    <cellStyle name="Normal 2 2 5 7 2" xfId="13062" xr:uid="{B5E2929C-B657-4743-9429-A2FD24CF1D76}"/>
    <cellStyle name="Normal 2 2 5 7 3" xfId="44290" xr:uid="{E2440564-EB1B-425D-A6DA-891C6026CAE2}"/>
    <cellStyle name="Normal 2 2 5 8" xfId="4027" xr:uid="{E8B07002-996E-4461-B52F-323373D451B8}"/>
    <cellStyle name="Normal 2 2 5 8 2" xfId="16644" xr:uid="{06D45776-2BF4-47DB-A6B8-4C79BB7EE9E2}"/>
    <cellStyle name="Normal 2 2 5 8 3" xfId="46032" xr:uid="{FEB4CE81-BD1D-4EF9-98D0-E7870D3DB948}"/>
    <cellStyle name="Normal 2 2 5 9" xfId="4105" xr:uid="{13F0CC8F-D80F-4ED3-9F28-2BD786C1F5A2}"/>
    <cellStyle name="Normal 2 2 5 9 2" xfId="46109" xr:uid="{E0D9F083-F881-4E17-BE6C-C1F69ECD6856}"/>
    <cellStyle name="Normal 2 2 6" xfId="198" xr:uid="{206F4859-B16E-4102-8A75-0A2DA2F6271A}"/>
    <cellStyle name="Normal 2 2 6 10" xfId="4262" xr:uid="{69D3B2F5-D07E-453A-81BA-FB49EF0E8E41}"/>
    <cellStyle name="Normal 2 2 6 10 2" xfId="46266" xr:uid="{DB1167FC-7FD2-4FB3-82E5-FB846611B98A}"/>
    <cellStyle name="Normal 2 2 6 11" xfId="5673" xr:uid="{FDC29CE0-0291-4DE4-BF8F-A60570930020}"/>
    <cellStyle name="Normal 2 2 6 11 2" xfId="47673" xr:uid="{3A46317F-08C7-4B3C-AF58-2353FB27A891}"/>
    <cellStyle name="Normal 2 2 6 12" xfId="5894" xr:uid="{E16DE5F9-3244-46BF-8C82-A9BFCA48D06A}"/>
    <cellStyle name="Normal 2 2 6 12 2" xfId="47891" xr:uid="{4D97D387-2E1B-455D-943B-17DADF30238F}"/>
    <cellStyle name="Normal 2 2 6 13" xfId="6051" xr:uid="{8ECA14E1-A848-45C5-9288-3F287F432A56}"/>
    <cellStyle name="Normal 2 2 6 14" xfId="42475" xr:uid="{5AAE692D-2B26-4E7F-A6C4-028A718B9AC8}"/>
    <cellStyle name="Normal 2 2 6 15" xfId="42552" xr:uid="{491839E4-6C56-4EBF-86F8-4B1F8473FFEA}"/>
    <cellStyle name="Normal 2 2 6 16" xfId="48081" xr:uid="{A7BA2026-1103-4494-A11D-A3B2CECE304D}"/>
    <cellStyle name="Normal 2 2 6 2" xfId="262" xr:uid="{EE615AD0-B741-430D-A092-4A0D73A713D5}"/>
    <cellStyle name="Normal 2 2 6 2 2" xfId="1867" xr:uid="{25BFD229-94EF-462B-AFE8-A754DFE42E94}"/>
    <cellStyle name="Normal 2 2 6 2 3" xfId="2324" xr:uid="{207E127F-E388-4701-BF89-5ACA20010A07}"/>
    <cellStyle name="Normal 2 2 6 2 3 2" xfId="44349" xr:uid="{01A2716C-730B-4850-B410-5F291F8F1FC2}"/>
    <cellStyle name="Normal 2 2 6 2 4" xfId="5959" xr:uid="{A3990B83-DBB4-4E39-A21E-4EB0250B2419}"/>
    <cellStyle name="Normal 2 2 6 2 4 2" xfId="47956" xr:uid="{27CC7E13-37DC-470D-868F-48A54BA5CA78}"/>
    <cellStyle name="Normal 2 2 6 2 5" xfId="42608" xr:uid="{92FFFFB3-BC31-4809-B486-41ED5B87C380}"/>
    <cellStyle name="Normal 2 2 6 2 6" xfId="48154" xr:uid="{976A9B4A-3575-4542-A264-AA27BCB553CC}"/>
    <cellStyle name="Normal 2 2 6 3" xfId="644" xr:uid="{605FD70E-BF96-43C7-AF2A-4500037764AE}"/>
    <cellStyle name="Normal 2 2 6 3 2" xfId="1684" xr:uid="{AC40E025-3EE1-4ED1-85FF-66DCBA612A4D}"/>
    <cellStyle name="Normal 2 2 6 3 2 2" xfId="3471" xr:uid="{9AB7AB46-B84D-42CF-BAFA-52FB52C07A82}"/>
    <cellStyle name="Normal 2 2 6 3 2 2 2" xfId="45496" xr:uid="{757A3610-FDD1-4056-AD45-5CFB98D3988F}"/>
    <cellStyle name="Normal 2 2 6 3 2 3" xfId="43755" xr:uid="{FAD0EB11-5458-4744-82E7-A9108BB1F36A}"/>
    <cellStyle name="Normal 2 2 6 3 3" xfId="4842" xr:uid="{3FDF64D6-6227-463D-BC57-5525C14D7318}"/>
    <cellStyle name="Normal 2 2 6 3 3 2" xfId="46845" xr:uid="{B663BA9D-3E80-45FD-AD5D-3F10F9B8C553}"/>
    <cellStyle name="Normal 2 2 6 3 4" xfId="8381" xr:uid="{86D32DE4-99FB-4391-AEFE-4478A1E18614}"/>
    <cellStyle name="Normal 2 2 6 4" xfId="311" xr:uid="{DF7D8280-15D9-4530-AF4A-C4A8EDFE9FB4}"/>
    <cellStyle name="Normal 2 2 6 4 2" xfId="2370" xr:uid="{76C9F731-DE77-4AA5-9D9A-519A59F7BCF0}"/>
    <cellStyle name="Normal 2 2 6 4 2 2" xfId="44395" xr:uid="{756C6E12-68BE-41B8-8DB8-71E3B9A57BD6}"/>
    <cellStyle name="Normal 2 2 6 4 3" xfId="42654" xr:uid="{6B320AB9-FDCC-49E3-88A6-B0E31ABEDB54}"/>
    <cellStyle name="Normal 2 2 6 5" xfId="1087" xr:uid="{9DD7EDA2-7BEC-456B-A7D4-F0CECC3937C7}"/>
    <cellStyle name="Normal 2 2 6 5 2" xfId="2896" xr:uid="{43AEE9E2-F713-4744-9E39-AAFDADDF7749}"/>
    <cellStyle name="Normal 2 2 6 5 2 2" xfId="44921" xr:uid="{FF8D3848-CB1F-4D27-986C-1FA27219409E}"/>
    <cellStyle name="Normal 2 2 6 5 3" xfId="43180" xr:uid="{4395438C-7BCC-4369-B77E-9CF2DA34188C}"/>
    <cellStyle name="Normal 2 2 6 6" xfId="2268" xr:uid="{6DA001FD-EEF9-48E2-8700-B6B0A30084A7}"/>
    <cellStyle name="Normal 2 2 6 6 2" xfId="44293" xr:uid="{56333FF8-34AF-4B42-B80B-E5A5978ACB52}"/>
    <cellStyle name="Normal 2 2 6 7" xfId="4030" xr:uid="{BB564EFB-0A43-4846-8E95-9AA5C150D4E2}"/>
    <cellStyle name="Normal 2 2 6 7 2" xfId="46035" xr:uid="{95549233-77D2-41E3-B27B-DEEA2CC8741D}"/>
    <cellStyle name="Normal 2 2 6 8" xfId="4108" xr:uid="{022D20F0-A663-43DD-B888-F18E072041C0}"/>
    <cellStyle name="Normal 2 2 6 8 2" xfId="46112" xr:uid="{65D7117F-D5D7-4795-A893-4968F8F75996}"/>
    <cellStyle name="Normal 2 2 6 9" xfId="4185" xr:uid="{B3219DB2-E10D-48DE-8180-A45DB22359A9}"/>
    <cellStyle name="Normal 2 2 6 9 2" xfId="46189" xr:uid="{F07D126B-8698-4C4D-BC36-A857EB084A94}"/>
    <cellStyle name="Normal 2 2 7" xfId="275" xr:uid="{0865C8EE-F920-43B5-9DAC-DB57F3077FBB}"/>
    <cellStyle name="Normal 2 2 7 10" xfId="4325" xr:uid="{81E78C49-7F67-441E-9118-FEF92A5FD55A}"/>
    <cellStyle name="Normal 2 2 7 10 2" xfId="46328" xr:uid="{5384C23A-FFD0-4A4D-A58F-A34A88BF6955}"/>
    <cellStyle name="Normal 2 2 7 11" xfId="5674" xr:uid="{04FC8C52-2D3F-4C61-AFAD-CFCAE6F74F68}"/>
    <cellStyle name="Normal 2 2 7 11 2" xfId="47674" xr:uid="{E370E77B-1A27-4C6E-8493-ABD70F7E6C19}"/>
    <cellStyle name="Normal 2 2 7 12" xfId="5927" xr:uid="{68C84FCE-082A-4405-8CB1-BAFB05B60933}"/>
    <cellStyle name="Normal 2 2 7 12 2" xfId="47924" xr:uid="{AFC14725-A056-4934-81F8-505C4027B8BB}"/>
    <cellStyle name="Normal 2 2 7 13" xfId="6064" xr:uid="{D5C3160A-424F-4B07-BEB0-92D8104F0C68}"/>
    <cellStyle name="Normal 2 2 7 14" xfId="42488" xr:uid="{BE437CE9-E7BE-4765-880B-9D3599D5CBFD}"/>
    <cellStyle name="Normal 2 2 7 15" xfId="42621" xr:uid="{97F1CCED-C052-4BBD-A47E-36D7CC519E9D}"/>
    <cellStyle name="Normal 2 2 7 16" xfId="48101" xr:uid="{03F4B5AF-81F7-4D9B-AC9E-318CF7CBE358}"/>
    <cellStyle name="Normal 2 2 7 2" xfId="820" xr:uid="{EB510A04-2A64-4B26-A000-E4D5B9840EB9}"/>
    <cellStyle name="Normal 2 2 7 2 2" xfId="1965" xr:uid="{6652CD9B-773C-4081-AD74-176E8A2CC04E}"/>
    <cellStyle name="Normal 2 2 7 2 2 2" xfId="3728" xr:uid="{33A7AFA5-BA62-4357-ABA5-43B136BC13EF}"/>
    <cellStyle name="Normal 2 2 7 2 2 2 2" xfId="16097" xr:uid="{54A8A278-4992-410C-8DC7-F3E2CBAB6793}"/>
    <cellStyle name="Normal 2 2 7 2 2 2 3" xfId="45753" xr:uid="{4ED662B9-FED1-4793-BD09-5F1A4FA8B23B}"/>
    <cellStyle name="Normal 2 2 7 2 2 3" xfId="5099" xr:uid="{4F4C7BEA-7327-41F6-B7DA-12710C9BE827}"/>
    <cellStyle name="Normal 2 2 7 2 2 3 2" xfId="19624" xr:uid="{FCC7275C-1351-4D7F-8794-1288ABB56A0E}"/>
    <cellStyle name="Normal 2 2 7 2 2 3 3" xfId="47102" xr:uid="{24A2ADBC-9772-4BEF-9E28-E6516F845FFA}"/>
    <cellStyle name="Normal 2 2 7 2 2 4" xfId="12524" xr:uid="{41193F16-A7BE-46B4-B1C6-9E144AF5E943}"/>
    <cellStyle name="Normal 2 2 7 2 2 5" xfId="44012" xr:uid="{55F22029-9EF1-4C61-A6D4-AF165A1746AA}"/>
    <cellStyle name="Normal 2 2 7 2 3" xfId="1403" xr:uid="{B71DF658-F087-4C65-B594-2A1236C24441}"/>
    <cellStyle name="Normal 2 2 7 2 3 2" xfId="3210" xr:uid="{328DCB56-13C9-4569-9D3B-BAB6199F5DA5}"/>
    <cellStyle name="Normal 2 2 7 2 3 2 2" xfId="45235" xr:uid="{8D633422-0A80-4718-86E5-69D7E8B10F2E}"/>
    <cellStyle name="Normal 2 2 7 2 3 3" xfId="14669" xr:uid="{E2383FDB-B303-4ACC-B522-F0C6DA1D8DE8}"/>
    <cellStyle name="Normal 2 2 7 2 3 4" xfId="43494" xr:uid="{FA57EA0B-643F-4AC5-94A7-522804D9A612}"/>
    <cellStyle name="Normal 2 2 7 2 4" xfId="2632" xr:uid="{1186D449-287B-43B3-9574-B35F7FC926B7}"/>
    <cellStyle name="Normal 2 2 7 2 4 2" xfId="18196" xr:uid="{F7A299DD-4594-4463-84E7-CA4E38A71CB4}"/>
    <cellStyle name="Normal 2 2 7 2 4 3" xfId="44657" xr:uid="{E24C4A60-A2A1-4C4A-A63E-6EEB9CD03A39}"/>
    <cellStyle name="Normal 2 2 7 2 5" xfId="4581" xr:uid="{315620EF-A33C-470C-9A5E-763AE544C72E}"/>
    <cellStyle name="Normal 2 2 7 2 5 2" xfId="46584" xr:uid="{43226166-E62E-4CDC-B204-BBEDF0847F7D}"/>
    <cellStyle name="Normal 2 2 7 2 6" xfId="5675" xr:uid="{3EE9F778-BD92-4EC3-ABDB-5E084220BB24}"/>
    <cellStyle name="Normal 2 2 7 2 6 2" xfId="47675" xr:uid="{130A5514-A42D-4EE2-A20A-1B97E2D99D90}"/>
    <cellStyle name="Normal 2 2 7 2 7" xfId="11073" xr:uid="{D424E434-7564-4528-B566-3845FB4B8CA6}"/>
    <cellStyle name="Normal 2 2 7 2 8" xfId="42916" xr:uid="{489BF93C-C35C-4913-8A5B-7CCE3CA750E5}"/>
    <cellStyle name="Normal 2 2 7 3" xfId="327" xr:uid="{1F3B88FA-3902-4D38-8886-C980F5C9E965}"/>
    <cellStyle name="Normal 2 2 7 3 2" xfId="1725" xr:uid="{FF0186DE-4654-495B-8C93-4331F7B0799E}"/>
    <cellStyle name="Normal 2 2 7 3 2 2" xfId="3492" xr:uid="{1EFBF1A0-EFFB-4DA1-9330-3E76D48BA1F3}"/>
    <cellStyle name="Normal 2 2 7 3 2 2 2" xfId="45517" xr:uid="{BB909C81-CC31-4D49-93C3-75C2ABA89102}"/>
    <cellStyle name="Normal 2 2 7 3 2 3" xfId="43776" xr:uid="{F58EEC32-C25D-4B57-BA8D-B0E24B6B8C02}"/>
    <cellStyle name="Normal 2 2 7 3 3" xfId="2378" xr:uid="{903CAF45-8B08-4582-A99F-EC5560FF7144}"/>
    <cellStyle name="Normal 2 2 7 3 3 2" xfId="44403" xr:uid="{11256571-A477-4EED-B854-ED5753532021}"/>
    <cellStyle name="Normal 2 2 7 3 4" xfId="4863" xr:uid="{5F993B4D-B91B-499D-8EF9-D70D3A0A45E5}"/>
    <cellStyle name="Normal 2 2 7 3 4 2" xfId="46866" xr:uid="{A06359AB-1B29-4523-A63B-EFBE512E5553}"/>
    <cellStyle name="Normal 2 2 7 3 5" xfId="9841" xr:uid="{6B6A9C49-0CA5-4C6E-8CE9-1701116B3B5C}"/>
    <cellStyle name="Normal 2 2 7 3 6" xfId="42662" xr:uid="{A17355FB-C2D7-4AC6-835A-76BA5EF44788}"/>
    <cellStyle name="Normal 2 2 7 4" xfId="1147" xr:uid="{6889348E-5BEC-4103-B822-1CCDBEAC019C}"/>
    <cellStyle name="Normal 2 2 7 4 2" xfId="2954" xr:uid="{0D829FCD-7BC2-49AA-BB17-A8B7A11E5A7C}"/>
    <cellStyle name="Normal 2 2 7 4 2 2" xfId="44979" xr:uid="{C53411AD-26D1-4E26-ACA5-9557C15AC064}"/>
    <cellStyle name="Normal 2 2 7 4 3" xfId="13206" xr:uid="{DCDBAC6E-1C49-46BB-8872-3A1BBA09AA08}"/>
    <cellStyle name="Normal 2 2 7 4 4" xfId="43238" xr:uid="{D009EA14-38BC-4B30-9C09-C40929FD997B}"/>
    <cellStyle name="Normal 2 2 7 5" xfId="2337" xr:uid="{8A4663F3-348B-4210-95A3-BF92F83A459F}"/>
    <cellStyle name="Normal 2 2 7 5 2" xfId="16742" xr:uid="{A42A1920-7DCB-4961-A698-0F1D94C806DB}"/>
    <cellStyle name="Normal 2 2 7 5 3" xfId="44362" xr:uid="{4BEDE894-BFB1-461A-8F95-219980928EDA}"/>
    <cellStyle name="Normal 2 2 7 6" xfId="4043" xr:uid="{EA9FAE2B-7BB3-4009-A668-546C84062418}"/>
    <cellStyle name="Normal 2 2 7 6 2" xfId="46048" xr:uid="{1D9A2041-7054-4C84-AC41-2510B88BE596}"/>
    <cellStyle name="Normal 2 2 7 7" xfId="4121" xr:uid="{C54B8DFD-1D03-4E14-9F97-CF44E0C016BF}"/>
    <cellStyle name="Normal 2 2 7 7 2" xfId="46125" xr:uid="{483E7E76-3F45-4971-BB90-7146E22B05C7}"/>
    <cellStyle name="Normal 2 2 7 8" xfId="4198" xr:uid="{1180ADE4-5C45-4CAE-B1D2-36058EE34D86}"/>
    <cellStyle name="Normal 2 2 7 8 2" xfId="46202" xr:uid="{5765B374-CE0D-4DA7-9E36-9E19B63EE83B}"/>
    <cellStyle name="Normal 2 2 7 9" xfId="4275" xr:uid="{4DBC6194-9848-4EE2-9CCD-6CDF4F5DAC4E}"/>
    <cellStyle name="Normal 2 2 7 9 2" xfId="46279" xr:uid="{1E268CDD-0DFA-422B-AFDF-74314BB25C76}"/>
    <cellStyle name="Normal 2 2 8" xfId="219" xr:uid="{E24A165D-42DD-417C-912D-DA05416CA79A}"/>
    <cellStyle name="Normal 2 2 8 2" xfId="792" xr:uid="{A5209139-FC9D-4D8A-AC1E-AA9AA83C72D2}"/>
    <cellStyle name="Normal 2 2 8 2 2" xfId="1937" xr:uid="{FCB989F0-D4CB-4365-A06D-D09008E462B5}"/>
    <cellStyle name="Normal 2 2 8 2 2 2" xfId="3700" xr:uid="{14B3A3B9-8C05-4096-A903-496E7E738674}"/>
    <cellStyle name="Normal 2 2 8 2 2 2 2" xfId="45725" xr:uid="{F4C1EEB5-317F-4F37-A7C0-E9AD9D18C260}"/>
    <cellStyle name="Normal 2 2 8 2 2 3" xfId="43984" xr:uid="{8ECED9E5-5640-4F8D-82CE-29578CCDD25D}"/>
    <cellStyle name="Normal 2 2 8 2 3" xfId="2604" xr:uid="{BA491977-6944-4643-AEFA-C3F8EB4C724C}"/>
    <cellStyle name="Normal 2 2 8 2 3 2" xfId="44629" xr:uid="{6BC82BD6-3A04-4CA9-9CE2-4E09154458FD}"/>
    <cellStyle name="Normal 2 2 8 2 4" xfId="5071" xr:uid="{988552AF-5E9D-416C-8839-4792B7A9488A}"/>
    <cellStyle name="Normal 2 2 8 2 4 2" xfId="47074" xr:uid="{1F1F7AA6-ABEE-445E-82AB-EC25CB76B4A2}"/>
    <cellStyle name="Normal 2 2 8 2 5" xfId="10237" xr:uid="{1E6C692A-361E-454C-B1BA-4ADC8BC7C03D}"/>
    <cellStyle name="Normal 2 2 8 2 6" xfId="42888" xr:uid="{9E294B51-4C43-4142-918B-27D764A96580}"/>
    <cellStyle name="Normal 2 2 8 3" xfId="1374" xr:uid="{499EE675-E10E-4A28-A883-E2921D34625D}"/>
    <cellStyle name="Normal 2 2 8 3 2" xfId="3181" xr:uid="{598C1793-A373-4C53-B415-7ED853E6202A}"/>
    <cellStyle name="Normal 2 2 8 3 2 2" xfId="45206" xr:uid="{327DBE1B-D6A0-4A25-9372-4F8E5A46ADE3}"/>
    <cellStyle name="Normal 2 2 8 3 3" xfId="13467" xr:uid="{E9F4DA96-7E37-45EB-A8E2-0C81B2A789BC}"/>
    <cellStyle name="Normal 2 2 8 3 4" xfId="43465" xr:uid="{17634C49-F3B0-44A8-9269-2A0664201BAE}"/>
    <cellStyle name="Normal 2 2 8 4" xfId="2281" xr:uid="{770FA89F-18BB-4B09-98A3-E7F76EDE60B9}"/>
    <cellStyle name="Normal 2 2 8 4 2" xfId="17003" xr:uid="{56F5B3C8-1F40-43AF-BD32-E3FAABD2EA96}"/>
    <cellStyle name="Normal 2 2 8 4 3" xfId="44306" xr:uid="{C334078F-3647-434F-B5DF-19D11FA39E60}"/>
    <cellStyle name="Normal 2 2 8 5" xfId="4552" xr:uid="{99AFB4D6-B4EF-47D5-B416-7F49B860C29B}"/>
    <cellStyle name="Normal 2 2 8 5 2" xfId="46555" xr:uid="{B694F017-4B03-4293-AFDD-AE28FF5C8242}"/>
    <cellStyle name="Normal 2 2 8 6" xfId="5676" xr:uid="{884306C7-FF18-49DA-81CE-2316A7EEC753}"/>
    <cellStyle name="Normal 2 2 8 6 2" xfId="47676" xr:uid="{D05F5D07-F3E9-4331-A5C1-8EEC59D8184F}"/>
    <cellStyle name="Normal 2 2 8 7" xfId="6953" xr:uid="{0C9E1246-4106-410E-A682-653987402E87}"/>
    <cellStyle name="Normal 2 2 8 8" xfId="42565" xr:uid="{03C3E345-8F21-4F5F-8CA5-CE02F0BE15BC}"/>
    <cellStyle name="Normal 2 2 9" xfId="283" xr:uid="{B631011E-BF0C-4F1D-8046-E192013ACC71}"/>
    <cellStyle name="Normal 2 2 9 2" xfId="1670" xr:uid="{22F04467-55F2-4D6C-ABF0-BC2F4928B660}"/>
    <cellStyle name="Normal 2 2 9 2 2" xfId="3458" xr:uid="{E9F13A88-2492-4DC0-8A95-7A156C8D43C2}"/>
    <cellStyle name="Normal 2 2 9 2 2 2" xfId="15448" xr:uid="{55AA5377-61D9-4130-BDAE-0030CB925745}"/>
    <cellStyle name="Normal 2 2 9 2 2 3" xfId="45483" xr:uid="{F07F8E34-7DC3-4935-BC4B-18FC95EBA9D7}"/>
    <cellStyle name="Normal 2 2 9 2 3" xfId="18975" xr:uid="{8395917B-6B58-4A31-B8F3-49AF3E95842B}"/>
    <cellStyle name="Normal 2 2 9 2 4" xfId="11870" xr:uid="{3DC7D205-69FF-40EF-9646-4C0B2E6AD70B}"/>
    <cellStyle name="Normal 2 2 9 2 5" xfId="43742" xr:uid="{53A76548-AE2E-442D-9E5F-F12BA2920CFB}"/>
    <cellStyle name="Normal 2 2 9 3" xfId="2343" xr:uid="{0569D3D3-2070-4CC2-9FCE-1C9FB5CFE3F6}"/>
    <cellStyle name="Normal 2 2 9 3 2" xfId="14044" xr:uid="{082900C9-999E-4314-A7DA-0B11561E5876}"/>
    <cellStyle name="Normal 2 2 9 3 3" xfId="44368" xr:uid="{CE6F092D-20D8-4D24-821F-B9D35BE6B0C1}"/>
    <cellStyle name="Normal 2 2 9 4" xfId="4829" xr:uid="{2E222FE0-4ED7-4D4B-9E0D-99FEC7BD9432}"/>
    <cellStyle name="Normal 2 2 9 4 2" xfId="17571" xr:uid="{7C14B3A5-6E82-4F6D-966B-38061334B420}"/>
    <cellStyle name="Normal 2 2 9 4 3" xfId="46832" xr:uid="{80CABB8F-2F97-4FD6-A301-BB76EBFD83A6}"/>
    <cellStyle name="Normal 2 2 9 5" xfId="5640" xr:uid="{19A88949-B15E-49AF-B92B-89C628EB036D}"/>
    <cellStyle name="Normal 2 2 9 5 2" xfId="47640" xr:uid="{5C9A982A-4F6F-4D9D-85A0-DB339BDB1AEC}"/>
    <cellStyle name="Normal 2 2 9 6" xfId="10247" xr:uid="{AAF09267-E964-4025-B64D-108B036ECAF6}"/>
    <cellStyle name="Normal 2 2 9 7" xfId="42627" xr:uid="{AE31BBC3-4AA9-4C22-826F-E092E925FD08}"/>
    <cellStyle name="Normal 2 20" xfId="6491" xr:uid="{9ED4830E-83CD-4976-91DA-1759B95715B9}"/>
    <cellStyle name="Normal 2 21" xfId="6490" xr:uid="{E4B10382-5162-46C6-A664-BEF674E23D5F}"/>
    <cellStyle name="Normal 2 21 2" xfId="6489" xr:uid="{20A7C51E-1701-4511-B1EE-CF00AF8C633E}"/>
    <cellStyle name="Normal 2 22" xfId="6488" xr:uid="{FEA839DF-B8DF-4D33-AD95-CF26492C9C1F}"/>
    <cellStyle name="Normal 2 23" xfId="6487" xr:uid="{29B2FDC6-83E1-4A8D-8003-2BF996F723ED}"/>
    <cellStyle name="Normal 2 24" xfId="6372" xr:uid="{384A0D6C-D795-49A0-85E6-C2664486BCB3}"/>
    <cellStyle name="Normal 2 25" xfId="6495" xr:uid="{4F08C6CE-1853-4980-B453-731CAAEFDB85}"/>
    <cellStyle name="Normal 2 25 10" xfId="36223" xr:uid="{14AE861B-C6B0-435E-A12A-25999F336555}"/>
    <cellStyle name="Normal 2 25 2" xfId="20072" xr:uid="{D210824D-63B4-4AB2-BF91-0FD4B4DBA2A0}"/>
    <cellStyle name="Normal 2 25 2 2" xfId="20719" xr:uid="{C73E73DC-4712-4AC1-9712-15BB8B0A6FEB}"/>
    <cellStyle name="Normal 2 25 2 2 2" xfId="23697" xr:uid="{19FFAD2E-7A27-4F3E-8383-D598EFA72F15}"/>
    <cellStyle name="Normal 2 25 2 2 2 2" xfId="26323" xr:uid="{FCB0AB1C-F984-443A-B18A-71A9820E2AB5}"/>
    <cellStyle name="Normal 2 25 2 2 2 2 2" xfId="35363" xr:uid="{C9F42639-CB93-436B-8CB5-100BB2D1A403}"/>
    <cellStyle name="Normal 2 25 2 2 2 3" xfId="32108" xr:uid="{DF5D29BE-B6B5-4226-8283-DE5EF633C72B}"/>
    <cellStyle name="Normal 2 25 2 2 2 4" xfId="39716" xr:uid="{875D9980-AE9C-4B76-8BEA-E7834EA66D9D}"/>
    <cellStyle name="Normal 2 25 2 2 3" xfId="24663" xr:uid="{BD619183-4284-4D75-8512-05140119FF96}"/>
    <cellStyle name="Normal 2 25 2 2 3 2" xfId="33343" xr:uid="{AC2EBB72-8D17-490B-A765-552DC855825F}"/>
    <cellStyle name="Normal 2 25 2 2 3 3" xfId="41708" xr:uid="{BB1D0699-0C81-4737-B377-01A71412429D}"/>
    <cellStyle name="Normal 2 25 2 2 4" xfId="22307" xr:uid="{54822346-EDA3-489D-BDD7-840380621574}"/>
    <cellStyle name="Normal 2 25 2 2 4 2" xfId="30389" xr:uid="{A99A58BF-90EB-4F0C-AD06-2722629D44B7}"/>
    <cellStyle name="Normal 2 25 2 2 5" xfId="28424" xr:uid="{3F5BD981-DB88-4A7E-B493-EC36B66309DB}"/>
    <cellStyle name="Normal 2 25 2 2 6" xfId="37748" xr:uid="{C17B8D9F-C4D4-4EA4-BE16-A84016D1465B}"/>
    <cellStyle name="Normal 2 25 2 3" xfId="20399" xr:uid="{C624888B-8032-4096-A2E6-6FA37D0B9082}"/>
    <cellStyle name="Normal 2 25 2 3 2" xfId="23288" xr:uid="{1DDFF1C3-FEB9-4050-948E-E8978FBB2081}"/>
    <cellStyle name="Normal 2 25 2 3 2 2" xfId="31614" xr:uid="{EC9779A2-1C98-4509-8479-A009BDAD36A9}"/>
    <cellStyle name="Normal 2 25 2 3 2 3" xfId="39172" xr:uid="{A13608FF-F657-4C1F-8623-43B3ED2BF2BC}"/>
    <cellStyle name="Normal 2 25 2 3 3" xfId="25829" xr:uid="{B8A80443-BBCB-4A5F-BF83-009F4B489732}"/>
    <cellStyle name="Normal 2 25 2 3 3 2" xfId="34783" xr:uid="{FDA58FFF-DFFF-4829-8950-99F01D1A82A3}"/>
    <cellStyle name="Normal 2 25 2 3 3 3" xfId="41155" xr:uid="{BB73669F-5D03-4BB2-935B-E721D922A53D}"/>
    <cellStyle name="Normal 2 25 2 3 4" xfId="21804" xr:uid="{37CF576E-9108-44CA-ACA9-3C0BB6C9FF9F}"/>
    <cellStyle name="Normal 2 25 2 3 4 2" xfId="29793" xr:uid="{658F164E-FF7E-4706-9BFA-4BF5F8979005}"/>
    <cellStyle name="Normal 2 25 2 3 5" xfId="27859" xr:uid="{8F019392-6FB2-4D62-A129-7D49DC596F6E}"/>
    <cellStyle name="Normal 2 25 2 3 6" xfId="37161" xr:uid="{59A61C6B-9FF9-445C-96FB-53D46CA52651}"/>
    <cellStyle name="Normal 2 25 2 4" xfId="22868" xr:uid="{7C2003C1-8E63-4406-B8BB-67A3FC347DB8}"/>
    <cellStyle name="Normal 2 25 2 4 2" xfId="25257" xr:uid="{ED4F0605-2F82-4DBB-A19B-F7CAEC38A014}"/>
    <cellStyle name="Normal 2 25 2 4 2 2" xfId="34074" xr:uid="{26956156-3174-42E0-84A1-8A255E4BCFD5}"/>
    <cellStyle name="Normal 2 25 2 4 3" xfId="31084" xr:uid="{2231B773-651B-49A3-9590-5DB401BEBA3B}"/>
    <cellStyle name="Normal 2 25 2 4 4" xfId="38517" xr:uid="{09DFC2D3-800A-43A8-9219-A014B76DC11F}"/>
    <cellStyle name="Normal 2 25 2 5" xfId="24243" xr:uid="{133AE5F8-7A02-4FDA-AFC3-D1DB37CA2ACC}"/>
    <cellStyle name="Normal 2 25 2 5 2" xfId="32786" xr:uid="{BEC4C425-B6B7-43C0-A894-A48853A4324F}"/>
    <cellStyle name="Normal 2 25 2 5 3" xfId="40451" xr:uid="{4EBBF76F-5B73-497D-A029-3DF11911988B}"/>
    <cellStyle name="Normal 2 25 2 6" xfId="21267" xr:uid="{81E7DD07-1B40-46A9-941F-4387CB4EFB20}"/>
    <cellStyle name="Normal 2 25 2 6 2" xfId="29186" xr:uid="{65D68A60-1D6A-4DE3-9957-441F3506B00B}"/>
    <cellStyle name="Normal 2 25 2 7" xfId="27274" xr:uid="{469526A7-93C0-4572-91B7-32861D10371A}"/>
    <cellStyle name="Normal 2 25 2 8" xfId="36420" xr:uid="{C04D87E9-7EAA-4542-9358-145EDA9AA577}"/>
    <cellStyle name="Normal 2 25 3" xfId="20178" xr:uid="{32875854-7101-41CF-B4B3-C2502A2B2E44}"/>
    <cellStyle name="Normal 2 25 3 2" xfId="20835" xr:uid="{2DC5EB8C-7092-4C0B-B15F-0939395D7D51}"/>
    <cellStyle name="Normal 2 25 3 2 2" xfId="23823" xr:uid="{07C9D73A-1F8B-4322-9577-F8053EF9A3C1}"/>
    <cellStyle name="Normal 2 25 3 2 2 2" xfId="26504" xr:uid="{3D24FA5A-4C54-4711-85F9-DA032DCC45DD}"/>
    <cellStyle name="Normal 2 25 3 2 2 2 2" xfId="35559" xr:uid="{4292A90A-1909-4E64-8907-D77338A4B308}"/>
    <cellStyle name="Normal 2 25 3 2 2 3" xfId="32287" xr:uid="{2B028488-0E2B-46F4-9EC7-70F7D1C11EC9}"/>
    <cellStyle name="Normal 2 25 3 2 2 4" xfId="39904" xr:uid="{E66EACAF-D431-4C5E-8E5B-FC0CFB3EBFBF}"/>
    <cellStyle name="Normal 2 25 3 2 3" xfId="24788" xr:uid="{FF014E14-E2A5-4707-A759-D9B1FF7B7BF6}"/>
    <cellStyle name="Normal 2 25 3 2 3 2" xfId="33530" xr:uid="{2588BA48-3159-4D11-958B-72A38FBE93D7}"/>
    <cellStyle name="Normal 2 25 3 2 3 3" xfId="41889" xr:uid="{94302BA6-11CE-4DDC-8D84-E01A0109BB75}"/>
    <cellStyle name="Normal 2 25 3 2 4" xfId="22480" xr:uid="{7B7A1969-CF38-4095-9AD5-7DDB924710DF}"/>
    <cellStyle name="Normal 2 25 3 2 4 2" xfId="30586" xr:uid="{5B180708-BA32-462C-9B5E-B0587E40A38E}"/>
    <cellStyle name="Normal 2 25 3 2 5" xfId="28611" xr:uid="{C1FBAE38-41CF-4225-A142-F6839E9AEB80}"/>
    <cellStyle name="Normal 2 25 3 2 6" xfId="37944" xr:uid="{EDE71049-29F9-4CD1-B564-8E0D2CB34EE6}"/>
    <cellStyle name="Normal 2 25 3 3" xfId="20517" xr:uid="{94CE6562-A849-4151-B46B-9D0541B7E1B4}"/>
    <cellStyle name="Normal 2 25 3 3 2" xfId="23467" xr:uid="{B5024215-1F76-4DDD-A74A-21861BAF3812}"/>
    <cellStyle name="Normal 2 25 3 3 2 2" xfId="31796" xr:uid="{AB407C76-CC64-492E-8F38-2D27F3B74514}"/>
    <cellStyle name="Normal 2 25 3 3 2 3" xfId="39348" xr:uid="{6DB9A2EC-3FDA-4A80-A423-3BC3150EC145}"/>
    <cellStyle name="Normal 2 25 3 3 3" xfId="26012" xr:uid="{9C73C942-377E-455E-A029-3952BDC91F35}"/>
    <cellStyle name="Normal 2 25 3 3 3 2" xfId="34978" xr:uid="{DB196960-5B32-4289-9CFF-A69CE5130BF9}"/>
    <cellStyle name="Normal 2 25 3 3 3 3" xfId="41344" xr:uid="{AB63EC7A-0B5D-42B8-B766-960FBD875D4A}"/>
    <cellStyle name="Normal 2 25 3 3 4" xfId="21986" xr:uid="{01E73051-CC82-42B5-BAC7-F1460D8A2C00}"/>
    <cellStyle name="Normal 2 25 3 3 4 2" xfId="29996" xr:uid="{D8C52A20-BFAE-43E3-B121-EDEFFBFC3D9C}"/>
    <cellStyle name="Normal 2 25 3 3 5" xfId="28055" xr:uid="{9524BC3B-53D4-4E44-BE45-8FA6020183AE}"/>
    <cellStyle name="Normal 2 25 3 3 6" xfId="37363" xr:uid="{CD978319-3D83-4877-80AC-5DC32FBBB6F0}"/>
    <cellStyle name="Normal 2 25 3 4" xfId="22994" xr:uid="{AEDDF9B5-E817-41BD-9008-64915D177B75}"/>
    <cellStyle name="Normal 2 25 3 4 2" xfId="25444" xr:uid="{F60EF001-5A52-4B97-BA7E-5674FFAA5F0C}"/>
    <cellStyle name="Normal 2 25 3 4 2 2" xfId="34275" xr:uid="{212B2129-73C8-4BCB-A74C-A315CD2DDEF8}"/>
    <cellStyle name="Normal 2 25 3 4 3" xfId="31268" xr:uid="{4110CDA1-E89A-49BB-A9A9-2F06AB4960AE}"/>
    <cellStyle name="Normal 2 25 3 4 4" xfId="38709" xr:uid="{A8F56DFF-0FB0-46A7-BC44-1C1510086C2D}"/>
    <cellStyle name="Normal 2 25 3 5" xfId="24426" xr:uid="{AF2E4F9B-C644-400C-A73C-14B4C7113991}"/>
    <cellStyle name="Normal 2 25 3 5 2" xfId="32976" xr:uid="{AEB193A5-6BC5-45AA-844F-6D83D46C3962}"/>
    <cellStyle name="Normal 2 25 3 5 3" xfId="40635" xr:uid="{1EF667A0-7B0C-4709-9FEC-56F4A2817842}"/>
    <cellStyle name="Normal 2 25 3 6" xfId="21449" xr:uid="{F7B3B34A-617A-4108-BDAE-84F2F19E67B3}"/>
    <cellStyle name="Normal 2 25 3 6 2" xfId="29388" xr:uid="{A5B802E4-5018-4C9E-8787-308B8FCF0DF8}"/>
    <cellStyle name="Normal 2 25 3 7" xfId="27464" xr:uid="{C5710B89-706B-4D1E-84AE-2E48730E0018}"/>
    <cellStyle name="Normal 2 25 3 8" xfId="36619" xr:uid="{D4E51BD0-2306-4C78-ACAE-6B20FA6C9726}"/>
    <cellStyle name="Normal 2 25 4" xfId="20628" xr:uid="{D245DD6D-E15E-4E12-AA4E-7B25CFEF0328}"/>
    <cellStyle name="Normal 2 25 4 2" xfId="23592" xr:uid="{943E7645-545F-4579-A219-CF16BAD40981}"/>
    <cellStyle name="Normal 2 25 4 2 2" xfId="26171" xr:uid="{E57BE870-BCA6-4124-9B32-20E292825345}"/>
    <cellStyle name="Normal 2 25 4 2 2 2" xfId="35183" xr:uid="{58FCB8DE-F102-4C12-AE2E-1F224E9E757B}"/>
    <cellStyle name="Normal 2 25 4 2 3" xfId="31956" xr:uid="{40885005-8242-4ECA-AB4A-DF9B181F14BB}"/>
    <cellStyle name="Normal 2 25 4 2 4" xfId="39536" xr:uid="{1F2C4F14-6DAD-40C8-92FF-317AF4797744}"/>
    <cellStyle name="Normal 2 25 4 3" xfId="24556" xr:uid="{4964D25E-0480-453F-B700-B97F9CAEE71A}"/>
    <cellStyle name="Normal 2 25 4 3 2" xfId="33169" xr:uid="{2B1224B7-CB72-4932-926D-8D9543E83459}"/>
    <cellStyle name="Normal 2 25 4 3 3" xfId="41534" xr:uid="{EDA5CBC8-C0BB-43F5-94D3-EC16782B3C2F}"/>
    <cellStyle name="Normal 2 25 4 4" xfId="22147" xr:uid="{75A1C216-4932-4D5D-ADBC-EDC5648C8693}"/>
    <cellStyle name="Normal 2 25 4 4 2" xfId="30201" xr:uid="{FE314835-DFC3-48B4-B3EF-933DC6268D74}"/>
    <cellStyle name="Normal 2 25 4 5" xfId="28251" xr:uid="{0520AC89-B993-4711-A49F-16B43F82A5A7}"/>
    <cellStyle name="Normal 2 25 4 6" xfId="37567" xr:uid="{14E65D4A-1453-46DD-8F67-41C6137A6D4A}"/>
    <cellStyle name="Normal 2 25 5" xfId="20302" xr:uid="{E258059F-58B4-427F-B40A-B70B18414C0A}"/>
    <cellStyle name="Normal 2 25 5 2" xfId="23142" xr:uid="{27441D47-B26D-4DBB-854A-1D1D7F22EBAD}"/>
    <cellStyle name="Normal 2 25 5 2 2" xfId="31453" xr:uid="{B425D248-C1A2-43F2-9B3C-C8A81E34C8C9}"/>
    <cellStyle name="Normal 2 25 5 2 3" xfId="39011" xr:uid="{2601B53E-97BF-4A32-A615-B8D9175B6690}"/>
    <cellStyle name="Normal 2 25 5 3" xfId="25672" xr:uid="{C5EC44DB-536E-4A95-97A4-6E4F4546CBF8}"/>
    <cellStyle name="Normal 2 25 5 3 2" xfId="34598" xr:uid="{BFAB689D-6400-4C09-A40B-9315489D0506}"/>
    <cellStyle name="Normal 2 25 5 3 3" xfId="40970" xr:uid="{CDF5727D-9358-4256-92A6-43850489535F}"/>
    <cellStyle name="Normal 2 25 5 4" xfId="21632" xr:uid="{168859A6-293B-43AD-9CB5-6940DA4FBFC3}"/>
    <cellStyle name="Normal 2 25 5 4 2" xfId="29594" xr:uid="{5EA73B34-4562-4DBF-B1FB-1E849F2CDD06}"/>
    <cellStyle name="Normal 2 25 5 5" xfId="27674" xr:uid="{DACE2C7C-3E18-426D-BD14-2DAF93FACE5A}"/>
    <cellStyle name="Normal 2 25 5 6" xfId="36962" xr:uid="{C5A1FD1A-2300-4C1F-B290-46C04D91A090}"/>
    <cellStyle name="Normal 2 25 6" xfId="22763" xr:uid="{DDEAA8B8-96A7-4E1D-81C4-939B785003AF}"/>
    <cellStyle name="Normal 2 25 6 2" xfId="25097" xr:uid="{3B0BDA97-3B90-4758-B92F-EEA47B09504D}"/>
    <cellStyle name="Normal 2 25 6 2 2" xfId="33899" xr:uid="{E76F7FF9-76B6-40C5-81A9-85EA01E4D9CE}"/>
    <cellStyle name="Normal 2 25 6 3" xfId="30924" xr:uid="{1B29EA8D-33EE-45CE-982F-D48CE8989FF4}"/>
    <cellStyle name="Normal 2 25 6 4" xfId="38340" xr:uid="{E268EC2B-1124-484E-8951-E20ADB9521EA}"/>
    <cellStyle name="Normal 2 25 7" xfId="24099" xr:uid="{FA818CDD-18CE-4216-8012-E78AF2B3562C}"/>
    <cellStyle name="Normal 2 25 7 2" xfId="32614" xr:uid="{AAAE06E9-1322-4ED7-AE5B-984D936905D5}"/>
    <cellStyle name="Normal 2 25 7 3" xfId="40279" xr:uid="{DD3E1BE6-BCBF-425A-B3EA-CFB70AF41707}"/>
    <cellStyle name="Normal 2 25 8" xfId="21097" xr:uid="{FD110237-1AE7-4DFF-94FC-7C815B4D5359}"/>
    <cellStyle name="Normal 2 25 8 2" xfId="28985" xr:uid="{365C0F40-ED0F-4ABD-ACB9-D3A8152D6BEA}"/>
    <cellStyle name="Normal 2 25 9" xfId="27103" xr:uid="{44BC0E34-9C64-485E-9609-6FD3CCD4F048}"/>
    <cellStyle name="Normal 2 26" xfId="20050" xr:uid="{5931F5F7-7467-458E-8FBB-832437E49521}"/>
    <cellStyle name="Normal 2 26 2" xfId="20686" xr:uid="{E3804106-AE84-4F3C-A013-FC94B77A6433}"/>
    <cellStyle name="Normal 2 26 2 2" xfId="23662" xr:uid="{9F7C7EDF-F127-4CE0-9CF5-E3A473502A13}"/>
    <cellStyle name="Normal 2 26 2 2 2" xfId="26243" xr:uid="{B0DDE57C-822C-474B-BDFC-2511BC2776EB}"/>
    <cellStyle name="Normal 2 26 2 2 2 2" xfId="35261" xr:uid="{881F36A0-D092-4195-BA53-B86F4C149553}"/>
    <cellStyle name="Normal 2 26 2 2 3" xfId="32028" xr:uid="{CFF51B32-2F88-4C56-8C21-FE164701E299}"/>
    <cellStyle name="Normal 2 26 2 2 4" xfId="39614" xr:uid="{8B392E79-D029-428C-9DC0-28B03C6BD0B1}"/>
    <cellStyle name="Normal 2 26 2 3" xfId="24627" xr:uid="{0F6EEBEC-74CA-497D-B71E-D3AEED58C4F1}"/>
    <cellStyle name="Normal 2 26 2 3 2" xfId="33247" xr:uid="{E9AE8917-A6EA-4A72-B6BE-35F78F91D376}"/>
    <cellStyle name="Normal 2 26 2 3 3" xfId="41612" xr:uid="{EA77ADA4-75FA-4984-B520-5CCC0176E06C}"/>
    <cellStyle name="Normal 2 26 2 4" xfId="22219" xr:uid="{3C2931C3-89BF-44CB-9E40-12D81EB61EBD}"/>
    <cellStyle name="Normal 2 26 2 4 2" xfId="30280" xr:uid="{B7D51951-151B-4FA0-9DDB-368E8A0003AC}"/>
    <cellStyle name="Normal 2 26 2 5" xfId="28328" xr:uid="{CB8C88A3-7389-412B-AEA5-D634E18DE68D}"/>
    <cellStyle name="Normal 2 26 2 6" xfId="37646" xr:uid="{15B570B3-5397-4FB7-93F3-C535785EE847}"/>
    <cellStyle name="Normal 2 26 3" xfId="20363" xr:uid="{77B0EF6E-7C84-4C93-8363-524F8558002E}"/>
    <cellStyle name="Normal 2 26 3 2" xfId="23215" xr:uid="{A7CEFEAC-81EE-4AF7-A243-2359E01368EF}"/>
    <cellStyle name="Normal 2 26 3 2 2" xfId="31528" xr:uid="{B62199AF-F964-4A78-AECB-CD65BCE12F07}"/>
    <cellStyle name="Normal 2 26 3 2 3" xfId="39086" xr:uid="{848E9FB9-B4EB-42CE-B398-00CCD61ADEA1}"/>
    <cellStyle name="Normal 2 26 3 3" xfId="25751" xr:uid="{E5C2FA9D-7016-4EB5-8ED0-0F2D006BEC85}"/>
    <cellStyle name="Normal 2 26 3 3 2" xfId="34682" xr:uid="{B7388757-DC2A-4D63-93C8-A7BA223E39F6}"/>
    <cellStyle name="Normal 2 26 3 3 3" xfId="41054" xr:uid="{A9C24C4F-8B01-4FB0-8A42-C3E2B8A59358}"/>
    <cellStyle name="Normal 2 26 3 4" xfId="21713" xr:uid="{D4054B85-66FA-4F35-A566-4D0D509950E3}"/>
    <cellStyle name="Normal 2 26 3 4 2" xfId="29680" xr:uid="{D417A2F6-E260-4CF2-A09F-2253E5B32CA1}"/>
    <cellStyle name="Normal 2 26 3 5" xfId="27758" xr:uid="{A8503EEC-BD96-45FB-9FBE-32DE2FF79D71}"/>
    <cellStyle name="Normal 2 26 3 6" xfId="37048" xr:uid="{C3247907-3D13-4675-B65F-AEBC98CD0925}"/>
    <cellStyle name="Normal 2 26 4" xfId="22829" xr:uid="{153F6A02-277A-4F91-B655-55CF1DDEA1B7}"/>
    <cellStyle name="Normal 2 26 4 2" xfId="25169" xr:uid="{3C1FBCB2-FEAD-4FA6-BA60-B4774A198177}"/>
    <cellStyle name="Normal 2 26 4 2 2" xfId="33975" xr:uid="{3CE79DCF-3C0D-48E7-B85D-09466F2F9369}"/>
    <cellStyle name="Normal 2 26 4 3" xfId="30996" xr:uid="{B124F45E-26CD-4FA9-9653-CE6606F22A23}"/>
    <cellStyle name="Normal 2 26 4 4" xfId="38418" xr:uid="{CAF007E4-6922-4D9C-9D79-CFF89B9DB72D}"/>
    <cellStyle name="Normal 2 26 5" xfId="24169" xr:uid="{3A92F134-1D63-447E-9C37-5F26DCB0D959}"/>
    <cellStyle name="Normal 2 26 5 2" xfId="32691" xr:uid="{99CD71E6-9B07-4CD2-8CC5-A9918C4E6BF8}"/>
    <cellStyle name="Normal 2 26 5 3" xfId="40356" xr:uid="{CF739031-6518-4485-82A9-BA916CE31905}"/>
    <cellStyle name="Normal 2 26 6" xfId="21175" xr:uid="{561B25D1-CAA5-4B86-85EF-E84999CB7266}"/>
    <cellStyle name="Normal 2 26 6 2" xfId="29074" xr:uid="{3AC7EAD0-C6AC-4F8C-A3FF-E464637F02F6}"/>
    <cellStyle name="Normal 2 26 7" xfId="27180" xr:uid="{5F242017-1452-48E2-9603-8070A176BB05}"/>
    <cellStyle name="Normal 2 26 8" xfId="36313" xr:uid="{AA428067-1594-417B-8720-B86361C6F7A6}"/>
    <cellStyle name="Normal 2 27" xfId="20132" xr:uid="{753AAF20-D99D-4A65-A085-96039F0A87FB}"/>
    <cellStyle name="Normal 2 27 2" xfId="20783" xr:uid="{7870C26D-43BE-4805-B6D7-8A6CF8D181A1}"/>
    <cellStyle name="Normal 2 27 2 2" xfId="23769" xr:uid="{FF3564A7-23D0-4A1A-B91F-22AB5506D31B}"/>
    <cellStyle name="Normal 2 27 2 2 2" xfId="26403" xr:uid="{AEEC73F1-6BA0-4AD7-8E85-BD8B55E8D69B}"/>
    <cellStyle name="Normal 2 27 2 2 2 2" xfId="35448" xr:uid="{0161C79C-D916-4E82-AC7F-DDFAF0C3D792}"/>
    <cellStyle name="Normal 2 27 2 2 3" xfId="32187" xr:uid="{3FCD159F-45D9-40A4-B0BB-1A5BC74EECEC}"/>
    <cellStyle name="Normal 2 27 2 2 4" xfId="39797" xr:uid="{F9656CE1-703B-40DE-9BDE-811DD7296184}"/>
    <cellStyle name="Normal 2 27 2 3" xfId="24735" xr:uid="{59FBFEF4-C2F5-4079-BAF6-B40A620E18D0}"/>
    <cellStyle name="Normal 2 27 2 3 2" xfId="33427" xr:uid="{FD108940-5362-404E-B140-EAE805F5BC30}"/>
    <cellStyle name="Normal 2 27 2 3 3" xfId="41789" xr:uid="{99502F76-86FB-44D2-AAA8-ECC2134BF175}"/>
    <cellStyle name="Normal 2 27 2 4" xfId="22384" xr:uid="{F2EC3B69-98DC-4971-A6C9-336082FB6252}"/>
    <cellStyle name="Normal 2 27 2 4 2" xfId="30472" xr:uid="{87222724-65B8-42E2-AE2A-3F693374DE80}"/>
    <cellStyle name="Normal 2 27 2 5" xfId="28508" xr:uid="{1A9402EA-2E50-400A-A872-BB520EB7A34C}"/>
    <cellStyle name="Normal 2 27 2 6" xfId="37830" xr:uid="{90110C36-F35C-443E-A767-E267BF0496DD}"/>
    <cellStyle name="Normal 2 27 3" xfId="20464" xr:uid="{631E6605-5CA9-410D-917D-089ADE0BBBF7}"/>
    <cellStyle name="Normal 2 27 3 2" xfId="23367" xr:uid="{629CD5EF-8F48-4A38-AD77-CB9120AF3B5B}"/>
    <cellStyle name="Normal 2 27 3 2 2" xfId="31695" xr:uid="{B3A3BA5C-3F5A-4BCB-ADB0-1D3700B1CF2A}"/>
    <cellStyle name="Normal 2 27 3 2 3" xfId="39250" xr:uid="{4ADDDC6A-103B-443F-AE7C-0B4B8EA71EBD}"/>
    <cellStyle name="Normal 2 27 3 3" xfId="25909" xr:uid="{933B7A44-0A1D-480C-88BB-4909FBA93C2D}"/>
    <cellStyle name="Normal 2 27 3 3 2" xfId="34871" xr:uid="{D5BE657C-3F69-4E1F-96E8-63DEBAF09DF1}"/>
    <cellStyle name="Normal 2 27 3 3 3" xfId="41240" xr:uid="{21ED4468-367C-454E-BFE2-457272738E8B}"/>
    <cellStyle name="Normal 2 27 3 4" xfId="21884" xr:uid="{FCEE4A46-2741-4876-B8B9-3D9821EFA5CB}"/>
    <cellStyle name="Normal 2 27 3 4 2" xfId="29879" xr:uid="{46A675A2-903A-486B-B854-DA14771EB9FC}"/>
    <cellStyle name="Normal 2 27 3 5" xfId="27947" xr:uid="{2328437E-A5B6-4E22-AC76-7824217AAA41}"/>
    <cellStyle name="Normal 2 27 3 6" xfId="37246" xr:uid="{94157F61-5BB3-4195-AA70-58A8280DAA78}"/>
    <cellStyle name="Normal 2 27 4" xfId="22940" xr:uid="{1BE21853-5EAD-48B7-A960-A0232E8B5F74}"/>
    <cellStyle name="Normal 2 27 4 2" xfId="25341" xr:uid="{B61E3030-BE55-41F9-8252-0CFCAAE943B2}"/>
    <cellStyle name="Normal 2 27 4 2 2" xfId="34159" xr:uid="{20C898F7-D3D6-4682-9AA1-54D721F53E7D}"/>
    <cellStyle name="Normal 2 27 4 3" xfId="31166" xr:uid="{86565C69-E8F3-419A-BF6E-E1036C4C216B}"/>
    <cellStyle name="Normal 2 27 4 4" xfId="38597" xr:uid="{FCF62324-B6CC-49E2-8591-EED52FAFD0CF}"/>
    <cellStyle name="Normal 2 27 5" xfId="24323" xr:uid="{4E626F2C-315D-439F-A13A-F065161A979C}"/>
    <cellStyle name="Normal 2 27 5 2" xfId="32871" xr:uid="{555FB8C8-1AC4-4FD7-9D75-87F6E0D6AF32}"/>
    <cellStyle name="Normal 2 27 5 3" xfId="40533" xr:uid="{C7655ED7-6260-420A-A5AD-C6B092A16034}"/>
    <cellStyle name="Normal 2 27 6" xfId="21348" xr:uid="{48BE3CA9-A61C-40AC-B051-9AD9C6B51304}"/>
    <cellStyle name="Normal 2 27 6 2" xfId="29272" xr:uid="{B62B0B7A-16DB-438B-AF6F-C266D2266F20}"/>
    <cellStyle name="Normal 2 27 7" xfId="27359" xr:uid="{6025A9EA-9EC5-439E-BE8F-6790D1128795}"/>
    <cellStyle name="Normal 2 27 8" xfId="36504" xr:uid="{4DA96BCE-2F4C-4177-95D6-B515CA586E68}"/>
    <cellStyle name="Normal 2 28" xfId="20906" xr:uid="{043B6B6B-5AFC-4CFD-AAD4-D45D9114668D}"/>
    <cellStyle name="Normal 2 28 2" xfId="23917" xr:uid="{45F719F2-9FE8-4891-86E4-50A439A7ADAF}"/>
    <cellStyle name="Normal 2 28 2 2" xfId="26635" xr:uid="{E71BF76C-2329-4649-B41D-C1040635BC06}"/>
    <cellStyle name="Normal 2 28 2 2 2" xfId="35719" xr:uid="{E5668BDF-87A0-4F29-B75F-E7E8A76EB0AC}"/>
    <cellStyle name="Normal 2 28 2 2 3" xfId="40064" xr:uid="{8FC35657-843D-46F0-823A-EDAE23B8B655}"/>
    <cellStyle name="Normal 2 28 2 3" xfId="32413" xr:uid="{3771C055-C655-4D89-A2D1-A94B6A9CE3C0}"/>
    <cellStyle name="Normal 2 28 2 3 2" xfId="42047" xr:uid="{CE77F3BB-1078-4ECC-97BF-59B5F6805B78}"/>
    <cellStyle name="Normal 2 28 2 4" xfId="38099" xr:uid="{F4A6F0DA-1CE2-489C-BA13-7099D2D8BD0F}"/>
    <cellStyle name="Normal 2 28 3" xfId="25547" xr:uid="{5B6E6D50-F80B-414B-A191-347FA2A5B481}"/>
    <cellStyle name="Normal 2 28 3 2" xfId="34424" xr:uid="{C4B08C04-8D5C-462F-9A90-0A0A01C9955A}"/>
    <cellStyle name="Normal 2 28 3 3" xfId="38854" xr:uid="{5A2ACF5B-6C2B-402A-9C43-A48797873B3B}"/>
    <cellStyle name="Normal 2 28 4" xfId="24904" xr:uid="{8FC3C0C7-6D56-4B0F-AC7B-32946795BBFE}"/>
    <cellStyle name="Normal 2 28 4 2" xfId="33687" xr:uid="{1C511D03-710E-4A07-B435-767DD1E469DE}"/>
    <cellStyle name="Normal 2 28 4 3" xfId="40796" xr:uid="{A3C70460-2C3F-44E6-96B7-D8E86F55DFCE}"/>
    <cellStyle name="Normal 2 28 5" xfId="22623" xr:uid="{03C10CC4-46D6-4F43-A74E-6A8A9E4A46C9}"/>
    <cellStyle name="Normal 2 28 5 2" xfId="30751" xr:uid="{BBDBE927-0320-4528-A034-5852466A3AC1}"/>
    <cellStyle name="Normal 2 28 6" xfId="28775" xr:uid="{C0E2EB88-351E-49D0-96E0-6AE5C1BAA8B7}"/>
    <cellStyle name="Normal 2 28 7" xfId="36788" xr:uid="{2CB51FE0-62E5-4624-BAC9-87C4704F2F0D}"/>
    <cellStyle name="Normal 2 29" xfId="20596" xr:uid="{0FD7806D-3C27-46A8-ADB6-63CBEEC650D6}"/>
    <cellStyle name="Normal 2 29 2" xfId="23558" xr:uid="{5A044CE2-6167-48D1-A1AD-A6FBD371BD9A}"/>
    <cellStyle name="Normal 2 29 2 2" xfId="26105" xr:uid="{9FF8ECA0-180D-4A5B-AC8F-6F2F68C65569}"/>
    <cellStyle name="Normal 2 29 2 2 2" xfId="35084" xr:uid="{B7308BBD-C786-43B9-A7BE-4276C922CCC0}"/>
    <cellStyle name="Normal 2 29 2 3" xfId="31890" xr:uid="{3778EC21-FA76-499D-8CBD-BE09DE6AEAD4}"/>
    <cellStyle name="Normal 2 29 2 4" xfId="39439" xr:uid="{F6338D70-7569-4330-A7D6-180BD2493722}"/>
    <cellStyle name="Normal 2 29 3" xfId="24520" xr:uid="{0F823022-A800-4980-B2DC-9A6123DE0DFD}"/>
    <cellStyle name="Normal 2 29 3 2" xfId="33080" xr:uid="{44DA4390-C88D-42BD-AD1C-EDD9AFAFD6C1}"/>
    <cellStyle name="Normal 2 29 3 3" xfId="41447" xr:uid="{B954D925-B719-4A0B-A3F6-1595740742EE}"/>
    <cellStyle name="Normal 2 29 4" xfId="22079" xr:uid="{5033A2EA-00F0-4B7F-B563-FE601980ACAB}"/>
    <cellStyle name="Normal 2 29 4 2" xfId="30099" xr:uid="{6A66D8FF-22BB-4E77-8202-BA4593A6745A}"/>
    <cellStyle name="Normal 2 29 5" xfId="28161" xr:uid="{4275C71C-AC7E-42B2-BD3E-362FB7EA0230}"/>
    <cellStyle name="Normal 2 29 6" xfId="37466" xr:uid="{F15B0204-E988-4CC4-9E1A-B23A19C4834F}"/>
    <cellStyle name="Normal 2 3" xfId="35" xr:uid="{1A32B244-D9E6-4CAA-A97B-D9E92C39ED2C}"/>
    <cellStyle name="Normal 2 3 10" xfId="16645" xr:uid="{FC9A0C8E-DE0D-4885-902C-ABAF67D99867}"/>
    <cellStyle name="Normal 2 3 10 2" xfId="32501" xr:uid="{BABA2BC8-73BA-41F7-A224-A8887235827C}"/>
    <cellStyle name="Normal 2 3 10 3" xfId="40169" xr:uid="{2D342732-68A4-48F0-9155-D6CE94E04345}"/>
    <cellStyle name="Normal 2 3 11" xfId="21000" xr:uid="{94DE67D5-4F23-4D5A-9B24-EBAA9A72B370}"/>
    <cellStyle name="Normal 2 3 11 2" xfId="28872" xr:uid="{8DB34551-E702-4C01-ACC2-036ABDED9C37}"/>
    <cellStyle name="Normal 2 3 12" xfId="27015" xr:uid="{89376580-7E8E-45C2-B7B4-31DBCF4B0C36}"/>
    <cellStyle name="Normal 2 3 13" xfId="36110" xr:uid="{4F15FE4D-6751-4521-B3EB-D1113EC37509}"/>
    <cellStyle name="Normal 2 3 2" xfId="168" xr:uid="{9B2B4EC7-4265-4743-AB2E-1184BE07457D}"/>
    <cellStyle name="Normal 2 3 2 10" xfId="21009" xr:uid="{5F6CF7AA-F517-464C-B5A1-8641AC491A46}"/>
    <cellStyle name="Normal 2 3 2 10 2" xfId="28882" xr:uid="{382B2D4F-3369-4138-8CC4-F9953F2CAA0C}"/>
    <cellStyle name="Normal 2 3 2 11" xfId="27023" xr:uid="{0B4EC7CC-E87A-44C4-8E61-3C68028F8F9D}"/>
    <cellStyle name="Normal 2 3 2 12" xfId="36120" xr:uid="{F814C32A-CF50-4EEF-AE1A-639DC02988BA}"/>
    <cellStyle name="Normal 2 3 2 13" xfId="6239" xr:uid="{5626EA6C-DA52-427D-9709-7DB8EE00EFE7}"/>
    <cellStyle name="Normal 2 3 2 2" xfId="974" xr:uid="{75EE31AF-A90E-4E66-99BF-D401857B2407}"/>
    <cellStyle name="Normal 2 3 2 2 10" xfId="36310" xr:uid="{F1ABE21C-4007-4F66-9045-769B11063435}"/>
    <cellStyle name="Normal 2 3 2 2 11" xfId="6821" xr:uid="{575ED9EC-0A87-4734-B258-174FE5152209}"/>
    <cellStyle name="Normal 2 3 2 2 12" xfId="43070" xr:uid="{AFEEF3EF-143D-4705-A317-9F5786492F5A}"/>
    <cellStyle name="Normal 2 3 2 2 2" xfId="2116" xr:uid="{A260FA41-721B-49C5-AAED-161552F5E456}"/>
    <cellStyle name="Normal 2 3 2 2 2 10" xfId="44163" xr:uid="{9E77F57E-1F85-4229-B8D8-E2BC08AFE942}"/>
    <cellStyle name="Normal 2 3 2 2 2 2" xfId="3879" xr:uid="{85671F57-E40E-4611-B136-9A959D3A5CA4}"/>
    <cellStyle name="Normal 2 3 2 2 2 2 2" xfId="23767" xr:uid="{9FB5BE42-C22F-4847-8027-8FFE2BEA3C66}"/>
    <cellStyle name="Normal 2 3 2 2 2 2 2 2" xfId="26401" xr:uid="{F1DDF30D-066B-4820-8C7C-9A15FB3F3C0F}"/>
    <cellStyle name="Normal 2 3 2 2 2 2 2 2 2" xfId="35446" xr:uid="{08276FAE-93AF-436A-9C6F-F57261F97E7C}"/>
    <cellStyle name="Normal 2 3 2 2 2 2 2 3" xfId="32185" xr:uid="{FC92ADAD-BE1B-47A9-83F4-A8E619F4FF53}"/>
    <cellStyle name="Normal 2 3 2 2 2 2 2 4" xfId="39795" xr:uid="{0F694449-354B-4814-9F01-5E44BF602652}"/>
    <cellStyle name="Normal 2 3 2 2 2 2 3" xfId="24733" xr:uid="{2B191DDF-9831-4CA8-8994-8695169E512A}"/>
    <cellStyle name="Normal 2 3 2 2 2 2 3 2" xfId="33425" xr:uid="{5848B888-EF7F-42F3-AB12-96AFBF9D216F}"/>
    <cellStyle name="Normal 2 3 2 2 2 2 3 3" xfId="41787" xr:uid="{18BAA2FE-54E3-43F8-99D7-AE69F7CDF084}"/>
    <cellStyle name="Normal 2 3 2 2 2 2 4" xfId="22382" xr:uid="{8E374F34-54E8-4B16-AD10-EA02FB3FF31E}"/>
    <cellStyle name="Normal 2 3 2 2 2 2 4 2" xfId="30470" xr:uid="{CF82E8DF-2C68-4861-AE5D-26670C120D49}"/>
    <cellStyle name="Normal 2 3 2 2 2 2 5" xfId="28506" xr:uid="{CE915DC4-CC4B-4D53-BD6E-F96899A474D5}"/>
    <cellStyle name="Normal 2 3 2 2 2 2 6" xfId="37828" xr:uid="{3C198BC1-7E43-430C-BD23-EBC44BB8DEAA}"/>
    <cellStyle name="Normal 2 3 2 2 2 2 7" xfId="15282" xr:uid="{60408BFF-0719-49D7-94B2-0D624E4F2C74}"/>
    <cellStyle name="Normal 2 3 2 2 2 2 8" xfId="45904" xr:uid="{040C708C-6D27-450E-B0E9-9159B9D39A14}"/>
    <cellStyle name="Normal 2 3 2 2 2 3" xfId="5250" xr:uid="{FC06C74E-04FA-49CD-B994-B5C33F77894F}"/>
    <cellStyle name="Normal 2 3 2 2 2 3 2" xfId="23365" xr:uid="{E8F473B5-9B23-4D26-A6C3-6791F6F8FDDB}"/>
    <cellStyle name="Normal 2 3 2 2 2 3 2 2" xfId="31693" xr:uid="{1858A947-D313-4C97-AEB5-0110A5C0EB8D}"/>
    <cellStyle name="Normal 2 3 2 2 2 3 2 3" xfId="39248" xr:uid="{9683EE08-F8FE-44E3-85EE-DC1B127B7DA4}"/>
    <cellStyle name="Normal 2 3 2 2 2 3 3" xfId="25907" xr:uid="{559DE69F-D17A-478A-849A-205D4B000AA2}"/>
    <cellStyle name="Normal 2 3 2 2 2 3 3 2" xfId="34868" xr:uid="{A8DC58CA-A951-473A-B323-2FDFCDAB0AC2}"/>
    <cellStyle name="Normal 2 3 2 2 2 3 3 3" xfId="41237" xr:uid="{0D3A8C57-9124-475F-AAD1-F424B1351A1C}"/>
    <cellStyle name="Normal 2 3 2 2 2 3 4" xfId="21882" xr:uid="{57521DCC-62C6-4BD0-836B-6CFDC080A2E3}"/>
    <cellStyle name="Normal 2 3 2 2 2 3 4 2" xfId="29876" xr:uid="{68D80E39-1EBE-4D93-AB2A-BD0F67055A98}"/>
    <cellStyle name="Normal 2 3 2 2 2 3 5" xfId="27944" xr:uid="{0E6D5DA3-6A4B-4361-9C19-80FF7AA8BF65}"/>
    <cellStyle name="Normal 2 3 2 2 2 3 6" xfId="37243" xr:uid="{9BE266AF-873B-49BC-8429-B72AE3CBA3E0}"/>
    <cellStyle name="Normal 2 3 2 2 2 3 7" xfId="18809" xr:uid="{6D949FAF-9923-43E3-AB94-59CF6E4545E3}"/>
    <cellStyle name="Normal 2 3 2 2 2 3 8" xfId="47253" xr:uid="{4A68A4A6-3C86-4361-86E6-112B71405C49}"/>
    <cellStyle name="Normal 2 3 2 2 2 4" xfId="22938" xr:uid="{C7AD265D-EC3B-4E51-81E2-BCAF557E8CFC}"/>
    <cellStyle name="Normal 2 3 2 2 2 4 2" xfId="25339" xr:uid="{3B05E879-F1FE-4B59-B26B-6CB2C4F09C94}"/>
    <cellStyle name="Normal 2 3 2 2 2 4 2 2" xfId="34157" xr:uid="{3ECE2FAA-7C65-40D0-A469-3BD62F9E8346}"/>
    <cellStyle name="Normal 2 3 2 2 2 4 3" xfId="31164" xr:uid="{B652898A-6308-44A5-8CD3-52008AB26175}"/>
    <cellStyle name="Normal 2 3 2 2 2 4 4" xfId="38595" xr:uid="{F8641D07-A0B4-4A29-9432-17FAA8716F23}"/>
    <cellStyle name="Normal 2 3 2 2 2 5" xfId="24321" xr:uid="{E567FA19-4E7D-4E89-BC5A-0872617B8974}"/>
    <cellStyle name="Normal 2 3 2 2 2 5 2" xfId="32869" xr:uid="{2F8E0807-9BB1-4049-9230-7D9BED25DC03}"/>
    <cellStyle name="Normal 2 3 2 2 2 5 3" xfId="40531" xr:uid="{37838F1D-1F21-4407-B431-26DC41901242}"/>
    <cellStyle name="Normal 2 3 2 2 2 6" xfId="21346" xr:uid="{534CDB00-696A-4154-B8BC-C9453119AA4D}"/>
    <cellStyle name="Normal 2 3 2 2 2 6 2" xfId="29269" xr:uid="{C9282CD6-A92E-4EB0-821D-60618255813D}"/>
    <cellStyle name="Normal 2 3 2 2 2 7" xfId="27357" xr:uid="{BB1F9C01-A7CB-4967-8AF6-1FD838452D43}"/>
    <cellStyle name="Normal 2 3 2 2 2 8" xfId="36501" xr:uid="{4EED0AF3-160A-471F-B252-413FE80566EF}"/>
    <cellStyle name="Normal 2 3 2 2 2 9" xfId="11703" xr:uid="{F30D8345-0144-4C1F-92C8-4ACDC6CF455C}"/>
    <cellStyle name="Normal 2 3 2 2 3" xfId="1557" xr:uid="{324D03C2-1659-486D-A86A-2CAC5F84C390}"/>
    <cellStyle name="Normal 2 3 2 2 3 10" xfId="43648" xr:uid="{523D1CA7-8A94-4DD8-9008-6D51CCBEA477}"/>
    <cellStyle name="Normal 2 3 2 2 3 2" xfId="3364" xr:uid="{5A25AE69-BB31-4CC5-9942-73A8BA93FE88}"/>
    <cellStyle name="Normal 2 3 2 2 3 2 2" xfId="23893" xr:uid="{E2E1FAF2-EE1F-499B-B134-5AC0DE6E43D6}"/>
    <cellStyle name="Normal 2 3 2 2 3 2 2 2" xfId="26580" xr:uid="{9843FCD6-7E79-4F2C-9D70-D642C13CFCF3}"/>
    <cellStyle name="Normal 2 3 2 2 3 2 2 2 2" xfId="35642" xr:uid="{2343926B-66C9-427E-B0F4-470DCACEB448}"/>
    <cellStyle name="Normal 2 3 2 2 3 2 2 3" xfId="32363" xr:uid="{C036BE77-131B-41CE-930C-015331BF85C0}"/>
    <cellStyle name="Normal 2 3 2 2 3 2 2 4" xfId="39987" xr:uid="{20CD6ED2-B5E7-474F-8D84-C1B521D62BCF}"/>
    <cellStyle name="Normal 2 3 2 2 3 2 3" xfId="24856" xr:uid="{A798107C-3EF9-4E85-9661-07D5181EB752}"/>
    <cellStyle name="Normal 2 3 2 2 3 2 3 2" xfId="33611" xr:uid="{6EEBF480-9916-4400-BE3A-3095931D42A9}"/>
    <cellStyle name="Normal 2 3 2 2 3 2 3 3" xfId="41970" xr:uid="{4E24FB26-FD72-4B87-B43B-7E7D45D51160}"/>
    <cellStyle name="Normal 2 3 2 2 3 2 4" xfId="22554" xr:uid="{93E717B7-EC3B-41C4-A9FF-DC0942AAAAD8}"/>
    <cellStyle name="Normal 2 3 2 2 3 2 4 2" xfId="30669" xr:uid="{5C788C3D-F192-4DCF-83DA-04BA5837C3DC}"/>
    <cellStyle name="Normal 2 3 2 2 3 2 5" xfId="28692" xr:uid="{60B12E7C-B2DA-4A7A-836F-7404D5C64435}"/>
    <cellStyle name="Normal 2 3 2 2 3 2 6" xfId="38027" xr:uid="{A56E0F98-BD73-4886-8541-C6EDE456A2EA}"/>
    <cellStyle name="Normal 2 3 2 2 3 2 7" xfId="13885" xr:uid="{D5B0B857-962B-4ACD-89E6-44F9BB5DDD05}"/>
    <cellStyle name="Normal 2 3 2 2 3 2 8" xfId="45389" xr:uid="{A5EE1CAC-A1DA-4C8F-BE92-468CC52F8E5C}"/>
    <cellStyle name="Normal 2 3 2 2 3 3" xfId="17418" xr:uid="{3053FF47-FCB4-47D5-9CD0-7A5BE8EA353F}"/>
    <cellStyle name="Normal 2 3 2 2 3 3 2" xfId="23539" xr:uid="{9B23A873-4F66-4F41-8F56-DE51511F1899}"/>
    <cellStyle name="Normal 2 3 2 2 3 3 2 2" xfId="31871" xr:uid="{B847FC76-30D1-459F-A31F-F358F1354279}"/>
    <cellStyle name="Normal 2 3 2 2 3 3 2 3" xfId="39423" xr:uid="{66BBD1D7-6B04-4A7F-B7D7-D7228F30D23F}"/>
    <cellStyle name="Normal 2 3 2 2 3 3 3" xfId="26085" xr:uid="{7EBFAB5F-92CA-4152-B91D-758A81B22ACB}"/>
    <cellStyle name="Normal 2 3 2 2 3 3 3 2" xfId="35063" xr:uid="{9E23CD0F-1721-4924-A9FA-514CD8DAE125}"/>
    <cellStyle name="Normal 2 3 2 2 3 3 3 3" xfId="41429" xr:uid="{CFA5ED84-13BA-44EE-91B7-5B9D7D94C5E5}"/>
    <cellStyle name="Normal 2 3 2 2 3 3 4" xfId="22062" xr:uid="{0EE327AE-AFBF-4B88-9A28-019741C8F2C4}"/>
    <cellStyle name="Normal 2 3 2 2 3 3 4 2" xfId="30081" xr:uid="{2DF64C8D-27C0-4C78-B6F5-54CE73C55564}"/>
    <cellStyle name="Normal 2 3 2 2 3 3 5" xfId="28140" xr:uid="{07BF75CC-4BD6-40AE-A86C-34D582587877}"/>
    <cellStyle name="Normal 2 3 2 2 3 3 6" xfId="37448" xr:uid="{7C96A3B5-566C-4530-A06E-814E6BAA77B0}"/>
    <cellStyle name="Normal 2 3 2 2 3 4" xfId="23063" xr:uid="{A08ABF7D-A479-4A2E-970F-7E9473891D3D}"/>
    <cellStyle name="Normal 2 3 2 2 3 4 2" xfId="25519" xr:uid="{F10E0761-EE93-4A6E-BA73-68A27C2A477B}"/>
    <cellStyle name="Normal 2 3 2 2 3 4 2 2" xfId="34356" xr:uid="{8517D5EE-EFA5-4D49-BF91-BFA82858B7B7}"/>
    <cellStyle name="Normal 2 3 2 2 3 4 3" xfId="31343" xr:uid="{B29E6CC2-95D6-4F7B-9D9A-D816BB3B5899}"/>
    <cellStyle name="Normal 2 3 2 2 3 4 4" xfId="38790" xr:uid="{1CEFAFAC-DA7D-4516-966A-EE96B67AA5B3}"/>
    <cellStyle name="Normal 2 3 2 2 3 5" xfId="24500" xr:uid="{7D5DC464-DB2D-4D98-AEC2-6D7CFC4D0EF8}"/>
    <cellStyle name="Normal 2 3 2 2 3 5 2" xfId="33059" xr:uid="{4554A8F2-4860-409E-8CCA-EFEC526C92CC}"/>
    <cellStyle name="Normal 2 3 2 2 3 5 3" xfId="40718" xr:uid="{753229BA-6570-4800-B093-CF12B0CC1493}"/>
    <cellStyle name="Normal 2 3 2 2 3 6" xfId="21525" xr:uid="{D9763FCF-391D-4CA2-AC1E-DFA816376C7D}"/>
    <cellStyle name="Normal 2 3 2 2 3 6 2" xfId="29473" xr:uid="{4A0F297D-8F3C-42C2-8B61-47104D6767C4}"/>
    <cellStyle name="Normal 2 3 2 2 3 7" xfId="27547" xr:uid="{1A954243-EEE2-4A4E-8D91-AA7DD740A526}"/>
    <cellStyle name="Normal 2 3 2 2 3 8" xfId="36704" xr:uid="{B8D04E90-4F92-4699-B001-72E7B04EB23B}"/>
    <cellStyle name="Normal 2 3 2 2 3 9" xfId="8726" xr:uid="{53F0AE3F-BF49-49D9-B8D6-DB24AEE086E6}"/>
    <cellStyle name="Normal 2 3 2 2 4" xfId="2786" xr:uid="{87B93027-48A1-4E4F-BF65-F933218C3681}"/>
    <cellStyle name="Normal 2 3 2 2 4 2" xfId="23660" xr:uid="{81DF7E8D-AF96-4DDC-9076-3CAE0F1DEE75}"/>
    <cellStyle name="Normal 2 3 2 2 4 2 2" xfId="26241" xr:uid="{2E50722B-76CE-4408-BCA1-2E91FAAB8FE7}"/>
    <cellStyle name="Normal 2 3 2 2 4 2 2 2" xfId="35259" xr:uid="{1BE6AE9B-E9ED-4583-9BD1-7F2CE0E92DF4}"/>
    <cellStyle name="Normal 2 3 2 2 4 2 3" xfId="32026" xr:uid="{1E44E966-F383-4C4B-B3E7-D1EFD3415EB2}"/>
    <cellStyle name="Normal 2 3 2 2 4 2 4" xfId="39612" xr:uid="{D8FCBF21-597D-4C6F-9D52-EB30B6D66B4B}"/>
    <cellStyle name="Normal 2 3 2 2 4 3" xfId="24625" xr:uid="{D056D363-95D9-4238-9092-99549FF3ED12}"/>
    <cellStyle name="Normal 2 3 2 2 4 3 2" xfId="33245" xr:uid="{92852503-CAB7-4ED0-B62A-4AA5ADF950E4}"/>
    <cellStyle name="Normal 2 3 2 2 4 3 3" xfId="41610" xr:uid="{956278F2-B08B-465D-B885-67C572361A55}"/>
    <cellStyle name="Normal 2 3 2 2 4 4" xfId="22217" xr:uid="{10B2EF48-E123-4E69-97A8-95D832A27D69}"/>
    <cellStyle name="Normal 2 3 2 2 4 4 2" xfId="30278" xr:uid="{67C2EEBD-7BA3-4B95-8FF1-E5BB5E073EB6}"/>
    <cellStyle name="Normal 2 3 2 2 4 5" xfId="28326" xr:uid="{08F2714D-7F38-4C15-86C4-D3E2E6F05553}"/>
    <cellStyle name="Normal 2 3 2 2 4 6" xfId="37644" xr:uid="{45A7D20C-93BE-46E3-AC34-84A1EDDE70BD}"/>
    <cellStyle name="Normal 2 3 2 2 4 7" xfId="13360" xr:uid="{682F405B-7782-4F87-9A71-2B557C378D60}"/>
    <cellStyle name="Normal 2 3 2 2 4 8" xfId="44811" xr:uid="{9185A423-C2D2-464B-810D-94AF33AD62A8}"/>
    <cellStyle name="Normal 2 3 2 2 5" xfId="4735" xr:uid="{64435345-DF54-4602-A79D-706E8DC693BF}"/>
    <cellStyle name="Normal 2 3 2 2 5 2" xfId="23213" xr:uid="{2F83B8B4-41BE-4AD2-B0F7-5722265FD1A6}"/>
    <cellStyle name="Normal 2 3 2 2 5 2 2" xfId="31526" xr:uid="{D5ABFC2D-BCD4-4449-9CF5-367C96C9C85C}"/>
    <cellStyle name="Normal 2 3 2 2 5 2 3" xfId="39084" xr:uid="{17A1ADCD-8B0C-45D0-A630-43ED1EA3BBFD}"/>
    <cellStyle name="Normal 2 3 2 2 5 3" xfId="25749" xr:uid="{F9664EE8-1EA2-46E1-AA84-E8A905C6A69F}"/>
    <cellStyle name="Normal 2 3 2 2 5 3 2" xfId="34679" xr:uid="{67D1F749-2C70-462C-B99E-918CC9BB759D}"/>
    <cellStyle name="Normal 2 3 2 2 5 3 3" xfId="41051" xr:uid="{CE1768B2-A5A6-4834-8BD7-689319E4C3F9}"/>
    <cellStyle name="Normal 2 3 2 2 5 4" xfId="21711" xr:uid="{4A42C4C9-8014-4BB1-9091-1F38B1A4828C}"/>
    <cellStyle name="Normal 2 3 2 2 5 4 2" xfId="29677" xr:uid="{ED68DAE6-07DE-4901-A2FC-26C68D0B9F42}"/>
    <cellStyle name="Normal 2 3 2 2 5 5" xfId="27755" xr:uid="{C09B8B0A-E19B-47DA-92D4-35AF5647773E}"/>
    <cellStyle name="Normal 2 3 2 2 5 6" xfId="37045" xr:uid="{A94C514C-A1E3-4D1C-971B-9A365983F256}"/>
    <cellStyle name="Normal 2 3 2 2 5 7" xfId="16896" xr:uid="{8F4F5708-8D50-4981-BDC8-712B67989393}"/>
    <cellStyle name="Normal 2 3 2 2 5 8" xfId="46738" xr:uid="{94A4E9F4-E5BF-4D03-B4D3-19E54CBC7A2B}"/>
    <cellStyle name="Normal 2 3 2 2 6" xfId="5677" xr:uid="{30901712-2142-42E2-91AE-F426356384B3}"/>
    <cellStyle name="Normal 2 3 2 2 6 2" xfId="25167" xr:uid="{2803651C-BB95-49F1-8CF2-EF4D87309932}"/>
    <cellStyle name="Normal 2 3 2 2 6 2 2" xfId="33973" xr:uid="{B6598EF3-092C-48EF-A02F-A99C7922923B}"/>
    <cellStyle name="Normal 2 3 2 2 6 3" xfId="30994" xr:uid="{4B75AA32-F676-4E92-8486-86691A63CF12}"/>
    <cellStyle name="Normal 2 3 2 2 6 4" xfId="38416" xr:uid="{36F8A651-9C99-4476-B5FE-A1510297247E}"/>
    <cellStyle name="Normal 2 3 2 2 6 5" xfId="22827" xr:uid="{852F90FB-6992-44D2-8275-A27E9018CDE8}"/>
    <cellStyle name="Normal 2 3 2 2 6 6" xfId="47677" xr:uid="{AEA7AAF6-CF35-4C1C-A825-D455ED8FDA35}"/>
    <cellStyle name="Normal 2 3 2 2 7" xfId="24167" xr:uid="{021DE6E7-2319-45F6-A3F0-095EF30B4F38}"/>
    <cellStyle name="Normal 2 3 2 2 7 2" xfId="32689" xr:uid="{C03F2C42-C52D-40DE-887F-B53E2C28F14A}"/>
    <cellStyle name="Normal 2 3 2 2 7 3" xfId="40354" xr:uid="{93CF009D-12EB-4D27-8630-6051ABF67811}"/>
    <cellStyle name="Normal 2 3 2 2 8" xfId="21173" xr:uid="{2D85B1B6-7630-4062-BE9B-42BC8BA6EF52}"/>
    <cellStyle name="Normal 2 3 2 2 8 2" xfId="29071" xr:uid="{F1C7AF90-8856-4C28-B9A6-37A015714525}"/>
    <cellStyle name="Normal 2 3 2 2 9" xfId="27178" xr:uid="{A5CB075D-8A5F-45A5-8B80-0D234533ECCC}"/>
    <cellStyle name="Normal 2 3 2 3" xfId="646" xr:uid="{92BA44AE-C3C7-4D69-B22D-C7CF5F3AC49C}"/>
    <cellStyle name="Normal 2 3 2 3 10" xfId="36298" xr:uid="{A439B073-3ACB-4435-87F6-6E49D98127DF}"/>
    <cellStyle name="Normal 2 3 2 3 11" xfId="7236" xr:uid="{E1BA38B1-9510-46CF-95A6-E7D15CF8E122}"/>
    <cellStyle name="Normal 2 3 2 3 12" xfId="42815" xr:uid="{62C43661-22D5-41E7-9B61-E9296887D9E4}"/>
    <cellStyle name="Normal 2 3 2 3 2" xfId="1869" xr:uid="{C7CB6CAF-FEC6-4882-9D93-B61315E07758}"/>
    <cellStyle name="Normal 2 3 2 3 2 10" xfId="43919" xr:uid="{DE72FF59-AE38-4EAC-B1F6-67E6B9EF9EF3}"/>
    <cellStyle name="Normal 2 3 2 3 2 2" xfId="3635" xr:uid="{62E8868E-A967-49BD-8A33-224170812535}"/>
    <cellStyle name="Normal 2 3 2 3 2 2 2" xfId="23759" xr:uid="{B6C5E1AC-8DA3-4937-AFD3-B0BE1B38FD99}"/>
    <cellStyle name="Normal 2 3 2 3 2 2 2 2" xfId="26391" xr:uid="{AE124650-3A5C-4C1A-BF85-8F9D7175D4DA}"/>
    <cellStyle name="Normal 2 3 2 3 2 2 2 2 2" xfId="35435" xr:uid="{5F2F2354-5C19-45C6-8945-CD786F910CC5}"/>
    <cellStyle name="Normal 2 3 2 3 2 2 2 3" xfId="32175" xr:uid="{93117089-34CB-47FE-B811-3B05553C621D}"/>
    <cellStyle name="Normal 2 3 2 3 2 2 2 4" xfId="39784" xr:uid="{8002E951-49F9-4880-AC53-397A35942B0A}"/>
    <cellStyle name="Normal 2 3 2 3 2 2 3" xfId="24725" xr:uid="{9E57F5BC-9B39-4EC3-8DA7-9AA6931BFB9C}"/>
    <cellStyle name="Normal 2 3 2 3 2 2 3 2" xfId="33414" xr:uid="{07355E70-D198-4CCE-8A4E-EA0DF15AFD6A}"/>
    <cellStyle name="Normal 2 3 2 3 2 2 3 3" xfId="41776" xr:uid="{1A17D50F-9840-4F4D-A398-F03C8BECE770}"/>
    <cellStyle name="Normal 2 3 2 3 2 2 4" xfId="22372" xr:uid="{3F225CA0-F057-42B2-A895-46064E89DC65}"/>
    <cellStyle name="Normal 2 3 2 3 2 2 4 2" xfId="30459" xr:uid="{C317A347-4AFF-4796-9A42-573EFB6509E4}"/>
    <cellStyle name="Normal 2 3 2 3 2 2 5" xfId="28495" xr:uid="{9C9774D6-0531-4EED-95DB-13A526305B14}"/>
    <cellStyle name="Normal 2 3 2 3 2 2 6" xfId="37817" xr:uid="{89D3F17E-0E3D-4AC5-B8A7-F0EFC84EB676}"/>
    <cellStyle name="Normal 2 3 2 3 2 2 7" xfId="15265" xr:uid="{1C76B7F2-38C0-4391-9593-3344A4293A1B}"/>
    <cellStyle name="Normal 2 3 2 3 2 2 8" xfId="45660" xr:uid="{08A8983A-E19A-4B90-B329-938F67B8799B}"/>
    <cellStyle name="Normal 2 3 2 3 2 3" xfId="18792" xr:uid="{4587BFE0-1E86-49A5-93FC-20878DB8C208}"/>
    <cellStyle name="Normal 2 3 2 3 2 3 2" xfId="23355" xr:uid="{94159CB8-336A-4CAF-B03B-CD08C458D844}"/>
    <cellStyle name="Normal 2 3 2 3 2 3 2 2" xfId="31683" xr:uid="{1657A570-93C0-4E92-9643-1B35949BB9A2}"/>
    <cellStyle name="Normal 2 3 2 3 2 3 2 3" xfId="39238" xr:uid="{2A624B69-158A-431F-9FE3-6627EEF357D0}"/>
    <cellStyle name="Normal 2 3 2 3 2 3 3" xfId="25897" xr:uid="{6E56A96C-0208-41D8-A878-053B02B18C6A}"/>
    <cellStyle name="Normal 2 3 2 3 2 3 3 2" xfId="34856" xr:uid="{BD0DE3BB-4D0B-4E09-A370-4252B200D9DF}"/>
    <cellStyle name="Normal 2 3 2 3 2 3 3 3" xfId="41225" xr:uid="{55F7E86D-6956-4E5C-B0C2-E762E98A9B5A}"/>
    <cellStyle name="Normal 2 3 2 3 2 3 4" xfId="21872" xr:uid="{40B7180E-B645-4CD7-98A2-C24FDD9FBE6F}"/>
    <cellStyle name="Normal 2 3 2 3 2 3 4 2" xfId="29864" xr:uid="{2B232ADD-7C30-436E-8691-422CB4742B1D}"/>
    <cellStyle name="Normal 2 3 2 3 2 3 5" xfId="27932" xr:uid="{D4656590-9CCC-43F4-8363-3A76AC8FEF68}"/>
    <cellStyle name="Normal 2 3 2 3 2 3 6" xfId="37231" xr:uid="{58558803-9C9F-4F5D-AFEA-5F0B09EE2326}"/>
    <cellStyle name="Normal 2 3 2 3 2 4" xfId="22930" xr:uid="{A1A462D2-8A4E-4971-89E8-22FC726FF175}"/>
    <cellStyle name="Normal 2 3 2 3 2 4 2" xfId="25329" xr:uid="{A8EE04A2-4859-4232-B046-59B65953CFE0}"/>
    <cellStyle name="Normal 2 3 2 3 2 4 2 2" xfId="34146" xr:uid="{46660EBC-3F04-4833-8ABC-D8378F16C360}"/>
    <cellStyle name="Normal 2 3 2 3 2 4 3" xfId="31154" xr:uid="{4290D4A3-0B7B-46E2-A2B7-5E28984AC4E1}"/>
    <cellStyle name="Normal 2 3 2 3 2 4 4" xfId="38584" xr:uid="{F20F9B50-330B-44D7-91BA-A99A4ADB6BE6}"/>
    <cellStyle name="Normal 2 3 2 3 2 5" xfId="24311" xr:uid="{A9747959-2230-4B87-BDC9-C17B4CBECE97}"/>
    <cellStyle name="Normal 2 3 2 3 2 5 2" xfId="32858" xr:uid="{EAA8615E-69D5-4900-BDCD-5E25449F2AA5}"/>
    <cellStyle name="Normal 2 3 2 3 2 5 3" xfId="40520" xr:uid="{BA9E756F-65B6-4E45-865D-546EB2EC6FE8}"/>
    <cellStyle name="Normal 2 3 2 3 2 6" xfId="21336" xr:uid="{51C6D18F-BC89-4D3F-8074-907173673554}"/>
    <cellStyle name="Normal 2 3 2 3 2 6 2" xfId="29257" xr:uid="{13B33447-1176-4722-961C-6C484323F442}"/>
    <cellStyle name="Normal 2 3 2 3 2 7" xfId="27346" xr:uid="{53A351BC-2626-4244-85CB-D4834F591D9E}"/>
    <cellStyle name="Normal 2 3 2 3 2 8" xfId="36489" xr:uid="{90EDE3E2-1373-4B43-8D0A-95F8F6BA4174}"/>
    <cellStyle name="Normal 2 3 2 3 2 9" xfId="11686" xr:uid="{2DA1D04E-81FC-4C6F-AD2D-FFA5F7A89BB7}"/>
    <cellStyle name="Normal 2 3 2 3 3" xfId="2531" xr:uid="{AA1EB2CC-FEA7-4BB2-A6C9-267EB38D890D}"/>
    <cellStyle name="Normal 2 3 2 3 3 10" xfId="44556" xr:uid="{205E1E44-046C-4205-A3BF-0989B3DAC0DC}"/>
    <cellStyle name="Normal 2 3 2 3 3 2" xfId="20887" xr:uid="{9868B138-9AF8-4282-BBCF-C7FA84689BC2}"/>
    <cellStyle name="Normal 2 3 2 3 3 2 2" xfId="23883" xr:uid="{2C4EF2E4-9B44-4BFD-9337-7D7CBBC774AC}"/>
    <cellStyle name="Normal 2 3 2 3 3 2 2 2" xfId="26569" xr:uid="{2DDF7FD8-00BD-4A97-B851-72D7A78F1632}"/>
    <cellStyle name="Normal 2 3 2 3 3 2 2 2 2" xfId="35629" xr:uid="{3033C6F8-082D-4E7B-BF2F-DACB00096CAC}"/>
    <cellStyle name="Normal 2 3 2 3 3 2 2 3" xfId="32352" xr:uid="{A4A739F6-90C0-498D-86B0-E8D4D848BA69}"/>
    <cellStyle name="Normal 2 3 2 3 3 2 2 4" xfId="39974" xr:uid="{8A8ABD7D-49DE-49B9-9D97-8623D014BAC0}"/>
    <cellStyle name="Normal 2 3 2 3 3 2 3" xfId="24847" xr:uid="{445A098D-D902-4938-82BC-DB0979F9AD7F}"/>
    <cellStyle name="Normal 2 3 2 3 3 2 3 2" xfId="33599" xr:uid="{7F2E2216-A6A6-4C49-AA7F-C47537821935}"/>
    <cellStyle name="Normal 2 3 2 3 3 2 3 3" xfId="41958" xr:uid="{4B16DE5C-D2E7-44AE-9F6F-00D81FC79132}"/>
    <cellStyle name="Normal 2 3 2 3 3 2 4" xfId="22544" xr:uid="{DAFB3D7C-3E91-43DC-B2FE-7E2D51658D30}"/>
    <cellStyle name="Normal 2 3 2 3 3 2 4 2" xfId="30656" xr:uid="{E04F161E-098B-4DD6-A162-57494DBA1657}"/>
    <cellStyle name="Normal 2 3 2 3 3 2 5" xfId="28680" xr:uid="{EA1D1E4C-0863-44DC-8B2A-177234E6226C}"/>
    <cellStyle name="Normal 2 3 2 3 3 2 6" xfId="38014" xr:uid="{5D609BE0-F7A0-449A-ABF5-6C8928B3405E}"/>
    <cellStyle name="Normal 2 3 2 3 3 3" xfId="20569" xr:uid="{407EFF50-61B2-44A3-A23E-E094A4FCB115}"/>
    <cellStyle name="Normal 2 3 2 3 3 3 2" xfId="23529" xr:uid="{3D62FD5E-1934-48D1-9E0E-8FF8BD8C6291}"/>
    <cellStyle name="Normal 2 3 2 3 3 3 2 2" xfId="31861" xr:uid="{4D47069B-3278-4426-B86C-F87662147B90}"/>
    <cellStyle name="Normal 2 3 2 3 3 3 2 3" xfId="39413" xr:uid="{1C8E7A8C-BB91-4466-86D6-DA47072FB3AA}"/>
    <cellStyle name="Normal 2 3 2 3 3 3 3" xfId="26075" xr:uid="{D136783F-A9AD-429A-8060-50CD4984F050}"/>
    <cellStyle name="Normal 2 3 2 3 3 3 3 2" xfId="35049" xr:uid="{D2F545C9-A30E-49CD-ABDD-875CBC4715A6}"/>
    <cellStyle name="Normal 2 3 2 3 3 3 3 3" xfId="41415" xr:uid="{3B1B37D9-699F-4A48-98DD-DA1E1C94F384}"/>
    <cellStyle name="Normal 2 3 2 3 3 3 4" xfId="22052" xr:uid="{71F17A99-5CEE-4972-AEF1-93C55215F4E9}"/>
    <cellStyle name="Normal 2 3 2 3 3 3 4 2" xfId="30067" xr:uid="{85EDB266-505E-4D0F-8D31-22FC026D4BFD}"/>
    <cellStyle name="Normal 2 3 2 3 3 3 5" xfId="28126" xr:uid="{ED4141ED-D041-416E-956A-DE58A6E404A8}"/>
    <cellStyle name="Normal 2 3 2 3 3 3 6" xfId="37434" xr:uid="{81F3FFED-6883-4F2F-9A3A-7E7A8431678B}"/>
    <cellStyle name="Normal 2 3 2 3 3 4" xfId="23054" xr:uid="{ECDDD387-5D31-46E9-9C9C-1BC99D201891}"/>
    <cellStyle name="Normal 2 3 2 3 3 4 2" xfId="25509" xr:uid="{DBAA271A-E688-45FA-B054-07F3B997BA5C}"/>
    <cellStyle name="Normal 2 3 2 3 3 4 2 2" xfId="34344" xr:uid="{0604C642-33C3-4A60-B83F-FB0924B35D74}"/>
    <cellStyle name="Normal 2 3 2 3 3 4 3" xfId="31333" xr:uid="{4CFD7092-FFD8-49F9-828C-E168E8D4B694}"/>
    <cellStyle name="Normal 2 3 2 3 3 4 4" xfId="38778" xr:uid="{95C4C34B-3AAC-482E-8D18-0288B432AD65}"/>
    <cellStyle name="Normal 2 3 2 3 3 5" xfId="24489" xr:uid="{14D4C732-AE93-4A61-94E9-17D962F53A34}"/>
    <cellStyle name="Normal 2 3 2 3 3 5 2" xfId="33046" xr:uid="{4AF83898-5B4B-4BD8-811E-EDED8FF412B6}"/>
    <cellStyle name="Normal 2 3 2 3 3 5 3" xfId="40705" xr:uid="{24BB848C-CE3A-44FB-95EA-F49E540F3166}"/>
    <cellStyle name="Normal 2 3 2 3 3 6" xfId="21514" xr:uid="{05AE4361-A427-49D9-8275-A618C7FE5175}"/>
    <cellStyle name="Normal 2 3 2 3 3 6 2" xfId="29459" xr:uid="{86F03B13-645D-45FD-B40F-82A60C522900}"/>
    <cellStyle name="Normal 2 3 2 3 3 7" xfId="27534" xr:uid="{9081C704-5494-4570-B787-E4B493187168}"/>
    <cellStyle name="Normal 2 3 2 3 3 8" xfId="36690" xr:uid="{E377A5B7-A588-434E-AAE8-7055E20FB174}"/>
    <cellStyle name="Normal 2 3 2 3 3 9" xfId="13684" xr:uid="{6F7D12C2-B3C0-423C-B14D-2307A374DC38}"/>
    <cellStyle name="Normal 2 3 2 3 4" xfId="5006" xr:uid="{E9C4CBAA-A03A-4AEE-BD4B-2299C44E1018}"/>
    <cellStyle name="Normal 2 3 2 3 4 2" xfId="23651" xr:uid="{CCFFE672-0344-40D5-A3C3-B131DB5B95E1}"/>
    <cellStyle name="Normal 2 3 2 3 4 2 2" xfId="26231" xr:uid="{5FA3CA6F-3988-4247-ABE7-58AF94A7B3F6}"/>
    <cellStyle name="Normal 2 3 2 3 4 2 2 2" xfId="35249" xr:uid="{005CE634-27E4-4331-9195-AD91B92E4D68}"/>
    <cellStyle name="Normal 2 3 2 3 4 2 3" xfId="32016" xr:uid="{BAC0A5DB-299F-499D-907C-1E916A09A447}"/>
    <cellStyle name="Normal 2 3 2 3 4 2 4" xfId="39602" xr:uid="{6D5348AB-56F1-42C2-A761-EAAB48F8CA7D}"/>
    <cellStyle name="Normal 2 3 2 3 4 3" xfId="24616" xr:uid="{D6EE70A4-E384-49DC-9A11-9793035EFD74}"/>
    <cellStyle name="Normal 2 3 2 3 4 3 2" xfId="33235" xr:uid="{05E10524-548E-4BB0-A9EC-0CD5A4BB94C9}"/>
    <cellStyle name="Normal 2 3 2 3 4 3 3" xfId="41600" xr:uid="{EE5F656F-B072-45A1-8A44-3C48A7808FFE}"/>
    <cellStyle name="Normal 2 3 2 3 4 4" xfId="22207" xr:uid="{0D3E0873-6F55-4A25-93D5-B8BE074EED87}"/>
    <cellStyle name="Normal 2 3 2 3 4 4 2" xfId="30268" xr:uid="{616A221E-E8ED-4F93-96A2-D290572F1735}"/>
    <cellStyle name="Normal 2 3 2 3 4 5" xfId="28316" xr:uid="{1643C0D4-ED8F-4EAC-BDE6-3E04BE43C624}"/>
    <cellStyle name="Normal 2 3 2 3 4 6" xfId="37634" xr:uid="{10CECF94-CCE4-400A-A7AE-5FF8A1BE8208}"/>
    <cellStyle name="Normal 2 3 2 3 4 7" xfId="17220" xr:uid="{2D2D3D6B-D3C5-4630-A969-88E22EC2B5A6}"/>
    <cellStyle name="Normal 2 3 2 3 4 8" xfId="47009" xr:uid="{1E878DF0-60C3-461A-8D55-899A712FD137}"/>
    <cellStyle name="Normal 2 3 2 3 5" xfId="5678" xr:uid="{71EE8BF3-3D6D-4C5C-8E60-B4DE2BFC158E}"/>
    <cellStyle name="Normal 2 3 2 3 5 2" xfId="23203" xr:uid="{B5C59134-9DE3-428B-8F39-1F576ACB2647}"/>
    <cellStyle name="Normal 2 3 2 3 5 2 2" xfId="31516" xr:uid="{615248EF-7811-45F8-8113-F4E6CA6EB402}"/>
    <cellStyle name="Normal 2 3 2 3 5 2 3" xfId="39074" xr:uid="{FDA28A55-1880-4BC1-9625-2B623EABC215}"/>
    <cellStyle name="Normal 2 3 2 3 5 3" xfId="25737" xr:uid="{63453706-3FB6-462E-B547-5DAA59ADAD85}"/>
    <cellStyle name="Normal 2 3 2 3 5 3 2" xfId="34667" xr:uid="{35FD0A69-7C14-4A8B-B504-0F6882C12336}"/>
    <cellStyle name="Normal 2 3 2 3 5 3 3" xfId="41039" xr:uid="{22FFE419-9947-475A-943D-87EA6BF29C91}"/>
    <cellStyle name="Normal 2 3 2 3 5 4" xfId="21699" xr:uid="{94142A8F-A9AD-47F6-AC4D-10F5DB4312DA}"/>
    <cellStyle name="Normal 2 3 2 3 5 4 2" xfId="29665" xr:uid="{064F4963-67FD-4193-95BE-0536E0941CB5}"/>
    <cellStyle name="Normal 2 3 2 3 5 5" xfId="27743" xr:uid="{8149472F-8924-4914-A596-6CCF1E54263C}"/>
    <cellStyle name="Normal 2 3 2 3 5 6" xfId="37033" xr:uid="{640198A8-A1EE-4225-BED4-366054F9909E}"/>
    <cellStyle name="Normal 2 3 2 3 5 7" xfId="20355" xr:uid="{3C5C8788-5A6A-4033-9537-B226E500A29E}"/>
    <cellStyle name="Normal 2 3 2 3 5 8" xfId="47678" xr:uid="{D1539FF6-8D60-4BD2-8C9B-64F8038268E8}"/>
    <cellStyle name="Normal 2 3 2 3 6" xfId="22818" xr:uid="{D5B4E572-ED8D-4962-A915-726D72563F16}"/>
    <cellStyle name="Normal 2 3 2 3 6 2" xfId="25157" xr:uid="{3746CD34-B262-42EF-AA28-ED784E5A570C}"/>
    <cellStyle name="Normal 2 3 2 3 6 2 2" xfId="33963" xr:uid="{515BCC48-CF6F-4B9D-91C2-D66326AF3FD0}"/>
    <cellStyle name="Normal 2 3 2 3 6 3" xfId="30984" xr:uid="{A68A7DB4-437E-4A79-9D66-788B33E9DE86}"/>
    <cellStyle name="Normal 2 3 2 3 6 4" xfId="38406" xr:uid="{782F059E-3144-4AB2-B00B-5998ED483808}"/>
    <cellStyle name="Normal 2 3 2 3 7" xfId="24157" xr:uid="{51EFB6F0-339B-458E-AF09-8057667362E0}"/>
    <cellStyle name="Normal 2 3 2 3 7 2" xfId="32679" xr:uid="{64D48107-48B5-4BA0-854A-D3F38E172B96}"/>
    <cellStyle name="Normal 2 3 2 3 7 3" xfId="40344" xr:uid="{6D928857-7B30-4DD3-AA10-78C425876D80}"/>
    <cellStyle name="Normal 2 3 2 3 8" xfId="21163" xr:uid="{878414C8-D7C2-468B-875B-F4C2058160D2}"/>
    <cellStyle name="Normal 2 3 2 3 8 2" xfId="29059" xr:uid="{35FAE31F-36EF-42D6-AA06-0BA71EF613B0}"/>
    <cellStyle name="Normal 2 3 2 3 9" xfId="27168" xr:uid="{10A6B1D6-AFE8-4937-8DA3-F95DD8557136}"/>
    <cellStyle name="Normal 2 3 2 4" xfId="1685" xr:uid="{018BBA21-E9D9-4526-8794-1378F0A1D43B}"/>
    <cellStyle name="Normal 2 3 2 4 10" xfId="9532" xr:uid="{3F698B08-F383-4CBE-9DC7-E25AD6A9CB8A}"/>
    <cellStyle name="Normal 2 3 2 4 2" xfId="20693" xr:uid="{9860E082-7874-4BC2-A044-8686907DDC92}"/>
    <cellStyle name="Normal 2 3 2 4 2 2" xfId="23670" xr:uid="{DCD675E0-8128-4BB4-8529-A9AE3D29D241}"/>
    <cellStyle name="Normal 2 3 2 4 2 2 2" xfId="26252" xr:uid="{1EB1B722-3B9F-43B4-9290-55175A32B986}"/>
    <cellStyle name="Normal 2 3 2 4 2 2 2 2" xfId="35271" xr:uid="{A5CD88EE-3298-49D4-B17F-29EFC25E5E32}"/>
    <cellStyle name="Normal 2 3 2 4 2 2 3" xfId="32037" xr:uid="{D5146312-0607-4210-A1C0-AA91B58E1B63}"/>
    <cellStyle name="Normal 2 3 2 4 2 2 4" xfId="39624" xr:uid="{8C337A39-BEF7-48A5-93FE-D11A4921D620}"/>
    <cellStyle name="Normal 2 3 2 4 2 3" xfId="24635" xr:uid="{90311C4A-1279-40B0-A329-DEC7107927A0}"/>
    <cellStyle name="Normal 2 3 2 4 2 3 2" xfId="33257" xr:uid="{B5921E17-13A3-40A1-ACD3-D16C6E516386}"/>
    <cellStyle name="Normal 2 3 2 4 2 3 3" xfId="41622" xr:uid="{BACA8FF3-A944-4A62-AC5E-D478C3B052C0}"/>
    <cellStyle name="Normal 2 3 2 4 2 4" xfId="22228" xr:uid="{A76FD8C6-2C05-4871-BA4C-D2ACEA3D6719}"/>
    <cellStyle name="Normal 2 3 2 4 2 4 2" xfId="30290" xr:uid="{E7932F82-5C91-4D5F-A633-C7EF44AA00F5}"/>
    <cellStyle name="Normal 2 3 2 4 2 5" xfId="28338" xr:uid="{814F191D-D382-4F45-9C79-53A58A32976F}"/>
    <cellStyle name="Normal 2 3 2 4 2 6" xfId="37656" xr:uid="{C5165F8A-7FB3-410E-8075-B9FC9F1A9B71}"/>
    <cellStyle name="Normal 2 3 2 4 3" xfId="20369" xr:uid="{62BEEFD4-8DF3-4730-9046-C9ACC53EDDCF}"/>
    <cellStyle name="Normal 2 3 2 4 3 2" xfId="23224" xr:uid="{792CEBF3-136D-4027-80FB-516CAB77EBA0}"/>
    <cellStyle name="Normal 2 3 2 4 3 2 2" xfId="31537" xr:uid="{2A432C7C-BFA3-49E3-AB77-DFC0033773CC}"/>
    <cellStyle name="Normal 2 3 2 4 3 2 3" xfId="39095" xr:uid="{04E7988B-E93F-4CC6-81D3-6C61C8089E68}"/>
    <cellStyle name="Normal 2 3 2 4 3 3" xfId="25765" xr:uid="{2F6D6D44-E31E-4F70-867F-ED7343546B37}"/>
    <cellStyle name="Normal 2 3 2 4 3 3 2" xfId="34696" xr:uid="{857CF678-1C0B-41A4-99BB-5DCB731BCA4B}"/>
    <cellStyle name="Normal 2 3 2 4 3 3 3" xfId="41068" xr:uid="{1947ED7D-6C4C-4EB8-B5C2-4A1B641506D0}"/>
    <cellStyle name="Normal 2 3 2 4 3 4" xfId="21727" xr:uid="{8BD200ED-B454-40B1-96E6-578A2608C9AB}"/>
    <cellStyle name="Normal 2 3 2 4 3 4 2" xfId="29694" xr:uid="{7DD61A67-4686-4F29-A09E-B9405089AA22}"/>
    <cellStyle name="Normal 2 3 2 4 3 5" xfId="27772" xr:uid="{A9D02F03-2BFE-40E3-98C6-FBCA71306ED3}"/>
    <cellStyle name="Normal 2 3 2 4 3 6" xfId="37062" xr:uid="{F0663AF3-DAC2-400B-AF59-DE87EF635BBB}"/>
    <cellStyle name="Normal 2 3 2 4 4" xfId="22835" xr:uid="{1C9A5C0A-5067-4078-9080-45A765E9F3FD}"/>
    <cellStyle name="Normal 2 3 2 4 4 2" xfId="25177" xr:uid="{F9F8D61A-9F3F-42A1-8CD1-290E7A237C57}"/>
    <cellStyle name="Normal 2 3 2 4 4 2 2" xfId="33983" xr:uid="{A41A4D99-3390-429F-AE46-E1F909059EAD}"/>
    <cellStyle name="Normal 2 3 2 4 4 3" xfId="31004" xr:uid="{DE77D53D-F6C6-4AC9-BE41-3C15A5279B0C}"/>
    <cellStyle name="Normal 2 3 2 4 4 4" xfId="38426" xr:uid="{04FB8B97-5714-4234-822D-082BD953D067}"/>
    <cellStyle name="Normal 2 3 2 4 5" xfId="24178" xr:uid="{8CF8B782-8A35-4700-848B-78108294E4BA}"/>
    <cellStyle name="Normal 2 3 2 4 5 2" xfId="32700" xr:uid="{8955143E-82D5-4DD5-88D8-5A1973486657}"/>
    <cellStyle name="Normal 2 3 2 4 5 3" xfId="40365" xr:uid="{6766D05E-47E1-423F-8472-C1F8BD4F8CBE}"/>
    <cellStyle name="Normal 2 3 2 4 6" xfId="21184" xr:uid="{9F0DB123-D9C5-4F7F-B125-938861E06DE6}"/>
    <cellStyle name="Normal 2 3 2 4 6 2" xfId="29087" xr:uid="{595F358F-2D49-4DDF-BA1B-B34AB4F81F4D}"/>
    <cellStyle name="Normal 2 3 2 4 7" xfId="27189" xr:uid="{D9D3CB7C-19BB-4431-AFD9-4F1C7BBAF959}"/>
    <cellStyle name="Normal 2 3 2 4 8" xfId="36326" xr:uid="{A858D420-A26D-4DB5-B477-F312F3B718A8}"/>
    <cellStyle name="Normal 2 3 2 4 9" xfId="20056" xr:uid="{BF1E4179-BCC1-4131-909B-B6320D89FE92}"/>
    <cellStyle name="Normal 2 3 2 5" xfId="1301" xr:uid="{9D385EAE-2EA2-40E9-959D-2224CF488B0F}"/>
    <cellStyle name="Normal 2 3 2 5 10" xfId="8830" xr:uid="{22FD3FE3-24F3-4998-8C1C-542CEBCD5191}"/>
    <cellStyle name="Normal 2 3 2 5 11" xfId="43392" xr:uid="{3C0CFC2A-4EBB-4026-949A-0EBB8F86A9EC}"/>
    <cellStyle name="Normal 2 3 2 5 2" xfId="3108" xr:uid="{9D3F2C31-8F8E-488A-84A4-89CDD6B23F16}"/>
    <cellStyle name="Normal 2 3 2 5 2 2" xfId="23780" xr:uid="{401E06E5-FC2E-4BDF-836E-5AE209FE501B}"/>
    <cellStyle name="Normal 2 3 2 5 2 2 2" xfId="26414" xr:uid="{BBFDEEAF-15CF-4A63-BE33-8920E5D3D70F}"/>
    <cellStyle name="Normal 2 3 2 5 2 2 2 2" xfId="35460" xr:uid="{3756914D-7708-45C1-8236-0DE249BB40F4}"/>
    <cellStyle name="Normal 2 3 2 5 2 2 3" xfId="32198" xr:uid="{D7C80A0E-E47C-4CEA-94AF-FF329FD8DB8A}"/>
    <cellStyle name="Normal 2 3 2 5 2 2 4" xfId="39809" xr:uid="{39E7F6C9-4DCE-4615-800F-13B652D3BA17}"/>
    <cellStyle name="Normal 2 3 2 5 2 3" xfId="24745" xr:uid="{80CF5007-3C8F-42F3-8E9C-8C26DA062D84}"/>
    <cellStyle name="Normal 2 3 2 5 2 3 2" xfId="33438" xr:uid="{D09CF638-8870-4423-8715-2E11F7E75513}"/>
    <cellStyle name="Normal 2 3 2 5 2 3 3" xfId="41800" xr:uid="{88E435B9-2C30-4EC2-83C8-0ADB23787DB9}"/>
    <cellStyle name="Normal 2 3 2 5 2 4" xfId="22394" xr:uid="{D123D9D7-4A3A-44CA-A721-38D17169FCF0}"/>
    <cellStyle name="Normal 2 3 2 5 2 4 2" xfId="30485" xr:uid="{370665E9-DECB-4597-A77E-9271950000C6}"/>
    <cellStyle name="Normal 2 3 2 5 2 5" xfId="28519" xr:uid="{C2933263-9598-4FD0-95D5-F66883C312CD}"/>
    <cellStyle name="Normal 2 3 2 5 2 6" xfId="37843" xr:uid="{10ACA5BE-7807-494C-A878-5186DFBF9936}"/>
    <cellStyle name="Normal 2 3 2 5 2 7" xfId="20793" xr:uid="{FF71E6DC-3349-464C-A724-77D372B55896}"/>
    <cellStyle name="Normal 2 3 2 5 2 8" xfId="45133" xr:uid="{D711A5E6-E290-4F96-AD53-E056D22CABDB}"/>
    <cellStyle name="Normal 2 3 2 5 3" xfId="20474" xr:uid="{C96F1874-C4E4-4EB0-B640-8D5762247512}"/>
    <cellStyle name="Normal 2 3 2 5 3 2" xfId="23377" xr:uid="{E619291A-71EE-4E0C-B959-2EA62A65DEE5}"/>
    <cellStyle name="Normal 2 3 2 5 3 2 2" xfId="31705" xr:uid="{591C00C1-C2EE-4A5D-8973-FD128E02E99C}"/>
    <cellStyle name="Normal 2 3 2 5 3 2 3" xfId="39260" xr:uid="{5DDEB9AE-E109-4B00-B4AD-709BA44CD860}"/>
    <cellStyle name="Normal 2 3 2 5 3 3" xfId="25921" xr:uid="{957A5177-30A5-4A71-8A92-F8141D279F74}"/>
    <cellStyle name="Normal 2 3 2 5 3 3 2" xfId="34885" xr:uid="{06BF4CD3-721D-4394-8707-B6AAC74395F9}"/>
    <cellStyle name="Normal 2 3 2 5 3 3 3" xfId="41254" xr:uid="{1F51ECBA-2EAB-45FF-9A45-BF54E698E79C}"/>
    <cellStyle name="Normal 2 3 2 5 3 4" xfId="21896" xr:uid="{EBBE86EE-4790-4FFE-A984-9B25190917D5}"/>
    <cellStyle name="Normal 2 3 2 5 3 4 2" xfId="29893" xr:uid="{85DEEC4A-30C3-4EB5-A1CE-2F4942C4424F}"/>
    <cellStyle name="Normal 2 3 2 5 3 5" xfId="27961" xr:uid="{A8A18F64-2C15-49E8-ADC9-3C16EABE9251}"/>
    <cellStyle name="Normal 2 3 2 5 3 6" xfId="37260" xr:uid="{A55A1189-F241-4497-9B72-5EEC90EB91F1}"/>
    <cellStyle name="Normal 2 3 2 5 4" xfId="22951" xr:uid="{5F60724A-BEB0-4264-BE2F-1CEBEF0F4353}"/>
    <cellStyle name="Normal 2 3 2 5 4 2" xfId="25352" xr:uid="{B4025395-4CF6-46C1-96DA-987456BF9BBF}"/>
    <cellStyle name="Normal 2 3 2 5 4 2 2" xfId="34171" xr:uid="{F6862532-7238-4D32-91F6-4E1F9F18BB40}"/>
    <cellStyle name="Normal 2 3 2 5 4 3" xfId="31177" xr:uid="{5B2CB51E-4DCC-4BF6-A27A-848183579143}"/>
    <cellStyle name="Normal 2 3 2 5 4 4" xfId="38609" xr:uid="{7765BAC9-F659-44D9-82A4-73E5F7BF7A9A}"/>
    <cellStyle name="Normal 2 3 2 5 5" xfId="24335" xr:uid="{DB0DA69F-F5F8-464A-AB01-D43B75B5BB6D}"/>
    <cellStyle name="Normal 2 3 2 5 5 2" xfId="32884" xr:uid="{E657EF58-D0F2-4A58-93CA-AE75EB873C0B}"/>
    <cellStyle name="Normal 2 3 2 5 5 3" xfId="40546" xr:uid="{13D3D3C9-76A1-42C9-9B08-9901C049CFA5}"/>
    <cellStyle name="Normal 2 3 2 5 6" xfId="21360" xr:uid="{74EEA824-9B2A-49FB-9E08-BA974775CE2E}"/>
    <cellStyle name="Normal 2 3 2 5 6 2" xfId="29286" xr:uid="{20206B4E-4994-4233-B142-66A581761848}"/>
    <cellStyle name="Normal 2 3 2 5 7" xfId="27372" xr:uid="{13ED857C-2B11-459E-B0EF-EC7C1F357FEE}"/>
    <cellStyle name="Normal 2 3 2 5 8" xfId="36518" xr:uid="{899420CC-8A84-4D9A-8D83-2C8DC8E3EF38}"/>
    <cellStyle name="Normal 2 3 2 5 9" xfId="20143" xr:uid="{B60A7927-5DD5-4780-B2EF-8EC56A75AD5F}"/>
    <cellStyle name="Normal 2 3 2 6" xfId="4479" xr:uid="{32DB45B4-4060-40F4-BE9A-75E5F478AE46}"/>
    <cellStyle name="Normal 2 3 2 6 2" xfId="23567" xr:uid="{548B4622-C235-4900-B980-535835FA40C7}"/>
    <cellStyle name="Normal 2 3 2 6 2 2" xfId="26114" xr:uid="{41387872-4962-418B-91FE-06F5E28CD938}"/>
    <cellStyle name="Normal 2 3 2 6 2 2 2" xfId="35094" xr:uid="{384D62F3-E8AE-4E0D-99C5-EB7CC9ECEAFF}"/>
    <cellStyle name="Normal 2 3 2 6 2 3" xfId="31899" xr:uid="{D91A9FD4-B077-4A2A-8E24-119264BAE6D8}"/>
    <cellStyle name="Normal 2 3 2 6 2 4" xfId="39449" xr:uid="{F569875C-CFBB-4330-86D6-179938623AE5}"/>
    <cellStyle name="Normal 2 3 2 6 3" xfId="24530" xr:uid="{A117A506-C916-42F0-939C-B6D4DE26DE10}"/>
    <cellStyle name="Normal 2 3 2 6 3 2" xfId="33091" xr:uid="{6C8C8479-EE8F-4AA8-AA19-EBD2CEC195D3}"/>
    <cellStyle name="Normal 2 3 2 6 3 3" xfId="41458" xr:uid="{A551C7C4-CA52-4CE3-9DEB-233177347680}"/>
    <cellStyle name="Normal 2 3 2 6 4" xfId="22090" xr:uid="{8BF5861B-C71F-4597-8233-2C6439BE1CDF}"/>
    <cellStyle name="Normal 2 3 2 6 4 2" xfId="30112" xr:uid="{65D92E91-D6B2-437C-9572-7AE3759B918A}"/>
    <cellStyle name="Normal 2 3 2 6 5" xfId="28173" xr:uid="{38023CA8-591E-4287-9602-67285BC7E153}"/>
    <cellStyle name="Normal 2 3 2 6 6" xfId="37479" xr:uid="{3444325D-7224-4CCE-BC3C-6358B5290528}"/>
    <cellStyle name="Normal 2 3 2 6 7" xfId="20604" xr:uid="{FF2368DE-09DD-46E4-9A18-C98170019057}"/>
    <cellStyle name="Normal 2 3 2 6 8" xfId="8034" xr:uid="{AA7415FC-5E93-4558-9F06-4A74AB5180FC}"/>
    <cellStyle name="Normal 2 3 2 6 9" xfId="46482" xr:uid="{699AFD94-F5C0-4F01-AB3B-B399C706A3D2}"/>
    <cellStyle name="Normal 2 3 2 7" xfId="7485" xr:uid="{A4384D62-2906-4C9D-9266-8B27E2149838}"/>
    <cellStyle name="Normal 2 3 2 7 2" xfId="23077" xr:uid="{D2088B44-D757-4656-836E-84CF72729E91}"/>
    <cellStyle name="Normal 2 3 2 7 2 2" xfId="31357" xr:uid="{BDC56FDA-E882-4BEC-8E6A-3313003C007D}"/>
    <cellStyle name="Normal 2 3 2 7 2 3" xfId="38918" xr:uid="{909E834A-E35F-4ECB-841D-1CDAC84CB440}"/>
    <cellStyle name="Normal 2 3 2 7 3" xfId="25606" xr:uid="{FCCE5EBE-F3FB-4831-B50D-B2CEEAA1848A}"/>
    <cellStyle name="Normal 2 3 2 7 3 2" xfId="34493" xr:uid="{39D5E0C8-7E42-4D2B-A393-A16B18763205}"/>
    <cellStyle name="Normal 2 3 2 7 3 3" xfId="40868" xr:uid="{D16B2620-0A4A-4328-ADC9-8DCDB6B7A9A9}"/>
    <cellStyle name="Normal 2 3 2 7 4" xfId="21538" xr:uid="{AFDBC345-DCE8-47EE-9835-B144EECE7CBA}"/>
    <cellStyle name="Normal 2 3 2 7 4 2" xfId="29492" xr:uid="{CE52A6CF-62DF-4924-90A5-808DB67D4D5E}"/>
    <cellStyle name="Normal 2 3 2 7 5" xfId="27569" xr:uid="{D2A55A7E-A42F-4C5D-AAAE-49083BF8616C}"/>
    <cellStyle name="Normal 2 3 2 7 6" xfId="36860" xr:uid="{57BF2EF8-8155-48A5-A1F2-268FDF3822DD}"/>
    <cellStyle name="Normal 2 3 2 7 7" xfId="20251" xr:uid="{C0440820-4DE0-4585-87C8-BB57A4F92C56}"/>
    <cellStyle name="Normal 2 3 2 8" xfId="13064" xr:uid="{2CC24049-5E16-4079-91C1-D928DBE40121}"/>
    <cellStyle name="Normal 2 3 2 8 2" xfId="25005" xr:uid="{A6430F14-0011-495A-B934-25CE35812E42}"/>
    <cellStyle name="Normal 2 3 2 8 2 2" xfId="33795" xr:uid="{64CD2CA2-C646-4E28-AD89-E46461F72FAB}"/>
    <cellStyle name="Normal 2 3 2 8 3" xfId="30832" xr:uid="{3DABDA3C-0933-4B66-B163-3812D7DDB07E}"/>
    <cellStyle name="Normal 2 3 2 8 4" xfId="38239" xr:uid="{3BC31E89-51DE-425C-9EAB-6290D1AB22F2}"/>
    <cellStyle name="Normal 2 3 2 9" xfId="16646" xr:uid="{3043F61C-6DC8-49EB-AA9A-75F611D3FC00}"/>
    <cellStyle name="Normal 2 3 2 9 2" xfId="32510" xr:uid="{4002C706-9ABA-41DE-B701-8CBEE2963384}"/>
    <cellStyle name="Normal 2 3 2 9 3" xfId="40178" xr:uid="{9C1EBDAA-5B34-458F-8241-290D296D5758}"/>
    <cellStyle name="Normal 2 3 3" xfId="161" xr:uid="{A9CED4F6-57B2-4A4D-9DD2-CEA365B98CDD}"/>
    <cellStyle name="Normal 2 3 3 2" xfId="975" xr:uid="{40CE4BC5-B6CD-402C-B65A-84CB1F0F6453}"/>
    <cellStyle name="Normal 2 3 3 2 10" xfId="36304" xr:uid="{FB4070D4-5386-4A2B-B085-8D0D3F040A38}"/>
    <cellStyle name="Normal 2 3 3 2 11" xfId="6822" xr:uid="{748A7709-9913-46B7-8677-4352CFEC2398}"/>
    <cellStyle name="Normal 2 3 3 2 12" xfId="43071" xr:uid="{2AEB3B5F-1F9D-4EC1-90FD-0973E222F7CF}"/>
    <cellStyle name="Normal 2 3 3 2 2" xfId="2117" xr:uid="{9F135950-0F16-4667-B1AD-42DD4A9B9550}"/>
    <cellStyle name="Normal 2 3 3 2 2 10" xfId="44164" xr:uid="{9B6C4D21-DE85-4F85-8032-93929E768F09}"/>
    <cellStyle name="Normal 2 3 3 2 2 2" xfId="3880" xr:uid="{8FD9FAA1-16E5-4831-AFD8-D73CFB372EBB}"/>
    <cellStyle name="Normal 2 3 3 2 2 2 2" xfId="23764" xr:uid="{DF608368-972F-475E-B69C-FAE7FC6FAC38}"/>
    <cellStyle name="Normal 2 3 3 2 2 2 2 2" xfId="26396" xr:uid="{470B6A41-3710-4EDE-8760-039ADCDDB366}"/>
    <cellStyle name="Normal 2 3 3 2 2 2 2 2 2" xfId="35440" xr:uid="{E833FCC8-CB63-4E14-9C67-85F2302BE248}"/>
    <cellStyle name="Normal 2 3 3 2 2 2 2 3" xfId="32180" xr:uid="{63318475-DE76-4285-BBDF-EF3A05455A80}"/>
    <cellStyle name="Normal 2 3 3 2 2 2 2 4" xfId="39789" xr:uid="{B0D7529F-168F-4408-8253-D56399C58354}"/>
    <cellStyle name="Normal 2 3 3 2 2 2 3" xfId="24730" xr:uid="{CA1165B8-AF37-412A-B33E-316B9FD0A683}"/>
    <cellStyle name="Normal 2 3 3 2 2 2 3 2" xfId="33419" xr:uid="{881FE1CD-9D42-4D69-B66C-E7D101DC9595}"/>
    <cellStyle name="Normal 2 3 3 2 2 2 3 3" xfId="41781" xr:uid="{4FF0EC88-DD52-4721-BE8B-177AA1B7FEBB}"/>
    <cellStyle name="Normal 2 3 3 2 2 2 4" xfId="22377" xr:uid="{58DCBF27-57D2-4404-B1DD-888ED2190048}"/>
    <cellStyle name="Normal 2 3 3 2 2 2 4 2" xfId="30464" xr:uid="{47BA0312-F51D-484D-B12C-97A71297C9FC}"/>
    <cellStyle name="Normal 2 3 3 2 2 2 5" xfId="28500" xr:uid="{7E89AA9E-8B91-4843-993F-4C0E8DE114D1}"/>
    <cellStyle name="Normal 2 3 3 2 2 2 6" xfId="37822" xr:uid="{96AE630C-9359-4FBE-9308-6C88F8E48F82}"/>
    <cellStyle name="Normal 2 3 3 2 2 2 7" xfId="15276" xr:uid="{FBE75995-C2EB-40C4-9E99-8BE8B6426395}"/>
    <cellStyle name="Normal 2 3 3 2 2 2 8" xfId="45905" xr:uid="{668526C4-E08B-4C43-AD2C-D8AAE0A686F3}"/>
    <cellStyle name="Normal 2 3 3 2 2 3" xfId="5251" xr:uid="{44BB4C3F-EBD5-42CC-976F-EFE7A95D5865}"/>
    <cellStyle name="Normal 2 3 3 2 2 3 2" xfId="23360" xr:uid="{5A200544-4DDB-4970-B544-AAB332260AF2}"/>
    <cellStyle name="Normal 2 3 3 2 2 3 2 2" xfId="31688" xr:uid="{93F0FFA5-2008-42FD-AA42-5838E0C4BFEF}"/>
    <cellStyle name="Normal 2 3 3 2 2 3 2 3" xfId="39243" xr:uid="{AE28A1BD-8520-4E35-9FF2-6DE0B2287793}"/>
    <cellStyle name="Normal 2 3 3 2 2 3 3" xfId="25902" xr:uid="{A6723CE5-7928-45C9-A3B0-1BA5D9910A4E}"/>
    <cellStyle name="Normal 2 3 3 2 2 3 3 2" xfId="34862" xr:uid="{7DD13B48-B4CB-4FB7-A84F-DD60EF429EA7}"/>
    <cellStyle name="Normal 2 3 3 2 2 3 3 3" xfId="41231" xr:uid="{516E3257-4C37-4F6F-90CD-8B404F8CB8D4}"/>
    <cellStyle name="Normal 2 3 3 2 2 3 4" xfId="21877" xr:uid="{D82727E2-894B-4D72-BDF2-8F17F8F2F9AC}"/>
    <cellStyle name="Normal 2 3 3 2 2 3 4 2" xfId="29870" xr:uid="{E2E80602-54A5-4A29-B460-412A307B83FF}"/>
    <cellStyle name="Normal 2 3 3 2 2 3 5" xfId="27938" xr:uid="{8DE61FD6-7147-4152-BDE8-F36AF6A46091}"/>
    <cellStyle name="Normal 2 3 3 2 2 3 6" xfId="37237" xr:uid="{2FE7BF7F-980B-4CAC-A861-7DD6944E06DF}"/>
    <cellStyle name="Normal 2 3 3 2 2 3 7" xfId="18803" xr:uid="{04F2A27C-96A7-42C6-8453-1D80D36E6B90}"/>
    <cellStyle name="Normal 2 3 3 2 2 3 8" xfId="47254" xr:uid="{02A93D58-B2C5-4EA9-ABBE-0C3B416A771E}"/>
    <cellStyle name="Normal 2 3 3 2 2 4" xfId="22935" xr:uid="{425252C1-53F9-4C89-8840-330D870655E8}"/>
    <cellStyle name="Normal 2 3 3 2 2 4 2" xfId="25334" xr:uid="{32B80F31-586E-4768-889A-21D896BE37E4}"/>
    <cellStyle name="Normal 2 3 3 2 2 4 2 2" xfId="34151" xr:uid="{1932B24F-F278-4744-B11B-E5FC292223BA}"/>
    <cellStyle name="Normal 2 3 3 2 2 4 3" xfId="31159" xr:uid="{2E87FCA1-DCB6-4E82-A22E-A51FD2C7DA2A}"/>
    <cellStyle name="Normal 2 3 3 2 2 4 4" xfId="38589" xr:uid="{C560729A-AFD2-424E-915F-09728276548D}"/>
    <cellStyle name="Normal 2 3 3 2 2 5" xfId="24316" xr:uid="{BD47D7ED-D83F-4DB5-9A70-4C4214FECD7F}"/>
    <cellStyle name="Normal 2 3 3 2 2 5 2" xfId="32863" xr:uid="{34A6E501-6616-4515-968C-B7E99DA3B2B6}"/>
    <cellStyle name="Normal 2 3 3 2 2 5 3" xfId="40525" xr:uid="{F9F77E9D-AF19-4C0C-B3A7-24C272024043}"/>
    <cellStyle name="Normal 2 3 3 2 2 6" xfId="21341" xr:uid="{6C4D08F7-D882-4C9C-989C-71AF8CE7AD7A}"/>
    <cellStyle name="Normal 2 3 3 2 2 6 2" xfId="29263" xr:uid="{D188AA07-F36D-4CFE-B2E0-D4EF3F3B93A6}"/>
    <cellStyle name="Normal 2 3 3 2 2 7" xfId="27351" xr:uid="{B6A4788F-C670-451E-9CA2-83F7F57C1E2A}"/>
    <cellStyle name="Normal 2 3 3 2 2 8" xfId="36495" xr:uid="{434A6035-EDA3-4C96-BB69-38781B69E760}"/>
    <cellStyle name="Normal 2 3 3 2 2 9" xfId="11697" xr:uid="{3F6AC5FE-7DE6-4593-8298-F8A03AD1DD94}"/>
    <cellStyle name="Normal 2 3 3 2 3" xfId="1558" xr:uid="{E8EF6FBA-666F-447A-AA8D-1ABD8A7C672D}"/>
    <cellStyle name="Normal 2 3 3 2 3 10" xfId="43649" xr:uid="{28FDE670-D2CB-475D-8284-75E9DD5072E1}"/>
    <cellStyle name="Normal 2 3 3 2 3 2" xfId="3365" xr:uid="{ED21BB23-7D7E-4BFA-81B8-D306C127E691}"/>
    <cellStyle name="Normal 2 3 3 2 3 2 2" xfId="23887" xr:uid="{5E378E66-0056-40DF-8658-8DAADFB32E18}"/>
    <cellStyle name="Normal 2 3 3 2 3 2 2 2" xfId="26574" xr:uid="{DFFCF5D1-B6D9-499E-BBA3-0B942467D773}"/>
    <cellStyle name="Normal 2 3 3 2 3 2 2 2 2" xfId="35635" xr:uid="{7AA4863E-E03C-46DA-9030-E8A54CC6D4BD}"/>
    <cellStyle name="Normal 2 3 3 2 3 2 2 3" xfId="32357" xr:uid="{4FEC1AD4-0495-4ADE-9280-A5B351239D38}"/>
    <cellStyle name="Normal 2 3 3 2 3 2 2 4" xfId="39980" xr:uid="{EBE4D05C-B047-4CCC-AF7A-7CA8471931CE}"/>
    <cellStyle name="Normal 2 3 3 2 3 2 3" xfId="24851" xr:uid="{0B9CDDA5-E649-4463-BC20-D949148E674B}"/>
    <cellStyle name="Normal 2 3 3 2 3 2 3 2" xfId="33605" xr:uid="{19B3B559-B348-47EB-B0F2-3D6597F1601B}"/>
    <cellStyle name="Normal 2 3 3 2 3 2 3 3" xfId="41964" xr:uid="{36D5B335-E6D8-4B5D-A91B-8671208F38DD}"/>
    <cellStyle name="Normal 2 3 3 2 3 2 4" xfId="22549" xr:uid="{A803BDA6-5906-41DE-B75B-FEE1826E007C}"/>
    <cellStyle name="Normal 2 3 3 2 3 2 4 2" xfId="30662" xr:uid="{24C19659-3E12-47B7-BE9E-840993CB4F0C}"/>
    <cellStyle name="Normal 2 3 3 2 3 2 5" xfId="28686" xr:uid="{3B05B728-8D74-4610-8701-8A312898B2B8}"/>
    <cellStyle name="Normal 2 3 3 2 3 2 6" xfId="38020" xr:uid="{BAB0A598-E874-4FD5-B70B-8E8311990955}"/>
    <cellStyle name="Normal 2 3 3 2 3 2 7" xfId="13879" xr:uid="{2049C148-5ABA-4B91-8B10-071471873E42}"/>
    <cellStyle name="Normal 2 3 3 2 3 2 8" xfId="45390" xr:uid="{652FF8A1-BEC1-4579-8349-4658F8A42F15}"/>
    <cellStyle name="Normal 2 3 3 2 3 3" xfId="17412" xr:uid="{DE79FFC3-1992-49B4-80BD-2B5C3611786A}"/>
    <cellStyle name="Normal 2 3 3 2 3 3 2" xfId="23534" xr:uid="{A9A7FE83-6840-4E5B-8E7D-CAD0E0139BA7}"/>
    <cellStyle name="Normal 2 3 3 2 3 3 2 2" xfId="31866" xr:uid="{14F153EF-FD2B-4A09-8B14-819C2BFF47B6}"/>
    <cellStyle name="Normal 2 3 3 2 3 3 2 3" xfId="39418" xr:uid="{781D5E93-F5F8-4970-A382-649FEADBD013}"/>
    <cellStyle name="Normal 2 3 3 2 3 3 3" xfId="26080" xr:uid="{38DC9628-6C49-4F1D-9565-08A530A13C17}"/>
    <cellStyle name="Normal 2 3 3 2 3 3 3 2" xfId="35056" xr:uid="{23D1E6B6-2A43-4239-9FA5-263E9BE17E07}"/>
    <cellStyle name="Normal 2 3 3 2 3 3 3 3" xfId="41422" xr:uid="{E7FADA66-3A85-48B2-9A5E-825BFF33FBBE}"/>
    <cellStyle name="Normal 2 3 3 2 3 3 4" xfId="22057" xr:uid="{BE718FC2-48B2-45E2-B183-95877070DD44}"/>
    <cellStyle name="Normal 2 3 3 2 3 3 4 2" xfId="30074" xr:uid="{1DA74254-1E39-4E61-942D-4B0D7D5396EB}"/>
    <cellStyle name="Normal 2 3 3 2 3 3 5" xfId="28133" xr:uid="{8C2F3E5A-E8AB-4306-804C-B8561FF03C01}"/>
    <cellStyle name="Normal 2 3 3 2 3 3 6" xfId="37441" xr:uid="{3B8AB2EA-E655-4B98-AA7E-AA9B8EA1F0CC}"/>
    <cellStyle name="Normal 2 3 3 2 3 4" xfId="23058" xr:uid="{060B16B6-D194-41E5-80FF-3642A99AE2C1}"/>
    <cellStyle name="Normal 2 3 3 2 3 4 2" xfId="25514" xr:uid="{C7158072-D424-4570-B0C8-331112CB2527}"/>
    <cellStyle name="Normal 2 3 3 2 3 4 2 2" xfId="34350" xr:uid="{A7589735-0CCB-4092-865D-5F01B996D4CE}"/>
    <cellStyle name="Normal 2 3 3 2 3 4 3" xfId="31338" xr:uid="{0867C36B-A213-42F9-AF76-BF1A102722EE}"/>
    <cellStyle name="Normal 2 3 3 2 3 4 4" xfId="38784" xr:uid="{E5000A62-406A-4E38-BB15-E37E0005F4DF}"/>
    <cellStyle name="Normal 2 3 3 2 3 5" xfId="24494" xr:uid="{492701F7-468F-4AF0-8103-F5D4A2985FF1}"/>
    <cellStyle name="Normal 2 3 3 2 3 5 2" xfId="33052" xr:uid="{5C37D8AE-A70D-420E-A269-4FD33722D0F5}"/>
    <cellStyle name="Normal 2 3 3 2 3 5 3" xfId="40711" xr:uid="{AF6A4DBC-3409-4C06-8293-92AB8D64E1D9}"/>
    <cellStyle name="Normal 2 3 3 2 3 6" xfId="21519" xr:uid="{C1A3DFE7-A9B3-4465-AAD6-8CBB725940B2}"/>
    <cellStyle name="Normal 2 3 3 2 3 6 2" xfId="29466" xr:uid="{8CBDFB52-411D-4EAB-9B48-0DEE710D598A}"/>
    <cellStyle name="Normal 2 3 3 2 3 7" xfId="27540" xr:uid="{C187CE43-B420-4071-BBC3-866E8A79DB14}"/>
    <cellStyle name="Normal 2 3 3 2 3 8" xfId="36697" xr:uid="{262F517D-6EC0-4176-B86A-6D2FAE4E9701}"/>
    <cellStyle name="Normal 2 3 3 2 3 9" xfId="8720" xr:uid="{53D259E3-52C6-4DBC-B0C1-1D144B25D86A}"/>
    <cellStyle name="Normal 2 3 3 2 4" xfId="2787" xr:uid="{6E810436-ADE7-4340-8953-93356B4FBC3D}"/>
    <cellStyle name="Normal 2 3 3 2 4 2" xfId="23656" xr:uid="{59B3461C-926C-4F83-9DAC-37ECD538FCF1}"/>
    <cellStyle name="Normal 2 3 3 2 4 2 2" xfId="26236" xr:uid="{6CDD55F7-9B4F-4A8B-ACFC-B701DFFB1D86}"/>
    <cellStyle name="Normal 2 3 3 2 4 2 2 2" xfId="35254" xr:uid="{D85D08D0-0169-48D2-A433-14C6E78F1D9A}"/>
    <cellStyle name="Normal 2 3 3 2 4 2 3" xfId="32021" xr:uid="{67BD0792-E76B-4583-BF6E-8F35451611F4}"/>
    <cellStyle name="Normal 2 3 3 2 4 2 4" xfId="39607" xr:uid="{58014FC8-FE63-47B4-A68C-C30E78EDEF39}"/>
    <cellStyle name="Normal 2 3 3 2 4 3" xfId="24621" xr:uid="{649F1D00-28EA-4B1B-9394-A6F280362031}"/>
    <cellStyle name="Normal 2 3 3 2 4 3 2" xfId="33240" xr:uid="{558902D7-5C9A-48DF-84C0-DC83812196EC}"/>
    <cellStyle name="Normal 2 3 3 2 4 3 3" xfId="41605" xr:uid="{4E2BEA24-467C-4B1F-B25C-EDC4F81F78C6}"/>
    <cellStyle name="Normal 2 3 3 2 4 4" xfId="22212" xr:uid="{18B6F137-B0E9-416A-B86D-6C4C7CAABA06}"/>
    <cellStyle name="Normal 2 3 3 2 4 4 2" xfId="30273" xr:uid="{5AB5974F-8A9F-46F4-BC7C-EE18B310E109}"/>
    <cellStyle name="Normal 2 3 3 2 4 5" xfId="28321" xr:uid="{C08FCDC7-6284-4042-B476-AAFA814C40E5}"/>
    <cellStyle name="Normal 2 3 3 2 4 6" xfId="37639" xr:uid="{09F2F517-531E-483E-83E2-B1978D07CE64}"/>
    <cellStyle name="Normal 2 3 3 2 4 7" xfId="13361" xr:uid="{6772CDDB-58B3-41E1-8A7E-3122E4D2DBDF}"/>
    <cellStyle name="Normal 2 3 3 2 4 8" xfId="44812" xr:uid="{6AB018BC-1709-4258-87E3-F490D300D420}"/>
    <cellStyle name="Normal 2 3 3 2 5" xfId="4736" xr:uid="{DD25CB86-09E1-4AED-A25B-11E61720FAF3}"/>
    <cellStyle name="Normal 2 3 3 2 5 2" xfId="23208" xr:uid="{B6912727-13A7-44DD-95F0-0BB2FA0B4844}"/>
    <cellStyle name="Normal 2 3 3 2 5 2 2" xfId="31521" xr:uid="{A771DEA0-BAB8-414A-BFC4-B57BDFDD9347}"/>
    <cellStyle name="Normal 2 3 3 2 5 2 3" xfId="39079" xr:uid="{3C757E58-B128-419E-8311-A45963154F08}"/>
    <cellStyle name="Normal 2 3 3 2 5 3" xfId="25743" xr:uid="{5E0830D7-3243-4242-9E0F-AA0A1FB63FD4}"/>
    <cellStyle name="Normal 2 3 3 2 5 3 2" xfId="34673" xr:uid="{2E596F19-FD02-4D62-A7EB-1A87E4BDA7EB}"/>
    <cellStyle name="Normal 2 3 3 2 5 3 3" xfId="41045" xr:uid="{BB31983B-05D8-4F1D-A5BB-CC419CA069E0}"/>
    <cellStyle name="Normal 2 3 3 2 5 4" xfId="21705" xr:uid="{B268CBC7-0552-4BE2-B402-281A7C5CBA5C}"/>
    <cellStyle name="Normal 2 3 3 2 5 4 2" xfId="29671" xr:uid="{8F7B2263-1BB3-4BEA-8FA7-DA534CFC0100}"/>
    <cellStyle name="Normal 2 3 3 2 5 5" xfId="27749" xr:uid="{DDFF5997-EEFD-453E-80A7-0C0A334B56E7}"/>
    <cellStyle name="Normal 2 3 3 2 5 6" xfId="37039" xr:uid="{B00EB1F9-9741-4DA5-A272-B55046E0CB6A}"/>
    <cellStyle name="Normal 2 3 3 2 5 7" xfId="16897" xr:uid="{6705700D-7164-4865-8543-BBB553833BC4}"/>
    <cellStyle name="Normal 2 3 3 2 5 8" xfId="46739" xr:uid="{41713381-99E6-40A2-9745-0BA4D50705CD}"/>
    <cellStyle name="Normal 2 3 3 2 6" xfId="5679" xr:uid="{6A248A3B-4433-46E5-B186-BC6A2F61A2F7}"/>
    <cellStyle name="Normal 2 3 3 2 6 2" xfId="25162" xr:uid="{8C521E48-8B27-42F2-B46F-7F54402CDC25}"/>
    <cellStyle name="Normal 2 3 3 2 6 2 2" xfId="33968" xr:uid="{C3288DEB-CD07-4F8D-9FB8-3069A1356978}"/>
    <cellStyle name="Normal 2 3 3 2 6 3" xfId="30989" xr:uid="{7D1A7E73-E982-4444-B663-6CD67A74147F}"/>
    <cellStyle name="Normal 2 3 3 2 6 4" xfId="38411" xr:uid="{E246E24F-254E-4D2B-B028-C483EEEC29F7}"/>
    <cellStyle name="Normal 2 3 3 2 6 5" xfId="22823" xr:uid="{F22A2C7F-0E77-4436-934A-BCA002377F95}"/>
    <cellStyle name="Normal 2 3 3 2 6 6" xfId="47679" xr:uid="{E4F25944-24F3-41A4-A5B2-562C79ECA6DB}"/>
    <cellStyle name="Normal 2 3 3 2 7" xfId="24162" xr:uid="{3B8C2C76-A3D2-4137-807B-B7A0EFC7454F}"/>
    <cellStyle name="Normal 2 3 3 2 7 2" xfId="32684" xr:uid="{078D5ECE-49D4-46BB-955E-61CF9B674510}"/>
    <cellStyle name="Normal 2 3 3 2 7 3" xfId="40349" xr:uid="{906DC966-DE77-47CC-A8AE-74C29D98E553}"/>
    <cellStyle name="Normal 2 3 3 2 8" xfId="21168" xr:uid="{68CA40DF-3499-4062-9E69-8C5ACAD29988}"/>
    <cellStyle name="Normal 2 3 3 2 8 2" xfId="29065" xr:uid="{B2CE38FC-23A3-4CCF-98A2-DD89817EF4DD}"/>
    <cellStyle name="Normal 2 3 3 2 9" xfId="27173" xr:uid="{39CE65D5-D709-4B6B-910C-C700853EB48B}"/>
    <cellStyle name="Normal 2 3 3 3" xfId="647" xr:uid="{D77F211C-4BDB-49DA-B8FD-513986253A4D}"/>
    <cellStyle name="Normal 2 3 3 3 2" xfId="1870" xr:uid="{D0297E8E-3588-44EA-8A26-5C9DDCEA9773}"/>
    <cellStyle name="Normal 2 3 3 3 2 2" xfId="3636" xr:uid="{84B63F76-36BE-4027-BF6B-341BCBD482FC}"/>
    <cellStyle name="Normal 2 3 3 3 2 2 2" xfId="45661" xr:uid="{DC588A28-ACAF-4832-828B-47C2E61C7512}"/>
    <cellStyle name="Normal 2 3 3 3 2 3" xfId="9533" xr:uid="{55143A58-B78F-4876-AAB0-52BED53B0B88}"/>
    <cellStyle name="Normal 2 3 3 3 2 4" xfId="43920" xr:uid="{922524CB-0824-4D52-8B48-9F1406E869C4}"/>
    <cellStyle name="Normal 2 3 3 3 3" xfId="2532" xr:uid="{CC6B74E1-B7CD-4CB9-A049-C5F706E9E198}"/>
    <cellStyle name="Normal 2 3 3 3 3 2" xfId="13685" xr:uid="{11CB8B2B-D2FF-4CF8-8C33-1F0C30052A1F}"/>
    <cellStyle name="Normal 2 3 3 3 3 3" xfId="44557" xr:uid="{77117412-3E32-4542-93C5-728FD948B6D2}"/>
    <cellStyle name="Normal 2 3 3 3 4" xfId="5007" xr:uid="{6EC133B7-D928-422E-BB36-1847DE83E1F1}"/>
    <cellStyle name="Normal 2 3 3 3 4 2" xfId="17221" xr:uid="{B555F568-38DA-432A-BF8A-70DB7234018E}"/>
    <cellStyle name="Normal 2 3 3 3 4 3" xfId="47010" xr:uid="{2C4BB6E0-6114-44B0-97EC-E17633A5C635}"/>
    <cellStyle name="Normal 2 3 3 3 5" xfId="5680" xr:uid="{90623CE2-2616-4A29-9EE1-EE012108B7E0}"/>
    <cellStyle name="Normal 2 3 3 3 5 2" xfId="47680" xr:uid="{050D15BE-251E-4914-92A1-4759427FBC6C}"/>
    <cellStyle name="Normal 2 3 3 3 6" xfId="7237" xr:uid="{B2E6B448-BE6B-4296-BCC7-01EB95AE3EBF}"/>
    <cellStyle name="Normal 2 3 3 3 7" xfId="42816" xr:uid="{94276404-AB5D-4A40-9973-A5815DBBADF6}"/>
    <cellStyle name="Normal 2 3 3 4" xfId="1686" xr:uid="{94BFD853-747C-4CAD-BE85-C92477476EF9}"/>
    <cellStyle name="Normal 2 3 3 4 2" xfId="8035" xr:uid="{85D22651-22C8-4AE9-8466-C7BDC00BD4B2}"/>
    <cellStyle name="Normal 2 3 3 5" xfId="1302" xr:uid="{94DE8136-4DD4-4902-A841-C884DA9ED03C}"/>
    <cellStyle name="Normal 2 3 3 5 2" xfId="3109" xr:uid="{BB510EC4-A690-4310-AE05-53D3363DA422}"/>
    <cellStyle name="Normal 2 3 3 5 2 2" xfId="45134" xr:uid="{08D809E1-5345-412D-863C-AC088472B504}"/>
    <cellStyle name="Normal 2 3 3 5 3" xfId="13065" xr:uid="{81FA766A-7D7E-4FF0-A911-E1F959BEC7C9}"/>
    <cellStyle name="Normal 2 3 3 5 4" xfId="43393" xr:uid="{9F645298-7F87-427C-B292-058C53FA21AE}"/>
    <cellStyle name="Normal 2 3 3 6" xfId="4480" xr:uid="{A939AC90-7E46-43C7-B10D-3B5067854909}"/>
    <cellStyle name="Normal 2 3 3 6 2" xfId="16647" xr:uid="{AD70AFF9-9D06-46D5-B6C7-9E23BE4DFE18}"/>
    <cellStyle name="Normal 2 3 3 6 3" xfId="46483" xr:uid="{9F1917F0-4B0F-4547-9BF2-615BC97CE3FE}"/>
    <cellStyle name="Normal 2 3 3 7" xfId="5849" xr:uid="{CEC8EF56-CD53-42C2-9594-EC3E814C19AE}"/>
    <cellStyle name="Normal 2 3 3 7 2" xfId="6354" xr:uid="{CF0F5299-B00E-43DF-BDF4-F48D26909DF1}"/>
    <cellStyle name="Normal 2 3 3 7 3" xfId="47847" xr:uid="{EA1BD5C7-7278-4894-9FE6-5F0B664D5146}"/>
    <cellStyle name="Normal 2 3 3 8" xfId="6240" xr:uid="{EBDC3F33-08DF-41C9-8DFE-1528CE3A75C6}"/>
    <cellStyle name="Normal 2 3 4" xfId="286" xr:uid="{C27761D5-1F7D-4A16-AF94-98F4D6FDCC39}"/>
    <cellStyle name="Normal 2 3 4 10" xfId="36292" xr:uid="{A306AF9A-AABA-4014-B0C7-7B5DA7B8EC84}"/>
    <cellStyle name="Normal 2 3 4 11" xfId="6820" xr:uid="{A8BC468B-CAC4-4667-92FE-52E1E86AEA94}"/>
    <cellStyle name="Normal 2 3 4 12" xfId="42630" xr:uid="{AEAB0DF3-5284-4311-8BDC-2D2E38141A75}"/>
    <cellStyle name="Normal 2 3 4 2" xfId="771" xr:uid="{817A9759-45F0-4B81-9656-6912D3DB92D4}"/>
    <cellStyle name="Normal 2 3 4 2 2" xfId="11676" xr:uid="{89C6C469-6A1E-4489-B588-936EE2556A20}"/>
    <cellStyle name="Normal 2 3 4 2 2 2" xfId="15255" xr:uid="{4E10F7B8-E279-44CC-B25A-0DFF48F7F25C}"/>
    <cellStyle name="Normal 2 3 4 2 2 2 2" xfId="26386" xr:uid="{A3172AD6-D0E0-484B-B4DF-A7A163A91B52}"/>
    <cellStyle name="Normal 2 3 4 2 2 2 2 2" xfId="35430" xr:uid="{CB3A8403-7BCC-4AAB-9F45-0E457AB54551}"/>
    <cellStyle name="Normal 2 3 4 2 2 2 3" xfId="32170" xr:uid="{A910E585-36EA-47C3-9828-80202C0BDB4C}"/>
    <cellStyle name="Normal 2 3 4 2 2 2 4" xfId="39779" xr:uid="{ABE2B200-1530-449E-83C9-0D22D54B9484}"/>
    <cellStyle name="Normal 2 3 4 2 2 3" xfId="18782" xr:uid="{8CD5EA68-FB73-4BE7-A23C-15E0E443FAAD}"/>
    <cellStyle name="Normal 2 3 4 2 2 3 2" xfId="33409" xr:uid="{EB3D0D54-2736-4B07-9AE7-95800705009F}"/>
    <cellStyle name="Normal 2 3 4 2 2 3 3" xfId="41771" xr:uid="{674AC5DF-AEF7-4942-AB44-DD610EC760C7}"/>
    <cellStyle name="Normal 2 3 4 2 2 4" xfId="22367" xr:uid="{A4128C0B-5706-438E-A913-76EE828A0587}"/>
    <cellStyle name="Normal 2 3 4 2 2 4 2" xfId="30453" xr:uid="{32CCA37B-0B11-4297-B4E3-3595E8BFE925}"/>
    <cellStyle name="Normal 2 3 4 2 2 5" xfId="28490" xr:uid="{EE5E50EB-2C7C-4371-AA9D-918CEED2A289}"/>
    <cellStyle name="Normal 2 3 4 2 2 6" xfId="37811" xr:uid="{A70829F3-7280-4259-AA44-547F61BECD13}"/>
    <cellStyle name="Normal 2 3 4 2 3" xfId="13859" xr:uid="{2EF28C95-A4FE-4C9E-BBC8-8322B6FF41B7}"/>
    <cellStyle name="Normal 2 3 4 2 3 2" xfId="23350" xr:uid="{A202E790-1F44-41E5-BE71-4AF81B0AEDBF}"/>
    <cellStyle name="Normal 2 3 4 2 3 2 2" xfId="31678" xr:uid="{E8B1115D-E2CB-444D-B84F-388D565151B6}"/>
    <cellStyle name="Normal 2 3 4 2 3 2 3" xfId="39233" xr:uid="{7D7C16A8-1626-4574-8679-56E079C181AB}"/>
    <cellStyle name="Normal 2 3 4 2 3 3" xfId="25892" xr:uid="{573F5E9A-3978-47FB-B118-F715972709B5}"/>
    <cellStyle name="Normal 2 3 4 2 3 3 2" xfId="34850" xr:uid="{EB9337C8-C7BC-49A1-93F6-DE0C2F9ED7AD}"/>
    <cellStyle name="Normal 2 3 4 2 3 3 3" xfId="41219" xr:uid="{F5AA8229-86C2-427A-B36D-70E8254DC2CB}"/>
    <cellStyle name="Normal 2 3 4 2 3 4" xfId="21867" xr:uid="{CE983A5D-AEA1-447E-89E3-FE68CE630B40}"/>
    <cellStyle name="Normal 2 3 4 2 3 4 2" xfId="29858" xr:uid="{A59FB1E3-538C-4336-99C7-37EE8656251A}"/>
    <cellStyle name="Normal 2 3 4 2 3 5" xfId="27926" xr:uid="{03C5B00D-2F13-42E6-978D-4A2B62AA25E1}"/>
    <cellStyle name="Normal 2 3 4 2 3 6" xfId="37225" xr:uid="{8C55236A-61A0-43AE-86CF-9D39E179D708}"/>
    <cellStyle name="Normal 2 3 4 2 4" xfId="17392" xr:uid="{58EBAB1B-99D1-4A60-8F67-25E3AC924442}"/>
    <cellStyle name="Normal 2 3 4 2 4 2" xfId="25323" xr:uid="{032D0347-5C9C-4F78-96DF-074F9B66AD9B}"/>
    <cellStyle name="Normal 2 3 4 2 4 2 2" xfId="34140" xr:uid="{2C377321-62C0-4A56-8A83-F36826A9AF6C}"/>
    <cellStyle name="Normal 2 3 4 2 4 3" xfId="31148" xr:uid="{0CF0F000-E2B5-4DBA-A957-33F6265FD418}"/>
    <cellStyle name="Normal 2 3 4 2 4 4" xfId="38578" xr:uid="{8C142C6C-F0AC-48F9-B191-BC8FB8D9B0EF}"/>
    <cellStyle name="Normal 2 3 4 2 5" xfId="24305" xr:uid="{9FF2A7CE-5406-41A2-B407-BD8B3ACAA2D4}"/>
    <cellStyle name="Normal 2 3 4 2 5 2" xfId="32852" xr:uid="{EA75DFCF-45EF-4B5F-9BA7-AE4511FFF03A}"/>
    <cellStyle name="Normal 2 3 4 2 5 3" xfId="40514" xr:uid="{64F11D7B-CD49-4FBA-AE39-ECB9B08AA6D9}"/>
    <cellStyle name="Normal 2 3 4 2 6" xfId="21330" xr:uid="{8DB18FA1-D033-4A78-8C09-430793D134BB}"/>
    <cellStyle name="Normal 2 3 4 2 6 2" xfId="29251" xr:uid="{DB5C5F77-3653-4DC9-BE43-4AAA1C544FC6}"/>
    <cellStyle name="Normal 2 3 4 2 7" xfId="27340" xr:uid="{ADA5F5AF-4086-4DEB-871D-6807BB497EF5}"/>
    <cellStyle name="Normal 2 3 4 2 8" xfId="36483" xr:uid="{C58E9DC8-CC61-4F08-B266-3EE6CCE0D18F}"/>
    <cellStyle name="Normal 2 3 4 2 9" xfId="8699" xr:uid="{D168D159-C3D1-4F02-8BDA-D5E8926E5E20}"/>
    <cellStyle name="Normal 2 3 4 3" xfId="2346" xr:uid="{D3CCE991-D5CA-4BC0-9B85-4D8C2A90AD7F}"/>
    <cellStyle name="Normal 2 3 4 3 10" xfId="9531" xr:uid="{6F6D01F2-E809-4C20-83D4-8881048E11CF}"/>
    <cellStyle name="Normal 2 3 4 3 11" xfId="44371" xr:uid="{2FB38888-1A92-451A-BD15-12B2500F54BD}"/>
    <cellStyle name="Normal 2 3 4 3 2" xfId="20883" xr:uid="{CCBAFD6F-AC68-4586-BB1D-EE59040066F5}"/>
    <cellStyle name="Normal 2 3 4 3 2 2" xfId="23879" xr:uid="{DAA79EB1-56EA-42C9-9B43-ECE8A55ECFAB}"/>
    <cellStyle name="Normal 2 3 4 3 2 2 2" xfId="26565" xr:uid="{F349E872-FB08-465E-9BB6-9956CA96808B}"/>
    <cellStyle name="Normal 2 3 4 3 2 2 2 2" xfId="35623" xr:uid="{CBCFE647-2F6E-40C9-9A83-B81D6CCD0556}"/>
    <cellStyle name="Normal 2 3 4 3 2 2 3" xfId="32348" xr:uid="{3C0A9608-566B-4A2C-9C31-49475B426A35}"/>
    <cellStyle name="Normal 2 3 4 3 2 2 4" xfId="39968" xr:uid="{C73A77C7-1D21-4239-B454-28AEB051EB3C}"/>
    <cellStyle name="Normal 2 3 4 3 2 3" xfId="24843" xr:uid="{85CAE05B-4F14-44EC-A227-DAD492E0CB67}"/>
    <cellStyle name="Normal 2 3 4 3 2 3 2" xfId="33593" xr:uid="{A68D528D-45B3-46F9-8C59-7E973C8B1A4D}"/>
    <cellStyle name="Normal 2 3 4 3 2 3 3" xfId="41952" xr:uid="{98DB0F19-79B2-476A-9D8F-A5CEC54F3482}"/>
    <cellStyle name="Normal 2 3 4 3 2 4" xfId="22540" xr:uid="{2C0297D9-22AF-4A8A-97B1-E78F47D9612D}"/>
    <cellStyle name="Normal 2 3 4 3 2 4 2" xfId="30650" xr:uid="{3C7DBA41-CD1B-4C9C-B542-4BFF60BD883F}"/>
    <cellStyle name="Normal 2 3 4 3 2 5" xfId="28674" xr:uid="{D9A771D5-0EE3-4973-B65B-76DDA446C995}"/>
    <cellStyle name="Normal 2 3 4 3 2 6" xfId="38008" xr:uid="{F874FC98-9EE6-41B6-B1E8-A2F3265EBDD8}"/>
    <cellStyle name="Normal 2 3 4 3 3" xfId="20565" xr:uid="{AE48E266-4E4C-4925-9462-3EAB9406575F}"/>
    <cellStyle name="Normal 2 3 4 3 3 2" xfId="23525" xr:uid="{F05BA7B8-F1DC-4608-9B8E-8ED3E7FDE863}"/>
    <cellStyle name="Normal 2 3 4 3 3 2 2" xfId="31857" xr:uid="{78C7B6F1-A37E-4266-AAB5-E8BD27ECB352}"/>
    <cellStyle name="Normal 2 3 4 3 3 2 3" xfId="39409" xr:uid="{B364F521-9AE8-42EB-A8F4-9C084044B307}"/>
    <cellStyle name="Normal 2 3 4 3 3 3" xfId="26071" xr:uid="{FFCCB245-728B-4E70-AF0A-0D44E9FDA1DF}"/>
    <cellStyle name="Normal 2 3 4 3 3 3 2" xfId="35043" xr:uid="{946C5B8A-ED53-4F7D-B3DA-8314853196FB}"/>
    <cellStyle name="Normal 2 3 4 3 3 3 3" xfId="41409" xr:uid="{2F3DE9F9-273F-4757-B7AC-346D40573150}"/>
    <cellStyle name="Normal 2 3 4 3 3 4" xfId="22048" xr:uid="{A7638D43-5A42-43F5-AEED-59EC619B661D}"/>
    <cellStyle name="Normal 2 3 4 3 3 4 2" xfId="30061" xr:uid="{FCA69573-5D71-4376-A3EC-519CDBA9D10A}"/>
    <cellStyle name="Normal 2 3 4 3 3 5" xfId="28120" xr:uid="{D9F4960C-9B16-44F8-9E34-D596BBB97C84}"/>
    <cellStyle name="Normal 2 3 4 3 3 6" xfId="37428" xr:uid="{2BF54488-A9CF-445D-8BD0-72FA1C6AB203}"/>
    <cellStyle name="Normal 2 3 4 3 4" xfId="23050" xr:uid="{D048DA2F-57DC-4DC6-BDAE-F0CA1D81B4A7}"/>
    <cellStyle name="Normal 2 3 4 3 4 2" xfId="25505" xr:uid="{474826B2-399E-4AF4-9A11-D29894566F42}"/>
    <cellStyle name="Normal 2 3 4 3 4 2 2" xfId="34338" xr:uid="{C3341FEE-3EC2-4020-9AD1-881950D93700}"/>
    <cellStyle name="Normal 2 3 4 3 4 3" xfId="31329" xr:uid="{59C2C0CB-BFD9-4F85-B34C-99B22F0FB3FF}"/>
    <cellStyle name="Normal 2 3 4 3 4 4" xfId="38772" xr:uid="{D1C754D1-865A-40B5-8A99-AFD5FF9C0AFF}"/>
    <cellStyle name="Normal 2 3 4 3 5" xfId="24485" xr:uid="{ED02824D-9F43-471C-8E75-02DF57A9DB93}"/>
    <cellStyle name="Normal 2 3 4 3 5 2" xfId="33040" xr:uid="{78E25DBE-8F99-4CB4-9801-842BB681B7FD}"/>
    <cellStyle name="Normal 2 3 4 3 5 3" xfId="40699" xr:uid="{C0F5FABD-B0CE-4C8E-B558-B75841EEDC84}"/>
    <cellStyle name="Normal 2 3 4 3 6" xfId="21510" xr:uid="{C0127A35-DFA6-4DBD-9E01-2F85BD2799F2}"/>
    <cellStyle name="Normal 2 3 4 3 6 2" xfId="29453" xr:uid="{6E818D8C-D407-4536-9205-EAE2DDDDE302}"/>
    <cellStyle name="Normal 2 3 4 3 7" xfId="27528" xr:uid="{A3223BAF-F466-4390-808D-E30143BA1F62}"/>
    <cellStyle name="Normal 2 3 4 3 8" xfId="36684" xr:uid="{0DEA5F28-D521-4D83-8E44-E9A1E4A7BA45}"/>
    <cellStyle name="Normal 2 3 4 3 9" xfId="20227" xr:uid="{78F18128-9524-49B5-B663-3F98F8E31055}"/>
    <cellStyle name="Normal 2 3 4 4" xfId="8033" xr:uid="{7B2A32DC-9374-4131-89A5-ECDABE81301A}"/>
    <cellStyle name="Normal 2 3 4 4 2" xfId="23647" xr:uid="{0A0D5ACD-4346-497D-863C-4A82473F46FB}"/>
    <cellStyle name="Normal 2 3 4 4 2 2" xfId="26227" xr:uid="{E653A722-93D2-411F-A813-1C075DA44FDB}"/>
    <cellStyle name="Normal 2 3 4 4 2 2 2" xfId="35244" xr:uid="{6E232BEC-B6FC-4986-9A8C-76E14C9B7840}"/>
    <cellStyle name="Normal 2 3 4 4 2 3" xfId="32012" xr:uid="{B7839544-B811-4703-9F99-439994B7EE1E}"/>
    <cellStyle name="Normal 2 3 4 4 2 4" xfId="39597" xr:uid="{460CC94E-C4E3-4FA8-BB13-AE0FCB53D75E}"/>
    <cellStyle name="Normal 2 3 4 4 3" xfId="24612" xr:uid="{08315A22-532E-4CAD-A878-03074CB054A6}"/>
    <cellStyle name="Normal 2 3 4 4 3 2" xfId="33230" xr:uid="{6B840B5D-465E-4A6E-8E2A-B5BB3171A90D}"/>
    <cellStyle name="Normal 2 3 4 4 3 3" xfId="41595" xr:uid="{B2E25389-E385-4933-948C-DDF4305B502F}"/>
    <cellStyle name="Normal 2 3 4 4 4" xfId="22203" xr:uid="{FFCCB432-D8CF-40C5-9A81-20F97F385EA7}"/>
    <cellStyle name="Normal 2 3 4 4 4 2" xfId="30263" xr:uid="{45508D6B-D45F-4D52-B595-D349D651034A}"/>
    <cellStyle name="Normal 2 3 4 4 5" xfId="28311" xr:uid="{302B3F4E-6772-4F2E-998A-F8228668A7B2}"/>
    <cellStyle name="Normal 2 3 4 4 6" xfId="37629" xr:uid="{0825A925-CA96-4228-9641-80A5A177C494}"/>
    <cellStyle name="Normal 2 3 4 4 7" xfId="20677" xr:uid="{C1F464B0-9594-4276-AAAE-D76D73C1F44A}"/>
    <cellStyle name="Normal 2 3 4 5" xfId="13359" xr:uid="{9A7DF93D-87C7-449F-A8CF-70CEA3D2B9CC}"/>
    <cellStyle name="Normal 2 3 4 5 2" xfId="23199" xr:uid="{17627F22-00F1-4E80-854A-97ED882D16D1}"/>
    <cellStyle name="Normal 2 3 4 5 2 2" xfId="31512" xr:uid="{79064DC6-6BC2-464A-8A3E-3C7B30B661B2}"/>
    <cellStyle name="Normal 2 3 4 5 2 3" xfId="39070" xr:uid="{88F56682-63C6-4332-BFEF-770048986450}"/>
    <cellStyle name="Normal 2 3 4 5 3" xfId="25732" xr:uid="{6890FE63-75F6-4C76-B025-2070501EB1C0}"/>
    <cellStyle name="Normal 2 3 4 5 3 2" xfId="34661" xr:uid="{9B52DA3C-B1FC-4216-9427-228677F1A3F9}"/>
    <cellStyle name="Normal 2 3 4 5 3 3" xfId="41033" xr:uid="{9E6D9AE2-43B1-4C23-85D6-C9382CBF4330}"/>
    <cellStyle name="Normal 2 3 4 5 4" xfId="21694" xr:uid="{4207D099-AF1F-42DA-AA14-1985EC73194E}"/>
    <cellStyle name="Normal 2 3 4 5 4 2" xfId="29659" xr:uid="{F5458531-5B35-4F4E-88E6-5EFD50AE0E00}"/>
    <cellStyle name="Normal 2 3 4 5 5" xfId="27737" xr:uid="{7C456858-DC02-4AB4-AD76-83CCA63B8EEF}"/>
    <cellStyle name="Normal 2 3 4 5 6" xfId="37027" xr:uid="{52BE274D-5575-40D0-A2D7-741A76BC98AC}"/>
    <cellStyle name="Normal 2 3 4 6" xfId="16895" xr:uid="{98EB7E71-4056-4CDB-AD78-49186EEE0965}"/>
    <cellStyle name="Normal 2 3 4 6 2" xfId="25153" xr:uid="{C254AE0C-E393-47F6-9B78-669C3AB3BE7E}"/>
    <cellStyle name="Normal 2 3 4 6 2 2" xfId="33958" xr:uid="{F4A89B3E-44DB-4151-88F6-9145ED302C29}"/>
    <cellStyle name="Normal 2 3 4 6 3" xfId="30980" xr:uid="{DAC3785B-AD13-496F-817E-FA66AB847BB9}"/>
    <cellStyle name="Normal 2 3 4 6 4" xfId="38401" xr:uid="{BBE12100-A074-44F6-98C6-783B34FB6CA5}"/>
    <cellStyle name="Normal 2 3 4 7" xfId="24155" xr:uid="{D19D5C1B-346B-4835-B5D8-E4B06D59FABF}"/>
    <cellStyle name="Normal 2 3 4 7 2" xfId="32674" xr:uid="{5390A5EC-9D3C-4E8E-9565-2ECAF06308BF}"/>
    <cellStyle name="Normal 2 3 4 7 3" xfId="40339" xr:uid="{B781495C-549D-480F-B9D0-EDF6DD453965}"/>
    <cellStyle name="Normal 2 3 4 8" xfId="21160" xr:uid="{39EF98F4-DFC1-47E1-89D0-30D465F1B906}"/>
    <cellStyle name="Normal 2 3 4 8 2" xfId="29053" xr:uid="{74BD6E20-7EFD-402F-A1A3-62E8ADDAF16A}"/>
    <cellStyle name="Normal 2 3 4 9" xfId="27163" xr:uid="{3BA32D67-4154-4FAD-BF54-A4B388957267}"/>
    <cellStyle name="Normal 2 3 5" xfId="645" xr:uid="{A7748482-EDAE-4FDC-AC21-8CC5DB19BF42}"/>
    <cellStyle name="Normal 2 3 5 10" xfId="42814" xr:uid="{013FDE3D-8F22-4BD2-9E8E-28ADCB4EF23D}"/>
    <cellStyle name="Normal 2 3 5 2" xfId="973" xr:uid="{C76045FB-5D20-406D-A2EA-271FDEF8EC5A}"/>
    <cellStyle name="Normal 2 3 5 2 2" xfId="2115" xr:uid="{1E7DAE13-FD35-4CBE-8CC8-0AF76E62D22A}"/>
    <cellStyle name="Normal 2 3 5 2 2 2" xfId="3878" xr:uid="{B0F0C1EE-D5E9-4A74-9850-A4DB1172173E}"/>
    <cellStyle name="Normal 2 3 5 2 2 2 2" xfId="35264" xr:uid="{FA933112-8A44-4FFF-A5B9-69D8D14DDC14}"/>
    <cellStyle name="Normal 2 3 5 2 2 2 3" xfId="26246" xr:uid="{F41B6848-9924-4335-837F-B3CBD54C1F38}"/>
    <cellStyle name="Normal 2 3 5 2 2 2 4" xfId="45903" xr:uid="{E548400D-11ED-4AF1-AD56-BC58C59BEBCF}"/>
    <cellStyle name="Normal 2 3 5 2 2 3" xfId="5249" xr:uid="{FB74F06C-9DE4-4104-B634-7A6D2C075F14}"/>
    <cellStyle name="Normal 2 3 5 2 2 3 2" xfId="32031" xr:uid="{8AA4E540-6AA2-48F6-8E96-F06F0CD125BD}"/>
    <cellStyle name="Normal 2 3 5 2 2 3 3" xfId="47252" xr:uid="{F3719AA2-6133-44F6-A07A-92B70C714039}"/>
    <cellStyle name="Normal 2 3 5 2 2 4" xfId="39617" xr:uid="{55E60FA5-0615-435C-A75E-66320311F7E3}"/>
    <cellStyle name="Normal 2 3 5 2 2 5" xfId="23665" xr:uid="{B5FF9859-6BDD-4AAB-85C9-084132101ED8}"/>
    <cellStyle name="Normal 2 3 5 2 2 6" xfId="44162" xr:uid="{72A2BD4C-A4C4-4D70-8A2F-109340033F01}"/>
    <cellStyle name="Normal 2 3 5 2 3" xfId="1556" xr:uid="{B12BD0E4-ACF4-4BDF-8BA0-DBAC5FDD10B4}"/>
    <cellStyle name="Normal 2 3 5 2 3 2" xfId="3363" xr:uid="{6E2BBA6F-7F60-4318-9AB7-363ED4F888A9}"/>
    <cellStyle name="Normal 2 3 5 2 3 2 2" xfId="33250" xr:uid="{6FBE0D06-B234-4289-BE34-89CE990326C0}"/>
    <cellStyle name="Normal 2 3 5 2 3 2 3" xfId="45388" xr:uid="{58AC33E9-FB85-4156-81FA-B3B8606F5366}"/>
    <cellStyle name="Normal 2 3 5 2 3 3" xfId="41615" xr:uid="{B9038565-0588-4140-8E96-96122029329B}"/>
    <cellStyle name="Normal 2 3 5 2 3 4" xfId="24630" xr:uid="{A2270484-900B-4B4A-9852-16D35BC370A1}"/>
    <cellStyle name="Normal 2 3 5 2 3 5" xfId="43647" xr:uid="{67188063-18A1-4815-B28E-79A0D5E4A718}"/>
    <cellStyle name="Normal 2 3 5 2 4" xfId="2785" xr:uid="{7CF79CAA-C05F-41C3-AE12-4426C2E4C701}"/>
    <cellStyle name="Normal 2 3 5 2 4 2" xfId="30283" xr:uid="{C19FF87F-3C6F-4787-BEC2-197774E73FB4}"/>
    <cellStyle name="Normal 2 3 5 2 4 3" xfId="22222" xr:uid="{1EF8C936-5824-49E4-9DD4-DC07E6B12F89}"/>
    <cellStyle name="Normal 2 3 5 2 4 4" xfId="44810" xr:uid="{C51021CB-7FD6-40A8-8FF4-60EC5B020051}"/>
    <cellStyle name="Normal 2 3 5 2 5" xfId="4734" xr:uid="{4A23351E-80FF-492E-9096-49D1A229BA37}"/>
    <cellStyle name="Normal 2 3 5 2 5 2" xfId="28331" xr:uid="{69E0E88D-194D-404D-B7DB-7CA5EBDD053F}"/>
    <cellStyle name="Normal 2 3 5 2 5 3" xfId="46737" xr:uid="{1E80F53D-2135-4B81-9475-A7C33BC2A6E5}"/>
    <cellStyle name="Normal 2 3 5 2 6" xfId="5682" xr:uid="{CD6512E7-9094-42EF-BAED-0E40EFC3140C}"/>
    <cellStyle name="Normal 2 3 5 2 6 2" xfId="37649" xr:uid="{01A2ED2A-43A7-4A15-BEB3-5B1B585D80BF}"/>
    <cellStyle name="Normal 2 3 5 2 6 3" xfId="47682" xr:uid="{CFE3DB81-18E6-4504-A504-C323FE29DB25}"/>
    <cellStyle name="Normal 2 3 5 2 7" xfId="20689" xr:uid="{9961A25E-A78E-471B-8550-14B0FD415199}"/>
    <cellStyle name="Normal 2 3 5 2 8" xfId="8359" xr:uid="{AA425138-97C8-4098-AB6F-9AF1E0073819}"/>
    <cellStyle name="Normal 2 3 5 2 9" xfId="43069" xr:uid="{E513828D-B4FE-47A6-A553-CB822DD05D94}"/>
    <cellStyle name="Normal 2 3 5 3" xfId="1868" xr:uid="{C868E5E2-75FC-4778-A7B7-6445C914D766}"/>
    <cellStyle name="Normal 2 3 5 3 2" xfId="3634" xr:uid="{CF26076B-5A97-4F31-912C-922A3C8BC629}"/>
    <cellStyle name="Normal 2 3 5 3 2 2" xfId="31530" xr:uid="{25353AA8-BD21-4E12-9DF5-9A8DC1EF7AC8}"/>
    <cellStyle name="Normal 2 3 5 3 2 3" xfId="39088" xr:uid="{856FF021-B734-44AB-9338-9770EE6B7F4B}"/>
    <cellStyle name="Normal 2 3 5 3 2 4" xfId="23217" xr:uid="{B9B542B4-BEC3-4D49-8E20-401B5F9F8E81}"/>
    <cellStyle name="Normal 2 3 5 3 2 5" xfId="45659" xr:uid="{561C76AE-66AC-47A5-859B-59E93FDF09D2}"/>
    <cellStyle name="Normal 2 3 5 3 3" xfId="5005" xr:uid="{A5F1668C-92B6-4DA9-90AB-E77551F4CDBD}"/>
    <cellStyle name="Normal 2 3 5 3 3 2" xfId="34686" xr:uid="{5BC79C4B-8B54-4901-AAEB-CD62328D7046}"/>
    <cellStyle name="Normal 2 3 5 3 3 3" xfId="41058" xr:uid="{E7B48CD5-789A-4C23-BD9A-8A8D5747D65E}"/>
    <cellStyle name="Normal 2 3 5 3 3 4" xfId="25755" xr:uid="{E3EC9EAC-2C9D-4234-AB74-9850697A2C3C}"/>
    <cellStyle name="Normal 2 3 5 3 3 5" xfId="47008" xr:uid="{4AF3CD10-C052-4F95-A38A-2E340A785317}"/>
    <cellStyle name="Normal 2 3 5 3 4" xfId="21717" xr:uid="{B70C75CB-82E7-4BB6-9A07-DFEC28C9203D}"/>
    <cellStyle name="Normal 2 3 5 3 4 2" xfId="29684" xr:uid="{BA86A9D9-1877-4C57-AB09-788FAB6A9E1A}"/>
    <cellStyle name="Normal 2 3 5 3 5" xfId="27762" xr:uid="{5EAD00A6-EBC3-44EC-8CDF-3080258D6BBE}"/>
    <cellStyle name="Normal 2 3 5 3 6" xfId="37052" xr:uid="{896026CF-90F4-4D03-B440-3FABA260EB51}"/>
    <cellStyle name="Normal 2 3 5 3 7" xfId="13683" xr:uid="{914D8055-3910-415B-971D-3B36D9A4D1E8}"/>
    <cellStyle name="Normal 2 3 5 3 8" xfId="43918" xr:uid="{92D3118B-D47C-4C17-A37E-07355E6D1ADC}"/>
    <cellStyle name="Normal 2 3 5 4" xfId="1300" xr:uid="{5E8DA4FB-751D-4263-A581-6C0D6E14FFD7}"/>
    <cellStyle name="Normal 2 3 5 4 2" xfId="3107" xr:uid="{018AE1C9-A585-4FC2-B180-AB00AC81DCE9}"/>
    <cellStyle name="Normal 2 3 5 4 2 2" xfId="33977" xr:uid="{4C4DEBAA-2B9A-42BF-B923-41BFE2A8A774}"/>
    <cellStyle name="Normal 2 3 5 4 2 3" xfId="25171" xr:uid="{0F84D153-AFCD-4947-BEEB-EA239AE95476}"/>
    <cellStyle name="Normal 2 3 5 4 2 4" xfId="45132" xr:uid="{C21221D7-7FAE-4663-9459-8FD91188C6D6}"/>
    <cellStyle name="Normal 2 3 5 4 3" xfId="30998" xr:uid="{30620A49-2777-4094-A43A-6EEA0BF93687}"/>
    <cellStyle name="Normal 2 3 5 4 4" xfId="38420" xr:uid="{7FB73030-B246-47B9-9482-D6FE95087C5C}"/>
    <cellStyle name="Normal 2 3 5 4 5" xfId="17219" xr:uid="{C03FBAB0-E297-4B41-98C7-EBE6013B5206}"/>
    <cellStyle name="Normal 2 3 5 4 6" xfId="43391" xr:uid="{72CCABC0-4784-4FFD-BADB-1A42B4C0AD5F}"/>
    <cellStyle name="Normal 2 3 5 5" xfId="2530" xr:uid="{89032860-4D80-4B6F-B695-0F669FCF78DC}"/>
    <cellStyle name="Normal 2 3 5 5 2" xfId="32693" xr:uid="{4114D818-E3D2-4595-9B56-F9DAFDB6CE30}"/>
    <cellStyle name="Normal 2 3 5 5 3" xfId="40358" xr:uid="{789EA9FC-4803-4185-9DA8-AE9C9A6E8650}"/>
    <cellStyle name="Normal 2 3 5 5 4" xfId="24171" xr:uid="{EBD11A0D-3164-4C14-ADBB-9D05C856DCBF}"/>
    <cellStyle name="Normal 2 3 5 5 5" xfId="44555" xr:uid="{FC735029-1199-4B81-ABD0-7A5C662E7728}"/>
    <cellStyle name="Normal 2 3 5 6" xfId="4478" xr:uid="{ED575763-62B5-4FBE-BCEA-CAB8D48D6C45}"/>
    <cellStyle name="Normal 2 3 5 6 2" xfId="29077" xr:uid="{80D9432C-8722-46DB-BE64-99AEC101F7B6}"/>
    <cellStyle name="Normal 2 3 5 6 3" xfId="21177" xr:uid="{048673F3-7DE4-48B8-80DA-ADAF043A1D24}"/>
    <cellStyle name="Normal 2 3 5 6 4" xfId="46481" xr:uid="{5D2065E2-4E38-4EEC-9E52-EBB3A7276A9C}"/>
    <cellStyle name="Normal 2 3 5 7" xfId="5681" xr:uid="{EE3FD94C-4281-4DA1-B35E-DCF10118D375}"/>
    <cellStyle name="Normal 2 3 5 7 2" xfId="27182" xr:uid="{944E7F42-10BB-4CA8-A088-1EB1AA7B4D42}"/>
    <cellStyle name="Normal 2 3 5 7 3" xfId="47681" xr:uid="{EE947046-9474-4CE5-A982-FC1CC796545A}"/>
    <cellStyle name="Normal 2 3 5 8" xfId="36316" xr:uid="{4BB94D20-013B-4A56-ACFE-6F5E27F42F67}"/>
    <cellStyle name="Normal 2 3 5 9" xfId="7235" xr:uid="{A6C78E43-9AF8-4744-ACC0-BC490F63BB74}"/>
    <cellStyle name="Normal 2 3 6" xfId="5846" xr:uid="{80AFA001-C481-4FED-8DD8-816D03B9B98A}"/>
    <cellStyle name="Normal 2 3 6 10" xfId="8376" xr:uid="{29952384-AB29-43A5-93C9-0946697D8CF1}"/>
    <cellStyle name="Normal 2 3 6 11" xfId="47844" xr:uid="{51170B35-54D0-4BCF-A7B6-6338EC439526}"/>
    <cellStyle name="Normal 2 3 6 2" xfId="20786" xr:uid="{A318C6B1-D0AD-4BAD-8967-E54185E4F883}"/>
    <cellStyle name="Normal 2 3 6 2 2" xfId="23772" xr:uid="{55A72722-2C46-4787-93BA-99C5A569284F}"/>
    <cellStyle name="Normal 2 3 6 2 2 2" xfId="26406" xr:uid="{0297617D-BD98-41B0-A902-F27FF7EEFCBB}"/>
    <cellStyle name="Normal 2 3 6 2 2 2 2" xfId="35451" xr:uid="{7DF130BC-A934-4AF1-BA54-B551007A3CA3}"/>
    <cellStyle name="Normal 2 3 6 2 2 3" xfId="32190" xr:uid="{4C67728E-6D56-4F44-A735-DF5725C3D339}"/>
    <cellStyle name="Normal 2 3 6 2 2 4" xfId="39800" xr:uid="{50DB9108-8A33-40BD-8187-7D90BEBFECBB}"/>
    <cellStyle name="Normal 2 3 6 2 3" xfId="24738" xr:uid="{6B3B8BBC-78EF-4A0E-8F49-6313C2B73687}"/>
    <cellStyle name="Normal 2 3 6 2 3 2" xfId="33430" xr:uid="{067E7445-F9F0-463E-BAE8-6A4AF15F4DB3}"/>
    <cellStyle name="Normal 2 3 6 2 3 3" xfId="41792" xr:uid="{525CF144-DEA0-45C9-B9E6-7DBE3CFB246E}"/>
    <cellStyle name="Normal 2 3 6 2 4" xfId="22387" xr:uid="{7646EC62-E38C-48FD-BC3B-EFD152154CCC}"/>
    <cellStyle name="Normal 2 3 6 2 4 2" xfId="30475" xr:uid="{1316A659-51AF-4267-B112-88150E09305D}"/>
    <cellStyle name="Normal 2 3 6 2 5" xfId="28511" xr:uid="{3C872B2A-1802-4179-BACF-E1E3C791301F}"/>
    <cellStyle name="Normal 2 3 6 2 6" xfId="37833" xr:uid="{1E982B46-9EAC-441D-97E1-88470366A428}"/>
    <cellStyle name="Normal 2 3 6 3" xfId="20467" xr:uid="{6631643F-F38D-4328-BAFD-0B53415BD5C9}"/>
    <cellStyle name="Normal 2 3 6 3 2" xfId="23370" xr:uid="{41F4EFD7-DAA5-4151-A7F6-E8BB2E35B5D9}"/>
    <cellStyle name="Normal 2 3 6 3 2 2" xfId="31698" xr:uid="{2FDD1EA8-7C95-40B0-BB4E-32FADB49D544}"/>
    <cellStyle name="Normal 2 3 6 3 2 3" xfId="39253" xr:uid="{296742F0-B7AD-4F2F-A4DB-0AC4467480E2}"/>
    <cellStyle name="Normal 2 3 6 3 3" xfId="25913" xr:uid="{E040A1DB-605B-4940-A6AA-4D7A7EA708B9}"/>
    <cellStyle name="Normal 2 3 6 3 3 2" xfId="34875" xr:uid="{C7C47A06-CF7E-4239-ACAA-2C29AE881AA5}"/>
    <cellStyle name="Normal 2 3 6 3 3 3" xfId="41244" xr:uid="{8F0A8D60-9D01-4C35-BDBC-A7E8E9FF30F3}"/>
    <cellStyle name="Normal 2 3 6 3 4" xfId="21888" xr:uid="{324C4ACF-7D6E-4C25-AAB4-9697705A0571}"/>
    <cellStyle name="Normal 2 3 6 3 4 2" xfId="29883" xr:uid="{FAE15028-E010-4103-90C7-AA5AF10764DA}"/>
    <cellStyle name="Normal 2 3 6 3 5" xfId="27951" xr:uid="{2E8ED38B-334D-472E-887B-DB3F6DBC2A7A}"/>
    <cellStyle name="Normal 2 3 6 3 6" xfId="37250" xr:uid="{10E8F304-948F-475B-882C-D9D189E38873}"/>
    <cellStyle name="Normal 2 3 6 4" xfId="22943" xr:uid="{918818D2-DE27-4A07-811E-42ECCB3B6B91}"/>
    <cellStyle name="Normal 2 3 6 4 2" xfId="25344" xr:uid="{DF4F21F9-F9D1-4D8F-80B5-5A2F9AF42E94}"/>
    <cellStyle name="Normal 2 3 6 4 2 2" xfId="34162" xr:uid="{F2AC6C09-6D5A-4FF7-B6DE-9283267D251F}"/>
    <cellStyle name="Normal 2 3 6 4 3" xfId="31169" xr:uid="{736D5FE9-1CC0-491E-919C-13A082C7904C}"/>
    <cellStyle name="Normal 2 3 6 4 4" xfId="38600" xr:uid="{840623EC-52B9-4847-911B-DBADBF509461}"/>
    <cellStyle name="Normal 2 3 6 5" xfId="24326" xr:uid="{18BC87A3-BE52-4988-A7C0-18F827DF98D9}"/>
    <cellStyle name="Normal 2 3 6 5 2" xfId="32874" xr:uid="{C922405D-6202-464E-A970-C1AC1460BF60}"/>
    <cellStyle name="Normal 2 3 6 5 3" xfId="40536" xr:uid="{B038B62C-F9D0-4E21-8163-40D16F561386}"/>
    <cellStyle name="Normal 2 3 6 6" xfId="21351" xr:uid="{43F81146-00BE-48AD-AFEA-C339270B8D5D}"/>
    <cellStyle name="Normal 2 3 6 6 2" xfId="29276" xr:uid="{4DF7CA8C-A0D9-409B-9B08-4FF0E81F0025}"/>
    <cellStyle name="Normal 2 3 6 7" xfId="27362" xr:uid="{3CE99442-A6D1-44B9-ADB7-029EED559C8C}"/>
    <cellStyle name="Normal 2 3 6 8" xfId="36508" xr:uid="{0C5B3F7B-E00A-4A94-B3A3-274D469DD260}"/>
    <cellStyle name="Normal 2 3 6 9" xfId="20135" xr:uid="{99E6198B-6608-41C5-951A-9EEABC822430}"/>
    <cellStyle name="Normal 2 3 7" xfId="6021" xr:uid="{8FEE6C03-2507-4E52-A753-7E959E498A6F}"/>
    <cellStyle name="Normal 2 3 7 2" xfId="23561" xr:uid="{7C07741A-E5CE-404B-8065-9E3F72FF2444}"/>
    <cellStyle name="Normal 2 3 7 2 2" xfId="26108" xr:uid="{18CF037E-93BB-4056-AA90-A3C2C23EEA6B}"/>
    <cellStyle name="Normal 2 3 7 2 2 2" xfId="35087" xr:uid="{137F74E2-D317-434B-9DD9-911C09BD6010}"/>
    <cellStyle name="Normal 2 3 7 2 3" xfId="31893" xr:uid="{89E709C4-8986-4D4A-A317-3C2E64143519}"/>
    <cellStyle name="Normal 2 3 7 2 4" xfId="39442" xr:uid="{41C91185-C3B2-4E8D-8C3F-A0635C3ADAB8}"/>
    <cellStyle name="Normal 2 3 7 3" xfId="24523" xr:uid="{45E76069-7B2D-421B-BF00-46CD42BD388C}"/>
    <cellStyle name="Normal 2 3 7 3 2" xfId="33083" xr:uid="{E3A09132-B3A6-4CE8-B00B-0D97092A6781}"/>
    <cellStyle name="Normal 2 3 7 3 3" xfId="41450" xr:uid="{745278C5-1D4A-4662-8426-4817498D255D}"/>
    <cellStyle name="Normal 2 3 7 4" xfId="22082" xr:uid="{46544F81-6859-4FDA-ACC3-9B5E08D13AC6}"/>
    <cellStyle name="Normal 2 3 7 4 2" xfId="30102" xr:uid="{A60AA434-285E-409A-A5B4-4027B84FF626}"/>
    <cellStyle name="Normal 2 3 7 5" xfId="28164" xr:uid="{E1A417AF-1870-409A-85B7-2FF7E37015DC}"/>
    <cellStyle name="Normal 2 3 7 6" xfId="37469" xr:uid="{FE093F14-E708-4541-8AC6-C9F258FD0961}"/>
    <cellStyle name="Normal 2 3 7 7" xfId="20599" xr:uid="{A6B4FF07-AC0E-46FE-815A-54019ECDC9E2}"/>
    <cellStyle name="Normal 2 3 7 8" xfId="9845" xr:uid="{12625939-8EB8-4506-BC8E-52715A2D1840}"/>
    <cellStyle name="Normal 2 3 8" xfId="7512" xr:uid="{5680882B-65B1-42D6-8AC7-ED0E7F3B230E}"/>
    <cellStyle name="Normal 2 3 8 2" xfId="23072" xr:uid="{4CC5FE0F-AEEA-48FD-AFCC-838885BE28DF}"/>
    <cellStyle name="Normal 2 3 8 2 2" xfId="31352" xr:uid="{FD6B3E58-0F99-4928-9861-53BF50923F5A}"/>
    <cellStyle name="Normal 2 3 8 2 3" xfId="38913" xr:uid="{A0F0A35B-8621-4346-B31B-FB673C6CB6CB}"/>
    <cellStyle name="Normal 2 3 8 3" xfId="25601" xr:uid="{3E0EC27E-0026-4328-A3AB-631660421EF9}"/>
    <cellStyle name="Normal 2 3 8 3 2" xfId="34483" xr:uid="{0D1C6ACF-46A0-406D-A516-185BBC4FE06D}"/>
    <cellStyle name="Normal 2 3 8 3 3" xfId="40858" xr:uid="{074DAAD9-2848-4973-B319-DBA90AF13321}"/>
    <cellStyle name="Normal 2 3 8 4" xfId="21533" xr:uid="{2D4014C3-F9E6-4720-8791-EAF9420379CC}"/>
    <cellStyle name="Normal 2 3 8 4 2" xfId="29482" xr:uid="{06758045-DCE0-46C4-9E93-0F9F496E9C4B}"/>
    <cellStyle name="Normal 2 3 8 5" xfId="27559" xr:uid="{1BC31FA8-2F2D-4C32-A147-C1534D41AC4C}"/>
    <cellStyle name="Normal 2 3 8 6" xfId="36850" xr:uid="{D9B0158E-782B-430E-832D-6769B97498E4}"/>
    <cellStyle name="Normal 2 3 8 7" xfId="20247" xr:uid="{1FCFB81A-D404-4E8B-8A4C-EA63177E6C36}"/>
    <cellStyle name="Normal 2 3 9" xfId="13063" xr:uid="{9883F20D-6BBF-4853-A868-D3DE6AAB975A}"/>
    <cellStyle name="Normal 2 3 9 2" xfId="25000" xr:uid="{0676C982-AD8C-423F-BCE2-0C9FAC87E4AC}"/>
    <cellStyle name="Normal 2 3 9 2 2" xfId="33787" xr:uid="{46514023-19CE-41A7-8E1E-C8BF762C4181}"/>
    <cellStyle name="Normal 2 3 9 3" xfId="30828" xr:uid="{B58E1FFB-8DED-4E6D-8080-AA32398E90D0}"/>
    <cellStyle name="Normal 2 3 9 4" xfId="38231" xr:uid="{45D5CB3C-9B98-4856-B730-8D47401A6538}"/>
    <cellStyle name="Normal 2 30" xfId="20244" xr:uid="{5A4ECCEB-89AA-46DA-ADCF-D04668310C84}"/>
    <cellStyle name="Normal 2 30 2" xfId="23069" xr:uid="{33252E93-04FA-49C4-8F26-BB06F2AF5862}"/>
    <cellStyle name="Normal 2 30 2 2" xfId="31349" xr:uid="{121AAFD7-B5C3-4804-97B2-E111632FC5B9}"/>
    <cellStyle name="Normal 2 30 2 3" xfId="38910" xr:uid="{C82F4900-D57F-4048-A8B9-03E7FFC7360D}"/>
    <cellStyle name="Normal 2 30 3" xfId="25597" xr:uid="{FD0B8039-5FA8-4DA0-AA70-261A66B1EE0E}"/>
    <cellStyle name="Normal 2 30 3 2" xfId="34479" xr:uid="{C4E29D6D-B3CE-4746-AC9D-1C21E190D3BE}"/>
    <cellStyle name="Normal 2 30 3 3" xfId="40854" xr:uid="{AC2F839A-DEDB-41B7-A834-E8C2219971FF}"/>
    <cellStyle name="Normal 2 30 4" xfId="21529" xr:uid="{E8A4E18F-5025-4C00-AD18-CEE1AA398810}"/>
    <cellStyle name="Normal 2 30 4 2" xfId="29478" xr:uid="{8451C0E9-9FC9-41D5-9C85-AEF36A2FAE5E}"/>
    <cellStyle name="Normal 2 30 5" xfId="27555" xr:uid="{24DCA39F-BC31-4D02-A2F1-C7C8092FB00F}"/>
    <cellStyle name="Normal 2 30 6" xfId="36846" xr:uid="{CCF12DB3-178E-42F0-9BA7-16C4BBA0124B}"/>
    <cellStyle name="Normal 2 31" xfId="22694" xr:uid="{99F3B731-1510-4B33-92AC-34DE451BC4B6}"/>
    <cellStyle name="Normal 2 31 2" xfId="24997" xr:uid="{9987BF90-12D0-4AB9-B6A8-20668E42889B}"/>
    <cellStyle name="Normal 2 31 2 2" xfId="33784" xr:uid="{E3B72A3F-91DE-48B3-A494-743D492DF659}"/>
    <cellStyle name="Normal 2 31 3" xfId="30825" xr:uid="{8A82C7BC-8DD6-4959-943A-2584AE38B799}"/>
    <cellStyle name="Normal 2 31 4" xfId="38211" xr:uid="{E0A29D3F-7C1B-4177-AF11-8467B9AB650E}"/>
    <cellStyle name="Normal 2 32" xfId="24002" xr:uid="{E0CF0046-E911-4776-8516-68D7EE8C920A}"/>
    <cellStyle name="Normal 2 32 2" xfId="32498" xr:uid="{C858BA84-2071-4AC9-AFC0-615EFBAFEE7D}"/>
    <cellStyle name="Normal 2 32 3" xfId="38227" xr:uid="{3695542A-2947-4B9C-8BCE-395C82DF4F35}"/>
    <cellStyle name="Normal 2 33" xfId="20998" xr:uid="{30031BFD-BFEE-4231-981D-21B125439944}"/>
    <cellStyle name="Normal 2 33 2" xfId="28870" xr:uid="{71D4CDC7-9AFE-4591-8C75-00C3DFB76B5D}"/>
    <cellStyle name="Normal 2 33 3" xfId="38228" xr:uid="{F05550ED-879F-4D87-9F88-2D7A0B8CA56A}"/>
    <cellStyle name="Normal 2 34" xfId="27011" xr:uid="{CBD010FB-86CB-4CF2-A103-E0FDFC2FE72C}"/>
    <cellStyle name="Normal 2 34 2" xfId="40166" xr:uid="{2DC57F74-5457-4575-B9CB-9040149F91C2}"/>
    <cellStyle name="Normal 2 35" xfId="36102" xr:uid="{56CA8E36-6934-4F0F-84A3-9DD954B1282B}"/>
    <cellStyle name="Normal 2 35 2" xfId="42122" xr:uid="{2ECD7604-9A5F-4AF7-BD60-0AF3A9CF4949}"/>
    <cellStyle name="Normal 2 36" xfId="36106" xr:uid="{BC8BD2C3-2378-4FCA-9706-8FB11501A9DE}"/>
    <cellStyle name="Normal 2 37" xfId="6236" xr:uid="{A944426B-988D-40B1-BA79-D32176AC0EE6}"/>
    <cellStyle name="Normal 2 4" xfId="54" xr:uid="{3CABF23A-A3D0-4636-A81E-6DA3BB05A4D8}"/>
    <cellStyle name="Normal 2 4 10" xfId="4307" xr:uid="{FB7D5B26-D246-4DED-8EEB-7631E32E34BC}"/>
    <cellStyle name="Normal 2 4 10 2" xfId="16648" xr:uid="{6275D29D-FCAF-4AC7-A656-A7BA5D37B8BB}"/>
    <cellStyle name="Normal 2 4 10 3" xfId="46310" xr:uid="{481B4CBB-7763-40C1-B82B-0389C32306C0}"/>
    <cellStyle name="Normal 2 4 11" xfId="5683" xr:uid="{DE4DEE87-B48F-4342-8A66-B1340A0BBB62}"/>
    <cellStyle name="Normal 2 4 11 2" xfId="6581" xr:uid="{9ED2DD6A-2334-45B7-8640-14D37344D90F}"/>
    <cellStyle name="Normal 2 4 11 3" xfId="47683" xr:uid="{43FDFBF8-3F3C-43AE-8023-C8AA527D6DCF}"/>
    <cellStyle name="Normal 2 4 12" xfId="5845" xr:uid="{B8AE7B99-424C-4287-958B-DDCA5084E481}"/>
    <cellStyle name="Normal 2 4 12 2" xfId="47843" xr:uid="{BAE655E1-E05A-40F3-9F27-A8B8CDBADD16}"/>
    <cellStyle name="Normal 2 4 13" xfId="5887" xr:uid="{9D500ED7-6B4B-479C-A863-2DE65919B4FF}"/>
    <cellStyle name="Normal 2 4 13 2" xfId="47884" xr:uid="{D6A31B53-1FD4-4495-AC29-02831023FAC2}"/>
    <cellStyle name="Normal 2 4 14" xfId="42521" xr:uid="{258E9170-5D15-457A-B920-A1D7FE43FE91}"/>
    <cellStyle name="Normal 2 4 15" xfId="48034" xr:uid="{594357A1-868B-48EE-978C-CC09C69B502C}"/>
    <cellStyle name="Normal 2 4 2" xfId="61" xr:uid="{173B6C04-9EFF-47DC-A76B-40843C8DD725}"/>
    <cellStyle name="Normal 2 4 2 10" xfId="4079" xr:uid="{806C8F57-3EB2-43D2-8FCD-4B537E896318}"/>
    <cellStyle name="Normal 2 4 2 10 2" xfId="46083" xr:uid="{4693B577-1F88-454B-8F47-C7890D140154}"/>
    <cellStyle name="Normal 2 4 2 11" xfId="4156" xr:uid="{CB09287D-B88D-4230-B23A-7E568F8CE59E}"/>
    <cellStyle name="Normal 2 4 2 11 2" xfId="46160" xr:uid="{29608E8C-2764-41D6-A4CD-FAC44784A537}"/>
    <cellStyle name="Normal 2 4 2 12" xfId="4233" xr:uid="{0C17795E-573F-413A-87AA-F9E3F69EFE93}"/>
    <cellStyle name="Normal 2 4 2 12 2" xfId="46237" xr:uid="{99F681C5-BFB6-48FE-960D-B27117F11065}"/>
    <cellStyle name="Normal 2 4 2 13" xfId="4309" xr:uid="{8449D205-E518-4073-BC56-CC0D2D448D0E}"/>
    <cellStyle name="Normal 2 4 2 13 2" xfId="46312" xr:uid="{D420B62A-7B74-4DF1-A6B1-092F7B557329}"/>
    <cellStyle name="Normal 2 4 2 14" xfId="5684" xr:uid="{EA3B10B9-0BBE-426E-B342-BCC1756CB7CA}"/>
    <cellStyle name="Normal 2 4 2 14 2" xfId="47684" xr:uid="{66942179-9923-4334-8419-A4955C57864A}"/>
    <cellStyle name="Normal 2 4 2 15" xfId="5857" xr:uid="{344FBE43-8D42-410E-BB25-218DB50D886C}"/>
    <cellStyle name="Normal 2 4 2 15 2" xfId="47854" xr:uid="{08F4AF97-2664-4B92-8C05-30BC43C5AFFB}"/>
    <cellStyle name="Normal 2 4 2 16" xfId="5895" xr:uid="{591AB256-A1E6-4A42-9C64-6635441E16F4}"/>
    <cellStyle name="Normal 2 4 2 16 2" xfId="47892" xr:uid="{AACCE26C-5050-4303-B25F-1C10906E4DE8}"/>
    <cellStyle name="Normal 2 4 2 17" xfId="6020" xr:uid="{F7CA41F9-AC83-4C6D-8CF4-898DDC7EABF1}"/>
    <cellStyle name="Normal 2 4 2 18" xfId="42446" xr:uid="{2D5359A9-D88E-4CA2-81CB-F28A8EE2B2D2}"/>
    <cellStyle name="Normal 2 4 2 19" xfId="42523" xr:uid="{BA7A836F-6E07-4544-B2D3-5A39FA5BCAED}"/>
    <cellStyle name="Normal 2 4 2 2" xfId="128" xr:uid="{1C0E4487-E4D8-46C5-ACD2-74881C12EAF1}"/>
    <cellStyle name="Normal 2 4 2 2 10" xfId="4168" xr:uid="{DB11F051-8EBB-4AD9-85D9-6C1EA811C089}"/>
    <cellStyle name="Normal 2 4 2 2 10 2" xfId="36306" xr:uid="{413D764F-0273-4E49-A07E-C6B8903C51FF}"/>
    <cellStyle name="Normal 2 4 2 2 10 3" xfId="46172" xr:uid="{E90ACF38-BE2D-4DCE-9A56-80A92D231516}"/>
    <cellStyle name="Normal 2 4 2 2 11" xfId="4245" xr:uid="{6E7715C2-AB69-4672-B0C1-944E85582E9C}"/>
    <cellStyle name="Normal 2 4 2 2 11 2" xfId="46249" xr:uid="{47B1DFC1-560F-4A84-BAB0-B1238CFFD8C0}"/>
    <cellStyle name="Normal 2 4 2 2 12" xfId="4320" xr:uid="{E2764441-6CF3-4A9D-8AA8-0F18F1194861}"/>
    <cellStyle name="Normal 2 4 2 2 12 2" xfId="46323" xr:uid="{AA62885B-5E42-455E-BE74-0C160326266C}"/>
    <cellStyle name="Normal 2 4 2 2 13" xfId="5685" xr:uid="{0A6C330C-2D6B-44F8-A557-06033737C68E}"/>
    <cellStyle name="Normal 2 4 2 2 13 2" xfId="47685" xr:uid="{19314593-F55C-467E-9E8C-42924106F3BF}"/>
    <cellStyle name="Normal 2 4 2 2 14" xfId="5907" xr:uid="{84CEA99A-5378-4F2B-B0D3-46537032CE9C}"/>
    <cellStyle name="Normal 2 4 2 2 14 2" xfId="47904" xr:uid="{87D807F8-7974-4291-9179-73E4D548B531}"/>
    <cellStyle name="Normal 2 4 2 2 15" xfId="6033" xr:uid="{9E9C99E8-F172-4CD2-88B5-DDC8547E4B7F}"/>
    <cellStyle name="Normal 2 4 2 2 16" xfId="42458" xr:uid="{9B7878B0-1451-42AB-975D-8969E1E26C87}"/>
    <cellStyle name="Normal 2 4 2 2 17" xfId="42534" xr:uid="{281C6EC5-E8CE-4EFA-BF80-FFC538C8FC60}"/>
    <cellStyle name="Normal 2 4 2 2 18" xfId="48091" xr:uid="{09C63278-3465-441D-937C-A45D54B9FD5B}"/>
    <cellStyle name="Normal 2 4 2 2 2" xfId="245" xr:uid="{B305117A-38B9-49DA-988E-9B457F923DB0}"/>
    <cellStyle name="Normal 2 4 2 2 2 10" xfId="42591" xr:uid="{C5AAE063-3330-41D3-95E6-BDDDAF2886DC}"/>
    <cellStyle name="Normal 2 4 2 2 2 11" xfId="48133" xr:uid="{36BBC3CD-25A5-4F45-B572-0F48763E6825}"/>
    <cellStyle name="Normal 2 4 2 2 2 2" xfId="1044" xr:uid="{10D66B48-0A5B-45D7-8BF5-0B03711DA404}"/>
    <cellStyle name="Normal 2 4 2 2 2 2 2" xfId="2186" xr:uid="{DEFCCF12-7CB1-4726-9B34-0AE72BF38EC1}"/>
    <cellStyle name="Normal 2 4 2 2 2 2 2 2" xfId="3949" xr:uid="{63B44D62-7E6F-4160-9494-7D07C88193D6}"/>
    <cellStyle name="Normal 2 4 2 2 2 2 2 2 2" xfId="35442" xr:uid="{0530EFFD-A57D-459C-8E10-14A7F0CD3159}"/>
    <cellStyle name="Normal 2 4 2 2 2 2 2 2 3" xfId="26398" xr:uid="{F24592C4-A55A-45A3-91D5-DA7E900909E5}"/>
    <cellStyle name="Normal 2 4 2 2 2 2 2 2 4" xfId="45974" xr:uid="{A824B143-003F-4C03-B8B5-28B706817FF1}"/>
    <cellStyle name="Normal 2 4 2 2 2 2 2 3" xfId="5320" xr:uid="{55B6F076-AD24-4A77-8784-4CF6CE3B7FE3}"/>
    <cellStyle name="Normal 2 4 2 2 2 2 2 3 2" xfId="32182" xr:uid="{EF74A656-2329-4EA0-8AA5-11842E8462D1}"/>
    <cellStyle name="Normal 2 4 2 2 2 2 2 3 3" xfId="47323" xr:uid="{A1C04C70-DB26-4CAE-A56A-BB4A00BDF89F}"/>
    <cellStyle name="Normal 2 4 2 2 2 2 2 4" xfId="39791" xr:uid="{FD035891-3B3D-41A2-9945-5E9A7BD1A1BD}"/>
    <cellStyle name="Normal 2 4 2 2 2 2 2 5" xfId="15442" xr:uid="{88837D3F-DF13-47DC-BB79-8EAA97D35BD1}"/>
    <cellStyle name="Normal 2 4 2 2 2 2 2 6" xfId="44233" xr:uid="{30EEF139-5404-4485-BB1B-43F85DEA074D}"/>
    <cellStyle name="Normal 2 4 2 2 2 2 3" xfId="1627" xr:uid="{E1A4EF63-38AA-4516-B303-D6CFA0361E7F}"/>
    <cellStyle name="Normal 2 4 2 2 2 2 3 2" xfId="3434" xr:uid="{E909494C-4F5D-420C-A741-ACE0AAADEEB3}"/>
    <cellStyle name="Normal 2 4 2 2 2 2 3 2 2" xfId="33421" xr:uid="{F96F4F8D-6570-45F1-AF06-0B27EAF944AD}"/>
    <cellStyle name="Normal 2 4 2 2 2 2 3 2 3" xfId="45459" xr:uid="{A59A3377-EAD6-45DA-9916-825D7AAA61EC}"/>
    <cellStyle name="Normal 2 4 2 2 2 2 3 3" xfId="41783" xr:uid="{4C304FC2-3C7D-4B09-B5AE-858707AADCAD}"/>
    <cellStyle name="Normal 2 4 2 2 2 2 3 4" xfId="18969" xr:uid="{278DE9CF-6E94-49FD-81A7-4971B6DF4621}"/>
    <cellStyle name="Normal 2 4 2 2 2 2 3 5" xfId="43718" xr:uid="{09900BA7-85F5-4AE3-A0C7-E848652241D3}"/>
    <cellStyle name="Normal 2 4 2 2 2 2 4" xfId="2856" xr:uid="{85588C7B-4633-49B3-A2AF-9D7BDEA9041C}"/>
    <cellStyle name="Normal 2 4 2 2 2 2 4 2" xfId="30466" xr:uid="{0C0D70AF-A615-412D-B4DE-4B00F60EAC87}"/>
    <cellStyle name="Normal 2 4 2 2 2 2 4 3" xfId="22379" xr:uid="{C586D63E-70D1-4BED-8425-23BB52B48CBD}"/>
    <cellStyle name="Normal 2 4 2 2 2 2 4 4" xfId="44881" xr:uid="{F3BF9B62-15F2-4DDD-90C9-0D794D2A5221}"/>
    <cellStyle name="Normal 2 4 2 2 2 2 5" xfId="4805" xr:uid="{B69DED36-903B-4DF6-82EA-737F718EA3C5}"/>
    <cellStyle name="Normal 2 4 2 2 2 2 5 2" xfId="28502" xr:uid="{B4065D7F-A14A-4856-AE8A-BAC0BDF9C47B}"/>
    <cellStyle name="Normal 2 4 2 2 2 2 5 3" xfId="46808" xr:uid="{7B6AB2E6-340A-4BE5-BD2C-4CF54095FDC4}"/>
    <cellStyle name="Normal 2 4 2 2 2 2 6" xfId="5687" xr:uid="{86A64F9E-3A6A-4905-991D-65BAADFEE4C1}"/>
    <cellStyle name="Normal 2 4 2 2 2 2 6 2" xfId="37824" xr:uid="{4EC657EF-0551-4D3F-A48D-10E981EC25D8}"/>
    <cellStyle name="Normal 2 4 2 2 2 2 6 3" xfId="47687" xr:uid="{8074CE3D-2ABB-41F3-A30F-247C01AC8055}"/>
    <cellStyle name="Normal 2 4 2 2 2 2 7" xfId="11863" xr:uid="{56546437-1D11-44B2-B86A-93E2292A9CA9}"/>
    <cellStyle name="Normal 2 4 2 2 2 2 8" xfId="43140" xr:uid="{E4AB0571-5A3E-4395-A272-0B7561FEC2A3}"/>
    <cellStyle name="Normal 2 4 2 2 2 3" xfId="786" xr:uid="{301FD578-76FF-430D-9DD5-95698FDF885D}"/>
    <cellStyle name="Normal 2 4 2 2 2 3 2" xfId="1934" xr:uid="{1B2C7468-8313-4EC5-93BD-D75C5736B893}"/>
    <cellStyle name="Normal 2 4 2 2 2 3 2 2" xfId="3698" xr:uid="{38470FF5-0120-4D72-8221-ABF3FA3ADADA}"/>
    <cellStyle name="Normal 2 4 2 2 2 3 2 2 2" xfId="31690" xr:uid="{F3F8745E-9988-4E55-9D92-8B3F66652E79}"/>
    <cellStyle name="Normal 2 4 2 2 2 3 2 2 3" xfId="45723" xr:uid="{6402BCE6-CC0E-47A0-9666-8C24BD993E34}"/>
    <cellStyle name="Normal 2 4 2 2 2 3 2 3" xfId="39245" xr:uid="{C84EED40-8F3E-44CA-ACB3-E0B6FE029FE7}"/>
    <cellStyle name="Normal 2 4 2 2 2 3 2 4" xfId="23362" xr:uid="{679C643B-BFDB-4125-8D96-DD8D12E39CD4}"/>
    <cellStyle name="Normal 2 4 2 2 2 3 2 5" xfId="43982" xr:uid="{477C92AF-1300-4491-9374-DFE0174868B5}"/>
    <cellStyle name="Normal 2 4 2 2 2 3 3" xfId="2601" xr:uid="{31630FAD-5710-4A59-80B7-19A7BCA517B0}"/>
    <cellStyle name="Normal 2 4 2 2 2 3 3 2" xfId="34864" xr:uid="{B34D3292-8285-4281-A432-B7DBCDA453E2}"/>
    <cellStyle name="Normal 2 4 2 2 2 3 3 3" xfId="41233" xr:uid="{F04121F5-BFEA-4FAE-B254-0447D566B5F1}"/>
    <cellStyle name="Normal 2 4 2 2 2 3 3 4" xfId="25904" xr:uid="{0343F519-BFB2-4EA0-83BA-DDF7F598B194}"/>
    <cellStyle name="Normal 2 4 2 2 2 3 3 5" xfId="44626" xr:uid="{76E6D3C2-6471-44F2-9642-2808C8B5A075}"/>
    <cellStyle name="Normal 2 4 2 2 2 3 4" xfId="5069" xr:uid="{2C69F322-0B26-4BA4-AE58-AE8D7B3047D3}"/>
    <cellStyle name="Normal 2 4 2 2 2 3 4 2" xfId="29872" xr:uid="{EE05112E-C4CF-41A3-9440-85EC873A5E97}"/>
    <cellStyle name="Normal 2 4 2 2 2 3 4 3" xfId="21879" xr:uid="{BDFF285B-F0CC-4723-9F0A-6AED349F019F}"/>
    <cellStyle name="Normal 2 4 2 2 2 3 4 4" xfId="47072" xr:uid="{5EEE839D-97C3-41B8-84C3-8EFF43132ED3}"/>
    <cellStyle name="Normal 2 4 2 2 2 3 5" xfId="27940" xr:uid="{5C036382-1D14-4FD5-AF76-D5BA516104E3}"/>
    <cellStyle name="Normal 2 4 2 2 2 3 6" xfId="37239" xr:uid="{2C22A4E8-F266-4910-8CB8-D29FEF4EA5D7}"/>
    <cellStyle name="Normal 2 4 2 2 2 3 7" xfId="14036" xr:uid="{88DC030F-81BD-4B48-AA63-9456A3FF70C5}"/>
    <cellStyle name="Normal 2 4 2 2 2 3 8" xfId="42885" xr:uid="{BDDC07B3-39CD-4903-8446-B7BDA2C95DAA}"/>
    <cellStyle name="Normal 2 4 2 2 2 4" xfId="1371" xr:uid="{658C35A6-C422-4C5C-BA57-7770201D13AF}"/>
    <cellStyle name="Normal 2 4 2 2 2 4 2" xfId="3178" xr:uid="{0ECD684E-877B-43DD-BA10-81C2C8EDB0A7}"/>
    <cellStyle name="Normal 2 4 2 2 2 4 2 2" xfId="34153" xr:uid="{0621F0E1-F841-4AD4-8630-2CE1649462E2}"/>
    <cellStyle name="Normal 2 4 2 2 2 4 2 3" xfId="25336" xr:uid="{CE703D30-4DB4-4D0B-BC45-FAD255689496}"/>
    <cellStyle name="Normal 2 4 2 2 2 4 2 4" xfId="45203" xr:uid="{1646ABEF-B51D-4730-95CE-452CF1F12CDE}"/>
    <cellStyle name="Normal 2 4 2 2 2 4 3" xfId="31161" xr:uid="{7B425E62-C991-45DE-8B4D-2D0021B848A9}"/>
    <cellStyle name="Normal 2 4 2 2 2 4 4" xfId="38591" xr:uid="{4C50C7BD-9500-4760-9DC5-D04013FA3479}"/>
    <cellStyle name="Normal 2 4 2 2 2 4 5" xfId="17565" xr:uid="{A08A7E77-395D-4137-AD76-1AD70C2E7AE3}"/>
    <cellStyle name="Normal 2 4 2 2 2 4 6" xfId="43462" xr:uid="{C23FB211-4351-403A-A808-ABED1D6617A8}"/>
    <cellStyle name="Normal 2 4 2 2 2 5" xfId="2307" xr:uid="{B06DD709-F88F-42F9-A67C-43435143DF62}"/>
    <cellStyle name="Normal 2 4 2 2 2 5 2" xfId="32865" xr:uid="{1D079793-13BE-4D8A-8AC5-F4BD105682C6}"/>
    <cellStyle name="Normal 2 4 2 2 2 5 3" xfId="40527" xr:uid="{444598D8-D75F-4BAA-AFCE-0FE0126D517C}"/>
    <cellStyle name="Normal 2 4 2 2 2 5 4" xfId="24318" xr:uid="{654C42D2-A46D-4606-852A-635450125BF9}"/>
    <cellStyle name="Normal 2 4 2 2 2 5 5" xfId="44332" xr:uid="{1F06FA24-407A-4568-958F-45D7B4E86C41}"/>
    <cellStyle name="Normal 2 4 2 2 2 6" xfId="4549" xr:uid="{23148E21-CDA2-4CBC-AE29-142FF27224CA}"/>
    <cellStyle name="Normal 2 4 2 2 2 6 2" xfId="29265" xr:uid="{BDCA60E9-20DF-4A76-A87C-53269A16FFB1}"/>
    <cellStyle name="Normal 2 4 2 2 2 6 3" xfId="21343" xr:uid="{F39D8838-6844-44B1-B45D-AB1C1D879E98}"/>
    <cellStyle name="Normal 2 4 2 2 2 6 4" xfId="46552" xr:uid="{F3CC2FD6-4CC0-44A7-A93E-48AB4A624927}"/>
    <cellStyle name="Normal 2 4 2 2 2 7" xfId="5686" xr:uid="{5634327E-854D-471A-A30D-88AA8069A5EA}"/>
    <cellStyle name="Normal 2 4 2 2 2 7 2" xfId="27353" xr:uid="{5DF9DA84-86EB-4DF2-ADCB-CF19E76255AF}"/>
    <cellStyle name="Normal 2 4 2 2 2 7 3" xfId="47686" xr:uid="{306A807C-87E6-4A72-95FE-0FCC7A2CBDE3}"/>
    <cellStyle name="Normal 2 4 2 2 2 8" xfId="5971" xr:uid="{278641F0-7BA9-4825-A533-AFA71C73EB7F}"/>
    <cellStyle name="Normal 2 4 2 2 2 8 2" xfId="36497" xr:uid="{B6ED154F-F171-4E48-85B6-7509A6F19278}"/>
    <cellStyle name="Normal 2 4 2 2 2 8 3" xfId="47968" xr:uid="{BD14939E-C736-476C-A9A6-D920A16A013A}"/>
    <cellStyle name="Normal 2 4 2 2 2 9" xfId="9830" xr:uid="{00B001F3-2326-4735-B491-03776354F970}"/>
    <cellStyle name="Normal 2 4 2 2 3" xfId="803" xr:uid="{0BC39167-53DB-491C-94CA-311BC4630F7E}"/>
    <cellStyle name="Normal 2 4 2 2 3 10" xfId="9093" xr:uid="{209A7B35-8192-42B2-AE58-4B339B314B3B}"/>
    <cellStyle name="Normal 2 4 2 2 3 11" xfId="42899" xr:uid="{5A2B3CB0-372B-40CC-A1FC-18A1C2C9605B}"/>
    <cellStyle name="Normal 2 4 2 2 3 2" xfId="1948" xr:uid="{BEA650F7-87A4-4867-A905-0C3E6A38C1EA}"/>
    <cellStyle name="Normal 2 4 2 2 3 2 2" xfId="3711" xr:uid="{AB1B54D6-A391-41B2-9265-62D151F7E192}"/>
    <cellStyle name="Normal 2 4 2 2 3 2 2 2" xfId="26577" xr:uid="{16D090EC-150A-4950-ACB4-A68CAFBF2FAD}"/>
    <cellStyle name="Normal 2 4 2 2 3 2 2 2 2" xfId="35638" xr:uid="{21CBB300-E743-40B3-AA86-5F0ECA13EAF4}"/>
    <cellStyle name="Normal 2 4 2 2 3 2 2 3" xfId="32360" xr:uid="{FFCD83BB-2012-4FE3-A2C9-A545BA4CA24A}"/>
    <cellStyle name="Normal 2 4 2 2 3 2 2 4" xfId="39983" xr:uid="{C76DA675-31A4-40A2-89F9-CF4E045E66C7}"/>
    <cellStyle name="Normal 2 4 2 2 3 2 2 5" xfId="23890" xr:uid="{C7EF3329-4D89-4A7F-A07E-ACE798A4FA91}"/>
    <cellStyle name="Normal 2 4 2 2 3 2 2 6" xfId="45736" xr:uid="{3A252197-159C-4F75-99FC-32B245B1E6AE}"/>
    <cellStyle name="Normal 2 4 2 2 3 2 3" xfId="5082" xr:uid="{6354D461-CF81-4E8E-A260-BCF45AECDA01}"/>
    <cellStyle name="Normal 2 4 2 2 3 2 3 2" xfId="33607" xr:uid="{D9813EF5-67BC-4408-8457-DA35A0D895CD}"/>
    <cellStyle name="Normal 2 4 2 2 3 2 3 3" xfId="41966" xr:uid="{8B203C7F-5AE6-4CA0-8761-E3B15D439952}"/>
    <cellStyle name="Normal 2 4 2 2 3 2 3 4" xfId="24853" xr:uid="{039128DF-E782-495D-8C66-6B453433F9EC}"/>
    <cellStyle name="Normal 2 4 2 2 3 2 3 5" xfId="47085" xr:uid="{A41DF58A-FBC6-4E1A-9942-83C8574EB9BD}"/>
    <cellStyle name="Normal 2 4 2 2 3 2 4" xfId="22551" xr:uid="{E2671A42-7136-4C6D-BFD3-8FAD36E9A796}"/>
    <cellStyle name="Normal 2 4 2 2 3 2 4 2" xfId="30665" xr:uid="{52E40294-33EE-46EC-A799-FFB6D64B128A}"/>
    <cellStyle name="Normal 2 4 2 2 3 2 5" xfId="28688" xr:uid="{90E72727-82BA-4DAA-B04C-B7E72AEF1BF7}"/>
    <cellStyle name="Normal 2 4 2 2 3 2 6" xfId="38023" xr:uid="{49DBC5A7-3F92-4C8E-B8CB-99BD56C58821}"/>
    <cellStyle name="Normal 2 4 2 2 3 2 7" xfId="20892" xr:uid="{7E0B9E55-99A9-410C-BC8E-9FCA7E7ED612}"/>
    <cellStyle name="Normal 2 4 2 2 3 2 8" xfId="43995" xr:uid="{3758FF51-6804-4D87-9C60-456B6ABCC969}"/>
    <cellStyle name="Normal 2 4 2 2 3 3" xfId="1386" xr:uid="{1E777710-3968-47A0-83D4-EA6DABEB9B9A}"/>
    <cellStyle name="Normal 2 4 2 2 3 3 2" xfId="3193" xr:uid="{416155EB-AA3F-45D2-8EF3-341E39850E86}"/>
    <cellStyle name="Normal 2 4 2 2 3 3 2 2" xfId="31868" xr:uid="{EDCB4700-7301-4A88-8B5E-597C71A763BD}"/>
    <cellStyle name="Normal 2 4 2 2 3 3 2 3" xfId="39420" xr:uid="{63468E50-7802-4BA4-BB4D-1B8467E4F276}"/>
    <cellStyle name="Normal 2 4 2 2 3 3 2 4" xfId="23536" xr:uid="{B98EA1B0-CA68-46C7-BD53-7C4592B90C81}"/>
    <cellStyle name="Normal 2 4 2 2 3 3 2 5" xfId="45218" xr:uid="{66918ACC-B066-4DA7-A687-A39011C8D1C7}"/>
    <cellStyle name="Normal 2 4 2 2 3 3 3" xfId="26082" xr:uid="{E78E9F26-7AB5-4646-B43F-431BE1A5FD76}"/>
    <cellStyle name="Normal 2 4 2 2 3 3 3 2" xfId="35059" xr:uid="{C80AA956-DFEC-4D40-95DB-277AB79761D6}"/>
    <cellStyle name="Normal 2 4 2 2 3 3 3 3" xfId="41425" xr:uid="{F81E873F-1A06-4EBA-9085-0A4EFB666655}"/>
    <cellStyle name="Normal 2 4 2 2 3 3 4" xfId="22059" xr:uid="{DEBD46B8-96F0-424A-B924-46E5635F93B1}"/>
    <cellStyle name="Normal 2 4 2 2 3 3 4 2" xfId="30077" xr:uid="{29D7A3D5-03CD-442A-B471-E00CE55CE56B}"/>
    <cellStyle name="Normal 2 4 2 2 3 3 5" xfId="28136" xr:uid="{E5C92D43-D502-4A39-86C6-8210A5499CAF}"/>
    <cellStyle name="Normal 2 4 2 2 3 3 6" xfId="37444" xr:uid="{12C438DB-B543-4629-9EDD-72C06F4DFE3C}"/>
    <cellStyle name="Normal 2 4 2 2 3 3 7" xfId="20574" xr:uid="{01C46901-641F-46FA-9D43-23DDFF2742E6}"/>
    <cellStyle name="Normal 2 4 2 2 3 3 8" xfId="43477" xr:uid="{7B5FC886-402F-4996-AE18-DA3D79ABB714}"/>
    <cellStyle name="Normal 2 4 2 2 3 4" xfId="2615" xr:uid="{11D3199A-9F15-44C2-B143-DF1C389D61CA}"/>
    <cellStyle name="Normal 2 4 2 2 3 4 2" xfId="25516" xr:uid="{0CD7E249-5309-4DB7-B58A-E2E583C80C4C}"/>
    <cellStyle name="Normal 2 4 2 2 3 4 2 2" xfId="34352" xr:uid="{E9EBB27D-37F7-41E2-8E68-A0D712C4753D}"/>
    <cellStyle name="Normal 2 4 2 2 3 4 3" xfId="31340" xr:uid="{77D924B3-1495-4BCA-9DAD-DFBC86A5B527}"/>
    <cellStyle name="Normal 2 4 2 2 3 4 4" xfId="38786" xr:uid="{838D9AD6-DB53-46E3-B6FB-6A4F047ABA3F}"/>
    <cellStyle name="Normal 2 4 2 2 3 4 5" xfId="23060" xr:uid="{F02A0F30-273B-44B8-886C-E2A7351EDD1C}"/>
    <cellStyle name="Normal 2 4 2 2 3 4 6" xfId="44640" xr:uid="{65178909-3D40-47C5-B502-9E5245D48568}"/>
    <cellStyle name="Normal 2 4 2 2 3 5" xfId="4564" xr:uid="{BBA5852C-CAC7-4706-96EC-1B43C368FA8A}"/>
    <cellStyle name="Normal 2 4 2 2 3 5 2" xfId="33055" xr:uid="{D46FAF44-2E4B-4555-910D-820FF39E5851}"/>
    <cellStyle name="Normal 2 4 2 2 3 5 3" xfId="40714" xr:uid="{0942C6C8-0A74-44D7-BD16-51AC62A2EDDA}"/>
    <cellStyle name="Normal 2 4 2 2 3 5 4" xfId="24497" xr:uid="{37D3147C-6660-4DAD-B2BF-881B916F44E7}"/>
    <cellStyle name="Normal 2 4 2 2 3 5 5" xfId="46567" xr:uid="{C601EA11-AA38-4D18-8FA9-6DC4747A75E9}"/>
    <cellStyle name="Normal 2 4 2 2 3 6" xfId="5688" xr:uid="{E927C54F-B0BC-4BDB-B8DD-D01F9DA4D90D}"/>
    <cellStyle name="Normal 2 4 2 2 3 6 2" xfId="29469" xr:uid="{8E9CD5C5-1600-44C4-85DC-EACD16A663A6}"/>
    <cellStyle name="Normal 2 4 2 2 3 6 3" xfId="21522" xr:uid="{A38A0FFE-4191-45F4-BB8F-67C6BF00E654}"/>
    <cellStyle name="Normal 2 4 2 2 3 6 4" xfId="47688" xr:uid="{6BCC91AD-F4A5-4F77-B666-D7717F3AA8D6}"/>
    <cellStyle name="Normal 2 4 2 2 3 7" xfId="27543" xr:uid="{80B54D03-3339-4447-B2E3-686606D5485E}"/>
    <cellStyle name="Normal 2 4 2 2 3 8" xfId="36700" xr:uid="{285AEE18-01B6-448D-9682-47EC50513AF1}"/>
    <cellStyle name="Normal 2 4 2 2 3 9" xfId="20234" xr:uid="{D4AB0CE6-1E9E-43D9-83F3-9E9F3F6C9FB6}"/>
    <cellStyle name="Normal 2 4 2 2 4" xfId="301" xr:uid="{6ADD1CF2-04FE-4410-AF87-9F83A16B5735}"/>
    <cellStyle name="Normal 2 4 2 2 4 2" xfId="1689" xr:uid="{6C7DF5EC-4E71-4C9B-921B-4A88768BCCBA}"/>
    <cellStyle name="Normal 2 4 2 2 4 2 2" xfId="3474" xr:uid="{F8A6D244-A849-4F4F-9258-6FB96F1826DF}"/>
    <cellStyle name="Normal 2 4 2 2 4 2 2 2" xfId="35256" xr:uid="{1485A5DB-A663-4037-8276-6F1D7FE88A55}"/>
    <cellStyle name="Normal 2 4 2 2 4 2 2 3" xfId="26238" xr:uid="{D6B769F3-A01E-4B0F-A302-B78FBC4681FC}"/>
    <cellStyle name="Normal 2 4 2 2 4 2 2 4" xfId="45499" xr:uid="{3E43DDEA-814E-4022-8C8B-B30E1778411F}"/>
    <cellStyle name="Normal 2 4 2 2 4 2 3" xfId="32023" xr:uid="{217B7BA1-E947-4F9B-9E8E-E20E1D890591}"/>
    <cellStyle name="Normal 2 4 2 2 4 2 4" xfId="39609" xr:uid="{BCFE8390-9707-4A44-B4DF-FCDA1FD875F0}"/>
    <cellStyle name="Normal 2 4 2 2 4 2 5" xfId="15280" xr:uid="{FE5FDECC-AE7B-41D1-ABCD-EC081BC55E5E}"/>
    <cellStyle name="Normal 2 4 2 2 4 2 6" xfId="43758" xr:uid="{EE2E1901-95AD-4240-9255-985843AB530C}"/>
    <cellStyle name="Normal 2 4 2 2 4 3" xfId="2360" xr:uid="{C53B83C8-9EE1-4C40-89FF-6A27BBA643B8}"/>
    <cellStyle name="Normal 2 4 2 2 4 3 2" xfId="33242" xr:uid="{52A0A906-8F0C-4333-ADA3-1535CA4B9800}"/>
    <cellStyle name="Normal 2 4 2 2 4 3 3" xfId="41607" xr:uid="{975D68FD-5D2D-4580-8866-9B3CB69DC2D4}"/>
    <cellStyle name="Normal 2 4 2 2 4 3 4" xfId="18807" xr:uid="{5884CE07-6424-42EC-A4EF-C68C745260CF}"/>
    <cellStyle name="Normal 2 4 2 2 4 3 5" xfId="44385" xr:uid="{A249A2E0-AEBE-4DC8-85B4-21599935ED5D}"/>
    <cellStyle name="Normal 2 4 2 2 4 4" xfId="4845" xr:uid="{F2A57B68-46BA-4791-82C9-7ED99DA704E8}"/>
    <cellStyle name="Normal 2 4 2 2 4 4 2" xfId="30275" xr:uid="{6622E0AE-7981-4A95-BE01-C63AC88A910E}"/>
    <cellStyle name="Normal 2 4 2 2 4 4 3" xfId="22214" xr:uid="{B00760B7-CC11-4D53-AC85-C6C656E4449A}"/>
    <cellStyle name="Normal 2 4 2 2 4 4 4" xfId="46848" xr:uid="{6D4680E9-CEB1-4661-86C0-776A8E807234}"/>
    <cellStyle name="Normal 2 4 2 2 4 5" xfId="28323" xr:uid="{9570C7D7-4AA8-400B-9126-DEAE57396C5E}"/>
    <cellStyle name="Normal 2 4 2 2 4 6" xfId="37641" xr:uid="{C2BE760B-2512-4674-92D1-14B71EB2DE09}"/>
    <cellStyle name="Normal 2 4 2 2 4 7" xfId="11701" xr:uid="{097BF9DD-A483-4996-91DC-F22E6298D026}"/>
    <cellStyle name="Normal 2 4 2 2 4 8" xfId="42644" xr:uid="{E2F3D756-2CAE-4E34-8703-07DC8A4E1B99}"/>
    <cellStyle name="Normal 2 4 2 2 5" xfId="1099" xr:uid="{994D2D56-29E8-4B54-986C-9B22520305FB}"/>
    <cellStyle name="Normal 2 4 2 2 5 2" xfId="2908" xr:uid="{914A46BF-511B-4B8D-B05F-7BA7263BB014}"/>
    <cellStyle name="Normal 2 4 2 2 5 2 2" xfId="31523" xr:uid="{ABBEAFC9-764A-4896-80B4-F9008F4347C8}"/>
    <cellStyle name="Normal 2 4 2 2 5 2 3" xfId="39081" xr:uid="{7F1EE356-532A-45B3-8A03-E490837ADE28}"/>
    <cellStyle name="Normal 2 4 2 2 5 2 4" xfId="23210" xr:uid="{A5EBB6A9-81B4-434B-B4AC-0910A44455D0}"/>
    <cellStyle name="Normal 2 4 2 2 5 2 5" xfId="44933" xr:uid="{C182F827-365E-4592-96AB-9F11B267768F}"/>
    <cellStyle name="Normal 2 4 2 2 5 3" xfId="25745" xr:uid="{2F7AE2E5-262A-4ED8-92C2-FA0C3B6531E8}"/>
    <cellStyle name="Normal 2 4 2 2 5 3 2" xfId="34675" xr:uid="{727D0BF1-9607-430D-8A18-388E53FD0C3E}"/>
    <cellStyle name="Normal 2 4 2 2 5 3 3" xfId="41047" xr:uid="{4A7C307F-EA36-4480-88B9-8ECC99A189E7}"/>
    <cellStyle name="Normal 2 4 2 2 5 4" xfId="21707" xr:uid="{F4E86304-FDCD-47E3-8977-E979BCB21D59}"/>
    <cellStyle name="Normal 2 4 2 2 5 4 2" xfId="29673" xr:uid="{AA5ADA33-F26A-4B26-90E3-D3B4C83BBE16}"/>
    <cellStyle name="Normal 2 4 2 2 5 5" xfId="27751" xr:uid="{540D2AB9-F4FA-4E94-A44E-551B872F3AD9}"/>
    <cellStyle name="Normal 2 4 2 2 5 6" xfId="37041" xr:uid="{A0A4FBC7-F6F6-4CBD-A183-E10849CA0EFA}"/>
    <cellStyle name="Normal 2 4 2 2 5 7" xfId="13883" xr:uid="{632AF7D3-EBFA-4E79-A019-5FF350E98D51}"/>
    <cellStyle name="Normal 2 4 2 2 5 8" xfId="43192" xr:uid="{ADA044D9-C85A-4434-9CE1-C2DF7D8F9B10}"/>
    <cellStyle name="Normal 2 4 2 2 6" xfId="1130" xr:uid="{9696CEBC-E2CF-4A9B-81A7-D902BF0F2968}"/>
    <cellStyle name="Normal 2 4 2 2 6 2" xfId="2937" xr:uid="{66E30DE1-55D1-4683-AE13-93535DCF2856}"/>
    <cellStyle name="Normal 2 4 2 2 6 2 2" xfId="33970" xr:uid="{C16BAC33-6CC4-4F25-B84C-CF724CDFCA90}"/>
    <cellStyle name="Normal 2 4 2 2 6 2 3" xfId="25164" xr:uid="{A903BB34-BB22-4A8C-9AF2-8A23BAB8C856}"/>
    <cellStyle name="Normal 2 4 2 2 6 2 4" xfId="44962" xr:uid="{A18FA1D6-1311-4E59-859C-775D750A1945}"/>
    <cellStyle name="Normal 2 4 2 2 6 3" xfId="30991" xr:uid="{4CCBDB1C-7D3C-4F8E-80B4-4030C35167A5}"/>
    <cellStyle name="Normal 2 4 2 2 6 4" xfId="38413" xr:uid="{641A6AB2-215F-4A7F-B829-4E3CBB1A4AA7}"/>
    <cellStyle name="Normal 2 4 2 2 6 5" xfId="17416" xr:uid="{1737E1EE-CF49-4DC4-853C-B97C3478E7D7}"/>
    <cellStyle name="Normal 2 4 2 2 6 6" xfId="43221" xr:uid="{A00019ED-314F-424B-9991-4E015E2B24E7}"/>
    <cellStyle name="Normal 2 4 2 2 7" xfId="2250" xr:uid="{9DB39131-3F67-4224-840C-46980EBFC6B8}"/>
    <cellStyle name="Normal 2 4 2 2 7 2" xfId="32686" xr:uid="{B4C1456C-0859-4180-A3AA-79AF3F37EDDA}"/>
    <cellStyle name="Normal 2 4 2 2 7 3" xfId="40351" xr:uid="{7A15BAED-D4AB-43B2-B8B4-DDA38DE07EAA}"/>
    <cellStyle name="Normal 2 4 2 2 7 4" xfId="24164" xr:uid="{6061C9B4-6913-46EF-AD59-131CCF2BF2E2}"/>
    <cellStyle name="Normal 2 4 2 2 7 5" xfId="44275" xr:uid="{FD23A783-9B47-4A78-87B6-8A5E9254A82E}"/>
    <cellStyle name="Normal 2 4 2 2 8" xfId="4013" xr:uid="{A24B2DC1-506C-4BC5-B4F6-6BE06E828FF5}"/>
    <cellStyle name="Normal 2 4 2 2 8 2" xfId="29067" xr:uid="{CF9C826D-55B6-4D93-956A-648A2966633C}"/>
    <cellStyle name="Normal 2 4 2 2 8 3" xfId="21170" xr:uid="{4B686428-EEC4-4441-A964-46D831613D48}"/>
    <cellStyle name="Normal 2 4 2 2 8 4" xfId="46018" xr:uid="{4684850F-FD38-4BBA-9A4C-A1FC224AF622}"/>
    <cellStyle name="Normal 2 4 2 2 9" xfId="4091" xr:uid="{8957C52E-C977-43D6-879F-5E4163871F8F}"/>
    <cellStyle name="Normal 2 4 2 2 9 2" xfId="27175" xr:uid="{A5D3E5E9-88BB-45BF-8F43-6C59E97BA0F1}"/>
    <cellStyle name="Normal 2 4 2 2 9 3" xfId="46095" xr:uid="{58690A92-907C-47FA-8BDE-2549E15C8340}"/>
    <cellStyle name="Normal 2 4 2 20" xfId="48082" xr:uid="{3AA2ECBC-D013-4AAB-998E-7FE1A3BD00C0}"/>
    <cellStyle name="Normal 2 4 2 3" xfId="233" xr:uid="{F38261E4-AA0C-4FA0-BAA4-E6DB57783278}"/>
    <cellStyle name="Normal 2 4 2 3 10" xfId="42579" xr:uid="{8926B89F-5CCB-4E42-AA7B-DD2E75B6C218}"/>
    <cellStyle name="Normal 2 4 2 3 11" xfId="48065" xr:uid="{5CCE02ED-FF08-4F1D-BFC3-E9370910C357}"/>
    <cellStyle name="Normal 2 4 2 3 2" xfId="1040" xr:uid="{36C3EE95-866A-4BC1-8EB3-DDEF436EB8FB}"/>
    <cellStyle name="Normal 2 4 2 3 2 2" xfId="2182" xr:uid="{85DF8734-7111-4DA8-8AC2-1D47342450F7}"/>
    <cellStyle name="Normal 2 4 2 3 2 2 2" xfId="3945" xr:uid="{8F9B7F24-46CC-4399-834D-6AEC396303A9}"/>
    <cellStyle name="Normal 2 4 2 3 2 2 2 2" xfId="15319" xr:uid="{7A362C19-D852-4732-A7FC-0A3C67236F3B}"/>
    <cellStyle name="Normal 2 4 2 3 2 2 2 3" xfId="45970" xr:uid="{54423AE6-864C-42FF-A984-017D53244185}"/>
    <cellStyle name="Normal 2 4 2 3 2 2 3" xfId="5316" xr:uid="{F1A1E2D7-3122-4286-AC38-21094CD293EA}"/>
    <cellStyle name="Normal 2 4 2 3 2 2 3 2" xfId="18846" xr:uid="{C36A05B4-5811-4F90-B281-87189210A9F7}"/>
    <cellStyle name="Normal 2 4 2 3 2 2 3 3" xfId="47319" xr:uid="{599B64D2-BFD0-43A5-BB8B-D5419B016F71}"/>
    <cellStyle name="Normal 2 4 2 3 2 2 4" xfId="11740" xr:uid="{3B4182DF-5C64-4747-8ED4-64608385960C}"/>
    <cellStyle name="Normal 2 4 2 3 2 2 5" xfId="44229" xr:uid="{95CD4B6A-8626-4D1A-9CEA-25CD49526CD1}"/>
    <cellStyle name="Normal 2 4 2 3 2 3" xfId="1623" xr:uid="{D431ADE5-8976-4F4B-9491-70C76B632468}"/>
    <cellStyle name="Normal 2 4 2 3 2 3 2" xfId="3430" xr:uid="{42653C83-E1AA-43C1-BEDE-2B7ADFB610A1}"/>
    <cellStyle name="Normal 2 4 2 3 2 3 2 2" xfId="45455" xr:uid="{C753FF13-934F-4DE3-9756-1C1D4C47B9B2}"/>
    <cellStyle name="Normal 2 4 2 3 2 3 3" xfId="13912" xr:uid="{88DC8A46-1D25-4BD1-BF7B-6EB024CFBA69}"/>
    <cellStyle name="Normal 2 4 2 3 2 3 4" xfId="43714" xr:uid="{6D1EADCE-E406-4A0C-AB49-3458016BD2AE}"/>
    <cellStyle name="Normal 2 4 2 3 2 4" xfId="2852" xr:uid="{42A0CC9A-5F3B-4ABE-9662-C6EE4ABC1284}"/>
    <cellStyle name="Normal 2 4 2 3 2 4 2" xfId="17444" xr:uid="{A424CE45-121F-4314-B96C-53CEA94AB1E1}"/>
    <cellStyle name="Normal 2 4 2 3 2 4 3" xfId="44877" xr:uid="{38920724-ACFB-43D9-A4A2-35559D4C74C7}"/>
    <cellStyle name="Normal 2 4 2 3 2 5" xfId="4801" xr:uid="{26AF107A-09DC-40CF-8E89-9EF06A5A109E}"/>
    <cellStyle name="Normal 2 4 2 3 2 5 2" xfId="46804" xr:uid="{95F6A03C-FC8F-4BCD-84C1-2BCC168D44C3}"/>
    <cellStyle name="Normal 2 4 2 3 2 6" xfId="5690" xr:uid="{F847CA15-5B0F-4A50-BD49-537DA73FA5FB}"/>
    <cellStyle name="Normal 2 4 2 3 2 6 2" xfId="47690" xr:uid="{302A3C3E-BD5B-4EA2-A1E0-58D041595C2E}"/>
    <cellStyle name="Normal 2 4 2 3 2 7" xfId="9094" xr:uid="{DEBAED2E-7776-4FEA-B7D9-EA3CCC31657E}"/>
    <cellStyle name="Normal 2 4 2 3 2 8" xfId="43136" xr:uid="{316EED8B-6DB9-4885-A4B6-361CDCC8627A}"/>
    <cellStyle name="Normal 2 4 2 3 3" xfId="773" xr:uid="{23B55C72-FB6E-4B95-8A84-1C54EF5CBF56}"/>
    <cellStyle name="Normal 2 4 2 3 3 2" xfId="1930" xr:uid="{08DFEBEF-12AB-4B6D-BB79-DADEA5E30D54}"/>
    <cellStyle name="Normal 2 4 2 3 3 2 2" xfId="3695" xr:uid="{A1BD8354-2B5D-4E5B-90B6-2488F6556609}"/>
    <cellStyle name="Normal 2 4 2 3 3 2 2 2" xfId="45720" xr:uid="{FE2C6B0D-AEDD-4C7F-B5D1-8AA05B159406}"/>
    <cellStyle name="Normal 2 4 2 3 3 2 3" xfId="43979" xr:uid="{3A3F8A0C-7B3C-487C-B513-801F01BDA7F3}"/>
    <cellStyle name="Normal 2 4 2 3 3 3" xfId="2597" xr:uid="{FFEC6498-1C12-4CE5-8991-809B957DBF42}"/>
    <cellStyle name="Normal 2 4 2 3 3 3 2" xfId="44622" xr:uid="{1CF89D65-0CA0-4707-8278-52A27ACF0A21}"/>
    <cellStyle name="Normal 2 4 2 3 3 4" xfId="5066" xr:uid="{5042F134-39C0-43F8-88E5-A92654E6C0E4}"/>
    <cellStyle name="Normal 2 4 2 3 3 4 2" xfId="47069" xr:uid="{7BE2D067-E187-442F-9C94-E721F66800F3}"/>
    <cellStyle name="Normal 2 4 2 3 3 5" xfId="42881" xr:uid="{9E504048-B88C-46BF-83F2-3229E0BB73EC}"/>
    <cellStyle name="Normal 2 4 2 3 4" xfId="1367" xr:uid="{32309219-7250-4AF1-A597-C5BE5B191A96}"/>
    <cellStyle name="Normal 2 4 2 3 4 2" xfId="3174" xr:uid="{C4F12F33-BB5E-41D9-803E-9E3CB66FE503}"/>
    <cellStyle name="Normal 2 4 2 3 4 2 2" xfId="45199" xr:uid="{5550060F-704F-4A2C-A7FD-18664451B8C0}"/>
    <cellStyle name="Normal 2 4 2 3 4 3" xfId="43458" xr:uid="{68933D28-BD9E-4BD8-B8E3-6E98593064BB}"/>
    <cellStyle name="Normal 2 4 2 3 5" xfId="2295" xr:uid="{BCAEA09E-1B33-406E-AC2F-41032580BC09}"/>
    <cellStyle name="Normal 2 4 2 3 5 2" xfId="44320" xr:uid="{B19633C7-12EB-450D-B0A4-35AD0EAB4657}"/>
    <cellStyle name="Normal 2 4 2 3 6" xfId="4545" xr:uid="{B822DA37-1584-4C78-BD93-44DDA9934FCA}"/>
    <cellStyle name="Normal 2 4 2 3 6 2" xfId="46548" xr:uid="{76CEF155-9FAC-411A-8F9E-953ACEC6C3FE}"/>
    <cellStyle name="Normal 2 4 2 3 7" xfId="5689" xr:uid="{5370F6A4-238F-45AB-9C03-39C4D9F351EC}"/>
    <cellStyle name="Normal 2 4 2 3 7 2" xfId="47689" xr:uid="{1A9CD42D-561B-4428-83BE-67B21F79A295}"/>
    <cellStyle name="Normal 2 4 2 3 8" xfId="5960" xr:uid="{FE4FF344-6F71-413D-BD3F-9CEE4E614C2E}"/>
    <cellStyle name="Normal 2 4 2 3 8 2" xfId="47957" xr:uid="{603079CB-DA47-43EE-A7FC-A910371800D7}"/>
    <cellStyle name="Normal 2 4 2 3 9" xfId="8893" xr:uid="{57C68B20-7297-4D74-B639-C8C92454C31C}"/>
    <cellStyle name="Normal 2 4 2 4" xfId="793" xr:uid="{4724CE33-F9C8-4754-BC01-9D4D0551F35E}"/>
    <cellStyle name="Normal 2 4 2 4 2" xfId="1938" xr:uid="{64E71E57-DF1D-4FC9-A59F-770115ADEA6A}"/>
    <cellStyle name="Normal 2 4 2 4 2 2" xfId="3701" xr:uid="{0E3EA1D2-F7AC-46BD-BAF2-12FA2685D95C}"/>
    <cellStyle name="Normal 2 4 2 4 2 2 2" xfId="45726" xr:uid="{1EDCEADA-93F9-41B6-93CF-03BCAF18E840}"/>
    <cellStyle name="Normal 2 4 2 4 2 3" xfId="5072" xr:uid="{402E1A7F-DEA3-444D-AA41-24B0C3251C12}"/>
    <cellStyle name="Normal 2 4 2 4 2 3 2" xfId="47075" xr:uid="{E06F3753-10AF-4AE3-A479-0884629F210A}"/>
    <cellStyle name="Normal 2 4 2 4 2 4" xfId="43985" xr:uid="{1D90B227-77DE-4F60-BCC8-676D1B3F162B}"/>
    <cellStyle name="Normal 2 4 2 4 3" xfId="1375" xr:uid="{F032EB1A-5585-4C70-933E-4ACA558967C5}"/>
    <cellStyle name="Normal 2 4 2 4 3 2" xfId="3182" xr:uid="{E53F9BB2-1FAA-4C35-9E56-FD94DC7ED9E7}"/>
    <cellStyle name="Normal 2 4 2 4 3 2 2" xfId="45207" xr:uid="{898614F6-3D4F-48E5-8C4D-6C864B5A2709}"/>
    <cellStyle name="Normal 2 4 2 4 3 3" xfId="43466" xr:uid="{394E7974-C378-4F39-A541-794976DB19E4}"/>
    <cellStyle name="Normal 2 4 2 4 4" xfId="2605" xr:uid="{9F3C56C3-8532-45D2-8CE0-6D9DFBE47195}"/>
    <cellStyle name="Normal 2 4 2 4 4 2" xfId="44630" xr:uid="{257B2AE0-5D0B-4954-889A-65D094CDB36D}"/>
    <cellStyle name="Normal 2 4 2 4 5" xfId="4553" xr:uid="{86A5C352-B7A8-457D-A3E1-5A026ABCDEC3}"/>
    <cellStyle name="Normal 2 4 2 4 5 2" xfId="46556" xr:uid="{CD4C87C7-AF89-4B16-84B4-B90B64C1A650}"/>
    <cellStyle name="Normal 2 4 2 4 6" xfId="5691" xr:uid="{32442727-7BDF-418C-8130-2522AC4ABE92}"/>
    <cellStyle name="Normal 2 4 2 4 6 2" xfId="47691" xr:uid="{4D7A316E-C9C7-41CA-909A-3514DD89768F}"/>
    <cellStyle name="Normal 2 4 2 4 7" xfId="9535" xr:uid="{4F0CBB9D-6180-4CE1-8B14-2F9763CBDCEA}"/>
    <cellStyle name="Normal 2 4 2 4 8" xfId="42889" xr:uid="{4EB7F333-057B-4EB3-A12D-1AA2CCF6F116}"/>
    <cellStyle name="Normal 2 4 2 5" xfId="293" xr:uid="{60609D54-09E5-4EEC-B46F-91D98217C83C}"/>
    <cellStyle name="Normal 2 4 2 5 2" xfId="1688" xr:uid="{F1DD2871-740A-478A-9220-CA1388310D28}"/>
    <cellStyle name="Normal 2 4 2 5 2 2" xfId="3473" xr:uid="{F1CE5DE0-796A-4DB6-BDA8-1E6A90672F7E}"/>
    <cellStyle name="Normal 2 4 2 5 2 2 2" xfId="45498" xr:uid="{F1EBB0C0-A3F2-4FED-99E6-99EA0B1B72C7}"/>
    <cellStyle name="Normal 2 4 2 5 2 3" xfId="43757" xr:uid="{D149FA9B-F9B4-45E6-A13A-86F427D22236}"/>
    <cellStyle name="Normal 2 4 2 5 3" xfId="2352" xr:uid="{EB40BC17-D28D-4DA2-BABA-C9DF50363686}"/>
    <cellStyle name="Normal 2 4 2 5 3 2" xfId="44377" xr:uid="{7C327167-428B-472C-8C15-8D901B73CB4F}"/>
    <cellStyle name="Normal 2 4 2 5 4" xfId="4844" xr:uid="{70498B0C-78EB-4396-9F8F-974C94BB66E0}"/>
    <cellStyle name="Normal 2 4 2 5 4 2" xfId="46847" xr:uid="{3EA68EB6-0437-4EEF-82DA-13203145E170}"/>
    <cellStyle name="Normal 2 4 2 5 5" xfId="8851" xr:uid="{543073B7-9A1C-4D68-AAA8-3F2B13D8C592}"/>
    <cellStyle name="Normal 2 4 2 5 6" xfId="42636" xr:uid="{07094BE2-1928-4454-9849-C9DE05AEFA1A}"/>
    <cellStyle name="Normal 2 4 2 6" xfId="1088" xr:uid="{5744D21E-020D-474D-A2D5-C4E89462CADD}"/>
    <cellStyle name="Normal 2 4 2 6 2" xfId="2897" xr:uid="{84AB64D1-F802-4422-A7C7-55C96260756A}"/>
    <cellStyle name="Normal 2 4 2 6 2 2" xfId="44922" xr:uid="{2AE03467-46FA-4873-859E-9669BC5D5121}"/>
    <cellStyle name="Normal 2 4 2 6 3" xfId="8037" xr:uid="{EC148FB0-08A5-4079-936B-DB100EFCD184}"/>
    <cellStyle name="Normal 2 4 2 6 4" xfId="43181" xr:uid="{E5CAF471-A774-41EE-AFD6-7D22EBEA552A}"/>
    <cellStyle name="Normal 2 4 2 7" xfId="1119" xr:uid="{38B98E35-9E14-4ACD-A53D-D84F708FE1F6}"/>
    <cellStyle name="Normal 2 4 2 7 2" xfId="2926" xr:uid="{BC21E1B2-16F6-4EF7-B4F7-8E0D9B1AAEE4}"/>
    <cellStyle name="Normal 2 4 2 7 2 2" xfId="44951" xr:uid="{16A69756-4E34-4415-9FA4-85B3478F67DB}"/>
    <cellStyle name="Normal 2 4 2 7 3" xfId="7392" xr:uid="{E82D479E-4E8E-412B-B1A2-8CA59A454B38}"/>
    <cellStyle name="Normal 2 4 2 7 4" xfId="43210" xr:uid="{6C8BB87A-64A6-4036-B5D8-925C438F522C}"/>
    <cellStyle name="Normal 2 4 2 8" xfId="2239" xr:uid="{92E04FE8-C2A2-4B2B-863C-978111984EEF}"/>
    <cellStyle name="Normal 2 4 2 8 2" xfId="13362" xr:uid="{F1861162-B2CD-4936-BDCE-9DB65C69A0DA}"/>
    <cellStyle name="Normal 2 4 2 8 3" xfId="44264" xr:uid="{C50C78D4-C964-4DF8-B547-3CB6DFF6F331}"/>
    <cellStyle name="Normal 2 4 2 9" xfId="4001" xr:uid="{65D8066A-AA04-4D78-B12F-CBE2FA2F6687}"/>
    <cellStyle name="Normal 2 4 2 9 2" xfId="16898" xr:uid="{65DB1C1C-9A03-427C-ABD7-A84241AC7B72}"/>
    <cellStyle name="Normal 2 4 2 9 3" xfId="46006" xr:uid="{01344773-F185-4A26-BA27-F2ADED0FAA42}"/>
    <cellStyle name="Normal 2 4 3" xfId="127" xr:uid="{A6F5FAE9-73D0-4F8B-81C5-5C2572C0C1C9}"/>
    <cellStyle name="Normal 2 4 3 10" xfId="4167" xr:uid="{B25D493D-1105-4818-964D-ABF2C257F058}"/>
    <cellStyle name="Normal 2 4 3 10 2" xfId="36294" xr:uid="{32DCF8ED-F693-480B-B301-AFE70832DF3A}"/>
    <cellStyle name="Normal 2 4 3 10 3" xfId="46171" xr:uid="{7FE97544-18A9-477D-AD62-3394EF09AA54}"/>
    <cellStyle name="Normal 2 4 3 11" xfId="4244" xr:uid="{023E858B-6690-4332-B4D3-DAAD5BC02A59}"/>
    <cellStyle name="Normal 2 4 3 11 2" xfId="46248" xr:uid="{F1863E16-4915-436E-9755-44A72EDDB8C6}"/>
    <cellStyle name="Normal 2 4 3 12" xfId="4319" xr:uid="{06258922-150D-482A-8043-3757DDFEAFA9}"/>
    <cellStyle name="Normal 2 4 3 12 2" xfId="46322" xr:uid="{5F432849-E01A-4F0A-BFDC-39253DC7EE7B}"/>
    <cellStyle name="Normal 2 4 3 13" xfId="5692" xr:uid="{534465BD-7B3F-4783-B096-930AE5AAB906}"/>
    <cellStyle name="Normal 2 4 3 13 2" xfId="47692" xr:uid="{7F70BAFE-4A15-49BD-87DB-C1AE863FEFEC}"/>
    <cellStyle name="Normal 2 4 3 14" xfId="5906" xr:uid="{1986D145-4585-434C-976B-41F403FFB73F}"/>
    <cellStyle name="Normal 2 4 3 14 2" xfId="47903" xr:uid="{7AB21D16-C41A-4C3B-BAF3-40BE7EE912AD}"/>
    <cellStyle name="Normal 2 4 3 15" xfId="6032" xr:uid="{E9A21DDA-7E14-47EE-B3C8-B67D24296B4C}"/>
    <cellStyle name="Normal 2 4 3 16" xfId="42457" xr:uid="{CB88E818-4069-4D9F-A3A0-15E0CF9EEC10}"/>
    <cellStyle name="Normal 2 4 3 17" xfId="42533" xr:uid="{7BEB9ABD-7A43-4A04-882D-DF955E2BADCE}"/>
    <cellStyle name="Normal 2 4 3 18" xfId="48000" xr:uid="{D04AE176-3CBC-4F9B-AE5F-C156595E5E7E}"/>
    <cellStyle name="Normal 2 4 3 2" xfId="244" xr:uid="{661159F3-BF2F-4B09-BEFD-4E313710DD16}"/>
    <cellStyle name="Normal 2 4 3 2 10" xfId="42590" xr:uid="{4F94008D-7436-4D97-B9E5-24012C90EA03}"/>
    <cellStyle name="Normal 2 4 3 2 11" xfId="48094" xr:uid="{EF7C8B28-A7D5-4E68-BBA0-B801E8B71C8A}"/>
    <cellStyle name="Normal 2 4 3 2 2" xfId="1043" xr:uid="{4D5DC579-B95F-4962-9750-93B368D2C8DE}"/>
    <cellStyle name="Normal 2 4 3 2 2 2" xfId="2185" xr:uid="{7523A717-2E07-4948-8594-55DB7D5E4560}"/>
    <cellStyle name="Normal 2 4 3 2 2 2 2" xfId="3948" xr:uid="{B04CB4FF-E4CD-45EE-9C3A-542E4F2A74CC}"/>
    <cellStyle name="Normal 2 4 3 2 2 2 2 2" xfId="35432" xr:uid="{BDFF6695-507C-494E-8649-FA19D603D318}"/>
    <cellStyle name="Normal 2 4 3 2 2 2 2 3" xfId="26388" xr:uid="{A55BFAC7-D15B-4A0A-9CBE-A1135C176448}"/>
    <cellStyle name="Normal 2 4 3 2 2 2 2 4" xfId="45973" xr:uid="{986CB10F-6F0F-48B3-884C-0308E71704C5}"/>
    <cellStyle name="Normal 2 4 3 2 2 2 3" xfId="5319" xr:uid="{89F5DEEF-C981-42F4-BCA2-4C26BB1DAB7F}"/>
    <cellStyle name="Normal 2 4 3 2 2 2 3 2" xfId="32172" xr:uid="{FDC57007-7D4F-4A59-855E-4C6186B9702F}"/>
    <cellStyle name="Normal 2 4 3 2 2 2 3 3" xfId="47322" xr:uid="{C3416E2A-D345-49D5-9CE9-7DC64487AF43}"/>
    <cellStyle name="Normal 2 4 3 2 2 2 4" xfId="39781" xr:uid="{AF18FB41-313C-48C5-9122-F069E2583EA9}"/>
    <cellStyle name="Normal 2 4 3 2 2 2 5" xfId="15261" xr:uid="{664DCDFA-AAB6-4215-95D4-7B424F39CE57}"/>
    <cellStyle name="Normal 2 4 3 2 2 2 6" xfId="44232" xr:uid="{0DB18201-7A52-4D64-AE51-D96618AF9075}"/>
    <cellStyle name="Normal 2 4 3 2 2 3" xfId="1626" xr:uid="{4E25ED38-25C5-4AF1-94C7-F9D64B1B982F}"/>
    <cellStyle name="Normal 2 4 3 2 2 3 2" xfId="3433" xr:uid="{2904900C-F4B4-44A8-A1CA-BB9EB0EF9B37}"/>
    <cellStyle name="Normal 2 4 3 2 2 3 2 2" xfId="33411" xr:uid="{37161DFB-827B-4DED-9248-9F3A8592D84E}"/>
    <cellStyle name="Normal 2 4 3 2 2 3 2 3" xfId="45458" xr:uid="{156E5C70-B801-4448-B754-83EF7A924FDA}"/>
    <cellStyle name="Normal 2 4 3 2 2 3 3" xfId="41773" xr:uid="{2DF83C71-3539-431C-AC3C-DC4C4C1DEE29}"/>
    <cellStyle name="Normal 2 4 3 2 2 3 4" xfId="18788" xr:uid="{FA85E745-C3F0-4101-89C6-2005C762AC11}"/>
    <cellStyle name="Normal 2 4 3 2 2 3 5" xfId="43717" xr:uid="{A43CC665-D685-48B2-AC2C-FA242E973DED}"/>
    <cellStyle name="Normal 2 4 3 2 2 4" xfId="2855" xr:uid="{5EE71925-474F-4E33-AB0A-98C180EFEB7A}"/>
    <cellStyle name="Normal 2 4 3 2 2 4 2" xfId="30455" xr:uid="{47AD5D27-6C90-4335-BC9C-0DE5492B1B27}"/>
    <cellStyle name="Normal 2 4 3 2 2 4 3" xfId="22369" xr:uid="{EA7E152E-F6E7-4213-B1B0-BCE3F3DF0F06}"/>
    <cellStyle name="Normal 2 4 3 2 2 4 4" xfId="44880" xr:uid="{C28BC6C9-1DCC-4814-A08F-C1A8AC4EDD58}"/>
    <cellStyle name="Normal 2 4 3 2 2 5" xfId="4804" xr:uid="{F35587EE-F8D2-4E63-A091-7803540B31BE}"/>
    <cellStyle name="Normal 2 4 3 2 2 5 2" xfId="28492" xr:uid="{6FF3E935-213F-483C-BBDB-2DAF2F4A0982}"/>
    <cellStyle name="Normal 2 4 3 2 2 5 3" xfId="46807" xr:uid="{4F42D782-ED0B-42A5-BA23-AE49F9212503}"/>
    <cellStyle name="Normal 2 4 3 2 2 6" xfId="5694" xr:uid="{78BA8003-C37D-41C4-B71B-3262E4EAC705}"/>
    <cellStyle name="Normal 2 4 3 2 2 6 2" xfId="37813" xr:uid="{FE33FE7E-4C45-4A9D-B6AF-EDEE7F4E1F46}"/>
    <cellStyle name="Normal 2 4 3 2 2 6 3" xfId="47694" xr:uid="{E58BBEB4-4897-44A9-9032-1839CFF6D76E}"/>
    <cellStyle name="Normal 2 4 3 2 2 7" xfId="11682" xr:uid="{49ABC9D1-3BD5-4D58-993E-F4CC7DCDE23A}"/>
    <cellStyle name="Normal 2 4 3 2 2 8" xfId="43139" xr:uid="{0866E2F6-B13C-4FAB-A00F-A90448A48A66}"/>
    <cellStyle name="Normal 2 4 3 2 3" xfId="785" xr:uid="{D2BCE76B-BD6A-43CD-9FC7-F2956D79A36F}"/>
    <cellStyle name="Normal 2 4 3 2 3 2" xfId="1933" xr:uid="{2D998B53-C803-42C7-95B5-00FE4243DF77}"/>
    <cellStyle name="Normal 2 4 3 2 3 2 2" xfId="3697" xr:uid="{B12E89D3-5B84-4075-A374-D9CEBEC4B124}"/>
    <cellStyle name="Normal 2 4 3 2 3 2 2 2" xfId="31680" xr:uid="{172F3C30-2123-4C0A-8B73-1175EBD1620B}"/>
    <cellStyle name="Normal 2 4 3 2 3 2 2 3" xfId="45722" xr:uid="{807A6B1F-21C5-4084-A4FB-02FB0B0919CC}"/>
    <cellStyle name="Normal 2 4 3 2 3 2 3" xfId="39235" xr:uid="{E33675B5-C098-49BE-BDBF-2C51B9A72994}"/>
    <cellStyle name="Normal 2 4 3 2 3 2 4" xfId="23352" xr:uid="{BC05BBF6-2EF8-4E45-BAF3-92857B7BB537}"/>
    <cellStyle name="Normal 2 4 3 2 3 2 5" xfId="43981" xr:uid="{3EADC752-1226-4249-9296-D8F6EF73CC17}"/>
    <cellStyle name="Normal 2 4 3 2 3 3" xfId="2600" xr:uid="{189AE2C1-ABBA-47D0-A1AC-60D49BF50ADC}"/>
    <cellStyle name="Normal 2 4 3 2 3 3 2" xfId="34852" xr:uid="{2B0D317E-17CC-4C3B-8D86-A57B3B04CABB}"/>
    <cellStyle name="Normal 2 4 3 2 3 3 3" xfId="41221" xr:uid="{0273F8AF-9C09-4209-B568-C53C0A947D8E}"/>
    <cellStyle name="Normal 2 4 3 2 3 3 4" xfId="25894" xr:uid="{A5437C91-D47B-4C7F-BF03-A4347FEE995B}"/>
    <cellStyle name="Normal 2 4 3 2 3 3 5" xfId="44625" xr:uid="{4AA3EF46-C872-4335-9540-42280CEA49D6}"/>
    <cellStyle name="Normal 2 4 3 2 3 4" xfId="5068" xr:uid="{97D7D344-30CA-47DD-8BE4-5DE2A1530430}"/>
    <cellStyle name="Normal 2 4 3 2 3 4 2" xfId="29860" xr:uid="{F06B3717-54B3-45FE-B315-A82E3E8AA823}"/>
    <cellStyle name="Normal 2 4 3 2 3 4 3" xfId="21869" xr:uid="{9DF2BD8F-BDBD-43A8-9C47-773EFEB1AFD7}"/>
    <cellStyle name="Normal 2 4 3 2 3 4 4" xfId="47071" xr:uid="{29EB04D5-E3B4-46FF-9BB4-168ED54739F9}"/>
    <cellStyle name="Normal 2 4 3 2 3 5" xfId="27928" xr:uid="{95B7CCA8-1047-4061-AB59-F43CA1DFEB2B}"/>
    <cellStyle name="Normal 2 4 3 2 3 6" xfId="37227" xr:uid="{4B548617-D5A0-4DA8-80EB-A32CAAFD0EE7}"/>
    <cellStyle name="Normal 2 4 3 2 3 7" xfId="13865" xr:uid="{DDAFAEC0-C5AD-4CFD-AA1F-5BFB74B583C4}"/>
    <cellStyle name="Normal 2 4 3 2 3 8" xfId="42884" xr:uid="{160EBBA5-8135-4D8B-9B81-368FA882C63E}"/>
    <cellStyle name="Normal 2 4 3 2 4" xfId="1370" xr:uid="{CB5BC8E6-0E5D-4884-88A0-13E40BA5A619}"/>
    <cellStyle name="Normal 2 4 3 2 4 2" xfId="3177" xr:uid="{634BA487-8DF1-40A9-A77D-E7598E62F884}"/>
    <cellStyle name="Normal 2 4 3 2 4 2 2" xfId="34142" xr:uid="{6A756357-20A2-470B-8719-F95F80663433}"/>
    <cellStyle name="Normal 2 4 3 2 4 2 3" xfId="25325" xr:uid="{96A01409-1B81-4732-A6B4-66CB494C6CD0}"/>
    <cellStyle name="Normal 2 4 3 2 4 2 4" xfId="45202" xr:uid="{586A6E76-5F80-407F-8BB0-A3E543F0F8B0}"/>
    <cellStyle name="Normal 2 4 3 2 4 3" xfId="31150" xr:uid="{D736A373-67FD-406E-84C6-0230526A461A}"/>
    <cellStyle name="Normal 2 4 3 2 4 4" xfId="38580" xr:uid="{1023E077-A1A0-4C83-9812-EC3500BFFA4C}"/>
    <cellStyle name="Normal 2 4 3 2 4 5" xfId="17398" xr:uid="{CB537274-F063-49D3-98FA-35DBD03321FC}"/>
    <cellStyle name="Normal 2 4 3 2 4 6" xfId="43461" xr:uid="{FAA32FE7-2E16-43B2-BAA1-74EC669964A6}"/>
    <cellStyle name="Normal 2 4 3 2 5" xfId="2306" xr:uid="{856598D2-6578-444C-87BC-97DCCD77743F}"/>
    <cellStyle name="Normal 2 4 3 2 5 2" xfId="32854" xr:uid="{DA023887-A5C0-4F5C-8C8A-8785DDDA6498}"/>
    <cellStyle name="Normal 2 4 3 2 5 3" xfId="40516" xr:uid="{37D3A709-5F3C-45D5-965A-995BC2CAEFBC}"/>
    <cellStyle name="Normal 2 4 3 2 5 4" xfId="24307" xr:uid="{375A3E0F-5D2B-43EB-8AB3-D206E971890D}"/>
    <cellStyle name="Normal 2 4 3 2 5 5" xfId="44331" xr:uid="{285BB971-89D8-49DF-9F27-095AD06C1616}"/>
    <cellStyle name="Normal 2 4 3 2 6" xfId="4548" xr:uid="{722DC17E-C95B-4A14-A18D-2504D7197F73}"/>
    <cellStyle name="Normal 2 4 3 2 6 2" xfId="29253" xr:uid="{769B6A5A-9460-439E-BECC-21006A3311A9}"/>
    <cellStyle name="Normal 2 4 3 2 6 3" xfId="21332" xr:uid="{27BAD3F0-E51A-49F7-B57B-9597F4672A52}"/>
    <cellStyle name="Normal 2 4 3 2 6 4" xfId="46551" xr:uid="{2DBFCC8E-76DB-47D1-BF59-E1FDF0F1015C}"/>
    <cellStyle name="Normal 2 4 3 2 7" xfId="5693" xr:uid="{2B3AFF3A-2BBF-42DE-828A-B910DE885169}"/>
    <cellStyle name="Normal 2 4 3 2 7 2" xfId="27342" xr:uid="{204B14E3-E5D9-4F5F-9EEB-2D9DE8579976}"/>
    <cellStyle name="Normal 2 4 3 2 7 3" xfId="47693" xr:uid="{FA136FA2-F1B5-4716-BA4B-3A52A0B7AB17}"/>
    <cellStyle name="Normal 2 4 3 2 8" xfId="5970" xr:uid="{77CD1A90-1826-4667-BA54-FFDE3D79BDDA}"/>
    <cellStyle name="Normal 2 4 3 2 8 2" xfId="36485" xr:uid="{7B9F4910-D01D-4D0D-859E-F8451A2515F3}"/>
    <cellStyle name="Normal 2 4 3 2 8 3" xfId="47967" xr:uid="{7D9E3C3D-461D-49D4-9CFA-27D6DCEB4CDD}"/>
    <cellStyle name="Normal 2 4 3 2 9" xfId="8706" xr:uid="{2729D79C-17A4-4C0C-AA85-F53458C51ED5}"/>
    <cellStyle name="Normal 2 4 3 3" xfId="802" xr:uid="{A1F281FB-EAFE-459C-9C4A-E28237BF7F25}"/>
    <cellStyle name="Normal 2 4 3 3 10" xfId="9536" xr:uid="{D9767DC8-1A03-4CC0-997E-C2B3FCE04A6A}"/>
    <cellStyle name="Normal 2 4 3 3 11" xfId="42898" xr:uid="{E8C7169D-A3C4-4CFC-8297-2FE93C41045F}"/>
    <cellStyle name="Normal 2 4 3 3 2" xfId="1947" xr:uid="{C46D8BE3-8532-47FE-AE5C-C3E760F44E0F}"/>
    <cellStyle name="Normal 2 4 3 3 2 2" xfId="3710" xr:uid="{DFBA3765-D1E4-49A0-A066-7B2B4BA74A52}"/>
    <cellStyle name="Normal 2 4 3 3 2 2 2" xfId="26566" xr:uid="{F78901E1-30AD-4077-918B-4811AE06D2F2}"/>
    <cellStyle name="Normal 2 4 3 3 2 2 2 2" xfId="35625" xr:uid="{BD2DAC24-5D47-4E82-8789-889F390398E8}"/>
    <cellStyle name="Normal 2 4 3 3 2 2 3" xfId="32349" xr:uid="{CEACB30F-8EB5-4328-9C9A-1679A24CD76E}"/>
    <cellStyle name="Normal 2 4 3 3 2 2 4" xfId="39970" xr:uid="{5251E280-FCE1-471D-8C5B-24963D43616F}"/>
    <cellStyle name="Normal 2 4 3 3 2 2 5" xfId="23880" xr:uid="{E03FB045-0E74-4A8E-BDD7-592AEB6AB6D8}"/>
    <cellStyle name="Normal 2 4 3 3 2 2 6" xfId="45735" xr:uid="{A9107AA6-1D37-4B94-9D54-AF644109B78D}"/>
    <cellStyle name="Normal 2 4 3 3 2 3" xfId="5081" xr:uid="{68011C34-3940-48A1-A6B7-7D2F958F3DB2}"/>
    <cellStyle name="Normal 2 4 3 3 2 3 2" xfId="33595" xr:uid="{10A3633E-E363-490A-BA57-9D67431DDDD3}"/>
    <cellStyle name="Normal 2 4 3 3 2 3 3" xfId="41954" xr:uid="{EA85A276-4F2C-4E95-A9BE-FB958D1FE9E0}"/>
    <cellStyle name="Normal 2 4 3 3 2 3 4" xfId="24844" xr:uid="{30B412B0-C4C6-4D6B-A192-A1FDBB7FB19A}"/>
    <cellStyle name="Normal 2 4 3 3 2 3 5" xfId="47084" xr:uid="{48B57286-BC83-446B-AB92-154EFA49FF29}"/>
    <cellStyle name="Normal 2 4 3 3 2 4" xfId="22541" xr:uid="{769C8781-610C-4224-8669-C4F5348DC717}"/>
    <cellStyle name="Normal 2 4 3 3 2 4 2" xfId="30652" xr:uid="{6ECAF5BE-E595-4333-A52F-6D1B2B7AE3CB}"/>
    <cellStyle name="Normal 2 4 3 3 2 5" xfId="28676" xr:uid="{88406168-32D4-4AC4-9D33-7BA3B60B8B21}"/>
    <cellStyle name="Normal 2 4 3 3 2 6" xfId="38010" xr:uid="{5A9ACE90-35C9-4050-8A22-A9C17FC64136}"/>
    <cellStyle name="Normal 2 4 3 3 2 7" xfId="20884" xr:uid="{7FFCF50C-D3B0-4286-A74D-B6F11C4A70FC}"/>
    <cellStyle name="Normal 2 4 3 3 2 8" xfId="43994" xr:uid="{A8747ADA-87E0-4D71-84FD-E34CA5AE33F5}"/>
    <cellStyle name="Normal 2 4 3 3 3" xfId="1385" xr:uid="{1E2EE8D3-4F9A-41B4-93C4-666E68D561FB}"/>
    <cellStyle name="Normal 2 4 3 3 3 2" xfId="3192" xr:uid="{E7D5BB4C-3B21-46E9-AFAA-C03E65CB9953}"/>
    <cellStyle name="Normal 2 4 3 3 3 2 2" xfId="31858" xr:uid="{1A8ACD6B-1BE6-4515-AFB1-7F560164179B}"/>
    <cellStyle name="Normal 2 4 3 3 3 2 3" xfId="39410" xr:uid="{A68B505C-31F6-4127-8D9E-7973A1E91961}"/>
    <cellStyle name="Normal 2 4 3 3 3 2 4" xfId="23526" xr:uid="{8F1C291B-FC07-4A28-9713-ED963676A899}"/>
    <cellStyle name="Normal 2 4 3 3 3 2 5" xfId="45217" xr:uid="{A88E0116-0169-45E5-9AF8-BC2E52C41F0B}"/>
    <cellStyle name="Normal 2 4 3 3 3 3" xfId="26072" xr:uid="{6E68D2A6-AEDB-40FD-BF1E-3B03091822EC}"/>
    <cellStyle name="Normal 2 4 3 3 3 3 2" xfId="35045" xr:uid="{7FE2B755-D102-41EF-BE9D-E9C2E2A2BFD6}"/>
    <cellStyle name="Normal 2 4 3 3 3 3 3" xfId="41411" xr:uid="{CFFB393A-7DBC-4CEC-9304-E9DA9161E64D}"/>
    <cellStyle name="Normal 2 4 3 3 3 4" xfId="22049" xr:uid="{6EE1461C-309F-4066-939D-1E722B61AD28}"/>
    <cellStyle name="Normal 2 4 3 3 3 4 2" xfId="30063" xr:uid="{D4B65F29-72C2-4F9F-9F9B-4C7C2FD22376}"/>
    <cellStyle name="Normal 2 4 3 3 3 5" xfId="28122" xr:uid="{2361DA55-EC6C-4C9B-9D99-5BA9FA5ED330}"/>
    <cellStyle name="Normal 2 4 3 3 3 6" xfId="37430" xr:uid="{F91D749D-D7CE-44F7-BC92-082EB5E928C0}"/>
    <cellStyle name="Normal 2 4 3 3 3 7" xfId="20566" xr:uid="{5D67513B-E39A-422B-BF6E-25566E1EAD81}"/>
    <cellStyle name="Normal 2 4 3 3 3 8" xfId="43476" xr:uid="{7B91BA9F-DEC0-4867-BCF7-C3C6AC7A0C44}"/>
    <cellStyle name="Normal 2 4 3 3 4" xfId="2614" xr:uid="{41DECF87-B9C8-4850-96FC-081000A5DC07}"/>
    <cellStyle name="Normal 2 4 3 3 4 2" xfId="25506" xr:uid="{FEB38BD9-17AC-49BD-932C-BA8B5FF0F595}"/>
    <cellStyle name="Normal 2 4 3 3 4 2 2" xfId="34340" xr:uid="{8E9657D5-933B-4029-827C-8655B38C5B59}"/>
    <cellStyle name="Normal 2 4 3 3 4 3" xfId="31330" xr:uid="{556C0011-5F33-48B9-BE8F-EB79AAF38FB4}"/>
    <cellStyle name="Normal 2 4 3 3 4 4" xfId="38774" xr:uid="{E474A483-CCBB-4E7F-9012-7D9502D34046}"/>
    <cellStyle name="Normal 2 4 3 3 4 5" xfId="23051" xr:uid="{741BE170-A2D4-4356-A951-CB809E1C9EF4}"/>
    <cellStyle name="Normal 2 4 3 3 4 6" xfId="44639" xr:uid="{6FEF8F65-8477-4BF8-AD87-B50D5D498E21}"/>
    <cellStyle name="Normal 2 4 3 3 5" xfId="4563" xr:uid="{3A76571B-0401-4450-9EE8-E36A7AEEBADD}"/>
    <cellStyle name="Normal 2 4 3 3 5 2" xfId="33042" xr:uid="{6D56D0D4-1573-4AFA-8935-0641375F6A83}"/>
    <cellStyle name="Normal 2 4 3 3 5 3" xfId="40701" xr:uid="{FAA93037-280F-493B-A1DA-C1E4830151D0}"/>
    <cellStyle name="Normal 2 4 3 3 5 4" xfId="24486" xr:uid="{D86EFE72-938F-4A8C-8C77-7F627E5F29F8}"/>
    <cellStyle name="Normal 2 4 3 3 5 5" xfId="46566" xr:uid="{81165BED-D9B8-49FF-A696-060C0287A532}"/>
    <cellStyle name="Normal 2 4 3 3 6" xfId="5695" xr:uid="{72F2C60C-AAED-47B1-BB40-01184E73752B}"/>
    <cellStyle name="Normal 2 4 3 3 6 2" xfId="29455" xr:uid="{4BD0C9E6-6625-475D-A3AE-4CD3A708B56D}"/>
    <cellStyle name="Normal 2 4 3 3 6 3" xfId="21511" xr:uid="{C36E1904-DB42-400B-96D2-A799B440F4B0}"/>
    <cellStyle name="Normal 2 4 3 3 6 4" xfId="47695" xr:uid="{92CD6125-E9B2-4AB5-BD3A-2B263344C62B}"/>
    <cellStyle name="Normal 2 4 3 3 7" xfId="27530" xr:uid="{4D3D85DC-D903-42C8-B14F-F0BC975CDAB3}"/>
    <cellStyle name="Normal 2 4 3 3 8" xfId="36686" xr:uid="{FB221843-C4E8-4704-B29D-470914C9A110}"/>
    <cellStyle name="Normal 2 4 3 3 9" xfId="20228" xr:uid="{FA4AEC4A-C7B6-4E3E-9970-8CDCC8B41BE8}"/>
    <cellStyle name="Normal 2 4 3 4" xfId="300" xr:uid="{D66005FB-EE1B-4588-8804-5B90C0F3ED67}"/>
    <cellStyle name="Normal 2 4 3 4 2" xfId="1690" xr:uid="{AD9B685A-BD18-4299-9849-9379A9554BBD}"/>
    <cellStyle name="Normal 2 4 3 4 2 2" xfId="3475" xr:uid="{3E659228-33A5-423E-8576-C05C8CDCB019}"/>
    <cellStyle name="Normal 2 4 3 4 2 2 2" xfId="35246" xr:uid="{5A3F0B38-B1D8-4ED6-BE45-5C30C62CF1E9}"/>
    <cellStyle name="Normal 2 4 3 4 2 2 3" xfId="26228" xr:uid="{6F5E27E3-2D1B-40CB-BD96-84A878C7DB12}"/>
    <cellStyle name="Normal 2 4 3 4 2 2 4" xfId="45500" xr:uid="{75A0B83B-FBEA-4B30-84B6-83BD042445C3}"/>
    <cellStyle name="Normal 2 4 3 4 2 3" xfId="32013" xr:uid="{DE834D14-76D6-489C-8B3C-4C7E8BA4A0D1}"/>
    <cellStyle name="Normal 2 4 3 4 2 4" xfId="39599" xr:uid="{9FA61D0D-23AA-43E7-9513-F03481324913}"/>
    <cellStyle name="Normal 2 4 3 4 2 5" xfId="23648" xr:uid="{7CE8FB45-7928-431F-876E-C176E61C6A51}"/>
    <cellStyle name="Normal 2 4 3 4 2 6" xfId="43759" xr:uid="{FB536833-16A8-4B4C-A504-1EABC2D57DB8}"/>
    <cellStyle name="Normal 2 4 3 4 3" xfId="2359" xr:uid="{A1F3A952-E157-45A0-84B0-49AB8F9C538E}"/>
    <cellStyle name="Normal 2 4 3 4 3 2" xfId="33232" xr:uid="{2066F00F-D8A1-487F-9E0C-793C8078FD74}"/>
    <cellStyle name="Normal 2 4 3 4 3 3" xfId="41597" xr:uid="{A0B16E9E-49F7-42A2-AA9A-DDC517C946EF}"/>
    <cellStyle name="Normal 2 4 3 4 3 4" xfId="24613" xr:uid="{3A6EC7B6-FF18-4FBC-8412-C5993D3D3D5D}"/>
    <cellStyle name="Normal 2 4 3 4 3 5" xfId="44384" xr:uid="{9669BEF5-1FF9-4920-ABB0-D205AD8F4CE7}"/>
    <cellStyle name="Normal 2 4 3 4 4" xfId="4846" xr:uid="{58970266-16A1-4D91-93FA-0B74A6067357}"/>
    <cellStyle name="Normal 2 4 3 4 4 2" xfId="30265" xr:uid="{597CE27E-54AF-4B91-84D1-4B06D89FEEF7}"/>
    <cellStyle name="Normal 2 4 3 4 4 3" xfId="22204" xr:uid="{DC987430-943F-47E7-8BAF-D742608896FB}"/>
    <cellStyle name="Normal 2 4 3 4 4 4" xfId="46849" xr:uid="{2DFBB300-1456-4224-B919-01161871B645}"/>
    <cellStyle name="Normal 2 4 3 4 5" xfId="28313" xr:uid="{3045BC34-68D1-4C2B-992A-49649C16ECA1}"/>
    <cellStyle name="Normal 2 4 3 4 6" xfId="37631" xr:uid="{6F12D997-5580-4570-A179-F16FD677CF14}"/>
    <cellStyle name="Normal 2 4 3 4 7" xfId="20678" xr:uid="{AFB9EC6B-55C6-40F1-AD3D-5527D94C600A}"/>
    <cellStyle name="Normal 2 4 3 4 8" xfId="9021" xr:uid="{559472B3-3E87-4916-ABD7-92C7CFB0CBF8}"/>
    <cellStyle name="Normal 2 4 3 4 9" xfId="42643" xr:uid="{60B46676-C77B-4890-AF7F-8491468A5850}"/>
    <cellStyle name="Normal 2 4 3 5" xfId="1098" xr:uid="{32DD204E-ECCB-4AA7-8C62-AE42310BCECA}"/>
    <cellStyle name="Normal 2 4 3 5 2" xfId="2907" xr:uid="{5EF30CD5-DF0C-4F96-B502-6E49C039B6C5}"/>
    <cellStyle name="Normal 2 4 3 5 2 2" xfId="31513" xr:uid="{3E0622B0-AD18-4016-8BC8-15D387EE907D}"/>
    <cellStyle name="Normal 2 4 3 5 2 3" xfId="39071" xr:uid="{58C3F4D5-1B4D-4B05-B406-28A67C930AD2}"/>
    <cellStyle name="Normal 2 4 3 5 2 4" xfId="23200" xr:uid="{A8E74F84-2F38-40B5-A3F4-2063B4C21B7F}"/>
    <cellStyle name="Normal 2 4 3 5 2 5" xfId="44932" xr:uid="{378CBC05-EFF7-48FC-9899-EFECF2A95FAC}"/>
    <cellStyle name="Normal 2 4 3 5 3" xfId="25733" xr:uid="{FD2386BD-54E4-4A5A-A7DF-B1D2878EB63A}"/>
    <cellStyle name="Normal 2 4 3 5 3 2" xfId="34663" xr:uid="{A0DBF522-51CC-4975-9C73-97467DBE56C1}"/>
    <cellStyle name="Normal 2 4 3 5 3 3" xfId="41035" xr:uid="{CB5C8682-FCB1-4487-B8D8-9920503442E5}"/>
    <cellStyle name="Normal 2 4 3 5 4" xfId="21695" xr:uid="{6BC9DE8A-DDEC-4EA2-8ADF-1200A7757EA5}"/>
    <cellStyle name="Normal 2 4 3 5 4 2" xfId="29661" xr:uid="{C45893EB-8733-4B03-90AB-F093ECEEB75E}"/>
    <cellStyle name="Normal 2 4 3 5 5" xfId="27739" xr:uid="{F5499E4E-6836-4879-BFC4-7938CDD5AA86}"/>
    <cellStyle name="Normal 2 4 3 5 6" xfId="37029" xr:uid="{CE9CDC11-AB1B-41FB-BFB1-BDE541F63908}"/>
    <cellStyle name="Normal 2 4 3 5 7" xfId="20352" xr:uid="{6ED50988-24AC-4F5F-AABE-56E270A98A16}"/>
    <cellStyle name="Normal 2 4 3 5 8" xfId="8038" xr:uid="{46E357DE-8F73-45CC-B0E5-C9324A7A7F84}"/>
    <cellStyle name="Normal 2 4 3 5 9" xfId="43191" xr:uid="{66623003-009C-4882-9E13-3C3182966483}"/>
    <cellStyle name="Normal 2 4 3 6" xfId="1129" xr:uid="{30D5EE15-A241-4470-975C-AF2EC4A88AF2}"/>
    <cellStyle name="Normal 2 4 3 6 2" xfId="2936" xr:uid="{58FDC097-C163-4B71-B6CE-3EB275547F4E}"/>
    <cellStyle name="Normal 2 4 3 6 2 2" xfId="33960" xr:uid="{35E17C8D-2F9D-4779-ACEF-F8623E9C8232}"/>
    <cellStyle name="Normal 2 4 3 6 2 3" xfId="25154" xr:uid="{2F4B7A57-2369-4777-A067-659D241AC3D2}"/>
    <cellStyle name="Normal 2 4 3 6 2 4" xfId="44961" xr:uid="{5ED07159-9FA8-4BE0-A7D2-11235E5D4DFE}"/>
    <cellStyle name="Normal 2 4 3 6 3" xfId="30981" xr:uid="{4FC3E04D-F31F-47C6-970D-7D0A2AFE771C}"/>
    <cellStyle name="Normal 2 4 3 6 4" xfId="38403" xr:uid="{34C63F5A-62F8-4D55-8C80-B84FAB698C08}"/>
    <cellStyle name="Normal 2 4 3 6 5" xfId="22816" xr:uid="{D7239E59-F386-4C1F-9E40-B625DED58D83}"/>
    <cellStyle name="Normal 2 4 3 6 6" xfId="7334" xr:uid="{1C28D1F1-E8AF-46C5-96BC-80855F34C243}"/>
    <cellStyle name="Normal 2 4 3 6 7" xfId="43220" xr:uid="{6C3813E0-F683-4E1D-9E0B-3D6AEC5DB165}"/>
    <cellStyle name="Normal 2 4 3 7" xfId="2249" xr:uid="{03AB936E-12D3-4FBE-8C28-A150A4C83E17}"/>
    <cellStyle name="Normal 2 4 3 7 2" xfId="32676" xr:uid="{4E2428F1-5316-431A-AD4C-A6C79147C1A4}"/>
    <cellStyle name="Normal 2 4 3 7 3" xfId="40341" xr:uid="{B6DA40C5-640F-4033-846A-D8AC849A7794}"/>
    <cellStyle name="Normal 2 4 3 7 4" xfId="13686" xr:uid="{C026F199-CF89-4BF3-B5BC-CE23D8DC1C47}"/>
    <cellStyle name="Normal 2 4 3 7 5" xfId="44274" xr:uid="{BA63EF2E-5E7B-429D-8A25-4E75C9CDB80B}"/>
    <cellStyle name="Normal 2 4 3 8" xfId="4012" xr:uid="{65C3BD16-FB67-4214-9D48-80F3A8B7749D}"/>
    <cellStyle name="Normal 2 4 3 8 2" xfId="29055" xr:uid="{CC58FFAE-B1BC-49F4-87F2-D395DFFA356D}"/>
    <cellStyle name="Normal 2 4 3 8 3" xfId="17222" xr:uid="{A52382B9-F0DF-4F69-8E5D-381C9D4EB074}"/>
    <cellStyle name="Normal 2 4 3 8 4" xfId="46017" xr:uid="{200753FD-4060-48F3-AEB9-9EC2E838B594}"/>
    <cellStyle name="Normal 2 4 3 9" xfId="4090" xr:uid="{8099F840-6BB2-49B2-9ECD-4866DA4E616D}"/>
    <cellStyle name="Normal 2 4 3 9 2" xfId="27165" xr:uid="{68212BA9-0D1E-4A75-A725-A8DDA021B18E}"/>
    <cellStyle name="Normal 2 4 3 9 3" xfId="46094" xr:uid="{28A33ABB-F0FB-445B-8553-6ECA9CF538B5}"/>
    <cellStyle name="Normal 2 4 4" xfId="164" xr:uid="{1D379504-0ADA-4E81-937E-D55F090A3BF7}"/>
    <cellStyle name="Normal 2 4 4 2" xfId="976" xr:uid="{56789395-A2E9-4A32-85FB-357886635516}"/>
    <cellStyle name="Normal 2 4 4 2 2" xfId="2118" xr:uid="{6706D415-E4E6-48AB-A476-EDF78F276342}"/>
    <cellStyle name="Normal 2 4 4 2 2 2" xfId="3881" xr:uid="{4C06B70E-7F28-486C-9723-7AC881D5D745}"/>
    <cellStyle name="Normal 2 4 4 2 2 2 2" xfId="45906" xr:uid="{125BE1A3-C325-49DF-8337-AE51239A5BFA}"/>
    <cellStyle name="Normal 2 4 4 2 2 3" xfId="5252" xr:uid="{98AC0538-69FA-4BB8-8C3F-8E28714932BE}"/>
    <cellStyle name="Normal 2 4 4 2 2 3 2" xfId="47255" xr:uid="{EE62F68E-4575-4843-B155-E35323D16369}"/>
    <cellStyle name="Normal 2 4 4 2 2 4" xfId="44165" xr:uid="{147A98E3-411F-4837-B860-E849B7171527}"/>
    <cellStyle name="Normal 2 4 4 2 3" xfId="1559" xr:uid="{6764CC29-2AEB-4949-A779-70FBF3F43087}"/>
    <cellStyle name="Normal 2 4 4 2 3 2" xfId="3366" xr:uid="{FA55FF2B-0480-47FE-9F16-00A05D5AF589}"/>
    <cellStyle name="Normal 2 4 4 2 3 2 2" xfId="45391" xr:uid="{58A95472-8EBE-47F7-AF1A-FC3EE56F0C1A}"/>
    <cellStyle name="Normal 2 4 4 2 3 3" xfId="43650" xr:uid="{358A5A1A-97B1-4455-B1C3-C2B664603028}"/>
    <cellStyle name="Normal 2 4 4 2 4" xfId="2788" xr:uid="{832E788B-D847-47F2-8863-95F5FDA01AB2}"/>
    <cellStyle name="Normal 2 4 4 2 4 2" xfId="44813" xr:uid="{ECAA725A-C95A-4613-8738-579DDEBEEA52}"/>
    <cellStyle name="Normal 2 4 4 2 5" xfId="4737" xr:uid="{6DF1218E-DCA7-4B4F-AD42-396B33398A6C}"/>
    <cellStyle name="Normal 2 4 4 2 5 2" xfId="46740" xr:uid="{D8F1A018-9DC7-4E0D-AA51-C87E5A4B257D}"/>
    <cellStyle name="Normal 2 4 4 2 6" xfId="5696" xr:uid="{E9DCAA27-75CA-45D4-9D42-EB72380FF2AB}"/>
    <cellStyle name="Normal 2 4 4 2 6 2" xfId="47696" xr:uid="{EE0C6AC1-627F-47AF-8C5A-4CC73AAAFFFF}"/>
    <cellStyle name="Normal 2 4 4 2 7" xfId="9534" xr:uid="{FCF0D75D-4D2B-4A66-AD3F-BBAC4AC827AE}"/>
    <cellStyle name="Normal 2 4 4 2 8" xfId="43072" xr:uid="{A03F16EB-DEDE-47E5-AB5E-4BAFFF7954C1}"/>
    <cellStyle name="Normal 2 4 4 3" xfId="648" xr:uid="{B5B5F6F2-4551-4391-BF8E-6F9D3DE8FB24}"/>
    <cellStyle name="Normal 2 4 4 3 2" xfId="1871" xr:uid="{5C33D81A-125D-4D46-96B8-6EE60EF1971F}"/>
    <cellStyle name="Normal 2 4 4 3 2 2" xfId="3637" xr:uid="{BAA3D15C-49B4-400F-9C23-961DD4EE7E02}"/>
    <cellStyle name="Normal 2 4 4 3 2 2 2" xfId="45662" xr:uid="{7F81084F-8131-4322-AA5B-8C76FD4560B8}"/>
    <cellStyle name="Normal 2 4 4 3 2 3" xfId="43921" xr:uid="{DB47768B-9BDA-4B3B-8419-0B9EA6E745A8}"/>
    <cellStyle name="Normal 2 4 4 3 3" xfId="2533" xr:uid="{BEE48B5A-0453-42AD-BF57-10C394556D6B}"/>
    <cellStyle name="Normal 2 4 4 3 3 2" xfId="44558" xr:uid="{40538B93-8070-4B88-B145-BE3C1890D639}"/>
    <cellStyle name="Normal 2 4 4 3 4" xfId="5008" xr:uid="{7A86A53C-2111-43AC-8D3C-00091524AF24}"/>
    <cellStyle name="Normal 2 4 4 3 4 2" xfId="47011" xr:uid="{4D37DB55-9021-4FBB-BF36-62A575FF67EF}"/>
    <cellStyle name="Normal 2 4 4 3 5" xfId="5697" xr:uid="{F174A22D-29DB-4F53-B1B5-E6FE73F1ED90}"/>
    <cellStyle name="Normal 2 4 4 3 5 2" xfId="47697" xr:uid="{B7A11A68-DAE9-451B-A67C-3EA92E8B4130}"/>
    <cellStyle name="Normal 2 4 4 3 6" xfId="9044" xr:uid="{B3AE1B86-EF67-4C86-8744-4ABBC74983D8}"/>
    <cellStyle name="Normal 2 4 4 3 7" xfId="42817" xr:uid="{DCA8475B-0D38-442F-A5A6-55C015B21706}"/>
    <cellStyle name="Normal 2 4 4 4" xfId="1691" xr:uid="{9AAA564E-D71B-4C5F-B906-3A62A74AB0D6}"/>
    <cellStyle name="Normal 2 4 4 4 2" xfId="8036" xr:uid="{4624A142-FEB8-41F3-B7CC-70699AB10636}"/>
    <cellStyle name="Normal 2 4 4 5" xfId="1303" xr:uid="{9931CCE2-432E-47B3-BDE4-E5187A6A2395}"/>
    <cellStyle name="Normal 2 4 4 5 2" xfId="3110" xr:uid="{0B70BC29-872A-44F5-8F59-76C64E37F39B}"/>
    <cellStyle name="Normal 2 4 4 5 2 2" xfId="45135" xr:uid="{55469334-6D0B-4711-85B5-6ACAC184A7D0}"/>
    <cellStyle name="Normal 2 4 4 5 3" xfId="43394" xr:uid="{EB4C5EE0-1545-460B-BF02-F263F0EDF229}"/>
    <cellStyle name="Normal 2 4 4 6" xfId="4481" xr:uid="{B9021543-87EB-44C2-A512-C5B4B98E5368}"/>
    <cellStyle name="Normal 2 4 4 6 2" xfId="46484" xr:uid="{1B2725BE-C054-426A-A350-742EF2A6CB06}"/>
    <cellStyle name="Normal 2 4 4 7" xfId="7453" xr:uid="{41D39C96-3C5B-49EE-97AE-0CD792A40F30}"/>
    <cellStyle name="Normal 2 4 5" xfId="197" xr:uid="{441B2B2B-3CD5-4EE4-9EBB-1737E87F7A4E}"/>
    <cellStyle name="Normal 2 4 5 10" xfId="4261" xr:uid="{0AF4E5AA-C2B1-4E12-B480-11844566CF36}"/>
    <cellStyle name="Normal 2 4 5 10 2" xfId="46265" xr:uid="{93564C78-0431-45C8-9CA2-3553118AA803}"/>
    <cellStyle name="Normal 2 4 5 11" xfId="4551" xr:uid="{C610EF34-64AF-4691-8D04-6096F0F26614}"/>
    <cellStyle name="Normal 2 4 5 11 2" xfId="46554" xr:uid="{904215D2-D451-4413-B1E0-6EB92F69DA20}"/>
    <cellStyle name="Normal 2 4 5 12" xfId="5698" xr:uid="{EF5485DB-26D5-4DF7-8672-F80C6BA15C73}"/>
    <cellStyle name="Normal 2 4 5 12 2" xfId="47698" xr:uid="{4CFBA2BC-F402-4CB3-8103-2250DE0B6F26}"/>
    <cellStyle name="Normal 2 4 5 13" xfId="5893" xr:uid="{BEE70148-434F-4FCF-A02B-55566C776656}"/>
    <cellStyle name="Normal 2 4 5 13 2" xfId="47890" xr:uid="{FED97440-6822-4AC2-BD85-C03B4003FBA2}"/>
    <cellStyle name="Normal 2 4 5 14" xfId="6050" xr:uid="{EBDCEB81-911F-4A81-A3DB-516A41E4060B}"/>
    <cellStyle name="Normal 2 4 5 15" xfId="8605" xr:uid="{1FA4E8D5-8A2E-419E-A94C-A7059A1C6B38}"/>
    <cellStyle name="Normal 2 4 5 16" xfId="42474" xr:uid="{5CD86FA5-0354-491E-A3A6-2D0AC8426223}"/>
    <cellStyle name="Normal 2 4 5 17" xfId="42551" xr:uid="{4736C6FB-B453-45F8-8656-CFD841868561}"/>
    <cellStyle name="Normal 2 4 5 18" xfId="48080" xr:uid="{A76E9607-4213-47F0-AC94-073AF3C70B3F}"/>
    <cellStyle name="Normal 2 4 5 2" xfId="261" xr:uid="{B56A7178-2778-42A5-917A-4082468E3606}"/>
    <cellStyle name="Normal 2 4 5 2 2" xfId="1692" xr:uid="{5DD9811A-E62F-4481-BE14-D06DF9D19012}"/>
    <cellStyle name="Normal 2 4 5 2 2 2" xfId="3476" xr:uid="{C4E19630-3F40-4438-A2F3-7F148135479E}"/>
    <cellStyle name="Normal 2 4 5 2 2 2 2" xfId="45501" xr:uid="{37AA59C5-011C-4BF6-8374-39329997421A}"/>
    <cellStyle name="Normal 2 4 5 2 2 3" xfId="43760" xr:uid="{46F2221A-3F4F-4CC6-9411-3B54B7DEAB74}"/>
    <cellStyle name="Normal 2 4 5 2 3" xfId="2323" xr:uid="{0743CF44-7AEC-4A7E-95A5-06DD50D80D32}"/>
    <cellStyle name="Normal 2 4 5 2 3 2" xfId="44348" xr:uid="{C4B17A42-57C6-4E06-840C-9E00340D9A8E}"/>
    <cellStyle name="Normal 2 4 5 2 4" xfId="4847" xr:uid="{56980244-7E95-463C-88EB-10E46D0FF1E1}"/>
    <cellStyle name="Normal 2 4 5 2 4 2" xfId="46850" xr:uid="{604E0098-8BAB-4C8A-9134-9C0ED94345FC}"/>
    <cellStyle name="Normal 2 4 5 2 5" xfId="5958" xr:uid="{3A4575BF-8D8A-4039-BD00-DB332460C4B0}"/>
    <cellStyle name="Normal 2 4 5 2 5 2" xfId="47955" xr:uid="{6FDAFCE5-8152-4D14-B6EB-D4BE24D4DF4C}"/>
    <cellStyle name="Normal 2 4 5 2 6" xfId="42607" xr:uid="{16829990-709B-4D18-A5AF-968A50766B16}"/>
    <cellStyle name="Normal 2 4 5 2 7" xfId="48022" xr:uid="{656B8C76-574E-48EF-940A-E7BFFDA5D15E}"/>
    <cellStyle name="Normal 2 4 5 3" xfId="791" xr:uid="{8C010430-6402-4D56-8E02-D20EE1CCBF1D}"/>
    <cellStyle name="Normal 2 4 5 3 2" xfId="2603" xr:uid="{42FF414C-2CC2-418D-B79A-97D8D89A385A}"/>
    <cellStyle name="Normal 2 4 5 3 2 2" xfId="44628" xr:uid="{8CB09FE0-CC55-4200-BE96-9FA1EEED00E4}"/>
    <cellStyle name="Normal 2 4 5 3 3" xfId="42887" xr:uid="{C5D957FE-EA60-4004-8831-1F14CC4F2791}"/>
    <cellStyle name="Normal 2 4 5 4" xfId="1086" xr:uid="{0094939B-4D10-489F-AE16-35C220A421DE}"/>
    <cellStyle name="Normal 2 4 5 4 2" xfId="2895" xr:uid="{7E81D891-13B6-4CB5-91E4-2BEDF6255F63}"/>
    <cellStyle name="Normal 2 4 5 4 2 2" xfId="44920" xr:uid="{EED649DD-0DF2-4C69-8038-D007B717979F}"/>
    <cellStyle name="Normal 2 4 5 4 3" xfId="43179" xr:uid="{DADFE8FD-B5C5-4DE9-B653-3B04941FE1B5}"/>
    <cellStyle name="Normal 2 4 5 5" xfId="1373" xr:uid="{E2E656FB-D8ED-4B3E-9D50-D8658A8C4CE7}"/>
    <cellStyle name="Normal 2 4 5 5 2" xfId="3180" xr:uid="{83AE7B6A-B526-4E62-B388-6DF04A53F5FC}"/>
    <cellStyle name="Normal 2 4 5 5 2 2" xfId="45205" xr:uid="{33BFB23E-E14A-46FE-8364-3008A2D084B0}"/>
    <cellStyle name="Normal 2 4 5 5 3" xfId="43464" xr:uid="{617163E0-5329-4C48-A01C-EF973E543379}"/>
    <cellStyle name="Normal 2 4 5 6" xfId="2267" xr:uid="{5AB66698-CA7C-419C-8EC3-CF9B1C5125F9}"/>
    <cellStyle name="Normal 2 4 5 6 2" xfId="44292" xr:uid="{793EFDAE-5864-4A93-BF72-DCEC7691C8DB}"/>
    <cellStyle name="Normal 2 4 5 7" xfId="4029" xr:uid="{DCC27060-286B-4864-8C66-9DB3D6E67848}"/>
    <cellStyle name="Normal 2 4 5 7 2" xfId="46034" xr:uid="{3240A09A-86D1-4C0D-A80C-CE26C331B713}"/>
    <cellStyle name="Normal 2 4 5 8" xfId="4107" xr:uid="{5791B887-ECA8-481A-819E-92F63B95DC48}"/>
    <cellStyle name="Normal 2 4 5 8 2" xfId="46111" xr:uid="{3A682871-A494-49E1-ABDA-69A620819CF3}"/>
    <cellStyle name="Normal 2 4 5 9" xfId="4184" xr:uid="{6DB52788-957A-4151-A357-3370DC8F84BF}"/>
    <cellStyle name="Normal 2 4 5 9 2" xfId="46188" xr:uid="{A8F58646-8465-4F00-A1FC-66C8959BD064}"/>
    <cellStyle name="Normal 2 4 6" xfId="282" xr:uid="{1AC47EFC-7DAC-475D-8FDF-59BEC3E0B90B}"/>
    <cellStyle name="Normal 2 4 6 2" xfId="1687" xr:uid="{D0165A3D-4DE3-41DD-9FAB-2EB6EF60E737}"/>
    <cellStyle name="Normal 2 4 6 2 2" xfId="3472" xr:uid="{12820981-3E0C-4C5D-9CC5-9227EC587367}"/>
    <cellStyle name="Normal 2 4 6 2 2 2" xfId="45497" xr:uid="{9EBE1062-7BB6-4991-BA7B-C76835543D74}"/>
    <cellStyle name="Normal 2 4 6 2 3" xfId="43756" xr:uid="{2FDA94CD-BCCB-4B51-8942-FAF547E13F6B}"/>
    <cellStyle name="Normal 2 4 6 3" xfId="2342" xr:uid="{04BC2FC9-A60C-43D4-B539-9F40D157B118}"/>
    <cellStyle name="Normal 2 4 6 3 2" xfId="44367" xr:uid="{3CA29957-33BB-4220-B8F8-3206148B6FC1}"/>
    <cellStyle name="Normal 2 4 6 4" xfId="4843" xr:uid="{C74CE05D-2B52-4840-BB47-A49EE9F0D507}"/>
    <cellStyle name="Normal 2 4 6 4 2" xfId="46846" xr:uid="{0150366D-0DA3-40F4-9F34-C7642FFEFBEB}"/>
    <cellStyle name="Normal 2 4 6 5" xfId="5940" xr:uid="{C55A4012-C78C-4376-807C-31D95591A083}"/>
    <cellStyle name="Normal 2 4 6 5 2" xfId="47937" xr:uid="{2BE9FC8F-1931-408A-83F7-A7633BE6D15C}"/>
    <cellStyle name="Normal 2 4 6 6" xfId="7632" xr:uid="{7067F7B7-D27F-4595-B013-5D4E48CFB223}"/>
    <cellStyle name="Normal 2 4 6 7" xfId="42626" xr:uid="{A2302532-DD5E-48A5-9E20-D482D4790063}"/>
    <cellStyle name="Normal 2 4 6 8" xfId="48057" xr:uid="{8D821485-1A54-45D5-B300-351272385D09}"/>
    <cellStyle name="Normal 2 4 7" xfId="1067" xr:uid="{A20C5602-40C0-412A-A945-249E4909BDF6}"/>
    <cellStyle name="Normal 2 4 7 2" xfId="2877" xr:uid="{C7B55AC1-6C4F-4361-BC6B-0779AD4E3051}"/>
    <cellStyle name="Normal 2 4 7 2 2" xfId="44902" xr:uid="{5BA80B8F-A8A6-4A2B-AF70-D372F9A942D5}"/>
    <cellStyle name="Normal 2 4 7 3" xfId="9430" xr:uid="{168C712A-2241-4A37-9AFA-E4E62718DE5D}"/>
    <cellStyle name="Normal 2 4 7 4" xfId="43161" xr:uid="{24451732-284A-42A6-8E1A-4CD9D963C3D9}"/>
    <cellStyle name="Normal 2 4 8" xfId="1117" xr:uid="{59A5A11D-2A2A-431A-907C-629A2513FF7B}"/>
    <cellStyle name="Normal 2 4 8 2" xfId="2924" xr:uid="{660DB70F-5AA2-494E-8FC1-2CE1EA523DF0}"/>
    <cellStyle name="Normal 2 4 8 2 2" xfId="44949" xr:uid="{B274034A-A7F0-4EAB-9E88-F1A98BF2BB0A}"/>
    <cellStyle name="Normal 2 4 8 3" xfId="6927" xr:uid="{288157D2-A38B-4323-924F-5B5C101931F3}"/>
    <cellStyle name="Normal 2 4 8 4" xfId="43208" xr:uid="{18FAD758-45E3-4E08-9BF3-42A8BA7BC598}"/>
    <cellStyle name="Normal 2 4 9" xfId="2237" xr:uid="{F7A0E1C3-7113-4EA7-835A-04C96240FF6E}"/>
    <cellStyle name="Normal 2 4 9 2" xfId="13066" xr:uid="{F4E32F41-81BA-4C8D-8553-77B71A474075}"/>
    <cellStyle name="Normal 2 4 9 3" xfId="44262" xr:uid="{64D4B24E-A886-464A-9CA1-556D323C0C35}"/>
    <cellStyle name="Normal 2 5" xfId="48" xr:uid="{86E4EEFC-0E01-4835-9A48-4282D0D14A22}"/>
    <cellStyle name="Normal 2 5 2" xfId="105" xr:uid="{DBF5617B-696D-40D9-BC8F-13823E3E8090}"/>
    <cellStyle name="Normal 2 5 2 2" xfId="8731" xr:uid="{6FB10C16-AF49-4A7C-BB0F-BCD1AC646640}"/>
    <cellStyle name="Normal 2 5 2 2 2" xfId="11708" xr:uid="{B1CA7C78-0CB1-447F-B606-3C180E1C7432}"/>
    <cellStyle name="Normal 2 5 2 2 2 2" xfId="15287" xr:uid="{4FF06999-7292-403A-8BC8-5607355F4E4C}"/>
    <cellStyle name="Normal 2 5 2 2 2 3" xfId="18814" xr:uid="{0CA7BB9D-925B-4300-887D-B460F3B18A18}"/>
    <cellStyle name="Normal 2 5 2 2 3" xfId="13890" xr:uid="{BAD6D831-D799-4EF7-BBCB-3C9CC254F785}"/>
    <cellStyle name="Normal 2 5 2 2 4" xfId="17423" xr:uid="{C9CC7323-5B3C-46D8-BED4-68EB8E7C22DE}"/>
    <cellStyle name="Normal 2 5 3" xfId="133" xr:uid="{D6076D71-026E-40EB-9F7A-9901C598AF3E}"/>
    <cellStyle name="Normal 2 5 3 10" xfId="4247" xr:uid="{4B5D419E-AEA9-40CE-8F1D-2A602F446A9C}"/>
    <cellStyle name="Normal 2 5 3 10 2" xfId="36300" xr:uid="{5247B47B-3D68-4743-9E9E-422BDF7BE9A3}"/>
    <cellStyle name="Normal 2 5 3 10 3" xfId="46251" xr:uid="{A1B8AB76-0A19-4592-AF33-6F41DBA1011D}"/>
    <cellStyle name="Normal 2 5 3 11" xfId="4848" xr:uid="{B7FF162B-7AEE-4A6F-9B2E-25DC8C6CCEF3}"/>
    <cellStyle name="Normal 2 5 3 11 2" xfId="20045" xr:uid="{295F486C-D250-4B3F-8F84-4384F5676376}"/>
    <cellStyle name="Normal 2 5 3 11 3" xfId="46851" xr:uid="{93F24EE4-CA9E-4483-ABBF-E5F6E1A9550D}"/>
    <cellStyle name="Normal 2 5 3 12" xfId="5699" xr:uid="{7D7862C0-142C-4140-B57E-7DF6BCBAA65A}"/>
    <cellStyle name="Normal 2 5 3 12 2" xfId="47699" xr:uid="{BC412B67-E524-46A6-A2E4-C0BB90447320}"/>
    <cellStyle name="Normal 2 5 3 13" xfId="5909" xr:uid="{C4602499-A54C-49DE-A27D-3550FE203683}"/>
    <cellStyle name="Normal 2 5 3 13 2" xfId="47906" xr:uid="{F09E2DB3-8C37-4241-8960-85DA69D0A42D}"/>
    <cellStyle name="Normal 2 5 3 14" xfId="6035" xr:uid="{31862785-790D-454C-9C1D-4E3A1260E7D3}"/>
    <cellStyle name="Normal 2 5 3 15" xfId="7377" xr:uid="{8E9A0B17-86C1-4A28-9BB4-63434AFB62C6}"/>
    <cellStyle name="Normal 2 5 3 16" xfId="42460" xr:uid="{9EAD28B2-785A-49A2-B000-E1FF7515D05F}"/>
    <cellStyle name="Normal 2 5 3 17" xfId="42536" xr:uid="{FEA529B2-235C-4F14-A793-7C2540DBCE1A}"/>
    <cellStyle name="Normal 2 5 3 18" xfId="48018" xr:uid="{7714660A-1315-4A19-9C80-BF057D2CD292}"/>
    <cellStyle name="Normal 2 5 3 2" xfId="247" xr:uid="{0568E10E-9266-4B8F-A780-F6A0C0BC257B}"/>
    <cellStyle name="Normal 2 5 3 2 10" xfId="9450" xr:uid="{DCBE34DF-7DCF-4889-8B8F-808BF2F17E39}"/>
    <cellStyle name="Normal 2 5 3 2 11" xfId="42593" xr:uid="{93DAF7D9-FCFA-41F3-8A68-E9E9EE93AE3F}"/>
    <cellStyle name="Normal 2 5 3 2 12" xfId="48066" xr:uid="{317CB619-46A7-437A-A363-BE3836391ECF}"/>
    <cellStyle name="Normal 2 5 3 2 2" xfId="2309" xr:uid="{A51AEB8A-CCD0-4A6A-869A-54B47619CEB3}"/>
    <cellStyle name="Normal 2 5 3 2 2 2" xfId="23761" xr:uid="{710DA776-EFAF-479D-8301-F4586F009329}"/>
    <cellStyle name="Normal 2 5 3 2 2 2 2" xfId="26393" xr:uid="{8367F07A-8FBA-4ECE-B176-1B8EE23B6F7E}"/>
    <cellStyle name="Normal 2 5 3 2 2 2 2 2" xfId="35437" xr:uid="{2061EB06-0CC6-45B5-897F-C41714E79D7D}"/>
    <cellStyle name="Normal 2 5 3 2 2 2 3" xfId="32177" xr:uid="{E5876A93-1B47-47B0-804A-8C749554A396}"/>
    <cellStyle name="Normal 2 5 3 2 2 2 4" xfId="39786" xr:uid="{6C2EDD94-7F31-444F-9956-1348A0E7F775}"/>
    <cellStyle name="Normal 2 5 3 2 2 3" xfId="24727" xr:uid="{0FBE0C59-D5FD-457C-811B-E8466AEC51CC}"/>
    <cellStyle name="Normal 2 5 3 2 2 3 2" xfId="33416" xr:uid="{30306BAC-DD12-4185-9E2E-471FC82D2B45}"/>
    <cellStyle name="Normal 2 5 3 2 2 3 3" xfId="41778" xr:uid="{6BED9226-8E9E-4A96-B465-BD22FB4C48B6}"/>
    <cellStyle name="Normal 2 5 3 2 2 4" xfId="22374" xr:uid="{3739D5C9-F11B-43F8-96E2-3B1D876CF7F3}"/>
    <cellStyle name="Normal 2 5 3 2 2 4 2" xfId="30461" xr:uid="{B9400A58-30E0-4CE4-AF69-3ECE56F04BF3}"/>
    <cellStyle name="Normal 2 5 3 2 2 5" xfId="28497" xr:uid="{9FBD7E07-B139-4601-ADB9-F0DF497EDA6A}"/>
    <cellStyle name="Normal 2 5 3 2 2 6" xfId="37819" xr:uid="{635A1E74-22F9-4845-98F3-F6B342AF98B3}"/>
    <cellStyle name="Normal 2 5 3 2 2 7" xfId="20778" xr:uid="{9126EE82-B80D-409B-ABC2-9B48F9F98774}"/>
    <cellStyle name="Normal 2 5 3 2 2 8" xfId="44334" xr:uid="{6EDD0C78-7CFF-4348-B5C9-DCAC3C74189B}"/>
    <cellStyle name="Normal 2 5 3 2 3" xfId="5973" xr:uid="{B5A86046-BF18-4105-87A1-7F4153226442}"/>
    <cellStyle name="Normal 2 5 3 2 3 2" xfId="23357" xr:uid="{6B695453-B85F-435D-8D67-4EC2FEFAE6EE}"/>
    <cellStyle name="Normal 2 5 3 2 3 2 2" xfId="31685" xr:uid="{C3E58F72-0065-4E51-B59A-6EC8ECD29FA6}"/>
    <cellStyle name="Normal 2 5 3 2 3 2 3" xfId="39240" xr:uid="{EF165F3E-044F-4A21-AF31-96856F72931A}"/>
    <cellStyle name="Normal 2 5 3 2 3 3" xfId="25899" xr:uid="{90B83ED8-2AB7-4443-9C35-952D220EC4ED}"/>
    <cellStyle name="Normal 2 5 3 2 3 3 2" xfId="34858" xr:uid="{E2C34FE4-AC03-4750-BBC5-8FC8318B9966}"/>
    <cellStyle name="Normal 2 5 3 2 3 3 3" xfId="41227" xr:uid="{EBFEB92D-8CEC-44B2-95C7-27A56574F81B}"/>
    <cellStyle name="Normal 2 5 3 2 3 4" xfId="21874" xr:uid="{1C95534F-C50B-482D-A633-C8C4B5CCD508}"/>
    <cellStyle name="Normal 2 5 3 2 3 4 2" xfId="29866" xr:uid="{1E188578-F1D0-471E-A2AC-00254BA5F0EE}"/>
    <cellStyle name="Normal 2 5 3 2 3 5" xfId="27934" xr:uid="{2B51E431-7EDF-4142-AD7F-D80A3CF2B01B}"/>
    <cellStyle name="Normal 2 5 3 2 3 6" xfId="37233" xr:uid="{BAFBFAD5-29C7-41EB-B3D7-C6A87146C718}"/>
    <cellStyle name="Normal 2 5 3 2 3 7" xfId="20459" xr:uid="{C88B979D-6D04-416B-A44E-6985709551A9}"/>
    <cellStyle name="Normal 2 5 3 2 3 8" xfId="47970" xr:uid="{F4F3F2AF-5E04-4F10-BCC9-21F295949765}"/>
    <cellStyle name="Normal 2 5 3 2 4" xfId="22932" xr:uid="{A620EB39-CA0D-45B1-8A8F-4D8BFEE470D3}"/>
    <cellStyle name="Normal 2 5 3 2 4 2" xfId="25331" xr:uid="{F0AD97AD-5131-429B-A376-CA200E4BDB8D}"/>
    <cellStyle name="Normal 2 5 3 2 4 2 2" xfId="34148" xr:uid="{3D065619-1548-412B-8430-E5674C0C8BF7}"/>
    <cellStyle name="Normal 2 5 3 2 4 3" xfId="31156" xr:uid="{4A4789AF-6D5C-4F66-A991-E0932E59D5A5}"/>
    <cellStyle name="Normal 2 5 3 2 4 4" xfId="38586" xr:uid="{B16553DE-A274-4316-A613-821358FFFE2B}"/>
    <cellStyle name="Normal 2 5 3 2 5" xfId="24313" xr:uid="{78393576-E630-4F48-86B1-39F2947945DB}"/>
    <cellStyle name="Normal 2 5 3 2 5 2" xfId="32860" xr:uid="{CDA8BC30-FBCB-4B4B-B835-35910693B462}"/>
    <cellStyle name="Normal 2 5 3 2 5 3" xfId="40522" xr:uid="{E0C1F194-D69A-42F6-86A6-408DC527FC58}"/>
    <cellStyle name="Normal 2 5 3 2 6" xfId="21338" xr:uid="{46C22EB8-4CD0-40E3-B1C7-42FBB219C09F}"/>
    <cellStyle name="Normal 2 5 3 2 6 2" xfId="29259" xr:uid="{E56C0853-1970-4F8D-841F-07639126CA64}"/>
    <cellStyle name="Normal 2 5 3 2 7" xfId="27348" xr:uid="{C7BE636D-D1FF-42F0-A6A0-315B0D5430D1}"/>
    <cellStyle name="Normal 2 5 3 2 8" xfId="36491" xr:uid="{09C349E4-32CF-431D-8E3F-999AF601D6F8}"/>
    <cellStyle name="Normal 2 5 3 2 9" xfId="20126" xr:uid="{0A922320-376F-4E3C-ABD4-44854B4ADDC3}"/>
    <cellStyle name="Normal 2 5 3 3" xfId="1049" xr:uid="{5D5D5867-6788-4EF9-9DC1-89CDE3BDE957}"/>
    <cellStyle name="Normal 2 5 3 3 10" xfId="8846" xr:uid="{F9322396-E899-45E4-BEB4-FA2D39906A3F}"/>
    <cellStyle name="Normal 2 5 3 3 11" xfId="43144" xr:uid="{EB80FD3E-4638-4D93-AC8D-7AEBF678D5B0}"/>
    <cellStyle name="Normal 2 5 3 3 2" xfId="2860" xr:uid="{A7369664-720A-4F6E-A3C8-805AFEE11D3B}"/>
    <cellStyle name="Normal 2 5 3 3 2 2" xfId="23885" xr:uid="{7403F06E-0B68-4F94-BCCD-4635C18C4127}"/>
    <cellStyle name="Normal 2 5 3 3 2 2 2" xfId="26571" xr:uid="{391528DA-4343-421B-86EB-51961674EFE6}"/>
    <cellStyle name="Normal 2 5 3 3 2 2 2 2" xfId="35631" xr:uid="{DCFE5334-4137-4C20-9E20-119393AFA3D2}"/>
    <cellStyle name="Normal 2 5 3 3 2 2 3" xfId="32354" xr:uid="{E3677BE9-CBCA-4677-B3DD-9431444B0F2A}"/>
    <cellStyle name="Normal 2 5 3 3 2 2 4" xfId="39976" xr:uid="{2A52022D-F346-433B-B8B2-29D5DC381DF9}"/>
    <cellStyle name="Normal 2 5 3 3 2 3" xfId="24849" xr:uid="{5C9CC3A4-F358-4C50-AFFB-C3CA4074DFDF}"/>
    <cellStyle name="Normal 2 5 3 3 2 3 2" xfId="33601" xr:uid="{DF8A355E-1FC0-4D89-B5C2-8D00CD382647}"/>
    <cellStyle name="Normal 2 5 3 3 2 3 3" xfId="41960" xr:uid="{68A610AE-91D8-449F-9D5F-EA3D814101AB}"/>
    <cellStyle name="Normal 2 5 3 3 2 4" xfId="22546" xr:uid="{76DFAC4B-7F13-445D-ADC5-A5DC8B6051FA}"/>
    <cellStyle name="Normal 2 5 3 3 2 4 2" xfId="30658" xr:uid="{B4C6A00F-C7C5-4992-B17B-771A6822275F}"/>
    <cellStyle name="Normal 2 5 3 3 2 5" xfId="28682" xr:uid="{9B621A2C-D527-42F0-81BC-48205D990538}"/>
    <cellStyle name="Normal 2 5 3 3 2 6" xfId="38016" xr:uid="{EE6C4319-8D18-4A3E-A1C1-9FCC45282529}"/>
    <cellStyle name="Normal 2 5 3 3 2 7" xfId="20889" xr:uid="{98308858-27FD-4A2B-87EE-E9D7AE08FE38}"/>
    <cellStyle name="Normal 2 5 3 3 2 8" xfId="44885" xr:uid="{676CAEA8-3ECE-41E6-A5B0-069283E57DB8}"/>
    <cellStyle name="Normal 2 5 3 3 3" xfId="20571" xr:uid="{FFC514D1-B6A2-4D08-89B6-AB611968D088}"/>
    <cellStyle name="Normal 2 5 3 3 3 2" xfId="23531" xr:uid="{929267DF-D862-43AA-A214-5BF0AD4AA86A}"/>
    <cellStyle name="Normal 2 5 3 3 3 2 2" xfId="31863" xr:uid="{BAC7854E-FED3-4E65-BEBA-4E6343B68421}"/>
    <cellStyle name="Normal 2 5 3 3 3 2 3" xfId="39415" xr:uid="{9814C7EB-3D18-458B-AEBC-496E67C11A04}"/>
    <cellStyle name="Normal 2 5 3 3 3 3" xfId="26077" xr:uid="{23B66A0B-FFF4-48E6-BD9F-A62A47868070}"/>
    <cellStyle name="Normal 2 5 3 3 3 3 2" xfId="35052" xr:uid="{F596EBC0-CF50-4A44-AEB1-A5A6D434EF33}"/>
    <cellStyle name="Normal 2 5 3 3 3 3 3" xfId="41418" xr:uid="{163BA7B0-51C9-478B-A002-E84219DEE96A}"/>
    <cellStyle name="Normal 2 5 3 3 3 4" xfId="22054" xr:uid="{F7FE1B3E-7934-4CB9-8CCE-93198BC1AD69}"/>
    <cellStyle name="Normal 2 5 3 3 3 4 2" xfId="30070" xr:uid="{A9833F9E-C9D7-4903-910F-4B0A4C0ECEED}"/>
    <cellStyle name="Normal 2 5 3 3 3 5" xfId="28129" xr:uid="{132E9A47-0F6B-41EA-807D-148371FF8B64}"/>
    <cellStyle name="Normal 2 5 3 3 3 6" xfId="37437" xr:uid="{3CEBEE6D-C2A6-465B-9970-0FB6348A185D}"/>
    <cellStyle name="Normal 2 5 3 3 4" xfId="23056" xr:uid="{ED9A7079-222D-46B2-9115-8B9203608B53}"/>
    <cellStyle name="Normal 2 5 3 3 4 2" xfId="25511" xr:uid="{5910B43E-0B58-427D-9859-D120ECD7DD20}"/>
    <cellStyle name="Normal 2 5 3 3 4 2 2" xfId="34346" xr:uid="{C1CD21A1-DCB9-48BC-AF18-50C3FAC37870}"/>
    <cellStyle name="Normal 2 5 3 3 4 3" xfId="31335" xr:uid="{D2CB9B16-CBFF-40CE-98DF-9260D08F0BA2}"/>
    <cellStyle name="Normal 2 5 3 3 4 4" xfId="38780" xr:uid="{C9B48780-2CE2-4F2A-9114-07BD2FEF026E}"/>
    <cellStyle name="Normal 2 5 3 3 5" xfId="24491" xr:uid="{7869614C-7C3C-43B3-BC3B-F3E3E0C5B2CA}"/>
    <cellStyle name="Normal 2 5 3 3 5 2" xfId="33048" xr:uid="{F8012DF0-3181-45D9-9E73-25E0EC7BC2F8}"/>
    <cellStyle name="Normal 2 5 3 3 5 3" xfId="40707" xr:uid="{89AF77E9-6F2F-4AF8-8EC2-D3DB2FC65D78}"/>
    <cellStyle name="Normal 2 5 3 3 6" xfId="21516" xr:uid="{54275F5D-21BB-4B1B-A8E5-5482EE42550B}"/>
    <cellStyle name="Normal 2 5 3 3 6 2" xfId="29462" xr:uid="{FFCA3C4B-CE33-479A-AD64-F4A857530B7B}"/>
    <cellStyle name="Normal 2 5 3 3 7" xfId="27536" xr:uid="{78C43076-92F0-4D0D-A7BA-EC5A5628C9E3}"/>
    <cellStyle name="Normal 2 5 3 3 8" xfId="36693" xr:uid="{48D4D7D0-82CD-4D5A-8AC0-2790D4D891DF}"/>
    <cellStyle name="Normal 2 5 3 3 9" xfId="20231" xr:uid="{37AF6368-01B7-418F-B8B6-82B1B81C3046}"/>
    <cellStyle name="Normal 2 5 3 4" xfId="1101" xr:uid="{10651F48-FB56-491F-B626-A8E04603A550}"/>
    <cellStyle name="Normal 2 5 3 4 2" xfId="2910" xr:uid="{58191089-1613-4F34-972F-11819714E7C5}"/>
    <cellStyle name="Normal 2 5 3 4 2 2" xfId="26233" xr:uid="{75B11025-9CD4-417D-A71E-EC0FE990AB4E}"/>
    <cellStyle name="Normal 2 5 3 4 2 2 2" xfId="35251" xr:uid="{9152A0C4-9D9D-4C88-B916-DE72978296A9}"/>
    <cellStyle name="Normal 2 5 3 4 2 3" xfId="32018" xr:uid="{56B50EF3-4522-4E50-945A-D195AFEE7C0D}"/>
    <cellStyle name="Normal 2 5 3 4 2 4" xfId="39604" xr:uid="{16804C6A-A94A-4CA5-B904-67A2D2461B0D}"/>
    <cellStyle name="Normal 2 5 3 4 2 5" xfId="23653" xr:uid="{517138E7-AFE4-4F08-A76A-A9E2D0ADAB49}"/>
    <cellStyle name="Normal 2 5 3 4 2 6" xfId="44935" xr:uid="{3F6617DC-B144-44B1-9435-9CE7635AC8EE}"/>
    <cellStyle name="Normal 2 5 3 4 3" xfId="24618" xr:uid="{FA5C2DD2-32CF-4791-B8C3-50DF7652BF35}"/>
    <cellStyle name="Normal 2 5 3 4 3 2" xfId="33237" xr:uid="{A36F628D-23AD-4246-8C26-1E3ABC9616B1}"/>
    <cellStyle name="Normal 2 5 3 4 3 3" xfId="41602" xr:uid="{156458CC-9D5D-43F2-BA28-1E11448C3FA3}"/>
    <cellStyle name="Normal 2 5 3 4 4" xfId="22209" xr:uid="{C3C8B8BB-DC91-4778-AA0E-5BAF30EE331E}"/>
    <cellStyle name="Normal 2 5 3 4 4 2" xfId="30270" xr:uid="{39DD8A8A-DE9C-48C4-8CC2-FE482533C110}"/>
    <cellStyle name="Normal 2 5 3 4 5" xfId="28318" xr:uid="{32D896FE-F384-4563-BD1E-7DCD64A115A9}"/>
    <cellStyle name="Normal 2 5 3 4 6" xfId="37636" xr:uid="{9CDDE3B5-82D7-4FD9-A5BB-1E8C1C1ED4D5}"/>
    <cellStyle name="Normal 2 5 3 4 7" xfId="20681" xr:uid="{6DDD44DE-1ACA-4BE7-BCB0-9D80C471FCFA}"/>
    <cellStyle name="Normal 2 5 3 4 8" xfId="7633" xr:uid="{B2BCC0B1-BBD0-426A-802C-F56EF6997115}"/>
    <cellStyle name="Normal 2 5 3 4 9" xfId="43194" xr:uid="{A740C38F-CEDC-46E2-9E88-C4F61B72EF8D}"/>
    <cellStyle name="Normal 2 5 3 5" xfId="1693" xr:uid="{79A7C382-FFB0-4C59-AD50-96800CC6B3C2}"/>
    <cellStyle name="Normal 2 5 3 5 2" xfId="3477" xr:uid="{516E4E1A-1C07-4E24-9996-9F2CAB004EF3}"/>
    <cellStyle name="Normal 2 5 3 5 2 2" xfId="31518" xr:uid="{C82A9CFE-701C-49DD-90A9-75566FB81A95}"/>
    <cellStyle name="Normal 2 5 3 5 2 3" xfId="39076" xr:uid="{3DAC96A9-18DF-48AC-BD23-372CB13AA7FB}"/>
    <cellStyle name="Normal 2 5 3 5 2 4" xfId="23205" xr:uid="{2F3B76FA-06E1-45B3-9293-0F569AB97E2B}"/>
    <cellStyle name="Normal 2 5 3 5 2 5" xfId="45502" xr:uid="{57505A42-9738-4649-AC90-599E4EA6D77F}"/>
    <cellStyle name="Normal 2 5 3 5 3" xfId="25739" xr:uid="{ECA2E678-2661-45F9-BBF3-EAF6105D4AD0}"/>
    <cellStyle name="Normal 2 5 3 5 3 2" xfId="34669" xr:uid="{B0CB46E8-35A8-4A7F-B93A-0EB73FE2B1F9}"/>
    <cellStyle name="Normal 2 5 3 5 3 3" xfId="41041" xr:uid="{9FA341BC-39F2-450C-98D6-C1F8C4ABE125}"/>
    <cellStyle name="Normal 2 5 3 5 4" xfId="21701" xr:uid="{92412A3A-0C00-4F0C-B356-5A8A3BD7745B}"/>
    <cellStyle name="Normal 2 5 3 5 4 2" xfId="29667" xr:uid="{5958F3D1-9DC6-4037-BC4D-BE681BD09E0F}"/>
    <cellStyle name="Normal 2 5 3 5 5" xfId="27745" xr:uid="{AB2524BF-0266-4D83-B83B-A370DEEF515F}"/>
    <cellStyle name="Normal 2 5 3 5 6" xfId="37035" xr:uid="{187728CF-1C93-47BB-87D2-61E7B415659F}"/>
    <cellStyle name="Normal 2 5 3 5 7" xfId="20357" xr:uid="{00511260-DBA8-4841-A179-C5C91CC89623}"/>
    <cellStyle name="Normal 2 5 3 5 8" xfId="43761" xr:uid="{25A736BA-E5F8-4714-99DB-6BDF334576CA}"/>
    <cellStyle name="Normal 2 5 3 6" xfId="2252" xr:uid="{BF3FA433-9C49-4570-A33B-0D5B10D457F3}"/>
    <cellStyle name="Normal 2 5 3 6 2" xfId="25159" xr:uid="{E4855F7B-623C-4377-BC9F-02BE925810A0}"/>
    <cellStyle name="Normal 2 5 3 6 2 2" xfId="33965" xr:uid="{8FEA87AC-A888-4608-8F5F-C88FF7802E9F}"/>
    <cellStyle name="Normal 2 5 3 6 3" xfId="30986" xr:uid="{D3462663-80BA-4CD6-8E92-CF1840F19081}"/>
    <cellStyle name="Normal 2 5 3 6 4" xfId="38408" xr:uid="{F27E29F3-C2FD-4800-BD64-68F19E4E7AEF}"/>
    <cellStyle name="Normal 2 5 3 6 5" xfId="22820" xr:uid="{52E058AC-79FF-418C-8022-3F5009D4A011}"/>
    <cellStyle name="Normal 2 5 3 6 6" xfId="44277" xr:uid="{55BCEFD2-6F50-458C-86E5-1C4279E152E9}"/>
    <cellStyle name="Normal 2 5 3 7" xfId="4015" xr:uid="{D1FEDD9E-D1FB-4D12-B49B-E67AEEDD12C7}"/>
    <cellStyle name="Normal 2 5 3 7 2" xfId="32681" xr:uid="{3E9626B0-833D-4C76-AE62-703146FA0D07}"/>
    <cellStyle name="Normal 2 5 3 7 3" xfId="40346" xr:uid="{A4947C35-4BCC-496A-BECC-01D026C39182}"/>
    <cellStyle name="Normal 2 5 3 7 4" xfId="24159" xr:uid="{891281DD-174E-44D3-9A53-C29CFFD29116}"/>
    <cellStyle name="Normal 2 5 3 7 5" xfId="46020" xr:uid="{8ACE6C89-A1AC-4CFB-84BD-2F1A045FD99F}"/>
    <cellStyle name="Normal 2 5 3 8" xfId="4093" xr:uid="{1057FCEE-6FBD-4106-B2B8-7F62806EF3E6}"/>
    <cellStyle name="Normal 2 5 3 8 2" xfId="29061" xr:uid="{E7BE3ACC-1B9D-4D3C-9CEB-A5508C7FADA3}"/>
    <cellStyle name="Normal 2 5 3 8 3" xfId="21165" xr:uid="{95E6FB8E-B1DC-4068-AD63-095C4E3A544B}"/>
    <cellStyle name="Normal 2 5 3 8 4" xfId="46097" xr:uid="{90BAAE3F-50F3-4848-B4D4-5455AAA0204A}"/>
    <cellStyle name="Normal 2 5 3 9" xfId="4170" xr:uid="{FDEC3B1C-12F1-49AC-8F24-03F0A579816C}"/>
    <cellStyle name="Normal 2 5 3 9 2" xfId="27170" xr:uid="{C339D79E-5E4B-4EFE-83F0-B2134E426BEA}"/>
    <cellStyle name="Normal 2 5 3 9 3" xfId="46174" xr:uid="{C3ECE17C-9900-4C83-AA00-A82142139692}"/>
    <cellStyle name="Normal 2 5 4" xfId="176" xr:uid="{052E0B21-F413-465F-B5A3-931CFAC95F21}"/>
    <cellStyle name="Normal 2 5 4 2" xfId="9428" xr:uid="{09BDA08A-0B48-4703-B0C2-804FCEE6152C}"/>
    <cellStyle name="Normal 2 5 5" xfId="195" xr:uid="{2BF3DE15-4BDB-4531-8B70-B9CEB0FA64B1}"/>
    <cellStyle name="Normal 2 5 5 2" xfId="6580" xr:uid="{9C476B74-61A7-429E-B094-EC4632D1F282}"/>
    <cellStyle name="Normal 2 5 6" xfId="285" xr:uid="{A187A0E1-FEBF-4151-8935-FFDE30600F34}"/>
    <cellStyle name="Normal 2 5 6 2" xfId="2345" xr:uid="{244F3296-07F6-4075-B88B-7619EA093FD0}"/>
    <cellStyle name="Normal 2 5 6 2 2" xfId="44370" xr:uid="{3943AF60-EEC3-441F-B30F-0B18A82EDBD8}"/>
    <cellStyle name="Normal 2 5 6 3" xfId="42629" xr:uid="{EC72793E-F6D0-428E-955B-BE84395A1E0D}"/>
    <cellStyle name="Normal 2 5 7" xfId="5853" xr:uid="{82767ADC-7EA8-48C2-B25B-B45133C862CC}"/>
    <cellStyle name="Normal 2 5 7 2" xfId="47851" xr:uid="{4FD30A08-9461-47EE-8023-5534DE70297A}"/>
    <cellStyle name="Normal 2 5 8" xfId="7478" xr:uid="{9329B167-F7E5-48A4-A938-E3BAB53DFBBC}"/>
    <cellStyle name="Normal 2 6" xfId="132" xr:uid="{A04AE111-3D93-4317-8D47-B310FAB6FE8F}"/>
    <cellStyle name="Normal 2 6 10" xfId="27020" xr:uid="{04322905-8DF4-469E-A9DF-53E36FA2FFD9}"/>
    <cellStyle name="Normal 2 6 11" xfId="36116" xr:uid="{2D84EB5F-84D4-49CB-A173-F69ECAF8BFBC}"/>
    <cellStyle name="Normal 2 6 12" xfId="6985" xr:uid="{18A95771-1DEC-4379-A248-5A40B9F97786}"/>
    <cellStyle name="Normal 2 6 2" xfId="141" xr:uid="{6ED087D9-ED1C-4F73-B0D7-8EB7639D2393}"/>
    <cellStyle name="Normal 2 6 2 2" xfId="9793" xr:uid="{7FCCCE59-71A3-4B0B-A843-C9E7B92BD1D0}"/>
    <cellStyle name="Normal 2 6 2 3" xfId="8882" xr:uid="{B4E5F2AC-EC5F-4C47-A968-39FF9BB0042C}"/>
    <cellStyle name="Normal 2 6 2 4" xfId="8606" xr:uid="{3D122652-60E1-4E98-9802-D5309FBDA198}"/>
    <cellStyle name="Normal 2 6 2 5" xfId="7510" xr:uid="{90FCBC44-FF39-4D4B-B1CA-7A838A15DC9E}"/>
    <cellStyle name="Normal 2 6 3" xfId="209" xr:uid="{5FE151CC-7F57-431F-83D1-F5C956AA9C43}"/>
    <cellStyle name="Normal 2 6 3 2" xfId="9828" xr:uid="{BE01DEAC-2726-4E04-AC6D-23621BFD0146}"/>
    <cellStyle name="Normal 2 6 3 2 2" xfId="11862" xr:uid="{67EA0BF7-E585-454A-A914-92D4413C71E1}"/>
    <cellStyle name="Normal 2 6 3 2 2 2" xfId="15441" xr:uid="{3A6EA060-CDEB-47B1-946A-E2DA9395DF0A}"/>
    <cellStyle name="Normal 2 6 3 2 2 2 2" xfId="35268" xr:uid="{74453C6E-8CC7-4C4D-B6F1-836F8E820CAF}"/>
    <cellStyle name="Normal 2 6 3 2 2 3" xfId="18968" xr:uid="{96D4AA23-3893-4896-A525-744F74958EFD}"/>
    <cellStyle name="Normal 2 6 3 2 2 4" xfId="39621" xr:uid="{81C33E00-CF89-497D-A352-705273603486}"/>
    <cellStyle name="Normal 2 6 3 2 3" xfId="14035" xr:uid="{EF61D363-BBE4-439F-8F2F-67802E784ABF}"/>
    <cellStyle name="Normal 2 6 3 2 3 2" xfId="33254" xr:uid="{CE18C094-BEDB-4920-AE54-CCC5C3B116F9}"/>
    <cellStyle name="Normal 2 6 3 2 3 3" xfId="41619" xr:uid="{CEF6A005-E8C6-489C-8C83-45B829AFC1DE}"/>
    <cellStyle name="Normal 2 6 3 2 4" xfId="17564" xr:uid="{DC9EF8EF-1ACE-4051-B76E-16785305C892}"/>
    <cellStyle name="Normal 2 6 3 2 4 2" xfId="30287" xr:uid="{686CFC0F-2897-46E3-9D8D-1E71014CF5CD}"/>
    <cellStyle name="Normal 2 6 3 2 5" xfId="28335" xr:uid="{E18229FC-39A0-4A3A-A830-3D4446CB4C46}"/>
    <cellStyle name="Normal 2 6 3 2 6" xfId="37653" xr:uid="{81E8FCF2-D2A1-4FA3-B530-35FCCC1C8CB4}"/>
    <cellStyle name="Normal 2 6 3 3" xfId="8850" xr:uid="{FB75696E-1DE1-46F0-B46B-81F9AA9F551C}"/>
    <cellStyle name="Normal 2 6 3 3 2" xfId="23221" xr:uid="{6F066407-A5FB-4250-8B75-A53A5AE0A84C}"/>
    <cellStyle name="Normal 2 6 3 3 2 2" xfId="31534" xr:uid="{F9245CBC-A391-447E-88F1-56A85154A120}"/>
    <cellStyle name="Normal 2 6 3 3 2 3" xfId="39092" xr:uid="{DDE8FB1B-1048-4439-B38F-737AF60E3018}"/>
    <cellStyle name="Normal 2 6 3 3 3" xfId="25761" xr:uid="{57239834-C1C2-4DCA-B45E-420DC9C0C04D}"/>
    <cellStyle name="Normal 2 6 3 3 3 2" xfId="34692" xr:uid="{CEF098E8-27CD-4541-89B2-A98BFFB1582C}"/>
    <cellStyle name="Normal 2 6 3 3 3 3" xfId="41064" xr:uid="{94A6CC0A-2F4D-4DC6-AAC6-D7563081167A}"/>
    <cellStyle name="Normal 2 6 3 3 4" xfId="21723" xr:uid="{E5A130CB-D4C7-499E-8B61-AD738EC710CA}"/>
    <cellStyle name="Normal 2 6 3 3 4 2" xfId="29690" xr:uid="{3720813F-C1D2-4E53-92E5-6F3E2E53C554}"/>
    <cellStyle name="Normal 2 6 3 3 5" xfId="27768" xr:uid="{BA81A013-D07A-46BB-9451-30359A528AD6}"/>
    <cellStyle name="Normal 2 6 3 3 6" xfId="37058" xr:uid="{86BF1C96-B908-4946-9836-0C5F919AB77A}"/>
    <cellStyle name="Normal 2 6 3 3 7" xfId="20368" xr:uid="{7AB1210C-0D24-4C6F-B09C-146561071A29}"/>
    <cellStyle name="Normal 2 6 3 4" xfId="8718" xr:uid="{BE4576D6-EEB6-4EAF-B10C-C71CAB1D24D9}"/>
    <cellStyle name="Normal 2 6 3 4 2" xfId="11695" xr:uid="{8EBB2A04-268B-4E70-B268-751130A5C464}"/>
    <cellStyle name="Normal 2 6 3 4 2 2" xfId="15274" xr:uid="{07A34F26-6387-4505-B15E-F4B64568137D}"/>
    <cellStyle name="Normal 2 6 3 4 2 3" xfId="18801" xr:uid="{922239CD-D5DB-42AA-A231-2291B455F975}"/>
    <cellStyle name="Normal 2 6 3 4 3" xfId="13877" xr:uid="{ADA8306D-AB5E-4759-81D6-98F8B691BAF3}"/>
    <cellStyle name="Normal 2 6 3 4 4" xfId="17410" xr:uid="{81111E13-88DF-4468-A417-7819B457307B}"/>
    <cellStyle name="Normal 2 6 3 5" xfId="24175" xr:uid="{EB11F371-DE00-4716-92BC-79B5D72A9BE3}"/>
    <cellStyle name="Normal 2 6 3 5 2" xfId="32697" xr:uid="{BC99A1BD-D09B-439D-9B29-F5C0434F5AFA}"/>
    <cellStyle name="Normal 2 6 3 5 3" xfId="40362" xr:uid="{08425392-926A-42B2-9EF9-B16DA25808CE}"/>
    <cellStyle name="Normal 2 6 3 6" xfId="21181" xr:uid="{2D53192F-CB9C-43BD-B458-019DA3B8A560}"/>
    <cellStyle name="Normal 2 6 3 6 2" xfId="29083" xr:uid="{A7652191-A02B-4F34-B184-655FEFA389C8}"/>
    <cellStyle name="Normal 2 6 3 7" xfId="27186" xr:uid="{2BD73BE7-CB6C-49C9-8B19-EDE39832EA06}"/>
    <cellStyle name="Normal 2 6 3 8" xfId="36322" xr:uid="{9C32561A-6EC8-4DCF-9487-BC3DB3A30EF6}"/>
    <cellStyle name="Normal 2 6 4" xfId="7454" xr:uid="{F00F56C2-32F6-42F1-83B8-F1521FB6D404}"/>
    <cellStyle name="Normal 2 6 4 2" xfId="9045" xr:uid="{50273E01-F9C8-49CF-8364-9DA56E49D01C}"/>
    <cellStyle name="Normal 2 6 4 2 2" xfId="23776" xr:uid="{B9AF6481-0DC4-402A-ABA2-A7AC4ACA2BAA}"/>
    <cellStyle name="Normal 2 6 4 2 2 2" xfId="26410" xr:uid="{4D1AA378-FEE9-45CE-B606-9022FABD08B6}"/>
    <cellStyle name="Normal 2 6 4 2 2 2 2" xfId="35456" xr:uid="{C800F2A8-A0B7-4524-9249-192F1B7FB6F4}"/>
    <cellStyle name="Normal 2 6 4 2 2 3" xfId="32194" xr:uid="{71781413-80F7-460A-A704-A16666DB8849}"/>
    <cellStyle name="Normal 2 6 4 2 2 4" xfId="39805" xr:uid="{452F6ECA-D4D9-4CEB-ABEC-8FBC55B414E6}"/>
    <cellStyle name="Normal 2 6 4 2 3" xfId="24742" xr:uid="{41B488AA-02E7-4AC4-A674-C68FD880CCF3}"/>
    <cellStyle name="Normal 2 6 4 2 3 2" xfId="33435" xr:uid="{2E03FEEF-5B8C-4D56-B367-2B72813AD0B4}"/>
    <cellStyle name="Normal 2 6 4 2 3 3" xfId="41797" xr:uid="{51DB00AD-9519-480D-A6DF-00F991990A7B}"/>
    <cellStyle name="Normal 2 6 4 2 4" xfId="22391" xr:uid="{44CB805C-C8FD-44B3-889F-91EFEFB557B7}"/>
    <cellStyle name="Normal 2 6 4 2 4 2" xfId="30481" xr:uid="{72E3C351-5CB0-45C5-AC55-D5AE026B0D88}"/>
    <cellStyle name="Normal 2 6 4 2 5" xfId="28516" xr:uid="{EC4CACDE-FEE3-499A-B5C8-7C35B7244637}"/>
    <cellStyle name="Normal 2 6 4 2 6" xfId="37839" xr:uid="{D8D64F9C-42B1-4818-8059-B650B351F57E}"/>
    <cellStyle name="Normal 2 6 4 2 7" xfId="20790" xr:uid="{43E55ABC-CCAB-43E1-BD09-5C8D8BC8A46E}"/>
    <cellStyle name="Normal 2 6 4 3" xfId="8039" xr:uid="{6221E40F-F949-4E82-A102-31C8CF9B4B0D}"/>
    <cellStyle name="Normal 2 6 4 3 2" xfId="23374" xr:uid="{EC3AA81D-512A-482E-AC72-D1F591EB45BB}"/>
    <cellStyle name="Normal 2 6 4 3 2 2" xfId="31702" xr:uid="{348F89A1-386F-46E9-A896-3090D669FFFB}"/>
    <cellStyle name="Normal 2 6 4 3 2 3" xfId="39257" xr:uid="{F6DA0969-591C-479B-B79C-18D11B34AA87}"/>
    <cellStyle name="Normal 2 6 4 3 3" xfId="25917" xr:uid="{3C98A83C-1A0C-46F5-BAD4-331B9F140124}"/>
    <cellStyle name="Normal 2 6 4 3 3 2" xfId="34881" xr:uid="{4AA9D036-44A1-44ED-B415-05476D65BB0E}"/>
    <cellStyle name="Normal 2 6 4 3 3 3" xfId="41250" xr:uid="{33CB43A4-F399-4470-B26A-30ED3CBCC3CD}"/>
    <cellStyle name="Normal 2 6 4 3 4" xfId="21892" xr:uid="{49B75D89-057B-479B-B746-1C0E3BD6B4E9}"/>
    <cellStyle name="Normal 2 6 4 3 4 2" xfId="29889" xr:uid="{8C0E3AC8-600A-4503-8D80-08053951F5A3}"/>
    <cellStyle name="Normal 2 6 4 3 5" xfId="27957" xr:uid="{2E2942E9-AA93-4522-9EC2-2A51219A957D}"/>
    <cellStyle name="Normal 2 6 4 3 6" xfId="37256" xr:uid="{1646186A-4A4A-4FF1-BD73-31F1C986DE9B}"/>
    <cellStyle name="Normal 2 6 4 3 7" xfId="20471" xr:uid="{662E0A6E-FF2B-41EA-8C9D-EC0996158699}"/>
    <cellStyle name="Normal 2 6 4 4" xfId="22948" xr:uid="{9559766B-76DA-431A-83F2-471CDACF06B3}"/>
    <cellStyle name="Normal 2 6 4 4 2" xfId="25349" xr:uid="{8ABB2DCE-98E8-4780-A44C-5B5956561AA5}"/>
    <cellStyle name="Normal 2 6 4 4 2 2" xfId="34168" xr:uid="{C55FC3DF-9FC8-412B-8962-B952AC1EB1E9}"/>
    <cellStyle name="Normal 2 6 4 4 3" xfId="31174" xr:uid="{F5E8E1E5-E9E3-42FB-BB71-4EC5F45BEC19}"/>
    <cellStyle name="Normal 2 6 4 4 4" xfId="38606" xr:uid="{3A280240-867B-406B-969E-9063B3064AD5}"/>
    <cellStyle name="Normal 2 6 4 5" xfId="24331" xr:uid="{57CBD38E-5B44-4877-A2D7-B9EB3FCA387C}"/>
    <cellStyle name="Normal 2 6 4 5 2" xfId="32880" xr:uid="{B54B2BBB-D317-48B2-AC33-B42519B41A72}"/>
    <cellStyle name="Normal 2 6 4 5 3" xfId="40542" xr:uid="{7D74231E-ADF6-4CB7-BC9C-4CD8D49C04EB}"/>
    <cellStyle name="Normal 2 6 4 6" xfId="21356" xr:uid="{D850122A-51A3-430D-8710-5C48B8963AD2}"/>
    <cellStyle name="Normal 2 6 4 6 2" xfId="29282" xr:uid="{9BC5BCCA-0D73-4E87-B2DF-14FFBF340DB3}"/>
    <cellStyle name="Normal 2 6 4 7" xfId="27368" xr:uid="{20CE05E7-F590-48F3-92CE-8327BE89EA2D}"/>
    <cellStyle name="Normal 2 6 4 8" xfId="36514" xr:uid="{02D6B35B-5C94-4ECA-A494-36C3A967FAC8}"/>
    <cellStyle name="Normal 2 6 4 9" xfId="20140" xr:uid="{B2F79AED-9F97-4C4D-A45E-27D8F06BFAD2}"/>
    <cellStyle name="Normal 2 6 5" xfId="11405" xr:uid="{46A023BB-40E7-4314-9743-F299E64D624D}"/>
    <cellStyle name="Normal 2 6 5 2" xfId="12870" xr:uid="{35E0B71E-49A5-4DD0-9A41-0D4245F617E2}"/>
    <cellStyle name="Normal 2 6 5 2 2" xfId="16443" xr:uid="{86A3BAC3-84A3-40E1-A027-80DE514B3DE1}"/>
    <cellStyle name="Normal 2 6 5 2 2 2" xfId="35091" xr:uid="{FA125CB2-D619-4A98-B171-6EAC680829BF}"/>
    <cellStyle name="Normal 2 6 5 2 3" xfId="19970" xr:uid="{9040D05D-7B2C-4A29-920E-520938EB1C5B}"/>
    <cellStyle name="Normal 2 6 5 2 4" xfId="39446" xr:uid="{F54C0CB1-57D0-47C1-A169-55D7EA6B14B0}"/>
    <cellStyle name="Normal 2 6 5 3" xfId="15001" xr:uid="{FFE301F0-3E0D-45C3-AFEE-27FAF4250345}"/>
    <cellStyle name="Normal 2 6 5 3 2" xfId="33088" xr:uid="{0BEC856C-F8DC-4FA3-831E-BC3E5F231E55}"/>
    <cellStyle name="Normal 2 6 5 3 3" xfId="41455" xr:uid="{653D56C1-A225-45C9-893F-320F218AC148}"/>
    <cellStyle name="Normal 2 6 5 4" xfId="18528" xr:uid="{8A1753AD-1124-44C9-A336-B5E5154B00D2}"/>
    <cellStyle name="Normal 2 6 5 4 2" xfId="30108" xr:uid="{5AA11F55-097C-49BB-AF10-07690878A775}"/>
    <cellStyle name="Normal 2 6 5 5" xfId="28169" xr:uid="{DF040352-3F11-40CE-BC7F-A6E1E6357DF3}"/>
    <cellStyle name="Normal 2 6 5 6" xfId="37475" xr:uid="{6B1FF3F6-8E70-430F-87CE-FFB113C68580}"/>
    <cellStyle name="Normal 2 6 6" xfId="10988" xr:uid="{C4879083-AF7A-4047-9929-6B393A948AF2}"/>
    <cellStyle name="Normal 2 6 6 2" xfId="12463" xr:uid="{C66DFF5C-B88C-48C9-A167-3CAC8D2FC03B}"/>
    <cellStyle name="Normal 2 6 6 2 2" xfId="16036" xr:uid="{FF289E95-C30C-4B76-9D60-0C12B1528F05}"/>
    <cellStyle name="Normal 2 6 6 2 3" xfId="19563" xr:uid="{4B385F4C-B1EF-46AE-9117-9AED1BD68F93}"/>
    <cellStyle name="Normal 2 6 6 3" xfId="14608" xr:uid="{37D924FE-06D2-44E4-BD96-EE116B2EE044}"/>
    <cellStyle name="Normal 2 6 6 3 2" xfId="34489" xr:uid="{63ACD234-F55E-459F-B435-1C5B247D22AC}"/>
    <cellStyle name="Normal 2 6 6 3 3" xfId="40864" xr:uid="{DF720684-E36E-49A3-8F8F-FCBBBDBE2D8E}"/>
    <cellStyle name="Normal 2 6 6 4" xfId="18135" xr:uid="{AF739CBB-7498-4A74-B995-E502B40CE412}"/>
    <cellStyle name="Normal 2 6 6 4 2" xfId="29488" xr:uid="{CC6474F2-FD7C-4C60-8B02-DC99E2D46771}"/>
    <cellStyle name="Normal 2 6 6 5" xfId="27565" xr:uid="{6B1C6D47-0AA0-4079-826E-257667FC3047}"/>
    <cellStyle name="Normal 2 6 6 6" xfId="36856" xr:uid="{ABF4D78A-95A1-402D-B065-463A51EEA7D1}"/>
    <cellStyle name="Normal 2 6 7" xfId="11569" xr:uid="{3C5B17ED-F244-475D-8A43-19330173440C}"/>
    <cellStyle name="Normal 2 6 7 2" xfId="15164" xr:uid="{3EC4493B-F590-4CE0-A295-8A613DBF79C9}"/>
    <cellStyle name="Normal 2 6 7 2 2" xfId="33792" xr:uid="{ED41C80D-CE93-4517-B396-39D1EAA2A425}"/>
    <cellStyle name="Normal 2 6 7 3" xfId="18691" xr:uid="{306D215C-2786-48E7-AF17-659F641404F1}"/>
    <cellStyle name="Normal 2 6 7 4" xfId="38236" xr:uid="{50BB3EAA-8B70-4AFC-8621-792D6385F524}"/>
    <cellStyle name="Normal 2 6 8" xfId="13489" xr:uid="{4C376EA2-3B42-4D6D-99EC-1430F3CD0EE1}"/>
    <cellStyle name="Normal 2 6 8 2" xfId="32507" xr:uid="{3BDE31E4-9707-4E0E-8030-6A1A27CF030D}"/>
    <cellStyle name="Normal 2 6 8 3" xfId="40175" xr:uid="{25164A10-E54F-45B4-894F-EDA871F9ED4A}"/>
    <cellStyle name="Normal 2 6 9" xfId="17025" xr:uid="{656034D4-950B-40B0-B4AC-A2A303659DA0}"/>
    <cellStyle name="Normal 2 6 9 2" xfId="28878" xr:uid="{F01E4FA4-6C42-4535-8AE1-2CB32E42300A}"/>
    <cellStyle name="Normal 2 7" xfId="288" xr:uid="{0B15DD21-7AA7-496A-BEDE-A1D9E22BC61E}"/>
    <cellStyle name="Normal 2 7 2" xfId="2348" xr:uid="{F28B8847-E013-470F-966A-EB265BBEB35D}"/>
    <cellStyle name="Normal 2 7 2 2" xfId="8896" xr:uid="{A4C252B9-B190-4EF0-A0FE-07EB83D1C776}"/>
    <cellStyle name="Normal 2 7 2 2 2" xfId="9827" xr:uid="{1B55265F-A92D-4948-B78D-85544A1D7B52}"/>
    <cellStyle name="Normal 2 7 2 2 2 2" xfId="11861" xr:uid="{D1C6923A-701A-4D61-8E6B-3AB8DF9B0425}"/>
    <cellStyle name="Normal 2 7 2 2 2 2 2" xfId="15440" xr:uid="{C300E71D-F58C-44A0-8802-AD9F19B44BD7}"/>
    <cellStyle name="Normal 2 7 2 2 2 2 3" xfId="18967" xr:uid="{8715AA7F-E2B7-4B22-9406-EAFF41EDDE5A}"/>
    <cellStyle name="Normal 2 7 2 2 2 3" xfId="14034" xr:uid="{DA9BC8C7-C3FD-4CDD-B691-62A58F2945B6}"/>
    <cellStyle name="Normal 2 7 2 2 2 4" xfId="17563" xr:uid="{42B86F41-905E-4419-9A13-53665484B0AE}"/>
    <cellStyle name="Normal 2 7 2 3" xfId="8713" xr:uid="{AD380415-B1DE-4326-89F4-DE6A401A470F}"/>
    <cellStyle name="Normal 2 7 2 3 2" xfId="11690" xr:uid="{FC54F896-CCDE-4EEE-85B5-1AD8C796C3D6}"/>
    <cellStyle name="Normal 2 7 2 3 2 2" xfId="15269" xr:uid="{2B63C32A-A2FB-4405-9F76-3D54068E8388}"/>
    <cellStyle name="Normal 2 7 2 3 2 3" xfId="18796" xr:uid="{B5BC1BC9-50F0-4978-9889-96176E21665B}"/>
    <cellStyle name="Normal 2 7 2 3 3" xfId="13872" xr:uid="{5FAD4958-A15B-43DD-B98A-673F76EF0885}"/>
    <cellStyle name="Normal 2 7 2 3 4" xfId="17405" xr:uid="{5DE00AFD-6E86-4283-8B28-B92AD356F27E}"/>
    <cellStyle name="Normal 2 7 2 4" xfId="7393" xr:uid="{B96B40CC-0DAA-4DFC-AAF3-C58368ABC6DE}"/>
    <cellStyle name="Normal 2 7 2 5" xfId="44373" xr:uid="{C10D0C97-118B-4CF8-AC96-8448E9DEAD62}"/>
    <cellStyle name="Normal 2 7 3" xfId="5851" xr:uid="{22C87B16-BD59-42A0-94AA-550D38CBE7F7}"/>
    <cellStyle name="Normal 2 7 3 2" xfId="8897" xr:uid="{5811AC28-7D01-4B15-A658-1E91389E205F}"/>
    <cellStyle name="Normal 2 7 3 3" xfId="47849" xr:uid="{67AE5F85-DFB0-435F-B69F-7C7798547D7A}"/>
    <cellStyle name="Normal 2 7 4" xfId="9095" xr:uid="{9B619A54-11AF-4E0F-B27D-615C7C4E679A}"/>
    <cellStyle name="Normal 2 7 4 2" xfId="9096" xr:uid="{4FE33EF2-3723-4BDE-A4B1-8934EFE4372D}"/>
    <cellStyle name="Normal 2 7 4 3" xfId="9240" xr:uid="{EF29027D-A12A-4E84-A2F3-5E70E604B74F}"/>
    <cellStyle name="Normal 2 7 4 4" xfId="9352" xr:uid="{08EC6AEA-6B19-4B74-801B-094E5EDF811F}"/>
    <cellStyle name="Normal 2 7 5" xfId="9097" xr:uid="{1D8A2A6E-2B46-40B6-AE37-9B068870AE05}"/>
    <cellStyle name="Normal 2 7 5 2" xfId="9317" xr:uid="{E2C11F2C-4E23-45D5-8345-05EB181FC4D1}"/>
    <cellStyle name="Normal 2 7 5 3" xfId="11741" xr:uid="{35342E1F-891D-48C7-9D18-636C45E47C7C}"/>
    <cellStyle name="Normal 2 7 5 3 2" xfId="15320" xr:uid="{A0F1DFC1-A2BA-4E3A-A239-7DEE926E0400}"/>
    <cellStyle name="Normal 2 7 5 3 3" xfId="18847" xr:uid="{8AC8F87E-549F-4904-9303-55938291A451}"/>
    <cellStyle name="Normal 2 7 5 4" xfId="13913" xr:uid="{8466CA64-BFBD-44F6-BA3D-98A7D51B3609}"/>
    <cellStyle name="Normal 2 7 5 5" xfId="17445" xr:uid="{E259F455-E58F-4575-B9A4-8B41007BCFF3}"/>
    <cellStyle name="Normal 2 7 6" xfId="9343" xr:uid="{46D7610D-51CF-4CFB-8DAA-70B177481278}"/>
    <cellStyle name="Normal 2 7 6 2" xfId="11849" xr:uid="{4965D857-8332-45BB-9EC7-58AAB1F47FE2}"/>
    <cellStyle name="Normal 2 7 6 2 2" xfId="15428" xr:uid="{85DCE703-1174-4163-BB9C-9602EB22E967}"/>
    <cellStyle name="Normal 2 7 6 2 3" xfId="18955" xr:uid="{C06B7C4D-F446-4875-B0CB-98770AC0FB26}"/>
    <cellStyle name="Normal 2 7 6 3" xfId="14020" xr:uid="{6D72346B-38A8-4FE6-B95F-11DA9D628EC9}"/>
    <cellStyle name="Normal 2 7 6 4" xfId="17551" xr:uid="{6C295FF3-F0D5-457A-AA98-5DCABE234CE1}"/>
    <cellStyle name="Normal 2 7 7" xfId="9055" xr:uid="{3D805F64-7872-4D1D-A479-089464F33593}"/>
    <cellStyle name="Normal 2 7 8" xfId="7378" xr:uid="{65A410D4-5247-4D46-B220-F75141FECC87}"/>
    <cellStyle name="Normal 2 7 9" xfId="42632" xr:uid="{18FD282E-D156-49C3-91BF-3097361EF0CA}"/>
    <cellStyle name="Normal 2 8" xfId="5848" xr:uid="{78BBA8CC-FF8D-40D3-9596-511C871F531C}"/>
    <cellStyle name="Normal 2 8 2" xfId="7394" xr:uid="{F4769817-5E37-4DFE-B5A7-CD63262A905D}"/>
    <cellStyle name="Normal 2 8 2 2" xfId="9824" xr:uid="{A518CE6E-45BA-4819-B7FD-E275907D5182}"/>
    <cellStyle name="Normal 2 8 2 2 2" xfId="11858" xr:uid="{F8631E59-2C14-46A9-A4CB-EDB05A2EF88F}"/>
    <cellStyle name="Normal 2 8 2 2 2 2" xfId="15437" xr:uid="{361E657E-BADE-4093-A7B9-C31F8F9097FE}"/>
    <cellStyle name="Normal 2 8 2 2 2 3" xfId="18964" xr:uid="{508E511E-976A-4470-8574-F270DC08DC8C}"/>
    <cellStyle name="Normal 2 8 2 2 3" xfId="14031" xr:uid="{83FFD91C-3D82-4DB6-BB3A-5C2A6814A428}"/>
    <cellStyle name="Normal 2 8 2 2 4" xfId="17560" xr:uid="{FA0A413E-6FFD-489E-BCC3-D4D3EA85D79C}"/>
    <cellStyle name="Normal 2 8 2 3" xfId="9019" xr:uid="{D576CF0A-2AFA-4A8A-9ECB-CDEEAC55ED0F}"/>
    <cellStyle name="Normal 2 8 2 4" xfId="8696" xr:uid="{E546B8AF-D2C6-4E4B-8BBE-816B7140F6E3}"/>
    <cellStyle name="Normal 2 8 2 4 2" xfId="11674" xr:uid="{B7A8949A-0A5C-4CAC-A8DF-DAE69A64F956}"/>
    <cellStyle name="Normal 2 8 2 4 2 2" xfId="15253" xr:uid="{957D7EF9-7CD1-4A5D-900E-11DAB4D75BC5}"/>
    <cellStyle name="Normal 2 8 2 4 2 3" xfId="18780" xr:uid="{9236CDCF-29A9-49C9-AFC2-465BF416218A}"/>
    <cellStyle name="Normal 2 8 2 4 3" xfId="13857" xr:uid="{94B8A753-46A3-45C6-A7AF-26B2A817C08B}"/>
    <cellStyle name="Normal 2 8 2 4 4" xfId="17390" xr:uid="{B0899B67-0367-4332-A738-C9996708127F}"/>
    <cellStyle name="Normal 2 8 3" xfId="9098" xr:uid="{3EBC9874-417F-4C63-9C93-961A1E7BE26F}"/>
    <cellStyle name="Normal 2 8 3 2" xfId="11742" xr:uid="{F9AB384D-FF73-4677-ACFE-BFC96C7B726C}"/>
    <cellStyle name="Normal 2 8 3 2 2" xfId="15321" xr:uid="{2E5AF44D-6DAE-4AB4-97E3-67E9A8C4BB4F}"/>
    <cellStyle name="Normal 2 8 3 2 3" xfId="18848" xr:uid="{EAF32571-D85D-40F9-AD25-0E5149F776E4}"/>
    <cellStyle name="Normal 2 8 3 3" xfId="13914" xr:uid="{08C0B509-F3E3-4933-81AC-0C0A1EBC5E1F}"/>
    <cellStyle name="Normal 2 8 3 4" xfId="17446" xr:uid="{B9C301F2-7A60-4C3D-98F8-6376F92466C1}"/>
    <cellStyle name="Normal 2 8 4" xfId="10474" xr:uid="{D543DC6B-1DA2-4EAE-A23F-8A78C0337DF8}"/>
    <cellStyle name="Normal 2 8 5" xfId="7382" xr:uid="{13C4C1AD-94E2-47E2-A6A9-217D09B537D0}"/>
    <cellStyle name="Normal 2 8 6" xfId="47846" xr:uid="{C0E2607E-34E5-420C-9F6B-D925CDD937D4}"/>
    <cellStyle name="Normal 2 9" xfId="5844" xr:uid="{D9B0198D-89EC-4AFE-B143-53FF064E8868}"/>
    <cellStyle name="Normal 2 9 2" xfId="7395" xr:uid="{98127F43-CE87-4D05-9511-C6B58940EEAA}"/>
    <cellStyle name="Normal 2 9 3" xfId="9284" xr:uid="{F565C080-A866-4C55-840E-A5AFBE9C62EC}"/>
    <cellStyle name="Normal 2 9 3 2" xfId="11811" xr:uid="{A5EE76B0-DB94-4B21-B531-DC7CBE06AEB6}"/>
    <cellStyle name="Normal 2 9 3 2 2" xfId="15390" xr:uid="{A4F82131-53F8-44D6-B881-004C57ECD84B}"/>
    <cellStyle name="Normal 2 9 3 2 3" xfId="18917" xr:uid="{76805B0F-A538-4C4A-9CE9-8ECBB5AC3ADA}"/>
    <cellStyle name="Normal 2 9 3 3" xfId="13981" xr:uid="{D1C39DF3-27AC-44BF-875D-032151298F0E}"/>
    <cellStyle name="Normal 2 9 3 4" xfId="17513" xr:uid="{4274C511-020D-4850-9781-3A76EBDA4F88}"/>
    <cellStyle name="Normal 2 9 4" xfId="10415" xr:uid="{50C467D1-84C9-4630-99E4-8382ECA8F616}"/>
    <cellStyle name="Normal 2 9 5" xfId="7380" xr:uid="{D214E131-090F-4EAF-9F5D-32913C47A2D2}"/>
    <cellStyle name="Normal 2 9 6" xfId="47842" xr:uid="{9F802FA9-DE6A-4495-B620-36EB44D6DA35}"/>
    <cellStyle name="Normal 20" xfId="1051" xr:uid="{A2114076-13B2-4AF5-947F-17D54ED0569C}"/>
    <cellStyle name="Normal 20 10" xfId="6887" xr:uid="{3ADDB92D-DC43-4A5B-85DE-B9921141220A}"/>
    <cellStyle name="Normal 20 2" xfId="7480" xr:uid="{02633F0D-F554-4462-A205-3B36709E8BBA}"/>
    <cellStyle name="Normal 20 2 2" xfId="6350" xr:uid="{B5A90B9A-A0CC-4AC1-85F0-EBB47628C051}"/>
    <cellStyle name="Normal 20 3" xfId="7455" xr:uid="{B11C0EBC-DEA8-439E-8EA6-D02C9CC97F58}"/>
    <cellStyle name="Normal 20 3 2" xfId="8041" xr:uid="{37ED149F-67FF-4543-A011-D18E6455D5E3}"/>
    <cellStyle name="Normal 20 3 3" xfId="8898" xr:uid="{7459D9F4-B1A2-4085-9207-494BF93362A4}"/>
    <cellStyle name="Normal 20 3 3 2" xfId="9537" xr:uid="{32FE2B1C-F5CE-4A58-810D-4DCAD0CE7A4E}"/>
    <cellStyle name="Normal 20 3 4" xfId="8040" xr:uid="{165A344E-CA84-4D06-A8FD-953D417B3F0D}"/>
    <cellStyle name="Normal 20 4" xfId="8042" xr:uid="{FFC33E0D-84D1-41BF-8E9A-D2799AD6E4F4}"/>
    <cellStyle name="Normal 20 4 2" xfId="9538" xr:uid="{CE7CDF5E-8440-47F3-8A05-45E2F6C4CD2F}"/>
    <cellStyle name="Normal 20 4 3" xfId="9230" xr:uid="{2980B038-3CFC-4116-AA99-5C1ECE55992B}"/>
    <cellStyle name="Normal 20 4 4" xfId="6583" xr:uid="{DC8CD533-DCBF-4019-BB1F-1C7898A2E12C}"/>
    <cellStyle name="Normal 20 5" xfId="8607" xr:uid="{718C2628-AC05-4A28-A7EE-7739FD1C5CBB}"/>
    <cellStyle name="Normal 20 6" xfId="7641" xr:uid="{B8C9900F-A78C-4299-A789-38BAEB5D0364}"/>
    <cellStyle name="Normal 20 7" xfId="6926" xr:uid="{6CACB64C-64EB-4F62-9948-EDEB4A1AAC90}"/>
    <cellStyle name="Normal 20 8" xfId="13426" xr:uid="{F9183995-42E7-47F2-B94C-A03AC3BA379F}"/>
    <cellStyle name="Normal 20 9" xfId="16962" xr:uid="{77D4BEA2-836D-4910-B942-BDA34056ABFD}"/>
    <cellStyle name="Normal 200" xfId="19996" xr:uid="{711EA941-ED09-4B39-A7FE-934893382A34}"/>
    <cellStyle name="Normal 201" xfId="6343" xr:uid="{4A7FAE99-7D37-4AE5-B09F-07171564EB82}"/>
    <cellStyle name="Normal 202" xfId="6087" xr:uid="{D21F504F-8C48-41C3-BF89-37B0690FA786}"/>
    <cellStyle name="Normal 203" xfId="6090" xr:uid="{A660CC32-9A3F-4B5C-B504-D1A617FDCAE1}"/>
    <cellStyle name="Normal 204" xfId="6633" xr:uid="{8538F911-D3FB-4B36-ABE0-7E769D4B22C0}"/>
    <cellStyle name="Normal 205" xfId="6205" xr:uid="{E59E556F-A535-4F4D-AE4B-2EFF6EDEA142}"/>
    <cellStyle name="Normal 206" xfId="6086" xr:uid="{63D512F0-BA16-4859-9AF8-F7B13A23D37C}"/>
    <cellStyle name="Normal 207" xfId="6229" xr:uid="{6FA18588-9EC0-4BFD-8A13-F71641986469}"/>
    <cellStyle name="Normal 208" xfId="6277" xr:uid="{A8F3FC5B-0EC1-418A-BED5-55E2D478C18C}"/>
    <cellStyle name="Normal 209" xfId="6226" xr:uid="{B13CA9B1-07E2-4C71-A92F-A598EAA46AB1}"/>
    <cellStyle name="Normal 21" xfId="1116" xr:uid="{7FFD505F-D7E0-4E75-85AF-E6D9C03FA43E}"/>
    <cellStyle name="Normal 21 2" xfId="7456" xr:uid="{32669FE1-FAED-4378-810A-D56A5206AA51}"/>
    <cellStyle name="Normal 21 2 2" xfId="8899" xr:uid="{354CEE1F-1CAE-4FD9-8A9B-D1AED8FD7390}"/>
    <cellStyle name="Normal 21 2 2 2" xfId="9539" xr:uid="{77D509E2-730E-4585-93BB-53929D43970B}"/>
    <cellStyle name="Normal 21 2 3" xfId="8043" xr:uid="{329AF1B0-1E58-44E1-BC4F-6CEA59F5287E}"/>
    <cellStyle name="Normal 21 3" xfId="8044" xr:uid="{9F438BE9-5140-4696-9655-71E6AD29ADBA}"/>
    <cellStyle name="Normal 21 3 2" xfId="8045" xr:uid="{468F3F45-DC5E-4B99-B004-973032DFE84A}"/>
    <cellStyle name="Normal 21 3 3" xfId="6486" xr:uid="{4BB2E362-BF28-414E-9814-B00FB7BEB8E6}"/>
    <cellStyle name="Normal 21 4" xfId="8046" xr:uid="{D620358F-DD1F-4790-9A50-E7B106DCB18C}"/>
    <cellStyle name="Normal 21 5" xfId="8608" xr:uid="{E6E4B5A2-62AE-451D-AA12-39510AFB5C10}"/>
    <cellStyle name="Normal 21 6" xfId="7643" xr:uid="{43CCCF4D-DC37-4CAB-AFAC-82F2D6963DCF}"/>
    <cellStyle name="Normal 210" xfId="6331" xr:uid="{294662C7-E7C3-4401-9496-0B6F40E42492}"/>
    <cellStyle name="Normal 211" xfId="6271" xr:uid="{DC6E856D-DCF7-434E-8C87-BD39BE8BE861}"/>
    <cellStyle name="Normal 212" xfId="6230" xr:uid="{193B2F0C-8589-447F-896F-152CB4FCC05E}"/>
    <cellStyle name="Normal 213" xfId="42426" xr:uid="{2F1699D9-F9C1-4D9F-B70B-165855F96FB2}"/>
    <cellStyle name="Normal 214" xfId="42429" xr:uid="{364775C5-2BE8-4465-8D49-0519C6A0816D}"/>
    <cellStyle name="Normal 215" xfId="42493" xr:uid="{90F462F2-2152-463C-81FC-AAB786989CF6}"/>
    <cellStyle name="Normal 216" xfId="47993" xr:uid="{70EF2E85-D164-415A-9ABA-8508406A31AC}"/>
    <cellStyle name="Normal 217" xfId="48146" xr:uid="{893BDA2D-F5BC-4CAE-940B-E1972FAD34A0}"/>
    <cellStyle name="Normal 218" xfId="48158" xr:uid="{D0752529-5876-4784-9644-2D5AB6E28A33}"/>
    <cellStyle name="Normal 219" xfId="48015" xr:uid="{81F133FD-1A4C-4EEA-9F48-6C95CB5928A7}"/>
    <cellStyle name="Normal 22" xfId="3997" xr:uid="{F6921DAB-BCB9-4780-A71B-CFF622B75AD4}"/>
    <cellStyle name="Normal 22 2" xfId="7492" xr:uid="{9A061AEE-CD49-4E89-A617-64DEF65A864B}"/>
    <cellStyle name="Normal 22 2 2" xfId="8900" xr:uid="{FA911153-B976-4ACD-BB70-BE554F477861}"/>
    <cellStyle name="Normal 22 2 2 2" xfId="9541" xr:uid="{945EC7E8-BDDD-4B30-B33A-282BB2509448}"/>
    <cellStyle name="Normal 22 2 3" xfId="8048" xr:uid="{0FD8A7F8-1A7E-4EBD-AB4D-1A468F6597D7}"/>
    <cellStyle name="Normal 22 2 4" xfId="6371" xr:uid="{2D617B53-6072-4C27-AA27-47FD8FFB4D87}"/>
    <cellStyle name="Normal 22 3" xfId="8047" xr:uid="{9E5AAB19-A9DA-4844-8E0A-6841C4CF704C}"/>
    <cellStyle name="Normal 22 3 2" xfId="6347" xr:uid="{9D97B906-44C0-42B5-B857-E353403C8CC8}"/>
    <cellStyle name="Normal 22 4" xfId="8609" xr:uid="{521CF207-E49A-48E9-AE54-D7C5D896B02E}"/>
    <cellStyle name="Normal 22 5" xfId="7642" xr:uid="{60D95CED-2D75-4384-A7B5-08A45DCCF47F}"/>
    <cellStyle name="Normal 22 6" xfId="7498" xr:uid="{6B7D32D3-AF57-4126-AD36-6B1ADDA187AB}"/>
    <cellStyle name="Normal 22 7" xfId="46002" xr:uid="{843962FD-DA18-47F3-936D-AF9A8C15286B}"/>
    <cellStyle name="Normal 220" xfId="48117" xr:uid="{24638A45-A753-4752-B8C2-926A001A53C2}"/>
    <cellStyle name="Normal 221" xfId="48073" xr:uid="{DDEEE282-F592-44BE-8D6A-0A408E3D0ED8}"/>
    <cellStyle name="Normal 222" xfId="48033" xr:uid="{5C342670-C386-4DC4-BEDE-A687EC277E57}"/>
    <cellStyle name="Normal 223" xfId="48164" xr:uid="{AAE46992-0228-4AD8-B069-B9212C740451}"/>
    <cellStyle name="Normal 23" xfId="4063" xr:uid="{938B0131-EC52-4EE1-8C9B-FFE842BB0E92}"/>
    <cellStyle name="Normal 23 2" xfId="7511" xr:uid="{09CF6555-A859-4318-A855-064AB390C589}"/>
    <cellStyle name="Normal 23 2 2" xfId="8901" xr:uid="{6EB8E45E-DA54-42B9-BF14-D08265AB61B4}"/>
    <cellStyle name="Normal 23 2 2 2" xfId="9542" xr:uid="{D738615A-0B82-4017-9AAB-6FDFF377BAE8}"/>
    <cellStyle name="Normal 23 2 3" xfId="8049" xr:uid="{BD26B100-BDB8-41CE-B010-8B4CC9674BA8}"/>
    <cellStyle name="Normal 23 3" xfId="8050" xr:uid="{990847B3-BF9D-4EB2-87B6-A3B2C756DEC0}"/>
    <cellStyle name="Normal 23 3 2" xfId="8051" xr:uid="{6D9AC096-601C-4DE8-8892-F658C38B4587}"/>
    <cellStyle name="Normal 23 3 3" xfId="6485" xr:uid="{332DA7F5-71AB-4198-B015-8841201C9E37}"/>
    <cellStyle name="Normal 23 4" xfId="8052" xr:uid="{A5524CE7-CFA7-4FAC-8F5E-2BDE627AF7FC}"/>
    <cellStyle name="Normal 23 5" xfId="8610" xr:uid="{F1CE845C-0C47-40E3-90DE-7CFD4B16354A}"/>
    <cellStyle name="Normal 23 6" xfId="7644" xr:uid="{BF702BAF-A819-471F-B730-B584A8960D0D}"/>
    <cellStyle name="Normal 23 7" xfId="6963" xr:uid="{E3F9263A-0BA8-40C1-9B54-4437E18DE636}"/>
    <cellStyle name="Normal 23 8" xfId="46067" xr:uid="{73F671C5-20D5-475A-B59F-84E46E2EB433}"/>
    <cellStyle name="Normal 24" xfId="4140" xr:uid="{9BB8ACBC-9E5B-4C8E-8D96-08E8BFC3035C}"/>
    <cellStyle name="Normal 24 2" xfId="7524" xr:uid="{60AA387B-7EF8-41A4-8C24-D04A28A42F82}"/>
    <cellStyle name="Normal 24 2 2" xfId="8902" xr:uid="{1FD93E1D-FD26-4EC7-8A22-7E09AF97047D}"/>
    <cellStyle name="Normal 24 2 2 2" xfId="9543" xr:uid="{BDC28F64-525C-40DA-B3DE-5FBC1C460D64}"/>
    <cellStyle name="Normal 24 2 3" xfId="8053" xr:uid="{E941396F-61B1-4529-A7F9-8D3C6E8B769B}"/>
    <cellStyle name="Normal 24 2 4" xfId="6484" xr:uid="{AA7ACADC-5208-4E8C-8FFB-8530E786B839}"/>
    <cellStyle name="Normal 24 3" xfId="8611" xr:uid="{02B6DAD1-0942-4F45-A789-19EB1A0CAE50}"/>
    <cellStyle name="Normal 24 3 2" xfId="6483" xr:uid="{2FA58435-71FF-4413-8506-1652A2F789C9}"/>
    <cellStyle name="Normal 24 4" xfId="7645" xr:uid="{8D512057-CC93-46F0-9538-A3A877510327}"/>
    <cellStyle name="Normal 24 4 2" xfId="6370" xr:uid="{C480D14F-3F1D-43FD-B14C-A0E65655F329}"/>
    <cellStyle name="Normal 24 5" xfId="7501" xr:uid="{051DBC87-1420-4E53-BA25-5570F9E09F50}"/>
    <cellStyle name="Normal 24 6" xfId="46144" xr:uid="{EEE9C57F-B5BA-40BE-912D-8CAADA0E6062}"/>
    <cellStyle name="Normal 25" xfId="4217" xr:uid="{96843830-9772-4A9A-90F4-5361AA2F6D30}"/>
    <cellStyle name="Normal 25 2" xfId="7526" xr:uid="{8F61C432-65A4-417D-A381-286AE41D7E3F}"/>
    <cellStyle name="Normal 25 2 10" xfId="48187" xr:uid="{C87CC09A-AAA2-4AE2-8890-8373C639EDA0}"/>
    <cellStyle name="Normal 25 2 2" xfId="8613" xr:uid="{FD9772B2-C64E-48C8-96A4-18DDFCD4B564}"/>
    <cellStyle name="Normal 25 2 2 2" xfId="8860" xr:uid="{07C1EA2D-C797-4E4A-8032-D5C763655C84}"/>
    <cellStyle name="Normal 25 2 2 2 2" xfId="9283" xr:uid="{63270842-D5E0-4160-A7A5-F10603DBEFD2}"/>
    <cellStyle name="Normal 25 2 2 2 2 2" xfId="11810" xr:uid="{25E34446-59CD-40F2-80FA-92F7E2C65EDA}"/>
    <cellStyle name="Normal 25 2 2 2 2 2 2" xfId="15389" xr:uid="{4E05CC09-5464-42F2-8CFA-F1237EF1846C}"/>
    <cellStyle name="Normal 25 2 2 2 2 2 3" xfId="18916" xr:uid="{4D350F02-7137-4692-B6E3-9A85DC33498E}"/>
    <cellStyle name="Normal 25 2 2 2 2 3" xfId="13980" xr:uid="{C5895B32-8F7A-47E5-9A2E-CAC6D967369A}"/>
    <cellStyle name="Normal 25 2 2 2 2 4" xfId="17512" xr:uid="{997482F6-50D1-4D06-9B8C-7FE8C07C521C}"/>
    <cellStyle name="Normal 25 2 2 3" xfId="11413" xr:uid="{A269DA53-E982-483C-BC99-CF8137324F47}"/>
    <cellStyle name="Normal 25 2 2 3 2" xfId="12878" xr:uid="{AAD01DFE-EC23-484C-9B95-613778506053}"/>
    <cellStyle name="Normal 25 2 2 3 2 2" xfId="16451" xr:uid="{1C93374E-D6AE-4DA2-A73D-BB06E6F800C1}"/>
    <cellStyle name="Normal 25 2 2 3 2 3" xfId="19978" xr:uid="{B64D8E64-D5C4-45B7-BA8F-B1CEA2046F91}"/>
    <cellStyle name="Normal 25 2 2 3 3" xfId="15009" xr:uid="{26075D40-7378-4D21-83C6-EBBEBC0089C0}"/>
    <cellStyle name="Normal 25 2 2 3 4" xfId="18536" xr:uid="{B28724D6-9A6E-40D4-8F7F-0B8C44603E3A}"/>
    <cellStyle name="Normal 25 2 2 4" xfId="11665" xr:uid="{44BAE525-BBF5-48A1-80AC-D86875C28D3C}"/>
    <cellStyle name="Normal 25 2 2 4 2" xfId="15245" xr:uid="{0C711B5A-2146-4D0E-828B-A9F3A2E9929C}"/>
    <cellStyle name="Normal 25 2 2 4 3" xfId="18772" xr:uid="{CD3C337F-ED9B-4A6D-B293-079AC968E5C5}"/>
    <cellStyle name="Normal 25 2 2 5" xfId="13849" xr:uid="{4B45EE06-3219-415C-B395-264CD594A6D1}"/>
    <cellStyle name="Normal 25 2 2 6" xfId="17382" xr:uid="{0F3280B9-31AF-4149-B01B-947196FB8A87}"/>
    <cellStyle name="Normal 25 2 3" xfId="8054" xr:uid="{C572577B-AE6A-4083-9DC0-395F248C840C}"/>
    <cellStyle name="Normal 25 2 4" xfId="7581" xr:uid="{7AF9547C-CF34-48B7-BC64-725C6C9F62F6}"/>
    <cellStyle name="Normal 25 2 4 2" xfId="11597" xr:uid="{CC2BDC4B-FE87-4E77-87B4-D4044832636E}"/>
    <cellStyle name="Normal 25 2 4 2 2" xfId="15186" xr:uid="{990FADD2-E013-4ABF-AA11-C7F3F7D0188A}"/>
    <cellStyle name="Normal 25 2 4 2 3" xfId="18713" xr:uid="{8AEC4F55-3A60-4A6B-B119-80843AC2F6DB}"/>
    <cellStyle name="Normal 25 2 4 3" xfId="13791" xr:uid="{35DFAAD6-B999-4D93-ABF3-378C2ED2C086}"/>
    <cellStyle name="Normal 25 2 4 4" xfId="17327" xr:uid="{5DC1D03A-8A21-42D6-AFA5-5D2134899A21}"/>
    <cellStyle name="Normal 25 2 5" xfId="11014" xr:uid="{1ECC62C0-AC76-422E-821B-0D7198C4187F}"/>
    <cellStyle name="Normal 25 2 5 2" xfId="12471" xr:uid="{9676C2CC-FFCF-4882-9220-27030F2F9E74}"/>
    <cellStyle name="Normal 25 2 5 2 2" xfId="16044" xr:uid="{71E2D290-B615-4261-96C7-10A867640BCA}"/>
    <cellStyle name="Normal 25 2 5 2 3" xfId="19571" xr:uid="{AE6B55B8-5F45-40D3-A39D-EBB4D65CE561}"/>
    <cellStyle name="Normal 25 2 5 3" xfId="14616" xr:uid="{01D6499A-0B43-41A4-A862-344FA5A4AE5D}"/>
    <cellStyle name="Normal 25 2 5 4" xfId="18143" xr:uid="{CE6576E6-7903-4FC9-BD55-C9FA3F238CAE}"/>
    <cellStyle name="Normal 25 2 6" xfId="11577" xr:uid="{F6C7B5D8-FBD9-48AB-876A-874B7E3A5431}"/>
    <cellStyle name="Normal 25 2 6 2" xfId="15172" xr:uid="{52135ECD-FC0C-4A85-9840-7EB6D465D102}"/>
    <cellStyle name="Normal 25 2 6 3" xfId="18699" xr:uid="{9A83A287-F394-43D5-8F01-46ECA60DB762}"/>
    <cellStyle name="Normal 25 2 7" xfId="13777" xr:uid="{658094EB-C5CC-4236-86A6-2BFB86F36AB0}"/>
    <cellStyle name="Normal 25 2 8" xfId="17313" xr:uid="{AAC8D07D-5BFC-4015-A292-685F86812AF4}"/>
    <cellStyle name="Normal 25 2 9" xfId="48097" xr:uid="{E10FBA77-F82A-4CE1-919D-A30751229D28}"/>
    <cellStyle name="Normal 25 3" xfId="7527" xr:uid="{12118E9E-E73E-4708-9AC0-2E4B601A428B}"/>
    <cellStyle name="Normal 25 3 2" xfId="8056" xr:uid="{8A3FBEB9-3F58-418E-992E-892B813A75B5}"/>
    <cellStyle name="Normal 25 3 3" xfId="8614" xr:uid="{EDA678CB-72C1-43CA-9DC6-8DC8B125F5CB}"/>
    <cellStyle name="Normal 25 3 4" xfId="8055" xr:uid="{9701414C-E959-4E4B-93FA-9DFB261C65D3}"/>
    <cellStyle name="Normal 25 3 5" xfId="6482" xr:uid="{2E31DB1F-C092-4871-9A4E-3AEB1229B9D6}"/>
    <cellStyle name="Normal 25 4" xfId="7525" xr:uid="{EE955425-DC55-4BFF-9612-7C1734E2B8BC}"/>
    <cellStyle name="Normal 25 5" xfId="8612" xr:uid="{B2001AEC-50F1-4840-B88C-D90D44C0A17F}"/>
    <cellStyle name="Normal 25 5 2" xfId="9100" xr:uid="{A30164F8-DE65-4D3C-B45A-0D6D48521396}"/>
    <cellStyle name="Normal 25 5 2 2" xfId="10011" xr:uid="{9BF912DF-88D4-42D0-8346-57FC975FCBAA}"/>
    <cellStyle name="Normal 25 5 2 3" xfId="9977" xr:uid="{AF76559D-96BD-44D4-BA84-7085FCE94231}"/>
    <cellStyle name="Normal 25 5 3" xfId="9353" xr:uid="{F9B68E4F-3B47-4C32-8038-A9E69EA8046D}"/>
    <cellStyle name="Normal 25 5 4" xfId="9099" xr:uid="{D313B076-A37D-4654-AF03-976A96B771EE}"/>
    <cellStyle name="Normal 25 6" xfId="7646" xr:uid="{A9D19260-0726-494D-8C36-7BB6903BBF70}"/>
    <cellStyle name="Normal 25 7" xfId="7580" xr:uid="{73F2BB1B-C42A-428D-87DA-C229893EBFA8}"/>
    <cellStyle name="Normal 25 8" xfId="6987" xr:uid="{710D380C-BDC1-4176-A35B-F8A2AF0C7F6C}"/>
    <cellStyle name="Normal 25 9" xfId="46221" xr:uid="{06E8AA50-EDE7-4F41-90AF-62303795F10C}"/>
    <cellStyle name="Normal 26" xfId="4294" xr:uid="{0F3D2FC7-A7EF-44A5-B243-6F6430763979}"/>
    <cellStyle name="Normal 26 2" xfId="7528" xr:uid="{01922519-E2EB-46C2-AF01-9AE959B3EA81}"/>
    <cellStyle name="Normal 26 3" xfId="8450" xr:uid="{0C898D27-1CB8-4268-B9D5-8B7E1B1319AB}"/>
    <cellStyle name="Normal 26 3 2" xfId="9101" xr:uid="{C328002E-42A7-4117-8D50-ECD14D03A7FA}"/>
    <cellStyle name="Normal 26 3 3" xfId="9241" xr:uid="{E9EC361E-0760-46CE-B0E6-DABA44854C00}"/>
    <cellStyle name="Normal 26 3 4" xfId="9354" xr:uid="{A6A54B42-7AA2-4074-ADDF-5F639C294033}"/>
    <cellStyle name="Normal 26 3 5" xfId="6481" xr:uid="{18F9969D-CD46-4BFE-8B4A-B1C99F18CE23}"/>
    <cellStyle name="Normal 26 4" xfId="8615" xr:uid="{0D6A88F7-9BA9-47DD-94C3-C5EC8F2A046B}"/>
    <cellStyle name="Normal 26 4 2" xfId="8799" xr:uid="{39D75E5A-B88F-4E49-8B94-40C691BD62B4}"/>
    <cellStyle name="Normal 26 4 2 2" xfId="10012" xr:uid="{27AEEB68-3634-48A2-837A-734FC5695B11}"/>
    <cellStyle name="Normal 26 5" xfId="7582" xr:uid="{D0FAA261-CDC7-49BB-A4AA-F3387D921E19}"/>
    <cellStyle name="Normal 26 5 2" xfId="11598" xr:uid="{BB4140FB-1A27-4047-BF0D-9DB5A288CDA0}"/>
    <cellStyle name="Normal 26 6" xfId="7268" xr:uid="{38D73C2A-25A7-4764-9096-DEF65A1E2404}"/>
    <cellStyle name="Normal 27" xfId="5322" xr:uid="{07897AE7-EBC2-41B4-BB1A-EE9786D236F8}"/>
    <cellStyle name="Normal 27 2" xfId="8057" xr:uid="{1DECE88C-709F-433F-B124-33269200C3D5}"/>
    <cellStyle name="Normal 27 2 2" xfId="6480" xr:uid="{0B20D707-8DBD-451F-9952-35B014D507F0}"/>
    <cellStyle name="Normal 27 3" xfId="8058" xr:uid="{21C5DAC3-B5DA-473A-932B-6A3759E309A2}"/>
    <cellStyle name="Normal 27 3 2" xfId="8059" xr:uid="{1DAB11A0-3875-4422-8986-31A4597936B6}"/>
    <cellStyle name="Normal 27 3 3" xfId="8743" xr:uid="{55032714-9D43-4917-9C43-F39338B6A15B}"/>
    <cellStyle name="Normal 27 3 3 2" xfId="11715" xr:uid="{C98FDC17-0619-4525-919E-CCCD56B84D71}"/>
    <cellStyle name="Normal 27 3 3 2 2" xfId="15294" xr:uid="{38CCB7D9-3CFF-4BFB-A23A-F220718E8CC6}"/>
    <cellStyle name="Normal 27 3 3 2 3" xfId="18821" xr:uid="{A9D6395E-5C50-4A7A-AB5F-1701479ADE23}"/>
    <cellStyle name="Normal 27 3 3 3" xfId="13897" xr:uid="{C516BB9D-5791-46BE-93D3-DCEC04AACA2B}"/>
    <cellStyle name="Normal 27 3 3 4" xfId="17430" xr:uid="{3CF7C189-CABE-4CF6-AFA6-36E9A26376B6}"/>
    <cellStyle name="Normal 27 3 4" xfId="9242" xr:uid="{69A0EEBC-0908-4346-BE08-8D6BF14C9DC7}"/>
    <cellStyle name="Normal 27 3 5" xfId="9355" xr:uid="{8FF49DAD-12D6-4451-A7F2-7ABC20BCF87F}"/>
    <cellStyle name="Normal 27 4" xfId="9102" xr:uid="{FEF1C398-B688-4DEE-B164-E1CCB5FCE520}"/>
    <cellStyle name="Normal 27 4 10" xfId="27104" xr:uid="{7E4AAEE0-9C36-4C6E-9DDE-9A5F2D266C04}"/>
    <cellStyle name="Normal 27 4 11" xfId="36224" xr:uid="{028A663A-6EE3-425E-B2CA-A3FECE361D59}"/>
    <cellStyle name="Normal 27 4 12" xfId="6479" xr:uid="{66F69760-E001-4198-B768-80E7D6594FC6}"/>
    <cellStyle name="Normal 27 4 2" xfId="20073" xr:uid="{B89C84AE-124B-4D29-9262-6AD86E60FDC4}"/>
    <cellStyle name="Normal 27 4 2 2" xfId="20720" xr:uid="{9D098A01-FEBC-4CD8-B842-B939221DC943}"/>
    <cellStyle name="Normal 27 4 2 2 2" xfId="23698" xr:uid="{094449E2-7134-485C-AF6C-BE87DFDF06CC}"/>
    <cellStyle name="Normal 27 4 2 2 2 2" xfId="26324" xr:uid="{41A5BA56-9876-4A65-946E-F589F5279BB9}"/>
    <cellStyle name="Normal 27 4 2 2 2 2 2" xfId="35365" xr:uid="{FD373029-116B-4A98-BCD6-1C2CEAE4BC07}"/>
    <cellStyle name="Normal 27 4 2 2 2 3" xfId="32109" xr:uid="{BCD3C0B8-CB8E-4912-BC59-1D542CF50401}"/>
    <cellStyle name="Normal 27 4 2 2 2 4" xfId="39718" xr:uid="{0A815268-D7D7-47AB-8794-89B17E805BE1}"/>
    <cellStyle name="Normal 27 4 2 2 3" xfId="24664" xr:uid="{500FB83A-6DC8-41A5-A6B6-84DC496EFB0E}"/>
    <cellStyle name="Normal 27 4 2 2 3 2" xfId="33344" xr:uid="{9015E82C-9DC6-4DBF-B0C8-FF4734C8C72A}"/>
    <cellStyle name="Normal 27 4 2 2 3 3" xfId="41709" xr:uid="{FDCB5651-59BC-424D-93ED-3374B214E8EB}"/>
    <cellStyle name="Normal 27 4 2 2 4" xfId="22309" xr:uid="{B4692D82-BF98-46BB-A9F4-98EBD33E157A}"/>
    <cellStyle name="Normal 27 4 2 2 4 2" xfId="30391" xr:uid="{F98C2CCE-7D47-4893-B8F8-BE2F9DEEF680}"/>
    <cellStyle name="Normal 27 4 2 2 5" xfId="28425" xr:uid="{E04C7958-51B2-4E74-BC6C-E8C4A4445A8F}"/>
    <cellStyle name="Normal 27 4 2 2 6" xfId="37749" xr:uid="{EE1487DC-7424-4A0D-A2FB-1D77B5FB5B4D}"/>
    <cellStyle name="Normal 27 4 2 3" xfId="20400" xr:uid="{D0532546-2C7B-4C2C-9604-8924C11B89F4}"/>
    <cellStyle name="Normal 27 4 2 3 2" xfId="23289" xr:uid="{70812C99-AA9E-4F1B-8753-88751A56EE3D}"/>
    <cellStyle name="Normal 27 4 2 3 2 2" xfId="31615" xr:uid="{82522D4A-4A53-439C-834D-DEAED04BE2D0}"/>
    <cellStyle name="Normal 27 4 2 3 2 3" xfId="39173" xr:uid="{DDFBF68E-AC24-4A16-87A0-F02CACAC70F4}"/>
    <cellStyle name="Normal 27 4 2 3 3" xfId="25830" xr:uid="{9A672954-E9C2-43AB-BBC0-1049BB865849}"/>
    <cellStyle name="Normal 27 4 2 3 3 2" xfId="34784" xr:uid="{D5EA395C-A9DE-4A26-8D5B-A14B028409B6}"/>
    <cellStyle name="Normal 27 4 2 3 3 3" xfId="41156" xr:uid="{7539763C-281B-4A66-A77D-E9C0B03F4669}"/>
    <cellStyle name="Normal 27 4 2 3 4" xfId="21806" xr:uid="{25B61E4B-960A-486E-8947-3A922ED1897D}"/>
    <cellStyle name="Normal 27 4 2 3 4 2" xfId="29795" xr:uid="{05E3221D-4092-453F-A04E-19FC98E5B1AF}"/>
    <cellStyle name="Normal 27 4 2 3 5" xfId="27860" xr:uid="{FA8681DE-4761-4A4D-98EB-A6FE75D3EC00}"/>
    <cellStyle name="Normal 27 4 2 3 6" xfId="37162" xr:uid="{24002667-6CBF-4C61-91FC-8282C30C13A8}"/>
    <cellStyle name="Normal 27 4 2 4" xfId="22869" xr:uid="{EF600898-15C2-42BA-8B46-513B12099689}"/>
    <cellStyle name="Normal 27 4 2 4 2" xfId="25259" xr:uid="{332FB4A7-0B46-46B7-9B11-A0BAD690B34C}"/>
    <cellStyle name="Normal 27 4 2 4 2 2" xfId="34076" xr:uid="{587282B4-6330-4CAB-B582-E4222962BEDB}"/>
    <cellStyle name="Normal 27 4 2 4 3" xfId="31085" xr:uid="{BBB4E829-B070-4C52-AC98-2151DBE295F5}"/>
    <cellStyle name="Normal 27 4 2 4 4" xfId="38518" xr:uid="{32E7719A-1B03-43B7-93FA-FE7F7E2B203F}"/>
    <cellStyle name="Normal 27 4 2 5" xfId="24244" xr:uid="{6F0A62EA-E7B7-427F-868D-E02A04F13611}"/>
    <cellStyle name="Normal 27 4 2 5 2" xfId="32787" xr:uid="{B13334BB-7845-4A30-978A-5746D0D1BF05}"/>
    <cellStyle name="Normal 27 4 2 5 3" xfId="40452" xr:uid="{82B622BB-1972-4A9C-BBC1-59C8139715F4}"/>
    <cellStyle name="Normal 27 4 2 6" xfId="21269" xr:uid="{27BC913B-C556-4E55-ADD7-34EB2F6133B7}"/>
    <cellStyle name="Normal 27 4 2 6 2" xfId="29188" xr:uid="{59FE96F6-2AC5-412E-8752-5E09320F53C6}"/>
    <cellStyle name="Normal 27 4 2 7" xfId="27275" xr:uid="{15B4EBDE-948C-461C-9D68-17D26EAFA42D}"/>
    <cellStyle name="Normal 27 4 2 8" xfId="36421" xr:uid="{2FFD6687-64CE-4BFB-8B71-D910691C07F5}"/>
    <cellStyle name="Normal 27 4 3" xfId="20179" xr:uid="{83C436B7-DECD-49A7-838D-6DE047601EE7}"/>
    <cellStyle name="Normal 27 4 3 2" xfId="20836" xr:uid="{036C6CD1-CE46-4085-AA59-172459E98C67}"/>
    <cellStyle name="Normal 27 4 3 2 2" xfId="23824" xr:uid="{A36256F9-8075-4BF7-B565-4A4C468DB27F}"/>
    <cellStyle name="Normal 27 4 3 2 2 2" xfId="26506" xr:uid="{C270319B-FC7F-4F7E-BE59-01F3A73328A4}"/>
    <cellStyle name="Normal 27 4 3 2 2 2 2" xfId="35561" xr:uid="{21470CD9-99A3-49D9-BB34-D5B28167412E}"/>
    <cellStyle name="Normal 27 4 3 2 2 3" xfId="32289" xr:uid="{FA4F577D-56D4-415F-A0AD-C2AA86892A21}"/>
    <cellStyle name="Normal 27 4 3 2 2 4" xfId="39906" xr:uid="{20EE2656-B137-4639-906D-6940C812A422}"/>
    <cellStyle name="Normal 27 4 3 2 3" xfId="24789" xr:uid="{BBAF4152-E010-473C-A009-F16B2B9AFB3B}"/>
    <cellStyle name="Normal 27 4 3 2 3 2" xfId="33532" xr:uid="{F8BBF8D5-9F22-401D-BDD5-DC557EC35F23}"/>
    <cellStyle name="Normal 27 4 3 2 3 3" xfId="41891" xr:uid="{6050B1D1-BF29-4221-A045-F173120517D4}"/>
    <cellStyle name="Normal 27 4 3 2 4" xfId="22482" xr:uid="{B4728819-9110-448C-B217-416EC097F1D2}"/>
    <cellStyle name="Normal 27 4 3 2 4 2" xfId="30588" xr:uid="{2F4274D4-B4E4-4144-AD3E-F6F038123130}"/>
    <cellStyle name="Normal 27 4 3 2 5" xfId="28613" xr:uid="{B58E3A90-266B-42CB-A3F2-A85F49038C1D}"/>
    <cellStyle name="Normal 27 4 3 2 6" xfId="37946" xr:uid="{E36A85BA-CF29-4911-988B-A618DC522608}"/>
    <cellStyle name="Normal 27 4 3 3" xfId="20518" xr:uid="{9C076BF9-7C3B-4708-8F41-6779A7B6D1BF}"/>
    <cellStyle name="Normal 27 4 3 3 2" xfId="23468" xr:uid="{10E34427-8423-4F56-8269-46FF2011929B}"/>
    <cellStyle name="Normal 27 4 3 3 2 2" xfId="31798" xr:uid="{9CCC6E87-9755-428F-A41B-FB1C1BB04DB6}"/>
    <cellStyle name="Normal 27 4 3 3 2 3" xfId="39350" xr:uid="{795C0B52-1515-45C1-A08C-2F2E323940C3}"/>
    <cellStyle name="Normal 27 4 3 3 3" xfId="26013" xr:uid="{AE6FD790-67FE-4D45-8E98-3B5E962243D3}"/>
    <cellStyle name="Normal 27 4 3 3 3 2" xfId="34980" xr:uid="{1E23CF2C-1302-4EF9-8E03-4083C4946409}"/>
    <cellStyle name="Normal 27 4 3 3 3 3" xfId="41346" xr:uid="{AAE6C95F-A293-4D91-90EB-5707981CFFDE}"/>
    <cellStyle name="Normal 27 4 3 3 4" xfId="21988" xr:uid="{DB1E4C20-C275-493F-B730-EEC182F1FDEC}"/>
    <cellStyle name="Normal 27 4 3 3 4 2" xfId="29998" xr:uid="{59E55888-440C-4D61-909F-21E0CC9453F1}"/>
    <cellStyle name="Normal 27 4 3 3 5" xfId="28057" xr:uid="{7D36C084-1BEB-4516-B75A-6CE571B973A8}"/>
    <cellStyle name="Normal 27 4 3 3 6" xfId="37365" xr:uid="{60687F2C-31BF-43D6-BFF5-5120AB110D97}"/>
    <cellStyle name="Normal 27 4 3 4" xfId="22996" xr:uid="{C19C7545-AEAE-4A34-9F2A-4E5933F54320}"/>
    <cellStyle name="Normal 27 4 3 4 2" xfId="25446" xr:uid="{F78CBB5A-F20E-4C23-9656-CD4B6A9574DC}"/>
    <cellStyle name="Normal 27 4 3 4 2 2" xfId="34277" xr:uid="{C29C291A-7BC9-41F6-917B-28343FE362B4}"/>
    <cellStyle name="Normal 27 4 3 4 3" xfId="31270" xr:uid="{F16947AA-36C2-4850-9D1C-CDBF6BCCDD89}"/>
    <cellStyle name="Normal 27 4 3 4 4" xfId="38711" xr:uid="{09D6509B-C953-45FC-B275-17DD1EE034FE}"/>
    <cellStyle name="Normal 27 4 3 5" xfId="24427" xr:uid="{1CFA76F2-6E0C-430D-AD51-255C9EB382F1}"/>
    <cellStyle name="Normal 27 4 3 5 2" xfId="32978" xr:uid="{9611274F-5823-4731-A43D-C45290463FFF}"/>
    <cellStyle name="Normal 27 4 3 5 3" xfId="40637" xr:uid="{D3B9E1BF-275C-4594-9A99-2ED00815F9EC}"/>
    <cellStyle name="Normal 27 4 3 6" xfId="21450" xr:uid="{7A9E92E1-5EBA-4B7F-87F2-410E7D7E5FE4}"/>
    <cellStyle name="Normal 27 4 3 6 2" xfId="29390" xr:uid="{B50C485F-4D1F-4270-A9A7-E9CA94C11344}"/>
    <cellStyle name="Normal 27 4 3 7" xfId="27466" xr:uid="{01CD215F-6C2B-4762-977F-9C245D4C16F7}"/>
    <cellStyle name="Normal 27 4 3 8" xfId="36621" xr:uid="{CC44A0E9-DB3B-433D-AC15-346AF6495967}"/>
    <cellStyle name="Normal 27 4 4" xfId="20907" xr:uid="{12C845C9-59C7-4282-8891-9313E73726E0}"/>
    <cellStyle name="Normal 27 4 4 2" xfId="23918" xr:uid="{E739A06A-FE65-4560-B9EF-826AE60C3E21}"/>
    <cellStyle name="Normal 27 4 4 2 2" xfId="26637" xr:uid="{DA6342DE-FD4A-483A-82E5-5BFCFDF20A3B}"/>
    <cellStyle name="Normal 27 4 4 2 2 2" xfId="35721" xr:uid="{F9CB765D-5243-478F-998F-3C381B700C40}"/>
    <cellStyle name="Normal 27 4 4 2 2 3" xfId="40066" xr:uid="{759F44BD-E789-4AB0-ACFF-7007366989F4}"/>
    <cellStyle name="Normal 27 4 4 2 3" xfId="32414" xr:uid="{816F56DF-914B-4C40-A586-B6237799F22F}"/>
    <cellStyle name="Normal 27 4 4 2 3 2" xfId="42049" xr:uid="{E28E272B-05F5-4A9E-8CBC-4EE6A56EEDE1}"/>
    <cellStyle name="Normal 27 4 4 2 4" xfId="38100" xr:uid="{EE6DDB5B-6871-4131-8D88-169F0D2D19E1}"/>
    <cellStyle name="Normal 27 4 4 3" xfId="25548" xr:uid="{0C58D8CE-7E08-4CFD-8EC7-ABC99B1AF207}"/>
    <cellStyle name="Normal 27 4 4 3 2" xfId="34426" xr:uid="{BBE7DD38-0E7D-4BCD-A2A7-3C326DF4D4F8}"/>
    <cellStyle name="Normal 27 4 4 3 3" xfId="38855" xr:uid="{861B9422-33BD-4E6E-A336-C52ECDDCC3AF}"/>
    <cellStyle name="Normal 27 4 4 4" xfId="24906" xr:uid="{B75A03BE-F377-4B15-BCAE-CE8124383A94}"/>
    <cellStyle name="Normal 27 4 4 4 2" xfId="33689" xr:uid="{5FB81499-F1E4-4001-8455-D4F84638CB76}"/>
    <cellStyle name="Normal 27 4 4 4 3" xfId="40798" xr:uid="{8A9E9D60-D2FD-4E4E-92DB-8F344120E3F9}"/>
    <cellStyle name="Normal 27 4 4 5" xfId="22625" xr:uid="{39E47D8E-EC34-4DFB-ADB2-204F04D1A0F5}"/>
    <cellStyle name="Normal 27 4 4 5 2" xfId="30753" xr:uid="{1A25E0B7-AE7F-41B0-9339-F174C4AF3BBE}"/>
    <cellStyle name="Normal 27 4 4 6" xfId="28776" xr:uid="{30F1FAB3-68C6-4CB0-B758-FA543F9A2FF3}"/>
    <cellStyle name="Normal 27 4 4 7" xfId="36789" xr:uid="{DF702493-0D19-48B2-938F-9C58D9E0FB8B}"/>
    <cellStyle name="Normal 27 4 5" xfId="20629" xr:uid="{6CDE812B-CEE7-487E-8EE3-C186853BEC16}"/>
    <cellStyle name="Normal 27 4 5 2" xfId="23594" xr:uid="{CF2E4A73-A46A-481C-B6A6-9C10D40E95E9}"/>
    <cellStyle name="Normal 27 4 5 2 2" xfId="26173" xr:uid="{73E90E9E-2E22-4B5E-BAF8-81C46C8E2A65}"/>
    <cellStyle name="Normal 27 4 5 2 2 2" xfId="35185" xr:uid="{BF58AC2B-6656-4929-AE45-57804340F3F9}"/>
    <cellStyle name="Normal 27 4 5 2 3" xfId="31958" xr:uid="{C8E78A6D-5B25-4295-B99E-37090F38272B}"/>
    <cellStyle name="Normal 27 4 5 2 4" xfId="39538" xr:uid="{FA35B448-B701-4BEE-88E2-2FED19109543}"/>
    <cellStyle name="Normal 27 4 5 3" xfId="24558" xr:uid="{8BD95083-34AF-44BD-B945-87BA795B4D7C}"/>
    <cellStyle name="Normal 27 4 5 3 2" xfId="33171" xr:uid="{8428FC74-F0CD-422B-9924-B4C7479EB571}"/>
    <cellStyle name="Normal 27 4 5 3 3" xfId="41536" xr:uid="{9E564973-39D3-44D2-9D56-E0B75465C24D}"/>
    <cellStyle name="Normal 27 4 5 4" xfId="22148" xr:uid="{DF836298-1A79-4434-B6C4-1B70844BD8CD}"/>
    <cellStyle name="Normal 27 4 5 4 2" xfId="30203" xr:uid="{0BDC4BDE-3F63-46C9-A712-2DE02936AC80}"/>
    <cellStyle name="Normal 27 4 5 5" xfId="28252" xr:uid="{87CBA39B-5D95-4E4D-AF00-F1A934A8E53B}"/>
    <cellStyle name="Normal 27 4 5 6" xfId="37569" xr:uid="{7A8858C0-3FF8-4E69-A557-630F2E8288C7}"/>
    <cellStyle name="Normal 27 4 6" xfId="20303" xr:uid="{1AA288DA-6C5B-4BFC-AF71-6409B1BB28B0}"/>
    <cellStyle name="Normal 27 4 6 2" xfId="23143" xr:uid="{9FE900FD-83B4-49B3-ADF4-7C6B32F51783}"/>
    <cellStyle name="Normal 27 4 6 2 2" xfId="31454" xr:uid="{3F09ABA1-C53B-41A6-A6BC-46354E95562C}"/>
    <cellStyle name="Normal 27 4 6 2 3" xfId="39012" xr:uid="{A6235316-376D-46D9-A7CC-F67F26DD6BFA}"/>
    <cellStyle name="Normal 27 4 6 3" xfId="25674" xr:uid="{592ED103-B783-426E-8584-8AF11819D57B}"/>
    <cellStyle name="Normal 27 4 6 3 2" xfId="34600" xr:uid="{A7218634-FA19-46A4-8F74-3241896D5DCD}"/>
    <cellStyle name="Normal 27 4 6 3 3" xfId="40972" xr:uid="{224B1018-7669-47E4-8209-DCABAD34EBB5}"/>
    <cellStyle name="Normal 27 4 6 4" xfId="21633" xr:uid="{CAC5DD3B-0760-45AD-B2C4-056CAC2F5CE7}"/>
    <cellStyle name="Normal 27 4 6 4 2" xfId="29596" xr:uid="{D112EEFF-F110-41A4-9934-870BA7813E7D}"/>
    <cellStyle name="Normal 27 4 6 5" xfId="27675" xr:uid="{9C49FE0F-89DB-42AB-AC7F-77A1C745E308}"/>
    <cellStyle name="Normal 27 4 6 6" xfId="36964" xr:uid="{9AF8C4C5-7D7A-49AA-9D1C-353BEB9CFA7B}"/>
    <cellStyle name="Normal 27 4 7" xfId="22764" xr:uid="{7EF85A90-5192-452B-A42E-212B19EF3FA4}"/>
    <cellStyle name="Normal 27 4 7 2" xfId="25098" xr:uid="{47C9D169-99EB-408B-8933-E32FD46584DD}"/>
    <cellStyle name="Normal 27 4 7 2 2" xfId="33900" xr:uid="{1CAF72C1-96A5-4DF2-832B-F09505777BAE}"/>
    <cellStyle name="Normal 27 4 7 3" xfId="30925" xr:uid="{97E6DC46-C944-4D78-9F8D-D043BD64E069}"/>
    <cellStyle name="Normal 27 4 7 4" xfId="38341" xr:uid="{5AFA9AB6-729B-4BDF-BEBC-9A6B28DA78E4}"/>
    <cellStyle name="Normal 27 4 8" xfId="24100" xr:uid="{E82DF6B5-D3BA-4AE6-B02B-EC3C4F7736C4}"/>
    <cellStyle name="Normal 27 4 8 2" xfId="32615" xr:uid="{AD8A467A-D274-43AD-BA6C-D0E3B9509D40}"/>
    <cellStyle name="Normal 27 4 8 3" xfId="40280" xr:uid="{A8A16D03-8D0D-487D-AD2B-5B597C91B336}"/>
    <cellStyle name="Normal 27 4 9" xfId="21099" xr:uid="{020A170F-E0F4-4180-A193-9F6EC93C8820}"/>
    <cellStyle name="Normal 27 4 9 2" xfId="28987" xr:uid="{C13BC4DD-8E24-4782-A5A8-4246D8976CFA}"/>
    <cellStyle name="Normal 27 5" xfId="7481" xr:uid="{B1C46169-C097-4F16-BDEC-E17700D22074}"/>
    <cellStyle name="Normal 27 6" xfId="47325" xr:uid="{9965078B-0711-456F-968A-E2B3A0078083}"/>
    <cellStyle name="Normal 28" xfId="5992" xr:uid="{D366D020-914A-4B87-9958-9011B03AFD2C}"/>
    <cellStyle name="Normal 28 2" xfId="8746" xr:uid="{6EE20438-56A1-4873-8FD1-C0FFA7F9297A}"/>
    <cellStyle name="Normal 28 3" xfId="9103" xr:uid="{B7FE5FCF-8620-43ED-8DD5-68FA380A8DD1}"/>
    <cellStyle name="Normal 28 3 2" xfId="6478" xr:uid="{11ED724D-22C3-4380-88A7-5796A0EC2D6C}"/>
    <cellStyle name="Normal 28 4" xfId="7352" xr:uid="{68EB6F99-9E94-49EA-8E66-464093649CA9}"/>
    <cellStyle name="Normal 28 5" xfId="47989" xr:uid="{A7926F31-5852-493A-8D80-09BF96D9CE08}"/>
    <cellStyle name="Normal 29" xfId="6003" xr:uid="{84D65AC2-19C1-477D-A0EA-A1B02FFF0B64}"/>
    <cellStyle name="Normal 29 2" xfId="8298" xr:uid="{F16EA694-F303-41F2-A203-8FE997DD4928}"/>
    <cellStyle name="Normal 29 2 2" xfId="8745" xr:uid="{5E23EA45-661A-4AEB-A5A2-F685938CBFBF}"/>
    <cellStyle name="Normal 29 2 3" xfId="9619" xr:uid="{8CA6F6BB-1330-431B-B924-C0AAF53DA0FE}"/>
    <cellStyle name="Normal 29 3" xfId="8616" xr:uid="{D3F36F7B-3237-4076-8A39-BF976EB33F67}"/>
    <cellStyle name="Normal 29 3 2" xfId="9794" xr:uid="{FC162D6C-6756-461A-838F-2770BB0D3343}"/>
    <cellStyle name="Normal 29 3 3" xfId="9104" xr:uid="{BDC9927B-E74E-4A50-B220-7964D05E1134}"/>
    <cellStyle name="Normal 29 3 4" xfId="6359" xr:uid="{82980AE3-E670-41EA-BE90-75B132F46F28}"/>
    <cellStyle name="Normal 29 4" xfId="7648" xr:uid="{21C1D8E3-2AC1-4FA6-84D7-0E9BB3FE945A}"/>
    <cellStyle name="Normal 29 5" xfId="7423" xr:uid="{F02ED2F0-9701-4FA4-9522-AC60915746FD}"/>
    <cellStyle name="Normal 3" xfId="37" xr:uid="{0900C72A-A7C9-40C0-BABC-91B17B9F5050}"/>
    <cellStyle name="Normal 3 10" xfId="767" xr:uid="{9E0D174F-D2B0-4FC5-80C2-8D781E0DB246}"/>
    <cellStyle name="Normal 3 10 2" xfId="9660" xr:uid="{AADDEF4D-7A7B-4CDF-BFAC-E35561652F77}"/>
    <cellStyle name="Normal 3 10 3" xfId="8844" xr:uid="{075A576E-0AB2-47FB-BC14-2D5713C54E9E}"/>
    <cellStyle name="Normal 3 10 4" xfId="8360" xr:uid="{279A2129-B88C-45B4-B349-908B22074C91}"/>
    <cellStyle name="Normal 3 10 5" xfId="6332" xr:uid="{974B0575-1384-478D-99D1-16D72FC7D26B}"/>
    <cellStyle name="Normal 3 11" xfId="2236" xr:uid="{CA662232-CF24-4338-8B0F-DF90003207C2}"/>
    <cellStyle name="Normal 3 11 2" xfId="5700" xr:uid="{B9BB8341-C7DB-4858-9604-ED665A9D0FEB}"/>
    <cellStyle name="Normal 3 11 2 2" xfId="9675" xr:uid="{CE97C3D1-FA5D-4E30-8E67-79B5908A80A6}"/>
    <cellStyle name="Normal 3 11 3" xfId="9105" xr:uid="{37F4F46E-20C6-4359-9732-6259E76FFB1A}"/>
    <cellStyle name="Normal 3 11 4" xfId="8386" xr:uid="{3805902F-7E73-4498-92C9-9BAE3C76EB4F}"/>
    <cellStyle name="Normal 3 11 5" xfId="7108" xr:uid="{BB3DDA6B-B756-4F61-B37F-FFD832CE1188}"/>
    <cellStyle name="Normal 3 11 6" xfId="44261" xr:uid="{07764031-0A9D-4A70-8061-1161336883CF}"/>
    <cellStyle name="Normal 3 12" xfId="8385" xr:uid="{9E1D6BE3-8070-4F08-A34A-DDFEFC5D8FF7}"/>
    <cellStyle name="Normal 3 12 2" xfId="8474" xr:uid="{F94408B7-0D79-4DED-9C1D-C0B119BA47CB}"/>
    <cellStyle name="Normal 3 12 3" xfId="9921" xr:uid="{08276BA5-24A3-4555-B5B2-58DAEEA63E7D}"/>
    <cellStyle name="Normal 3 12 3 2" xfId="10013" xr:uid="{2E9ABA71-8B99-462E-A371-A8D6DEA13A58}"/>
    <cellStyle name="Normal 3 13" xfId="9842" xr:uid="{386F8859-72D0-41E3-BEDA-4AC1C98DDA39}"/>
    <cellStyle name="Normal 3 14" xfId="10308" xr:uid="{29A1E0E6-DEAF-47D4-B508-E552B243B3BE}"/>
    <cellStyle name="Normal 3 15" xfId="7523" xr:uid="{046BDE0C-13F7-4DFF-88ED-0F2B1798B453}"/>
    <cellStyle name="Normal 3 16" xfId="6334" xr:uid="{0749E23D-0658-49CD-A725-3AC490A67FB7}"/>
    <cellStyle name="Normal 3 17" xfId="42520" xr:uid="{AC62BDA7-181C-42A3-988A-B607D21D59F9}"/>
    <cellStyle name="Normal 3 2" xfId="59" xr:uid="{2FD4C2F7-BBCF-4576-B5B2-943915E19F34}"/>
    <cellStyle name="Normal 3 2 10" xfId="48180" xr:uid="{0DC54AD9-5216-408C-BE83-FB35B930CCC9}"/>
    <cellStyle name="Normal 3 2 2" xfId="107" xr:uid="{83E7A463-4B9D-4B9E-A171-2A7420293D42}"/>
    <cellStyle name="Normal 3 2 2 10" xfId="6477" xr:uid="{2F0A5E80-5E0F-44B3-8574-989B489FBA63}"/>
    <cellStyle name="Normal 3 2 2 11" xfId="6241" xr:uid="{6B8773FE-FA20-44CE-B21C-BCA4D9D92787}"/>
    <cellStyle name="Normal 3 2 2 2" xfId="650" xr:uid="{F1049EAD-E92E-4D7F-9B56-6553CB69A899}"/>
    <cellStyle name="Normal 3 2 2 2 10" xfId="27105" xr:uid="{A8E38C1E-352C-48AA-9B3D-E302826FEB29}"/>
    <cellStyle name="Normal 3 2 2 2 11" xfId="36225" xr:uid="{2D9D383B-D0CB-4418-889A-DDE0E96618A5}"/>
    <cellStyle name="Normal 3 2 2 2 12" xfId="6242" xr:uid="{F664E5E7-B85F-492B-94AB-C1C7BCFB5EDC}"/>
    <cellStyle name="Normal 3 2 2 2 13" xfId="42819" xr:uid="{E23456E2-E338-40C4-9667-B39CBE66836D}"/>
    <cellStyle name="Normal 3 2 2 2 2" xfId="651" xr:uid="{F29ACD46-DA7B-425F-86DD-604FF1E332C0}"/>
    <cellStyle name="Normal 3 2 2 2 2 10" xfId="42820" xr:uid="{2D863964-1F72-4F82-BB65-0FE5E7139B6B}"/>
    <cellStyle name="Normal 3 2 2 2 2 2" xfId="979" xr:uid="{F96235E8-D13D-4AE6-81A3-3FB7EC77F2A9}"/>
    <cellStyle name="Normal 3 2 2 2 2 2 2" xfId="2121" xr:uid="{E11F81A9-5004-4A6C-AC15-A4BAEDED2ACE}"/>
    <cellStyle name="Normal 3 2 2 2 2 2 2 2" xfId="3884" xr:uid="{987621FF-C16C-4B4B-B396-CC6EB17D92A4}"/>
    <cellStyle name="Normal 3 2 2 2 2 2 2 2 2" xfId="35366" xr:uid="{C9F33F8B-1A59-4652-8B17-B97BB441A959}"/>
    <cellStyle name="Normal 3 2 2 2 2 2 2 2 3" xfId="15388" xr:uid="{EBBB84C9-7EED-4E2A-AD98-2F215CFD8A6F}"/>
    <cellStyle name="Normal 3 2 2 2 2 2 2 2 4" xfId="45909" xr:uid="{EF83F2E5-E4BB-4C1A-BD6D-4DF78C6EDBFC}"/>
    <cellStyle name="Normal 3 2 2 2 2 2 2 3" xfId="5255" xr:uid="{B5C93C7E-5C85-4DE1-80D2-3BD22B74F0D7}"/>
    <cellStyle name="Normal 3 2 2 2 2 2 2 3 2" xfId="18915" xr:uid="{1E7B938B-5802-4498-95F8-54DA6443048D}"/>
    <cellStyle name="Normal 3 2 2 2 2 2 2 3 3" xfId="47258" xr:uid="{2633C22E-85A8-4A89-9A0B-ED318EB484C7}"/>
    <cellStyle name="Normal 3 2 2 2 2 2 2 4" xfId="39719" xr:uid="{7D7984C7-0F99-4D8B-B0F5-51E421323CAB}"/>
    <cellStyle name="Normal 3 2 2 2 2 2 2 5" xfId="11809" xr:uid="{99249806-B7E8-4707-9AED-E8AD4FC81FF5}"/>
    <cellStyle name="Normal 3 2 2 2 2 2 2 6" xfId="44168" xr:uid="{AF6CC9A8-45C9-4A25-AE4F-9CFF82B685E9}"/>
    <cellStyle name="Normal 3 2 2 2 2 2 3" xfId="1562" xr:uid="{8E23BA15-0566-4CD8-85D0-E8B35C549262}"/>
    <cellStyle name="Normal 3 2 2 2 2 2 3 2" xfId="3369" xr:uid="{018EBBF7-F776-4AED-B8E8-E36C502D3499}"/>
    <cellStyle name="Normal 3 2 2 2 2 2 3 2 2" xfId="33345" xr:uid="{B178214C-4EF2-4639-ACBE-174D8C45B1A0}"/>
    <cellStyle name="Normal 3 2 2 2 2 2 3 2 3" xfId="45394" xr:uid="{1A3393FE-6691-46EA-A169-4BE60181D684}"/>
    <cellStyle name="Normal 3 2 2 2 2 2 3 3" xfId="41710" xr:uid="{86FA60E8-95F8-4D2F-A101-ABBC44BFC6EB}"/>
    <cellStyle name="Normal 3 2 2 2 2 2 3 4" xfId="13365" xr:uid="{3E86A152-ECB8-415C-8C7E-1982F8F05581}"/>
    <cellStyle name="Normal 3 2 2 2 2 2 3 5" xfId="43653" xr:uid="{387D12E8-7044-42D1-BB89-138848F5368F}"/>
    <cellStyle name="Normal 3 2 2 2 2 2 4" xfId="2791" xr:uid="{438290C7-BB4B-40BE-AC2B-4A30C054B6BF}"/>
    <cellStyle name="Normal 3 2 2 2 2 2 4 2" xfId="30392" xr:uid="{AF3846B1-D003-4AB5-9400-D5853FD7A62A}"/>
    <cellStyle name="Normal 3 2 2 2 2 2 4 3" xfId="16901" xr:uid="{795AB352-16C5-4CE5-B7B8-3BF481DFEA27}"/>
    <cellStyle name="Normal 3 2 2 2 2 2 4 4" xfId="44816" xr:uid="{4DF999DA-D402-4AA0-85D9-0ABCCA5C7BA6}"/>
    <cellStyle name="Normal 3 2 2 2 2 2 5" xfId="4740" xr:uid="{EEABB4A0-9632-4FCA-9037-6C0F67420479}"/>
    <cellStyle name="Normal 3 2 2 2 2 2 5 2" xfId="28426" xr:uid="{3E19AB81-C8F3-4D3E-8DEE-1696ED324DC3}"/>
    <cellStyle name="Normal 3 2 2 2 2 2 5 3" xfId="46743" xr:uid="{9EB5E701-25EF-4AE0-A7B8-2EEB403D7FC2}"/>
    <cellStyle name="Normal 3 2 2 2 2 2 6" xfId="5703" xr:uid="{746FFEA4-7B55-4509-8A94-E2805514DD64}"/>
    <cellStyle name="Normal 3 2 2 2 2 2 6 2" xfId="37750" xr:uid="{71CB43CC-0CB6-41A3-A89D-89543A72828F}"/>
    <cellStyle name="Normal 3 2 2 2 2 2 6 3" xfId="47702" xr:uid="{68F48E15-65C3-4311-82B2-10DFF9490DE9}"/>
    <cellStyle name="Normal 3 2 2 2 2 2 7" xfId="6825" xr:uid="{8DF38C61-1A9C-4DC1-8026-79ADB0E1DDE5}"/>
    <cellStyle name="Normal 3 2 2 2 2 2 8" xfId="43075" xr:uid="{ACE72D31-46DA-4579-A057-49A9D245E333}"/>
    <cellStyle name="Normal 3 2 2 2 2 3" xfId="1874" xr:uid="{4C5D26F5-CC77-46B2-89D3-2E3AC83B8E46}"/>
    <cellStyle name="Normal 3 2 2 2 2 3 2" xfId="3640" xr:uid="{8E6DCBA3-0738-47B5-952A-679D9F59BCB7}"/>
    <cellStyle name="Normal 3 2 2 2 2 3 2 2" xfId="31616" xr:uid="{3C2EECC9-1C1C-4131-B773-6196153E4354}"/>
    <cellStyle name="Normal 3 2 2 2 2 3 2 3" xfId="39174" xr:uid="{524433A9-E22A-4550-9F3E-5C69B3E53A34}"/>
    <cellStyle name="Normal 3 2 2 2 2 3 2 4" xfId="13689" xr:uid="{75420DDD-662B-447F-9B58-F706B25B2738}"/>
    <cellStyle name="Normal 3 2 2 2 2 3 2 5" xfId="45665" xr:uid="{0C2D6F96-349D-49D9-AB1D-1E779E4C6146}"/>
    <cellStyle name="Normal 3 2 2 2 2 3 3" xfId="5011" xr:uid="{AE053762-3089-48EA-AF5C-4A2895F0AD93}"/>
    <cellStyle name="Normal 3 2 2 2 2 3 3 2" xfId="34785" xr:uid="{CC6487A8-A34C-4025-8FEE-E0CCA5C32BB4}"/>
    <cellStyle name="Normal 3 2 2 2 2 3 3 3" xfId="41157" xr:uid="{46FA29F8-38EE-4F07-A84D-30B9C09D125C}"/>
    <cellStyle name="Normal 3 2 2 2 2 3 3 4" xfId="17225" xr:uid="{0C6A73B6-F0EE-4A39-92BD-446DE4FA8E94}"/>
    <cellStyle name="Normal 3 2 2 2 2 3 3 5" xfId="47014" xr:uid="{F4C854C8-7FDE-409D-ABC4-C70B44ED4840}"/>
    <cellStyle name="Normal 3 2 2 2 2 3 4" xfId="21807" xr:uid="{B5582CD8-E431-42C3-BECA-C92E7F9E18F0}"/>
    <cellStyle name="Normal 3 2 2 2 2 3 4 2" xfId="29796" xr:uid="{8E78BDE9-E976-4122-8E02-3F0545B27A31}"/>
    <cellStyle name="Normal 3 2 2 2 2 3 5" xfId="27861" xr:uid="{16BD77D9-D662-4B40-BBBB-889C07097251}"/>
    <cellStyle name="Normal 3 2 2 2 2 3 6" xfId="37163" xr:uid="{5BC54AEE-4B99-4628-AB32-EAB63B8C820A}"/>
    <cellStyle name="Normal 3 2 2 2 2 3 7" xfId="7240" xr:uid="{F895760C-D7D7-4788-9497-907CF76DD6D4}"/>
    <cellStyle name="Normal 3 2 2 2 2 3 8" xfId="43924" xr:uid="{7A2FCE28-E078-4245-B3DC-E1C002D18253}"/>
    <cellStyle name="Normal 3 2 2 2 2 4" xfId="1306" xr:uid="{90119034-8122-46B2-BC06-874F58C6BBE6}"/>
    <cellStyle name="Normal 3 2 2 2 2 4 2" xfId="3113" xr:uid="{CB29B584-E34B-4833-9119-3D69C1F422E3}"/>
    <cellStyle name="Normal 3 2 2 2 2 4 2 2" xfId="34077" xr:uid="{0493BB9E-D635-463A-B8D6-120149D5E4C5}"/>
    <cellStyle name="Normal 3 2 2 2 2 4 2 3" xfId="25260" xr:uid="{2BD855FC-D4F8-4315-B141-67DA50BB35F8}"/>
    <cellStyle name="Normal 3 2 2 2 2 4 2 4" xfId="45138" xr:uid="{B4FB1EF9-7D59-49DB-A792-105FDAE409BC}"/>
    <cellStyle name="Normal 3 2 2 2 2 4 3" xfId="31086" xr:uid="{8866AA7E-6AD5-463F-A71F-270C015A747B}"/>
    <cellStyle name="Normal 3 2 2 2 2 4 4" xfId="38519" xr:uid="{6D35F8F8-D0AA-44A8-B882-2D04A5C7564D}"/>
    <cellStyle name="Normal 3 2 2 2 2 4 5" xfId="13069" xr:uid="{5860B381-5609-42E1-83D3-D3908927AB20}"/>
    <cellStyle name="Normal 3 2 2 2 2 4 6" xfId="43397" xr:uid="{83643278-69CB-42E9-9C5A-67583A118E10}"/>
    <cellStyle name="Normal 3 2 2 2 2 5" xfId="2536" xr:uid="{5D679017-E105-417E-BA91-49D2CE933CAA}"/>
    <cellStyle name="Normal 3 2 2 2 2 5 2" xfId="32788" xr:uid="{849434E6-72A3-4EA0-A3D2-860D730F5A14}"/>
    <cellStyle name="Normal 3 2 2 2 2 5 3" xfId="40453" xr:uid="{B5D3E8F6-F973-483D-84C1-CFBF412F9739}"/>
    <cellStyle name="Normal 3 2 2 2 2 5 4" xfId="16651" xr:uid="{D00D68FF-F785-4603-BFD7-5A6E9874F73B}"/>
    <cellStyle name="Normal 3 2 2 2 2 5 5" xfId="44561" xr:uid="{0EBC163A-B027-42F2-AB1E-FDBF4FFDAA2F}"/>
    <cellStyle name="Normal 3 2 2 2 2 6" xfId="4484" xr:uid="{B9672D33-DFC1-4DC6-BFA0-9F5113BCF9E8}"/>
    <cellStyle name="Normal 3 2 2 2 2 6 2" xfId="29189" xr:uid="{AAF7A077-BF66-4C01-9D6E-512E61C2F912}"/>
    <cellStyle name="Normal 3 2 2 2 2 6 3" xfId="21270" xr:uid="{A103D98D-D376-4610-8E31-5F9DA023745A}"/>
    <cellStyle name="Normal 3 2 2 2 2 6 4" xfId="46487" xr:uid="{98165D54-604B-487A-91C0-004243CFF816}"/>
    <cellStyle name="Normal 3 2 2 2 2 7" xfId="5702" xr:uid="{FE326516-DF8B-4FD5-8C0C-A757EC997EF2}"/>
    <cellStyle name="Normal 3 2 2 2 2 7 2" xfId="27276" xr:uid="{C78A616E-2D7B-4240-8442-80A57CB96393}"/>
    <cellStyle name="Normal 3 2 2 2 2 7 3" xfId="47701" xr:uid="{FF39DE4E-DB97-4BDF-87F2-66A4B1CE1D05}"/>
    <cellStyle name="Normal 3 2 2 2 2 8" xfId="36422" xr:uid="{C2AF4602-A46D-4A96-B27B-89B01E8AC89A}"/>
    <cellStyle name="Normal 3 2 2 2 2 9" xfId="6243" xr:uid="{28947A02-3A45-4F17-93AA-CC0C54025C9E}"/>
    <cellStyle name="Normal 3 2 2 2 3" xfId="652" xr:uid="{913F3EA0-1A38-463D-AAFC-8C579D81D5CF}"/>
    <cellStyle name="Normal 3 2 2 2 3 10" xfId="42821" xr:uid="{65175B4C-4ADA-4D14-A299-5A0040D96AB8}"/>
    <cellStyle name="Normal 3 2 2 2 3 2" xfId="980" xr:uid="{F4D07377-CCFE-4AB7-9DF1-82217FD31C2C}"/>
    <cellStyle name="Normal 3 2 2 2 3 2 2" xfId="2122" xr:uid="{03299192-54CB-4A38-BABB-0377339E7B28}"/>
    <cellStyle name="Normal 3 2 2 2 3 2 2 2" xfId="3885" xr:uid="{40995E70-6478-41A6-93F2-3D9D1A61DF9A}"/>
    <cellStyle name="Normal 3 2 2 2 3 2 2 2 2" xfId="35562" xr:uid="{88D06F7F-F681-47A2-9EA2-88C6C2F9F400}"/>
    <cellStyle name="Normal 3 2 2 2 3 2 2 2 3" xfId="26507" xr:uid="{66D055E8-2FA1-489F-AF25-60F05B789398}"/>
    <cellStyle name="Normal 3 2 2 2 3 2 2 2 4" xfId="45910" xr:uid="{EC7BAF81-9E63-452B-9B0E-9B69692A8D20}"/>
    <cellStyle name="Normal 3 2 2 2 3 2 2 3" xfId="5256" xr:uid="{DA297F53-8444-4A7A-9C18-65A8F05D4AC2}"/>
    <cellStyle name="Normal 3 2 2 2 3 2 2 3 2" xfId="32290" xr:uid="{B3FDB01C-C02B-4FBE-A594-4368E60817E1}"/>
    <cellStyle name="Normal 3 2 2 2 3 2 2 3 3" xfId="47259" xr:uid="{85C41914-2911-48F5-AC6C-0407A578E6B8}"/>
    <cellStyle name="Normal 3 2 2 2 3 2 2 4" xfId="39907" xr:uid="{0F8A81FB-83B8-4816-AED0-072EB5593AD3}"/>
    <cellStyle name="Normal 3 2 2 2 3 2 2 5" xfId="13366" xr:uid="{42E9A877-D01D-4208-A3F0-698166892CEC}"/>
    <cellStyle name="Normal 3 2 2 2 3 2 2 6" xfId="44169" xr:uid="{A12BE7DB-F5C6-4B4E-ABAD-90C9E2721313}"/>
    <cellStyle name="Normal 3 2 2 2 3 2 3" xfId="1563" xr:uid="{DE710B82-4640-48F8-AC0C-DABE6B3C0B26}"/>
    <cellStyle name="Normal 3 2 2 2 3 2 3 2" xfId="3370" xr:uid="{E32FCC81-7509-461B-91B1-40BF4D6184B5}"/>
    <cellStyle name="Normal 3 2 2 2 3 2 3 2 2" xfId="33533" xr:uid="{11A3E029-02D5-46C4-945A-6ED22098FDA4}"/>
    <cellStyle name="Normal 3 2 2 2 3 2 3 2 3" xfId="45395" xr:uid="{8136DC3C-B709-40AA-9746-8230F213628C}"/>
    <cellStyle name="Normal 3 2 2 2 3 2 3 3" xfId="41892" xr:uid="{ECD073EE-37C3-476A-BEE0-6EEA985DA51A}"/>
    <cellStyle name="Normal 3 2 2 2 3 2 3 4" xfId="16902" xr:uid="{114E79FC-5F77-4DC3-BF09-494240B0E592}"/>
    <cellStyle name="Normal 3 2 2 2 3 2 3 5" xfId="43654" xr:uid="{1286AFA1-FFF2-4DC0-9FDC-4B3EA161FB0E}"/>
    <cellStyle name="Normal 3 2 2 2 3 2 4" xfId="2792" xr:uid="{A44A1D48-1371-479E-B468-76065E8D8220}"/>
    <cellStyle name="Normal 3 2 2 2 3 2 4 2" xfId="30589" xr:uid="{A423328D-5554-4FB6-9D15-4C95652A8333}"/>
    <cellStyle name="Normal 3 2 2 2 3 2 4 3" xfId="22483" xr:uid="{6F6C182D-A5D4-4D68-8796-E956433FE474}"/>
    <cellStyle name="Normal 3 2 2 2 3 2 4 4" xfId="44817" xr:uid="{F6A85B6F-BDAE-4307-9C6E-6C52DC0148B3}"/>
    <cellStyle name="Normal 3 2 2 2 3 2 5" xfId="4741" xr:uid="{B661EC07-DD53-4F4D-A48F-016F56B67EC1}"/>
    <cellStyle name="Normal 3 2 2 2 3 2 5 2" xfId="28614" xr:uid="{8961147D-9953-4A89-9C81-BEE3BCBFBEB6}"/>
    <cellStyle name="Normal 3 2 2 2 3 2 5 3" xfId="46744" xr:uid="{41553062-A7BA-4C01-916C-34E1AF6EA279}"/>
    <cellStyle name="Normal 3 2 2 2 3 2 6" xfId="5705" xr:uid="{32503C73-7E02-4580-826F-C6DC45FBE585}"/>
    <cellStyle name="Normal 3 2 2 2 3 2 6 2" xfId="37947" xr:uid="{096064D3-5DE8-44BE-9E31-8840CC4F1FAD}"/>
    <cellStyle name="Normal 3 2 2 2 3 2 6 3" xfId="47704" xr:uid="{EB62296A-D160-42B4-8176-9149BB9C4ED0}"/>
    <cellStyle name="Normal 3 2 2 2 3 2 7" xfId="6826" xr:uid="{1DFF2AE2-D42D-42F3-95E2-2EB322FBFBDE}"/>
    <cellStyle name="Normal 3 2 2 2 3 2 8" xfId="43076" xr:uid="{A522F6A0-EC17-43CA-8AA5-C1DDB29CDD6A}"/>
    <cellStyle name="Normal 3 2 2 2 3 3" xfId="1875" xr:uid="{F3993089-D505-4A32-977C-5AC7295E6BB2}"/>
    <cellStyle name="Normal 3 2 2 2 3 3 2" xfId="3641" xr:uid="{1B6AC087-9D82-4E62-AB09-629ED641CA17}"/>
    <cellStyle name="Normal 3 2 2 2 3 3 2 2" xfId="31799" xr:uid="{8AA06570-FD69-4A8E-850E-48E0B76689CB}"/>
    <cellStyle name="Normal 3 2 2 2 3 3 2 3" xfId="39351" xr:uid="{1880AB77-C76A-4B90-AE7C-1D0F4D2DF7D6}"/>
    <cellStyle name="Normal 3 2 2 2 3 3 2 4" xfId="13690" xr:uid="{2CA1F783-C8EE-43BD-A83B-82925D3AABC2}"/>
    <cellStyle name="Normal 3 2 2 2 3 3 2 5" xfId="45666" xr:uid="{4FE15D8C-32CC-48A1-B5C6-EEEF7EB7E903}"/>
    <cellStyle name="Normal 3 2 2 2 3 3 3" xfId="5012" xr:uid="{C9A19FA0-9692-4DED-9729-933FE4FEC045}"/>
    <cellStyle name="Normal 3 2 2 2 3 3 3 2" xfId="34981" xr:uid="{81FC7DB5-18C4-40EC-B4AB-E8EC5667EF54}"/>
    <cellStyle name="Normal 3 2 2 2 3 3 3 3" xfId="41347" xr:uid="{E8B4FFCD-9612-420D-A9CA-C07D4EE90DA0}"/>
    <cellStyle name="Normal 3 2 2 2 3 3 3 4" xfId="17226" xr:uid="{96E8AEEA-638E-40C2-83B9-91F25EEB8E23}"/>
    <cellStyle name="Normal 3 2 2 2 3 3 3 5" xfId="47015" xr:uid="{41C8EBC5-FD50-4C65-8551-E50513299F18}"/>
    <cellStyle name="Normal 3 2 2 2 3 3 4" xfId="21989" xr:uid="{6756B1CC-A900-4798-BC2C-7FD8B112BFEF}"/>
    <cellStyle name="Normal 3 2 2 2 3 3 4 2" xfId="29999" xr:uid="{A5715FCB-CA73-4791-BD36-F60397B0BF45}"/>
    <cellStyle name="Normal 3 2 2 2 3 3 5" xfId="28058" xr:uid="{114ECF42-BE6B-4A95-85D2-6594E72A0240}"/>
    <cellStyle name="Normal 3 2 2 2 3 3 6" xfId="37366" xr:uid="{F70C81E7-671E-4653-ABF1-71D5AA0103E3}"/>
    <cellStyle name="Normal 3 2 2 2 3 3 7" xfId="7241" xr:uid="{84773F72-AEFB-4394-B599-37CF83954843}"/>
    <cellStyle name="Normal 3 2 2 2 3 3 8" xfId="43925" xr:uid="{A4E4C43D-E17D-4DA9-9161-001A4D4F3F9D}"/>
    <cellStyle name="Normal 3 2 2 2 3 4" xfId="1307" xr:uid="{D4AB2960-C0CA-4624-B150-70F08B803F08}"/>
    <cellStyle name="Normal 3 2 2 2 3 4 2" xfId="3114" xr:uid="{13D683D8-F16D-4787-923B-F42B974C9FEF}"/>
    <cellStyle name="Normal 3 2 2 2 3 4 2 2" xfId="34278" xr:uid="{E82C75A0-7E57-4951-A60E-D9F39A37424A}"/>
    <cellStyle name="Normal 3 2 2 2 3 4 2 3" xfId="25447" xr:uid="{E5492D13-2CFF-408F-A09F-897471FFB4A6}"/>
    <cellStyle name="Normal 3 2 2 2 3 4 2 4" xfId="45139" xr:uid="{DC6EE32D-73BA-464A-9A37-729F1840E946}"/>
    <cellStyle name="Normal 3 2 2 2 3 4 3" xfId="31271" xr:uid="{124E956A-8DA8-4CB5-AAF8-66D0FEBC411F}"/>
    <cellStyle name="Normal 3 2 2 2 3 4 4" xfId="38712" xr:uid="{39AE5D5B-46A8-49DE-AE2E-2CF3F9388D2B}"/>
    <cellStyle name="Normal 3 2 2 2 3 4 5" xfId="13070" xr:uid="{56B7D3A8-9E80-4F57-9D21-BFE793BF4E3A}"/>
    <cellStyle name="Normal 3 2 2 2 3 4 6" xfId="43398" xr:uid="{F32D1292-1334-4D8C-82C9-0FF37F1B8AB0}"/>
    <cellStyle name="Normal 3 2 2 2 3 5" xfId="2537" xr:uid="{51FEE4F8-4907-4205-9D02-C6CCCB656F48}"/>
    <cellStyle name="Normal 3 2 2 2 3 5 2" xfId="32979" xr:uid="{A2D5570E-AB37-41DC-8586-D59A546902B7}"/>
    <cellStyle name="Normal 3 2 2 2 3 5 3" xfId="40638" xr:uid="{DAD0E45F-0D37-4DB2-AB5D-A8EFDAC9248F}"/>
    <cellStyle name="Normal 3 2 2 2 3 5 4" xfId="16652" xr:uid="{2CCC8A88-B1A3-4661-943A-D22F354FD1C3}"/>
    <cellStyle name="Normal 3 2 2 2 3 5 5" xfId="44562" xr:uid="{7AD23AF1-8CEC-4B03-B687-412016CB4C5E}"/>
    <cellStyle name="Normal 3 2 2 2 3 6" xfId="4485" xr:uid="{18B48215-A42F-47CA-A3D2-9A6BDD33535C}"/>
    <cellStyle name="Normal 3 2 2 2 3 6 2" xfId="29391" xr:uid="{A476C424-4262-4CE4-BE5E-4E0174A275FB}"/>
    <cellStyle name="Normal 3 2 2 2 3 6 3" xfId="21451" xr:uid="{36FC1BE3-3B78-4D0F-B28E-5FB3246BAC11}"/>
    <cellStyle name="Normal 3 2 2 2 3 6 4" xfId="46488" xr:uid="{27B836D3-EF63-4DC5-B30D-100FD6753DE8}"/>
    <cellStyle name="Normal 3 2 2 2 3 7" xfId="5704" xr:uid="{7F61C2D3-F944-45F9-870E-65451D002787}"/>
    <cellStyle name="Normal 3 2 2 2 3 7 2" xfId="27467" xr:uid="{3AADDBD7-F6EE-4644-9F6B-CFE3F2C6C329}"/>
    <cellStyle name="Normal 3 2 2 2 3 7 3" xfId="47703" xr:uid="{AE9F0AD7-E9C2-482A-A9EE-35ED8D48C4E5}"/>
    <cellStyle name="Normal 3 2 2 2 3 8" xfId="36622" xr:uid="{8DB84175-44B3-4C02-89B9-EFC53680C9F0}"/>
    <cellStyle name="Normal 3 2 2 2 3 9" xfId="6244" xr:uid="{8FEF5038-1BB6-49C3-B306-224585E68CFD}"/>
    <cellStyle name="Normal 3 2 2 2 4" xfId="978" xr:uid="{B1A2A7D3-B40B-4928-815B-C59EAA494BF7}"/>
    <cellStyle name="Normal 3 2 2 2 4 2" xfId="2120" xr:uid="{75A3AA66-A51A-4E4E-BD25-B7AE65D7A78D}"/>
    <cellStyle name="Normal 3 2 2 2 4 2 2" xfId="3883" xr:uid="{B36C4C6B-2E9B-4C4D-8675-74D2E59DAF94}"/>
    <cellStyle name="Normal 3 2 2 2 4 2 2 2" xfId="35722" xr:uid="{A1743231-68B4-40D9-A646-DA4EA7AB0D34}"/>
    <cellStyle name="Normal 3 2 2 2 4 2 2 3" xfId="40067" xr:uid="{2E5C10F6-0AA1-49FC-B639-F4292D1A2346}"/>
    <cellStyle name="Normal 3 2 2 2 4 2 2 4" xfId="26638" xr:uid="{B0FCAAC4-E0E8-4FA8-91B2-EE2C676CF2A8}"/>
    <cellStyle name="Normal 3 2 2 2 4 2 2 5" xfId="45908" xr:uid="{2586D157-CD08-4898-BF85-2EC03D67A88B}"/>
    <cellStyle name="Normal 3 2 2 2 4 2 3" xfId="5254" xr:uid="{FF2F0D84-31E4-4821-AF4F-163781F4F93F}"/>
    <cellStyle name="Normal 3 2 2 2 4 2 3 2" xfId="42050" xr:uid="{423C5857-4AA6-4A0C-BD76-2C8B7AD01AA5}"/>
    <cellStyle name="Normal 3 2 2 2 4 2 3 3" xfId="32415" xr:uid="{7C2CBC72-7CCA-41A4-AE77-81BE34507299}"/>
    <cellStyle name="Normal 3 2 2 2 4 2 3 4" xfId="47257" xr:uid="{6DDB87D1-36AF-4ED7-841B-EDA4316C2222}"/>
    <cellStyle name="Normal 3 2 2 2 4 2 4" xfId="38101" xr:uid="{4AE0FBDB-2A8C-4901-9F21-F960241047F5}"/>
    <cellStyle name="Normal 3 2 2 2 4 2 5" xfId="13364" xr:uid="{DFA2FD49-ECE7-4736-B691-9210D7406DF5}"/>
    <cellStyle name="Normal 3 2 2 2 4 2 6" xfId="44167" xr:uid="{C04C1F69-8B0E-44A2-A046-BB2387045617}"/>
    <cellStyle name="Normal 3 2 2 2 4 3" xfId="1561" xr:uid="{0850D23A-8CC1-409F-9983-8E584B2899B7}"/>
    <cellStyle name="Normal 3 2 2 2 4 3 2" xfId="3368" xr:uid="{FB5F95A4-B3E5-4253-B2EA-5238A1578EA3}"/>
    <cellStyle name="Normal 3 2 2 2 4 3 2 2" xfId="34427" xr:uid="{772B0F5F-6F2B-48E1-8368-87C8C772C629}"/>
    <cellStyle name="Normal 3 2 2 2 4 3 2 3" xfId="45393" xr:uid="{2CE031ED-9A78-42BE-8218-02351DCC307B}"/>
    <cellStyle name="Normal 3 2 2 2 4 3 3" xfId="38856" xr:uid="{BF433768-4256-4BC2-B3F4-C7A6C809EAF0}"/>
    <cellStyle name="Normal 3 2 2 2 4 3 4" xfId="16900" xr:uid="{502FBDF3-A628-4556-98C3-5FF761EE1E97}"/>
    <cellStyle name="Normal 3 2 2 2 4 3 5" xfId="43652" xr:uid="{3C26E4FD-5E58-4EFF-9457-BE94A4F9F50D}"/>
    <cellStyle name="Normal 3 2 2 2 4 4" xfId="2790" xr:uid="{CDD56947-038C-49E3-BE05-A7DB408ADEC4}"/>
    <cellStyle name="Normal 3 2 2 2 4 4 2" xfId="33690" xr:uid="{921B5B2E-4F08-44D0-9296-0E064FC34900}"/>
    <cellStyle name="Normal 3 2 2 2 4 4 3" xfId="40799" xr:uid="{9DEB7CF0-30DF-440B-9D82-F9730062BCCB}"/>
    <cellStyle name="Normal 3 2 2 2 4 4 4" xfId="24907" xr:uid="{8C445560-905E-45AC-AB8B-6D80A5E8D34B}"/>
    <cellStyle name="Normal 3 2 2 2 4 4 5" xfId="44815" xr:uid="{04634033-1E1A-40F8-80B8-E41C17AD8220}"/>
    <cellStyle name="Normal 3 2 2 2 4 5" xfId="4739" xr:uid="{8E19A616-1A53-43DF-B7D4-0698A4EA07CC}"/>
    <cellStyle name="Normal 3 2 2 2 4 5 2" xfId="30754" xr:uid="{C2BB9DEB-9B84-48CF-894F-8D01C466055E}"/>
    <cellStyle name="Normal 3 2 2 2 4 5 3" xfId="22626" xr:uid="{6B3FD26B-035F-4E1A-918D-ED8437F9C7FC}"/>
    <cellStyle name="Normal 3 2 2 2 4 5 4" xfId="46742" xr:uid="{7EABCF45-720C-4052-8E9E-C56C5629200F}"/>
    <cellStyle name="Normal 3 2 2 2 4 6" xfId="5706" xr:uid="{699CB8AB-371B-4A80-B92A-1839F74C9EE1}"/>
    <cellStyle name="Normal 3 2 2 2 4 6 2" xfId="28777" xr:uid="{34A239EE-178E-4347-9348-F968C8ED59C7}"/>
    <cellStyle name="Normal 3 2 2 2 4 6 3" xfId="47705" xr:uid="{6A4540EB-FAF3-47C9-86BD-E2A71EC2052F}"/>
    <cellStyle name="Normal 3 2 2 2 4 7" xfId="36790" xr:uid="{175D703D-F20C-4A0A-8DF8-3484D890CCE6}"/>
    <cellStyle name="Normal 3 2 2 2 4 8" xfId="6824" xr:uid="{EE5C3352-C242-4735-A827-627B8C56BE23}"/>
    <cellStyle name="Normal 3 2 2 2 4 9" xfId="43074" xr:uid="{A30CADB3-2F09-4929-B8AB-9B76F6F08348}"/>
    <cellStyle name="Normal 3 2 2 2 5" xfId="1873" xr:uid="{B3A52593-2DAD-49FA-9BE3-50A0D93C22ED}"/>
    <cellStyle name="Normal 3 2 2 2 5 2" xfId="3639" xr:uid="{BB343E54-C27F-4D2B-A1AA-14D11ECA0B3A}"/>
    <cellStyle name="Normal 3 2 2 2 5 2 2" xfId="26174" xr:uid="{D89C845A-40E8-4512-833E-907304A86AB6}"/>
    <cellStyle name="Normal 3 2 2 2 5 2 2 2" xfId="35186" xr:uid="{FB39B25E-411E-4977-9867-F73B86690FC0}"/>
    <cellStyle name="Normal 3 2 2 2 5 2 3" xfId="31959" xr:uid="{C40480AC-F4F7-4ED8-B934-D8D064DF0407}"/>
    <cellStyle name="Normal 3 2 2 2 5 2 4" xfId="39539" xr:uid="{AD652820-FBB5-43C2-A86D-A265E1E5E6AA}"/>
    <cellStyle name="Normal 3 2 2 2 5 2 5" xfId="13688" xr:uid="{BF0C1B86-E3D3-4325-A68C-474AB354655F}"/>
    <cellStyle name="Normal 3 2 2 2 5 2 6" xfId="45664" xr:uid="{72073F6D-CD0A-4D42-972C-F8B0BC1FA34B}"/>
    <cellStyle name="Normal 3 2 2 2 5 3" xfId="5010" xr:uid="{E690DDAF-5554-47DB-B2E1-67B8E3579F53}"/>
    <cellStyle name="Normal 3 2 2 2 5 3 2" xfId="33172" xr:uid="{283DFCA2-F0C6-4E9C-B63A-4E9E50C731C3}"/>
    <cellStyle name="Normal 3 2 2 2 5 3 3" xfId="41537" xr:uid="{F28FFB76-6BB7-45C2-B99F-083EFBB7D48B}"/>
    <cellStyle name="Normal 3 2 2 2 5 3 4" xfId="17224" xr:uid="{A1B337DF-8D67-44B9-ABF9-022C085D1EA4}"/>
    <cellStyle name="Normal 3 2 2 2 5 3 5" xfId="47013" xr:uid="{629358CE-2E28-414C-892B-668A3FEE6E76}"/>
    <cellStyle name="Normal 3 2 2 2 5 4" xfId="22149" xr:uid="{40EBE3FD-04FA-4D22-8679-487D8749E461}"/>
    <cellStyle name="Normal 3 2 2 2 5 4 2" xfId="30204" xr:uid="{CF0E2849-308D-42AA-8CAE-1B8A21DA33E2}"/>
    <cellStyle name="Normal 3 2 2 2 5 5" xfId="28253" xr:uid="{D3523AFF-ED3E-47DD-B049-2CA55BB4536F}"/>
    <cellStyle name="Normal 3 2 2 2 5 6" xfId="37570" xr:uid="{31D7F2CF-8DD7-4529-8177-3C2B2343157B}"/>
    <cellStyle name="Normal 3 2 2 2 5 7" xfId="7239" xr:uid="{34864029-3920-441F-9D2D-61CAA1E1D4E2}"/>
    <cellStyle name="Normal 3 2 2 2 5 8" xfId="43923" xr:uid="{AF1FA65D-FBD7-410A-B73C-743BE1D0653C}"/>
    <cellStyle name="Normal 3 2 2 2 6" xfId="1305" xr:uid="{0EE9C1F8-904A-4F54-91B3-32E96F84C987}"/>
    <cellStyle name="Normal 3 2 2 2 6 2" xfId="3112" xr:uid="{7E287890-AF64-4CCB-8E54-CBCB3D8989AC}"/>
    <cellStyle name="Normal 3 2 2 2 6 2 2" xfId="31455" xr:uid="{9FC17AC5-DA57-4CCB-A3D5-87C9693DE902}"/>
    <cellStyle name="Normal 3 2 2 2 6 2 3" xfId="39013" xr:uid="{D45FF3A7-4DDF-4E08-A9C9-98CA511BCB56}"/>
    <cellStyle name="Normal 3 2 2 2 6 2 4" xfId="23144" xr:uid="{395BC64D-EDB3-405E-829D-3D8DBE4862AA}"/>
    <cellStyle name="Normal 3 2 2 2 6 2 5" xfId="45137" xr:uid="{BA094174-8BE3-4256-A35D-7F27443AB6AF}"/>
    <cellStyle name="Normal 3 2 2 2 6 3" xfId="25675" xr:uid="{5AE03EFA-568B-4D19-81E6-860A24983D99}"/>
    <cellStyle name="Normal 3 2 2 2 6 3 2" xfId="34601" xr:uid="{B3740A28-A6DD-49B5-BDB1-696113DF2D24}"/>
    <cellStyle name="Normal 3 2 2 2 6 3 3" xfId="40973" xr:uid="{A70B83EA-AAF6-402F-9EDC-0120D51A02CE}"/>
    <cellStyle name="Normal 3 2 2 2 6 4" xfId="21634" xr:uid="{A897D7C7-2436-466E-A667-048317E725A1}"/>
    <cellStyle name="Normal 3 2 2 2 6 4 2" xfId="29597" xr:uid="{FCF8F5A7-D5A3-4199-8983-3B68E1371F20}"/>
    <cellStyle name="Normal 3 2 2 2 6 5" xfId="27676" xr:uid="{F1661FE2-6E56-46AA-B4BB-B3164609C229}"/>
    <cellStyle name="Normal 3 2 2 2 6 6" xfId="36965" xr:uid="{1E26BE7A-B8AD-4EFA-BBA3-3977F0A7FB90}"/>
    <cellStyle name="Normal 3 2 2 2 6 7" xfId="20304" xr:uid="{0A3EC3D0-5AA4-412D-9FE8-2669293A3C19}"/>
    <cellStyle name="Normal 3 2 2 2 6 8" xfId="8361" xr:uid="{0832C92E-A894-4462-B646-DDF0424E510D}"/>
    <cellStyle name="Normal 3 2 2 2 6 9" xfId="43396" xr:uid="{E89E2733-D706-464E-B2DD-AC81AF873DEA}"/>
    <cellStyle name="Normal 3 2 2 2 7" xfId="2535" xr:uid="{71AD5529-A89D-4042-BBEF-0DA6F5702130}"/>
    <cellStyle name="Normal 3 2 2 2 7 2" xfId="25099" xr:uid="{1556BAE2-EEF8-4C2E-B333-4C698F422368}"/>
    <cellStyle name="Normal 3 2 2 2 7 2 2" xfId="33901" xr:uid="{1106A38A-6913-44BD-9259-D3D4AADD05E4}"/>
    <cellStyle name="Normal 3 2 2 2 7 3" xfId="30926" xr:uid="{C224DFB2-3C55-47AF-9F62-B51E95841A9F}"/>
    <cellStyle name="Normal 3 2 2 2 7 4" xfId="38342" xr:uid="{A37B701D-CC54-4D71-92BE-DE19A79725A5}"/>
    <cellStyle name="Normal 3 2 2 2 7 5" xfId="13068" xr:uid="{47915E1F-37D2-4BAA-BD81-A69694B286C7}"/>
    <cellStyle name="Normal 3 2 2 2 7 6" xfId="44560" xr:uid="{8807FC90-DCD8-47B8-959A-DDD29265952A}"/>
    <cellStyle name="Normal 3 2 2 2 8" xfId="4483" xr:uid="{E29AB08B-19E0-47CC-B8A1-0A5D668FB6F7}"/>
    <cellStyle name="Normal 3 2 2 2 8 2" xfId="32616" xr:uid="{6C2C7A9E-D906-4C71-A035-B081236AA1B1}"/>
    <cellStyle name="Normal 3 2 2 2 8 3" xfId="40281" xr:uid="{E74027D3-4C71-4779-BABD-202C2894178F}"/>
    <cellStyle name="Normal 3 2 2 2 8 4" xfId="16650" xr:uid="{CF0EF6C7-4B71-4C0B-8F24-6CF837F7E3A8}"/>
    <cellStyle name="Normal 3 2 2 2 8 5" xfId="46486" xr:uid="{2293C3CA-663F-4DD8-BB21-1AF697B4C4BD}"/>
    <cellStyle name="Normal 3 2 2 2 9" xfId="5701" xr:uid="{57CA9E33-0087-44BC-A4E6-1FBC14E395B0}"/>
    <cellStyle name="Normal 3 2 2 2 9 2" xfId="28988" xr:uid="{F1C5DB4B-E63C-465E-85D0-E6FC77A24221}"/>
    <cellStyle name="Normal 3 2 2 2 9 3" xfId="21100" xr:uid="{3F1DD293-EE6C-409E-B43D-52B0BA4E163D}"/>
    <cellStyle name="Normal 3 2 2 2 9 4" xfId="47700" xr:uid="{009086C2-F8CF-4DB0-80ED-D273C7FD98B3}"/>
    <cellStyle name="Normal 3 2 2 3" xfId="653" xr:uid="{EB76E3EA-AE3B-4034-AE34-F1D6E5DC12B4}"/>
    <cellStyle name="Normal 3 2 2 3 2" xfId="981" xr:uid="{99B8EFDD-C07F-436C-A4BF-CF842B517CEB}"/>
    <cellStyle name="Normal 3 2 2 3 2 2" xfId="2123" xr:uid="{95878BE3-58E6-43C5-B8BF-828D52E32CBA}"/>
    <cellStyle name="Normal 3 2 2 3 2 2 2" xfId="3886" xr:uid="{5455C5BA-CDBE-46F0-82E7-CAAC12E56EA5}"/>
    <cellStyle name="Normal 3 2 2 3 2 2 2 2" xfId="45911" xr:uid="{AF26B15C-E102-4C8E-9DD6-FD678C05208C}"/>
    <cellStyle name="Normal 3 2 2 3 2 2 3" xfId="5257" xr:uid="{52E3B9C8-BCE3-4784-AE70-9B7A82F3E7A4}"/>
    <cellStyle name="Normal 3 2 2 3 2 2 3 2" xfId="47260" xr:uid="{17B2579F-0BE1-442A-B429-3E15BAFBA77B}"/>
    <cellStyle name="Normal 3 2 2 3 2 2 4" xfId="13367" xr:uid="{947243D0-83A6-4C09-832E-6B1675A2AF83}"/>
    <cellStyle name="Normal 3 2 2 3 2 2 5" xfId="44170" xr:uid="{4B05ABE0-E979-409E-98BB-63820B7E6CE5}"/>
    <cellStyle name="Normal 3 2 2 3 2 3" xfId="1564" xr:uid="{58E0D9A2-2D0D-48BF-9E96-F784BCFF8FEB}"/>
    <cellStyle name="Normal 3 2 2 3 2 3 2" xfId="3371" xr:uid="{A8A6D6CB-37BB-4DA5-9B0D-C5CAE314270E}"/>
    <cellStyle name="Normal 3 2 2 3 2 3 2 2" xfId="45396" xr:uid="{2CEB6987-7CDF-4388-B9C1-0D9549D6876E}"/>
    <cellStyle name="Normal 3 2 2 3 2 3 3" xfId="16903" xr:uid="{B28C4572-9019-49A0-8079-0FAAD0F6076B}"/>
    <cellStyle name="Normal 3 2 2 3 2 3 4" xfId="43655" xr:uid="{559A488F-350B-4560-965E-635D6A023CCE}"/>
    <cellStyle name="Normal 3 2 2 3 2 4" xfId="2793" xr:uid="{E83602E5-0C53-49CF-8DA0-374B7D274CDF}"/>
    <cellStyle name="Normal 3 2 2 3 2 4 2" xfId="44818" xr:uid="{DBE2A1EA-3BF6-4F0D-942D-3E354202442D}"/>
    <cellStyle name="Normal 3 2 2 3 2 5" xfId="4742" xr:uid="{16D0A0AD-B434-4740-8E36-A709011E7812}"/>
    <cellStyle name="Normal 3 2 2 3 2 5 2" xfId="46745" xr:uid="{20B375B1-CF0B-43F3-A515-97CE5FE93D66}"/>
    <cellStyle name="Normal 3 2 2 3 2 6" xfId="5708" xr:uid="{5A47CA75-B856-4B5E-8144-BA888AF0A6FC}"/>
    <cellStyle name="Normal 3 2 2 3 2 6 2" xfId="47707" xr:uid="{72AAAF7F-2612-480D-82E2-EBD49C4E118F}"/>
    <cellStyle name="Normal 3 2 2 3 2 7" xfId="6827" xr:uid="{750111C9-2DCA-435E-9DC4-8740F5472132}"/>
    <cellStyle name="Normal 3 2 2 3 2 8" xfId="43077" xr:uid="{BD0660A2-E8CA-4049-9A5D-18DB463D9F31}"/>
    <cellStyle name="Normal 3 2 2 3 3" xfId="1876" xr:uid="{162A8D0D-11BD-4696-AA21-3F4989995530}"/>
    <cellStyle name="Normal 3 2 2 3 3 2" xfId="3642" xr:uid="{E7B6230E-8CA0-4CDF-8F5F-B315519D65E8}"/>
    <cellStyle name="Normal 3 2 2 3 3 2 2" xfId="13691" xr:uid="{3370D22E-C909-4324-A622-B00704962F78}"/>
    <cellStyle name="Normal 3 2 2 3 3 2 3" xfId="45667" xr:uid="{DFDA291F-11EA-44F3-8264-3DCC897A5D61}"/>
    <cellStyle name="Normal 3 2 2 3 3 3" xfId="5013" xr:uid="{9F4A169C-118D-44B5-A66F-61C36E0EC692}"/>
    <cellStyle name="Normal 3 2 2 3 3 3 2" xfId="17227" xr:uid="{EF4C5883-E5BC-462D-B6C2-BD6C2D8FA400}"/>
    <cellStyle name="Normal 3 2 2 3 3 3 3" xfId="47016" xr:uid="{350DB508-AC4D-4C69-8A00-1783335FAAEC}"/>
    <cellStyle name="Normal 3 2 2 3 3 4" xfId="7242" xr:uid="{A494643C-DB7F-486B-8E68-881EE9E08847}"/>
    <cellStyle name="Normal 3 2 2 3 3 5" xfId="43926" xr:uid="{1C569F58-F51F-4653-A922-46D3A798D8E8}"/>
    <cellStyle name="Normal 3 2 2 3 4" xfId="1308" xr:uid="{1248E461-DD3F-446A-B056-92921B14CEBD}"/>
    <cellStyle name="Normal 3 2 2 3 4 2" xfId="3115" xr:uid="{A7DC1FD3-3B10-47A3-A9CA-1BBB40DF849E}"/>
    <cellStyle name="Normal 3 2 2 3 4 2 2" xfId="45140" xr:uid="{95B63141-4F21-4A82-A95A-8B4B27C2B83C}"/>
    <cellStyle name="Normal 3 2 2 3 4 3" xfId="13071" xr:uid="{1F3448F4-8514-436F-91CD-57BB013B7A85}"/>
    <cellStyle name="Normal 3 2 2 3 4 4" xfId="43399" xr:uid="{0EB5D604-C09F-4B51-8524-5F8072765678}"/>
    <cellStyle name="Normal 3 2 2 3 5" xfId="2538" xr:uid="{AD2662D4-B67D-40F9-810B-EF6EE499A54B}"/>
    <cellStyle name="Normal 3 2 2 3 5 2" xfId="16653" xr:uid="{6FB48002-69A3-4C9B-9F68-36EDDED5FEEC}"/>
    <cellStyle name="Normal 3 2 2 3 5 3" xfId="44563" xr:uid="{880835C4-3ECE-43A5-9C02-3004C55D6E62}"/>
    <cellStyle name="Normal 3 2 2 3 6" xfId="4486" xr:uid="{07CAFBE8-9F54-4268-94F3-0F784AB4E5F7}"/>
    <cellStyle name="Normal 3 2 2 3 6 2" xfId="46489" xr:uid="{A4EC7CF1-36C7-4651-BCB9-252378FF1FF9}"/>
    <cellStyle name="Normal 3 2 2 3 7" xfId="5707" xr:uid="{B30C79EC-789C-4342-944D-482C626F76CB}"/>
    <cellStyle name="Normal 3 2 2 3 7 2" xfId="47706" xr:uid="{A6A7917C-DEDF-411B-AE4D-9A1AEDB85D5D}"/>
    <cellStyle name="Normal 3 2 2 3 8" xfId="6245" xr:uid="{DB602B3E-26E6-4058-BEBB-0257402BF499}"/>
    <cellStyle name="Normal 3 2 2 3 9" xfId="42822" xr:uid="{89343DB1-C53A-4CD9-BB33-C29EF8A73CB5}"/>
    <cellStyle name="Normal 3 2 2 4" xfId="654" xr:uid="{B1C60679-53FA-4BB4-BEC9-D3B6B9C8EFE9}"/>
    <cellStyle name="Normal 3 2 2 4 2" xfId="982" xr:uid="{D00366BD-BD86-475E-89E8-055C9BADCF57}"/>
    <cellStyle name="Normal 3 2 2 4 2 2" xfId="2124" xr:uid="{E88302D9-7B60-47CB-AE86-FDD9D10393E8}"/>
    <cellStyle name="Normal 3 2 2 4 2 2 2" xfId="3887" xr:uid="{F9A53ED8-6864-4B72-B536-D14166A9C330}"/>
    <cellStyle name="Normal 3 2 2 4 2 2 2 2" xfId="45912" xr:uid="{CFA4D4F7-AE65-479D-900E-88806D247615}"/>
    <cellStyle name="Normal 3 2 2 4 2 2 3" xfId="5258" xr:uid="{50018469-EC51-48CF-BFB3-D49ABF7AF2F8}"/>
    <cellStyle name="Normal 3 2 2 4 2 2 3 2" xfId="47261" xr:uid="{C45ADB19-4721-4ACE-8160-A7B3B40C27C8}"/>
    <cellStyle name="Normal 3 2 2 4 2 2 4" xfId="13368" xr:uid="{1BC0156C-7371-4A97-8387-DEDC8F2F63B4}"/>
    <cellStyle name="Normal 3 2 2 4 2 2 5" xfId="44171" xr:uid="{8FE0EA0A-13D9-49ED-BEB0-A1FD1E497763}"/>
    <cellStyle name="Normal 3 2 2 4 2 3" xfId="1565" xr:uid="{652835BD-12FB-4440-9C35-FC532884E87C}"/>
    <cellStyle name="Normal 3 2 2 4 2 3 2" xfId="3372" xr:uid="{F2EBF9C3-50A3-4DA7-B3EC-2D07C6BD22E2}"/>
    <cellStyle name="Normal 3 2 2 4 2 3 2 2" xfId="45397" xr:uid="{E89D5EDF-1086-42AE-AEEA-1CB662160B4E}"/>
    <cellStyle name="Normal 3 2 2 4 2 3 3" xfId="16904" xr:uid="{85467149-89D7-4E8B-A0B3-243B55A9303C}"/>
    <cellStyle name="Normal 3 2 2 4 2 3 4" xfId="43656" xr:uid="{A0928249-EB37-491E-9C41-E0F482CCC505}"/>
    <cellStyle name="Normal 3 2 2 4 2 4" xfId="2794" xr:uid="{06BE5E5B-CED3-495C-9087-DE9D4E4194A4}"/>
    <cellStyle name="Normal 3 2 2 4 2 4 2" xfId="44819" xr:uid="{DC2789DB-4519-49B4-ABDE-BD2F252AC04C}"/>
    <cellStyle name="Normal 3 2 2 4 2 5" xfId="4743" xr:uid="{E47D97F7-70EA-4AE9-91B8-B12BEA9B85ED}"/>
    <cellStyle name="Normal 3 2 2 4 2 5 2" xfId="46746" xr:uid="{3757ABDD-296A-41C1-9AFD-E6CF7A6BB4E9}"/>
    <cellStyle name="Normal 3 2 2 4 2 6" xfId="5710" xr:uid="{548BD892-AB8C-4B41-976B-DE1BF73AE86A}"/>
    <cellStyle name="Normal 3 2 2 4 2 6 2" xfId="47709" xr:uid="{540B8030-EDC0-4592-9441-38513F2DDB5B}"/>
    <cellStyle name="Normal 3 2 2 4 2 7" xfId="6828" xr:uid="{928D3144-3561-406D-9283-640462C9F5EA}"/>
    <cellStyle name="Normal 3 2 2 4 2 8" xfId="43078" xr:uid="{312A5F6E-2D36-4B85-85D0-EE594CBA8A51}"/>
    <cellStyle name="Normal 3 2 2 4 3" xfId="1877" xr:uid="{EC235B5D-B234-47EC-AE6D-B023CC84FCCF}"/>
    <cellStyle name="Normal 3 2 2 4 3 2" xfId="3643" xr:uid="{B4F1646E-F597-4B97-9A11-7A72E4F5DCCF}"/>
    <cellStyle name="Normal 3 2 2 4 3 2 2" xfId="13692" xr:uid="{5C167E18-4568-463A-9A53-8A485C6859E0}"/>
    <cellStyle name="Normal 3 2 2 4 3 2 3" xfId="45668" xr:uid="{19A74341-BE10-43D1-824A-649A646712F8}"/>
    <cellStyle name="Normal 3 2 2 4 3 3" xfId="5014" xr:uid="{8F8D7046-2877-4128-9DB6-98A15AED13DA}"/>
    <cellStyle name="Normal 3 2 2 4 3 3 2" xfId="17228" xr:uid="{7D070DCA-74F6-4B00-96E5-5622DBF1B852}"/>
    <cellStyle name="Normal 3 2 2 4 3 3 3" xfId="47017" xr:uid="{E3CA9007-DF87-4373-BE7A-3CE4D8E7A5EA}"/>
    <cellStyle name="Normal 3 2 2 4 3 4" xfId="7243" xr:uid="{8E74D098-5808-4691-BD80-D0ADF472AEE9}"/>
    <cellStyle name="Normal 3 2 2 4 3 5" xfId="43927" xr:uid="{702F8432-E109-4CDA-8420-E699F1149E6D}"/>
    <cellStyle name="Normal 3 2 2 4 4" xfId="1309" xr:uid="{2ACB42B8-ABA8-4EF9-8EEA-4514CA76958F}"/>
    <cellStyle name="Normal 3 2 2 4 4 2" xfId="3116" xr:uid="{8CAFADA7-8617-41DC-BFBF-3FCE0303B5BE}"/>
    <cellStyle name="Normal 3 2 2 4 4 2 2" xfId="45141" xr:uid="{BA5181B9-9AC7-4B57-8DDE-AB2A0C9520F8}"/>
    <cellStyle name="Normal 3 2 2 4 4 3" xfId="13072" xr:uid="{FDDDDAF0-CB68-4709-870D-CFE300FD7296}"/>
    <cellStyle name="Normal 3 2 2 4 4 4" xfId="43400" xr:uid="{4FE915BD-2707-4FB3-AD18-20F0BB604E18}"/>
    <cellStyle name="Normal 3 2 2 4 5" xfId="2539" xr:uid="{2C036D30-878C-4DF0-A49D-99CA56611D62}"/>
    <cellStyle name="Normal 3 2 2 4 5 2" xfId="16654" xr:uid="{DFFE55EA-BE54-44ED-B68B-B73AE18273D8}"/>
    <cellStyle name="Normal 3 2 2 4 5 3" xfId="44564" xr:uid="{2F41DF28-30EB-4B46-90BD-FC93CBC15392}"/>
    <cellStyle name="Normal 3 2 2 4 6" xfId="4487" xr:uid="{1EE8CEA2-E43B-437D-A871-30787B99AC23}"/>
    <cellStyle name="Normal 3 2 2 4 6 2" xfId="46490" xr:uid="{15A61187-AD30-4A33-9FF8-187F75313ECE}"/>
    <cellStyle name="Normal 3 2 2 4 7" xfId="5709" xr:uid="{65A40F92-BA18-4874-888F-47D43DD309E3}"/>
    <cellStyle name="Normal 3 2 2 4 7 2" xfId="47708" xr:uid="{27D7B40C-09A9-486B-85D2-3B576A6CFAD9}"/>
    <cellStyle name="Normal 3 2 2 4 8" xfId="6246" xr:uid="{EC076967-7E19-49D6-A650-D46BBDF111AE}"/>
    <cellStyle name="Normal 3 2 2 4 9" xfId="42823" xr:uid="{51DD23C7-2F37-432C-BD0C-40C274B67906}"/>
    <cellStyle name="Normal 3 2 2 5" xfId="777" xr:uid="{F52C94E8-4155-49D7-AE6F-1BCBF2B36979}"/>
    <cellStyle name="Normal 3 2 2 5 2" xfId="13363" xr:uid="{F3914519-E8AF-42C3-85F4-DA17F320803F}"/>
    <cellStyle name="Normal 3 2 2 5 3" xfId="16899" xr:uid="{D135C414-6411-4DC1-92C3-459F3F168FB8}"/>
    <cellStyle name="Normal 3 2 2 5 4" xfId="6823" xr:uid="{46311E54-AC11-4ECB-B80D-DE2734D3D9F3}"/>
    <cellStyle name="Normal 3 2 2 6" xfId="649" xr:uid="{1D7546B6-95C7-4F0F-BF39-67BDC455890D}"/>
    <cellStyle name="Normal 3 2 2 6 2" xfId="977" xr:uid="{6EDF3E38-796E-465D-9117-59C8EAC99EDB}"/>
    <cellStyle name="Normal 3 2 2 6 2 2" xfId="2119" xr:uid="{78554843-9A15-40AF-908D-0D306CC29D7E}"/>
    <cellStyle name="Normal 3 2 2 6 2 2 2" xfId="3882" xr:uid="{1EB7CDED-CD58-4A77-BA58-40844BB40E3C}"/>
    <cellStyle name="Normal 3 2 2 6 2 2 2 2" xfId="45907" xr:uid="{5077082D-1AFD-4936-9494-A8A7FB152F12}"/>
    <cellStyle name="Normal 3 2 2 6 2 2 3" xfId="5253" xr:uid="{51DEC50F-A076-48AB-9A06-F763DD3C82CF}"/>
    <cellStyle name="Normal 3 2 2 6 2 2 3 2" xfId="47256" xr:uid="{31E7BC99-9866-4DDA-A0ED-24C328AC3B0C}"/>
    <cellStyle name="Normal 3 2 2 6 2 2 4" xfId="44166" xr:uid="{82E07462-6B67-422D-B7E9-5772238E5EA4}"/>
    <cellStyle name="Normal 3 2 2 6 2 3" xfId="1560" xr:uid="{8467AE99-967F-4035-8F13-8E8887BCA69E}"/>
    <cellStyle name="Normal 3 2 2 6 2 3 2" xfId="3367" xr:uid="{61F3F85F-045F-48E3-BC29-07BEAB841488}"/>
    <cellStyle name="Normal 3 2 2 6 2 3 2 2" xfId="45392" xr:uid="{841CBF44-7262-4862-8478-CAD2B34406F4}"/>
    <cellStyle name="Normal 3 2 2 6 2 3 3" xfId="43651" xr:uid="{03D72347-550F-4589-A1BC-DA80ACC7F45C}"/>
    <cellStyle name="Normal 3 2 2 6 2 4" xfId="2789" xr:uid="{11B72D7A-B4AD-46D7-BABC-C089726FD2FB}"/>
    <cellStyle name="Normal 3 2 2 6 2 4 2" xfId="44814" xr:uid="{8B38EC1C-24BE-4151-A766-739074F9A57B}"/>
    <cellStyle name="Normal 3 2 2 6 2 5" xfId="4738" xr:uid="{6E1BC5C2-43E2-4887-81CC-7F44DC581BCF}"/>
    <cellStyle name="Normal 3 2 2 6 2 5 2" xfId="46741" xr:uid="{55815AA2-2275-48EA-B45B-7FEC0E939778}"/>
    <cellStyle name="Normal 3 2 2 6 2 6" xfId="5712" xr:uid="{6BD0FF24-598F-4EB4-BA58-79FBE412D4F3}"/>
    <cellStyle name="Normal 3 2 2 6 2 6 2" xfId="47711" xr:uid="{B0CB292D-AAA0-4D64-8463-A63F7FE17094}"/>
    <cellStyle name="Normal 3 2 2 6 2 7" xfId="13687" xr:uid="{72602B9B-8551-4FA3-BF6B-82768B803037}"/>
    <cellStyle name="Normal 3 2 2 6 2 8" xfId="43073" xr:uid="{66BECCA9-4EA9-42B4-B266-CE4FAF9D1AA3}"/>
    <cellStyle name="Normal 3 2 2 6 3" xfId="1872" xr:uid="{29ACBD08-22B5-40B4-8E93-B6F41AC35F08}"/>
    <cellStyle name="Normal 3 2 2 6 3 2" xfId="3638" xr:uid="{A8ECDBBF-A882-4AC3-B72D-9313C9E21347}"/>
    <cellStyle name="Normal 3 2 2 6 3 2 2" xfId="45663" xr:uid="{7587C95E-E182-4D63-B65F-6D2CB1C34046}"/>
    <cellStyle name="Normal 3 2 2 6 3 3" xfId="5009" xr:uid="{77B1DFE1-2640-4D77-B94E-C4771BDF6E4E}"/>
    <cellStyle name="Normal 3 2 2 6 3 3 2" xfId="47012" xr:uid="{6B5E2B0D-90AE-4D08-8A21-1D85D1A9A42B}"/>
    <cellStyle name="Normal 3 2 2 6 3 4" xfId="17223" xr:uid="{EE3F717C-D942-4694-AF15-BDD7FFE312EA}"/>
    <cellStyle name="Normal 3 2 2 6 3 5" xfId="43922" xr:uid="{CCA62791-1329-445D-8689-8A830E711274}"/>
    <cellStyle name="Normal 3 2 2 6 4" xfId="1304" xr:uid="{B5358A95-DA41-4C6B-9785-1D774EBEA5E2}"/>
    <cellStyle name="Normal 3 2 2 6 4 2" xfId="3111" xr:uid="{9FBAB423-2F6C-4BE2-B39E-87F35FC50C6F}"/>
    <cellStyle name="Normal 3 2 2 6 4 2 2" xfId="45136" xr:uid="{28F282B5-CEDA-49B9-9EF7-DE6EB5862F97}"/>
    <cellStyle name="Normal 3 2 2 6 4 3" xfId="43395" xr:uid="{0447B4E4-2324-4B58-9AFA-6E5CD2071C3F}"/>
    <cellStyle name="Normal 3 2 2 6 5" xfId="2534" xr:uid="{2A30152D-D745-4C0C-9E0C-373A789674B9}"/>
    <cellStyle name="Normal 3 2 2 6 5 2" xfId="44559" xr:uid="{15EEC6B2-6484-46B9-9A10-9B2DEDED5354}"/>
    <cellStyle name="Normal 3 2 2 6 6" xfId="4482" xr:uid="{94C55DF5-FD54-4414-B15A-0D8A45A8C430}"/>
    <cellStyle name="Normal 3 2 2 6 6 2" xfId="46485" xr:uid="{21EB3D4D-DD67-4CF9-9113-72E30DA38936}"/>
    <cellStyle name="Normal 3 2 2 6 7" xfId="5711" xr:uid="{894ADE0E-F097-41F5-AED2-88DCA71F1BED}"/>
    <cellStyle name="Normal 3 2 2 6 7 2" xfId="47710" xr:uid="{0663A801-4C44-4D75-8218-28F880FBFAD2}"/>
    <cellStyle name="Normal 3 2 2 6 8" xfId="7238" xr:uid="{70B3C1AB-4986-477E-87AF-75F31994F005}"/>
    <cellStyle name="Normal 3 2 2 6 9" xfId="42818" xr:uid="{5070920D-7F8F-450F-BEA4-D7755E182EA9}"/>
    <cellStyle name="Normal 3 2 2 7" xfId="7350" xr:uid="{8CC40D9C-9823-47F4-9F0D-BB77DA8ECE25}"/>
    <cellStyle name="Normal 3 2 2 8" xfId="13067" xr:uid="{3DDBEED6-FECC-4DE3-B148-0BB8F98C37BC}"/>
    <cellStyle name="Normal 3 2 2 9" xfId="16649" xr:uid="{980845F5-9D3D-424D-8DEE-F6BBE54F78A2}"/>
    <cellStyle name="Normal 3 2 3" xfId="169" xr:uid="{4B2EB18F-7F2D-4FAB-9B83-41AC666F22D7}"/>
    <cellStyle name="Normal 3 2 3 10" xfId="6247" xr:uid="{BD77804B-E4FE-47A8-B26A-E493EEB615D1}"/>
    <cellStyle name="Normal 3 2 3 2" xfId="656" xr:uid="{2CA4C424-F172-47CB-8BBB-8AD9060FB7F9}"/>
    <cellStyle name="Normal 3 2 3 2 10" xfId="36226" xr:uid="{4A860ADF-9987-4544-B2F4-417C6AA15B81}"/>
    <cellStyle name="Normal 3 2 3 2 11" xfId="6248" xr:uid="{864AFFEE-5E04-41D2-A248-549F4091B2AD}"/>
    <cellStyle name="Normal 3 2 3 2 12" xfId="42825" xr:uid="{32223996-AE67-4DAE-839F-DD6D399DA77D}"/>
    <cellStyle name="Normal 3 2 3 2 2" xfId="984" xr:uid="{D027473E-446E-4CAB-A57F-523C67A3D974}"/>
    <cellStyle name="Normal 3 2 3 2 2 10" xfId="43080" xr:uid="{F8E8FAA0-9081-4634-9BB2-5508A2719B14}"/>
    <cellStyle name="Normal 3 2 3 2 2 2" xfId="2126" xr:uid="{77E3E51E-1D7A-4D39-90D5-02FD2B9441E5}"/>
    <cellStyle name="Normal 3 2 3 2 2 2 2" xfId="3889" xr:uid="{4332C53F-C6A0-42D8-97AF-2E40BBB5928B}"/>
    <cellStyle name="Normal 3 2 3 2 2 2 2 2" xfId="26325" xr:uid="{DB29DE52-3692-4215-BB37-BF39C3221765}"/>
    <cellStyle name="Normal 3 2 3 2 2 2 2 2 2" xfId="35367" xr:uid="{EE7C0315-26D9-4413-9859-A7BDCE9907C0}"/>
    <cellStyle name="Normal 3 2 3 2 2 2 2 3" xfId="32110" xr:uid="{D14B6006-6E31-474C-B39A-9802E89404F1}"/>
    <cellStyle name="Normal 3 2 3 2 2 2 2 4" xfId="39720" xr:uid="{D0AD018B-502D-47A6-BD6E-0BFB4C368283}"/>
    <cellStyle name="Normal 3 2 3 2 2 2 2 5" xfId="23699" xr:uid="{D7EDFF51-FB66-4E16-BE5E-2FB6F901D04F}"/>
    <cellStyle name="Normal 3 2 3 2 2 2 2 6" xfId="45914" xr:uid="{F4770A76-DEB7-4A69-930C-2298CC22D7AB}"/>
    <cellStyle name="Normal 3 2 3 2 2 2 3" xfId="5260" xr:uid="{88C89895-C2AE-4BCA-88AB-FDBA265585C4}"/>
    <cellStyle name="Normal 3 2 3 2 2 2 3 2" xfId="33346" xr:uid="{423805D0-0E88-42C8-9F4C-3A5CA79BACAF}"/>
    <cellStyle name="Normal 3 2 3 2 2 2 3 3" xfId="41711" xr:uid="{4ED20D6D-B0EA-4169-84CC-177C034D82DB}"/>
    <cellStyle name="Normal 3 2 3 2 2 2 3 4" xfId="24665" xr:uid="{8146E832-1624-433A-9074-AA1AB5907D62}"/>
    <cellStyle name="Normal 3 2 3 2 2 2 3 5" xfId="47263" xr:uid="{8FBC5FCE-81AD-410E-87D1-9438862E1B67}"/>
    <cellStyle name="Normal 3 2 3 2 2 2 4" xfId="22310" xr:uid="{0C8B2C91-A220-426F-A1A0-7CE2CD8C241E}"/>
    <cellStyle name="Normal 3 2 3 2 2 2 4 2" xfId="30393" xr:uid="{58506332-4DDF-46DE-9C78-D057DA4AA527}"/>
    <cellStyle name="Normal 3 2 3 2 2 2 5" xfId="28427" xr:uid="{7E51DA2B-63ED-44A8-AEE4-2636E8D443AB}"/>
    <cellStyle name="Normal 3 2 3 2 2 2 6" xfId="37751" xr:uid="{036E2A9D-1534-4999-B494-A374B97AFB1F}"/>
    <cellStyle name="Normal 3 2 3 2 2 2 7" xfId="13370" xr:uid="{48A0C8EF-C7D5-49D7-ACDD-47F632834B7B}"/>
    <cellStyle name="Normal 3 2 3 2 2 2 8" xfId="44173" xr:uid="{1FF7F52E-0844-4E68-B941-A2FBB90EC1D1}"/>
    <cellStyle name="Normal 3 2 3 2 2 3" xfId="1567" xr:uid="{49519A65-9803-455E-9909-909843EFFA4C}"/>
    <cellStyle name="Normal 3 2 3 2 2 3 2" xfId="3374" xr:uid="{F2DF31BE-1CD3-46DE-AAB5-CF5FEBB40913}"/>
    <cellStyle name="Normal 3 2 3 2 2 3 2 2" xfId="31617" xr:uid="{70431EB2-F592-44F4-B2A1-2257B7157745}"/>
    <cellStyle name="Normal 3 2 3 2 2 3 2 3" xfId="39175" xr:uid="{4D7AA596-E332-41D4-8461-B462EE23DA05}"/>
    <cellStyle name="Normal 3 2 3 2 2 3 2 4" xfId="23290" xr:uid="{31B7D18C-F732-42C0-A664-C69CC8D2D2B7}"/>
    <cellStyle name="Normal 3 2 3 2 2 3 2 5" xfId="45399" xr:uid="{64875FF6-F078-4888-B80C-D6EEE3D7FF38}"/>
    <cellStyle name="Normal 3 2 3 2 2 3 3" xfId="25831" xr:uid="{F3C51E27-EAD6-4B0D-BB5B-1876A73A87C8}"/>
    <cellStyle name="Normal 3 2 3 2 2 3 3 2" xfId="34786" xr:uid="{8A07CEC5-F9C8-4C7E-91E9-E5CD3FF1CF92}"/>
    <cellStyle name="Normal 3 2 3 2 2 3 3 3" xfId="41158" xr:uid="{56F6790D-E1BA-42B1-AB2D-9990A2ACBA6A}"/>
    <cellStyle name="Normal 3 2 3 2 2 3 4" xfId="21808" xr:uid="{DC78160F-3296-439C-BB58-5ECDFCF3447A}"/>
    <cellStyle name="Normal 3 2 3 2 2 3 4 2" xfId="29797" xr:uid="{34A2514A-8C97-4C29-8DF6-FA48A870741C}"/>
    <cellStyle name="Normal 3 2 3 2 2 3 5" xfId="27862" xr:uid="{B9AE4ACA-A939-46E3-920F-6EB47FE72E8A}"/>
    <cellStyle name="Normal 3 2 3 2 2 3 6" xfId="37164" xr:uid="{E1411130-9C81-422B-8094-ECCD47750804}"/>
    <cellStyle name="Normal 3 2 3 2 2 3 7" xfId="16906" xr:uid="{2C3EA8DF-88D5-4B88-9FDD-92129461FCC8}"/>
    <cellStyle name="Normal 3 2 3 2 2 3 8" xfId="43658" xr:uid="{579E3D6C-E017-4820-B51F-1C5445BB974F}"/>
    <cellStyle name="Normal 3 2 3 2 2 4" xfId="2796" xr:uid="{40ED908E-6185-488A-ABB5-AE0FB39A0B6E}"/>
    <cellStyle name="Normal 3 2 3 2 2 4 2" xfId="25261" xr:uid="{357A79D7-2AEA-4CCF-8860-849ED4741341}"/>
    <cellStyle name="Normal 3 2 3 2 2 4 2 2" xfId="34078" xr:uid="{02FE5DC8-4C0E-41BC-83B2-B6C49A9844AE}"/>
    <cellStyle name="Normal 3 2 3 2 2 4 3" xfId="31087" xr:uid="{3850EDFC-BED7-4DB1-86F1-CAE6C3D44DF6}"/>
    <cellStyle name="Normal 3 2 3 2 2 4 4" xfId="38520" xr:uid="{42AD5297-AE3B-4D88-B6CB-254108902775}"/>
    <cellStyle name="Normal 3 2 3 2 2 4 5" xfId="22870" xr:uid="{C05A2601-7239-4D0A-BD34-7CB04DF554D3}"/>
    <cellStyle name="Normal 3 2 3 2 2 4 6" xfId="44821" xr:uid="{334D0987-0F4E-43EE-99F1-72BADFEAEDBD}"/>
    <cellStyle name="Normal 3 2 3 2 2 5" xfId="4745" xr:uid="{1C0DF9F1-604A-400C-8988-E52611BB9A06}"/>
    <cellStyle name="Normal 3 2 3 2 2 5 2" xfId="32789" xr:uid="{505C2BD5-4EE3-4B94-9E04-C07A68F16B5E}"/>
    <cellStyle name="Normal 3 2 3 2 2 5 3" xfId="40454" xr:uid="{2A9772CF-7F0C-462F-A99E-F07D17E11220}"/>
    <cellStyle name="Normal 3 2 3 2 2 5 4" xfId="24245" xr:uid="{1FF3F3A9-FFEE-44D0-88F7-92FA64837FC9}"/>
    <cellStyle name="Normal 3 2 3 2 2 5 5" xfId="46748" xr:uid="{739A9640-A980-403B-96C9-0A0FF508E754}"/>
    <cellStyle name="Normal 3 2 3 2 2 6" xfId="5714" xr:uid="{0AA14B88-617A-4F7C-B6D0-722C1D91862E}"/>
    <cellStyle name="Normal 3 2 3 2 2 6 2" xfId="29190" xr:uid="{39BC384F-8971-4397-AF53-77615B9E9C96}"/>
    <cellStyle name="Normal 3 2 3 2 2 6 3" xfId="21271" xr:uid="{0A856B8C-08ED-455B-83C1-E637F21E6BB2}"/>
    <cellStyle name="Normal 3 2 3 2 2 6 4" xfId="47713" xr:uid="{DF7890DC-0349-4292-9E65-6360D1958CA1}"/>
    <cellStyle name="Normal 3 2 3 2 2 7" xfId="27277" xr:uid="{D71C62DD-EAC8-41F4-B6E4-0F62FD9B4845}"/>
    <cellStyle name="Normal 3 2 3 2 2 8" xfId="36423" xr:uid="{180BF4B3-63D7-4580-8A54-6F5A3474717E}"/>
    <cellStyle name="Normal 3 2 3 2 2 9" xfId="6830" xr:uid="{102CC3FA-7184-43EA-85F2-96441869EB15}"/>
    <cellStyle name="Normal 3 2 3 2 3" xfId="1879" xr:uid="{B0746D7E-1CEB-4C18-9D69-66DE8BEBFEB6}"/>
    <cellStyle name="Normal 3 2 3 2 3 10" xfId="43929" xr:uid="{BBF5A0CE-1185-4697-B2BF-A57AD12660CD}"/>
    <cellStyle name="Normal 3 2 3 2 3 2" xfId="3645" xr:uid="{A16D8FA6-CA50-433C-A7CD-D07EFA5236D4}"/>
    <cellStyle name="Normal 3 2 3 2 3 2 2" xfId="23825" xr:uid="{485ED246-7798-455A-A84B-A9A3EBA658D1}"/>
    <cellStyle name="Normal 3 2 3 2 3 2 2 2" xfId="26508" xr:uid="{FBC67D98-50B2-4B15-A117-C6F09C4C3935}"/>
    <cellStyle name="Normal 3 2 3 2 3 2 2 2 2" xfId="35563" xr:uid="{6A37BB23-2944-4CCD-BA5C-43A2AD70A939}"/>
    <cellStyle name="Normal 3 2 3 2 3 2 2 3" xfId="32291" xr:uid="{01C5C96B-E25C-4FA5-981F-5296F240A3D0}"/>
    <cellStyle name="Normal 3 2 3 2 3 2 2 4" xfId="39908" xr:uid="{EDE3A183-03BE-4500-BBCE-2617AE4AA1E7}"/>
    <cellStyle name="Normal 3 2 3 2 3 2 3" xfId="24790" xr:uid="{0A61F27E-2F73-4CE5-865D-0F5C8D3CE894}"/>
    <cellStyle name="Normal 3 2 3 2 3 2 3 2" xfId="33534" xr:uid="{30EF0F96-A7B1-4460-85CC-BC880A38AFB1}"/>
    <cellStyle name="Normal 3 2 3 2 3 2 3 3" xfId="41893" xr:uid="{02DDC6DD-63DF-4DF0-B2CA-3081C4278FFD}"/>
    <cellStyle name="Normal 3 2 3 2 3 2 4" xfId="22484" xr:uid="{B19BB3DC-1D4B-4C76-9212-AE0EF2C53D11}"/>
    <cellStyle name="Normal 3 2 3 2 3 2 4 2" xfId="30590" xr:uid="{6C4D2DEF-F1FE-4E06-9802-002D0D65DF85}"/>
    <cellStyle name="Normal 3 2 3 2 3 2 5" xfId="28615" xr:uid="{1C18E830-62A0-4C32-8275-EB6236514CA2}"/>
    <cellStyle name="Normal 3 2 3 2 3 2 6" xfId="37948" xr:uid="{E188662F-0AB2-4B28-B8A8-846FFD28B7C0}"/>
    <cellStyle name="Normal 3 2 3 2 3 2 7" xfId="13694" xr:uid="{85ED56A3-51DB-4809-BB10-739A1783A22D}"/>
    <cellStyle name="Normal 3 2 3 2 3 2 8" xfId="45670" xr:uid="{46E1BDB4-1880-45F2-B4F5-5A7E4D78B594}"/>
    <cellStyle name="Normal 3 2 3 2 3 3" xfId="5016" xr:uid="{AD956498-81CF-4B1E-BDA3-52E098E778A5}"/>
    <cellStyle name="Normal 3 2 3 2 3 3 2" xfId="23469" xr:uid="{EAA9F2D3-28A4-4867-A116-AF4DC7FCF983}"/>
    <cellStyle name="Normal 3 2 3 2 3 3 2 2" xfId="31800" xr:uid="{432CCA96-D749-4216-9D7D-2E762ED970C5}"/>
    <cellStyle name="Normal 3 2 3 2 3 3 2 3" xfId="39352" xr:uid="{E20EE4A6-4B24-4CE1-954A-F47A3366277F}"/>
    <cellStyle name="Normal 3 2 3 2 3 3 3" xfId="26014" xr:uid="{B735AF5D-E07C-4A56-ADC8-FCAF93D93A2A}"/>
    <cellStyle name="Normal 3 2 3 2 3 3 3 2" xfId="34982" xr:uid="{B4E9DC59-C46C-41B1-A137-89B274235257}"/>
    <cellStyle name="Normal 3 2 3 2 3 3 3 3" xfId="41348" xr:uid="{DE66D345-FE6A-453E-8969-F2F9D97420B6}"/>
    <cellStyle name="Normal 3 2 3 2 3 3 4" xfId="21990" xr:uid="{81E6A51A-35BC-483D-94CB-020C58EA57EE}"/>
    <cellStyle name="Normal 3 2 3 2 3 3 4 2" xfId="30000" xr:uid="{04785AED-2DDE-4A82-BC50-49085EA3E017}"/>
    <cellStyle name="Normal 3 2 3 2 3 3 5" xfId="28059" xr:uid="{031F5FED-24E8-461D-A8E6-DC7DCFDA4FF9}"/>
    <cellStyle name="Normal 3 2 3 2 3 3 6" xfId="37367" xr:uid="{C6B1C890-FCB2-4C35-B758-B57F2891AD68}"/>
    <cellStyle name="Normal 3 2 3 2 3 3 7" xfId="17230" xr:uid="{3164BACA-1D0F-4B07-ADB5-1E9625A6ACC1}"/>
    <cellStyle name="Normal 3 2 3 2 3 3 8" xfId="47019" xr:uid="{F612DD08-A3F6-4B9B-9ED5-C49F0FCA1C7B}"/>
    <cellStyle name="Normal 3 2 3 2 3 4" xfId="22997" xr:uid="{C789351D-0C03-4458-B637-A01FD2BF8221}"/>
    <cellStyle name="Normal 3 2 3 2 3 4 2" xfId="25448" xr:uid="{CC3C54EE-8586-4E06-B0EC-B1428EDFED43}"/>
    <cellStyle name="Normal 3 2 3 2 3 4 2 2" xfId="34279" xr:uid="{CD5EBF4A-7FD5-4753-8103-2F2748C7604F}"/>
    <cellStyle name="Normal 3 2 3 2 3 4 3" xfId="31272" xr:uid="{5E8C7380-45EF-4189-A7C2-1412A7CCA407}"/>
    <cellStyle name="Normal 3 2 3 2 3 4 4" xfId="38713" xr:uid="{AB78D259-1016-4169-B597-AD71B5899E30}"/>
    <cellStyle name="Normal 3 2 3 2 3 5" xfId="24428" xr:uid="{AE859BA9-FE12-4C42-9502-4E6CF23895D7}"/>
    <cellStyle name="Normal 3 2 3 2 3 5 2" xfId="32980" xr:uid="{CB507BFB-5758-4A41-9853-87F658E53693}"/>
    <cellStyle name="Normal 3 2 3 2 3 5 3" xfId="40639" xr:uid="{BDCFC557-583A-48D4-93F8-46D884ED7736}"/>
    <cellStyle name="Normal 3 2 3 2 3 6" xfId="21452" xr:uid="{0CAD39FF-A6B9-4ADF-9804-D28FEBC62869}"/>
    <cellStyle name="Normal 3 2 3 2 3 6 2" xfId="29392" xr:uid="{31CE99BA-FAC9-4B9D-892F-40D62580A759}"/>
    <cellStyle name="Normal 3 2 3 2 3 7" xfId="27468" xr:uid="{3C55C3E8-87B9-4ED3-B75F-7B210193780F}"/>
    <cellStyle name="Normal 3 2 3 2 3 8" xfId="36623" xr:uid="{5A4D6BF6-018F-4BFB-B1CA-69D576F08DC1}"/>
    <cellStyle name="Normal 3 2 3 2 3 9" xfId="7245" xr:uid="{C85880C8-ABF7-444D-92F8-5519FE629B41}"/>
    <cellStyle name="Normal 3 2 3 2 4" xfId="1311" xr:uid="{F67D0CC9-DAF0-4E53-A714-4648EEA762A3}"/>
    <cellStyle name="Normal 3 2 3 2 4 2" xfId="3118" xr:uid="{2C468B17-151E-4F86-A394-F1FA1FD6A3CB}"/>
    <cellStyle name="Normal 3 2 3 2 4 2 2" xfId="26175" xr:uid="{00AD3A6E-5337-486D-966A-A84CC1D8D364}"/>
    <cellStyle name="Normal 3 2 3 2 4 2 2 2" xfId="35187" xr:uid="{8993D6E4-8255-4855-9B83-C6EE264EAAB7}"/>
    <cellStyle name="Normal 3 2 3 2 4 2 3" xfId="31960" xr:uid="{4D7CA4D1-82C9-41C5-8CA0-99BE0EB12AE6}"/>
    <cellStyle name="Normal 3 2 3 2 4 2 4" xfId="39540" xr:uid="{7BE90E31-F487-4913-BDC7-75A14E84A3D3}"/>
    <cellStyle name="Normal 3 2 3 2 4 2 5" xfId="23595" xr:uid="{E58E1810-D983-4484-A7DE-57F759417537}"/>
    <cellStyle name="Normal 3 2 3 2 4 2 6" xfId="45143" xr:uid="{3F8E7045-269D-4FA7-B57C-012C1F486AA9}"/>
    <cellStyle name="Normal 3 2 3 2 4 3" xfId="24559" xr:uid="{94FD12C0-FF1E-4030-BF41-C677854925FA}"/>
    <cellStyle name="Normal 3 2 3 2 4 3 2" xfId="33173" xr:uid="{0DEFA150-28D4-4997-9A40-3F26B84FF92B}"/>
    <cellStyle name="Normal 3 2 3 2 4 3 3" xfId="41538" xr:uid="{62459A67-9414-4B6D-B645-88406FE92372}"/>
    <cellStyle name="Normal 3 2 3 2 4 4" xfId="22150" xr:uid="{A6964916-669F-4831-9A37-0823F98B9AF5}"/>
    <cellStyle name="Normal 3 2 3 2 4 4 2" xfId="30205" xr:uid="{C7E8A227-CC7E-4AEC-AA4B-61A3B328AD96}"/>
    <cellStyle name="Normal 3 2 3 2 4 5" xfId="28254" xr:uid="{009DC744-A8BD-44CB-83FA-897786DFDB0C}"/>
    <cellStyle name="Normal 3 2 3 2 4 6" xfId="37571" xr:uid="{C651DBE8-D2BD-4822-B670-423F2D9EB566}"/>
    <cellStyle name="Normal 3 2 3 2 4 7" xfId="20630" xr:uid="{7333F710-16BA-4DAB-9523-CA5296F4FA50}"/>
    <cellStyle name="Normal 3 2 3 2 4 8" xfId="9544" xr:uid="{777BE9B2-FCAB-4F9D-8ECF-6F0F282C43BA}"/>
    <cellStyle name="Normal 3 2 3 2 4 9" xfId="43402" xr:uid="{7FF6BDC1-A7AC-4F1E-92D8-E47E72DCE8DF}"/>
    <cellStyle name="Normal 3 2 3 2 5" xfId="2541" xr:uid="{5500A53B-D9F7-471B-BE20-A47AAA7F20FD}"/>
    <cellStyle name="Normal 3 2 3 2 5 2" xfId="23145" xr:uid="{0B51B7CC-C86C-470B-9DDC-49E968F4F9E1}"/>
    <cellStyle name="Normal 3 2 3 2 5 2 2" xfId="31456" xr:uid="{791ADCE5-725A-4DD5-B8E2-B643B72BE81F}"/>
    <cellStyle name="Normal 3 2 3 2 5 2 3" xfId="39014" xr:uid="{20A63934-C7E4-4CDA-BD4B-F5BDADAAB115}"/>
    <cellStyle name="Normal 3 2 3 2 5 3" xfId="25676" xr:uid="{3F1C2455-AB9B-404B-AF22-3A4020438C57}"/>
    <cellStyle name="Normal 3 2 3 2 5 3 2" xfId="34602" xr:uid="{815587D5-4F4F-4C18-A9B6-6EFC1859D631}"/>
    <cellStyle name="Normal 3 2 3 2 5 3 3" xfId="40974" xr:uid="{E6CAF0A8-C705-4C1D-8AFA-F0F92BD594C5}"/>
    <cellStyle name="Normal 3 2 3 2 5 4" xfId="21635" xr:uid="{7AC73B89-7DA1-4AA1-9C9A-F7F66B2E0AFE}"/>
    <cellStyle name="Normal 3 2 3 2 5 4 2" xfId="29598" xr:uid="{8DD1F96E-B990-4F9F-824C-D22B9D8E9812}"/>
    <cellStyle name="Normal 3 2 3 2 5 5" xfId="27677" xr:uid="{028FE269-FC0A-4485-A505-FA876C7D6117}"/>
    <cellStyle name="Normal 3 2 3 2 5 6" xfId="36966" xr:uid="{E4525EE2-7AFE-4934-B576-DF1D32B65DF7}"/>
    <cellStyle name="Normal 3 2 3 2 5 7" xfId="13074" xr:uid="{E3064DA7-AF24-47EA-8D6A-3EE17B45BCE3}"/>
    <cellStyle name="Normal 3 2 3 2 5 8" xfId="44566" xr:uid="{61233800-13A8-4F6A-B737-E9F884A5B137}"/>
    <cellStyle name="Normal 3 2 3 2 6" xfId="4489" xr:uid="{D1D3A328-78BA-4F3E-B118-9DAEA8B4F73F}"/>
    <cellStyle name="Normal 3 2 3 2 6 2" xfId="25100" xr:uid="{DD59CEA0-CBF6-44AB-A3EC-3C96EF66C068}"/>
    <cellStyle name="Normal 3 2 3 2 6 2 2" xfId="33902" xr:uid="{317D2054-5BF4-4C63-A750-183C1D83F87D}"/>
    <cellStyle name="Normal 3 2 3 2 6 3" xfId="30927" xr:uid="{43FAB740-C0BE-49C0-8024-84028B65909D}"/>
    <cellStyle name="Normal 3 2 3 2 6 4" xfId="38343" xr:uid="{B78FDEB3-4BB9-4277-B8A4-A3555FD73A53}"/>
    <cellStyle name="Normal 3 2 3 2 6 5" xfId="16656" xr:uid="{FCF92C1F-E4B5-4B15-B522-39E02FE2C458}"/>
    <cellStyle name="Normal 3 2 3 2 6 6" xfId="46492" xr:uid="{13F7E49F-74E9-4F2B-B9AC-FC5FA390B748}"/>
    <cellStyle name="Normal 3 2 3 2 7" xfId="5713" xr:uid="{846A0EB4-009F-46AB-AC32-9BA5893FEC4F}"/>
    <cellStyle name="Normal 3 2 3 2 7 2" xfId="32617" xr:uid="{4591AB4D-1022-462A-B2E1-F9EEA2F3CC4A}"/>
    <cellStyle name="Normal 3 2 3 2 7 3" xfId="40282" xr:uid="{E69BEAB5-4324-416D-8716-032950C9D993}"/>
    <cellStyle name="Normal 3 2 3 2 7 4" xfId="24101" xr:uid="{B3C65885-F51A-40A6-9CA0-3DC6FB0D2EC8}"/>
    <cellStyle name="Normal 3 2 3 2 7 5" xfId="47712" xr:uid="{1238981B-CAC0-45F3-BACE-E1A930CE837C}"/>
    <cellStyle name="Normal 3 2 3 2 8" xfId="21101" xr:uid="{C0315851-F1AA-4EBF-8CD5-CEED1A46DABB}"/>
    <cellStyle name="Normal 3 2 3 2 8 2" xfId="28989" xr:uid="{35CDA9FB-8B5F-4E13-B98A-EC1479595AB6}"/>
    <cellStyle name="Normal 3 2 3 2 9" xfId="27106" xr:uid="{12CCC56E-6FB7-4078-AB32-D54F4758DA57}"/>
    <cellStyle name="Normal 3 2 3 3" xfId="657" xr:uid="{CF6B9998-D8A6-40A5-B9DB-3409F0460DBC}"/>
    <cellStyle name="Normal 3 2 3 3 2" xfId="985" xr:uid="{9177ED21-17BF-4F25-A723-6AA05BDF00A6}"/>
    <cellStyle name="Normal 3 2 3 3 2 2" xfId="2127" xr:uid="{95306FBB-CC18-48ED-8D87-E22389D42D0B}"/>
    <cellStyle name="Normal 3 2 3 3 2 2 2" xfId="3890" xr:uid="{E586684E-C445-45B9-B792-B329F7684DCC}"/>
    <cellStyle name="Normal 3 2 3 3 2 2 2 2" xfId="35723" xr:uid="{D46450B3-AD13-4D1A-AF99-552F60055048}"/>
    <cellStyle name="Normal 3 2 3 3 2 2 2 3" xfId="45915" xr:uid="{4B839402-8474-4C60-8992-545B01FEA7B4}"/>
    <cellStyle name="Normal 3 2 3 3 2 2 3" xfId="5261" xr:uid="{0B93AAF8-FECB-478A-8CBA-F61D1F0624D8}"/>
    <cellStyle name="Normal 3 2 3 3 2 2 3 2" xfId="40068" xr:uid="{FADC05E1-44CC-4C00-9482-CEFE888EA0AC}"/>
    <cellStyle name="Normal 3 2 3 3 2 2 3 3" xfId="47264" xr:uid="{F8CA9CF0-665F-4753-892B-474554C4F584}"/>
    <cellStyle name="Normal 3 2 3 3 2 2 4" xfId="13371" xr:uid="{1028181C-13E9-48A7-B585-DA03477A1603}"/>
    <cellStyle name="Normal 3 2 3 3 2 2 5" xfId="44174" xr:uid="{A1AC6181-C216-4F47-951A-E1698F27DE62}"/>
    <cellStyle name="Normal 3 2 3 3 2 3" xfId="1568" xr:uid="{DB5F6EE9-F3CB-46DF-BC7E-43E03901BE9C}"/>
    <cellStyle name="Normal 3 2 3 3 2 3 2" xfId="3375" xr:uid="{74B7A20F-BD50-4989-8676-88BE9EE2FCED}"/>
    <cellStyle name="Normal 3 2 3 3 2 3 2 2" xfId="42051" xr:uid="{12B8230D-A10F-4B0D-A080-01F5EE8AAA25}"/>
    <cellStyle name="Normal 3 2 3 3 2 3 2 3" xfId="45400" xr:uid="{F04A6BA4-2089-4571-ADDF-0A66C2652567}"/>
    <cellStyle name="Normal 3 2 3 3 2 3 3" xfId="16907" xr:uid="{A874E57F-9B88-44E7-94F0-15AB1F4AD433}"/>
    <cellStyle name="Normal 3 2 3 3 2 3 4" xfId="43659" xr:uid="{BA11EA96-FEC3-4D2B-9CD4-A8CC73B50A5C}"/>
    <cellStyle name="Normal 3 2 3 3 2 4" xfId="2797" xr:uid="{D42701CA-1FF4-4721-9125-78910F17A64D}"/>
    <cellStyle name="Normal 3 2 3 3 2 4 2" xfId="38102" xr:uid="{E3443D51-9B25-4395-B591-A228FC03A706}"/>
    <cellStyle name="Normal 3 2 3 3 2 4 3" xfId="44822" xr:uid="{8CE27B8A-C6F0-40D1-8A69-540BDF99FAA7}"/>
    <cellStyle name="Normal 3 2 3 3 2 5" xfId="4746" xr:uid="{F096BF62-A781-4B63-A45C-97768E988A58}"/>
    <cellStyle name="Normal 3 2 3 3 2 5 2" xfId="46749" xr:uid="{C549AF90-EA75-47D2-A829-32A80FCC14AB}"/>
    <cellStyle name="Normal 3 2 3 3 2 6" xfId="5716" xr:uid="{1B227CBC-7CD1-40E5-872E-5B33B814844C}"/>
    <cellStyle name="Normal 3 2 3 3 2 6 2" xfId="47715" xr:uid="{C0487504-66D8-4776-A0A7-B782539F6E96}"/>
    <cellStyle name="Normal 3 2 3 3 2 7" xfId="6831" xr:uid="{7DD7D0F1-D1F5-4AB8-820D-06A05D0069D0}"/>
    <cellStyle name="Normal 3 2 3 3 2 8" xfId="43081" xr:uid="{26BBA886-16CF-4831-893C-6579DDEC8DDE}"/>
    <cellStyle name="Normal 3 2 3 3 3" xfId="1880" xr:uid="{9C83BEEB-2E89-4F11-86FB-9E1126BAC782}"/>
    <cellStyle name="Normal 3 2 3 3 3 2" xfId="3646" xr:uid="{88222235-F94F-45B8-9368-0FE79DA40E9B}"/>
    <cellStyle name="Normal 3 2 3 3 3 2 2" xfId="13695" xr:uid="{CBB20DF6-3C7A-4510-B3B1-53D3DD1403A0}"/>
    <cellStyle name="Normal 3 2 3 3 3 2 3" xfId="45671" xr:uid="{EA5495D3-68C1-451C-B55E-C47E73AB31CE}"/>
    <cellStyle name="Normal 3 2 3 3 3 3" xfId="5017" xr:uid="{7963E5CD-68EB-49E0-B5BB-00B2424314F5}"/>
    <cellStyle name="Normal 3 2 3 3 3 3 2" xfId="17231" xr:uid="{149A0D22-6DBB-430D-8CEC-10482E238DDC}"/>
    <cellStyle name="Normal 3 2 3 3 3 3 3" xfId="47020" xr:uid="{B1B83FF1-5F47-4748-81FE-8F135BCABDA6}"/>
    <cellStyle name="Normal 3 2 3 3 3 4" xfId="7246" xr:uid="{6A54DD94-A252-4819-99E1-0A82A0B5415D}"/>
    <cellStyle name="Normal 3 2 3 3 3 5" xfId="43930" xr:uid="{C26B74CD-3606-4D6E-B86F-03CAB8D3A9E1}"/>
    <cellStyle name="Normal 3 2 3 3 4" xfId="1312" xr:uid="{3A8F4055-10DD-4ED4-957F-69A20BE661C5}"/>
    <cellStyle name="Normal 3 2 3 3 4 2" xfId="3119" xr:uid="{F09F2B9F-167C-483A-B1A2-4FCCA9DD84FA}"/>
    <cellStyle name="Normal 3 2 3 3 4 2 2" xfId="33691" xr:uid="{59BAD70F-2CAF-4EA3-8954-BB037E9C46A6}"/>
    <cellStyle name="Normal 3 2 3 3 4 2 3" xfId="45144" xr:uid="{BCB47B68-46F0-43E3-9D7F-CDF2DC14018B}"/>
    <cellStyle name="Normal 3 2 3 3 4 3" xfId="40800" xr:uid="{5178FF69-3E3A-4A83-B7F9-17B5648A2968}"/>
    <cellStyle name="Normal 3 2 3 3 4 4" xfId="24908" xr:uid="{7F4387CE-70FB-422B-A050-101492C09DC3}"/>
    <cellStyle name="Normal 3 2 3 3 4 5" xfId="9432" xr:uid="{864015C6-BADF-4C42-A1BA-78C43AFE9E04}"/>
    <cellStyle name="Normal 3 2 3 3 4 6" xfId="43403" xr:uid="{8A8C557A-860D-4B2C-9E68-431256EA4B5B}"/>
    <cellStyle name="Normal 3 2 3 3 5" xfId="2542" xr:uid="{37CC009F-7D6F-412D-8262-A4734AACA63F}"/>
    <cellStyle name="Normal 3 2 3 3 5 2" xfId="30755" xr:uid="{A8C0A6D1-6A6E-470B-B13C-DC13CA839D79}"/>
    <cellStyle name="Normal 3 2 3 3 5 3" xfId="13075" xr:uid="{6A060969-354F-4B80-BB68-B2F1FB1CE0CF}"/>
    <cellStyle name="Normal 3 2 3 3 5 4" xfId="44567" xr:uid="{C1C41D70-F3B3-4A65-ADB1-91AF1B16DC98}"/>
    <cellStyle name="Normal 3 2 3 3 6" xfId="4490" xr:uid="{4CD47A7B-EED9-401C-B2EA-83D5C8D38184}"/>
    <cellStyle name="Normal 3 2 3 3 6 2" xfId="16657" xr:uid="{39DDA398-D557-42EA-953B-F9AC1D12036D}"/>
    <cellStyle name="Normal 3 2 3 3 6 3" xfId="46493" xr:uid="{9827882C-5626-4F5B-88EF-AA526D02E2AD}"/>
    <cellStyle name="Normal 3 2 3 3 7" xfId="5715" xr:uid="{E5D3600A-B4BF-4B7E-BB5F-AAA5BD42D021}"/>
    <cellStyle name="Normal 3 2 3 3 7 2" xfId="36791" xr:uid="{A989FD54-79F2-4285-A7C7-4E023679D660}"/>
    <cellStyle name="Normal 3 2 3 3 7 3" xfId="47714" xr:uid="{654DCAC6-C897-4305-88BE-A328AA07C74D}"/>
    <cellStyle name="Normal 3 2 3 3 8" xfId="6249" xr:uid="{68C67D28-1267-410F-97BB-077F7634D589}"/>
    <cellStyle name="Normal 3 2 3 3 9" xfId="42826" xr:uid="{243278B5-48F6-44B7-A784-E7FD5DF67FBC}"/>
    <cellStyle name="Normal 3 2 3 4" xfId="983" xr:uid="{5B4C0F01-6247-4FA7-B442-331FB5FFB4AF}"/>
    <cellStyle name="Normal 3 2 3 4 2" xfId="2125" xr:uid="{9DDCD4B3-AE84-42AA-8A79-C606D420948A}"/>
    <cellStyle name="Normal 3 2 3 4 2 2" xfId="3888" xr:uid="{8F37E312-139E-46DD-8850-0AE83FBE1CA8}"/>
    <cellStyle name="Normal 3 2 3 4 2 2 2" xfId="16437" xr:uid="{9C74852A-32B7-4AC4-9F37-20265C4B8C34}"/>
    <cellStyle name="Normal 3 2 3 4 2 2 3" xfId="45913" xr:uid="{C19C948E-11A5-418C-9F97-0746E2FE0DC2}"/>
    <cellStyle name="Normal 3 2 3 4 2 3" xfId="5259" xr:uid="{17E8D2D6-DC52-411E-9343-DE9EFA323E4C}"/>
    <cellStyle name="Normal 3 2 3 4 2 3 2" xfId="19964" xr:uid="{BD880057-1CCC-4F45-99CD-2A8325770617}"/>
    <cellStyle name="Normal 3 2 3 4 2 3 3" xfId="47262" xr:uid="{549F2265-5E54-49F6-9D5B-88C2B558B87E}"/>
    <cellStyle name="Normal 3 2 3 4 2 4" xfId="12864" xr:uid="{8D6085EF-4C2F-4E82-B622-FDDAEF5A26E6}"/>
    <cellStyle name="Normal 3 2 3 4 2 5" xfId="44172" xr:uid="{4454877D-F342-44A6-A192-B408CE2E7871}"/>
    <cellStyle name="Normal 3 2 3 4 3" xfId="1566" xr:uid="{EC33FEF9-7C54-405D-9B33-119CDA990592}"/>
    <cellStyle name="Normal 3 2 3 4 3 2" xfId="3373" xr:uid="{1BAD02C7-2772-4B74-98B6-5D0604AE4F44}"/>
    <cellStyle name="Normal 3 2 3 4 3 2 2" xfId="14995" xr:uid="{4743B54E-34A7-42A0-A4F9-4B11F51EEB9D}"/>
    <cellStyle name="Normal 3 2 3 4 3 2 3" xfId="45398" xr:uid="{9C9C6C84-3C1D-4A06-8CC7-4685C63F5985}"/>
    <cellStyle name="Normal 3 2 3 4 3 3" xfId="18522" xr:uid="{4C1CB579-F1E2-4F40-B31C-27941077BDDA}"/>
    <cellStyle name="Normal 3 2 3 4 3 4" xfId="11399" xr:uid="{51C7030C-AE1A-44BB-BF52-4946AA82068D}"/>
    <cellStyle name="Normal 3 2 3 4 3 5" xfId="43657" xr:uid="{1B2C4B76-97F5-43D5-934C-F5B54B75BD7A}"/>
    <cellStyle name="Normal 3 2 3 4 4" xfId="2795" xr:uid="{B7CB58A0-8805-4A20-ACE4-966A59E3881B}"/>
    <cellStyle name="Normal 3 2 3 4 4 2" xfId="13369" xr:uid="{39E0C71E-FB10-4A4A-9480-4E0040EDBF47}"/>
    <cellStyle name="Normal 3 2 3 4 4 3" xfId="44820" xr:uid="{935949EA-DFEC-425D-ACBA-6C9895601F31}"/>
    <cellStyle name="Normal 3 2 3 4 5" xfId="4744" xr:uid="{0FAB37A7-A804-47CD-B0CE-11486A5933D4}"/>
    <cellStyle name="Normal 3 2 3 4 5 2" xfId="16905" xr:uid="{FCEAEC29-39D3-448C-8660-B5DDE948656F}"/>
    <cellStyle name="Normal 3 2 3 4 5 3" xfId="46747" xr:uid="{CDC7E243-C8EE-47D3-A367-4BA47BB5B10F}"/>
    <cellStyle name="Normal 3 2 3 4 6" xfId="5717" xr:uid="{B8E9FA08-4551-45C7-A2D9-56DB98BB9FA2}"/>
    <cellStyle name="Normal 3 2 3 4 6 2" xfId="47716" xr:uid="{ABF00981-F001-42B0-A04C-67CEC0673075}"/>
    <cellStyle name="Normal 3 2 3 4 7" xfId="6829" xr:uid="{66D9F5FD-7326-437F-97F7-2C297E37DC27}"/>
    <cellStyle name="Normal 3 2 3 4 8" xfId="43079" xr:uid="{3F88427D-3BDF-4F2F-BF3E-2D3911FEEA78}"/>
    <cellStyle name="Normal 3 2 3 5" xfId="655" xr:uid="{1781E6F8-D43E-43F3-8FFF-82AEE7F9202D}"/>
    <cellStyle name="Normal 3 2 3 5 2" xfId="1878" xr:uid="{584238A2-F3F5-4620-8BFD-3B638F0409E0}"/>
    <cellStyle name="Normal 3 2 3 5 2 2" xfId="3644" xr:uid="{BC53BA2C-3EE9-4A22-80C7-290FE59D55F6}"/>
    <cellStyle name="Normal 3 2 3 5 2 2 2" xfId="45669" xr:uid="{4E160F3D-2177-4D09-B640-30F46148372D}"/>
    <cellStyle name="Normal 3 2 3 5 2 3" xfId="13693" xr:uid="{959910FE-6C47-46C2-B381-26FE131F02D9}"/>
    <cellStyle name="Normal 3 2 3 5 2 4" xfId="43928" xr:uid="{56FB373A-D4FA-467A-A724-70E22425AE19}"/>
    <cellStyle name="Normal 3 2 3 5 3" xfId="2540" xr:uid="{3FB881E5-068D-46D8-A0FF-A376FA62197A}"/>
    <cellStyle name="Normal 3 2 3 5 3 2" xfId="17229" xr:uid="{83D17B09-2A67-4253-8E66-5C78878477F9}"/>
    <cellStyle name="Normal 3 2 3 5 3 3" xfId="44565" xr:uid="{C96986BF-CA30-4918-86D6-6878816DF3A3}"/>
    <cellStyle name="Normal 3 2 3 5 4" xfId="5015" xr:uid="{48959C3B-880E-466F-98E0-433EDE66E241}"/>
    <cellStyle name="Normal 3 2 3 5 4 2" xfId="47018" xr:uid="{39F75964-5469-435C-AA41-708B5CB6A50B}"/>
    <cellStyle name="Normal 3 2 3 5 5" xfId="5718" xr:uid="{A345BB00-7446-4434-84A3-F53B71449F83}"/>
    <cellStyle name="Normal 3 2 3 5 5 2" xfId="47717" xr:uid="{BBE3C85A-84B2-4248-AF08-68A68FCC891B}"/>
    <cellStyle name="Normal 3 2 3 5 6" xfId="7244" xr:uid="{F42D8EA5-DBFB-4DE6-9E30-0E83653E2374}"/>
    <cellStyle name="Normal 3 2 3 5 7" xfId="42824" xr:uid="{17F13DBC-3FFE-445D-9BD3-2A4FC047F133}"/>
    <cellStyle name="Normal 3 2 3 6" xfId="1694" xr:uid="{4F079663-A724-4AF3-AAF4-37FEA349D858}"/>
    <cellStyle name="Normal 3 2 3 6 2" xfId="8060" xr:uid="{2A536A5F-ABEC-4895-88FB-0CB07D4E7F66}"/>
    <cellStyle name="Normal 3 2 3 7" xfId="1310" xr:uid="{7ACA89AC-033B-4D8E-A88A-C8F1A7B35824}"/>
    <cellStyle name="Normal 3 2 3 7 2" xfId="3117" xr:uid="{B490DF30-A799-401E-B21F-D0EDDA7C0427}"/>
    <cellStyle name="Normal 3 2 3 7 2 2" xfId="45142" xr:uid="{EB93CECC-F195-4C71-B7AF-82723C8F7C69}"/>
    <cellStyle name="Normal 3 2 3 7 3" xfId="13073" xr:uid="{D27135A0-C755-43D4-9727-CD0163881B49}"/>
    <cellStyle name="Normal 3 2 3 7 4" xfId="43401" xr:uid="{683CFA04-631D-4A3F-8AD3-2AE25B36FB1B}"/>
    <cellStyle name="Normal 3 2 3 8" xfId="4488" xr:uid="{607198F1-21F4-4858-BB37-8FC25AABA062}"/>
    <cellStyle name="Normal 3 2 3 8 2" xfId="16655" xr:uid="{B28A7489-02FD-4531-9365-13D1A7B5CFB4}"/>
    <cellStyle name="Normal 3 2 3 8 3" xfId="46491" xr:uid="{A99D1A72-B72F-4E69-9C13-E46493194954}"/>
    <cellStyle name="Normal 3 2 3 9" xfId="6476" xr:uid="{85308812-6C90-49E5-8F5D-934F730D8A89}"/>
    <cellStyle name="Normal 3 2 4" xfId="658" xr:uid="{C1BB610C-A139-4400-8122-3B7D4C9FD711}"/>
    <cellStyle name="Normal 3 2 4 10" xfId="6250" xr:uid="{156AA689-F488-4F9E-8305-4E397F3F7FD6}"/>
    <cellStyle name="Normal 3 2 4 11" xfId="42827" xr:uid="{C8D9D4C9-8B4E-4960-921A-11D0D893F53C}"/>
    <cellStyle name="Normal 3 2 4 2" xfId="659" xr:uid="{D3A6F20E-D6BC-4B68-9A84-6B3BA26CAC36}"/>
    <cellStyle name="Normal 3 2 4 2 2" xfId="987" xr:uid="{6863D819-66A0-4418-9807-89DD45A9DDCF}"/>
    <cellStyle name="Normal 3 2 4 2 2 2" xfId="2129" xr:uid="{B197D0F2-A619-44FF-B1DA-97F11C717345}"/>
    <cellStyle name="Normal 3 2 4 2 2 2 2" xfId="3892" xr:uid="{DAB4A727-6EBC-4EFF-8204-4D14D805E862}"/>
    <cellStyle name="Normal 3 2 4 2 2 2 2 2" xfId="45917" xr:uid="{57B4EF52-45D9-446D-9713-6DF6C479234F}"/>
    <cellStyle name="Normal 3 2 4 2 2 2 3" xfId="5263" xr:uid="{91216C43-F9EB-4D67-80E8-D21F96FC704C}"/>
    <cellStyle name="Normal 3 2 4 2 2 2 3 2" xfId="47266" xr:uid="{0B9F3527-16E7-4AE1-A4EF-C48491FD5B7C}"/>
    <cellStyle name="Normal 3 2 4 2 2 2 4" xfId="13373" xr:uid="{EC5397A2-8B48-4932-A5B7-C720C7236D48}"/>
    <cellStyle name="Normal 3 2 4 2 2 2 5" xfId="44176" xr:uid="{BFB53292-18BC-4DF6-A3AA-2BBA6B688F11}"/>
    <cellStyle name="Normal 3 2 4 2 2 3" xfId="1570" xr:uid="{F6DD3124-CCC3-4114-9FA2-DEA1A187ACBD}"/>
    <cellStyle name="Normal 3 2 4 2 2 3 2" xfId="3377" xr:uid="{1AD78A74-BD65-4677-B707-DD573FA3643C}"/>
    <cellStyle name="Normal 3 2 4 2 2 3 2 2" xfId="45402" xr:uid="{3F2CF80C-4EDE-4611-957E-30E0F7109DE9}"/>
    <cellStyle name="Normal 3 2 4 2 2 3 3" xfId="16909" xr:uid="{5B4D5151-B108-40A6-A8D6-89EC3947C7F7}"/>
    <cellStyle name="Normal 3 2 4 2 2 3 4" xfId="43661" xr:uid="{4298A58A-3507-451A-9C28-E7B27A2E5604}"/>
    <cellStyle name="Normal 3 2 4 2 2 4" xfId="2799" xr:uid="{26994C6B-946D-4C1B-9CD0-67B582CC7654}"/>
    <cellStyle name="Normal 3 2 4 2 2 4 2" xfId="44824" xr:uid="{BDD15F66-CB25-43F4-83C1-97C7474CC489}"/>
    <cellStyle name="Normal 3 2 4 2 2 5" xfId="4748" xr:uid="{DC3B7439-29F6-4148-A308-C98109DAB212}"/>
    <cellStyle name="Normal 3 2 4 2 2 5 2" xfId="46751" xr:uid="{1C8EDF86-6D55-4252-9891-2820C13A5640}"/>
    <cellStyle name="Normal 3 2 4 2 2 6" xfId="5721" xr:uid="{282FA2CF-2E2B-4465-BC17-F136BCCA1140}"/>
    <cellStyle name="Normal 3 2 4 2 2 6 2" xfId="47720" xr:uid="{D98A9424-B58D-4E51-8C94-C2F3BC297460}"/>
    <cellStyle name="Normal 3 2 4 2 2 7" xfId="6833" xr:uid="{E4A4C056-EB3C-48AF-A936-7CE456273A9B}"/>
    <cellStyle name="Normal 3 2 4 2 2 8" xfId="43083" xr:uid="{F5C8F700-B9DF-4BFD-A4EC-11411DBE2789}"/>
    <cellStyle name="Normal 3 2 4 2 3" xfId="1882" xr:uid="{544DFABA-52FA-4A05-A2F0-FB4722A7A864}"/>
    <cellStyle name="Normal 3 2 4 2 3 2" xfId="3648" xr:uid="{0BE9B5BC-BA2A-40AF-98DD-C2205362BCBF}"/>
    <cellStyle name="Normal 3 2 4 2 3 2 2" xfId="13697" xr:uid="{4A4E482F-D66D-4724-985E-9DB2A66EA1B8}"/>
    <cellStyle name="Normal 3 2 4 2 3 2 3" xfId="45673" xr:uid="{FB696FD4-146C-40A3-AEC5-CF06C1B7165F}"/>
    <cellStyle name="Normal 3 2 4 2 3 3" xfId="5019" xr:uid="{AFDE2EBE-AA28-45A7-8048-C56E06545950}"/>
    <cellStyle name="Normal 3 2 4 2 3 3 2" xfId="17233" xr:uid="{96247C4C-0972-423C-A1C4-60DA8880591F}"/>
    <cellStyle name="Normal 3 2 4 2 3 3 3" xfId="47022" xr:uid="{2B7EB34D-5E4C-4D39-88CD-3B69BACA5139}"/>
    <cellStyle name="Normal 3 2 4 2 3 4" xfId="7248" xr:uid="{63EA65FE-9B96-47B6-8524-3BED45AD0A39}"/>
    <cellStyle name="Normal 3 2 4 2 3 5" xfId="43932" xr:uid="{FD7F06C8-5A6D-4F70-BAB8-FC297A54A2A0}"/>
    <cellStyle name="Normal 3 2 4 2 4" xfId="1314" xr:uid="{483952D8-E7BC-4D35-909E-923117841C54}"/>
    <cellStyle name="Normal 3 2 4 2 4 2" xfId="3121" xr:uid="{315D5197-1D27-4974-8AFF-5AA4DFEB92C9}"/>
    <cellStyle name="Normal 3 2 4 2 4 2 2" xfId="45146" xr:uid="{0E1FB62B-FE41-4269-86D7-E21823F14091}"/>
    <cellStyle name="Normal 3 2 4 2 4 3" xfId="13077" xr:uid="{BC8ACEDE-F37A-4E17-A182-41EC51152D69}"/>
    <cellStyle name="Normal 3 2 4 2 4 4" xfId="43405" xr:uid="{B6155A65-48C7-4A31-B7E7-9EF0A4318F0B}"/>
    <cellStyle name="Normal 3 2 4 2 5" xfId="2544" xr:uid="{E72E3DFA-D6AF-4650-AC0F-A1723F086BB6}"/>
    <cellStyle name="Normal 3 2 4 2 5 2" xfId="16659" xr:uid="{F978F116-BB9A-404C-A0C3-71EF03546A38}"/>
    <cellStyle name="Normal 3 2 4 2 5 3" xfId="44569" xr:uid="{CD95DACD-55D5-49E8-A92B-54B4377EF9A5}"/>
    <cellStyle name="Normal 3 2 4 2 6" xfId="4492" xr:uid="{D953D972-AA5D-4C06-9C9D-A0EA8A870435}"/>
    <cellStyle name="Normal 3 2 4 2 6 2" xfId="46495" xr:uid="{9C5865CC-994E-4385-B0A7-3CF65FD4E3F3}"/>
    <cellStyle name="Normal 3 2 4 2 7" xfId="5720" xr:uid="{376625BE-D2E2-4A92-AC07-2AF3252F8104}"/>
    <cellStyle name="Normal 3 2 4 2 7 2" xfId="47719" xr:uid="{1685A922-148F-43D9-AECF-8FDEE082D7CE}"/>
    <cellStyle name="Normal 3 2 4 2 8" xfId="6251" xr:uid="{DFAEE83E-27DE-40FF-AF54-53D556AED81A}"/>
    <cellStyle name="Normal 3 2 4 2 9" xfId="42828" xr:uid="{29A5FC3B-A61B-4192-8ED9-F58104B31818}"/>
    <cellStyle name="Normal 3 2 4 3" xfId="660" xr:uid="{CB85DC7F-E387-4990-84DF-1E39AFA6E947}"/>
    <cellStyle name="Normal 3 2 4 3 2" xfId="988" xr:uid="{9889EE07-2071-4E3F-812B-EE7B6DD454A3}"/>
    <cellStyle name="Normal 3 2 4 3 2 2" xfId="2130" xr:uid="{C1661FDA-A7F4-47C5-8524-73BB7B51E263}"/>
    <cellStyle name="Normal 3 2 4 3 2 2 2" xfId="3893" xr:uid="{59C06A8A-E12D-4535-AB92-0EB32E3AB006}"/>
    <cellStyle name="Normal 3 2 4 3 2 2 2 2" xfId="45918" xr:uid="{1789A3E2-5883-40F8-904B-C6A30B321742}"/>
    <cellStyle name="Normal 3 2 4 3 2 2 3" xfId="5264" xr:uid="{30723D66-7008-4123-BDC8-7DEF2E58D7D3}"/>
    <cellStyle name="Normal 3 2 4 3 2 2 3 2" xfId="47267" xr:uid="{D68AE2A6-8B23-4E7B-85AA-BF4B63AA1A19}"/>
    <cellStyle name="Normal 3 2 4 3 2 2 4" xfId="13374" xr:uid="{7A0C87CB-08A2-4003-A81C-9E5FC2545568}"/>
    <cellStyle name="Normal 3 2 4 3 2 2 5" xfId="44177" xr:uid="{AE0A8999-0A9B-4E7A-81EF-91DD48CC4F5F}"/>
    <cellStyle name="Normal 3 2 4 3 2 3" xfId="1571" xr:uid="{F40F24DD-43D6-41A0-AA17-F36E50DAEC3C}"/>
    <cellStyle name="Normal 3 2 4 3 2 3 2" xfId="3378" xr:uid="{3832D77F-845C-4E3F-A9D0-8AA186E9F081}"/>
    <cellStyle name="Normal 3 2 4 3 2 3 2 2" xfId="45403" xr:uid="{7D9C692C-A5A7-4A43-9E26-8F5ECF014519}"/>
    <cellStyle name="Normal 3 2 4 3 2 3 3" xfId="16910" xr:uid="{5F97CE96-7508-4D4F-BEE1-BE4827AF7897}"/>
    <cellStyle name="Normal 3 2 4 3 2 3 4" xfId="43662" xr:uid="{DE9C97EE-FEB8-469F-AE8E-647AABD72256}"/>
    <cellStyle name="Normal 3 2 4 3 2 4" xfId="2800" xr:uid="{D48972E6-A030-486C-B1D9-77321D4A6698}"/>
    <cellStyle name="Normal 3 2 4 3 2 4 2" xfId="44825" xr:uid="{D8CE08C0-4B22-457B-85EA-83D135A00B91}"/>
    <cellStyle name="Normal 3 2 4 3 2 5" xfId="4749" xr:uid="{BA013C0A-4B0C-47C5-A272-3126949B1F06}"/>
    <cellStyle name="Normal 3 2 4 3 2 5 2" xfId="46752" xr:uid="{BA71C9B6-7603-42A2-B6D8-199C776F908C}"/>
    <cellStyle name="Normal 3 2 4 3 2 6" xfId="5723" xr:uid="{A67B0D64-0761-4AF1-A9CA-69860AF5C2DD}"/>
    <cellStyle name="Normal 3 2 4 3 2 6 2" xfId="47722" xr:uid="{CD1C5255-16BC-4FAC-934C-0DD760FE1CA9}"/>
    <cellStyle name="Normal 3 2 4 3 2 7" xfId="6834" xr:uid="{BFF2613F-A1C3-4296-80F3-8428F454F05D}"/>
    <cellStyle name="Normal 3 2 4 3 2 8" xfId="43084" xr:uid="{F0A03691-4E94-4E5A-99D2-40C9ED533C21}"/>
    <cellStyle name="Normal 3 2 4 3 3" xfId="1883" xr:uid="{43E62185-5549-4ED2-B465-BB7CD630A489}"/>
    <cellStyle name="Normal 3 2 4 3 3 2" xfId="3649" xr:uid="{F6B55EF1-184F-409E-AA0C-CB46BFA35192}"/>
    <cellStyle name="Normal 3 2 4 3 3 2 2" xfId="13698" xr:uid="{A1836C08-1AC8-4365-8B60-35FA1FBDB725}"/>
    <cellStyle name="Normal 3 2 4 3 3 2 3" xfId="45674" xr:uid="{2CC5E955-915D-48ED-8FBB-196803C4DBB4}"/>
    <cellStyle name="Normal 3 2 4 3 3 3" xfId="5020" xr:uid="{93337608-8F9D-4B02-99F4-A34DFD7D2DD0}"/>
    <cellStyle name="Normal 3 2 4 3 3 3 2" xfId="17234" xr:uid="{35BC0994-C322-400B-8F47-2CAECFD066F3}"/>
    <cellStyle name="Normal 3 2 4 3 3 3 3" xfId="47023" xr:uid="{9BD58945-C72E-49BD-B64D-AEB50A83818B}"/>
    <cellStyle name="Normal 3 2 4 3 3 4" xfId="7249" xr:uid="{E858E9E3-ACDF-452F-8A8C-E1DA20F9AD95}"/>
    <cellStyle name="Normal 3 2 4 3 3 5" xfId="43933" xr:uid="{7D4D834D-228B-4758-85D1-736B76364BFC}"/>
    <cellStyle name="Normal 3 2 4 3 4" xfId="1315" xr:uid="{C03DBFE5-052B-4CF7-8AA8-970090AF2E46}"/>
    <cellStyle name="Normal 3 2 4 3 4 2" xfId="3122" xr:uid="{797F2984-A603-4921-8DCD-313E0511B569}"/>
    <cellStyle name="Normal 3 2 4 3 4 2 2" xfId="45147" xr:uid="{A1F50569-3DF6-437F-9F0A-26403607F2AF}"/>
    <cellStyle name="Normal 3 2 4 3 4 3" xfId="13078" xr:uid="{5F9D3C07-4096-4291-9681-603767E3B569}"/>
    <cellStyle name="Normal 3 2 4 3 4 4" xfId="43406" xr:uid="{762F34DA-DA85-4C3B-AD66-340A9A599642}"/>
    <cellStyle name="Normal 3 2 4 3 5" xfId="2545" xr:uid="{43D584A2-A38E-4297-8DE8-7C71B8EE46EA}"/>
    <cellStyle name="Normal 3 2 4 3 5 2" xfId="16660" xr:uid="{5C8EDBF7-D7E1-4EC6-8BE9-55407175D7B0}"/>
    <cellStyle name="Normal 3 2 4 3 5 3" xfId="44570" xr:uid="{699D5767-9CDE-4B83-AAEE-F2F1FE1BF403}"/>
    <cellStyle name="Normal 3 2 4 3 6" xfId="4493" xr:uid="{8BB41359-8314-4B5A-B818-11903F405582}"/>
    <cellStyle name="Normal 3 2 4 3 6 2" xfId="46496" xr:uid="{D1499FFA-FEF8-4648-93B1-B2E1858AAF70}"/>
    <cellStyle name="Normal 3 2 4 3 7" xfId="5722" xr:uid="{A67207CA-6E6D-466E-958F-E8EA9EFB84B0}"/>
    <cellStyle name="Normal 3 2 4 3 7 2" xfId="47721" xr:uid="{1A79E303-4A31-4DD8-A007-0692299D89EE}"/>
    <cellStyle name="Normal 3 2 4 3 8" xfId="6252" xr:uid="{F519B347-C628-412A-BE9B-4D746F7FD83D}"/>
    <cellStyle name="Normal 3 2 4 3 9" xfId="42829" xr:uid="{8974B861-C0E1-4839-AC14-3E5C0B934052}"/>
    <cellStyle name="Normal 3 2 4 4" xfId="986" xr:uid="{A3A32BE1-A521-4DD3-99C3-56D4C0CD7EB7}"/>
    <cellStyle name="Normal 3 2 4 4 2" xfId="2128" xr:uid="{8249B80A-D84E-4BD9-82F1-FF7FD89B1FF8}"/>
    <cellStyle name="Normal 3 2 4 4 2 2" xfId="3891" xr:uid="{1B49D721-19CC-4C82-9D57-E5FEDF8AFFEE}"/>
    <cellStyle name="Normal 3 2 4 4 2 2 2" xfId="45916" xr:uid="{AFF906AB-E89D-4FBF-A6B6-F88AFCF0BAFA}"/>
    <cellStyle name="Normal 3 2 4 4 2 3" xfId="5262" xr:uid="{5E40B349-9750-4597-BCBB-DE5E4F693BB3}"/>
    <cellStyle name="Normal 3 2 4 4 2 3 2" xfId="47265" xr:uid="{A0048BD7-B8EF-47DF-9C42-D16F45786094}"/>
    <cellStyle name="Normal 3 2 4 4 2 4" xfId="13372" xr:uid="{908A57F3-C1AC-414C-8307-C511DD1237E6}"/>
    <cellStyle name="Normal 3 2 4 4 2 5" xfId="44175" xr:uid="{B33CDF0A-DB28-4808-8B5F-5FC665B24070}"/>
    <cellStyle name="Normal 3 2 4 4 3" xfId="1569" xr:uid="{3335C79D-CD02-4C06-B254-AD809ABFF347}"/>
    <cellStyle name="Normal 3 2 4 4 3 2" xfId="3376" xr:uid="{BAACC91A-32AB-42B1-85B4-D6D3390B2938}"/>
    <cellStyle name="Normal 3 2 4 4 3 2 2" xfId="45401" xr:uid="{3384E84C-ABC3-4888-ABD3-813127DC0627}"/>
    <cellStyle name="Normal 3 2 4 4 3 3" xfId="16908" xr:uid="{757D01B4-B1CC-485E-A7F4-06C50DE8F9AD}"/>
    <cellStyle name="Normal 3 2 4 4 3 4" xfId="43660" xr:uid="{8F00F012-1731-4D04-94EA-542CAEDDC02B}"/>
    <cellStyle name="Normal 3 2 4 4 4" xfId="2798" xr:uid="{F9454DE0-8D6D-4A27-8F73-C06B12863D7D}"/>
    <cellStyle name="Normal 3 2 4 4 4 2" xfId="44823" xr:uid="{EAD41E94-5F92-4EA7-BA42-85606B6B4C35}"/>
    <cellStyle name="Normal 3 2 4 4 5" xfId="4747" xr:uid="{47801549-346F-47CA-896C-2ADA910C115E}"/>
    <cellStyle name="Normal 3 2 4 4 5 2" xfId="46750" xr:uid="{7BA5DA4F-29DB-47E5-8AF4-EF6932048853}"/>
    <cellStyle name="Normal 3 2 4 4 6" xfId="5724" xr:uid="{0B51B5C6-C5B8-47DE-B19A-163490892A1A}"/>
    <cellStyle name="Normal 3 2 4 4 6 2" xfId="47723" xr:uid="{3EFFAA2E-EE0C-4B77-BB8B-CA1E3EE5F1A9}"/>
    <cellStyle name="Normal 3 2 4 4 7" xfId="6832" xr:uid="{FE30CB25-494D-4348-811B-EF044789918A}"/>
    <cellStyle name="Normal 3 2 4 4 8" xfId="43082" xr:uid="{A9ED0842-0AFB-4FFE-97AF-8F9A727C33AF}"/>
    <cellStyle name="Normal 3 2 4 5" xfId="1881" xr:uid="{AF5B4844-D751-44AD-A4A5-25BE78622D3B}"/>
    <cellStyle name="Normal 3 2 4 5 2" xfId="3647" xr:uid="{49AB1435-09D4-477D-A66E-255B2316DFE2}"/>
    <cellStyle name="Normal 3 2 4 5 2 2" xfId="13696" xr:uid="{2E5BEC67-712B-4EC3-8800-7855D7534596}"/>
    <cellStyle name="Normal 3 2 4 5 2 3" xfId="45672" xr:uid="{DFABB3D9-7D16-4310-A2CE-220D719CF46F}"/>
    <cellStyle name="Normal 3 2 4 5 3" xfId="5018" xr:uid="{645E94FC-4D03-445B-AA47-BD6DDDDF9C84}"/>
    <cellStyle name="Normal 3 2 4 5 3 2" xfId="17232" xr:uid="{C6E9CAC1-2C61-4832-854F-AEC15B654633}"/>
    <cellStyle name="Normal 3 2 4 5 3 3" xfId="47021" xr:uid="{66984B51-8B1B-462C-AB3F-5E5D549FD22D}"/>
    <cellStyle name="Normal 3 2 4 5 4" xfId="7247" xr:uid="{C02DC70D-26C8-4C55-AE62-1F6CFA69DC40}"/>
    <cellStyle name="Normal 3 2 4 5 5" xfId="43931" xr:uid="{26B6596C-5525-4F6B-AEC7-786BD44BBA26}"/>
    <cellStyle name="Normal 3 2 4 6" xfId="1313" xr:uid="{7176F5F0-570C-4548-A6D5-200BA27C4263}"/>
    <cellStyle name="Normal 3 2 4 6 2" xfId="3120" xr:uid="{658F58C5-49CD-4B49-823A-CFD10BED8E11}"/>
    <cellStyle name="Normal 3 2 4 6 2 2" xfId="45145" xr:uid="{F93A3CF1-5158-41A4-8985-AF066CFA4069}"/>
    <cellStyle name="Normal 3 2 4 6 3" xfId="13076" xr:uid="{E41C9CF6-6A72-41DD-94AB-8F54B8C2A8E2}"/>
    <cellStyle name="Normal 3 2 4 6 4" xfId="43404" xr:uid="{F4A346A5-09B8-4B5E-95B5-ECD384D4EFC3}"/>
    <cellStyle name="Normal 3 2 4 7" xfId="2543" xr:uid="{04217A35-BC2C-4336-B01E-435479FE2514}"/>
    <cellStyle name="Normal 3 2 4 7 2" xfId="16658" xr:uid="{7DAA9774-62F9-4625-A9B8-D82915773B5C}"/>
    <cellStyle name="Normal 3 2 4 7 3" xfId="44568" xr:uid="{7E3F4CC7-E03E-4E5F-8A08-E055C7463E05}"/>
    <cellStyle name="Normal 3 2 4 8" xfId="4491" xr:uid="{24B850D4-84B3-4ED8-A6D2-B021F9253BD3}"/>
    <cellStyle name="Normal 3 2 4 8 2" xfId="46494" xr:uid="{E613202F-17F6-4A69-A07B-8C3C411965B5}"/>
    <cellStyle name="Normal 3 2 4 9" xfId="5719" xr:uid="{0652E367-7BB5-4F74-A832-0B96EC163B4C}"/>
    <cellStyle name="Normal 3 2 4 9 2" xfId="47718" xr:uid="{2A14BC2D-CA4A-4443-8CC2-EB603309EA94}"/>
    <cellStyle name="Normal 3 2 5" xfId="661" xr:uid="{A3FD32B5-6F41-41C1-A3CA-51CED9315162}"/>
    <cellStyle name="Normal 3 2 5 2" xfId="989" xr:uid="{E9C18D44-096E-408C-8C00-E9971D0780E0}"/>
    <cellStyle name="Normal 3 2 5 2 2" xfId="2131" xr:uid="{10260C8D-4ED2-402E-B177-4AC03C1E2596}"/>
    <cellStyle name="Normal 3 2 5 2 2 2" xfId="3894" xr:uid="{AC80A19D-0B06-4452-833E-D4C18F63F77E}"/>
    <cellStyle name="Normal 3 2 5 2 2 2 2" xfId="15187" xr:uid="{A4D1F6F3-7641-4AD4-AC7D-6841EFD81343}"/>
    <cellStyle name="Normal 3 2 5 2 2 2 3" xfId="45919" xr:uid="{C0B267AC-6048-4DE0-A1A1-98858B656634}"/>
    <cellStyle name="Normal 3 2 5 2 2 3" xfId="5265" xr:uid="{8BFBBCA4-6DCE-4916-9D38-DBC8DBA2CAA6}"/>
    <cellStyle name="Normal 3 2 5 2 2 3 2" xfId="18714" xr:uid="{AC85A937-C7EE-4409-A07E-078618357A85}"/>
    <cellStyle name="Normal 3 2 5 2 2 3 3" xfId="47268" xr:uid="{5C029069-3D42-4C58-9B83-D7DB3BA0F8EA}"/>
    <cellStyle name="Normal 3 2 5 2 2 4" xfId="11599" xr:uid="{1BDCCE9D-29C4-4BF9-9894-506D40DC2DFD}"/>
    <cellStyle name="Normal 3 2 5 2 2 5" xfId="44178" xr:uid="{306EF2BB-B360-4B18-BA7A-5D0CDD218EA0}"/>
    <cellStyle name="Normal 3 2 5 2 3" xfId="1572" xr:uid="{20FFE8BD-0D58-4CFD-9C55-CC6D48036516}"/>
    <cellStyle name="Normal 3 2 5 2 3 2" xfId="3379" xr:uid="{18084635-4FEC-4F6D-9118-87BF71B4B640}"/>
    <cellStyle name="Normal 3 2 5 2 3 2 2" xfId="45404" xr:uid="{EA2A0D61-DF5D-4D2A-B8D4-CD89A5FF8D97}"/>
    <cellStyle name="Normal 3 2 5 2 3 3" xfId="13375" xr:uid="{7AC84998-0C6F-4CCD-A96A-8A8482DBD090}"/>
    <cellStyle name="Normal 3 2 5 2 3 4" xfId="43663" xr:uid="{D157AB51-F477-48E4-9BDA-E63BC32AEB01}"/>
    <cellStyle name="Normal 3 2 5 2 4" xfId="2801" xr:uid="{7AA1B8F0-22DC-458B-B8B4-9248BB2A582B}"/>
    <cellStyle name="Normal 3 2 5 2 4 2" xfId="16911" xr:uid="{2C54CF53-05A7-4C46-B7B1-332A7848F455}"/>
    <cellStyle name="Normal 3 2 5 2 4 3" xfId="44826" xr:uid="{DC7E2394-EC83-4B28-BC09-A5F2CB5953AF}"/>
    <cellStyle name="Normal 3 2 5 2 5" xfId="4750" xr:uid="{093F66C2-7D6B-468F-A833-4C645EA86E8F}"/>
    <cellStyle name="Normal 3 2 5 2 5 2" xfId="46753" xr:uid="{F96513BA-42E9-4024-80BA-B1A7E73B1A94}"/>
    <cellStyle name="Normal 3 2 5 2 6" xfId="5726" xr:uid="{39C12C79-F1F3-4666-A5E8-15B03714C4F2}"/>
    <cellStyle name="Normal 3 2 5 2 6 2" xfId="47725" xr:uid="{6AF4AA2D-B568-4FAA-8DE8-CF5B996C2555}"/>
    <cellStyle name="Normal 3 2 5 2 7" xfId="6835" xr:uid="{F6B5F25E-9F4E-42D7-808B-DEB4CEFB0E38}"/>
    <cellStyle name="Normal 3 2 5 2 8" xfId="43085" xr:uid="{D38D6546-A4DA-4E3A-BE5A-5E90CEE502FE}"/>
    <cellStyle name="Normal 3 2 5 3" xfId="1884" xr:uid="{8E85A06B-192D-40A2-B338-28E5BF3E563A}"/>
    <cellStyle name="Normal 3 2 5 3 2" xfId="3650" xr:uid="{3CFF17B5-690F-470B-8361-C4FCB938735C}"/>
    <cellStyle name="Normal 3 2 5 3 2 2" xfId="13699" xr:uid="{58C2F129-2A3A-4568-B5EF-654659D87B64}"/>
    <cellStyle name="Normal 3 2 5 3 2 3" xfId="45675" xr:uid="{310EC01B-349D-453F-9F1F-C015428E53CA}"/>
    <cellStyle name="Normal 3 2 5 3 3" xfId="5021" xr:uid="{5BD5268C-1F70-4BC1-9F4D-C3148E5EEC51}"/>
    <cellStyle name="Normal 3 2 5 3 3 2" xfId="17235" xr:uid="{A08C4B1D-8800-4079-80A3-6CF07A4C37CC}"/>
    <cellStyle name="Normal 3 2 5 3 3 3" xfId="47024" xr:uid="{E7083E41-DD87-43E9-8642-CB8F7D016CFF}"/>
    <cellStyle name="Normal 3 2 5 3 4" xfId="7250" xr:uid="{5B8ACEBA-5304-4358-AA98-A4202D6CF318}"/>
    <cellStyle name="Normal 3 2 5 3 5" xfId="43934" xr:uid="{111A81FE-29B6-4B34-9ABD-C0A4F2A58A5A}"/>
    <cellStyle name="Normal 3 2 5 4" xfId="1316" xr:uid="{04EE24EF-5873-4ACC-AA92-EA74786949DD}"/>
    <cellStyle name="Normal 3 2 5 4 2" xfId="3123" xr:uid="{1805C525-A437-4114-85B8-8B19CC70C21F}"/>
    <cellStyle name="Normal 3 2 5 4 2 2" xfId="45148" xr:uid="{BCD1710C-C6BA-4EAE-9738-F91C9D698F33}"/>
    <cellStyle name="Normal 3 2 5 4 3" xfId="13079" xr:uid="{48173377-9C44-42C8-8142-7DE4606653DC}"/>
    <cellStyle name="Normal 3 2 5 4 4" xfId="43407" xr:uid="{0ED81CCA-D2AB-482C-B07C-5BF7607B4FD0}"/>
    <cellStyle name="Normal 3 2 5 5" xfId="2546" xr:uid="{A43841B3-3ED9-43DD-B5A2-643E55E168EC}"/>
    <cellStyle name="Normal 3 2 5 5 2" xfId="16661" xr:uid="{6E8F285A-7406-4E87-B4B4-450EF0861BFB}"/>
    <cellStyle name="Normal 3 2 5 5 3" xfId="44571" xr:uid="{900044FB-49D7-4CE9-892F-57E1AD9B7E25}"/>
    <cellStyle name="Normal 3 2 5 6" xfId="4494" xr:uid="{80C2DFB0-EB57-49BE-AF86-60BC7654D89E}"/>
    <cellStyle name="Normal 3 2 5 6 2" xfId="46497" xr:uid="{DF40A048-1444-4E16-B52B-6D7E5C5CA0E9}"/>
    <cellStyle name="Normal 3 2 5 7" xfId="5725" xr:uid="{B3A1DFD7-AEC8-46B4-9660-E94F07FAB60B}"/>
    <cellStyle name="Normal 3 2 5 7 2" xfId="47724" xr:uid="{65D06467-B80A-481A-AEE1-10348C4CE00E}"/>
    <cellStyle name="Normal 3 2 5 8" xfId="6253" xr:uid="{CC7103A7-ABBA-4D7E-BE74-84DACEACB33C}"/>
    <cellStyle name="Normal 3 2 5 9" xfId="42830" xr:uid="{E7004770-55C5-4AEB-8D46-150C220DE3EC}"/>
    <cellStyle name="Normal 3 2 6" xfId="662" xr:uid="{25F31E1E-043A-4C19-8BBD-5F5B302D627D}"/>
    <cellStyle name="Normal 3 2 6 2" xfId="990" xr:uid="{9324DD91-9F67-4B6C-9216-0D3565241BFA}"/>
    <cellStyle name="Normal 3 2 6 2 2" xfId="2132" xr:uid="{08C5FC27-B3B6-497B-9D55-4634A8C9C7F3}"/>
    <cellStyle name="Normal 3 2 6 2 2 2" xfId="3895" xr:uid="{AD1ADEF6-1D3C-43BE-ABAA-D5F6F0336C14}"/>
    <cellStyle name="Normal 3 2 6 2 2 2 2" xfId="16030" xr:uid="{B25CC7C7-7BA8-4C45-AADC-E9C730947D0D}"/>
    <cellStyle name="Normal 3 2 6 2 2 2 3" xfId="45920" xr:uid="{10838967-D4CA-4857-8AC0-A2F3624F5DA3}"/>
    <cellStyle name="Normal 3 2 6 2 2 3" xfId="5266" xr:uid="{F62FF91A-15BF-42F9-8C1E-76BD55A45BC5}"/>
    <cellStyle name="Normal 3 2 6 2 2 3 2" xfId="19557" xr:uid="{2B3DA424-2A39-4780-BCD5-EA316DFF937E}"/>
    <cellStyle name="Normal 3 2 6 2 2 3 3" xfId="47269" xr:uid="{AA02894D-036A-4A32-B807-0A951846C250}"/>
    <cellStyle name="Normal 3 2 6 2 2 4" xfId="12457" xr:uid="{CA705DBE-A2C7-442C-AF49-E23D1250F02A}"/>
    <cellStyle name="Normal 3 2 6 2 2 5" xfId="44179" xr:uid="{AD31E438-5453-4B7F-B635-D71C9D1687DF}"/>
    <cellStyle name="Normal 3 2 6 2 3" xfId="1573" xr:uid="{82CB5ED8-E8C7-43D8-B365-EC474305B3E1}"/>
    <cellStyle name="Normal 3 2 6 2 3 2" xfId="3380" xr:uid="{C16BDC89-3576-439F-98C4-1AA37D14937F}"/>
    <cellStyle name="Normal 3 2 6 2 3 2 2" xfId="45405" xr:uid="{A41C7F10-8871-47F7-9B66-72DC246784EB}"/>
    <cellStyle name="Normal 3 2 6 2 3 3" xfId="13376" xr:uid="{51DE5632-2D62-47F1-B3D4-5B286C9498AB}"/>
    <cellStyle name="Normal 3 2 6 2 3 4" xfId="43664" xr:uid="{238B683C-F8C4-4E4A-8439-4A9C8CA667F8}"/>
    <cellStyle name="Normal 3 2 6 2 4" xfId="2802" xr:uid="{E7542E6F-936D-4589-90B0-0FD52BAF3873}"/>
    <cellStyle name="Normal 3 2 6 2 4 2" xfId="16912" xr:uid="{8F01D791-F694-418D-85BA-3B6DE6102823}"/>
    <cellStyle name="Normal 3 2 6 2 4 3" xfId="44827" xr:uid="{9D27B644-2A23-4872-A4F7-F9747E2F2A24}"/>
    <cellStyle name="Normal 3 2 6 2 5" xfId="4751" xr:uid="{E7E072DC-E54C-4E0E-A981-5CD2DAAFF23A}"/>
    <cellStyle name="Normal 3 2 6 2 5 2" xfId="46754" xr:uid="{700E6A2E-BC92-4FD3-8E01-93635F6385E8}"/>
    <cellStyle name="Normal 3 2 6 2 6" xfId="5728" xr:uid="{717A6A37-6785-494E-9A5D-3E97FB58BEBE}"/>
    <cellStyle name="Normal 3 2 6 2 6 2" xfId="47727" xr:uid="{A404E216-D725-449E-AC73-A8DDC4142415}"/>
    <cellStyle name="Normal 3 2 6 2 7" xfId="6836" xr:uid="{E8A2F715-A004-45B0-BB7D-2A900D021835}"/>
    <cellStyle name="Normal 3 2 6 2 8" xfId="43086" xr:uid="{64020DEB-CF5F-4C0A-9E66-84AC6C232048}"/>
    <cellStyle name="Normal 3 2 6 3" xfId="1885" xr:uid="{6296578A-2EE6-489A-9BF9-7E9ED822BCCA}"/>
    <cellStyle name="Normal 3 2 6 3 2" xfId="3651" xr:uid="{1A5540E9-EC88-464C-9003-1A7A717B9163}"/>
    <cellStyle name="Normal 3 2 6 3 2 2" xfId="13700" xr:uid="{9D3645C3-F62E-4695-A3AA-A2BCB5D358DF}"/>
    <cellStyle name="Normal 3 2 6 3 2 3" xfId="45676" xr:uid="{F00F6E11-B953-458D-A4D3-D4D0BCCD1562}"/>
    <cellStyle name="Normal 3 2 6 3 3" xfId="5022" xr:uid="{1D16E7EE-5E3E-452E-A440-BDE18EC4CF08}"/>
    <cellStyle name="Normal 3 2 6 3 3 2" xfId="17236" xr:uid="{C1A49163-AAD4-46CE-8F97-5851CA2E532C}"/>
    <cellStyle name="Normal 3 2 6 3 3 3" xfId="47025" xr:uid="{30C59855-08C1-4384-9F54-393D81513E00}"/>
    <cellStyle name="Normal 3 2 6 3 4" xfId="7251" xr:uid="{0B1FA5B5-2352-4E3F-AA69-02E35DFD3DD9}"/>
    <cellStyle name="Normal 3 2 6 3 5" xfId="43935" xr:uid="{90C37021-C212-441F-B566-4981041A2D94}"/>
    <cellStyle name="Normal 3 2 6 4" xfId="1317" xr:uid="{0B01B46E-1A87-45F7-8D9D-64FD1387712A}"/>
    <cellStyle name="Normal 3 2 6 4 2" xfId="3124" xr:uid="{B0D7E535-16B5-4E6F-8A3C-1161D073A599}"/>
    <cellStyle name="Normal 3 2 6 4 2 2" xfId="45149" xr:uid="{A02D161A-7170-4914-9E30-C40806A04490}"/>
    <cellStyle name="Normal 3 2 6 4 3" xfId="13080" xr:uid="{F8231F33-9563-42EE-BFA2-E77FD38C2C69}"/>
    <cellStyle name="Normal 3 2 6 4 4" xfId="43408" xr:uid="{AB46EBC7-BD3B-40C6-8E9A-8E1A692A9D9F}"/>
    <cellStyle name="Normal 3 2 6 5" xfId="2547" xr:uid="{686A9FD3-89C2-4704-BDA8-27AF36F47F39}"/>
    <cellStyle name="Normal 3 2 6 5 2" xfId="16662" xr:uid="{C892E9ED-A5C1-469E-B11D-AC664F9C97F9}"/>
    <cellStyle name="Normal 3 2 6 5 3" xfId="44572" xr:uid="{354E6A0B-DBB0-4768-B60D-8593769AD383}"/>
    <cellStyle name="Normal 3 2 6 6" xfId="4495" xr:uid="{4A575702-61D0-4410-A390-D1E642F83504}"/>
    <cellStyle name="Normal 3 2 6 6 2" xfId="46498" xr:uid="{40F48A8F-5CAD-4BC8-9CD9-6613264A2451}"/>
    <cellStyle name="Normal 3 2 6 7" xfId="5727" xr:uid="{35390D94-6A59-4616-9783-5BA24F2B324F}"/>
    <cellStyle name="Normal 3 2 6 7 2" xfId="47726" xr:uid="{C3D82C38-C3CA-4B74-BD0E-77FC62AEEBD7}"/>
    <cellStyle name="Normal 3 2 6 8" xfId="6254" xr:uid="{1CE20DB3-1CC3-49C6-A4DA-4072AE18D95E}"/>
    <cellStyle name="Normal 3 2 6 9" xfId="42831" xr:uid="{F46C208F-FBC6-4FB2-AFEA-1B274BE26A54}"/>
    <cellStyle name="Normal 3 2 7" xfId="663" xr:uid="{E40ACE71-78B4-4BF8-B8B3-7ACBFB308089}"/>
    <cellStyle name="Normal 3 2 7 2" xfId="991" xr:uid="{1C041342-9DE1-4699-875F-66530C56D1E4}"/>
    <cellStyle name="Normal 3 2 7 2 2" xfId="2133" xr:uid="{24847482-3858-4718-8A30-34182182BA74}"/>
    <cellStyle name="Normal 3 2 7 2 2 2" xfId="3896" xr:uid="{2FC44532-73F3-433E-876B-1EFCB5CE23F5}"/>
    <cellStyle name="Normal 3 2 7 2 2 2 2" xfId="45921" xr:uid="{614A274C-4F2A-4B0B-9067-64C7A371676F}"/>
    <cellStyle name="Normal 3 2 7 2 2 3" xfId="5267" xr:uid="{80A6C666-5E7F-4E1B-8323-40E28E3354F3}"/>
    <cellStyle name="Normal 3 2 7 2 2 3 2" xfId="47270" xr:uid="{82CDDF5F-FC54-4088-B216-9C1E864F1CDB}"/>
    <cellStyle name="Normal 3 2 7 2 2 4" xfId="13377" xr:uid="{5CE08245-257A-46F8-860E-C83EC4522B14}"/>
    <cellStyle name="Normal 3 2 7 2 2 5" xfId="44180" xr:uid="{EFDACBD9-C2D7-414E-9F32-1E8DC7ED218F}"/>
    <cellStyle name="Normal 3 2 7 2 3" xfId="1574" xr:uid="{D3CDC5F1-0A2A-4E09-A9F7-986D6EA960F9}"/>
    <cellStyle name="Normal 3 2 7 2 3 2" xfId="3381" xr:uid="{7BAC4C9E-E810-4349-B4DB-1F7321DD83CE}"/>
    <cellStyle name="Normal 3 2 7 2 3 2 2" xfId="45406" xr:uid="{3A13B373-D87A-4677-B526-8A315DC4FB3C}"/>
    <cellStyle name="Normal 3 2 7 2 3 3" xfId="16913" xr:uid="{A974D62A-CDFE-4670-BE98-4EA49A1E8E6B}"/>
    <cellStyle name="Normal 3 2 7 2 3 4" xfId="43665" xr:uid="{B4CC8EBB-7CB4-4A96-AB17-A399378FE174}"/>
    <cellStyle name="Normal 3 2 7 2 4" xfId="2803" xr:uid="{86C6D7C7-BF80-46D5-A7E5-21D7856711B6}"/>
    <cellStyle name="Normal 3 2 7 2 4 2" xfId="44828" xr:uid="{BFD17B23-36B0-4B9A-ABE0-59E00FE750A3}"/>
    <cellStyle name="Normal 3 2 7 2 5" xfId="4752" xr:uid="{EEDAAA86-07D7-45F1-AE5F-DB9013D6BE97}"/>
    <cellStyle name="Normal 3 2 7 2 5 2" xfId="46755" xr:uid="{DBACADAA-6A5A-45E6-A41E-3BE327BE113A}"/>
    <cellStyle name="Normal 3 2 7 2 6" xfId="5730" xr:uid="{C5DC017E-DE21-4AFB-BBA7-8F3E4DF5B43B}"/>
    <cellStyle name="Normal 3 2 7 2 6 2" xfId="47729" xr:uid="{87061B51-03E3-4700-8DD5-5D0C02F2D2F5}"/>
    <cellStyle name="Normal 3 2 7 2 7" xfId="6837" xr:uid="{0AAA61D7-8395-450C-A656-DD903814A5A3}"/>
    <cellStyle name="Normal 3 2 7 2 8" xfId="43087" xr:uid="{96A31EB5-B233-4678-B43A-DE0A2EBAF780}"/>
    <cellStyle name="Normal 3 2 7 3" xfId="1886" xr:uid="{5CF03F5A-8D89-45CF-8F22-D0AD9BC7ECB0}"/>
    <cellStyle name="Normal 3 2 7 3 2" xfId="3652" xr:uid="{38CB2804-BD7C-4B2F-A8D3-AA616B536AAF}"/>
    <cellStyle name="Normal 3 2 7 3 2 2" xfId="13701" xr:uid="{E4461FAD-3A49-430F-8D51-4EDA2AC09F6C}"/>
    <cellStyle name="Normal 3 2 7 3 2 3" xfId="45677" xr:uid="{DCD2DB45-29CE-448A-81F5-32A6ADC709E8}"/>
    <cellStyle name="Normal 3 2 7 3 3" xfId="5023" xr:uid="{15FCFDFE-1C4C-4E12-9D8F-624AEE87754A}"/>
    <cellStyle name="Normal 3 2 7 3 3 2" xfId="17237" xr:uid="{980329C2-FB0A-4163-B168-7D3E1F363483}"/>
    <cellStyle name="Normal 3 2 7 3 3 3" xfId="47026" xr:uid="{1CF864B5-A04C-487B-B709-5AE763C76460}"/>
    <cellStyle name="Normal 3 2 7 3 4" xfId="7252" xr:uid="{005E3218-B1FD-4D4B-95A5-5DD401B4942F}"/>
    <cellStyle name="Normal 3 2 7 3 5" xfId="43936" xr:uid="{D4AB57D9-4398-43DA-BCA9-6F6D4367F146}"/>
    <cellStyle name="Normal 3 2 7 4" xfId="1318" xr:uid="{9B1D5677-EF0E-4157-8588-68CD12F94E1A}"/>
    <cellStyle name="Normal 3 2 7 4 2" xfId="3125" xr:uid="{A6A2F525-2D71-476C-BD09-FAF3FDF11E2D}"/>
    <cellStyle name="Normal 3 2 7 4 2 2" xfId="45150" xr:uid="{4231500E-15E4-48CE-A58B-D9EEDCD72E25}"/>
    <cellStyle name="Normal 3 2 7 4 3" xfId="13081" xr:uid="{6BA2C3F0-E724-4176-BD2F-76ABC69A39E3}"/>
    <cellStyle name="Normal 3 2 7 4 4" xfId="43409" xr:uid="{12CCA173-DA7A-4C6C-8712-0EBF7F132182}"/>
    <cellStyle name="Normal 3 2 7 5" xfId="2548" xr:uid="{E4D02947-D445-4F5E-878C-00715666177A}"/>
    <cellStyle name="Normal 3 2 7 5 2" xfId="16663" xr:uid="{3A5AC619-FD7F-43DD-B87F-C7E1849BB2C8}"/>
    <cellStyle name="Normal 3 2 7 5 3" xfId="44573" xr:uid="{FDE0680D-9BE5-497C-AED0-8069275773C9}"/>
    <cellStyle name="Normal 3 2 7 6" xfId="4496" xr:uid="{0A6E2329-84DE-4611-A404-6F461EA33750}"/>
    <cellStyle name="Normal 3 2 7 6 2" xfId="46499" xr:uid="{CC91AA4D-E7C2-4FB1-BF5D-4C525FFCA375}"/>
    <cellStyle name="Normal 3 2 7 7" xfId="5729" xr:uid="{F8387B69-D5F2-4776-BB5B-62E56C791CAB}"/>
    <cellStyle name="Normal 3 2 7 7 2" xfId="47728" xr:uid="{51768AF0-53F3-452F-85D8-B4E2ABF28392}"/>
    <cellStyle name="Normal 3 2 7 8" xfId="6255" xr:uid="{E7BA6B30-B6EB-4233-A6CD-B534B9FF112A}"/>
    <cellStyle name="Normal 3 2 7 9" xfId="42832" xr:uid="{078A1373-E78D-4004-90F6-EFD1FF2DB00E}"/>
    <cellStyle name="Normal 3 2 8" xfId="772" xr:uid="{26CB55E1-FF93-42E9-B4D0-107735671636}"/>
    <cellStyle name="Normal 3 2 9" xfId="48035" xr:uid="{E65C400A-348D-41EC-83FB-FA80853944B5}"/>
    <cellStyle name="Normal 3 3" xfId="55" xr:uid="{E5F5A1AB-7D2B-4D12-AFED-3F5233B29381}"/>
    <cellStyle name="Normal 3 3 2" xfId="115" xr:uid="{D404052E-2E4D-40C4-A878-55A9B79AA317}"/>
    <cellStyle name="Normal 3 3 2 10" xfId="6256" xr:uid="{B5837933-8AB2-495C-8819-B0F731DC8870}"/>
    <cellStyle name="Normal 3 3 2 2" xfId="665" xr:uid="{A7FD0677-0D3B-4981-93C7-7BB5DBA02843}"/>
    <cellStyle name="Normal 3 3 2 2 2" xfId="993" xr:uid="{A4376D2E-AFB4-4F70-B9B5-A59A77BBD62E}"/>
    <cellStyle name="Normal 3 3 2 2 2 2" xfId="2135" xr:uid="{E4C41A0D-A7E9-467A-A195-3E207136D52A}"/>
    <cellStyle name="Normal 3 3 2 2 2 2 2" xfId="3898" xr:uid="{A9E971AB-BEFF-453F-9413-6CE60CD4821E}"/>
    <cellStyle name="Normal 3 3 2 2 2 2 2 2" xfId="45923" xr:uid="{BCC4229A-FB42-4B49-A2A7-EC82336F304D}"/>
    <cellStyle name="Normal 3 3 2 2 2 2 3" xfId="5269" xr:uid="{AD151B22-27CB-499F-92DA-E6BD6B2506E4}"/>
    <cellStyle name="Normal 3 3 2 2 2 2 3 2" xfId="47272" xr:uid="{2C412CA9-A19E-4E00-9986-3118301DAFC7}"/>
    <cellStyle name="Normal 3 3 2 2 2 2 4" xfId="13379" xr:uid="{15AA113D-EDCF-4876-9A49-D3D469308FC7}"/>
    <cellStyle name="Normal 3 3 2 2 2 2 5" xfId="44182" xr:uid="{C48BE6DE-7E84-496A-B5A3-3FAACBB01560}"/>
    <cellStyle name="Normal 3 3 2 2 2 3" xfId="1576" xr:uid="{802D9232-366E-44A3-A25F-FB70A491658A}"/>
    <cellStyle name="Normal 3 3 2 2 2 3 2" xfId="3383" xr:uid="{5C3D3008-33FC-41FB-8A30-F28FD052B26A}"/>
    <cellStyle name="Normal 3 3 2 2 2 3 2 2" xfId="45408" xr:uid="{8518FD44-D38C-4F5A-822B-9852770BDFF1}"/>
    <cellStyle name="Normal 3 3 2 2 2 3 3" xfId="16915" xr:uid="{C63C6881-F28C-475E-B10D-7F193E41DC9D}"/>
    <cellStyle name="Normal 3 3 2 2 2 3 4" xfId="43667" xr:uid="{6944A5C7-77EF-45E9-8D52-C13A6A142429}"/>
    <cellStyle name="Normal 3 3 2 2 2 4" xfId="2805" xr:uid="{4028C487-4F09-4390-B218-3924A052CEC6}"/>
    <cellStyle name="Normal 3 3 2 2 2 4 2" xfId="44830" xr:uid="{FD2090C0-827A-4ABB-AEFE-4FE155EDE8AA}"/>
    <cellStyle name="Normal 3 3 2 2 2 5" xfId="4754" xr:uid="{831D0AAB-87E4-4DF4-B35C-8393334FA452}"/>
    <cellStyle name="Normal 3 3 2 2 2 5 2" xfId="46757" xr:uid="{ECC951B4-7D96-4D59-BA87-E8D91EA7B80E}"/>
    <cellStyle name="Normal 3 3 2 2 2 6" xfId="5732" xr:uid="{28886097-505D-488E-A3EC-4EEAA5756859}"/>
    <cellStyle name="Normal 3 3 2 2 2 6 2" xfId="47731" xr:uid="{DB3156F1-A91B-4985-A166-3E58F3B53AF5}"/>
    <cellStyle name="Normal 3 3 2 2 2 7" xfId="6839" xr:uid="{BB3C2ADD-A2F1-45B8-B123-4048F7D11D9F}"/>
    <cellStyle name="Normal 3 3 2 2 2 8" xfId="43089" xr:uid="{5D9C3854-B53D-4653-AA0B-785B4F6FDE4D}"/>
    <cellStyle name="Normal 3 3 2 2 3" xfId="1888" xr:uid="{3350D7E9-BC1A-42A3-BEC6-7B6E0BFA69A0}"/>
    <cellStyle name="Normal 3 3 2 2 3 2" xfId="3654" xr:uid="{6FA89557-9678-4BEF-ABB0-B0461C684270}"/>
    <cellStyle name="Normal 3 3 2 2 3 2 2" xfId="13703" xr:uid="{B0B3696C-BBA7-4BFD-B0D0-F9E33D49C252}"/>
    <cellStyle name="Normal 3 3 2 2 3 2 3" xfId="45679" xr:uid="{95623EAE-917D-4B83-B0DA-2F0657733A6C}"/>
    <cellStyle name="Normal 3 3 2 2 3 3" xfId="5025" xr:uid="{D09E3386-BA82-4DC9-80AC-E558540BC0BC}"/>
    <cellStyle name="Normal 3 3 2 2 3 3 2" xfId="17239" xr:uid="{4F71C87C-16DA-432E-A440-A0C486D4E27D}"/>
    <cellStyle name="Normal 3 3 2 2 3 3 3" xfId="47028" xr:uid="{0A22436B-E6B8-4691-B5F9-799C848D7E5C}"/>
    <cellStyle name="Normal 3 3 2 2 3 4" xfId="7254" xr:uid="{E7A240B1-848A-43C2-8D11-FB02A41C8383}"/>
    <cellStyle name="Normal 3 3 2 2 3 5" xfId="43938" xr:uid="{E2F5B2CB-1011-474C-9867-E3290A02230D}"/>
    <cellStyle name="Normal 3 3 2 2 4" xfId="1320" xr:uid="{DB8DC0DB-722C-4D54-9E8C-A82EB2DEE542}"/>
    <cellStyle name="Normal 3 3 2 2 4 2" xfId="3127" xr:uid="{CA1324E8-7475-4683-8CD4-FF86CACA92A8}"/>
    <cellStyle name="Normal 3 3 2 2 4 2 2" xfId="45152" xr:uid="{2E393DF6-62A1-42C8-87A2-2D6414ADFD14}"/>
    <cellStyle name="Normal 3 3 2 2 4 3" xfId="6892" xr:uid="{B061D0DD-38A7-463F-8816-2204DF5F6AD4}"/>
    <cellStyle name="Normal 3 3 2 2 4 4" xfId="43411" xr:uid="{F4745D8B-903F-4E4F-B060-50C02E4A8DBF}"/>
    <cellStyle name="Normal 3 3 2 2 5" xfId="2550" xr:uid="{7922D7EA-A35B-48C5-A613-134D5DEE9191}"/>
    <cellStyle name="Normal 3 3 2 2 5 2" xfId="13083" xr:uid="{B96CE11D-E808-4543-9458-967B088A88A1}"/>
    <cellStyle name="Normal 3 3 2 2 5 3" xfId="44575" xr:uid="{6C785AF6-BBC4-43FB-A482-3DC6AAE8B471}"/>
    <cellStyle name="Normal 3 3 2 2 6" xfId="4498" xr:uid="{49803B6A-E913-4E0D-8E2A-0278BA9C478F}"/>
    <cellStyle name="Normal 3 3 2 2 6 2" xfId="16665" xr:uid="{455C7564-7ED9-43D2-930F-D3E6478A3F88}"/>
    <cellStyle name="Normal 3 3 2 2 6 3" xfId="46501" xr:uid="{B173CAF1-7A0A-4DFB-B963-C5CE79746EE2}"/>
    <cellStyle name="Normal 3 3 2 2 7" xfId="5731" xr:uid="{D4B4514D-0F24-4C9D-B69E-A8F6DDD22F2A}"/>
    <cellStyle name="Normal 3 3 2 2 7 2" xfId="47730" xr:uid="{083D05E3-F127-4751-B803-E826A6E56BB8}"/>
    <cellStyle name="Normal 3 3 2 2 8" xfId="6257" xr:uid="{08899584-666C-4494-B14C-D20D501D0401}"/>
    <cellStyle name="Normal 3 3 2 2 9" xfId="42834" xr:uid="{C8F8481E-B0ED-4E28-A1E9-B4F5F689DB71}"/>
    <cellStyle name="Normal 3 3 2 3" xfId="666" xr:uid="{5C8B01F8-8B3A-40FD-8DD6-D2E43B5030A1}"/>
    <cellStyle name="Normal 3 3 2 3 2" xfId="994" xr:uid="{964341F9-73A3-4AB0-9AF5-7B2386438FE2}"/>
    <cellStyle name="Normal 3 3 2 3 2 2" xfId="2136" xr:uid="{1519CABA-C733-4BA4-A3CB-2EA838E3E2D9}"/>
    <cellStyle name="Normal 3 3 2 3 2 2 2" xfId="3899" xr:uid="{CA3494C6-020D-4173-93CD-A9C7C5B3ADA7}"/>
    <cellStyle name="Normal 3 3 2 3 2 2 2 2" xfId="45924" xr:uid="{E62EBE55-DB6C-40C6-9F86-C8E9CC1C9BC6}"/>
    <cellStyle name="Normal 3 3 2 3 2 2 3" xfId="5270" xr:uid="{F1164C16-4BC0-4C38-B190-5D3DC5CA7736}"/>
    <cellStyle name="Normal 3 3 2 3 2 2 3 2" xfId="47273" xr:uid="{E16533EF-EC70-4D18-84A9-7EB8484456F3}"/>
    <cellStyle name="Normal 3 3 2 3 2 2 4" xfId="13380" xr:uid="{B9D48F2B-90E0-4941-A08D-B767BE2669CB}"/>
    <cellStyle name="Normal 3 3 2 3 2 2 5" xfId="44183" xr:uid="{607E37A3-6F6C-43EE-BF58-A646226621D3}"/>
    <cellStyle name="Normal 3 3 2 3 2 3" xfId="1577" xr:uid="{34C1F2EB-E790-4324-A3EE-E48788F5CEC2}"/>
    <cellStyle name="Normal 3 3 2 3 2 3 2" xfId="3384" xr:uid="{618E379D-E324-4F65-8541-1E8FC1D89A48}"/>
    <cellStyle name="Normal 3 3 2 3 2 3 2 2" xfId="45409" xr:uid="{0CFBF2C7-FF92-4E92-B2BB-EADBF46D9C8A}"/>
    <cellStyle name="Normal 3 3 2 3 2 3 3" xfId="16916" xr:uid="{821618EF-0113-443B-B1DD-7AFA8B6CBD29}"/>
    <cellStyle name="Normal 3 3 2 3 2 3 4" xfId="43668" xr:uid="{DE442D52-181A-4B29-AB7B-E3D8156B620D}"/>
    <cellStyle name="Normal 3 3 2 3 2 4" xfId="2806" xr:uid="{11DFE928-0738-45C4-A405-3571859E3046}"/>
    <cellStyle name="Normal 3 3 2 3 2 4 2" xfId="44831" xr:uid="{EBAADDA9-B0E7-4694-93C3-9A870977F6DF}"/>
    <cellStyle name="Normal 3 3 2 3 2 5" xfId="4755" xr:uid="{6B53F013-D881-4E1B-B08A-119D10D2A0BA}"/>
    <cellStyle name="Normal 3 3 2 3 2 5 2" xfId="46758" xr:uid="{3701092D-13ED-47C2-85BF-B68640A36383}"/>
    <cellStyle name="Normal 3 3 2 3 2 6" xfId="5734" xr:uid="{37B63A23-4633-4E22-BFC5-E217F87B9879}"/>
    <cellStyle name="Normal 3 3 2 3 2 6 2" xfId="47733" xr:uid="{F3C0677C-529F-42B1-A60B-5E96F9AB4ED1}"/>
    <cellStyle name="Normal 3 3 2 3 2 7" xfId="6840" xr:uid="{4C72131C-5CB6-4DE2-B1B4-79F3AE65F3A6}"/>
    <cellStyle name="Normal 3 3 2 3 2 8" xfId="43090" xr:uid="{C67A80F4-C403-44C8-A3CA-0894BE875D0F}"/>
    <cellStyle name="Normal 3 3 2 3 3" xfId="1889" xr:uid="{3BF44214-BCEB-4396-8C4A-2B25341BB83D}"/>
    <cellStyle name="Normal 3 3 2 3 3 2" xfId="3655" xr:uid="{E9A2EC31-68BB-4B93-A355-71F65883238F}"/>
    <cellStyle name="Normal 3 3 2 3 3 2 2" xfId="13704" xr:uid="{27747CCB-30D4-4FAE-9391-F129E24C2DF9}"/>
    <cellStyle name="Normal 3 3 2 3 3 2 3" xfId="45680" xr:uid="{B69498AB-6E2E-42BF-928E-8576BF23817F}"/>
    <cellStyle name="Normal 3 3 2 3 3 3" xfId="5026" xr:uid="{D2D7F3B0-C36E-42A2-8840-4312F8E9AE39}"/>
    <cellStyle name="Normal 3 3 2 3 3 3 2" xfId="17240" xr:uid="{FA52DFF5-576D-4055-91D1-C8C90E2741A6}"/>
    <cellStyle name="Normal 3 3 2 3 3 3 3" xfId="47029" xr:uid="{70FD1B2E-A8E4-43AA-9C36-65ABD5EA5898}"/>
    <cellStyle name="Normal 3 3 2 3 3 4" xfId="7255" xr:uid="{F83F1B4F-910F-4C85-93EC-BD886C74AF06}"/>
    <cellStyle name="Normal 3 3 2 3 3 5" xfId="43939" xr:uid="{629117DF-98A5-47A6-9F0C-827E6F6E72A9}"/>
    <cellStyle name="Normal 3 3 2 3 4" xfId="1321" xr:uid="{28A928AE-9FA1-43F7-AFEC-33ACB7D29F89}"/>
    <cellStyle name="Normal 3 3 2 3 4 2" xfId="3128" xr:uid="{66877112-987B-41C0-8C24-0C2E16259C23}"/>
    <cellStyle name="Normal 3 3 2 3 4 2 2" xfId="45153" xr:uid="{C3DBA9B5-1519-464C-9834-196D5E404EBA}"/>
    <cellStyle name="Normal 3 3 2 3 4 3" xfId="9545" xr:uid="{77EFDBCB-46A3-4653-A7B6-1C32574CD9C8}"/>
    <cellStyle name="Normal 3 3 2 3 4 4" xfId="43412" xr:uid="{11C34145-7933-4DDD-B0B3-6306889D644F}"/>
    <cellStyle name="Normal 3 3 2 3 5" xfId="2551" xr:uid="{17EF4F22-7D05-42CA-ACF7-C581EF9300CB}"/>
    <cellStyle name="Normal 3 3 2 3 5 2" xfId="13084" xr:uid="{D6B0F572-7C05-4217-A38A-5AD908ED7E6F}"/>
    <cellStyle name="Normal 3 3 2 3 5 3" xfId="44576" xr:uid="{811D960C-5102-4B8C-8C6A-7B8DDA0DD0A1}"/>
    <cellStyle name="Normal 3 3 2 3 6" xfId="4499" xr:uid="{257DE74B-E90A-4CEE-B104-3874A2F2DB52}"/>
    <cellStyle name="Normal 3 3 2 3 6 2" xfId="16666" xr:uid="{C7F3917B-3CE5-45D3-B115-75FBBC9A19F7}"/>
    <cellStyle name="Normal 3 3 2 3 6 3" xfId="46502" xr:uid="{85D406E0-2F94-4FAC-95BE-54DE6A2DD6F7}"/>
    <cellStyle name="Normal 3 3 2 3 7" xfId="5733" xr:uid="{EEDC154A-447F-4803-B533-49946A130292}"/>
    <cellStyle name="Normal 3 3 2 3 7 2" xfId="47732" xr:uid="{A2DA072B-20A8-4BFE-8718-DC9ADF3EE149}"/>
    <cellStyle name="Normal 3 3 2 3 8" xfId="6258" xr:uid="{622621C4-915E-4AF6-B025-BCF005AB0B7A}"/>
    <cellStyle name="Normal 3 3 2 3 9" xfId="42835" xr:uid="{656D56BD-3C0A-4794-9266-E244D8E12724}"/>
    <cellStyle name="Normal 3 3 2 4" xfId="781" xr:uid="{FB668968-1AED-4D4E-98C8-0E1DE3D222B3}"/>
    <cellStyle name="Normal 3 3 2 4 2" xfId="8873" xr:uid="{3CDD01E1-07E6-4BA9-A944-041F661E0CE8}"/>
    <cellStyle name="Normal 3 3 2 4 3" xfId="13378" xr:uid="{4E37599A-7AE1-4117-8AA7-8E692DC9D165}"/>
    <cellStyle name="Normal 3 3 2 4 4" xfId="16914" xr:uid="{BB2E7124-DB44-4761-961B-59FA1E2EB527}"/>
    <cellStyle name="Normal 3 3 2 4 5" xfId="6838" xr:uid="{C84B6FE4-BA93-49C2-81F4-186C0C0761E7}"/>
    <cellStyle name="Normal 3 3 2 5" xfId="664" xr:uid="{48B61B2C-78DD-4BA4-A993-EA27A3532EFF}"/>
    <cellStyle name="Normal 3 3 2 5 2" xfId="992" xr:uid="{9ACF219F-B640-4EF6-9D12-7BC7E3CEEC4A}"/>
    <cellStyle name="Normal 3 3 2 5 2 2" xfId="2134" xr:uid="{E9C0CC5B-E067-4E1B-84D5-457417C4113B}"/>
    <cellStyle name="Normal 3 3 2 5 2 2 2" xfId="3897" xr:uid="{E59ADE1D-CA20-464D-86D2-939EAE43B82C}"/>
    <cellStyle name="Normal 3 3 2 5 2 2 2 2" xfId="45922" xr:uid="{7B2B26E8-6ABF-4ADA-AF90-4136E4486787}"/>
    <cellStyle name="Normal 3 3 2 5 2 2 3" xfId="5268" xr:uid="{04CD4838-0A4C-4814-8704-1E6776867A78}"/>
    <cellStyle name="Normal 3 3 2 5 2 2 3 2" xfId="47271" xr:uid="{500242C8-5845-4860-90F4-6F39B44BAE8F}"/>
    <cellStyle name="Normal 3 3 2 5 2 2 4" xfId="44181" xr:uid="{F9041A90-6DE8-4559-A013-E946D151D919}"/>
    <cellStyle name="Normal 3 3 2 5 2 3" xfId="1575" xr:uid="{9F551B5E-12DD-4813-BE7A-64DB45D4F47F}"/>
    <cellStyle name="Normal 3 3 2 5 2 3 2" xfId="3382" xr:uid="{CC63BD4A-6C18-4F62-8444-B05707F0A2EB}"/>
    <cellStyle name="Normal 3 3 2 5 2 3 2 2" xfId="45407" xr:uid="{5FDF43D2-9A28-4252-B387-E1E602E161F8}"/>
    <cellStyle name="Normal 3 3 2 5 2 3 3" xfId="43666" xr:uid="{B61BC1DE-2525-4191-8C94-69018F92B0DD}"/>
    <cellStyle name="Normal 3 3 2 5 2 4" xfId="2804" xr:uid="{7B54DDD9-25B5-4905-A602-A605DF2309FD}"/>
    <cellStyle name="Normal 3 3 2 5 2 4 2" xfId="44829" xr:uid="{AF4AE5E0-FBAC-40C6-BE63-D13FF4F29A46}"/>
    <cellStyle name="Normal 3 3 2 5 2 5" xfId="4753" xr:uid="{2D66E7B3-ECE7-46D9-9385-36E335C51544}"/>
    <cellStyle name="Normal 3 3 2 5 2 5 2" xfId="46756" xr:uid="{51707A05-E368-4A15-9F37-A32EE255FB2C}"/>
    <cellStyle name="Normal 3 3 2 5 2 6" xfId="5736" xr:uid="{30F2B2CD-D585-4632-B696-AAEE38AF5D81}"/>
    <cellStyle name="Normal 3 3 2 5 2 6 2" xfId="47735" xr:uid="{8B8EAFBA-BF77-49D8-A9FE-2F8D6C3DB90C}"/>
    <cellStyle name="Normal 3 3 2 5 2 7" xfId="8062" xr:uid="{604738D8-7D4D-4518-9E28-F33A14CA5311}"/>
    <cellStyle name="Normal 3 3 2 5 2 8" xfId="43088" xr:uid="{38EB527F-00B9-4F13-8984-2F76D7EB6387}"/>
    <cellStyle name="Normal 3 3 2 5 3" xfId="1887" xr:uid="{F68CD681-933D-4FD5-AC21-1BD2BCF4BEA0}"/>
    <cellStyle name="Normal 3 3 2 5 3 2" xfId="3653" xr:uid="{9947F8D0-EC8D-473F-8FCC-AFD86A55965A}"/>
    <cellStyle name="Normal 3 3 2 5 3 2 2" xfId="45678" xr:uid="{F46BCE4F-547B-4979-BF2C-99A5B54AE783}"/>
    <cellStyle name="Normal 3 3 2 5 3 3" xfId="5024" xr:uid="{F692DB05-5915-4F12-8AAC-46C25A8ADA5A}"/>
    <cellStyle name="Normal 3 3 2 5 3 3 2" xfId="47027" xr:uid="{FAFEE8DB-505B-4531-83B3-7F7C9A5E5C12}"/>
    <cellStyle name="Normal 3 3 2 5 3 4" xfId="13702" xr:uid="{55666D59-3E73-4C3E-9E16-C9E8FEB9AD23}"/>
    <cellStyle name="Normal 3 3 2 5 3 5" xfId="43937" xr:uid="{7E0C952F-3B22-4CD7-B55E-F82B08D24BE5}"/>
    <cellStyle name="Normal 3 3 2 5 4" xfId="1319" xr:uid="{8C486C73-FE46-4B6E-98B2-25D361D71FB6}"/>
    <cellStyle name="Normal 3 3 2 5 4 2" xfId="3126" xr:uid="{A75FCB4A-43A1-4D4A-9AD3-B9B627F89110}"/>
    <cellStyle name="Normal 3 3 2 5 4 2 2" xfId="45151" xr:uid="{C6264EB2-3AF6-4FEC-9437-11A0095BCB6D}"/>
    <cellStyle name="Normal 3 3 2 5 4 3" xfId="17238" xr:uid="{824BA7FC-6057-4769-AD6A-8CA2D248139E}"/>
    <cellStyle name="Normal 3 3 2 5 4 4" xfId="43410" xr:uid="{D9591E49-2D87-438D-9FE2-A9A07F1C1C11}"/>
    <cellStyle name="Normal 3 3 2 5 5" xfId="2549" xr:uid="{48B525C3-C738-46ED-BA57-BA1A6285CBAC}"/>
    <cellStyle name="Normal 3 3 2 5 5 2" xfId="44574" xr:uid="{F8CF1265-DF88-4C7F-A3F5-8568D6857CA4}"/>
    <cellStyle name="Normal 3 3 2 5 6" xfId="4497" xr:uid="{CB119651-0FE8-4936-9445-E583D1E02C85}"/>
    <cellStyle name="Normal 3 3 2 5 6 2" xfId="46500" xr:uid="{2049E86A-1453-47C9-A3DF-21AC537F0868}"/>
    <cellStyle name="Normal 3 3 2 5 7" xfId="5735" xr:uid="{05ABA7D3-8953-4525-A7FA-3CCB253F086D}"/>
    <cellStyle name="Normal 3 3 2 5 7 2" xfId="47734" xr:uid="{F8EEF0A4-BA26-46C7-92C1-1C9700ED591F}"/>
    <cellStyle name="Normal 3 3 2 5 8" xfId="7253" xr:uid="{CBAE2636-7C6B-4098-9329-A21BE07893B9}"/>
    <cellStyle name="Normal 3 3 2 5 9" xfId="42833" xr:uid="{89CE7FFD-861C-4430-B444-1E56FEA14E82}"/>
    <cellStyle name="Normal 3 3 2 6" xfId="7494" xr:uid="{10DA69B8-260F-4013-A8D3-2271E4B407BE}"/>
    <cellStyle name="Normal 3 3 2 7" xfId="13082" xr:uid="{1B32284C-4F4F-42D8-96AB-41F22D794E88}"/>
    <cellStyle name="Normal 3 3 2 8" xfId="16664" xr:uid="{CC703527-DE17-4A6A-BA5F-593161A4A01E}"/>
    <cellStyle name="Normal 3 3 2 9" xfId="6475" xr:uid="{6DCD0724-27A3-4D37-A6F5-ECC055CE0CEC}"/>
    <cellStyle name="Normal 3 3 3" xfId="165" xr:uid="{BFDDE343-786E-49AA-AE05-257B5F318C2F}"/>
    <cellStyle name="Normal 3 3 3 2" xfId="995" xr:uid="{03708418-A622-4FA1-8133-DCEF01B48C66}"/>
    <cellStyle name="Normal 3 3 3 2 2" xfId="2137" xr:uid="{F182B0DF-8E0B-4465-A593-9B27A48C04DF}"/>
    <cellStyle name="Normal 3 3 3 2 2 2" xfId="3900" xr:uid="{49D4604F-075E-4BF3-ACF5-A1F70D82E28D}"/>
    <cellStyle name="Normal 3 3 3 2 2 2 2" xfId="45925" xr:uid="{03DD41B2-0E66-4778-9D66-0D08F668C8AF}"/>
    <cellStyle name="Normal 3 3 3 2 2 3" xfId="5271" xr:uid="{9A2DF4CA-B76C-4CB2-8EF5-63115FD88754}"/>
    <cellStyle name="Normal 3 3 3 2 2 3 2" xfId="47274" xr:uid="{01EA0011-692B-4BA8-BE5F-A89007DCE43E}"/>
    <cellStyle name="Normal 3 3 3 2 2 4" xfId="13381" xr:uid="{44A30607-CDB0-44D1-A19F-F17F0DFD4AF6}"/>
    <cellStyle name="Normal 3 3 3 2 2 5" xfId="44184" xr:uid="{0FFEB00C-67A9-4B3E-ACE7-69DE35CDE6AC}"/>
    <cellStyle name="Normal 3 3 3 2 3" xfId="1578" xr:uid="{9F1B1496-6C48-4AF5-A50F-5A8EDCCD63F4}"/>
    <cellStyle name="Normal 3 3 3 2 3 2" xfId="3385" xr:uid="{4834C24F-D723-4FDA-8CB4-169EA3F3B119}"/>
    <cellStyle name="Normal 3 3 3 2 3 2 2" xfId="45410" xr:uid="{5D506ABA-B448-4D72-A9F4-B74EBCBDFE2D}"/>
    <cellStyle name="Normal 3 3 3 2 3 3" xfId="16917" xr:uid="{3E850F8A-0549-4B7D-8151-CA2A0FCA966F}"/>
    <cellStyle name="Normal 3 3 3 2 3 4" xfId="43669" xr:uid="{15170F60-8FD6-453C-9FD6-EF8C1DE19DC2}"/>
    <cellStyle name="Normal 3 3 3 2 4" xfId="2807" xr:uid="{5843D951-8C03-4907-9B9D-58E1B58C3C49}"/>
    <cellStyle name="Normal 3 3 3 2 4 2" xfId="44832" xr:uid="{79C59A1A-FE5A-4418-9ADB-A6F8A40E3378}"/>
    <cellStyle name="Normal 3 3 3 2 5" xfId="4756" xr:uid="{32BFD7B7-E503-478C-8FDA-C587F5222967}"/>
    <cellStyle name="Normal 3 3 3 2 5 2" xfId="46759" xr:uid="{E4C94043-0608-4A6C-A78E-B8CE9C71C01A}"/>
    <cellStyle name="Normal 3 3 3 2 6" xfId="5737" xr:uid="{EC123E61-AA74-45AC-9D03-203A5136CACE}"/>
    <cellStyle name="Normal 3 3 3 2 6 2" xfId="47736" xr:uid="{EA83B9E0-9433-4AB8-8E02-943378FE3B23}"/>
    <cellStyle name="Normal 3 3 3 2 7" xfId="6841" xr:uid="{16CB8AF5-2680-42FB-A4E0-93378A93E78C}"/>
    <cellStyle name="Normal 3 3 3 2 8" xfId="43091" xr:uid="{D8CA00E5-A0E7-44D2-B194-1F9117413550}"/>
    <cellStyle name="Normal 3 3 3 3" xfId="667" xr:uid="{C18514C0-F233-4081-A424-52E796DE160E}"/>
    <cellStyle name="Normal 3 3 3 3 2" xfId="1890" xr:uid="{A567A042-98DA-426B-8CCA-A38A3D122FB0}"/>
    <cellStyle name="Normal 3 3 3 3 2 2" xfId="3656" xr:uid="{D680805C-4F3A-4E07-A0B1-ADEC25185365}"/>
    <cellStyle name="Normal 3 3 3 3 2 2 2" xfId="45681" xr:uid="{C0C67708-242B-4E8A-8CBC-A123FD8D15B5}"/>
    <cellStyle name="Normal 3 3 3 3 2 3" xfId="13705" xr:uid="{A86B1C5B-F0D3-404D-A8CA-4FAD0D4E6555}"/>
    <cellStyle name="Normal 3 3 3 3 2 4" xfId="43940" xr:uid="{B9C907D5-48A3-4B91-A25F-456824963C7A}"/>
    <cellStyle name="Normal 3 3 3 3 3" xfId="2552" xr:uid="{96956C2D-5DD5-4AE3-8C87-85FD829CE1C5}"/>
    <cellStyle name="Normal 3 3 3 3 3 2" xfId="17241" xr:uid="{1DE7350B-2E34-49EE-B0D1-CACB8100CFF1}"/>
    <cellStyle name="Normal 3 3 3 3 3 3" xfId="44577" xr:uid="{E9544AF7-BEE3-44BB-9309-FAFEEF2F9B1D}"/>
    <cellStyle name="Normal 3 3 3 3 4" xfId="5027" xr:uid="{51F19221-1BF2-400D-BCB5-809CDC008C95}"/>
    <cellStyle name="Normal 3 3 3 3 4 2" xfId="47030" xr:uid="{ABF462F3-A327-46B0-9EDF-D189AC3B2716}"/>
    <cellStyle name="Normal 3 3 3 3 5" xfId="5738" xr:uid="{1A45E270-D87F-49AA-8E19-9C138A3B982A}"/>
    <cellStyle name="Normal 3 3 3 3 5 2" xfId="47737" xr:uid="{3A208087-FC03-4C18-A1A6-2BB58402149B}"/>
    <cellStyle name="Normal 3 3 3 3 6" xfId="7256" xr:uid="{01B8B050-6431-4E76-930F-2FA0566E4074}"/>
    <cellStyle name="Normal 3 3 3 3 7" xfId="42836" xr:uid="{744E6BA1-5E11-430B-829A-65815B89F0F1}"/>
    <cellStyle name="Normal 3 3 3 4" xfId="1695" xr:uid="{A7E0C26C-B18B-4407-97C0-0821CA7CD1F1}"/>
    <cellStyle name="Normal 3 3 3 4 2" xfId="8061" xr:uid="{37089926-5820-43E9-B962-36C40B45E59D}"/>
    <cellStyle name="Normal 3 3 3 5" xfId="1322" xr:uid="{6B8D84FD-816B-4C59-8226-037B479A9E8B}"/>
    <cellStyle name="Normal 3 3 3 5 2" xfId="3129" xr:uid="{90D385C2-62F2-43D9-9354-03DBC2DFDCD9}"/>
    <cellStyle name="Normal 3 3 3 5 2 2" xfId="45154" xr:uid="{AB16CD6D-B148-4273-A142-1F4D61D47C79}"/>
    <cellStyle name="Normal 3 3 3 5 3" xfId="13085" xr:uid="{8D0BA2E0-4EFB-4ED7-AB80-5B0EA065AAEA}"/>
    <cellStyle name="Normal 3 3 3 5 4" xfId="43413" xr:uid="{971F2993-625A-4083-A4FF-6629BC347C0F}"/>
    <cellStyle name="Normal 3 3 3 6" xfId="4500" xr:uid="{A37CC75B-DF91-42F5-8942-115C391CF02D}"/>
    <cellStyle name="Normal 3 3 3 6 2" xfId="16667" xr:uid="{51809A96-B19A-4523-8AEF-321F2E6C2029}"/>
    <cellStyle name="Normal 3 3 3 6 3" xfId="46503" xr:uid="{A744B64F-2571-483E-88DC-0E17E375DDEA}"/>
    <cellStyle name="Normal 3 3 3 7" xfId="6259" xr:uid="{6F3302D5-1BD0-467C-A5A3-0C423E6E2EEA}"/>
    <cellStyle name="Normal 3 3 4" xfId="668" xr:uid="{AFBB8BCB-15B2-4381-A94B-EE41222BC002}"/>
    <cellStyle name="Normal 3 3 4 2" xfId="996" xr:uid="{06F4FE44-78C7-49D9-B08C-E01B216FC958}"/>
    <cellStyle name="Normal 3 3 4 2 2" xfId="2138" xr:uid="{D926F374-F3CD-446F-B23D-87933E07E854}"/>
    <cellStyle name="Normal 3 3 4 2 2 2" xfId="3901" xr:uid="{869BA8B3-8CCD-42F7-A5D9-9C222EF7E7B8}"/>
    <cellStyle name="Normal 3 3 4 2 2 2 2" xfId="45926" xr:uid="{2C114DB6-6D74-4F53-B446-BE57E69C01FF}"/>
    <cellStyle name="Normal 3 3 4 2 2 3" xfId="5272" xr:uid="{9F710B2D-B2C6-4C28-ACE2-3D3B8FF44812}"/>
    <cellStyle name="Normal 3 3 4 2 2 3 2" xfId="47275" xr:uid="{30E99F75-C75B-45AD-A08E-7E9DC61D6C68}"/>
    <cellStyle name="Normal 3 3 4 2 2 4" xfId="13382" xr:uid="{895EC6A6-2E43-49E9-AFB7-45C05CCEDF5D}"/>
    <cellStyle name="Normal 3 3 4 2 2 5" xfId="44185" xr:uid="{242CE82B-114D-4D9A-BC59-EAFBA84BFBC1}"/>
    <cellStyle name="Normal 3 3 4 2 3" xfId="1579" xr:uid="{74981CBD-F582-43AC-8D72-F0F3EEF01801}"/>
    <cellStyle name="Normal 3 3 4 2 3 2" xfId="3386" xr:uid="{C104C60E-BC71-4E1E-80CF-6F723EC4289C}"/>
    <cellStyle name="Normal 3 3 4 2 3 2 2" xfId="45411" xr:uid="{9F16CE5C-ED6F-44B2-B117-37E924B829AA}"/>
    <cellStyle name="Normal 3 3 4 2 3 3" xfId="16918" xr:uid="{3EAE0009-2820-48A4-B1EA-C247BFD3D347}"/>
    <cellStyle name="Normal 3 3 4 2 3 4" xfId="43670" xr:uid="{09DD0AAF-6832-43EC-8D92-B012A5A4591E}"/>
    <cellStyle name="Normal 3 3 4 2 4" xfId="2808" xr:uid="{5D12E4B5-57F8-41CD-96A3-F9379BE59974}"/>
    <cellStyle name="Normal 3 3 4 2 4 2" xfId="44833" xr:uid="{C60B1365-D342-4DC1-812C-61F6CD782A21}"/>
    <cellStyle name="Normal 3 3 4 2 5" xfId="4757" xr:uid="{6CECEBA6-6105-4915-9E31-D652261256D6}"/>
    <cellStyle name="Normal 3 3 4 2 5 2" xfId="46760" xr:uid="{23300FFD-8F23-4AC7-868F-3CE0BBEADAEF}"/>
    <cellStyle name="Normal 3 3 4 2 6" xfId="5740" xr:uid="{FB9B720A-9B40-4206-B8C7-FEBB31560F44}"/>
    <cellStyle name="Normal 3 3 4 2 6 2" xfId="47739" xr:uid="{0C9B8D9E-90ED-44A0-A6D6-13F776F3A0C4}"/>
    <cellStyle name="Normal 3 3 4 2 7" xfId="6842" xr:uid="{828D4B82-234B-4CD1-9E4B-6CEA0E8B52B5}"/>
    <cellStyle name="Normal 3 3 4 2 8" xfId="43092" xr:uid="{86E414B0-4F66-4B1C-A13F-F92749054C6E}"/>
    <cellStyle name="Normal 3 3 4 3" xfId="1891" xr:uid="{178F85C3-F149-474E-8BE2-E025411F4450}"/>
    <cellStyle name="Normal 3 3 4 3 2" xfId="3657" xr:uid="{E90380CA-8DD5-4B87-8B1D-0536DA5133B2}"/>
    <cellStyle name="Normal 3 3 4 3 2 2" xfId="13706" xr:uid="{9C69A628-3186-4C06-8661-5EC84C9EC821}"/>
    <cellStyle name="Normal 3 3 4 3 2 3" xfId="45682" xr:uid="{2D784866-D283-49FD-8605-F0A0E9962545}"/>
    <cellStyle name="Normal 3 3 4 3 3" xfId="5028" xr:uid="{C1653555-C75D-424E-88CE-16EA419AE225}"/>
    <cellStyle name="Normal 3 3 4 3 3 2" xfId="17242" xr:uid="{B71B0354-7BB6-4A50-9E24-84C1B091304B}"/>
    <cellStyle name="Normal 3 3 4 3 3 3" xfId="47031" xr:uid="{831505FA-5F4E-4E0E-8575-0E17451CF796}"/>
    <cellStyle name="Normal 3 3 4 3 4" xfId="7257" xr:uid="{53ADA84D-696E-4AD2-BE6A-7F0AB040782D}"/>
    <cellStyle name="Normal 3 3 4 3 5" xfId="43941" xr:uid="{E687D619-452D-4D1D-A512-7B9D1D4371A3}"/>
    <cellStyle name="Normal 3 3 4 4" xfId="1323" xr:uid="{7C3EA318-9510-4A89-92F3-7F2267E3F0DA}"/>
    <cellStyle name="Normal 3 3 4 4 2" xfId="3130" xr:uid="{91E68CD4-99F0-4240-8C5E-F0F297E739C5}"/>
    <cellStyle name="Normal 3 3 4 4 2 2" xfId="45155" xr:uid="{CDA2FEA2-9EE7-4CC6-BE1F-45631E995CB2}"/>
    <cellStyle name="Normal 3 3 4 4 3" xfId="9869" xr:uid="{D8CDA510-945C-4641-B147-B6A4D4CE3484}"/>
    <cellStyle name="Normal 3 3 4 4 4" xfId="43414" xr:uid="{3DA9E0CC-715C-4937-AA19-8BD2F4142208}"/>
    <cellStyle name="Normal 3 3 4 5" xfId="2553" xr:uid="{B4826964-2E0E-4487-B7E7-0B46190500CA}"/>
    <cellStyle name="Normal 3 3 4 5 2" xfId="13086" xr:uid="{42204BCA-1E30-4604-AEC6-6A41AC386EBF}"/>
    <cellStyle name="Normal 3 3 4 5 3" xfId="44578" xr:uid="{9F2BA1BD-06D8-40D2-B8FF-DC3D57C401EF}"/>
    <cellStyle name="Normal 3 3 4 6" xfId="4501" xr:uid="{6B551203-D245-45B8-AF9B-1B9AE0AB17C9}"/>
    <cellStyle name="Normal 3 3 4 6 2" xfId="16668" xr:uid="{8973795D-1489-43A6-AF2A-3178641ABCE8}"/>
    <cellStyle name="Normal 3 3 4 6 3" xfId="46504" xr:uid="{73ADCF2F-F9E0-40D5-9DED-2D14B0E40516}"/>
    <cellStyle name="Normal 3 3 4 7" xfId="5739" xr:uid="{EC3E0DF6-F3D0-4C54-926B-6BAD093A1BA0}"/>
    <cellStyle name="Normal 3 3 4 7 2" xfId="47738" xr:uid="{F87D1CE0-3CBF-4C41-8DC3-32D5B49532CC}"/>
    <cellStyle name="Normal 3 3 4 8" xfId="6260" xr:uid="{43D6FB97-AE5F-4186-8409-F26425A480B2}"/>
    <cellStyle name="Normal 3 3 4 9" xfId="42837" xr:uid="{27915FA4-F546-4055-95F6-2343F460296D}"/>
    <cellStyle name="Normal 3 3 5" xfId="669" xr:uid="{F1FC1BD7-C956-441E-83EB-6558D42EF626}"/>
    <cellStyle name="Normal 3 3 5 2" xfId="997" xr:uid="{332FA944-8DCC-4440-A017-E793811CC57E}"/>
    <cellStyle name="Normal 3 3 5 2 2" xfId="2139" xr:uid="{6E062ED0-BF1B-45CB-AC0B-DAA9B4D7B303}"/>
    <cellStyle name="Normal 3 3 5 2 2 2" xfId="3902" xr:uid="{364D288E-7063-4515-AED4-21ACCCED10F7}"/>
    <cellStyle name="Normal 3 3 5 2 2 2 2" xfId="45927" xr:uid="{3A2B1EA8-A77F-4534-88D5-1A40DD175C9A}"/>
    <cellStyle name="Normal 3 3 5 2 2 3" xfId="5273" xr:uid="{3DC84AD5-3AD7-489C-9140-528FC23FF566}"/>
    <cellStyle name="Normal 3 3 5 2 2 3 2" xfId="47276" xr:uid="{AE08E4DF-0A9E-4FA4-A85C-C3A6D04F2B85}"/>
    <cellStyle name="Normal 3 3 5 2 2 4" xfId="13383" xr:uid="{3BDECCC7-B909-4E35-B373-57CE64DF7D82}"/>
    <cellStyle name="Normal 3 3 5 2 2 5" xfId="44186" xr:uid="{D8CD3578-754B-4514-A022-AF93203A9F68}"/>
    <cellStyle name="Normal 3 3 5 2 3" xfId="1580" xr:uid="{9269488A-B98F-4D0C-AC40-1F5F43C33CDF}"/>
    <cellStyle name="Normal 3 3 5 2 3 2" xfId="3387" xr:uid="{6EFB18F3-2D84-40D9-B0A3-FCE746740471}"/>
    <cellStyle name="Normal 3 3 5 2 3 2 2" xfId="45412" xr:uid="{504B657E-1448-4E78-B1F2-72211D66F1BB}"/>
    <cellStyle name="Normal 3 3 5 2 3 3" xfId="16919" xr:uid="{95713A35-E656-46E1-B80D-50A49624A38A}"/>
    <cellStyle name="Normal 3 3 5 2 3 4" xfId="43671" xr:uid="{8CED2979-CD97-48BE-8EBE-B41BF0F7B312}"/>
    <cellStyle name="Normal 3 3 5 2 4" xfId="2809" xr:uid="{FF92DB00-C63A-4E12-B4BB-E047D16D6AA1}"/>
    <cellStyle name="Normal 3 3 5 2 4 2" xfId="44834" xr:uid="{F2B7387A-8085-4E7A-896C-5CA4C885027E}"/>
    <cellStyle name="Normal 3 3 5 2 5" xfId="4758" xr:uid="{5EFB8A5A-2010-4AEE-978E-0654762B3662}"/>
    <cellStyle name="Normal 3 3 5 2 5 2" xfId="46761" xr:uid="{CBFD4E96-4DD0-4880-91C8-7A4715ACD183}"/>
    <cellStyle name="Normal 3 3 5 2 6" xfId="5742" xr:uid="{403399E6-BF0F-4348-8FFD-6D1EA13066A4}"/>
    <cellStyle name="Normal 3 3 5 2 6 2" xfId="47741" xr:uid="{00AC08D5-ADF4-4E53-938D-4C9C97917882}"/>
    <cellStyle name="Normal 3 3 5 2 7" xfId="6843" xr:uid="{8CCD9D2D-0CD7-47F3-8C3A-B947786A92CB}"/>
    <cellStyle name="Normal 3 3 5 2 8" xfId="43093" xr:uid="{2FECB7B0-0A82-410E-802B-85CDF6FB4CFE}"/>
    <cellStyle name="Normal 3 3 5 3" xfId="1892" xr:uid="{8EA49FA1-B82E-4562-B00D-D91DFF0027E4}"/>
    <cellStyle name="Normal 3 3 5 3 2" xfId="3658" xr:uid="{2C610F74-8C2E-4AB6-A8F2-229289982B2F}"/>
    <cellStyle name="Normal 3 3 5 3 2 2" xfId="13707" xr:uid="{39DB07FA-3D48-4398-B930-9C4813983403}"/>
    <cellStyle name="Normal 3 3 5 3 2 3" xfId="45683" xr:uid="{F62DEC1C-538D-460B-96C4-4CF3581005EB}"/>
    <cellStyle name="Normal 3 3 5 3 3" xfId="5029" xr:uid="{3F9B7905-FA3D-4701-96CC-76F6933E9812}"/>
    <cellStyle name="Normal 3 3 5 3 3 2" xfId="17243" xr:uid="{9EDEAA6C-5FA2-410F-B456-39DE59D22ECA}"/>
    <cellStyle name="Normal 3 3 5 3 3 3" xfId="47032" xr:uid="{275E234C-4B51-42FC-8D04-01FF60413218}"/>
    <cellStyle name="Normal 3 3 5 3 4" xfId="7258" xr:uid="{D3A9F76C-52DA-4779-9910-0CA0A56E4E1B}"/>
    <cellStyle name="Normal 3 3 5 3 5" xfId="43942" xr:uid="{92B6D038-2D51-4609-8CF2-EEB91F9C5AA1}"/>
    <cellStyle name="Normal 3 3 5 4" xfId="1324" xr:uid="{8E22BEDF-7618-4B00-9339-9857ED63B2ED}"/>
    <cellStyle name="Normal 3 3 5 4 2" xfId="3131" xr:uid="{AAF3F8AE-3523-4CC6-B848-235016DC8174}"/>
    <cellStyle name="Normal 3 3 5 4 2 2" xfId="45156" xr:uid="{49B5FD57-E2F6-4E9E-80B5-A89316A58603}"/>
    <cellStyle name="Normal 3 3 5 4 3" xfId="13087" xr:uid="{0E222AA3-B3FA-4683-BE98-171095A79758}"/>
    <cellStyle name="Normal 3 3 5 4 4" xfId="43415" xr:uid="{7E69A71D-5D73-4E3A-B458-FB3B2C5C557B}"/>
    <cellStyle name="Normal 3 3 5 5" xfId="2554" xr:uid="{0802CFA2-3894-4241-A97D-91916F3B539A}"/>
    <cellStyle name="Normal 3 3 5 5 2" xfId="16669" xr:uid="{35B5E7B1-BE0C-46B0-B979-BB7152F324CE}"/>
    <cellStyle name="Normal 3 3 5 5 3" xfId="44579" xr:uid="{B4045F1A-9BB0-481C-9800-BEA04DB622ED}"/>
    <cellStyle name="Normal 3 3 5 6" xfId="4502" xr:uid="{353BEE77-D885-47E8-96AC-52432D05AE9D}"/>
    <cellStyle name="Normal 3 3 5 6 2" xfId="46505" xr:uid="{A4DAF405-BFA1-4EC8-910F-247B335555A6}"/>
    <cellStyle name="Normal 3 3 5 7" xfId="5741" xr:uid="{B518F6B1-79E0-4185-AF54-4D00F13796A3}"/>
    <cellStyle name="Normal 3 3 5 7 2" xfId="47740" xr:uid="{97433E9B-9FF0-40EB-A1CF-0A3E5CEBC238}"/>
    <cellStyle name="Normal 3 3 5 8" xfId="6261" xr:uid="{26CB8913-1B27-4655-A890-2F083BFD427A}"/>
    <cellStyle name="Normal 3 3 5 9" xfId="42838" xr:uid="{3B42C135-CB74-4E53-A044-8E10E8344D9B}"/>
    <cellStyle name="Normal 3 3 6" xfId="770" xr:uid="{3C78C8A0-CB97-4D49-A8F3-C10F10A5A7E2}"/>
    <cellStyle name="Normal 3 3 7" xfId="331" xr:uid="{1CBDA108-FE6C-44BD-B201-DEBC6B13193A}"/>
    <cellStyle name="Normal 3 4" xfId="116" xr:uid="{4D11A7BB-945C-459C-B6E7-13893F0E6D43}"/>
    <cellStyle name="Normal 3 4 10" xfId="4083" xr:uid="{F7F5A3A6-90CE-4BC7-A6D6-40FBD246C942}"/>
    <cellStyle name="Normal 3 4 10 2" xfId="46087" xr:uid="{5CFFDABF-E2F1-420B-BD95-05D4CA2DB342}"/>
    <cellStyle name="Normal 3 4 11" xfId="4160" xr:uid="{9562DC8F-5C63-47AE-9417-23F4CB117884}"/>
    <cellStyle name="Normal 3 4 11 2" xfId="46164" xr:uid="{9982F2CD-7C41-41DF-A231-D6EF4132B138}"/>
    <cellStyle name="Normal 3 4 12" xfId="4237" xr:uid="{BFC8FF51-76A3-463E-B0A5-B6040968D69A}"/>
    <cellStyle name="Normal 3 4 12 2" xfId="46241" xr:uid="{F610D4CA-1456-4BEC-8169-FF5519E4FCB0}"/>
    <cellStyle name="Normal 3 4 13" xfId="4314" xr:uid="{175866BD-E050-4814-AC9E-286B4556564E}"/>
    <cellStyle name="Normal 3 4 13 2" xfId="46317" xr:uid="{F7B1BF20-1D79-4EEA-9AF2-61CA2146E3AF}"/>
    <cellStyle name="Normal 3 4 14" xfId="5743" xr:uid="{5762CA04-6386-4AC1-953A-C1270D5B4A91}"/>
    <cellStyle name="Normal 3 4 14 2" xfId="47742" xr:uid="{9F16BF2C-439B-45C4-BB22-60E46BC33AE6}"/>
    <cellStyle name="Normal 3 4 15" xfId="5858" xr:uid="{E6558E5B-21C9-43D5-A979-90B9216E34E5}"/>
    <cellStyle name="Normal 3 4 15 2" xfId="47855" xr:uid="{B03CFA95-77D6-4B7C-93F0-3A0E3AB95F49}"/>
    <cellStyle name="Normal 3 4 16" xfId="5995" xr:uid="{D6DA0CC4-2B9A-4BD2-89DD-010CD0C4B9BC}"/>
    <cellStyle name="Normal 3 4 16 2" xfId="47992" xr:uid="{AEC77D6B-8E52-4AE0-B6C6-D20F6BB16911}"/>
    <cellStyle name="Normal 3 4 17" xfId="6025" xr:uid="{0E5ACE5D-73E0-4FBA-8F2F-9E2B7B0F1C87}"/>
    <cellStyle name="Normal 3 4 18" xfId="42450" xr:uid="{15116152-DA81-43F1-B302-8B6D5B00C799}"/>
    <cellStyle name="Normal 3 4 19" xfId="42528" xr:uid="{6F91CA3B-0B84-4281-97C1-FB19986ADDBD}"/>
    <cellStyle name="Normal 3 4 2" xfId="142" xr:uid="{5423FEAD-4AAD-4D5B-AFC4-6284DCEE5F04}"/>
    <cellStyle name="Normal 3 4 2 10" xfId="27107" xr:uid="{BF912F9E-51E6-42C4-A662-9DCC4FEFF469}"/>
    <cellStyle name="Normal 3 4 2 11" xfId="36227" xr:uid="{6936B566-D325-4F42-9583-3BA2328364DD}"/>
    <cellStyle name="Normal 3 4 2 12" xfId="6262" xr:uid="{245D1832-BB19-4559-A7AA-A02C77C5BF4A}"/>
    <cellStyle name="Normal 3 4 2 2" xfId="999" xr:uid="{C462351A-057A-455E-B34A-F08608175598}"/>
    <cellStyle name="Normal 3 4 2 2 10" xfId="43095" xr:uid="{969BFB9C-7714-4AF3-B9F9-3ED42E65D784}"/>
    <cellStyle name="Normal 3 4 2 2 2" xfId="2141" xr:uid="{17F2C026-E30A-4738-8DA5-CB02DE880F1A}"/>
    <cellStyle name="Normal 3 4 2 2 2 2" xfId="3904" xr:uid="{4EB5901E-62C5-4D26-880A-5CFE91C1D5D2}"/>
    <cellStyle name="Normal 3 4 2 2 2 2 2" xfId="26326" xr:uid="{A274C0CC-D589-4AD3-B425-D7E87E98A4EC}"/>
    <cellStyle name="Normal 3 4 2 2 2 2 2 2" xfId="35368" xr:uid="{F9F25A1F-2155-42DD-902B-210C7BEBF32B}"/>
    <cellStyle name="Normal 3 4 2 2 2 2 3" xfId="32111" xr:uid="{F14E5390-F43B-45D3-A974-10A75B539118}"/>
    <cellStyle name="Normal 3 4 2 2 2 2 4" xfId="39721" xr:uid="{D7B2057C-08BB-445A-8B1A-5BC5EADE83D0}"/>
    <cellStyle name="Normal 3 4 2 2 2 2 5" xfId="15646" xr:uid="{9050D9CD-57C4-4588-BC3F-A252749EDBBA}"/>
    <cellStyle name="Normal 3 4 2 2 2 2 6" xfId="45929" xr:uid="{A5BB26A9-7EA0-4CAB-9292-A83C96C78AD8}"/>
    <cellStyle name="Normal 3 4 2 2 2 3" xfId="5275" xr:uid="{2AB64EA0-77B7-4B3D-8601-E1FC6EAE0537}"/>
    <cellStyle name="Normal 3 4 2 2 2 3 2" xfId="33347" xr:uid="{10C85696-D8C2-41D1-A6B2-E7552087EB86}"/>
    <cellStyle name="Normal 3 4 2 2 2 3 3" xfId="41712" xr:uid="{109E9CEE-CDA8-4867-8C51-0C24A135BE4F}"/>
    <cellStyle name="Normal 3 4 2 2 2 3 4" xfId="19173" xr:uid="{EE9B5697-078D-4586-A772-CDA071FD137B}"/>
    <cellStyle name="Normal 3 4 2 2 2 3 5" xfId="47278" xr:uid="{A9CF0416-4396-42FC-8368-280414315256}"/>
    <cellStyle name="Normal 3 4 2 2 2 4" xfId="22311" xr:uid="{F9C1897C-8F31-4C78-A1EA-67E9B04DF1CB}"/>
    <cellStyle name="Normal 3 4 2 2 2 4 2" xfId="30394" xr:uid="{0CD35CBF-9644-4BB0-8E2C-10CC2CC75FE3}"/>
    <cellStyle name="Normal 3 4 2 2 2 5" xfId="28428" xr:uid="{4F063526-E062-498A-AF22-47BDC5A914B8}"/>
    <cellStyle name="Normal 3 4 2 2 2 6" xfId="37752" xr:uid="{9A3007A6-3E2E-4285-9F69-8A335BFD8C58}"/>
    <cellStyle name="Normal 3 4 2 2 2 7" xfId="12068" xr:uid="{8967772F-CB56-43EA-AFCE-1923664EABD7}"/>
    <cellStyle name="Normal 3 4 2 2 2 8" xfId="44188" xr:uid="{F56A225D-61BB-4131-B2DC-67059736AE36}"/>
    <cellStyle name="Normal 3 4 2 2 3" xfId="1582" xr:uid="{C488AE28-2AB6-4491-A759-2E79116900FC}"/>
    <cellStyle name="Normal 3 4 2 2 3 2" xfId="3389" xr:uid="{FED2DBAB-300C-43A2-81A7-CE3F0DF7EAB4}"/>
    <cellStyle name="Normal 3 4 2 2 3 2 2" xfId="31618" xr:uid="{682F7A4A-2FD6-4BBD-B665-D0CF1D404858}"/>
    <cellStyle name="Normal 3 4 2 2 3 2 3" xfId="39176" xr:uid="{14966972-4F27-4A8A-91F9-A0FF1FAE2260}"/>
    <cellStyle name="Normal 3 4 2 2 3 2 4" xfId="14238" xr:uid="{E98B9BD0-62D5-4A4D-9A15-3204FB7F3D18}"/>
    <cellStyle name="Normal 3 4 2 2 3 2 5" xfId="45414" xr:uid="{6FE3942F-BF1B-4649-BBFA-05BACAEAA8B2}"/>
    <cellStyle name="Normal 3 4 2 2 3 3" xfId="17765" xr:uid="{71B81A52-650F-4B7A-BF42-21986B9C8FE4}"/>
    <cellStyle name="Normal 3 4 2 2 3 3 2" xfId="34787" xr:uid="{9D191145-4985-4546-A7FA-1033B8EDBE0F}"/>
    <cellStyle name="Normal 3 4 2 2 3 3 3" xfId="41159" xr:uid="{26040EB7-72F6-4B6C-9AAA-982CDB93FA72}"/>
    <cellStyle name="Normal 3 4 2 2 3 4" xfId="21809" xr:uid="{CC4C04EC-7BF0-42F9-AC31-392E2E5993DC}"/>
    <cellStyle name="Normal 3 4 2 2 3 4 2" xfId="29798" xr:uid="{DAAB041B-47F3-4343-AC45-21B397F8E50C}"/>
    <cellStyle name="Normal 3 4 2 2 3 5" xfId="27863" xr:uid="{C65F5019-9F6F-4DD2-9B51-57C371763A35}"/>
    <cellStyle name="Normal 3 4 2 2 3 6" xfId="37165" xr:uid="{D50BFD1D-D1E9-418E-9993-9B406828C77B}"/>
    <cellStyle name="Normal 3 4 2 2 3 7" xfId="10571" xr:uid="{1A1AA724-0AF0-4059-BC47-F665B2F40FA1}"/>
    <cellStyle name="Normal 3 4 2 2 3 8" xfId="43673" xr:uid="{733111AC-88AC-4260-98A0-C7129B0402E5}"/>
    <cellStyle name="Normal 3 4 2 2 4" xfId="2811" xr:uid="{901A71EE-A5B8-4460-85A8-DEAA31D4CC1A}"/>
    <cellStyle name="Normal 3 4 2 2 4 2" xfId="25262" xr:uid="{96C91DA7-02D1-4747-B471-DF621DA177F7}"/>
    <cellStyle name="Normal 3 4 2 2 4 2 2" xfId="34079" xr:uid="{C6FCF206-B36C-4479-9EF3-E4AE4C7327E1}"/>
    <cellStyle name="Normal 3 4 2 2 4 3" xfId="31088" xr:uid="{129A9909-E682-4839-A287-0AA355A87F4D}"/>
    <cellStyle name="Normal 3 4 2 2 4 4" xfId="38521" xr:uid="{E29BC670-318A-4A0B-AEB1-280572E830D3}"/>
    <cellStyle name="Normal 3 4 2 2 4 5" xfId="13385" xr:uid="{2B4B5A84-AD6D-4B17-8A1E-0716C27A46A7}"/>
    <cellStyle name="Normal 3 4 2 2 4 6" xfId="44836" xr:uid="{239C27E5-4CD9-428E-B5C7-D74FC3B0AF4F}"/>
    <cellStyle name="Normal 3 4 2 2 5" xfId="4760" xr:uid="{C58311CE-1953-45A0-B92B-00E264D6456B}"/>
    <cellStyle name="Normal 3 4 2 2 5 2" xfId="32790" xr:uid="{13BF2728-4D5F-4BC2-8C0B-B73A49AE4CDF}"/>
    <cellStyle name="Normal 3 4 2 2 5 3" xfId="40455" xr:uid="{F45742E7-2728-4EF8-835A-84830614189A}"/>
    <cellStyle name="Normal 3 4 2 2 5 4" xfId="16921" xr:uid="{33CC19CD-2F2E-4F5F-9D3C-F92455A7F416}"/>
    <cellStyle name="Normal 3 4 2 2 5 5" xfId="46763" xr:uid="{69317F30-0130-47C3-8E2F-93E109692184}"/>
    <cellStyle name="Normal 3 4 2 2 6" xfId="5744" xr:uid="{C39E9492-76C9-4E0F-9F25-729EFCD944DE}"/>
    <cellStyle name="Normal 3 4 2 2 6 2" xfId="29191" xr:uid="{3BDF57A2-C64B-4194-8C39-5022CC05762D}"/>
    <cellStyle name="Normal 3 4 2 2 6 3" xfId="21272" xr:uid="{28563999-A273-45DB-BD01-29EED423B5A5}"/>
    <cellStyle name="Normal 3 4 2 2 6 4" xfId="47743" xr:uid="{82EF6847-67B8-42BD-A4C7-E906306627A1}"/>
    <cellStyle name="Normal 3 4 2 2 7" xfId="27278" xr:uid="{48797635-A1CC-42FE-B698-F14640CDF5D0}"/>
    <cellStyle name="Normal 3 4 2 2 8" xfId="36424" xr:uid="{28E5FB24-FE53-438D-9BEB-9C6C6F65867E}"/>
    <cellStyle name="Normal 3 4 2 2 9" xfId="6845" xr:uid="{EB037853-23FB-4568-9BCC-123BC3FD0DC8}"/>
    <cellStyle name="Normal 3 4 2 3" xfId="671" xr:uid="{B9D93EA1-03F6-43F8-A03B-C88FBB7F2EFC}"/>
    <cellStyle name="Normal 3 4 2 3 10" xfId="42840" xr:uid="{CE2642F1-B1AF-4F41-823F-91B0A04B4827}"/>
    <cellStyle name="Normal 3 4 2 3 2" xfId="1894" xr:uid="{141E08C4-81A7-4AA2-BA21-9E84023A9183}"/>
    <cellStyle name="Normal 3 4 2 3 2 2" xfId="3660" xr:uid="{E803287C-4BB2-46E4-861A-9A7B17CDD91A}"/>
    <cellStyle name="Normal 3 4 2 3 2 2 2" xfId="26509" xr:uid="{14FFF55D-57CF-444E-96D5-A54B75E4C206}"/>
    <cellStyle name="Normal 3 4 2 3 2 2 2 2" xfId="35564" xr:uid="{227170AF-DECD-490C-92BF-7737DEAF7BB7}"/>
    <cellStyle name="Normal 3 4 2 3 2 2 3" xfId="32292" xr:uid="{DAC213DB-2280-4933-B799-EECE79E29E27}"/>
    <cellStyle name="Normal 3 4 2 3 2 2 4" xfId="39909" xr:uid="{C056BE77-7280-4B36-970D-6E7FB9E64892}"/>
    <cellStyle name="Normal 3 4 2 3 2 2 5" xfId="23826" xr:uid="{0677B16B-287A-4D22-8389-1CED296F970C}"/>
    <cellStyle name="Normal 3 4 2 3 2 2 6" xfId="45685" xr:uid="{8399DD8E-C0A1-4578-812B-66CFEA36C3A4}"/>
    <cellStyle name="Normal 3 4 2 3 2 3" xfId="24791" xr:uid="{C1DAC8B1-D77F-43F4-8F59-2CEE89DE4A3C}"/>
    <cellStyle name="Normal 3 4 2 3 2 3 2" xfId="33535" xr:uid="{7BC134D0-E6CE-46EC-AFBC-1A1E9393D21B}"/>
    <cellStyle name="Normal 3 4 2 3 2 3 3" xfId="41894" xr:uid="{1CAA4EBC-51B3-4F40-9B7F-CD3D7934B433}"/>
    <cellStyle name="Normal 3 4 2 3 2 4" xfId="22485" xr:uid="{23BE719F-A19D-4377-8E0D-AC38E2DD99BB}"/>
    <cellStyle name="Normal 3 4 2 3 2 4 2" xfId="30591" xr:uid="{CDAFA336-A9B7-47DF-9CD4-2D89CC0CCDE4}"/>
    <cellStyle name="Normal 3 4 2 3 2 5" xfId="28616" xr:uid="{3BFD999C-9E86-484B-8A97-BD7459829AC1}"/>
    <cellStyle name="Normal 3 4 2 3 2 6" xfId="37949" xr:uid="{CDF86961-F374-433D-8FB6-FA9807341A99}"/>
    <cellStyle name="Normal 3 4 2 3 2 7" xfId="13709" xr:uid="{CBD603DD-49D6-4A44-9BE5-84F87776E32C}"/>
    <cellStyle name="Normal 3 4 2 3 2 8" xfId="43944" xr:uid="{968916E1-537B-4012-9812-0FFD1E7F00ED}"/>
    <cellStyle name="Normal 3 4 2 3 3" xfId="2556" xr:uid="{02CF920F-E4B3-48F4-9904-59C2E2B6E4F5}"/>
    <cellStyle name="Normal 3 4 2 3 3 2" xfId="23470" xr:uid="{7D4A0228-99DC-475F-9F41-F81E49F7AFF4}"/>
    <cellStyle name="Normal 3 4 2 3 3 2 2" xfId="31801" xr:uid="{CD5831BD-C17B-4539-A026-460F1BA39D40}"/>
    <cellStyle name="Normal 3 4 2 3 3 2 3" xfId="39353" xr:uid="{9FB1DD6C-47FB-4404-8274-7CA001870ED5}"/>
    <cellStyle name="Normal 3 4 2 3 3 3" xfId="26015" xr:uid="{4A91F8A5-CB84-49DB-8D42-57A1846EE350}"/>
    <cellStyle name="Normal 3 4 2 3 3 3 2" xfId="34983" xr:uid="{6E47012E-FF46-477A-A051-75A6CF4380B5}"/>
    <cellStyle name="Normal 3 4 2 3 3 3 3" xfId="41349" xr:uid="{18FE6F3B-5593-49B0-AA86-0773530FFD7C}"/>
    <cellStyle name="Normal 3 4 2 3 3 4" xfId="21991" xr:uid="{D4944473-F284-4C6A-AF46-19F6DF19BC9A}"/>
    <cellStyle name="Normal 3 4 2 3 3 4 2" xfId="30001" xr:uid="{D4F0E9C1-3B30-4B62-8B78-FB7BF197D7F8}"/>
    <cellStyle name="Normal 3 4 2 3 3 5" xfId="28060" xr:uid="{45C5784A-40B2-47AA-BFF8-79E3783C2C65}"/>
    <cellStyle name="Normal 3 4 2 3 3 6" xfId="37368" xr:uid="{B651ED7E-35A7-433E-A1C6-7BA90D96A0FB}"/>
    <cellStyle name="Normal 3 4 2 3 3 7" xfId="17245" xr:uid="{228D8517-0D1B-4098-9D0B-CD82099EDE39}"/>
    <cellStyle name="Normal 3 4 2 3 3 8" xfId="44581" xr:uid="{E32F4273-45B0-44DA-B021-A58D6DE5EFDA}"/>
    <cellStyle name="Normal 3 4 2 3 4" xfId="5031" xr:uid="{ABD71CF0-AC83-4AEE-8858-D291092AD3FC}"/>
    <cellStyle name="Normal 3 4 2 3 4 2" xfId="25449" xr:uid="{13F6458A-3359-489C-906C-5A693BD612B5}"/>
    <cellStyle name="Normal 3 4 2 3 4 2 2" xfId="34280" xr:uid="{83BC5B9C-0D3D-4784-A5A8-89AFEBDCC342}"/>
    <cellStyle name="Normal 3 4 2 3 4 3" xfId="31273" xr:uid="{D5CBBD6E-63C4-423B-9D07-65E1BB4E6094}"/>
    <cellStyle name="Normal 3 4 2 3 4 4" xfId="38714" xr:uid="{63F27AA2-BF23-40CA-9CAE-DDCB35AC4372}"/>
    <cellStyle name="Normal 3 4 2 3 4 5" xfId="22998" xr:uid="{6FEFA35A-B28E-42E2-BCDE-CAB884EB5AC1}"/>
    <cellStyle name="Normal 3 4 2 3 4 6" xfId="47034" xr:uid="{FAA4D6D7-91AB-4115-808C-FCF966F72346}"/>
    <cellStyle name="Normal 3 4 2 3 5" xfId="5745" xr:uid="{3D755081-3A6B-4873-A787-3791CF22B3CE}"/>
    <cellStyle name="Normal 3 4 2 3 5 2" xfId="32981" xr:uid="{E8C6AC0E-0719-4E99-A2F0-02A14E176841}"/>
    <cellStyle name="Normal 3 4 2 3 5 3" xfId="40640" xr:uid="{819E8159-EAFA-4E08-BA8A-6C58CDFAC10D}"/>
    <cellStyle name="Normal 3 4 2 3 5 4" xfId="24429" xr:uid="{EEA9D861-79BF-4AD2-859C-4621A95D44BB}"/>
    <cellStyle name="Normal 3 4 2 3 5 5" xfId="47744" xr:uid="{4EB57C1A-BB62-4F02-88BD-D3FE9E80E926}"/>
    <cellStyle name="Normal 3 4 2 3 6" xfId="21453" xr:uid="{D085468E-F56A-4840-B91E-52A9B6ED83EC}"/>
    <cellStyle name="Normal 3 4 2 3 6 2" xfId="29393" xr:uid="{35D23466-40DC-4F3D-8C63-A48A5BAE040B}"/>
    <cellStyle name="Normal 3 4 2 3 7" xfId="27469" xr:uid="{9412E97B-538C-4DB4-9CF3-68CD6E0B3628}"/>
    <cellStyle name="Normal 3 4 2 3 8" xfId="36624" xr:uid="{2A4EFFA6-D169-402A-927B-A91BA5B84368}"/>
    <cellStyle name="Normal 3 4 2 3 9" xfId="7260" xr:uid="{D60115E5-83CB-452C-A74F-FEC5FCFA0E5E}"/>
    <cellStyle name="Normal 3 4 2 4" xfId="1697" xr:uid="{C883343C-3651-4DD5-95FD-252F0D4BF12B}"/>
    <cellStyle name="Normal 3 4 2 4 2" xfId="23919" xr:uid="{CFE99717-82F8-4861-AAFA-D8720CD21C78}"/>
    <cellStyle name="Normal 3 4 2 4 2 2" xfId="26639" xr:uid="{C1907934-D143-4B16-ABF2-F9BA542126D4}"/>
    <cellStyle name="Normal 3 4 2 4 2 2 2" xfId="35724" xr:uid="{098838CC-22BD-49F3-ACCA-BD2CAA76CEE1}"/>
    <cellStyle name="Normal 3 4 2 4 2 2 3" xfId="40069" xr:uid="{B0735945-5FD0-4923-8442-AF994EAF4237}"/>
    <cellStyle name="Normal 3 4 2 4 2 3" xfId="32416" xr:uid="{185E5BF3-CA5D-48E5-A7C0-89D2FCCFC39E}"/>
    <cellStyle name="Normal 3 4 2 4 2 3 2" xfId="42052" xr:uid="{EA2AF5E3-A531-4560-A762-8E5DC5D19AED}"/>
    <cellStyle name="Normal 3 4 2 4 2 4" xfId="38103" xr:uid="{4E388388-66AC-41B4-8DD3-BA5A6C353AA9}"/>
    <cellStyle name="Normal 3 4 2 4 3" xfId="25549" xr:uid="{6838537B-A530-4242-BBCC-CF4E4CFA569E}"/>
    <cellStyle name="Normal 3 4 2 4 3 2" xfId="34428" xr:uid="{58C5C774-774A-43F9-A101-F62C242E78BB}"/>
    <cellStyle name="Normal 3 4 2 4 3 3" xfId="38857" xr:uid="{959601B4-B122-4B10-A921-F742A1A3E891}"/>
    <cellStyle name="Normal 3 4 2 4 4" xfId="24909" xr:uid="{0A3C88D9-1BB4-4F7B-9BDF-7941D989C69F}"/>
    <cellStyle name="Normal 3 4 2 4 4 2" xfId="33692" xr:uid="{CAAE4D98-7CCE-4033-9898-20293019F2C3}"/>
    <cellStyle name="Normal 3 4 2 4 4 3" xfId="40801" xr:uid="{B7F87928-E541-4729-BA7A-F52E90A2E8AD}"/>
    <cellStyle name="Normal 3 4 2 4 5" xfId="22627" xr:uid="{288830FC-C13C-4691-B0FA-892D1092F043}"/>
    <cellStyle name="Normal 3 4 2 4 5 2" xfId="30756" xr:uid="{BF20A1E2-CCC1-412C-A837-AEB9BB160B92}"/>
    <cellStyle name="Normal 3 4 2 4 6" xfId="28778" xr:uid="{D5301BC4-3ECC-4F11-A241-5F3480BA12D6}"/>
    <cellStyle name="Normal 3 4 2 4 7" xfId="36792" xr:uid="{5D4D7F28-3DAB-4643-9B6E-4A7D076DD654}"/>
    <cellStyle name="Normal 3 4 2 4 8" xfId="20908" xr:uid="{91170787-2834-4454-AA49-6482A234CAC8}"/>
    <cellStyle name="Normal 3 4 2 4 9" xfId="7396" xr:uid="{AD3BB7BB-5AEC-41A7-85BD-1632057B9A80}"/>
    <cellStyle name="Normal 3 4 2 5" xfId="1326" xr:uid="{E556BB46-9111-4F4F-ABCF-4A34CFCE7F28}"/>
    <cellStyle name="Normal 3 4 2 5 2" xfId="3133" xr:uid="{030BAE0C-8FEB-4BBB-AD99-75112BADEDE2}"/>
    <cellStyle name="Normal 3 4 2 5 2 2" xfId="26176" xr:uid="{047C8EB7-994A-48FA-97FC-F5913219D652}"/>
    <cellStyle name="Normal 3 4 2 5 2 2 2" xfId="35188" xr:uid="{5755A1A2-9B6F-42DE-8D7B-872797ECE6C7}"/>
    <cellStyle name="Normal 3 4 2 5 2 3" xfId="31961" xr:uid="{65B41568-CDF1-437C-B4C4-9BD8EA30D134}"/>
    <cellStyle name="Normal 3 4 2 5 2 4" xfId="39541" xr:uid="{F97A51D5-762C-47A0-97C6-9E764BB5CF2E}"/>
    <cellStyle name="Normal 3 4 2 5 2 5" xfId="23596" xr:uid="{E8B464B8-6241-4D83-A139-C99D2BF87810}"/>
    <cellStyle name="Normal 3 4 2 5 2 6" xfId="45158" xr:uid="{2D7261FF-DC8D-489A-B14D-D22750DEE2B8}"/>
    <cellStyle name="Normal 3 4 2 5 3" xfId="24560" xr:uid="{14BDBD2A-1AA1-4870-A17A-62ABB5E3AA2B}"/>
    <cellStyle name="Normal 3 4 2 5 3 2" xfId="33174" xr:uid="{BFF56B26-405C-43BD-9435-A5161930624A}"/>
    <cellStyle name="Normal 3 4 2 5 3 3" xfId="41539" xr:uid="{40E364D5-150B-4ADF-BD99-9939AFE3D290}"/>
    <cellStyle name="Normal 3 4 2 5 4" xfId="22151" xr:uid="{8805964F-75CB-4C3B-952D-E134B60EA741}"/>
    <cellStyle name="Normal 3 4 2 5 4 2" xfId="30206" xr:uid="{BB2A09D8-C87F-4BF1-A9C7-B95FED7B6F55}"/>
    <cellStyle name="Normal 3 4 2 5 5" xfId="28255" xr:uid="{4F1CA2E0-0827-4151-AD30-5F714204154B}"/>
    <cellStyle name="Normal 3 4 2 5 6" xfId="37572" xr:uid="{331C3753-6E6A-4CE5-A892-1850F9EEC54A}"/>
    <cellStyle name="Normal 3 4 2 5 7" xfId="13089" xr:uid="{8E231F08-A59C-4129-979C-F3EA5C689C7D}"/>
    <cellStyle name="Normal 3 4 2 5 8" xfId="43417" xr:uid="{24B982BE-D65E-4A42-B795-2E5D60061843}"/>
    <cellStyle name="Normal 3 4 2 6" xfId="4504" xr:uid="{009FCBCD-BD18-4B89-9E39-1959287E5F89}"/>
    <cellStyle name="Normal 3 4 2 6 2" xfId="23146" xr:uid="{8A6CF716-D52E-4DAF-B36E-2C24456B9B88}"/>
    <cellStyle name="Normal 3 4 2 6 2 2" xfId="31457" xr:uid="{FE0FAD32-D88B-46F3-A799-3ABDF8876300}"/>
    <cellStyle name="Normal 3 4 2 6 2 3" xfId="39015" xr:uid="{B4982107-D2E0-4E5B-AB14-73C5D9CD8A94}"/>
    <cellStyle name="Normal 3 4 2 6 3" xfId="25677" xr:uid="{8359126F-E475-4DFC-B34C-A972C8F7BC75}"/>
    <cellStyle name="Normal 3 4 2 6 3 2" xfId="34603" xr:uid="{28C39A2D-A52B-4722-AEC8-330C38158E88}"/>
    <cellStyle name="Normal 3 4 2 6 3 3" xfId="40975" xr:uid="{EBEE81B4-7A12-49A9-AD88-1C626F3F63D9}"/>
    <cellStyle name="Normal 3 4 2 6 4" xfId="21636" xr:uid="{BD02C482-87C6-41F1-9F9C-3F242C13D59E}"/>
    <cellStyle name="Normal 3 4 2 6 4 2" xfId="29599" xr:uid="{99CAD5F5-9469-4642-8D6C-781C520239E9}"/>
    <cellStyle name="Normal 3 4 2 6 5" xfId="27678" xr:uid="{D30D8EEA-E852-4A5E-9180-FEC9A888A6D6}"/>
    <cellStyle name="Normal 3 4 2 6 6" xfId="36967" xr:uid="{253C6C89-EA95-4F4D-8D69-200BB0374C56}"/>
    <cellStyle name="Normal 3 4 2 6 7" xfId="16671" xr:uid="{0DC63F6A-CB85-42C4-878F-EA247B3DF929}"/>
    <cellStyle name="Normal 3 4 2 6 8" xfId="46507" xr:uid="{7E4561AB-FFDF-406F-ACD7-D1374638AEAE}"/>
    <cellStyle name="Normal 3 4 2 7" xfId="22765" xr:uid="{14D23FC9-3B0D-4CDD-AD01-2E8C3A60EF5C}"/>
    <cellStyle name="Normal 3 4 2 7 2" xfId="25101" xr:uid="{FD9F5F3F-F4A2-4F42-986B-94D301C100AA}"/>
    <cellStyle name="Normal 3 4 2 7 2 2" xfId="33903" xr:uid="{1EABD5C8-B2DE-47B7-BF11-F73327416B7E}"/>
    <cellStyle name="Normal 3 4 2 7 3" xfId="30928" xr:uid="{A23DC6EB-3193-4BE2-BCEB-00D13F0DE049}"/>
    <cellStyle name="Normal 3 4 2 7 4" xfId="38344" xr:uid="{2C53C9ED-C924-4A86-8322-F7CE60E859C2}"/>
    <cellStyle name="Normal 3 4 2 8" xfId="24102" xr:uid="{073A7133-6511-4BFC-BAB0-495924002B6F}"/>
    <cellStyle name="Normal 3 4 2 8 2" xfId="32618" xr:uid="{B1FBD872-71D3-4DFA-82A4-6AC9A3DCF56A}"/>
    <cellStyle name="Normal 3 4 2 8 3" xfId="40283" xr:uid="{F3195154-C0B6-40D5-8575-B6E541257422}"/>
    <cellStyle name="Normal 3 4 2 9" xfId="21102" xr:uid="{D715C2C1-C833-4EE1-9E7C-38A641B665F7}"/>
    <cellStyle name="Normal 3 4 2 9 2" xfId="28990" xr:uid="{994C8939-0930-4DB7-A4EC-B21C2EA08563}"/>
    <cellStyle name="Normal 3 4 3" xfId="203" xr:uid="{08BA854E-CEED-45D9-98CD-EDA96E78FDB3}"/>
    <cellStyle name="Normal 3 4 3 10" xfId="4267" xr:uid="{30888CF3-2114-44F8-81C2-F640CC43275E}"/>
    <cellStyle name="Normal 3 4 3 10 2" xfId="46271" xr:uid="{3D1DB30A-9038-448B-A0A3-04AA50CB5DEA}"/>
    <cellStyle name="Normal 3 4 3 11" xfId="4505" xr:uid="{8DA93404-6769-40E4-8A33-C2407BC9F10C}"/>
    <cellStyle name="Normal 3 4 3 11 2" xfId="46508" xr:uid="{746F3C92-5644-402D-A17D-1396704FA593}"/>
    <cellStyle name="Normal 3 4 3 12" xfId="5746" xr:uid="{A626F5A1-77C0-46B8-8D42-EDA1D47C1B11}"/>
    <cellStyle name="Normal 3 4 3 12 2" xfId="47745" xr:uid="{FEA7E74E-0EB4-444B-AA0B-CE2D574BB185}"/>
    <cellStyle name="Normal 3 4 3 13" xfId="5900" xr:uid="{98B11D5D-2D9D-4E7B-9F4A-85B420988276}"/>
    <cellStyle name="Normal 3 4 3 13 2" xfId="47897" xr:uid="{36177B83-A1F8-427A-B63F-B4A815B7166C}"/>
    <cellStyle name="Normal 3 4 3 14" xfId="6056" xr:uid="{E13C2E2C-5DD3-4FE6-BFF0-0C52DA5F656B}"/>
    <cellStyle name="Normal 3 4 3 15" xfId="42480" xr:uid="{D1E92BC4-7FB5-4693-A11B-82409C60BC97}"/>
    <cellStyle name="Normal 3 4 3 16" xfId="42557" xr:uid="{2229EB46-21E6-4E2D-87FF-92714869983F}"/>
    <cellStyle name="Normal 3 4 3 17" xfId="48085" xr:uid="{C9A0F756-DA37-4942-8883-38EAF214831D}"/>
    <cellStyle name="Normal 3 4 3 2" xfId="267" xr:uid="{F1345968-0C9B-4624-B1E4-176E5E6A9081}"/>
    <cellStyle name="Normal 3 4 3 2 10" xfId="48132" xr:uid="{1FD83D7F-28AD-4489-9BDB-7BF19C77D4EA}"/>
    <cellStyle name="Normal 3 4 3 2 2" xfId="1000" xr:uid="{77163ACC-F1F7-45EC-A853-C91E882ABA73}"/>
    <cellStyle name="Normal 3 4 3 2 2 2" xfId="2142" xr:uid="{940C6BF3-86D5-4496-B65A-29AD01DD16A6}"/>
    <cellStyle name="Normal 3 4 3 2 2 2 2" xfId="3905" xr:uid="{F5186517-5DE1-49CA-8E2D-9ED6084704CF}"/>
    <cellStyle name="Normal 3 4 3 2 2 2 2 2" xfId="45930" xr:uid="{6C72B957-0CDD-4819-B72B-FA9F1B3591CA}"/>
    <cellStyle name="Normal 3 4 3 2 2 2 3" xfId="44189" xr:uid="{6D98B24B-074F-43B4-89FD-7E8890C4B08F}"/>
    <cellStyle name="Normal 3 4 3 2 2 3" xfId="2812" xr:uid="{044217E3-D895-4A4B-A248-50D943CCE4CF}"/>
    <cellStyle name="Normal 3 4 3 2 2 3 2" xfId="44837" xr:uid="{FC1004D1-0EC2-43B0-B90B-8AB15D5F0453}"/>
    <cellStyle name="Normal 3 4 3 2 2 4" xfId="5276" xr:uid="{D4A5F316-4F6E-42EF-A8DD-2B8C04278A7C}"/>
    <cellStyle name="Normal 3 4 3 2 2 4 2" xfId="47279" xr:uid="{EE00D831-8C8F-439B-9F7C-77F8E7C95DCC}"/>
    <cellStyle name="Normal 3 4 3 2 2 5" xfId="13386" xr:uid="{9849EE39-5A2A-4877-89FE-60B530DF74DB}"/>
    <cellStyle name="Normal 3 4 3 2 2 6" xfId="43096" xr:uid="{DD52D3E1-1B42-4121-A184-5C928B990EA9}"/>
    <cellStyle name="Normal 3 4 3 2 3" xfId="1583" xr:uid="{63DD7C84-8228-4074-BD94-6F5D63402C8C}"/>
    <cellStyle name="Normal 3 4 3 2 3 2" xfId="3390" xr:uid="{B05423F9-751B-47A1-B002-5636C3CDDF93}"/>
    <cellStyle name="Normal 3 4 3 2 3 2 2" xfId="45415" xr:uid="{8CEC0F64-E959-41E4-A3C1-B416BA29D4DD}"/>
    <cellStyle name="Normal 3 4 3 2 3 3" xfId="16922" xr:uid="{F12C77B4-370F-4F55-BDEB-93324868A21B}"/>
    <cellStyle name="Normal 3 4 3 2 3 4" xfId="43674" xr:uid="{0E1ACFA6-7A42-4C18-A669-9ADB070170DC}"/>
    <cellStyle name="Normal 3 4 3 2 4" xfId="2329" xr:uid="{76D5FE3C-B6E7-49D8-BB61-028C4133FFD4}"/>
    <cellStyle name="Normal 3 4 3 2 4 2" xfId="44354" xr:uid="{B1F93D4F-053B-4764-ACE3-581881EC8EEF}"/>
    <cellStyle name="Normal 3 4 3 2 5" xfId="4761" xr:uid="{182DDEFF-5AC1-49C2-9B26-9B9FC978D384}"/>
    <cellStyle name="Normal 3 4 3 2 5 2" xfId="46764" xr:uid="{CBC7CA90-88AC-4D0D-BAF0-C375692B2DBA}"/>
    <cellStyle name="Normal 3 4 3 2 6" xfId="5747" xr:uid="{E7970360-D485-476B-BAF0-90633F3572B7}"/>
    <cellStyle name="Normal 3 4 3 2 6 2" xfId="47746" xr:uid="{15025133-6F60-4DAB-AA85-106E669F91DD}"/>
    <cellStyle name="Normal 3 4 3 2 7" xfId="5965" xr:uid="{7B5A29CE-70AA-4CBD-B44F-141CA7FC599B}"/>
    <cellStyle name="Normal 3 4 3 2 7 2" xfId="47962" xr:uid="{0ECCBAC0-0257-48AB-A775-E315B1875D42}"/>
    <cellStyle name="Normal 3 4 3 2 8" xfId="6846" xr:uid="{F4BE6C4A-27B1-41DC-99E6-25E8825B6F1D}"/>
    <cellStyle name="Normal 3 4 3 2 9" xfId="42613" xr:uid="{7E3F32C9-9BBA-44CA-8386-0FD755C17826}"/>
    <cellStyle name="Normal 3 4 3 3" xfId="672" xr:uid="{0CD08796-A209-4C3F-AA2B-592900C160D1}"/>
    <cellStyle name="Normal 3 4 3 3 2" xfId="1698" xr:uid="{B10755B1-FF55-4E75-8C50-4E1917359364}"/>
    <cellStyle name="Normal 3 4 3 3 2 2" xfId="3479" xr:uid="{7F4B0A13-4798-4312-8F78-6E5E63FC9116}"/>
    <cellStyle name="Normal 3 4 3 3 2 2 2" xfId="45504" xr:uid="{343FB071-9F44-4388-9683-2B3403888E06}"/>
    <cellStyle name="Normal 3 4 3 3 2 3" xfId="13710" xr:uid="{EC65ED9D-0A0F-46F6-BD11-0A415B09E1A5}"/>
    <cellStyle name="Normal 3 4 3 3 2 4" xfId="43763" xr:uid="{E12650D7-AEF7-40E4-816E-CB1FED90C16D}"/>
    <cellStyle name="Normal 3 4 3 3 3" xfId="2557" xr:uid="{D10BCEDC-04DD-45BB-8711-AA38BCD8680E}"/>
    <cellStyle name="Normal 3 4 3 3 3 2" xfId="17246" xr:uid="{24C7FD9D-C6A2-417F-8735-C798639845F8}"/>
    <cellStyle name="Normal 3 4 3 3 3 3" xfId="44582" xr:uid="{FCFAF733-AEEF-48D5-8F90-25852C8B8D63}"/>
    <cellStyle name="Normal 3 4 3 3 4" xfId="4850" xr:uid="{35A65947-7BB3-49CC-9EB9-6826088801A9}"/>
    <cellStyle name="Normal 3 4 3 3 4 2" xfId="46853" xr:uid="{5DB36DBD-25E5-4F76-A138-8E00053F10E5}"/>
    <cellStyle name="Normal 3 4 3 3 5" xfId="7261" xr:uid="{579DA020-C8D2-4901-9656-F66015537C50}"/>
    <cellStyle name="Normal 3 4 3 3 6" xfId="42841" xr:uid="{7233C9EE-65F7-4CCC-9A81-35F2DA63EB7A}"/>
    <cellStyle name="Normal 3 4 3 4" xfId="1093" xr:uid="{F0A1AB99-62E2-4380-8E18-C218B67BB785}"/>
    <cellStyle name="Normal 3 4 3 4 2" xfId="2902" xr:uid="{D553925C-AFEC-4DBC-8B8F-852863B7530E}"/>
    <cellStyle name="Normal 3 4 3 4 2 2" xfId="44927" xr:uid="{DF13881B-2257-4EC0-8562-7548B3F58561}"/>
    <cellStyle name="Normal 3 4 3 4 3" xfId="7529" xr:uid="{BC6D5052-1F6A-4F6E-BCCF-8367B2C87077}"/>
    <cellStyle name="Normal 3 4 3 4 4" xfId="43186" xr:uid="{3DBB5743-6FA5-4470-A066-682848E5A4E7}"/>
    <cellStyle name="Normal 3 4 3 5" xfId="1327" xr:uid="{E0BE56DD-C693-4AD5-AC56-35F4ADD09F82}"/>
    <cellStyle name="Normal 3 4 3 5 2" xfId="3134" xr:uid="{0012356A-C2AB-46F4-83D0-43ABC2E581CC}"/>
    <cellStyle name="Normal 3 4 3 5 2 2" xfId="45159" xr:uid="{96F2DD6C-4ED0-4EC9-92DF-8C58CEEBCEED}"/>
    <cellStyle name="Normal 3 4 3 5 3" xfId="13090" xr:uid="{305AC41A-66A9-4809-A60F-8EF78186FB81}"/>
    <cellStyle name="Normal 3 4 3 5 4" xfId="43418" xr:uid="{0C3C4F9B-0571-46B5-9A89-495B2C9EE810}"/>
    <cellStyle name="Normal 3 4 3 6" xfId="2273" xr:uid="{BF617715-ED4A-47B3-9F32-23339934AF0C}"/>
    <cellStyle name="Normal 3 4 3 6 2" xfId="16672" xr:uid="{569E668A-2BF9-476C-BDED-BB93221B1C6B}"/>
    <cellStyle name="Normal 3 4 3 6 3" xfId="44298" xr:uid="{AD49EC7A-BBCE-4B7E-AB40-6A3D9DE7591A}"/>
    <cellStyle name="Normal 3 4 3 7" xfId="4035" xr:uid="{B2B8F792-493B-4261-927C-41A6EE2F1F1A}"/>
    <cellStyle name="Normal 3 4 3 7 2" xfId="6474" xr:uid="{5C21DBBA-4DE0-4F02-9FF2-2780E8FE777E}"/>
    <cellStyle name="Normal 3 4 3 7 3" xfId="46040" xr:uid="{18F43C96-93CC-49B6-B639-5FAE996309F1}"/>
    <cellStyle name="Normal 3 4 3 8" xfId="4113" xr:uid="{85353D0B-A972-4823-82A6-7A01B7406794}"/>
    <cellStyle name="Normal 3 4 3 8 2" xfId="46117" xr:uid="{FACFBFEE-E314-495B-B18A-41EF213C2F71}"/>
    <cellStyle name="Normal 3 4 3 9" xfId="4190" xr:uid="{CBCF24CD-560F-4BDA-A357-6032113BD5FB}"/>
    <cellStyle name="Normal 3 4 3 9 2" xfId="46194" xr:uid="{4DD90CDF-D97B-4B54-91EC-63F302C30047}"/>
    <cellStyle name="Normal 3 4 4" xfId="237" xr:uid="{573BB54F-60B7-45D5-99ED-A968945B1EF1}"/>
    <cellStyle name="Normal 3 4 4 2" xfId="998" xr:uid="{7C2B7E89-BB98-4891-BC15-7CD0D66AB069}"/>
    <cellStyle name="Normal 3 4 4 2 2" xfId="2140" xr:uid="{09421DF4-DBA4-450C-AFAC-22D74190D850}"/>
    <cellStyle name="Normal 3 4 4 2 2 2" xfId="3903" xr:uid="{FF1FDAE8-2291-4C99-9F30-3824C84E780E}"/>
    <cellStyle name="Normal 3 4 4 2 2 2 2" xfId="45928" xr:uid="{C25A4A99-2E23-43D3-B473-91010F27AD8F}"/>
    <cellStyle name="Normal 3 4 4 2 2 3" xfId="5274" xr:uid="{B2B7A964-354F-4168-BDBA-C4492C47CFF1}"/>
    <cellStyle name="Normal 3 4 4 2 2 3 2" xfId="47277" xr:uid="{0A25D836-5E63-4C67-AE89-32D2474E24FE}"/>
    <cellStyle name="Normal 3 4 4 2 2 4" xfId="44187" xr:uid="{7BCF6CBD-C8D0-461F-B03D-76E4EA00F9B0}"/>
    <cellStyle name="Normal 3 4 4 2 3" xfId="1581" xr:uid="{BC64341A-E1AB-42C0-9A06-FB0036F684B8}"/>
    <cellStyle name="Normal 3 4 4 2 3 2" xfId="3388" xr:uid="{DC30513B-A4B8-4515-A118-FC89944D300C}"/>
    <cellStyle name="Normal 3 4 4 2 3 2 2" xfId="45413" xr:uid="{8DE0DC0D-6D21-49D2-8BA7-2F5EC9BE9984}"/>
    <cellStyle name="Normal 3 4 4 2 3 3" xfId="43672" xr:uid="{EAFB3BF5-42C3-466C-A06E-2E1C27C8A014}"/>
    <cellStyle name="Normal 3 4 4 2 4" xfId="2810" xr:uid="{200933CD-E632-4506-9A20-915E54121785}"/>
    <cellStyle name="Normal 3 4 4 2 4 2" xfId="44835" xr:uid="{2BF68843-C859-4C83-B037-3203C35A3E4F}"/>
    <cellStyle name="Normal 3 4 4 2 5" xfId="4759" xr:uid="{139E8D07-FA03-4F95-A8B2-1773C6B6A501}"/>
    <cellStyle name="Normal 3 4 4 2 5 2" xfId="46762" xr:uid="{60EDA42E-06CC-4714-B082-B71528973482}"/>
    <cellStyle name="Normal 3 4 4 2 6" xfId="5749" xr:uid="{5422B1EA-20AD-43E3-A17E-22D7F150AE72}"/>
    <cellStyle name="Normal 3 4 4 2 6 2" xfId="47748" xr:uid="{F8AE7283-3269-442C-810D-423A14151A34}"/>
    <cellStyle name="Normal 3 4 4 2 7" xfId="8697" xr:uid="{BB1AB535-CD9E-469A-A628-F1381172FDCB}"/>
    <cellStyle name="Normal 3 4 4 2 8" xfId="43094" xr:uid="{3E0C9DC2-2A57-4813-8F07-BDDDAD5C84E6}"/>
    <cellStyle name="Normal 3 4 4 3" xfId="670" xr:uid="{70C7DA0F-325E-452A-BCA1-B07CCCCF8623}"/>
    <cellStyle name="Normal 3 4 4 3 2" xfId="1893" xr:uid="{8AB56216-75C6-4EB4-A52E-B281DAE4F8FE}"/>
    <cellStyle name="Normal 3 4 4 3 2 2" xfId="3659" xr:uid="{F182A941-366B-47B2-A1EA-A2EAA5BC085B}"/>
    <cellStyle name="Normal 3 4 4 3 2 2 2" xfId="45684" xr:uid="{5CB589D7-11FD-4539-A3FE-BE43B2F9BD1F}"/>
    <cellStyle name="Normal 3 4 4 3 2 3" xfId="43943" xr:uid="{B7E5C3D9-5FB6-4DA1-B245-F7401EC5AF6D}"/>
    <cellStyle name="Normal 3 4 4 3 3" xfId="2555" xr:uid="{7F74DB29-E4F3-4A37-B812-655A9270CC04}"/>
    <cellStyle name="Normal 3 4 4 3 3 2" xfId="44580" xr:uid="{8DD0A7D3-6DF5-43D7-BFB7-566802926039}"/>
    <cellStyle name="Normal 3 4 4 3 4" xfId="5030" xr:uid="{966D7D80-98DE-4217-920C-7F326B435A2A}"/>
    <cellStyle name="Normal 3 4 4 3 4 2" xfId="47033" xr:uid="{E1E50AD5-E5CB-4B27-9C27-32F0477766A7}"/>
    <cellStyle name="Normal 3 4 4 3 5" xfId="13384" xr:uid="{8FF0B808-2748-4AE8-947A-CE49ED48A93F}"/>
    <cellStyle name="Normal 3 4 4 3 6" xfId="42839" xr:uid="{AFA0B8F3-F11D-4A97-90EB-718199F18B87}"/>
    <cellStyle name="Normal 3 4 4 4" xfId="1325" xr:uid="{8105BBC4-7F10-47D7-B9F2-DE503E11B3E0}"/>
    <cellStyle name="Normal 3 4 4 4 2" xfId="3132" xr:uid="{5E87D1C0-0449-4CA5-8612-B9BE548E6C87}"/>
    <cellStyle name="Normal 3 4 4 4 2 2" xfId="45157" xr:uid="{BCA7429B-BD26-4244-A595-857B37C3563D}"/>
    <cellStyle name="Normal 3 4 4 4 3" xfId="16920" xr:uid="{0FD2DA9F-2A0C-4EC9-B041-D106E702C356}"/>
    <cellStyle name="Normal 3 4 4 4 4" xfId="43416" xr:uid="{2D85DD60-9D14-4F28-899C-924E29F1211D}"/>
    <cellStyle name="Normal 3 4 4 5" xfId="2299" xr:uid="{85769E12-790B-42D3-9EFF-A820A4130F99}"/>
    <cellStyle name="Normal 3 4 4 5 2" xfId="44324" xr:uid="{3A7C6E24-5038-4DDF-8565-47122F87DE4F}"/>
    <cellStyle name="Normal 3 4 4 6" xfId="4503" xr:uid="{CD1CA900-BE85-45F6-A29C-D541C86D5D10}"/>
    <cellStyle name="Normal 3 4 4 6 2" xfId="46506" xr:uid="{C1D5CE76-F6A0-4B8C-81C2-52C1566A4AE0}"/>
    <cellStyle name="Normal 3 4 4 7" xfId="5748" xr:uid="{0D710DF7-8300-4FE9-A672-B317F6CC629F}"/>
    <cellStyle name="Normal 3 4 4 7 2" xfId="47747" xr:uid="{DCF59FF4-A9CE-4D0C-A9BA-D6D949704A83}"/>
    <cellStyle name="Normal 3 4 4 8" xfId="6844" xr:uid="{87177B02-3095-49E7-B1F0-8BF63FC7826C}"/>
    <cellStyle name="Normal 3 4 4 9" xfId="42583" xr:uid="{97F94086-6BAC-4552-90B3-47E72DB441CB}"/>
    <cellStyle name="Normal 3 4 5" xfId="287" xr:uid="{9A6D82EC-0661-4465-B02E-DD9F1BD6AA18}"/>
    <cellStyle name="Normal 3 4 5 2" xfId="1942" xr:uid="{78043B92-CCD5-4239-8386-AB2CD4B97FD4}"/>
    <cellStyle name="Normal 3 4 5 2 2" xfId="3705" xr:uid="{88723E5D-40C8-4537-85B9-0E5F29255FC9}"/>
    <cellStyle name="Normal 3 4 5 2 2 2" xfId="45730" xr:uid="{9B0D807A-3AED-4873-9B0E-4B963147685A}"/>
    <cellStyle name="Normal 3 4 5 2 3" xfId="5076" xr:uid="{BBDA55F4-18BF-4413-8376-5BF0F22430F0}"/>
    <cellStyle name="Normal 3 4 5 2 3 2" xfId="47079" xr:uid="{2C22952F-AE44-4102-849B-1241336F98BA}"/>
    <cellStyle name="Normal 3 4 5 2 4" xfId="8063" xr:uid="{DA68700B-B873-406F-AFF8-05E032460B67}"/>
    <cellStyle name="Normal 3 4 5 2 5" xfId="43989" xr:uid="{DCB5C9DB-DFB9-4941-AA78-D9A0B3B05FAD}"/>
    <cellStyle name="Normal 3 4 5 3" xfId="1380" xr:uid="{2A15C483-7C42-4666-B2E1-0FF362248852}"/>
    <cellStyle name="Normal 3 4 5 3 2" xfId="3187" xr:uid="{06F8C3E8-8DA4-419D-9160-C355C6B42453}"/>
    <cellStyle name="Normal 3 4 5 3 2 2" xfId="45212" xr:uid="{F9EC1BCC-3448-4343-9274-2128696ACF88}"/>
    <cellStyle name="Normal 3 4 5 3 3" xfId="13708" xr:uid="{8CCB0A60-EA51-4F1D-B9B1-40E14997BDFD}"/>
    <cellStyle name="Normal 3 4 5 3 4" xfId="43471" xr:uid="{06BA9429-2E5F-42F8-AA26-EE2DD2E4D55F}"/>
    <cellStyle name="Normal 3 4 5 4" xfId="2347" xr:uid="{F3BC2496-8DCD-4792-BE5C-09D1C3233A3A}"/>
    <cellStyle name="Normal 3 4 5 4 2" xfId="17244" xr:uid="{2E282FD1-2A96-49EF-88D5-DE000241C0EB}"/>
    <cellStyle name="Normal 3 4 5 4 3" xfId="44372" xr:uid="{CBB10FD4-582D-474D-8302-071236C68179}"/>
    <cellStyle name="Normal 3 4 5 5" xfId="4558" xr:uid="{E654DAE6-84AF-4877-965E-34CEE9A92D43}"/>
    <cellStyle name="Normal 3 4 5 5 2" xfId="46561" xr:uid="{6FFB9696-38ED-47FC-BC06-A9EF5B9B2F8B}"/>
    <cellStyle name="Normal 3 4 5 6" xfId="5750" xr:uid="{8BDDC0A1-2D2D-4153-9D9E-398BFFC6B92F}"/>
    <cellStyle name="Normal 3 4 5 6 2" xfId="47749" xr:uid="{DD393465-7C88-49FE-BD46-9D61825F3AAE}"/>
    <cellStyle name="Normal 3 4 5 7" xfId="7259" xr:uid="{5AD64912-0112-491C-A777-05E725303815}"/>
    <cellStyle name="Normal 3 4 5 8" xfId="42631" xr:uid="{927700BD-ACD9-4485-A63B-04C158EB028D}"/>
    <cellStyle name="Normal 3 4 6" xfId="1696" xr:uid="{5BC9D198-7665-49EC-88AD-64487E2DAD3F}"/>
    <cellStyle name="Normal 3 4 6 2" xfId="3478" xr:uid="{CE3FE9D6-6010-4D97-B009-CB81E45BE902}"/>
    <cellStyle name="Normal 3 4 6 2 2" xfId="15623" xr:uid="{9B43838A-2784-477B-B323-BB2BD833978B}"/>
    <cellStyle name="Normal 3 4 6 2 3" xfId="19150" xr:uid="{817199CE-BD9F-4424-8191-479E1C99F319}"/>
    <cellStyle name="Normal 3 4 6 2 4" xfId="12045" xr:uid="{56450787-9ADF-42BE-A073-E44A3C113298}"/>
    <cellStyle name="Normal 3 4 6 2 5" xfId="45503" xr:uid="{5E1D558F-4641-4035-BE44-CB4392E240BE}"/>
    <cellStyle name="Normal 3 4 6 3" xfId="4849" xr:uid="{9E8D9C85-8B7C-410E-AFDE-014890746DA1}"/>
    <cellStyle name="Normal 3 4 6 3 2" xfId="14215" xr:uid="{0B619F9A-4AE2-4675-8D32-83F3870235A0}"/>
    <cellStyle name="Normal 3 4 6 3 3" xfId="46852" xr:uid="{7C3FAE67-1470-4E17-8304-FC9F09AB1D20}"/>
    <cellStyle name="Normal 3 4 6 4" xfId="17742" xr:uid="{24475B1F-7E37-4C7A-8AB5-1B3E2C072C33}"/>
    <cellStyle name="Normal 3 4 6 5" xfId="10533" xr:uid="{3315FDE1-EDA8-48AA-BB21-BAED85EE7473}"/>
    <cellStyle name="Normal 3 4 6 6" xfId="43762" xr:uid="{FB211A9B-7820-4014-81A7-7B9CC8427A2C}"/>
    <cellStyle name="Normal 3 4 7" xfId="1124" xr:uid="{994121B3-C3A1-46F4-9FCD-8DAEEAE31F05}"/>
    <cellStyle name="Normal 3 4 7 2" xfId="2931" xr:uid="{13A9A83D-2BB1-40C4-8D74-C673CFC844BB}"/>
    <cellStyle name="Normal 3 4 7 2 2" xfId="44956" xr:uid="{FA3FB463-837F-4A43-9BE4-84E70074171D}"/>
    <cellStyle name="Normal 3 4 7 3" xfId="7486" xr:uid="{90DC9566-DF8D-4A79-B99A-0F942EBA8CDD}"/>
    <cellStyle name="Normal 3 4 7 4" xfId="43215" xr:uid="{A23F33F1-4992-479E-B00A-75F1DF5F78B1}"/>
    <cellStyle name="Normal 3 4 8" xfId="2244" xr:uid="{BA4CDF1E-1217-4524-9A12-5260D0339B1D}"/>
    <cellStyle name="Normal 3 4 8 2" xfId="13088" xr:uid="{01AF8BC2-2988-4A8C-AC42-E73212BA8217}"/>
    <cellStyle name="Normal 3 4 8 3" xfId="44269" xr:uid="{F138C7B0-A037-4D88-A306-4E316B58323B}"/>
    <cellStyle name="Normal 3 4 9" xfId="4005" xr:uid="{58B9BA71-F5F5-43D7-934F-00784952178A}"/>
    <cellStyle name="Normal 3 4 9 2" xfId="16670" xr:uid="{BB6AA944-8725-4474-95EE-EDC8C7B636F5}"/>
    <cellStyle name="Normal 3 4 9 3" xfId="46010" xr:uid="{31252707-B4D6-4C2D-B4D7-43A86468B36A}"/>
    <cellStyle name="Normal 3 5" xfId="50" xr:uid="{D9F579A4-7721-43B5-B2CC-57A1D1E74979}"/>
    <cellStyle name="Normal 3 5 10" xfId="6473" xr:uid="{CD2B35DC-FE7E-43F7-B804-6225264E2F56}"/>
    <cellStyle name="Normal 3 5 11" xfId="48021" xr:uid="{AB66683F-BF0F-4418-B961-D268B63426EE}"/>
    <cellStyle name="Normal 3 5 2" xfId="138" xr:uid="{8BBA4300-5560-4A9F-AD9B-6B15C850A335}"/>
    <cellStyle name="Normal 3 5 2 10" xfId="4248" xr:uid="{C7132218-EE62-4BD5-8314-A83093285148}"/>
    <cellStyle name="Normal 3 5 2 10 2" xfId="36228" xr:uid="{EAE37869-FE6D-46C5-A2EF-A103D9E92A5F}"/>
    <cellStyle name="Normal 3 5 2 10 3" xfId="46252" xr:uid="{AAC61C61-F76B-4735-95E0-72E165272C51}"/>
    <cellStyle name="Normal 3 5 2 11" xfId="4507" xr:uid="{1028C5E9-5D3B-4034-A8FA-2FB12188DC60}"/>
    <cellStyle name="Normal 3 5 2 11 2" xfId="46510" xr:uid="{C92B5B2C-3656-4D9C-ABC7-A15689863915}"/>
    <cellStyle name="Normal 3 5 2 12" xfId="5751" xr:uid="{604C0615-E89C-4AF7-B392-EACF2DCA1B8D}"/>
    <cellStyle name="Normal 3 5 2 12 2" xfId="47750" xr:uid="{20A49D9D-B904-4DC3-9CC3-314732AA1D43}"/>
    <cellStyle name="Normal 3 5 2 13" xfId="5910" xr:uid="{622A90A9-49C0-4F58-BE21-477F457C7CC5}"/>
    <cellStyle name="Normal 3 5 2 13 2" xfId="47907" xr:uid="{4B663AC0-F528-4A9D-AB26-1AD812C60886}"/>
    <cellStyle name="Normal 3 5 2 14" xfId="6036" xr:uid="{88E58632-FED2-4183-A22B-29ED216C5479}"/>
    <cellStyle name="Normal 3 5 2 15" xfId="42461" xr:uid="{79786D2B-7917-420A-8E6A-311E4023843D}"/>
    <cellStyle name="Normal 3 5 2 16" xfId="42537" xr:uid="{1952820E-0679-4E13-A9BF-3A7F11862075}"/>
    <cellStyle name="Normal 3 5 2 17" xfId="48142" xr:uid="{4B34E70D-A6EE-4757-9C74-EC13629E0AAB}"/>
    <cellStyle name="Normal 3 5 2 2" xfId="248" xr:uid="{26B003DE-D9EF-4693-8AF0-440C7EAA6A48}"/>
    <cellStyle name="Normal 3 5 2 2 10" xfId="42594" xr:uid="{3EAA9ECD-C1F4-4189-BC74-94589E56A96E}"/>
    <cellStyle name="Normal 3 5 2 2 11" xfId="48145" xr:uid="{B877D04D-B140-455F-8A03-F0952821956F}"/>
    <cellStyle name="Normal 3 5 2 2 2" xfId="1002" xr:uid="{685ED0F7-9EBF-4D25-B61A-78E89F945527}"/>
    <cellStyle name="Normal 3 5 2 2 2 2" xfId="2144" xr:uid="{8FF4FEA6-DC73-49AD-8E3C-72D7E22E7A05}"/>
    <cellStyle name="Normal 3 5 2 2 2 2 2" xfId="3907" xr:uid="{D461397C-44CF-43FF-93BA-10B79A2C13BE}"/>
    <cellStyle name="Normal 3 5 2 2 2 2 2 2" xfId="35369" xr:uid="{E9614B26-659D-4238-A6C0-B26655C3BB74}"/>
    <cellStyle name="Normal 3 5 2 2 2 2 2 3" xfId="26327" xr:uid="{BAB3097C-0187-449A-A00B-A9FBF7B98BE2}"/>
    <cellStyle name="Normal 3 5 2 2 2 2 2 4" xfId="45932" xr:uid="{99D6914D-006F-4830-8AB5-7E5D63570945}"/>
    <cellStyle name="Normal 3 5 2 2 2 2 3" xfId="32112" xr:uid="{AF84267B-A2D7-4499-87BB-BC8985A618E1}"/>
    <cellStyle name="Normal 3 5 2 2 2 2 4" xfId="39722" xr:uid="{8FB9B3AD-00A4-4790-A8E8-8B63C1D5A2AA}"/>
    <cellStyle name="Normal 3 5 2 2 2 2 5" xfId="23700" xr:uid="{9B88208A-8431-4F39-BAC3-B7B3CD909C9D}"/>
    <cellStyle name="Normal 3 5 2 2 2 2 6" xfId="44191" xr:uid="{91D7FD34-33E3-45ED-8396-00E5DE7C993D}"/>
    <cellStyle name="Normal 3 5 2 2 2 3" xfId="2814" xr:uid="{D2FDD448-F0A4-49A4-A447-2C66C537C027}"/>
    <cellStyle name="Normal 3 5 2 2 2 3 2" xfId="33348" xr:uid="{F4B18D5D-A3A2-4A85-A920-DAC34A73C866}"/>
    <cellStyle name="Normal 3 5 2 2 2 3 3" xfId="41713" xr:uid="{A84CC97B-0B37-41C2-B5A4-294B5C569858}"/>
    <cellStyle name="Normal 3 5 2 2 2 3 4" xfId="24666" xr:uid="{B31208C5-D697-4589-AA3D-42FB76C7D144}"/>
    <cellStyle name="Normal 3 5 2 2 2 3 5" xfId="44839" xr:uid="{AF951336-A89D-4BDE-9EA5-99B260DF4F09}"/>
    <cellStyle name="Normal 3 5 2 2 2 4" xfId="5278" xr:uid="{F153BC5E-01D8-410E-8F14-7736A9F03310}"/>
    <cellStyle name="Normal 3 5 2 2 2 4 2" xfId="30395" xr:uid="{2C8DFEC5-1BC2-4CD3-BC5C-477F3A1BB535}"/>
    <cellStyle name="Normal 3 5 2 2 2 4 3" xfId="22312" xr:uid="{D1E032AE-6AE9-4760-87A9-92AE8EF32183}"/>
    <cellStyle name="Normal 3 5 2 2 2 4 4" xfId="47281" xr:uid="{28EFAC93-7002-4B52-A75A-FEA02A0846A3}"/>
    <cellStyle name="Normal 3 5 2 2 2 5" xfId="28429" xr:uid="{D9EB2A73-F018-490D-B84F-F1AA26D94AE8}"/>
    <cellStyle name="Normal 3 5 2 2 2 6" xfId="37753" xr:uid="{391BBEE2-EB1D-4216-A953-E57A337CADE4}"/>
    <cellStyle name="Normal 3 5 2 2 2 7" xfId="13388" xr:uid="{65A3F3FC-D5BB-4907-B1E2-7F76AA2B2B7A}"/>
    <cellStyle name="Normal 3 5 2 2 2 8" xfId="43098" xr:uid="{FB15D308-A4A6-41B1-AB70-1DD83ECFD7DD}"/>
    <cellStyle name="Normal 3 5 2 2 3" xfId="1585" xr:uid="{55414F0A-6287-4665-8921-C292147AEC26}"/>
    <cellStyle name="Normal 3 5 2 2 3 2" xfId="3392" xr:uid="{D33CE5CD-B372-4272-A591-57E605201973}"/>
    <cellStyle name="Normal 3 5 2 2 3 2 2" xfId="31619" xr:uid="{09E7DED6-A1F2-4532-8244-2DB3345631E4}"/>
    <cellStyle name="Normal 3 5 2 2 3 2 3" xfId="39177" xr:uid="{088DDA58-BC89-4A4D-9B88-741DF09F8E74}"/>
    <cellStyle name="Normal 3 5 2 2 3 2 4" xfId="23291" xr:uid="{4442F176-62A3-45B8-A5A5-498513584767}"/>
    <cellStyle name="Normal 3 5 2 2 3 2 5" xfId="45417" xr:uid="{B9767831-679D-417E-A0D1-FD97935D839D}"/>
    <cellStyle name="Normal 3 5 2 2 3 3" xfId="25832" xr:uid="{07F9CB4D-C6B0-4015-BB21-C6347036C0CD}"/>
    <cellStyle name="Normal 3 5 2 2 3 3 2" xfId="34788" xr:uid="{EDF12C43-F6E5-407D-BE13-C29B006DEF9B}"/>
    <cellStyle name="Normal 3 5 2 2 3 3 3" xfId="41160" xr:uid="{6B740243-D728-4725-BA5B-F469FD66F23D}"/>
    <cellStyle name="Normal 3 5 2 2 3 4" xfId="21810" xr:uid="{DFEFB922-756F-4F75-9067-536CD6E5AA36}"/>
    <cellStyle name="Normal 3 5 2 2 3 4 2" xfId="29799" xr:uid="{5CD48036-C908-4798-A3BE-B7EAC9433024}"/>
    <cellStyle name="Normal 3 5 2 2 3 5" xfId="27864" xr:uid="{9075B2B5-A8CA-449C-A017-00F0FD05062F}"/>
    <cellStyle name="Normal 3 5 2 2 3 6" xfId="37166" xr:uid="{C6937918-E0D9-4491-BB78-E2AE7E2C3559}"/>
    <cellStyle name="Normal 3 5 2 2 3 7" xfId="16924" xr:uid="{75E5AAC9-606F-42D1-8D2D-700776318ABC}"/>
    <cellStyle name="Normal 3 5 2 2 3 8" xfId="43676" xr:uid="{A579759F-E966-4C3E-8B81-5405A62DD03C}"/>
    <cellStyle name="Normal 3 5 2 2 4" xfId="2310" xr:uid="{52EE1092-6FB3-4FD0-B1EB-A129A6526C28}"/>
    <cellStyle name="Normal 3 5 2 2 4 2" xfId="25263" xr:uid="{4538C615-DFEF-4937-A295-3D7D80CD8DD9}"/>
    <cellStyle name="Normal 3 5 2 2 4 2 2" xfId="34080" xr:uid="{6E094B6E-CD81-40E1-AC1D-9D0484E47772}"/>
    <cellStyle name="Normal 3 5 2 2 4 3" xfId="31089" xr:uid="{F7C35ABC-5CB9-4CD6-9563-13A2F019DF26}"/>
    <cellStyle name="Normal 3 5 2 2 4 4" xfId="38522" xr:uid="{44AAB018-9CE1-4B7B-8978-2EDBB6B400BE}"/>
    <cellStyle name="Normal 3 5 2 2 4 5" xfId="22871" xr:uid="{A6EF8518-DE70-4706-B2E2-AA5FFD10C3A1}"/>
    <cellStyle name="Normal 3 5 2 2 4 6" xfId="44335" xr:uid="{E81633AD-BD80-4E79-BFDA-CCEB5FDBFA09}"/>
    <cellStyle name="Normal 3 5 2 2 5" xfId="4763" xr:uid="{77FEC7E6-8B2F-41F4-AFFE-EBD9A8BE2B7E}"/>
    <cellStyle name="Normal 3 5 2 2 5 2" xfId="32791" xr:uid="{D05FA1F8-173E-4954-B613-C9446E513FF2}"/>
    <cellStyle name="Normal 3 5 2 2 5 3" xfId="40456" xr:uid="{2C820AEF-8471-482B-A374-A2DD1A61D51D}"/>
    <cellStyle name="Normal 3 5 2 2 5 4" xfId="24246" xr:uid="{EF586560-D69E-4AAA-9C03-A86DCF8F2BBF}"/>
    <cellStyle name="Normal 3 5 2 2 5 5" xfId="46766" xr:uid="{FBA2CD73-F394-4A8D-B4CD-B12AC656B143}"/>
    <cellStyle name="Normal 3 5 2 2 6" xfId="5752" xr:uid="{FDEB572A-4833-4BAE-BA19-F58390F43779}"/>
    <cellStyle name="Normal 3 5 2 2 6 2" xfId="29192" xr:uid="{237C9CD8-2F5C-4FE8-96A5-6E5A8FDE27B3}"/>
    <cellStyle name="Normal 3 5 2 2 6 3" xfId="21273" xr:uid="{36ACF669-0A7A-4F59-AB92-735D7941303A}"/>
    <cellStyle name="Normal 3 5 2 2 6 4" xfId="47751" xr:uid="{D62ABA7D-AD52-42E2-8C09-3214CA264D1F}"/>
    <cellStyle name="Normal 3 5 2 2 7" xfId="5974" xr:uid="{8A99E0C2-4A87-4D72-BB7C-D3D67C19D7E7}"/>
    <cellStyle name="Normal 3 5 2 2 7 2" xfId="27279" xr:uid="{0E39A962-48F0-4723-86DF-7CDF88F7ED4B}"/>
    <cellStyle name="Normal 3 5 2 2 7 3" xfId="47971" xr:uid="{B7A1EA7A-6083-4ACC-B047-8D68184F7137}"/>
    <cellStyle name="Normal 3 5 2 2 8" xfId="36425" xr:uid="{0E7D2E56-36F1-47F6-8C85-99E1ADE1CC8E}"/>
    <cellStyle name="Normal 3 5 2 2 9" xfId="6848" xr:uid="{D99757A7-8BCA-4DBA-AAB8-77FC67071368}"/>
    <cellStyle name="Normal 3 5 2 3" xfId="674" xr:uid="{5EF55585-F000-487E-93BF-7FD893C49D72}"/>
    <cellStyle name="Normal 3 5 2 3 10" xfId="42843" xr:uid="{D0AFAFF5-F328-4500-982D-D992BE4611B9}"/>
    <cellStyle name="Normal 3 5 2 3 2" xfId="1700" xr:uid="{07382400-733C-4557-BCDD-A25AD1710306}"/>
    <cellStyle name="Normal 3 5 2 3 2 2" xfId="3480" xr:uid="{3AB7AEC8-DBF5-4339-9D93-5594752B6722}"/>
    <cellStyle name="Normal 3 5 2 3 2 2 2" xfId="26510" xr:uid="{334CD1C2-6A9C-4AA0-8A83-BC47A238F2E9}"/>
    <cellStyle name="Normal 3 5 2 3 2 2 2 2" xfId="35565" xr:uid="{DC0D5946-6507-40F8-8F63-DBEC5A4246E8}"/>
    <cellStyle name="Normal 3 5 2 3 2 2 3" xfId="32293" xr:uid="{3CFD5872-FC8D-482C-8A7F-37BF1F5299B8}"/>
    <cellStyle name="Normal 3 5 2 3 2 2 4" xfId="39910" xr:uid="{6FF33D95-8782-4C9B-A94F-7E50CB185F93}"/>
    <cellStyle name="Normal 3 5 2 3 2 2 5" xfId="23827" xr:uid="{8E097160-9DFA-4186-BDCF-7A53BA633346}"/>
    <cellStyle name="Normal 3 5 2 3 2 2 6" xfId="45505" xr:uid="{BB80216C-DAA0-4F38-8210-ACE181EA4B51}"/>
    <cellStyle name="Normal 3 5 2 3 2 3" xfId="24792" xr:uid="{8422A3C7-B311-4892-B889-798B938966D0}"/>
    <cellStyle name="Normal 3 5 2 3 2 3 2" xfId="33536" xr:uid="{7A2B8A33-3FD4-4EDB-8227-6C83ABC952D2}"/>
    <cellStyle name="Normal 3 5 2 3 2 3 3" xfId="41895" xr:uid="{AF572834-6C62-4388-8E6A-B26DD0DA22EE}"/>
    <cellStyle name="Normal 3 5 2 3 2 4" xfId="22486" xr:uid="{2C783318-8812-423C-9055-74795503A8A3}"/>
    <cellStyle name="Normal 3 5 2 3 2 4 2" xfId="30592" xr:uid="{BEB900BF-CAC1-47AB-9E51-6C474B19A08A}"/>
    <cellStyle name="Normal 3 5 2 3 2 5" xfId="28617" xr:uid="{42FBEB2C-6708-4573-BD4C-D1FA3B6BBCD9}"/>
    <cellStyle name="Normal 3 5 2 3 2 6" xfId="37950" xr:uid="{C0A94A5D-B85E-49F1-9F8B-686EF860A497}"/>
    <cellStyle name="Normal 3 5 2 3 2 7" xfId="13712" xr:uid="{C0D2BAAC-FD2D-4151-990B-6435A01ACB98}"/>
    <cellStyle name="Normal 3 5 2 3 2 8" xfId="43764" xr:uid="{01D37A80-22ED-4FFE-AD5B-08B4BC495E74}"/>
    <cellStyle name="Normal 3 5 2 3 3" xfId="2559" xr:uid="{A886575D-53EF-4756-915D-31D3AC1A1D0E}"/>
    <cellStyle name="Normal 3 5 2 3 3 2" xfId="23471" xr:uid="{AB60FE43-1FD5-484B-9F2F-085E3C86E77C}"/>
    <cellStyle name="Normal 3 5 2 3 3 2 2" xfId="31802" xr:uid="{5A738B1E-D0A0-420D-85D9-B15E9E747EF0}"/>
    <cellStyle name="Normal 3 5 2 3 3 2 3" xfId="39354" xr:uid="{9C6B01DE-442A-4D86-A491-A086AD800AC7}"/>
    <cellStyle name="Normal 3 5 2 3 3 3" xfId="26016" xr:uid="{212EC7AB-5847-4053-A29C-ED6E8F0BC5BC}"/>
    <cellStyle name="Normal 3 5 2 3 3 3 2" xfId="34984" xr:uid="{8F79FA28-28C5-4DF4-9C19-50288A00780A}"/>
    <cellStyle name="Normal 3 5 2 3 3 3 3" xfId="41350" xr:uid="{454A18DB-51C3-42F9-BEAC-CB05373DA849}"/>
    <cellStyle name="Normal 3 5 2 3 3 4" xfId="21992" xr:uid="{FD0EC29E-D7FA-47C2-9795-1897E87ABC44}"/>
    <cellStyle name="Normal 3 5 2 3 3 4 2" xfId="30002" xr:uid="{8025ED9C-99EF-4419-B187-ACE3EFEAAF6D}"/>
    <cellStyle name="Normal 3 5 2 3 3 5" xfId="28061" xr:uid="{E6F575D9-75BD-40C4-B733-B6A2027408D6}"/>
    <cellStyle name="Normal 3 5 2 3 3 6" xfId="37369" xr:uid="{843FE5BC-1C7B-4B9B-AFC8-C9D2F9FE62F0}"/>
    <cellStyle name="Normal 3 5 2 3 3 7" xfId="17248" xr:uid="{4DB894F1-DD8F-47B2-85C4-ECE0AE048049}"/>
    <cellStyle name="Normal 3 5 2 3 3 8" xfId="44584" xr:uid="{D90652B0-292F-4C2C-9C14-9A26A221D896}"/>
    <cellStyle name="Normal 3 5 2 3 4" xfId="4851" xr:uid="{AAF81C42-C07E-40CA-BA5B-CC6F2E0367B8}"/>
    <cellStyle name="Normal 3 5 2 3 4 2" xfId="25450" xr:uid="{34ED617C-95B9-4A1E-A27A-FAA0723ADCEC}"/>
    <cellStyle name="Normal 3 5 2 3 4 2 2" xfId="34281" xr:uid="{3F6B2C0C-E7CC-4B4E-95DC-5F6CB2D7A952}"/>
    <cellStyle name="Normal 3 5 2 3 4 3" xfId="31274" xr:uid="{063F3358-3DEA-4B41-AFA2-1D5766ED4B7F}"/>
    <cellStyle name="Normal 3 5 2 3 4 4" xfId="38715" xr:uid="{D4C628BB-AEB0-473F-B583-5D46E1E736A7}"/>
    <cellStyle name="Normal 3 5 2 3 4 5" xfId="22999" xr:uid="{58D40216-E03C-420F-8295-326B76E4DF19}"/>
    <cellStyle name="Normal 3 5 2 3 4 6" xfId="46854" xr:uid="{AC51009D-CFB7-454C-89DE-625FA7D05D14}"/>
    <cellStyle name="Normal 3 5 2 3 5" xfId="24430" xr:uid="{C229A147-B25C-48AE-9262-E950CC4BF932}"/>
    <cellStyle name="Normal 3 5 2 3 5 2" xfId="32982" xr:uid="{25F317E9-A180-416E-9303-BE9F56B3F9C5}"/>
    <cellStyle name="Normal 3 5 2 3 5 3" xfId="40641" xr:uid="{E8A20FE1-02E8-4D09-BB3D-8B40202D9823}"/>
    <cellStyle name="Normal 3 5 2 3 6" xfId="21454" xr:uid="{C2CCE5DE-75C0-403E-B561-0A8BA7059DA8}"/>
    <cellStyle name="Normal 3 5 2 3 6 2" xfId="29394" xr:uid="{4E174787-2717-4C5E-A0E2-ED5846572A16}"/>
    <cellStyle name="Normal 3 5 2 3 7" xfId="27470" xr:uid="{ECDFDE0F-085D-4FDF-82B6-077171F4D8C4}"/>
    <cellStyle name="Normal 3 5 2 3 8" xfId="36625" xr:uid="{156E98E7-0281-4210-A466-B50C0D6326CA}"/>
    <cellStyle name="Normal 3 5 2 3 9" xfId="7263" xr:uid="{1FAF31EC-0756-4DD3-9ABB-7C926D710B43}"/>
    <cellStyle name="Normal 3 5 2 4" xfId="1102" xr:uid="{1E402E91-359E-4689-A399-3E4D8206BFCC}"/>
    <cellStyle name="Normal 3 5 2 4 2" xfId="2911" xr:uid="{6ABCD85F-5179-47A0-816E-8A6459CB1EA3}"/>
    <cellStyle name="Normal 3 5 2 4 2 2" xfId="26177" xr:uid="{0CA404D2-F6B1-4C7F-8B9C-BFE2F5656B2A}"/>
    <cellStyle name="Normal 3 5 2 4 2 2 2" xfId="35189" xr:uid="{8577943B-A199-4A9D-B31A-01E7824BC9F9}"/>
    <cellStyle name="Normal 3 5 2 4 2 3" xfId="31962" xr:uid="{6CCD015A-E526-406B-9D2B-D27CFC91614C}"/>
    <cellStyle name="Normal 3 5 2 4 2 4" xfId="39542" xr:uid="{3127990A-8C55-4F97-AB67-29C688439055}"/>
    <cellStyle name="Normal 3 5 2 4 2 5" xfId="23597" xr:uid="{41564E16-F67E-48C2-8857-7B03E0C5B7AC}"/>
    <cellStyle name="Normal 3 5 2 4 2 6" xfId="44936" xr:uid="{E3B4FC8B-783A-446B-A827-3786CCD8A736}"/>
    <cellStyle name="Normal 3 5 2 4 3" xfId="24561" xr:uid="{B70B0275-F329-48BE-AE05-E0E140D4D4F5}"/>
    <cellStyle name="Normal 3 5 2 4 3 2" xfId="33175" xr:uid="{75E44FE0-CEF2-4ACE-BA58-3EB209B5C5B5}"/>
    <cellStyle name="Normal 3 5 2 4 3 3" xfId="41540" xr:uid="{3D15537E-05E5-41EE-A2BE-DF78ED2ADD19}"/>
    <cellStyle name="Normal 3 5 2 4 4" xfId="22152" xr:uid="{7F1FBBB8-8DE0-4540-BE10-94BEF3E0E5CB}"/>
    <cellStyle name="Normal 3 5 2 4 4 2" xfId="30207" xr:uid="{03043B84-EA50-49E9-8453-E57D5CB1B6DC}"/>
    <cellStyle name="Normal 3 5 2 4 5" xfId="28256" xr:uid="{7F145E42-CE73-4D3D-8D33-777055B5EA83}"/>
    <cellStyle name="Normal 3 5 2 4 6" xfId="37573" xr:uid="{4D861EF4-7A60-4CFB-8C01-7BC0CEC3EFAC}"/>
    <cellStyle name="Normal 3 5 2 4 7" xfId="20631" xr:uid="{1F69677E-88A7-4896-9676-93FDB361559D}"/>
    <cellStyle name="Normal 3 5 2 4 8" xfId="7397" xr:uid="{4F432EA3-CE44-48F1-A160-F9C0B34B0024}"/>
    <cellStyle name="Normal 3 5 2 4 9" xfId="43195" xr:uid="{E6A59C17-A116-403E-8974-206471D7734E}"/>
    <cellStyle name="Normal 3 5 2 5" xfId="1329" xr:uid="{96693B7A-503E-441B-A770-0257C2606207}"/>
    <cellStyle name="Normal 3 5 2 5 2" xfId="3136" xr:uid="{5DDF4584-67DD-4E09-96F4-192C23FF7AC1}"/>
    <cellStyle name="Normal 3 5 2 5 2 2" xfId="31458" xr:uid="{1D1F92C6-BE1D-4336-9181-C5A317F37D5F}"/>
    <cellStyle name="Normal 3 5 2 5 2 3" xfId="39016" xr:uid="{2E58985C-9E02-4905-A39F-C37AA5CA280A}"/>
    <cellStyle name="Normal 3 5 2 5 2 4" xfId="23147" xr:uid="{8035215E-456A-4D18-905A-EE83D066E491}"/>
    <cellStyle name="Normal 3 5 2 5 2 5" xfId="45161" xr:uid="{DBDD8B94-34F8-4246-8283-C57D95D503B7}"/>
    <cellStyle name="Normal 3 5 2 5 3" xfId="25678" xr:uid="{D20D635B-6080-4FEE-A3E9-C594898CD9B2}"/>
    <cellStyle name="Normal 3 5 2 5 3 2" xfId="34604" xr:uid="{111DC518-7C22-40DB-9A42-141B0FEA7DA2}"/>
    <cellStyle name="Normal 3 5 2 5 3 3" xfId="40976" xr:uid="{DFDB0342-EF17-4FF7-8ABB-8AA12CCF10DD}"/>
    <cellStyle name="Normal 3 5 2 5 4" xfId="21637" xr:uid="{380C00F9-F4E4-4619-B47F-9442C50ABB5F}"/>
    <cellStyle name="Normal 3 5 2 5 4 2" xfId="29600" xr:uid="{900A7C02-0600-420F-935D-66BC8F21610E}"/>
    <cellStyle name="Normal 3 5 2 5 5" xfId="27679" xr:uid="{AAE6E1AC-1616-4E1F-9D99-59A1B6AE3AFB}"/>
    <cellStyle name="Normal 3 5 2 5 6" xfId="36968" xr:uid="{DEBF144C-E63F-4130-BA7F-B90B98300DB0}"/>
    <cellStyle name="Normal 3 5 2 5 7" xfId="13092" xr:uid="{271A3CC7-73BF-44D4-BEC8-C27F1F7B2E1F}"/>
    <cellStyle name="Normal 3 5 2 5 8" xfId="43420" xr:uid="{B0614284-9C67-4DE9-B7D2-2813586708B4}"/>
    <cellStyle name="Normal 3 5 2 6" xfId="2253" xr:uid="{9EA0D505-2D9B-4F16-AD03-A4C0339EB326}"/>
    <cellStyle name="Normal 3 5 2 6 2" xfId="25102" xr:uid="{17395073-9C80-4F27-BB9E-E5DFC9F60223}"/>
    <cellStyle name="Normal 3 5 2 6 2 2" xfId="33904" xr:uid="{3E377A8A-EE93-485F-8D92-008AF64D87B4}"/>
    <cellStyle name="Normal 3 5 2 6 3" xfId="30929" xr:uid="{986B4E3C-336D-4B31-8472-41BA947AAA7F}"/>
    <cellStyle name="Normal 3 5 2 6 4" xfId="38345" xr:uid="{18C87CE8-3F9B-4E5B-A444-314BD661364B}"/>
    <cellStyle name="Normal 3 5 2 6 5" xfId="16674" xr:uid="{52945A8F-2838-403E-A1E0-8BE544525D8A}"/>
    <cellStyle name="Normal 3 5 2 6 6" xfId="44278" xr:uid="{05B26F7A-E9F5-4406-9179-84A6F1160606}"/>
    <cellStyle name="Normal 3 5 2 7" xfId="4016" xr:uid="{559D6838-F3BE-4919-A105-569C6FD6CD8B}"/>
    <cellStyle name="Normal 3 5 2 7 2" xfId="32619" xr:uid="{F44CBBE1-3E4C-4076-A425-ACAD4A4F8F16}"/>
    <cellStyle name="Normal 3 5 2 7 3" xfId="40284" xr:uid="{79952D89-4400-426A-BE41-3DBEB4BC428B}"/>
    <cellStyle name="Normal 3 5 2 7 4" xfId="24103" xr:uid="{2FE7CFAD-3304-4A27-8EA4-378C0FDF606A}"/>
    <cellStyle name="Normal 3 5 2 7 5" xfId="46021" xr:uid="{BFDBD853-CE08-4802-8BAA-F671749A92D2}"/>
    <cellStyle name="Normal 3 5 2 8" xfId="4094" xr:uid="{83A9FD8D-C00C-4A34-84EC-9DCFD1273D64}"/>
    <cellStyle name="Normal 3 5 2 8 2" xfId="28991" xr:uid="{C868547F-6819-405E-8DE6-E18EE94DA9F3}"/>
    <cellStyle name="Normal 3 5 2 8 3" xfId="21103" xr:uid="{1ADA5ADB-9FB6-4C74-A856-EFAA120754FE}"/>
    <cellStyle name="Normal 3 5 2 8 4" xfId="46098" xr:uid="{9D735C9C-D407-4A88-9A40-020E4DD7D88D}"/>
    <cellStyle name="Normal 3 5 2 9" xfId="4171" xr:uid="{480B0E97-140F-4484-B15E-4183452473D1}"/>
    <cellStyle name="Normal 3 5 2 9 2" xfId="27108" xr:uid="{FB74B99B-E0A9-4D17-A6AC-F3C9B8C53F19}"/>
    <cellStyle name="Normal 3 5 2 9 3" xfId="46175" xr:uid="{96551D83-1DC3-470D-8592-C837F9980591}"/>
    <cellStyle name="Normal 3 5 3" xfId="196" xr:uid="{41F086F1-0098-45BD-86B6-7E0F21C75E1C}"/>
    <cellStyle name="Normal 3 5 3 2" xfId="1003" xr:uid="{608B76A4-8E8B-4556-B650-442DEC57651D}"/>
    <cellStyle name="Normal 3 5 3 2 2" xfId="2145" xr:uid="{EDEC99A1-B8BA-47D4-9149-CC6852C3739A}"/>
    <cellStyle name="Normal 3 5 3 2 2 2" xfId="3908" xr:uid="{EF8A9D26-06DC-45A1-BDC0-1DCA717A2859}"/>
    <cellStyle name="Normal 3 5 3 2 2 2 2" xfId="35725" xr:uid="{F1490458-A640-4928-A2D7-34C0357E46AE}"/>
    <cellStyle name="Normal 3 5 3 2 2 2 3" xfId="45933" xr:uid="{9B8B5FC3-C3BE-4055-AFD2-FDBE45424726}"/>
    <cellStyle name="Normal 3 5 3 2 2 3" xfId="5279" xr:uid="{7985119D-B641-4DCA-B135-3D77DA51B557}"/>
    <cellStyle name="Normal 3 5 3 2 2 3 2" xfId="40070" xr:uid="{439F77A1-B00C-48E3-9505-3D5937544B7E}"/>
    <cellStyle name="Normal 3 5 3 2 2 3 3" xfId="47282" xr:uid="{D2958DB4-CADC-4FE7-AD30-1BB29CE4DF78}"/>
    <cellStyle name="Normal 3 5 3 2 2 4" xfId="13389" xr:uid="{D03ABFD0-4102-46FA-B102-818F35A85788}"/>
    <cellStyle name="Normal 3 5 3 2 2 5" xfId="44192" xr:uid="{A4B1F4EF-9A52-49D5-B3E4-ABB21BD6BE0E}"/>
    <cellStyle name="Normal 3 5 3 2 3" xfId="1586" xr:uid="{F9768A09-6E94-4F48-A2BB-8DD3AA67CEF4}"/>
    <cellStyle name="Normal 3 5 3 2 3 2" xfId="3393" xr:uid="{179007F3-B09B-4EBC-BE4E-960B918CF123}"/>
    <cellStyle name="Normal 3 5 3 2 3 2 2" xfId="42053" xr:uid="{FE354681-D6F7-441F-90D1-B52F969BAFAC}"/>
    <cellStyle name="Normal 3 5 3 2 3 2 3" xfId="45418" xr:uid="{F2A9B536-E9F3-40D1-8745-6A1FE047E4AD}"/>
    <cellStyle name="Normal 3 5 3 2 3 3" xfId="16925" xr:uid="{504E6F4E-B019-4333-AD6B-78FEF07077AF}"/>
    <cellStyle name="Normal 3 5 3 2 3 4" xfId="43677" xr:uid="{04FDEE99-4170-47B6-AC15-B5ED05A8A4F7}"/>
    <cellStyle name="Normal 3 5 3 2 4" xfId="2815" xr:uid="{53E5D8AA-AEC0-42C3-870A-FEBAD29E0B2A}"/>
    <cellStyle name="Normal 3 5 3 2 4 2" xfId="38104" xr:uid="{D38B38A8-FF7D-4672-9B3D-D864AC6A4C71}"/>
    <cellStyle name="Normal 3 5 3 2 4 3" xfId="44840" xr:uid="{DF1BBAE9-051F-46E2-BBB3-D84322EA53D5}"/>
    <cellStyle name="Normal 3 5 3 2 5" xfId="4764" xr:uid="{0FA8D5B0-3BB0-41C7-8C68-63BB9438D6A9}"/>
    <cellStyle name="Normal 3 5 3 2 5 2" xfId="46767" xr:uid="{0A4D80D0-822D-4B08-9F65-6D206AA58705}"/>
    <cellStyle name="Normal 3 5 3 2 6" xfId="5753" xr:uid="{57F6C04F-B372-412D-8512-42F566671655}"/>
    <cellStyle name="Normal 3 5 3 2 6 2" xfId="47752" xr:uid="{F1022A98-844E-4D44-B32B-0FE886DE7502}"/>
    <cellStyle name="Normal 3 5 3 2 7" xfId="6849" xr:uid="{23C37999-60F0-4943-97B5-5AE1192B5133}"/>
    <cellStyle name="Normal 3 5 3 2 8" xfId="43099" xr:uid="{09117227-2D0C-41EA-B4C0-EB488ECC9984}"/>
    <cellStyle name="Normal 3 5 3 3" xfId="675" xr:uid="{73854311-6BC6-4D7F-AD1B-2E469E2619B0}"/>
    <cellStyle name="Normal 3 5 3 3 2" xfId="1895" xr:uid="{1D87E0E8-8AD2-4D09-8F07-0B4BBF42CD7E}"/>
    <cellStyle name="Normal 3 5 3 3 2 2" xfId="3661" xr:uid="{C2242F71-6645-4C32-BEA1-F2AD1ADB7DFA}"/>
    <cellStyle name="Normal 3 5 3 3 2 2 2" xfId="45686" xr:uid="{187968CC-FA88-4D0B-AECD-0E478D72F583}"/>
    <cellStyle name="Normal 3 5 3 3 2 3" xfId="13713" xr:uid="{C47E09E5-BCFB-49E9-8A38-24C0D87AE92D}"/>
    <cellStyle name="Normal 3 5 3 3 2 4" xfId="43945" xr:uid="{F63B34D8-7A8F-45F9-B5FE-E9C04E89052F}"/>
    <cellStyle name="Normal 3 5 3 3 3" xfId="2560" xr:uid="{D46D7ED6-AAA6-49A2-9F92-71A2E3B3E186}"/>
    <cellStyle name="Normal 3 5 3 3 3 2" xfId="17249" xr:uid="{39AAFE17-F9C9-4C16-89F1-D3E16666D646}"/>
    <cellStyle name="Normal 3 5 3 3 3 3" xfId="44585" xr:uid="{3DB272FB-FF13-402B-A5E0-6C6244038FEF}"/>
    <cellStyle name="Normal 3 5 3 3 4" xfId="5032" xr:uid="{572850C1-FAB7-4126-894D-3261B5E627D1}"/>
    <cellStyle name="Normal 3 5 3 3 4 2" xfId="47035" xr:uid="{EC8828CE-49F3-43D5-9A25-B8040A5F4CFE}"/>
    <cellStyle name="Normal 3 5 3 3 5" xfId="5754" xr:uid="{2FDFFB1E-E90F-4BBE-B70D-F433D509825C}"/>
    <cellStyle name="Normal 3 5 3 3 5 2" xfId="47753" xr:uid="{5587A112-806C-4013-A031-2D3608007D9E}"/>
    <cellStyle name="Normal 3 5 3 3 6" xfId="7264" xr:uid="{EC7504B5-DD63-4AB1-8B91-F8C4BD3A9B1B}"/>
    <cellStyle name="Normal 3 5 3 3 7" xfId="42844" xr:uid="{36FAA37F-253A-4ED4-95DC-D4C84000564B}"/>
    <cellStyle name="Normal 3 5 3 4" xfId="1701" xr:uid="{C8483308-B717-47D7-878B-E1122019101D}"/>
    <cellStyle name="Normal 3 5 3 4 2" xfId="33693" xr:uid="{0CCCB929-1865-422A-85FD-D76C4659D98B}"/>
    <cellStyle name="Normal 3 5 3 4 3" xfId="40802" xr:uid="{BC8E4079-4E32-480C-855D-36183E93F684}"/>
    <cellStyle name="Normal 3 5 3 4 4" xfId="24910" xr:uid="{B57656F9-7FB3-4220-9E67-8D77ABE3F8C0}"/>
    <cellStyle name="Normal 3 5 3 4 5" xfId="9546" xr:uid="{BC15934D-B973-4C75-967B-63D7692AEFD7}"/>
    <cellStyle name="Normal 3 5 3 5" xfId="1330" xr:uid="{382D575C-E638-45A5-ADCF-D7CAD615AC07}"/>
    <cellStyle name="Normal 3 5 3 5 2" xfId="3137" xr:uid="{171602EE-58B2-42E1-A3AA-534A133EF644}"/>
    <cellStyle name="Normal 3 5 3 5 2 2" xfId="30757" xr:uid="{25044D79-8D8B-4155-BD83-353027C43C24}"/>
    <cellStyle name="Normal 3 5 3 5 2 3" xfId="45162" xr:uid="{848D5A73-37EF-4EE7-91E3-E515EB0CC954}"/>
    <cellStyle name="Normal 3 5 3 5 3" xfId="13093" xr:uid="{6876F98A-70A2-4994-BA6A-3EF723766F5F}"/>
    <cellStyle name="Normal 3 5 3 5 4" xfId="43421" xr:uid="{581DDF00-BFA2-42AD-8108-8C9D16395BAD}"/>
    <cellStyle name="Normal 3 5 3 6" xfId="4508" xr:uid="{49262BB4-862E-43E2-A29C-888951A675A6}"/>
    <cellStyle name="Normal 3 5 3 6 2" xfId="16675" xr:uid="{BBBFBEE5-1137-42EC-83EB-39CB6394C943}"/>
    <cellStyle name="Normal 3 5 3 6 3" xfId="46511" xr:uid="{FFE2AFCE-D669-4F01-B371-7AB27BD9B109}"/>
    <cellStyle name="Normal 3 5 3 7" xfId="36793" xr:uid="{F6848023-8301-43E4-875D-4B47916CC3F6}"/>
    <cellStyle name="Normal 3 5 3 8" xfId="6263" xr:uid="{04BAE17F-B5C1-4355-BD7A-A7FEA2F709A0}"/>
    <cellStyle name="Normal 3 5 4" xfId="1001" xr:uid="{25FD40E7-6FA4-41DB-8157-453FC8488B94}"/>
    <cellStyle name="Normal 3 5 4 10" xfId="48115" xr:uid="{28F689EF-C744-400A-9183-51291DC8C18A}"/>
    <cellStyle name="Normal 3 5 4 2" xfId="2143" xr:uid="{2F3ABAC3-85D3-457E-AEDD-75CE7FAC0AD3}"/>
    <cellStyle name="Normal 3 5 4 2 2" xfId="3906" xr:uid="{16B16FEA-ADB9-4F94-8AA6-41426214C825}"/>
    <cellStyle name="Normal 3 5 4 2 2 2" xfId="45931" xr:uid="{B7B1BFB6-7397-4D50-83A5-436BB0442668}"/>
    <cellStyle name="Normal 3 5 4 2 3" xfId="5277" xr:uid="{34DC8087-31AF-4695-B5CE-1FB233E5AD8B}"/>
    <cellStyle name="Normal 3 5 4 2 3 2" xfId="47280" xr:uid="{48EAC18A-678C-4B99-904D-ACD6DF0C73E8}"/>
    <cellStyle name="Normal 3 5 4 2 4" xfId="9431" xr:uid="{5CC37829-2C64-4D1C-8393-5995A5F4EF90}"/>
    <cellStyle name="Normal 3 5 4 2 5" xfId="44190" xr:uid="{F9588945-174A-43F9-A76C-AD1ABAA9EA4D}"/>
    <cellStyle name="Normal 3 5 4 3" xfId="1584" xr:uid="{CF004601-7733-4921-A258-D8DB348CCEF5}"/>
    <cellStyle name="Normal 3 5 4 3 2" xfId="3391" xr:uid="{2457A994-C015-4334-A0D0-A7A3A0EA435C}"/>
    <cellStyle name="Normal 3 5 4 3 2 2" xfId="45416" xr:uid="{06AF897E-4CF6-4EE4-9DDB-FF580BAB2B58}"/>
    <cellStyle name="Normal 3 5 4 3 3" xfId="13387" xr:uid="{27E6AD18-AD68-494B-801F-CFE3033415DA}"/>
    <cellStyle name="Normal 3 5 4 3 4" xfId="43675" xr:uid="{2E202CAA-E0B2-4453-A6A9-660276135CDE}"/>
    <cellStyle name="Normal 3 5 4 4" xfId="2813" xr:uid="{A6326A65-A969-42D0-B7C9-4CD2B55369FC}"/>
    <cellStyle name="Normal 3 5 4 4 2" xfId="16923" xr:uid="{2F75065D-D42C-47C0-AB65-3930B1B3E5F0}"/>
    <cellStyle name="Normal 3 5 4 4 3" xfId="44838" xr:uid="{FA71C0FB-B401-4C08-BD24-A003B3466A57}"/>
    <cellStyle name="Normal 3 5 4 5" xfId="4762" xr:uid="{1A844120-0EE2-48DC-8332-A9113C207EA5}"/>
    <cellStyle name="Normal 3 5 4 5 2" xfId="46765" xr:uid="{6B603FD0-33CF-4C51-A932-4D522C16B657}"/>
    <cellStyle name="Normal 3 5 4 6" xfId="5755" xr:uid="{D6797FDD-816D-469A-9E43-3F1DBF9EE5C3}"/>
    <cellStyle name="Normal 3 5 4 6 2" xfId="47754" xr:uid="{FF00633E-7E6E-477E-87E6-BF37C04069D0}"/>
    <cellStyle name="Normal 3 5 4 7" xfId="5944" xr:uid="{629ED8EE-28CE-47C0-BA66-2EB246A85CB6}"/>
    <cellStyle name="Normal 3 5 4 7 2" xfId="47941" xr:uid="{2ED96AAB-3CC8-49B6-8E26-FB02A13FDABF}"/>
    <cellStyle name="Normal 3 5 4 8" xfId="6847" xr:uid="{1A00B899-C824-4329-A9F9-97F4658EA856}"/>
    <cellStyle name="Normal 3 5 4 9" xfId="43097" xr:uid="{AE155786-CD35-47AC-89D2-E394224155DC}"/>
    <cellStyle name="Normal 3 5 5" xfId="673" xr:uid="{80D64D66-D79F-4B45-8B4D-D5CB7ED4AED2}"/>
    <cellStyle name="Normal 3 5 5 2" xfId="1699" xr:uid="{DE682A35-0630-4743-86CB-38729ABDE173}"/>
    <cellStyle name="Normal 3 5 5 2 2" xfId="10249" xr:uid="{211D74EF-D284-4B7A-B5F3-A15B3FF2648B}"/>
    <cellStyle name="Normal 3 5 5 3" xfId="2558" xr:uid="{2FBFCAE6-AD08-445B-891F-5E9E804EDEAE}"/>
    <cellStyle name="Normal 3 5 5 3 2" xfId="13711" xr:uid="{B24C00D2-D900-4712-9C3E-55B5056DD266}"/>
    <cellStyle name="Normal 3 5 5 3 3" xfId="44583" xr:uid="{C33CB0BF-9852-4B61-9F38-9AC553241143}"/>
    <cellStyle name="Normal 3 5 5 4" xfId="17247" xr:uid="{6E1D8934-3A5A-4544-A727-0F4EC8DDED45}"/>
    <cellStyle name="Normal 3 5 5 5" xfId="7262" xr:uid="{3817EAF6-C931-4FE4-A413-BF90C8539382}"/>
    <cellStyle name="Normal 3 5 5 6" xfId="42842" xr:uid="{205D04F3-02D2-495B-8D65-CC005E117DD4}"/>
    <cellStyle name="Normal 3 5 6" xfId="1071" xr:uid="{FE02DC83-4948-45CA-A279-217D33BBBE59}"/>
    <cellStyle name="Normal 3 5 6 2" xfId="2881" xr:uid="{C4270CF3-01B5-4CA4-BFE9-6F016AEDD594}"/>
    <cellStyle name="Normal 3 5 6 2 2" xfId="15578" xr:uid="{B08BE622-47D1-40CB-B13E-CE415324A0B1}"/>
    <cellStyle name="Normal 3 5 6 2 3" xfId="19105" xr:uid="{0FD101D2-B8A6-4BAF-8C3A-901C3F77F42F}"/>
    <cellStyle name="Normal 3 5 6 2 4" xfId="12000" xr:uid="{420D69DB-A57D-434A-BA5B-4CBECA467E29}"/>
    <cellStyle name="Normal 3 5 6 2 5" xfId="44906" xr:uid="{FC1790C1-C132-4879-AD58-2F236927A299}"/>
    <cellStyle name="Normal 3 5 6 3" xfId="14171" xr:uid="{DD16252F-23D7-4831-93DE-8DADB4C41EBE}"/>
    <cellStyle name="Normal 3 5 6 4" xfId="17698" xr:uid="{F6B16E64-8DB6-44CE-8CE0-2600769B15EA}"/>
    <cellStyle name="Normal 3 5 6 5" xfId="10462" xr:uid="{648AD378-5B95-45B1-A744-0ABA7A7D9AC7}"/>
    <cellStyle name="Normal 3 5 6 6" xfId="43165" xr:uid="{ECA1C458-0621-4461-951F-4B4CB0FB620B}"/>
    <cellStyle name="Normal 3 5 7" xfId="1328" xr:uid="{6701F54A-A637-4A54-9193-20116225206D}"/>
    <cellStyle name="Normal 3 5 7 2" xfId="3135" xr:uid="{B1B0C6AB-5652-48D6-9213-2234569B2B99}"/>
    <cellStyle name="Normal 3 5 7 2 2" xfId="45160" xr:uid="{06FFB076-F87A-4E8F-AF7B-D8A8494639FF}"/>
    <cellStyle name="Normal 3 5 7 3" xfId="6893" xr:uid="{C4286811-34A1-4C09-9A37-20309547CB43}"/>
    <cellStyle name="Normal 3 5 7 4" xfId="43419" xr:uid="{4AA94A6E-81A3-4D0B-BBFF-D44451E75E3F}"/>
    <cellStyle name="Normal 3 5 8" xfId="4506" xr:uid="{C930EDF1-0383-4293-9A00-1C9802DAE2E4}"/>
    <cellStyle name="Normal 3 5 8 2" xfId="13091" xr:uid="{2F57ECAD-CDEC-4EA5-8770-FC7DB2E7FBF1}"/>
    <cellStyle name="Normal 3 5 8 3" xfId="46509" xr:uid="{83AED8DF-00C0-47EA-85CA-7827166A39E3}"/>
    <cellStyle name="Normal 3 5 9" xfId="5891" xr:uid="{44973F55-FEFA-4F6B-8E27-35849998C9E7}"/>
    <cellStyle name="Normal 3 5 9 2" xfId="16673" xr:uid="{4BE784DB-7961-4F08-B2B3-0568B1A0B3C6}"/>
    <cellStyle name="Normal 3 5 9 3" xfId="47888" xr:uid="{E32B0D85-DA4D-42D0-B961-BFB83ECDA577}"/>
    <cellStyle name="Normal 3 6" xfId="192" xr:uid="{A2B7A59D-6DDB-4998-BE12-05A97ADC1E6D}"/>
    <cellStyle name="Normal 3 6 10" xfId="4260" xr:uid="{E6834C33-C4BA-4285-A24F-0E3F57E35101}"/>
    <cellStyle name="Normal 3 6 10 2" xfId="46264" xr:uid="{8481E793-C622-4932-85B7-7FD0EB71F2BE}"/>
    <cellStyle name="Normal 3 6 11" xfId="4509" xr:uid="{3392CC29-984E-4336-A28F-605BDD19DA91}"/>
    <cellStyle name="Normal 3 6 11 2" xfId="46512" xr:uid="{F64BAF50-0FA0-4EA9-BFCB-225A24C4388F}"/>
    <cellStyle name="Normal 3 6 12" xfId="5756" xr:uid="{52973CE4-EAAC-4A42-8BC0-F3504FDEC58F}"/>
    <cellStyle name="Normal 3 6 12 2" xfId="47755" xr:uid="{7B9698A2-3CBC-4253-A8A9-4D828D5E2850}"/>
    <cellStyle name="Normal 3 6 13" xfId="5892" xr:uid="{8CC71668-4447-4C7F-908E-F18DF528E8A6}"/>
    <cellStyle name="Normal 3 6 13 2" xfId="47889" xr:uid="{9EE7C4A8-693E-4353-93F7-EC6108BEED97}"/>
    <cellStyle name="Normal 3 6 14" xfId="6049" xr:uid="{8D4D24B4-B3E8-4A2F-8DF7-98DF9088A460}"/>
    <cellStyle name="Normal 3 6 15" xfId="42473" xr:uid="{AE07B843-0E22-408F-9512-05320F001E0D}"/>
    <cellStyle name="Normal 3 6 16" xfId="42550" xr:uid="{A9571024-7262-4C97-82C7-57A0009FEF17}"/>
    <cellStyle name="Normal 3 6 17" xfId="48116" xr:uid="{B3462B85-C5A9-4450-8A3E-B4A098B8B9FA}"/>
    <cellStyle name="Normal 3 6 2" xfId="260" xr:uid="{59AC5350-AAA7-44B8-AE2E-0B8AA7C3DC00}"/>
    <cellStyle name="Normal 3 6 2 10" xfId="48093" xr:uid="{4ECA23E8-8D6F-4A8F-A076-E7F14C602A89}"/>
    <cellStyle name="Normal 3 6 2 2" xfId="1004" xr:uid="{A1AD6EB8-6B1F-498A-A818-EF6E5843546A}"/>
    <cellStyle name="Normal 3 6 2 2 2" xfId="2146" xr:uid="{DB5DC87E-7460-45D6-854F-79BDDD007C16}"/>
    <cellStyle name="Normal 3 6 2 2 2 2" xfId="3909" xr:uid="{8CB1C59B-5597-4C88-80AF-929691D4F442}"/>
    <cellStyle name="Normal 3 6 2 2 2 2 2" xfId="45934" xr:uid="{BC6C1E27-29B0-4BDF-89C3-4D439F94EA4B}"/>
    <cellStyle name="Normal 3 6 2 2 2 3" xfId="44193" xr:uid="{BCC64E48-9E63-40F9-8CE1-1B12A9358907}"/>
    <cellStyle name="Normal 3 6 2 2 3" xfId="2816" xr:uid="{2D7C6BCE-F88E-4BA6-9B30-95B97C64F98D}"/>
    <cellStyle name="Normal 3 6 2 2 3 2" xfId="44841" xr:uid="{D9907853-BD2A-40FF-B3F7-5730A8B65BEB}"/>
    <cellStyle name="Normal 3 6 2 2 4" xfId="5280" xr:uid="{39C03518-153C-4216-9127-7A82C8A01AD4}"/>
    <cellStyle name="Normal 3 6 2 2 4 2" xfId="47283" xr:uid="{5D746328-9318-416B-A1CC-088180D9DD45}"/>
    <cellStyle name="Normal 3 6 2 2 5" xfId="7398" xr:uid="{0AB27491-32D8-468B-8426-0C16A809DCDE}"/>
    <cellStyle name="Normal 3 6 2 2 6" xfId="43100" xr:uid="{44A8F546-B765-487A-931C-66FB1F04242D}"/>
    <cellStyle name="Normal 3 6 2 3" xfId="1587" xr:uid="{07609031-B026-41FD-8448-94228A1B4E02}"/>
    <cellStyle name="Normal 3 6 2 3 2" xfId="3394" xr:uid="{02A8B27D-4DA3-4A40-AA82-D71ADD29EC7F}"/>
    <cellStyle name="Normal 3 6 2 3 2 2" xfId="45419" xr:uid="{B516612D-1E9A-4DB3-9E09-2738CA7D418F}"/>
    <cellStyle name="Normal 3 6 2 3 3" xfId="13390" xr:uid="{82EE49C5-E083-406F-83E0-F29CF50326A6}"/>
    <cellStyle name="Normal 3 6 2 3 4" xfId="43678" xr:uid="{0C1A8736-2641-47A3-8127-21E198F3630E}"/>
    <cellStyle name="Normal 3 6 2 4" xfId="2322" xr:uid="{5A8BCEBD-EC86-4689-91D7-8ADC4B2DFC91}"/>
    <cellStyle name="Normal 3 6 2 4 2" xfId="16926" xr:uid="{8B1A135E-C4A4-4CF4-89BC-DE1554E26D37}"/>
    <cellStyle name="Normal 3 6 2 4 3" xfId="44347" xr:uid="{061A0128-CFD9-426F-AD28-25A0C8C8EBCE}"/>
    <cellStyle name="Normal 3 6 2 5" xfId="4765" xr:uid="{857B713A-6D79-40BA-965D-E4B6D15ABC8C}"/>
    <cellStyle name="Normal 3 6 2 5 2" xfId="46768" xr:uid="{B6A22828-3931-4E9B-92F7-2185A9669C0D}"/>
    <cellStyle name="Normal 3 6 2 6" xfId="5757" xr:uid="{5ADBB5FD-B7A0-4D67-8854-EBDDFE04147F}"/>
    <cellStyle name="Normal 3 6 2 6 2" xfId="47756" xr:uid="{FCFDD761-8A23-4F2B-9FF3-D4BBE3314012}"/>
    <cellStyle name="Normal 3 6 2 7" xfId="5957" xr:uid="{005236AF-D9F5-4005-9628-B8E5948CE0E6}"/>
    <cellStyle name="Normal 3 6 2 7 2" xfId="47954" xr:uid="{F9869655-3968-4017-AF87-8EA4031201E3}"/>
    <cellStyle name="Normal 3 6 2 8" xfId="6850" xr:uid="{E6D508FE-2CB8-41F2-A834-C01A4B659FDF}"/>
    <cellStyle name="Normal 3 6 2 9" xfId="42606" xr:uid="{A3DAFE8C-9100-42D8-8023-4B9468AF526F}"/>
    <cellStyle name="Normal 3 6 3" xfId="676" xr:uid="{A54F5169-1538-4AA3-82DD-F9A24D198024}"/>
    <cellStyle name="Normal 3 6 3 2" xfId="1702" xr:uid="{47CA7B20-65C4-404E-9929-612F20C274C6}"/>
    <cellStyle name="Normal 3 6 3 2 2" xfId="3481" xr:uid="{9125F463-23FE-461D-9A73-ADD4FAF0BC6D}"/>
    <cellStyle name="Normal 3 6 3 2 2 2" xfId="15519" xr:uid="{FB906C79-7E51-4557-A0D9-F1974B7E102E}"/>
    <cellStyle name="Normal 3 6 3 2 2 3" xfId="45506" xr:uid="{4BFFF55E-238B-42D6-B077-FC6A16EE19A3}"/>
    <cellStyle name="Normal 3 6 3 2 3" xfId="19046" xr:uid="{183ACD9F-0EC6-4ACF-97D8-64FCE0453103}"/>
    <cellStyle name="Normal 3 6 3 2 4" xfId="11941" xr:uid="{5544DD8B-BF27-4973-8CF0-F4EC3AED5B32}"/>
    <cellStyle name="Normal 3 6 3 2 5" xfId="43765" xr:uid="{6AFF6B00-C24D-44E9-87BD-29B078B7D4A3}"/>
    <cellStyle name="Normal 3 6 3 3" xfId="2561" xr:uid="{E6C8EA9E-B758-4B03-B6A0-36630875EAB0}"/>
    <cellStyle name="Normal 3 6 3 3 2" xfId="13714" xr:uid="{DCBA8065-2A78-439B-AE68-EDA09D59CA44}"/>
    <cellStyle name="Normal 3 6 3 3 3" xfId="44586" xr:uid="{36ABC082-C7A9-4AA7-BA75-17804FD801E7}"/>
    <cellStyle name="Normal 3 6 3 4" xfId="4852" xr:uid="{66E72640-6A4B-40D9-BEFE-5D53536B7694}"/>
    <cellStyle name="Normal 3 6 3 4 2" xfId="17250" xr:uid="{59A617C5-F9BB-49AB-A362-4684798D1B15}"/>
    <cellStyle name="Normal 3 6 3 4 3" xfId="46855" xr:uid="{FB8AEFE1-535D-41A0-8857-F26BCDE0968C}"/>
    <cellStyle name="Normal 3 6 3 5" xfId="7265" xr:uid="{B30A9690-4AD4-4800-B828-5F273E932F30}"/>
    <cellStyle name="Normal 3 6 3 6" xfId="42845" xr:uid="{8739FE30-2DA1-4F37-A45D-B452E1EA5856}"/>
    <cellStyle name="Normal 3 6 4" xfId="1084" xr:uid="{E81D37A9-B34F-4732-B62D-6DEADA5E27A4}"/>
    <cellStyle name="Normal 3 6 4 2" xfId="2894" xr:uid="{25E5D1EF-33B2-4B64-9E49-85A720095833}"/>
    <cellStyle name="Normal 3 6 4 2 2" xfId="44919" xr:uid="{5126BF67-9B7E-4DF0-A9E7-5C306281ABC7}"/>
    <cellStyle name="Normal 3 6 4 3" xfId="7358" xr:uid="{27B5757E-F2A0-4D84-8435-5BE517776243}"/>
    <cellStyle name="Normal 3 6 4 4" xfId="43178" xr:uid="{B003B03D-21BB-49C3-B1C1-31C1E9DF3BFB}"/>
    <cellStyle name="Normal 3 6 5" xfId="1331" xr:uid="{117BADCD-FCD1-4FFF-AF36-4AFF2C303C19}"/>
    <cellStyle name="Normal 3 6 5 2" xfId="3138" xr:uid="{3358EF36-D905-49F0-9151-1E72A5CE480A}"/>
    <cellStyle name="Normal 3 6 5 2 2" xfId="45163" xr:uid="{35E85A62-0C89-460F-B75A-978FB555907A}"/>
    <cellStyle name="Normal 3 6 5 3" xfId="13094" xr:uid="{C1F127F4-4B45-489E-8487-6EC187F76E1A}"/>
    <cellStyle name="Normal 3 6 5 4" xfId="43422" xr:uid="{186E5A00-7DA2-4DB3-BF0A-C4C2A835F45A}"/>
    <cellStyle name="Normal 3 6 6" xfId="2266" xr:uid="{0E0A0C31-C804-4E19-AA97-A05E3138C728}"/>
    <cellStyle name="Normal 3 6 6 2" xfId="16676" xr:uid="{453599AE-C134-4F69-89A5-9133B248C50C}"/>
    <cellStyle name="Normal 3 6 6 3" xfId="44291" xr:uid="{02DAF87B-9953-4525-A5F7-C1F1F62F5E4D}"/>
    <cellStyle name="Normal 3 6 7" xfId="4028" xr:uid="{1A16B72F-3D57-4BDB-ABE4-739A0E19215A}"/>
    <cellStyle name="Normal 3 6 7 2" xfId="6472" xr:uid="{49E399B1-6A60-4C2F-925F-F9C56FA3C715}"/>
    <cellStyle name="Normal 3 6 7 3" xfId="46033" xr:uid="{E96C30DC-A54F-433C-93B9-C1C05C432822}"/>
    <cellStyle name="Normal 3 6 8" xfId="4106" xr:uid="{6AA459FA-8106-43BA-AED7-35129E1A50E5}"/>
    <cellStyle name="Normal 3 6 8 2" xfId="46110" xr:uid="{69BFFB2F-6CEE-4AEE-A146-9A8D67507787}"/>
    <cellStyle name="Normal 3 6 9" xfId="4183" xr:uid="{CEE87C5F-CF05-43D1-87DD-D45ADBC92DFC}"/>
    <cellStyle name="Normal 3 6 9 2" xfId="46187" xr:uid="{3AAEABA0-2B81-449C-9A4A-F2631D2020DC}"/>
    <cellStyle name="Normal 3 7" xfId="677" xr:uid="{DA884A28-49C9-4319-A656-CBAA85EFF588}"/>
    <cellStyle name="Normal 3 7 10" xfId="6264" xr:uid="{07D03EE3-AB64-406B-83CE-083271CE61FF}"/>
    <cellStyle name="Normal 3 7 11" xfId="42846" xr:uid="{0C4EB875-3079-4D22-9647-ECF672A60670}"/>
    <cellStyle name="Normal 3 7 2" xfId="1005" xr:uid="{A52D0BEB-4A7B-4A55-AB3A-D2E84E521397}"/>
    <cellStyle name="Normal 3 7 2 2" xfId="2147" xr:uid="{DD13C149-37B0-4E01-A191-EDDE02C10F12}"/>
    <cellStyle name="Normal 3 7 2 2 2" xfId="3910" xr:uid="{DA025E93-9505-4732-8C19-50871AAEC6B4}"/>
    <cellStyle name="Normal 3 7 2 2 2 2" xfId="45935" xr:uid="{E5FEC035-4D2B-4EBC-9F84-BD28838A2C8D}"/>
    <cellStyle name="Normal 3 7 2 2 3" xfId="5281" xr:uid="{D479AB49-FF4A-477E-BD43-D0E7EB9F2721}"/>
    <cellStyle name="Normal 3 7 2 2 3 2" xfId="47284" xr:uid="{051377A5-31E4-4E62-9CB4-1CB7921EB8D1}"/>
    <cellStyle name="Normal 3 7 2 2 4" xfId="7329" xr:uid="{8E6F40AB-9E9B-4B70-83E0-1AD7AB086791}"/>
    <cellStyle name="Normal 3 7 2 2 5" xfId="44194" xr:uid="{415AC942-CA89-40B5-ABF5-40BE137AFD75}"/>
    <cellStyle name="Normal 3 7 2 3" xfId="1588" xr:uid="{C14AB5BE-74CA-41F0-AAED-6576EEA96809}"/>
    <cellStyle name="Normal 3 7 2 3 2" xfId="3395" xr:uid="{C5A106F3-DE43-4645-9D56-E976EF6B3471}"/>
    <cellStyle name="Normal 3 7 2 3 2 2" xfId="45420" xr:uid="{AFC954A1-3550-43B4-80D6-12017F9FA7F2}"/>
    <cellStyle name="Normal 3 7 2 3 3" xfId="7487" xr:uid="{055E5B3F-0472-462D-A7CA-732CE3F01E85}"/>
    <cellStyle name="Normal 3 7 2 3 4" xfId="43679" xr:uid="{4F2B22FE-14E7-4FBA-9E53-FFE17B3C1DAD}"/>
    <cellStyle name="Normal 3 7 2 4" xfId="2817" xr:uid="{AEF4FB6B-5DC5-4EA4-81C1-9FCE31FE513B}"/>
    <cellStyle name="Normal 3 7 2 4 2" xfId="13391" xr:uid="{8CAFDE64-CBCA-4F0C-9BA1-3E91B1E47BC9}"/>
    <cellStyle name="Normal 3 7 2 4 3" xfId="44842" xr:uid="{AFBDB85C-5B37-4F90-8492-7115711E74CE}"/>
    <cellStyle name="Normal 3 7 2 5" xfId="4766" xr:uid="{D3F2125E-341D-4926-8058-4B71BEAF9BBA}"/>
    <cellStyle name="Normal 3 7 2 5 2" xfId="16927" xr:uid="{6C125AF4-125C-48B7-A5BB-F70C5F827E29}"/>
    <cellStyle name="Normal 3 7 2 5 3" xfId="46769" xr:uid="{2A00F7D8-9B44-4422-B413-DC9D41F22AC5}"/>
    <cellStyle name="Normal 3 7 2 6" xfId="5759" xr:uid="{09854109-B96D-4573-8447-6646F0CE3F04}"/>
    <cellStyle name="Normal 3 7 2 6 2" xfId="47758" xr:uid="{C4FB2DD1-FC98-4550-B54E-32D729A2C109}"/>
    <cellStyle name="Normal 3 7 2 7" xfId="6851" xr:uid="{731D96C2-1F56-4A41-A430-4907E6CCF43D}"/>
    <cellStyle name="Normal 3 7 2 8" xfId="43101" xr:uid="{EC303B26-D0F1-4A72-8CAE-03F36500B794}"/>
    <cellStyle name="Normal 3 7 3" xfId="1896" xr:uid="{C57029CF-BF50-468E-A10A-D77BAF4895B9}"/>
    <cellStyle name="Normal 3 7 3 2" xfId="3662" xr:uid="{3E404473-BE67-44A4-8335-0E1920903AD6}"/>
    <cellStyle name="Normal 3 7 3 2 2" xfId="7399" xr:uid="{0CDE3717-D9CB-438F-B083-CD888DE3BD26}"/>
    <cellStyle name="Normal 3 7 3 2 3" xfId="45687" xr:uid="{502D055C-1D42-41BB-8188-A59EAB71C5E1}"/>
    <cellStyle name="Normal 3 7 3 3" xfId="5033" xr:uid="{9802C090-B9ED-4B34-A369-4A6772FDE742}"/>
    <cellStyle name="Normal 3 7 3 3 2" xfId="13715" xr:uid="{4DABF1C9-39E9-4A45-8F51-7ECA429E2C31}"/>
    <cellStyle name="Normal 3 7 3 3 3" xfId="47036" xr:uid="{F964B6DA-5E0B-434A-B14D-C3C7D52BCFAA}"/>
    <cellStyle name="Normal 3 7 3 4" xfId="17251" xr:uid="{32596E94-2368-40F7-B1AC-7815D9FD7755}"/>
    <cellStyle name="Normal 3 7 3 5" xfId="7266" xr:uid="{5C5DC1FC-A71A-40EF-803C-52692ABDCCCB}"/>
    <cellStyle name="Normal 3 7 3 6" xfId="43946" xr:uid="{DE394A67-4DAA-4E48-B746-B5BF4419EBE7}"/>
    <cellStyle name="Normal 3 7 4" xfId="1332" xr:uid="{8DA702FE-8AA9-4014-A755-B19EE74FDC95}"/>
    <cellStyle name="Normal 3 7 4 2" xfId="3139" xr:uid="{B96FDAB3-A73E-42D9-B933-BCA5EA96D255}"/>
    <cellStyle name="Normal 3 7 4 2 2" xfId="45164" xr:uid="{8678EB97-5373-40C6-9E2A-2CE94D4C914C}"/>
    <cellStyle name="Normal 3 7 4 3" xfId="9547" xr:uid="{0EB3AB13-07C6-452E-A9ED-DCF0CCB234B1}"/>
    <cellStyle name="Normal 3 7 4 4" xfId="43423" xr:uid="{0BBD8702-3153-4FA5-BEBC-B75C59D9EF8D}"/>
    <cellStyle name="Normal 3 7 5" xfId="2562" xr:uid="{F3F8193E-E4BE-422A-A240-F93D555F2D66}"/>
    <cellStyle name="Normal 3 7 5 2" xfId="10505" xr:uid="{358319E0-600F-4787-9D29-2A034B4FD54A}"/>
    <cellStyle name="Normal 3 7 5 3" xfId="44587" xr:uid="{58D6F3CB-837A-46A6-A69C-11804CEA34DE}"/>
    <cellStyle name="Normal 3 7 6" xfId="4510" xr:uid="{06475BC8-AC0B-4927-9CB8-4564139B647D}"/>
    <cellStyle name="Normal 3 7 6 2" xfId="8064" xr:uid="{3F9A92E6-4B47-438C-A21E-8ED14881B66A}"/>
    <cellStyle name="Normal 3 7 6 3" xfId="46513" xr:uid="{183B2378-5246-43AB-B91D-0AE5342108FC}"/>
    <cellStyle name="Normal 3 7 7" xfId="5758" xr:uid="{09556F10-596B-48E0-AEBD-81397AFB4CA2}"/>
    <cellStyle name="Normal 3 7 7 2" xfId="7359" xr:uid="{B5E9DEE3-2E42-44BD-B7FF-D59C7289EF01}"/>
    <cellStyle name="Normal 3 7 7 3" xfId="47757" xr:uid="{2A263C99-3BCE-42E3-94A9-1D2D72E6D28E}"/>
    <cellStyle name="Normal 3 7 8" xfId="13095" xr:uid="{36927827-2D48-4A90-8C61-85E677A9D25D}"/>
    <cellStyle name="Normal 3 7 9" xfId="16677" xr:uid="{CCE9E3D3-7325-4551-9391-73F4742717B9}"/>
    <cellStyle name="Normal 3 8" xfId="678" xr:uid="{24E29F05-DC33-494D-9C15-84BDAF5C615C}"/>
    <cellStyle name="Normal 3 8 10" xfId="27109" xr:uid="{2B156712-AE56-43B5-9102-3C28DCF99EEB}"/>
    <cellStyle name="Normal 3 8 11" xfId="36229" xr:uid="{43FCFE01-2795-4854-84CD-250FB3B3DDC4}"/>
    <cellStyle name="Normal 3 8 12" xfId="6369" xr:uid="{261094A4-BF6F-4111-8FEC-24E82CA027F8}"/>
    <cellStyle name="Normal 3 8 2" xfId="7208" xr:uid="{39234B98-9FC2-4D9C-8441-AC1C66DDBC2E}"/>
    <cellStyle name="Normal 3 8 2 2" xfId="20721" xr:uid="{3E121599-ED5F-4A03-8010-AFEEA8F8561F}"/>
    <cellStyle name="Normal 3 8 2 2 2" xfId="23701" xr:uid="{5828E3B5-A010-4F91-BA0C-DD28153C9C4D}"/>
    <cellStyle name="Normal 3 8 2 2 2 2" xfId="26328" xr:uid="{4B7170DF-77A6-47C0-B1D4-D99C553640C6}"/>
    <cellStyle name="Normal 3 8 2 2 2 2 2" xfId="35370" xr:uid="{76FF7AC6-A475-475D-927D-02982335831D}"/>
    <cellStyle name="Normal 3 8 2 2 2 3" xfId="32113" xr:uid="{8BF46CAC-4F82-4364-94EB-2D67C00A9573}"/>
    <cellStyle name="Normal 3 8 2 2 2 4" xfId="39723" xr:uid="{8A4C1CAE-97E1-41DF-B455-CBE55D63763C}"/>
    <cellStyle name="Normal 3 8 2 2 3" xfId="24667" xr:uid="{E0CCB1D0-279D-4248-9360-9DF64AA0E778}"/>
    <cellStyle name="Normal 3 8 2 2 3 2" xfId="33349" xr:uid="{2D1F8221-E59D-4E26-B608-F25B36856E00}"/>
    <cellStyle name="Normal 3 8 2 2 3 3" xfId="41714" xr:uid="{B1472A96-E597-463D-993E-BEB198A39BA5}"/>
    <cellStyle name="Normal 3 8 2 2 4" xfId="22313" xr:uid="{0CE399E2-1EDC-400E-860D-3495FC919937}"/>
    <cellStyle name="Normal 3 8 2 2 4 2" xfId="30396" xr:uid="{F2FF3826-FDB3-44D2-8E0D-DC3F89642FC2}"/>
    <cellStyle name="Normal 3 8 2 2 5" xfId="28430" xr:uid="{C157B590-EB46-4C54-88B5-4BAE50118A25}"/>
    <cellStyle name="Normal 3 8 2 2 6" xfId="37754" xr:uid="{B90688BE-06B8-4F9A-ADDE-71EDDB5CD1DC}"/>
    <cellStyle name="Normal 3 8 2 3" xfId="20401" xr:uid="{D0215CF6-8838-44F3-B88C-6624F8D8F194}"/>
    <cellStyle name="Normal 3 8 2 3 2" xfId="23292" xr:uid="{03A669E5-48EB-4542-9BBA-B04DCFF4985A}"/>
    <cellStyle name="Normal 3 8 2 3 2 2" xfId="31620" xr:uid="{D950599D-8049-438C-9F90-7A68EB10FEB6}"/>
    <cellStyle name="Normal 3 8 2 3 2 3" xfId="39178" xr:uid="{6A6BCA73-FCA7-45DD-9101-2918F5311C27}"/>
    <cellStyle name="Normal 3 8 2 3 3" xfId="25833" xr:uid="{BE0C01D2-78A4-49F1-8480-0A8DD77AFB02}"/>
    <cellStyle name="Normal 3 8 2 3 3 2" xfId="34789" xr:uid="{18A16196-5DD3-4B5A-813C-AC28525C5653}"/>
    <cellStyle name="Normal 3 8 2 3 3 3" xfId="41161" xr:uid="{DA3ED2EA-4C31-47C5-A52C-FA70556A1F4F}"/>
    <cellStyle name="Normal 3 8 2 3 4" xfId="21811" xr:uid="{FAFE288D-7E89-49D7-AE82-85FFD9F6709B}"/>
    <cellStyle name="Normal 3 8 2 3 4 2" xfId="29800" xr:uid="{D21C3DCF-23A7-43A9-931B-B49E34E565C4}"/>
    <cellStyle name="Normal 3 8 2 3 5" xfId="27865" xr:uid="{1AC924B8-A354-4C41-BA30-BD7707414839}"/>
    <cellStyle name="Normal 3 8 2 3 6" xfId="37167" xr:uid="{F0330206-7DD1-4943-BD0F-ADDD712A0BE1}"/>
    <cellStyle name="Normal 3 8 2 4" xfId="22872" xr:uid="{6A710662-4372-4DE0-A0F6-C368712383C4}"/>
    <cellStyle name="Normal 3 8 2 4 2" xfId="25264" xr:uid="{3ECC8087-439B-4911-97A5-23E9D4D29480}"/>
    <cellStyle name="Normal 3 8 2 4 2 2" xfId="34081" xr:uid="{F26B828E-66B0-4C0B-B0F6-362D62D71864}"/>
    <cellStyle name="Normal 3 8 2 4 3" xfId="31090" xr:uid="{10A632F2-9CB0-4759-8131-DEA129C36F86}"/>
    <cellStyle name="Normal 3 8 2 4 4" xfId="38523" xr:uid="{F0C0C30E-3A79-465C-9275-40A490004422}"/>
    <cellStyle name="Normal 3 8 2 5" xfId="24247" xr:uid="{C089A328-3DCB-4085-8A00-6D778D71D762}"/>
    <cellStyle name="Normal 3 8 2 5 2" xfId="32792" xr:uid="{CB0CA073-8D06-4D35-B424-935CFCE7D0C0}"/>
    <cellStyle name="Normal 3 8 2 5 3" xfId="40457" xr:uid="{8183E8BF-1889-4C61-B0DA-79919B4ABA9D}"/>
    <cellStyle name="Normal 3 8 2 6" xfId="21274" xr:uid="{CA395595-C325-468B-913C-4F27E27222BA}"/>
    <cellStyle name="Normal 3 8 2 6 2" xfId="29193" xr:uid="{046452DF-0B67-448E-8ADB-85D61D6B69B2}"/>
    <cellStyle name="Normal 3 8 2 7" xfId="27280" xr:uid="{0A5A901D-CE90-4923-A4D1-10A28F3C831E}"/>
    <cellStyle name="Normal 3 8 2 8" xfId="36426" xr:uid="{4D1D7E05-63CD-4CD8-888D-2DAF1FFAB820}"/>
    <cellStyle name="Normal 3 8 2 9" xfId="20074" xr:uid="{CEA3D808-6146-4DAA-B8C3-17131FD81153}"/>
    <cellStyle name="Normal 3 8 3" xfId="10340" xr:uid="{62A96A27-EF64-4C52-A8F5-B046338AF372}"/>
    <cellStyle name="Normal 3 8 3 2" xfId="20837" xr:uid="{26AAA579-8053-4FF2-9DD7-719BBB4E3DC8}"/>
    <cellStyle name="Normal 3 8 3 2 2" xfId="23828" xr:uid="{690B5177-6F53-4C3B-99B9-58475D2E4314}"/>
    <cellStyle name="Normal 3 8 3 2 2 2" xfId="26511" xr:uid="{DE3072A5-8F82-4031-A4A5-0E8AAA3544BA}"/>
    <cellStyle name="Normal 3 8 3 2 2 2 2" xfId="35566" xr:uid="{667F9204-C35A-458F-AEB3-0D90237CB463}"/>
    <cellStyle name="Normal 3 8 3 2 2 3" xfId="32294" xr:uid="{635E5261-CE46-4D4E-88BC-44CF34F845B6}"/>
    <cellStyle name="Normal 3 8 3 2 2 4" xfId="39911" xr:uid="{48068EEB-F5DF-40BD-9092-C0274342AEFC}"/>
    <cellStyle name="Normal 3 8 3 2 3" xfId="24793" xr:uid="{CF8DD3D9-9474-48FF-849C-934070A03768}"/>
    <cellStyle name="Normal 3 8 3 2 3 2" xfId="33537" xr:uid="{4ECAA19C-1840-436A-8EFE-3D93184A6C23}"/>
    <cellStyle name="Normal 3 8 3 2 3 3" xfId="41896" xr:uid="{6EC71F5B-7FF6-4FDE-8289-B068C9338D81}"/>
    <cellStyle name="Normal 3 8 3 2 4" xfId="22487" xr:uid="{E8DC59E5-1EB4-400E-82F5-C1614390AEEB}"/>
    <cellStyle name="Normal 3 8 3 2 4 2" xfId="30593" xr:uid="{84451623-4834-4CD0-80F4-05F3ED2459A8}"/>
    <cellStyle name="Normal 3 8 3 2 5" xfId="28618" xr:uid="{DC5B167F-5997-4487-BBA1-EF49CFE46C11}"/>
    <cellStyle name="Normal 3 8 3 2 6" xfId="37951" xr:uid="{2F42F1F2-EF2F-40E7-BFF4-FC255D091722}"/>
    <cellStyle name="Normal 3 8 3 3" xfId="20519" xr:uid="{EEDB2DD3-62EE-4C5F-9CAF-7CF46669391B}"/>
    <cellStyle name="Normal 3 8 3 3 2" xfId="23472" xr:uid="{C9A7FAE2-533E-4A08-AFA4-1B99DD8BBB3C}"/>
    <cellStyle name="Normal 3 8 3 3 2 2" xfId="31803" xr:uid="{758597DB-D32C-4361-81C3-E22964231930}"/>
    <cellStyle name="Normal 3 8 3 3 2 3" xfId="39355" xr:uid="{D11930D5-E69C-4236-B5D9-0C2D86FFD1FE}"/>
    <cellStyle name="Normal 3 8 3 3 3" xfId="26017" xr:uid="{BF81A0E8-F142-4108-A45E-7361EC5E9A02}"/>
    <cellStyle name="Normal 3 8 3 3 3 2" xfId="34985" xr:uid="{97607C73-B41B-4600-94A4-BEBD90B438F9}"/>
    <cellStyle name="Normal 3 8 3 3 3 3" xfId="41351" xr:uid="{9B08C5FC-DB5E-4C09-83F3-5CBBB87F73CA}"/>
    <cellStyle name="Normal 3 8 3 3 4" xfId="21993" xr:uid="{99F69C78-506A-4737-9AB9-35463403A615}"/>
    <cellStyle name="Normal 3 8 3 3 4 2" xfId="30003" xr:uid="{FAADF84C-B8D3-41AF-9312-8C1195F4DBAC}"/>
    <cellStyle name="Normal 3 8 3 3 5" xfId="28062" xr:uid="{2E38EC71-9581-484E-A2E1-91143C4F4F05}"/>
    <cellStyle name="Normal 3 8 3 3 6" xfId="37370" xr:uid="{EA82DB23-7016-43D9-A44E-32922D19C850}"/>
    <cellStyle name="Normal 3 8 3 4" xfId="23000" xr:uid="{47823560-ADBE-4D65-A25A-3C87ED8FC374}"/>
    <cellStyle name="Normal 3 8 3 4 2" xfId="25451" xr:uid="{0A06FA99-41E5-47D2-BA5B-BA1ECE9ABE61}"/>
    <cellStyle name="Normal 3 8 3 4 2 2" xfId="34282" xr:uid="{8FCED69A-5D29-4BB2-A5EC-118D70491C1A}"/>
    <cellStyle name="Normal 3 8 3 4 3" xfId="31275" xr:uid="{2D3C3FF2-665D-47AB-A90D-A3B6C59DC00F}"/>
    <cellStyle name="Normal 3 8 3 4 4" xfId="38716" xr:uid="{4888259C-758D-4566-B6A6-1AE8A4E4AA9C}"/>
    <cellStyle name="Normal 3 8 3 5" xfId="24431" xr:uid="{C8E1D7C9-2459-4599-8B3B-2CDB70D77E4F}"/>
    <cellStyle name="Normal 3 8 3 5 2" xfId="32983" xr:uid="{E538F26B-2106-45D9-ADEB-26899C4095A7}"/>
    <cellStyle name="Normal 3 8 3 5 3" xfId="40642" xr:uid="{38F7C4FE-3CCA-40E7-8852-304F853350ED}"/>
    <cellStyle name="Normal 3 8 3 6" xfId="21455" xr:uid="{F655BD87-5527-40EC-8A14-A7D27B36E866}"/>
    <cellStyle name="Normal 3 8 3 6 2" xfId="29395" xr:uid="{A031D834-1B75-4093-8CC0-E103511D25AA}"/>
    <cellStyle name="Normal 3 8 3 7" xfId="27471" xr:uid="{B5987805-6DD4-4AD1-8058-98CBE8C55B76}"/>
    <cellStyle name="Normal 3 8 3 8" xfId="36626" xr:uid="{616EA71E-6C6E-4E85-A1E1-6CF75E346625}"/>
    <cellStyle name="Normal 3 8 3 9" xfId="20180" xr:uid="{3A20059F-2B9D-4B11-AFA6-141A0F88A273}"/>
    <cellStyle name="Normal 3 8 4" xfId="20909" xr:uid="{20269F9F-0468-4677-BD1B-716C9FB66921}"/>
    <cellStyle name="Normal 3 8 4 2" xfId="23920" xr:uid="{A78FF032-7FF2-4FF4-9E13-EBA3B825D594}"/>
    <cellStyle name="Normal 3 8 4 2 2" xfId="26640" xr:uid="{2113E919-FF80-4667-B20C-2AE7D2D9A9D7}"/>
    <cellStyle name="Normal 3 8 4 2 2 2" xfId="35726" xr:uid="{387D877E-009C-4EE6-B58D-AC280CD69A85}"/>
    <cellStyle name="Normal 3 8 4 2 2 3" xfId="40071" xr:uid="{5C471FA1-BFF6-444C-B514-43ABAD21992B}"/>
    <cellStyle name="Normal 3 8 4 2 3" xfId="32417" xr:uid="{A60B6823-8750-48E4-A7D2-E3AD647489E4}"/>
    <cellStyle name="Normal 3 8 4 2 3 2" xfId="42054" xr:uid="{67F293B1-3309-4FCE-8DCE-02D61D0871B0}"/>
    <cellStyle name="Normal 3 8 4 2 4" xfId="38105" xr:uid="{E0E085B1-00C1-460B-95C8-8A509EF8AAD0}"/>
    <cellStyle name="Normal 3 8 4 3" xfId="25550" xr:uid="{EE67653F-D082-4CBE-B57D-15BDE622451C}"/>
    <cellStyle name="Normal 3 8 4 3 2" xfId="34429" xr:uid="{EE533C7B-C58F-4A4E-9640-F87B5565DCF6}"/>
    <cellStyle name="Normal 3 8 4 3 3" xfId="38858" xr:uid="{AF310336-DB25-41F8-881B-E14B6400B8FC}"/>
    <cellStyle name="Normal 3 8 4 4" xfId="24911" xr:uid="{998D7A90-6EF9-4FB9-9E0B-915AAA5CBDDD}"/>
    <cellStyle name="Normal 3 8 4 4 2" xfId="33694" xr:uid="{A255700F-B261-4B9D-832A-44528C58913B}"/>
    <cellStyle name="Normal 3 8 4 4 3" xfId="40803" xr:uid="{938B4871-0E34-4E1E-A400-668B94AC4F69}"/>
    <cellStyle name="Normal 3 8 4 5" xfId="22628" xr:uid="{DC0E9D4E-498B-4A0C-AE88-F58F36C866A7}"/>
    <cellStyle name="Normal 3 8 4 5 2" xfId="30758" xr:uid="{F8575EE4-973D-4297-A019-E1BD38B42F43}"/>
    <cellStyle name="Normal 3 8 4 6" xfId="28779" xr:uid="{73C58613-858B-4CF9-A25E-E1FE519C2404}"/>
    <cellStyle name="Normal 3 8 4 7" xfId="36794" xr:uid="{2B7ED9A4-1412-4BB3-86A4-53DF05590C7E}"/>
    <cellStyle name="Normal 3 8 5" xfId="20632" xr:uid="{E88F2744-B583-4072-BE38-3B80A3F6597B}"/>
    <cellStyle name="Normal 3 8 5 2" xfId="23598" xr:uid="{AF447437-683F-4CBF-B00E-A0C6FF3C20BD}"/>
    <cellStyle name="Normal 3 8 5 2 2" xfId="26178" xr:uid="{5E0C9B3A-AD9A-48C5-844F-912AA64990F3}"/>
    <cellStyle name="Normal 3 8 5 2 2 2" xfId="35190" xr:uid="{BC41949A-4829-487F-9149-4F1C487191A5}"/>
    <cellStyle name="Normal 3 8 5 2 3" xfId="31963" xr:uid="{39F14003-5FE9-47AB-848C-67265D1A4563}"/>
    <cellStyle name="Normal 3 8 5 2 4" xfId="39543" xr:uid="{C90E1E24-353F-4A31-A689-43CBAC3FA0D0}"/>
    <cellStyle name="Normal 3 8 5 3" xfId="24562" xr:uid="{5005EFFB-A7FE-4A2E-9B73-B5F25B4E16B7}"/>
    <cellStyle name="Normal 3 8 5 3 2" xfId="33176" xr:uid="{C83DD259-A152-4D35-8CBC-E2F6F321A49E}"/>
    <cellStyle name="Normal 3 8 5 3 3" xfId="41541" xr:uid="{3227DD22-B521-4540-B151-2E386CDE5AB8}"/>
    <cellStyle name="Normal 3 8 5 4" xfId="22153" xr:uid="{BE21ED06-7D88-466E-BD18-50911DDC023A}"/>
    <cellStyle name="Normal 3 8 5 4 2" xfId="30208" xr:uid="{695A2534-E870-4206-B86A-DC432C4FF6DF}"/>
    <cellStyle name="Normal 3 8 5 5" xfId="28257" xr:uid="{D0364ED4-2C9E-4478-9A08-84F3F489EBC3}"/>
    <cellStyle name="Normal 3 8 5 6" xfId="37574" xr:uid="{29459390-5EE7-4DF1-B1E1-0F299CCF8F28}"/>
    <cellStyle name="Normal 3 8 6" xfId="20305" xr:uid="{8D4561AF-66A1-47CF-AB29-3C3233FCBAAE}"/>
    <cellStyle name="Normal 3 8 6 2" xfId="23148" xr:uid="{E533F7A5-1374-4399-8756-6043210B042B}"/>
    <cellStyle name="Normal 3 8 6 2 2" xfId="31459" xr:uid="{98E4D732-193B-4A1A-BF00-DB41AD26293B}"/>
    <cellStyle name="Normal 3 8 6 2 3" xfId="39017" xr:uid="{12F361E9-C8FF-4453-B860-AF0C1B27F988}"/>
    <cellStyle name="Normal 3 8 6 3" xfId="25679" xr:uid="{0F4DC2D8-643B-4BB0-B081-334985DA42EA}"/>
    <cellStyle name="Normal 3 8 6 3 2" xfId="34605" xr:uid="{4D130E07-3CED-4AB4-B596-03300C6D2C63}"/>
    <cellStyle name="Normal 3 8 6 3 3" xfId="40977" xr:uid="{29212706-C7FD-49D2-BF5B-0FB7D688D1B8}"/>
    <cellStyle name="Normal 3 8 6 4" xfId="21638" xr:uid="{0D0C0A37-7981-48C6-999B-E03C7C4169E3}"/>
    <cellStyle name="Normal 3 8 6 4 2" xfId="29601" xr:uid="{098B4093-2A20-4CAD-9BC8-7360CDBB0FD2}"/>
    <cellStyle name="Normal 3 8 6 5" xfId="27680" xr:uid="{38149C34-D82D-4534-9E6C-AE329837AD3F}"/>
    <cellStyle name="Normal 3 8 6 6" xfId="36969" xr:uid="{93125A8E-2CD8-47ED-9082-29B233C29605}"/>
    <cellStyle name="Normal 3 8 7" xfId="22766" xr:uid="{9D4DEB38-EC76-489B-B5E3-D8753054DF58}"/>
    <cellStyle name="Normal 3 8 7 2" xfId="25103" xr:uid="{3A21F42D-74AB-4327-A741-E6D1D0FBEFAF}"/>
    <cellStyle name="Normal 3 8 7 2 2" xfId="33905" xr:uid="{3DAEE13D-79BD-44A1-90B7-BB9CC5C695AD}"/>
    <cellStyle name="Normal 3 8 7 3" xfId="30930" xr:uid="{CDBB8F9B-19B9-4950-A786-4E8EA3895E6E}"/>
    <cellStyle name="Normal 3 8 7 4" xfId="38346" xr:uid="{04E7E930-255D-4B38-A827-6D29990D954E}"/>
    <cellStyle name="Normal 3 8 8" xfId="24104" xr:uid="{E8A18C50-F9C2-49F6-86F9-A64A88704AA6}"/>
    <cellStyle name="Normal 3 8 8 2" xfId="32620" xr:uid="{48731966-6357-4ACD-8BB7-945BACBBE262}"/>
    <cellStyle name="Normal 3 8 8 3" xfId="40285" xr:uid="{20E3216C-3CBF-42AD-8530-E62A682E87A4}"/>
    <cellStyle name="Normal 3 8 9" xfId="21104" xr:uid="{C6AD3843-7D8E-4565-8F2D-25C83083EF48}"/>
    <cellStyle name="Normal 3 8 9 2" xfId="28992" xr:uid="{E76C2516-C618-403F-B5B8-7795F7196ABA}"/>
    <cellStyle name="Normal 3 9" xfId="679" xr:uid="{7A249C00-3638-413B-90B9-280E670C1412}"/>
    <cellStyle name="Normal 3 9 2" xfId="1006" xr:uid="{E89AF22B-B7F6-4347-B948-9080776F8458}"/>
    <cellStyle name="Normal 3 9 2 2" xfId="2148" xr:uid="{CA78F716-F1F3-4D67-9136-326D7C509C36}"/>
    <cellStyle name="Normal 3 9 2 2 2" xfId="3911" xr:uid="{E676E73A-ADF4-4CE8-9751-B1C669A3A151}"/>
    <cellStyle name="Normal 3 9 2 2 2 2" xfId="45936" xr:uid="{9F1E77D2-127E-424B-A90B-722982BC0C90}"/>
    <cellStyle name="Normal 3 9 2 2 3" xfId="5282" xr:uid="{C6A254D8-46EA-4779-8CC7-988D2369E5B8}"/>
    <cellStyle name="Normal 3 9 2 2 3 2" xfId="47285" xr:uid="{B1B69D87-ED88-4257-BFF7-B5D5BE2287D4}"/>
    <cellStyle name="Normal 3 9 2 2 4" xfId="7400" xr:uid="{AB931E72-A71A-4139-A747-440EBE0B478F}"/>
    <cellStyle name="Normal 3 9 2 2 5" xfId="44195" xr:uid="{0F38BA31-B111-4DE6-A600-0AA7680FBC77}"/>
    <cellStyle name="Normal 3 9 2 3" xfId="1589" xr:uid="{41CDE8E8-8CC9-4548-A49B-A8EC8576BA87}"/>
    <cellStyle name="Normal 3 9 2 3 2" xfId="3396" xr:uid="{725212DD-949A-4754-B45A-1C3E0F594E93}"/>
    <cellStyle name="Normal 3 9 2 3 2 2" xfId="45421" xr:uid="{8AD5EF1B-EB9E-4C84-87B1-CD97D7E79D48}"/>
    <cellStyle name="Normal 3 9 2 3 3" xfId="13392" xr:uid="{6FCABF45-E879-401D-BD85-50B1EDDFDD4B}"/>
    <cellStyle name="Normal 3 9 2 3 4" xfId="43680" xr:uid="{1DC4E9F2-D95E-48B6-8D31-40ACE49F6AC2}"/>
    <cellStyle name="Normal 3 9 2 4" xfId="2818" xr:uid="{3C33F008-C013-447E-93B6-BDDFA9D8A5A2}"/>
    <cellStyle name="Normal 3 9 2 4 2" xfId="16928" xr:uid="{F824D827-6858-4891-9AAA-29BA73AEA002}"/>
    <cellStyle name="Normal 3 9 2 4 3" xfId="44843" xr:uid="{5F169DBB-70F0-488F-B2DC-8D372F8C9B02}"/>
    <cellStyle name="Normal 3 9 2 5" xfId="4767" xr:uid="{0E9BA9B2-1B3A-4381-836A-8DFC08D2CEC9}"/>
    <cellStyle name="Normal 3 9 2 5 2" xfId="46770" xr:uid="{4537D830-B2FC-4377-85CA-8C0F9E278F3F}"/>
    <cellStyle name="Normal 3 9 2 6" xfId="5761" xr:uid="{5606E310-0053-4224-B0F1-51E1F611648C}"/>
    <cellStyle name="Normal 3 9 2 6 2" xfId="47760" xr:uid="{67AE7A07-0B42-426B-98C9-E4C2C5884551}"/>
    <cellStyle name="Normal 3 9 2 7" xfId="6852" xr:uid="{16635994-2798-4220-B60E-6197B9F84275}"/>
    <cellStyle name="Normal 3 9 2 8" xfId="43102" xr:uid="{3E4B7046-1BA5-44A3-AB1A-953877F52EF8}"/>
    <cellStyle name="Normal 3 9 3" xfId="1897" xr:uid="{0C1C6EAA-72D7-4247-8215-4B38D17EB71B}"/>
    <cellStyle name="Normal 3 9 3 2" xfId="3663" xr:uid="{491616C3-DCA6-4B78-93F8-D1CFEF567A19}"/>
    <cellStyle name="Normal 3 9 3 2 2" xfId="15615" xr:uid="{A74AD705-E36B-43FE-8CCB-02205E4B63CF}"/>
    <cellStyle name="Normal 3 9 3 2 3" xfId="19142" xr:uid="{3ED924A1-41CD-4803-9DC0-98E272524A90}"/>
    <cellStyle name="Normal 3 9 3 2 4" xfId="12037" xr:uid="{19F43BAA-4B47-4B72-8AA4-734734D41050}"/>
    <cellStyle name="Normal 3 9 3 2 5" xfId="45688" xr:uid="{3A8A4620-166C-46DC-8774-841C46EA697A}"/>
    <cellStyle name="Normal 3 9 3 3" xfId="5034" xr:uid="{933C66B2-3955-4042-B8F7-87C9EC8B2343}"/>
    <cellStyle name="Normal 3 9 3 3 2" xfId="13716" xr:uid="{1A56BD18-56A6-4B3A-BA8C-3641D45B9BAD}"/>
    <cellStyle name="Normal 3 9 3 3 3" xfId="47037" xr:uid="{783F831D-9AB7-4A3E-8C11-A8EF6C5C76D6}"/>
    <cellStyle name="Normal 3 9 3 4" xfId="17252" xr:uid="{A382A7FC-2DD7-43A5-A52F-6DB6AF434045}"/>
    <cellStyle name="Normal 3 9 3 5" xfId="7267" xr:uid="{0CD112C9-E4D0-472B-8D10-93F7E1FA2DA9}"/>
    <cellStyle name="Normal 3 9 3 6" xfId="43947" xr:uid="{1B57E99E-BE3A-4405-A9C7-CDBC5E02F880}"/>
    <cellStyle name="Normal 3 9 4" xfId="1333" xr:uid="{EF0D9221-5A32-4FFF-BE44-99E99128D223}"/>
    <cellStyle name="Normal 3 9 4 2" xfId="3140" xr:uid="{6C1C3B68-1C84-43C0-9A9C-360F9E1D0396}"/>
    <cellStyle name="Normal 3 9 4 2 2" xfId="45165" xr:uid="{6A570D7E-38A3-4276-846F-B6F025932FBC}"/>
    <cellStyle name="Normal 3 9 4 3" xfId="7360" xr:uid="{C5B69B5E-1637-4D01-A74F-5E201EDE3340}"/>
    <cellStyle name="Normal 3 9 4 4" xfId="43424" xr:uid="{3A2BD6EF-9E98-4F2E-BB1C-A66FB5B31FFD}"/>
    <cellStyle name="Normal 3 9 5" xfId="2563" xr:uid="{D297AD10-4BD6-4220-AC2C-3E82DDFC8A6A}"/>
    <cellStyle name="Normal 3 9 5 2" xfId="13096" xr:uid="{6412B09B-02B1-4802-977E-005EADCC4D3E}"/>
    <cellStyle name="Normal 3 9 5 3" xfId="44588" xr:uid="{454AD63E-1D4E-4060-AC58-6DEC18F504D5}"/>
    <cellStyle name="Normal 3 9 6" xfId="4511" xr:uid="{8449E4EF-A167-43CF-9C63-DE5BCDF485AB}"/>
    <cellStyle name="Normal 3 9 6 2" xfId="16678" xr:uid="{69A16BED-82CB-4719-BC77-18A02D2F9BB2}"/>
    <cellStyle name="Normal 3 9 6 3" xfId="46514" xr:uid="{E54D888B-52F9-4C3E-9CBF-7416DDBC0742}"/>
    <cellStyle name="Normal 3 9 7" xfId="5760" xr:uid="{361ED986-B0F8-4846-85DD-68DFD7AA5AF3}"/>
    <cellStyle name="Normal 3 9 7 2" xfId="47759" xr:uid="{4FDC16FE-54A4-4E55-8ABE-ED15369A9AFA}"/>
    <cellStyle name="Normal 3 9 8" xfId="6265" xr:uid="{1D570310-D357-418F-8847-69FBD473C865}"/>
    <cellStyle name="Normal 3 9 9" xfId="42847" xr:uid="{14D6A80D-5411-48D1-A977-1BDD437394AA}"/>
    <cellStyle name="Normal 30" xfId="6005" xr:uid="{D8D12F30-AF22-442B-9A42-5F8E23A0AE31}"/>
    <cellStyle name="Normal 30 2" xfId="7607" xr:uid="{BB4B941C-AB1C-424C-A317-96D7CFDF1A95}"/>
    <cellStyle name="Normal 30 2 2" xfId="8299" xr:uid="{D95EDB41-40C4-431E-97C9-481FC9E50267}"/>
    <cellStyle name="Normal 30 2 2 2" xfId="9106" xr:uid="{75FABD0C-D778-48D5-BFE8-EE6CA3F2C50B}"/>
    <cellStyle name="Normal 30 2 3" xfId="9243" xr:uid="{80E8AD17-73B3-4999-A8A7-716F5D4ECD7C}"/>
    <cellStyle name="Normal 30 2 4" xfId="9356" xr:uid="{2B8FCE65-F1FA-4EA5-A0A2-733562DD2343}"/>
    <cellStyle name="Normal 30 2 5" xfId="9620" xr:uid="{E1ADB95F-C8EA-44FF-9283-4CF3A0B1D802}"/>
    <cellStyle name="Normal 30 3" xfId="8617" xr:uid="{4813E913-F15C-4B50-A6F4-9F122032E364}"/>
    <cellStyle name="Normal 30 3 10" xfId="27110" xr:uid="{45E5FA6D-97AC-44BC-8DDB-3F1FE6448CA8}"/>
    <cellStyle name="Normal 30 3 11" xfId="36230" xr:uid="{C4DE1F66-13FA-46E4-A789-30B90E865523}"/>
    <cellStyle name="Normal 30 3 12" xfId="6471" xr:uid="{9F5921AB-1AEB-4BD5-A7A6-749F8FE014FA}"/>
    <cellStyle name="Normal 30 3 2" xfId="8800" xr:uid="{A7F90F80-D355-414A-9D68-18AD3BBA8A2B}"/>
    <cellStyle name="Normal 30 3 2 2" xfId="10014" xr:uid="{B55C476D-85F8-433E-A967-28F3DC828F13}"/>
    <cellStyle name="Normal 30 3 2 2 2" xfId="23702" xr:uid="{D5048B06-C5DA-4041-91A0-FD77ACFBE89D}"/>
    <cellStyle name="Normal 30 3 2 2 2 2" xfId="26329" xr:uid="{CDC6ECC2-7B38-4140-A09E-3F990F5C2E7A}"/>
    <cellStyle name="Normal 30 3 2 2 2 2 2" xfId="35371" xr:uid="{87B00377-2532-476A-9425-45DEEBE8CE7D}"/>
    <cellStyle name="Normal 30 3 2 2 2 3" xfId="32114" xr:uid="{53955CF4-1309-4368-84FF-E1255BB561DF}"/>
    <cellStyle name="Normal 30 3 2 2 2 4" xfId="39724" xr:uid="{EB7D6127-C978-4515-AF9F-59AFF0662687}"/>
    <cellStyle name="Normal 30 3 2 2 3" xfId="24668" xr:uid="{8B8B944B-0D1E-48BC-A619-156EBAE34623}"/>
    <cellStyle name="Normal 30 3 2 2 3 2" xfId="33350" xr:uid="{CEE9BDCA-335D-45BB-8952-EF7F874CB59C}"/>
    <cellStyle name="Normal 30 3 2 2 3 3" xfId="41715" xr:uid="{4C8FB888-F996-4F2F-B3DD-8D6ED0A9BFD3}"/>
    <cellStyle name="Normal 30 3 2 2 4" xfId="22314" xr:uid="{50C6923E-F6E6-44BF-99F7-C94C246DFE3B}"/>
    <cellStyle name="Normal 30 3 2 2 4 2" xfId="30397" xr:uid="{2B32C73D-2D6F-42B5-90EA-860C7392A035}"/>
    <cellStyle name="Normal 30 3 2 2 5" xfId="28431" xr:uid="{D3E63CFA-1377-44FB-878D-D5212EE4192F}"/>
    <cellStyle name="Normal 30 3 2 2 6" xfId="37755" xr:uid="{D67F8D38-D0D0-4D14-AFB7-1F79B15EBAD4}"/>
    <cellStyle name="Normal 30 3 2 2 7" xfId="20722" xr:uid="{8ED484D3-6723-4D4B-9361-F73FBE796447}"/>
    <cellStyle name="Normal 30 3 2 3" xfId="20402" xr:uid="{5DF4E3F0-580B-402E-A14C-6687A22F707E}"/>
    <cellStyle name="Normal 30 3 2 3 2" xfId="23293" xr:uid="{336A8093-B9C2-4B0F-AC11-E302C2DE6E4E}"/>
    <cellStyle name="Normal 30 3 2 3 2 2" xfId="31621" xr:uid="{79608C33-50EB-4955-B728-C46E5A1BAFD2}"/>
    <cellStyle name="Normal 30 3 2 3 2 3" xfId="39179" xr:uid="{32287E37-18F3-4E0B-9F06-F07762DE7C54}"/>
    <cellStyle name="Normal 30 3 2 3 3" xfId="25834" xr:uid="{024DCFD3-3332-4591-BA76-CF93A2E9CEAB}"/>
    <cellStyle name="Normal 30 3 2 3 3 2" xfId="34790" xr:uid="{F24377A0-8FA5-49C5-B25B-C2EA2A58AE2E}"/>
    <cellStyle name="Normal 30 3 2 3 3 3" xfId="41162" xr:uid="{7535AB28-733A-4092-B64A-8EA18D201253}"/>
    <cellStyle name="Normal 30 3 2 3 4" xfId="21812" xr:uid="{935BF6B6-2991-4AD3-BDCA-33E2F0C37C85}"/>
    <cellStyle name="Normal 30 3 2 3 4 2" xfId="29801" xr:uid="{C80CFA2C-E674-4793-9C8B-296231D0A5BE}"/>
    <cellStyle name="Normal 30 3 2 3 5" xfId="27866" xr:uid="{20702EEA-6274-406D-8653-5A2D81AEB545}"/>
    <cellStyle name="Normal 30 3 2 3 6" xfId="37168" xr:uid="{1ED3DA51-55D1-49E1-A04E-2E7AEADBCD30}"/>
    <cellStyle name="Normal 30 3 2 4" xfId="22873" xr:uid="{B182E9BC-05BF-4757-BC3B-77CFBFC1D887}"/>
    <cellStyle name="Normal 30 3 2 4 2" xfId="25265" xr:uid="{5BCC331A-18B9-44DE-8B4D-A08F75C9A9EB}"/>
    <cellStyle name="Normal 30 3 2 4 2 2" xfId="34082" xr:uid="{17DB88DC-19F0-4FA8-8793-B7340274828E}"/>
    <cellStyle name="Normal 30 3 2 4 3" xfId="31091" xr:uid="{C2778A19-42DA-4CD1-A794-A88FD928201C}"/>
    <cellStyle name="Normal 30 3 2 4 4" xfId="38524" xr:uid="{26C0C375-2F41-4182-9C48-B8B11A6E12D2}"/>
    <cellStyle name="Normal 30 3 2 5" xfId="24248" xr:uid="{0091B13B-E7ED-45E9-AE0E-257DC3A86216}"/>
    <cellStyle name="Normal 30 3 2 5 2" xfId="32793" xr:uid="{CE6BE18F-4C13-41E0-9F9F-E385F0499181}"/>
    <cellStyle name="Normal 30 3 2 5 3" xfId="40458" xr:uid="{42BA8C0C-E304-4F10-B374-C1EE0A887EE1}"/>
    <cellStyle name="Normal 30 3 2 6" xfId="21275" xr:uid="{EE54B337-F938-422F-AC35-18F2CE25BFCF}"/>
    <cellStyle name="Normal 30 3 2 6 2" xfId="29194" xr:uid="{63A116B1-2966-4C73-A4A0-FE02C310F612}"/>
    <cellStyle name="Normal 30 3 2 7" xfId="27281" xr:uid="{757D4423-C55E-4414-8869-A24D2019A274}"/>
    <cellStyle name="Normal 30 3 2 8" xfId="36427" xr:uid="{06F0D980-60D4-42E8-84B0-A8DD18F43C5C}"/>
    <cellStyle name="Normal 30 3 2 9" xfId="20075" xr:uid="{D1159888-689C-48E5-A777-2A8456C6178F}"/>
    <cellStyle name="Normal 30 3 3" xfId="9795" xr:uid="{ACA515A4-8FDE-4497-AA68-395134476F39}"/>
    <cellStyle name="Normal 30 3 3 2" xfId="20838" xr:uid="{6806D6AA-7CDE-4114-8B9C-3F15CB56BF60}"/>
    <cellStyle name="Normal 30 3 3 2 2" xfId="23829" xr:uid="{E4FD6E14-E6C2-4EA8-9410-9406B54EB4E9}"/>
    <cellStyle name="Normal 30 3 3 2 2 2" xfId="26512" xr:uid="{BC7A6B1B-2B1B-4862-A0A4-FB141D770E1B}"/>
    <cellStyle name="Normal 30 3 3 2 2 2 2" xfId="35567" xr:uid="{9D732431-BC95-4856-BDA9-F15ACACA8770}"/>
    <cellStyle name="Normal 30 3 3 2 2 3" xfId="32295" xr:uid="{D4213FFF-5943-4607-80EB-6C81B308BAE4}"/>
    <cellStyle name="Normal 30 3 3 2 2 4" xfId="39912" xr:uid="{3656E912-0386-4E5A-B98A-DF7D5D5ABD10}"/>
    <cellStyle name="Normal 30 3 3 2 3" xfId="24794" xr:uid="{1D7364D8-2E64-4CA3-B561-90D0D7C172F8}"/>
    <cellStyle name="Normal 30 3 3 2 3 2" xfId="33538" xr:uid="{10BDCFC1-A92C-487C-8D59-B3D3E933D66F}"/>
    <cellStyle name="Normal 30 3 3 2 3 3" xfId="41897" xr:uid="{3AD8104C-F175-4CF9-BA1E-0EA7F2DFF768}"/>
    <cellStyle name="Normal 30 3 3 2 4" xfId="22488" xr:uid="{2711A66C-D1BC-435C-A2D7-BE446B4E738B}"/>
    <cellStyle name="Normal 30 3 3 2 4 2" xfId="30594" xr:uid="{11DAC63D-370F-437D-ABDD-2B19B317C3C3}"/>
    <cellStyle name="Normal 30 3 3 2 5" xfId="28619" xr:uid="{647AF6BE-D323-4AEE-8141-E8AA6A0C3F70}"/>
    <cellStyle name="Normal 30 3 3 2 6" xfId="37952" xr:uid="{DCC7A60C-50DB-4E5A-8A0E-75DC426BAA73}"/>
    <cellStyle name="Normal 30 3 3 3" xfId="20520" xr:uid="{3DD963B1-8086-4026-A060-E68260AB9609}"/>
    <cellStyle name="Normal 30 3 3 3 2" xfId="23473" xr:uid="{A1583909-6FBE-48DB-981F-164A3DC7C307}"/>
    <cellStyle name="Normal 30 3 3 3 2 2" xfId="31804" xr:uid="{D92CA1C8-9DA7-4927-AF3B-184D8C33DE40}"/>
    <cellStyle name="Normal 30 3 3 3 2 3" xfId="39356" xr:uid="{241A1D72-F624-4780-937A-7F8DE8FD5FEB}"/>
    <cellStyle name="Normal 30 3 3 3 3" xfId="26018" xr:uid="{665DD4DC-36B8-4876-9D44-A75C4D014518}"/>
    <cellStyle name="Normal 30 3 3 3 3 2" xfId="34986" xr:uid="{294C00CF-EEEE-44F4-B56A-0C62BC54776D}"/>
    <cellStyle name="Normal 30 3 3 3 3 3" xfId="41352" xr:uid="{7297E09A-5038-4016-AF63-F4A0C9E1454D}"/>
    <cellStyle name="Normal 30 3 3 3 4" xfId="21994" xr:uid="{2C05F0FF-7FA1-4F16-9A22-35B9AE63E733}"/>
    <cellStyle name="Normal 30 3 3 3 4 2" xfId="30004" xr:uid="{6CA81DCE-F3CF-4068-8FD0-798A84281FC5}"/>
    <cellStyle name="Normal 30 3 3 3 5" xfId="28063" xr:uid="{228A55F1-C959-4DF4-A854-E98FB5D1EC03}"/>
    <cellStyle name="Normal 30 3 3 3 6" xfId="37371" xr:uid="{F60F830B-769E-414B-B269-AEC0E81D7443}"/>
    <cellStyle name="Normal 30 3 3 4" xfId="23001" xr:uid="{52030073-FDFD-4508-AA84-5EA43A4AFE29}"/>
    <cellStyle name="Normal 30 3 3 4 2" xfId="25452" xr:uid="{2C8F7F67-A6C7-4EF0-AEE9-CC0BAD9A5B27}"/>
    <cellStyle name="Normal 30 3 3 4 2 2" xfId="34283" xr:uid="{AF01B97F-CEB1-4A4C-AA21-115725714D09}"/>
    <cellStyle name="Normal 30 3 3 4 3" xfId="31276" xr:uid="{6FF16E55-FDE4-47BF-8583-9CA73124F531}"/>
    <cellStyle name="Normal 30 3 3 4 4" xfId="38717" xr:uid="{7025B234-7EA7-4430-A5A8-4D84037CB85B}"/>
    <cellStyle name="Normal 30 3 3 5" xfId="24432" xr:uid="{5E4604CD-8BF5-4276-A7E2-62AFEA99D7B9}"/>
    <cellStyle name="Normal 30 3 3 5 2" xfId="32984" xr:uid="{55739D42-9C88-4172-92C3-3E8E42EF7EE5}"/>
    <cellStyle name="Normal 30 3 3 5 3" xfId="40643" xr:uid="{6E0191F6-6DF2-42E5-9822-00F7F8AA34FF}"/>
    <cellStyle name="Normal 30 3 3 6" xfId="21456" xr:uid="{D1BE0E49-E158-4796-9B8E-C6670AF13A09}"/>
    <cellStyle name="Normal 30 3 3 6 2" xfId="29396" xr:uid="{2D149A4F-30D0-46B4-BB55-3374F518E6D2}"/>
    <cellStyle name="Normal 30 3 3 7" xfId="27472" xr:uid="{D7A87E45-BD8E-4BB1-9F9B-3155E56C7666}"/>
    <cellStyle name="Normal 30 3 3 8" xfId="36627" xr:uid="{9359A3F6-53D3-4126-ACA5-A952E9ABAB84}"/>
    <cellStyle name="Normal 30 3 3 9" xfId="20181" xr:uid="{D64157A2-9DDB-43A2-BE3E-3874C201B0D6}"/>
    <cellStyle name="Normal 30 3 4" xfId="9107" xr:uid="{46289436-54F9-42C4-95EE-54347EC35A80}"/>
    <cellStyle name="Normal 30 3 4 2" xfId="23921" xr:uid="{70DA8286-D7F5-4682-A6FD-5F2CC4ED4D15}"/>
    <cellStyle name="Normal 30 3 4 2 2" xfId="26641" xr:uid="{EFADC5AD-A177-43DC-B7E9-7E43FAF74D99}"/>
    <cellStyle name="Normal 30 3 4 2 2 2" xfId="35727" xr:uid="{E5E25911-2994-41B2-8DA7-A0EF3DA8F30F}"/>
    <cellStyle name="Normal 30 3 4 2 2 3" xfId="40072" xr:uid="{D293E472-976A-46F9-BCF6-584041FD8E9F}"/>
    <cellStyle name="Normal 30 3 4 2 3" xfId="32418" xr:uid="{D0C27FD9-881B-4014-A578-924E939998D8}"/>
    <cellStyle name="Normal 30 3 4 2 3 2" xfId="42055" xr:uid="{9BC9CE7E-DAD4-4E0C-9D56-D828D009DC1E}"/>
    <cellStyle name="Normal 30 3 4 2 4" xfId="38106" xr:uid="{1A0920BE-1040-47BD-A3E7-8CAE241614BD}"/>
    <cellStyle name="Normal 30 3 4 3" xfId="25551" xr:uid="{4A0B46E1-E7C7-4395-9E67-0B93CE33DC42}"/>
    <cellStyle name="Normal 30 3 4 3 2" xfId="34430" xr:uid="{9C10F9CE-C6BB-4A02-A7B3-589EA5EFBB34}"/>
    <cellStyle name="Normal 30 3 4 3 3" xfId="38859" xr:uid="{8049D99F-9091-4F5C-A85B-87D97BADBFF8}"/>
    <cellStyle name="Normal 30 3 4 4" xfId="24912" xr:uid="{97FF6215-EC0B-413C-95A0-F34ACC60AE3D}"/>
    <cellStyle name="Normal 30 3 4 4 2" xfId="33695" xr:uid="{6689BC0C-E349-44A3-883F-CE6DCFEEA837}"/>
    <cellStyle name="Normal 30 3 4 4 3" xfId="40804" xr:uid="{A0261AE9-6536-487C-9EE6-A2F633B415B2}"/>
    <cellStyle name="Normal 30 3 4 5" xfId="22629" xr:uid="{76E0624C-4D26-47DE-AEE0-FB9EE282EA27}"/>
    <cellStyle name="Normal 30 3 4 5 2" xfId="30759" xr:uid="{6519E02B-6035-44AE-BA9A-5944D7C8C2C7}"/>
    <cellStyle name="Normal 30 3 4 6" xfId="28780" xr:uid="{C06D2869-4B1C-4EE7-B882-57202A853A2F}"/>
    <cellStyle name="Normal 30 3 4 7" xfId="36795" xr:uid="{50FB97CE-C894-4CD3-A653-700B9728E1F1}"/>
    <cellStyle name="Normal 30 3 4 8" xfId="20910" xr:uid="{5980C86E-73EC-42F4-AF44-03BA15C39B8D}"/>
    <cellStyle name="Normal 30 3 5" xfId="20633" xr:uid="{6840D2CF-2194-434A-A30F-A87E729DB390}"/>
    <cellStyle name="Normal 30 3 5 2" xfId="23599" xr:uid="{60CDF46A-C50D-4766-8B40-C232F0D91C92}"/>
    <cellStyle name="Normal 30 3 5 2 2" xfId="26179" xr:uid="{9AC3173A-4BD3-4902-AAF9-D7F0803C350E}"/>
    <cellStyle name="Normal 30 3 5 2 2 2" xfId="35191" xr:uid="{F3DE54B5-0819-4437-A253-ED4F42EF50C3}"/>
    <cellStyle name="Normal 30 3 5 2 3" xfId="31964" xr:uid="{FACDB7E9-8F8C-4CCB-89EC-725C5DFDE948}"/>
    <cellStyle name="Normal 30 3 5 2 4" xfId="39544" xr:uid="{79190F30-BE24-4D0E-B63D-1E34C894C7C2}"/>
    <cellStyle name="Normal 30 3 5 3" xfId="24563" xr:uid="{32676BE8-2929-4CA2-BB5D-CCE564C8BB1E}"/>
    <cellStyle name="Normal 30 3 5 3 2" xfId="33177" xr:uid="{0224F358-D52A-44B7-936F-E9510DC431FE}"/>
    <cellStyle name="Normal 30 3 5 3 3" xfId="41542" xr:uid="{487C2028-5D65-419A-BC4A-CE01E5A8FD81}"/>
    <cellStyle name="Normal 30 3 5 4" xfId="22154" xr:uid="{95465F84-F43D-4195-BCF3-3F3D6515DCAA}"/>
    <cellStyle name="Normal 30 3 5 4 2" xfId="30209" xr:uid="{4D9FCF8A-78E8-4F26-A560-19A413182DE0}"/>
    <cellStyle name="Normal 30 3 5 5" xfId="28258" xr:uid="{F5726A0F-9C7D-495D-94C6-583C4ACF65CF}"/>
    <cellStyle name="Normal 30 3 5 6" xfId="37575" xr:uid="{C0E7C622-919B-4ED9-93A6-3C132E0A50E2}"/>
    <cellStyle name="Normal 30 3 6" xfId="20306" xr:uid="{B051F525-3758-4221-ACA9-9277E828C2D2}"/>
    <cellStyle name="Normal 30 3 6 2" xfId="23149" xr:uid="{B9E4FA8C-8845-4FFF-8A6D-48A3D4144F85}"/>
    <cellStyle name="Normal 30 3 6 2 2" xfId="31460" xr:uid="{1114A005-40D7-481E-816D-A93DA60C7F4B}"/>
    <cellStyle name="Normal 30 3 6 2 3" xfId="39018" xr:uid="{A4328528-0319-4D13-951D-C08D3887CB9A}"/>
    <cellStyle name="Normal 30 3 6 3" xfId="25680" xr:uid="{47FF9697-BAA6-4978-9205-96EA37E1191F}"/>
    <cellStyle name="Normal 30 3 6 3 2" xfId="34606" xr:uid="{FE55BAA8-916F-4790-A021-D642FF048017}"/>
    <cellStyle name="Normal 30 3 6 3 3" xfId="40978" xr:uid="{C97A83EF-3BD4-4B87-BE87-8D015EE19B84}"/>
    <cellStyle name="Normal 30 3 6 4" xfId="21639" xr:uid="{F9CCD864-5A05-4373-8C80-7C985DF4ED82}"/>
    <cellStyle name="Normal 30 3 6 4 2" xfId="29602" xr:uid="{5FA0AC4D-0EF9-42EB-AA57-817340CA1F61}"/>
    <cellStyle name="Normal 30 3 6 5" xfId="27681" xr:uid="{0DD5289C-19FA-45F3-8EE3-418C9283F576}"/>
    <cellStyle name="Normal 30 3 6 6" xfId="36970" xr:uid="{F519A5E3-80D3-4E83-858D-A1D298DD7A8C}"/>
    <cellStyle name="Normal 30 3 7" xfId="22767" xr:uid="{210D3D60-C3B4-43D6-832E-A446E2EF8F7B}"/>
    <cellStyle name="Normal 30 3 7 2" xfId="25104" xr:uid="{52C9ED76-819E-4CB0-BFF9-A5424C26D472}"/>
    <cellStyle name="Normal 30 3 7 2 2" xfId="33906" xr:uid="{33CDE09D-A51D-4D9C-9982-70412C8B5DCF}"/>
    <cellStyle name="Normal 30 3 7 3" xfId="30931" xr:uid="{18226840-0353-4A58-9FB6-5E3EBE066179}"/>
    <cellStyle name="Normal 30 3 7 4" xfId="38347" xr:uid="{98E5DE3B-CC6B-4A22-B5D3-B35771B01212}"/>
    <cellStyle name="Normal 30 3 8" xfId="24105" xr:uid="{378E16B7-D08C-4FFE-A7AB-BD66B9F4137A}"/>
    <cellStyle name="Normal 30 3 8 2" xfId="32621" xr:uid="{6BE72FC1-55C6-4587-BFFF-CC51DDEB34AE}"/>
    <cellStyle name="Normal 30 3 8 3" xfId="40286" xr:uid="{0086B224-E47C-41AF-A4EC-316DA404BDA5}"/>
    <cellStyle name="Normal 30 3 9" xfId="21105" xr:uid="{F50696AF-864E-489C-ADB1-B979A7F71F8C}"/>
    <cellStyle name="Normal 30 3 9 2" xfId="28993" xr:uid="{605494AE-A60F-4D5F-A2EA-A08EBEBA04ED}"/>
    <cellStyle name="Normal 30 4" xfId="8653" xr:uid="{A588C907-8CA7-4EA5-AEF9-DE900D068EB2}"/>
    <cellStyle name="Normal 30 5" xfId="7647" xr:uid="{5C5D48E8-946A-48F5-92AF-3AE7481A595F}"/>
    <cellStyle name="Normal 30 6" xfId="7583" xr:uid="{6549BB85-B737-4030-96B5-FB93B2A20E02}"/>
    <cellStyle name="Normal 30 6 2" xfId="11600" xr:uid="{6E9E4DB4-45DC-42B7-8623-B7729709F052}"/>
    <cellStyle name="Normal 30 7" xfId="7428" xr:uid="{FBE59B07-7EA9-4A23-9866-8A3F2CF2C036}"/>
    <cellStyle name="Normal 31" xfId="7530" xr:uid="{3DB5833D-7C4C-415C-B367-83EB13982B24}"/>
    <cellStyle name="Normal 31 2" xfId="8300" xr:uid="{C96EE45F-5B7E-4728-8F18-22CE6E5FC33D}"/>
    <cellStyle name="Normal 31 2 2" xfId="9621" xr:uid="{FA97B4BD-5FA6-4737-86B4-1251AAC3DF56}"/>
    <cellStyle name="Normal 31 2 3" xfId="9108" xr:uid="{5FBA1FA0-60A5-4DB6-A5FD-287314824EA6}"/>
    <cellStyle name="Normal 31 3" xfId="8618" xr:uid="{40AEC700-F039-4B08-A0AC-E913E5D66C9F}"/>
    <cellStyle name="Normal 31 3 2" xfId="9796" xr:uid="{EDE985E3-3567-47E1-B715-306556A453DC}"/>
    <cellStyle name="Normal 31 3 3" xfId="9109" xr:uid="{FA623DC1-98A0-4322-8F80-12E04994A5D2}"/>
    <cellStyle name="Normal 31 3 4" xfId="6470" xr:uid="{49B3A207-0B66-46B3-9DEB-FC163DE5D266}"/>
    <cellStyle name="Normal 31 4" xfId="8736" xr:uid="{5CB33919-8D4F-4080-9C1D-D0FACF054F37}"/>
    <cellStyle name="Normal 31 5" xfId="8205" xr:uid="{16F0544F-9E89-4C2D-BFC8-28AD9E4B30FE}"/>
    <cellStyle name="Normal 32" xfId="7531" xr:uid="{59E34EB3-F07C-448A-9D65-9634FB420549}"/>
    <cellStyle name="Normal 32 2" xfId="7608" xr:uid="{40077E49-CAAA-4BAF-8F0A-B70A12F783DD}"/>
    <cellStyle name="Normal 32 2 2" xfId="8301" xr:uid="{293F0C86-7C2B-4CCC-8104-E721545CEE85}"/>
    <cellStyle name="Normal 32 2 2 2" xfId="9282" xr:uid="{B89EEF8D-274F-466F-8059-7837D72FA153}"/>
    <cellStyle name="Normal 32 2 2 2 2" xfId="11808" xr:uid="{A85C9581-696B-4E33-96F1-98DED91F0379}"/>
    <cellStyle name="Normal 32 2 2 2 2 2" xfId="15387" xr:uid="{64A0C952-FA2B-4DDC-9341-867EEFC64CE6}"/>
    <cellStyle name="Normal 32 2 2 2 2 3" xfId="18914" xr:uid="{24A5B8BA-B014-4E0A-83D7-D2F9FD42CE21}"/>
    <cellStyle name="Normal 32 2 2 2 3" xfId="13979" xr:uid="{24E37C18-E431-4A1C-9CC0-E5BC1BD92EDE}"/>
    <cellStyle name="Normal 32 2 2 2 4" xfId="17511" xr:uid="{CFB96E27-9FF5-4658-9EB6-E961D4CDD7A8}"/>
    <cellStyle name="Normal 32 2 3" xfId="9622" xr:uid="{853986CE-10E5-4078-80E7-8E4660905341}"/>
    <cellStyle name="Normal 32 3" xfId="8619" xr:uid="{E74B752A-035E-426A-A353-B97B02DD7B22}"/>
    <cellStyle name="Normal 32 3 2" xfId="8801" xr:uid="{4005A281-D46F-40DE-A3E6-BF1D91E7AD2C}"/>
    <cellStyle name="Normal 32 3 2 2" xfId="10015" xr:uid="{CB2B64C8-F0AE-4B20-BE07-E384F2C79057}"/>
    <cellStyle name="Normal 32 3 3" xfId="8906" xr:uid="{266DB32A-D96E-4068-BCF2-D57FF661D2A6}"/>
    <cellStyle name="Normal 32 3 3 2" xfId="9797" xr:uid="{66EF1546-B98B-4835-92CE-60B579940AA2}"/>
    <cellStyle name="Normal 32 3 4" xfId="6469" xr:uid="{E164CB7D-F82C-45CA-B7E2-BB026CFDC398}"/>
    <cellStyle name="Normal 32 4" xfId="8654" xr:uid="{6151BF3C-ECC4-42E4-95CD-5891B0F2D0B8}"/>
    <cellStyle name="Normal 32 4 2" xfId="9110" xr:uid="{30349EEB-F956-4B2D-8121-4B96D769FBB5}"/>
    <cellStyle name="Normal 32 4 3" xfId="9244" xr:uid="{700B96E4-4963-4F47-8A08-BFD022870222}"/>
    <cellStyle name="Normal 32 4 4" xfId="9357" xr:uid="{B5FF2FEC-BF25-4F72-9438-DE497B6A43EB}"/>
    <cellStyle name="Normal 32 5" xfId="8206" xr:uid="{AB2552E2-BB4F-48E8-AA38-FD61DF29CCD8}"/>
    <cellStyle name="Normal 32 5 2" xfId="9316" xr:uid="{910374B7-1E85-4FAF-A660-7F08046EC5A4}"/>
    <cellStyle name="Normal 32 5 2 2" xfId="11838" xr:uid="{32E9EF6C-84D4-418B-A9AA-3C734323A620}"/>
    <cellStyle name="Normal 32 5 2 2 2" xfId="15417" xr:uid="{0F1249F1-C9CA-447C-B484-6E77A725AA4B}"/>
    <cellStyle name="Normal 32 5 2 2 3" xfId="18944" xr:uid="{E6EABDB7-1FD7-4F4F-9A0F-D749D67F3C0F}"/>
    <cellStyle name="Normal 32 5 2 3" xfId="14008" xr:uid="{D4178ED1-4E93-4568-A22C-B21A226E05AA}"/>
    <cellStyle name="Normal 32 5 2 4" xfId="17540" xr:uid="{F79073F4-32F6-4A93-AA1A-BF3ABDDFF558}"/>
    <cellStyle name="Normal 32 6" xfId="9585" xr:uid="{CCAA15CD-5391-4183-AA41-680E37FA201E}"/>
    <cellStyle name="Normal 32 7" xfId="7573" xr:uid="{E2CE6257-C3EF-46C0-9D82-BB4AA3FED377}"/>
    <cellStyle name="Normal 32 7 2" xfId="11590" xr:uid="{346877F4-2198-41B8-B667-71156C5F0E60}"/>
    <cellStyle name="Normal 33" xfId="7532" xr:uid="{D6131D49-17B8-4CF4-8021-15438C2DDE93}"/>
    <cellStyle name="Normal 33 2" xfId="8302" xr:uid="{16542354-69ED-4885-AD28-87BFBDF681DC}"/>
    <cellStyle name="Normal 33 2 2" xfId="8907" xr:uid="{9F6B44A0-7F92-42C5-948E-EFA764BFF90F}"/>
    <cellStyle name="Normal 33 2 2 2" xfId="9623" xr:uid="{54B3AFC2-4F74-440C-AA3D-A9CDD67CE528}"/>
    <cellStyle name="Normal 33 3" xfId="8620" xr:uid="{8F81E11B-18CA-42EC-852D-A314248F4198}"/>
    <cellStyle name="Normal 33 3 2" xfId="8908" xr:uid="{B034D5FB-2640-4EF4-AC46-9626857332C5}"/>
    <cellStyle name="Normal 33 3 2 2" xfId="9798" xr:uid="{55E367BA-82EE-4923-93C6-F843794D7891}"/>
    <cellStyle name="Normal 33 4" xfId="8748" xr:uid="{9E2636BC-55D6-496A-8F93-D397ED4A5EE4}"/>
    <cellStyle name="Normal 33 4 2" xfId="9111" xr:uid="{EA59AA47-A1E7-48F5-B633-5EC7FD16C910}"/>
    <cellStyle name="Normal 33 4 3" xfId="9245" xr:uid="{251FA7E6-1C41-40CE-98C1-24A44CA354D0}"/>
    <cellStyle name="Normal 33 4 4" xfId="9358" xr:uid="{B97A7946-D4C9-410A-85B6-B1E6341B9E89}"/>
    <cellStyle name="Normal 33 5" xfId="9315" xr:uid="{647B1B4D-6638-4D1F-9685-EB77325FB069}"/>
    <cellStyle name="Normal 33 6" xfId="9586" xr:uid="{2599256A-1F0A-4277-BB44-148783C1E3F7}"/>
    <cellStyle name="Normal 33 7" xfId="10251" xr:uid="{E6A77D20-0DF3-4C00-B6EC-CD42EA46E591}"/>
    <cellStyle name="Normal 33 7 2" xfId="10601" xr:uid="{FFC64086-4437-4A2D-A690-28DA445FFCE3}"/>
    <cellStyle name="Normal 33 7 2 2" xfId="12075" xr:uid="{0857DA51-1A8A-450C-8232-8A95055A6BBC}"/>
    <cellStyle name="Normal 33 8" xfId="8209" xr:uid="{6734998B-BD17-4483-9E07-E7348C75053D}"/>
    <cellStyle name="Normal 34" xfId="7533" xr:uid="{BBCF76DF-3E4F-47D2-BE3C-586BB0452624}"/>
    <cellStyle name="Normal 34 2" xfId="8303" xr:uid="{6A31F011-099C-4FBB-95FB-E0CC72DBBE34}"/>
    <cellStyle name="Normal 34 2 2" xfId="8910" xr:uid="{898F8A25-1F6E-4F57-B5F3-78D48DA571CA}"/>
    <cellStyle name="Normal 34 2 2 2" xfId="9281" xr:uid="{01826466-F0EA-4952-BCDA-55AAC6DDC3E4}"/>
    <cellStyle name="Normal 34 2 2 2 2" xfId="11807" xr:uid="{96D3D7A9-54D9-4261-819D-21FB3725A843}"/>
    <cellStyle name="Normal 34 2 2 2 2 2" xfId="15386" xr:uid="{A7357AFF-3CC0-42C4-BDD6-7ADF1A96C557}"/>
    <cellStyle name="Normal 34 2 2 2 2 3" xfId="18913" xr:uid="{33DC8AC8-DAB2-4EA1-B167-9360ECB7F8C6}"/>
    <cellStyle name="Normal 34 2 2 2 3" xfId="13978" xr:uid="{C73C951C-F62C-41AA-AD28-64F8041DB4D6}"/>
    <cellStyle name="Normal 34 2 2 2 4" xfId="17510" xr:uid="{57F28E8B-8713-4489-B5A0-A4B6765D0AF4}"/>
    <cellStyle name="Normal 34 2 3" xfId="9624" xr:uid="{51C0DB15-ADE4-45F7-904A-D7DEE694D963}"/>
    <cellStyle name="Normal 34 2 4" xfId="6468" xr:uid="{E137B91B-394C-41D1-8A99-CB9783AF568C}"/>
    <cellStyle name="Normal 34 3" xfId="8621" xr:uid="{A9AFCC4C-299D-4860-815F-75DA8E9CAB7F}"/>
    <cellStyle name="Normal 34 3 2" xfId="9113" xr:uid="{00B6E0E0-4FBC-481F-A17F-0E2ABD96EF3C}"/>
    <cellStyle name="Normal 34 3 3" xfId="9246" xr:uid="{DD45D987-3E07-4B0A-9966-4E413469C44E}"/>
    <cellStyle name="Normal 34 3 4" xfId="9359" xr:uid="{17C7EC1B-5968-4266-B666-FBF39D89BD51}"/>
    <cellStyle name="Normal 34 3 5" xfId="9799" xr:uid="{EE6DCF4E-B285-47BA-90AF-3D64F0C04C69}"/>
    <cellStyle name="Normal 34 3 6" xfId="9112" xr:uid="{FEE23EFE-E7FD-4589-958A-E0D80D7F8891}"/>
    <cellStyle name="Normal 34 3 7" xfId="6467" xr:uid="{D08D5D27-C807-40AF-A292-2A07602E5068}"/>
    <cellStyle name="Normal 34 4" xfId="8749" xr:uid="{EAC2D5C7-0542-4DBD-83F8-3A8310E7F2AF}"/>
    <cellStyle name="Normal 34 4 2" xfId="9314" xr:uid="{19070243-4A1D-4ECC-ACF1-91B0C2841A31}"/>
    <cellStyle name="Normal 34 4 2 2" xfId="11837" xr:uid="{DA6FC0AC-580A-4ABB-934D-290072F0DF07}"/>
    <cellStyle name="Normal 34 4 2 2 2" xfId="15416" xr:uid="{4A3D9470-524B-4CC3-AA08-ADC9F68370E6}"/>
    <cellStyle name="Normal 34 4 2 2 3" xfId="18943" xr:uid="{FE9ACC9B-F4AB-4727-B35F-DF2548C6A306}"/>
    <cellStyle name="Normal 34 4 2 3" xfId="14007" xr:uid="{C0A4866C-43EB-4109-8816-A4079A2A066E}"/>
    <cellStyle name="Normal 34 4 2 4" xfId="17539" xr:uid="{EC3DE041-1843-4AAD-84D3-BEB19218D9A6}"/>
    <cellStyle name="Normal 34 5" xfId="8909" xr:uid="{5BEFB4AD-4476-406B-B779-7D09C1D0B0FA}"/>
    <cellStyle name="Normal 34 5 2" xfId="9340" xr:uid="{60BFEA85-E8E5-43BD-9E74-05B8202D797D}"/>
    <cellStyle name="Normal 34 6" xfId="9590" xr:uid="{AA295804-3F14-45AD-894C-EAB7AD7311E1}"/>
    <cellStyle name="Normal 34 7" xfId="8215" xr:uid="{45706FE1-AEE5-48C7-968E-4769DE69DE41}"/>
    <cellStyle name="Normal 35" xfId="7534" xr:uid="{CAFD5F5A-55AE-4499-A6A3-B01DB1171E9B}"/>
    <cellStyle name="Normal 35 2" xfId="8304" xr:uid="{C6302C5C-665D-492D-A908-8618B8C49682}"/>
    <cellStyle name="Normal 35 2 2" xfId="8912" xr:uid="{F97DA5DE-1567-468C-88CF-6CAC144D34C0}"/>
    <cellStyle name="Normal 35 2 2 2" xfId="9625" xr:uid="{0A11B3F8-0C68-46DA-8680-1B9B285926D3}"/>
    <cellStyle name="Normal 35 3" xfId="8622" xr:uid="{F9C2E2D3-404E-47B0-B488-1D7B13F7CABC}"/>
    <cellStyle name="Normal 35 3 10" xfId="27111" xr:uid="{479C3147-5619-4AE8-8052-A72B256E11D8}"/>
    <cellStyle name="Normal 35 3 11" xfId="36231" xr:uid="{CF4DA742-D25B-4AE7-8039-3B57F79BF7E5}"/>
    <cellStyle name="Normal 35 3 12" xfId="6353" xr:uid="{87B2AB49-FA23-4634-8C06-D3D82DA65F42}"/>
    <cellStyle name="Normal 35 3 2" xfId="9115" xr:uid="{D103E81B-7CE7-4EBE-9FE2-A19EF5E3DF0B}"/>
    <cellStyle name="Normal 35 3 2 2" xfId="20723" xr:uid="{155DC317-F57F-4802-B4E1-F6D15C4547A5}"/>
    <cellStyle name="Normal 35 3 2 2 2" xfId="23703" xr:uid="{769E2A3E-CEED-4A64-9347-B3DA2A5B12E1}"/>
    <cellStyle name="Normal 35 3 2 2 2 2" xfId="26330" xr:uid="{B54154E6-9532-4526-9DD1-C4F9792068F6}"/>
    <cellStyle name="Normal 35 3 2 2 2 2 2" xfId="35372" xr:uid="{F57876A3-193C-4340-9A76-BEBDE7688C4A}"/>
    <cellStyle name="Normal 35 3 2 2 2 3" xfId="32115" xr:uid="{20F8D4AB-8AE1-4259-8C9F-BA3334F15ADA}"/>
    <cellStyle name="Normal 35 3 2 2 2 4" xfId="39725" xr:uid="{4ECDBDBA-DA98-490D-9F9E-4FB9BA7A6760}"/>
    <cellStyle name="Normal 35 3 2 2 3" xfId="24669" xr:uid="{4AB9FCEC-A0C9-4BCC-810E-68017736CA8D}"/>
    <cellStyle name="Normal 35 3 2 2 3 2" xfId="33351" xr:uid="{DC52E1D0-5FB7-40E2-BF65-6EC643B085E5}"/>
    <cellStyle name="Normal 35 3 2 2 3 3" xfId="41716" xr:uid="{FE3984D9-A4AB-46B1-84C6-ECD0CCB9A1A0}"/>
    <cellStyle name="Normal 35 3 2 2 4" xfId="22315" xr:uid="{48FDE8A0-C2F1-4CDC-9DE3-4C80AC72A3DC}"/>
    <cellStyle name="Normal 35 3 2 2 4 2" xfId="30398" xr:uid="{5A48AABB-94F8-4D26-82D2-F5276381D34B}"/>
    <cellStyle name="Normal 35 3 2 2 5" xfId="28432" xr:uid="{CAEFD0A0-CE16-4685-9F4E-F3583E7260F9}"/>
    <cellStyle name="Normal 35 3 2 2 6" xfId="37756" xr:uid="{5D8D1C53-2B69-4465-A6BB-B9E7F864F3ED}"/>
    <cellStyle name="Normal 35 3 2 3" xfId="20403" xr:uid="{CE785B33-E432-4441-8A7B-086E73CA67D2}"/>
    <cellStyle name="Normal 35 3 2 3 2" xfId="23294" xr:uid="{2E273A4F-1838-4321-9E21-F1CCEFCF7B8D}"/>
    <cellStyle name="Normal 35 3 2 3 2 2" xfId="31622" xr:uid="{11A402A2-C73A-464A-98A1-86757521F946}"/>
    <cellStyle name="Normal 35 3 2 3 2 3" xfId="39180" xr:uid="{3EE0D4F8-91E0-4D2A-ACE0-7628E7041804}"/>
    <cellStyle name="Normal 35 3 2 3 3" xfId="25835" xr:uid="{609F71C0-67A9-47A7-9B5B-B170A12F87DD}"/>
    <cellStyle name="Normal 35 3 2 3 3 2" xfId="34791" xr:uid="{C7DA094F-1364-4C76-A3D3-4C1003239EE8}"/>
    <cellStyle name="Normal 35 3 2 3 3 3" xfId="41163" xr:uid="{EEB5B065-DBA2-44E3-88C2-97502BA1EFB5}"/>
    <cellStyle name="Normal 35 3 2 3 4" xfId="21813" xr:uid="{23B97A06-FEF0-4C69-8454-61C91D6DE19B}"/>
    <cellStyle name="Normal 35 3 2 3 4 2" xfId="29802" xr:uid="{F01759D5-EEDD-437F-8019-AAD31A027467}"/>
    <cellStyle name="Normal 35 3 2 3 5" xfId="27867" xr:uid="{BFA8FDC3-B1E1-4466-B513-DBE94DC0C3C7}"/>
    <cellStyle name="Normal 35 3 2 3 6" xfId="37169" xr:uid="{2DDDA340-F3CE-40B4-946A-6F36A219F624}"/>
    <cellStyle name="Normal 35 3 2 4" xfId="22874" xr:uid="{8E0B0341-9557-4EFF-BE4D-8FBDEAE2F8B0}"/>
    <cellStyle name="Normal 35 3 2 4 2" xfId="25266" xr:uid="{F8C0C2EE-BD31-43A0-8310-4D856226F70A}"/>
    <cellStyle name="Normal 35 3 2 4 2 2" xfId="34083" xr:uid="{85FD93B4-4298-4E24-8EAB-84AC384D270D}"/>
    <cellStyle name="Normal 35 3 2 4 3" xfId="31092" xr:uid="{CD70280F-73CC-446B-93D6-BA7FE7AEB5FD}"/>
    <cellStyle name="Normal 35 3 2 4 4" xfId="38525" xr:uid="{8F251017-1E5D-497E-867F-82BF0E58DFFA}"/>
    <cellStyle name="Normal 35 3 2 5" xfId="24249" xr:uid="{433C68EA-E536-43B7-9362-6A7B313F2AE1}"/>
    <cellStyle name="Normal 35 3 2 5 2" xfId="32794" xr:uid="{43BA16F2-42A8-4FF7-BA64-0442C6C5D916}"/>
    <cellStyle name="Normal 35 3 2 5 3" xfId="40459" xr:uid="{58173564-F934-4252-A340-3D3A31A45DE0}"/>
    <cellStyle name="Normal 35 3 2 6" xfId="21276" xr:uid="{B43208ED-5970-449D-B7A3-DD9C90FEB9E1}"/>
    <cellStyle name="Normal 35 3 2 6 2" xfId="29195" xr:uid="{89786591-5D67-43C8-9C1E-8622F00255D4}"/>
    <cellStyle name="Normal 35 3 2 7" xfId="27282" xr:uid="{CE32AF9F-D90B-4A5D-A3C7-83CF1834291A}"/>
    <cellStyle name="Normal 35 3 2 8" xfId="36428" xr:uid="{7AD4E507-C558-4E8F-8582-5F59F2B43C30}"/>
    <cellStyle name="Normal 35 3 2 9" xfId="20076" xr:uid="{7D1290CE-7855-4E2D-9130-0D94F284A0C8}"/>
    <cellStyle name="Normal 35 3 3" xfId="9247" xr:uid="{8EB61A54-D1B7-4EF3-A8D5-3E3066C0B695}"/>
    <cellStyle name="Normal 35 3 3 2" xfId="20839" xr:uid="{A1070B65-5A72-473D-AC6C-BA553165BF2B}"/>
    <cellStyle name="Normal 35 3 3 2 2" xfId="23830" xr:uid="{0DF16A9D-9051-4C3B-A422-617D2E53AD7C}"/>
    <cellStyle name="Normal 35 3 3 2 2 2" xfId="26513" xr:uid="{E8E7C198-E91D-4F44-948C-0B1499A534A0}"/>
    <cellStyle name="Normal 35 3 3 2 2 2 2" xfId="35568" xr:uid="{98D6BB40-2E62-4ABE-83C8-474496A8B52F}"/>
    <cellStyle name="Normal 35 3 3 2 2 3" xfId="32296" xr:uid="{B3582FFF-998A-4231-ACB9-57016548FADB}"/>
    <cellStyle name="Normal 35 3 3 2 2 4" xfId="39913" xr:uid="{EFA51968-FAC0-4136-BD59-C39F3EA391C1}"/>
    <cellStyle name="Normal 35 3 3 2 3" xfId="24795" xr:uid="{EE57B8C8-9BAC-4784-A13A-717B18C5E625}"/>
    <cellStyle name="Normal 35 3 3 2 3 2" xfId="33539" xr:uid="{376892A5-D0A4-4D85-8D23-DA062521F72A}"/>
    <cellStyle name="Normal 35 3 3 2 3 3" xfId="41898" xr:uid="{0F9EA13B-E0C2-4790-88A8-B72C59E7F8A5}"/>
    <cellStyle name="Normal 35 3 3 2 4" xfId="22489" xr:uid="{CBA7B777-6122-4333-8F7A-56D76C57BE83}"/>
    <cellStyle name="Normal 35 3 3 2 4 2" xfId="30595" xr:uid="{36828B21-0057-43AC-A4B4-1667E1D7A1A5}"/>
    <cellStyle name="Normal 35 3 3 2 5" xfId="28620" xr:uid="{BF285EF3-6145-4127-965F-F57E5F3514D3}"/>
    <cellStyle name="Normal 35 3 3 2 6" xfId="37953" xr:uid="{68E8A41B-E959-4E68-917F-3EF3F45ED7FC}"/>
    <cellStyle name="Normal 35 3 3 3" xfId="20521" xr:uid="{4A685770-5320-439C-A762-764BFF8F04A5}"/>
    <cellStyle name="Normal 35 3 3 3 2" xfId="23474" xr:uid="{5C60D612-C39C-4E20-921B-A77A420FB548}"/>
    <cellStyle name="Normal 35 3 3 3 2 2" xfId="31805" xr:uid="{57AE2D95-D2D5-49AD-86D6-989564F52303}"/>
    <cellStyle name="Normal 35 3 3 3 2 3" xfId="39357" xr:uid="{28074B1F-2B04-45A2-AD42-1C6BF92082E7}"/>
    <cellStyle name="Normal 35 3 3 3 3" xfId="26019" xr:uid="{5CE943F2-0969-4321-9ECC-4DFE1ADF5866}"/>
    <cellStyle name="Normal 35 3 3 3 3 2" xfId="34987" xr:uid="{8A58FB2E-DEA1-4E8E-8C89-21F124694666}"/>
    <cellStyle name="Normal 35 3 3 3 3 3" xfId="41353" xr:uid="{18EA5DDA-1EF5-48E5-9143-C432AAC6472C}"/>
    <cellStyle name="Normal 35 3 3 3 4" xfId="21995" xr:uid="{48CCB06C-824D-41E3-9C0F-AE6EC6213745}"/>
    <cellStyle name="Normal 35 3 3 3 4 2" xfId="30005" xr:uid="{8E082CD7-FD6D-41E4-AF05-68C760674454}"/>
    <cellStyle name="Normal 35 3 3 3 5" xfId="28064" xr:uid="{2C053D29-F131-4392-9DFD-438F2C6ACED4}"/>
    <cellStyle name="Normal 35 3 3 3 6" xfId="37372" xr:uid="{3F5F07DD-6881-451C-B27D-1C81EB20A8FD}"/>
    <cellStyle name="Normal 35 3 3 4" xfId="23002" xr:uid="{358FFB3E-F22C-421C-9F53-76A8EA0DE309}"/>
    <cellStyle name="Normal 35 3 3 4 2" xfId="25453" xr:uid="{1E363AE6-E5B3-4406-BEDE-28A33587E04A}"/>
    <cellStyle name="Normal 35 3 3 4 2 2" xfId="34284" xr:uid="{56AB21BB-CF3C-4EED-A6E3-7EE54116DDCD}"/>
    <cellStyle name="Normal 35 3 3 4 3" xfId="31277" xr:uid="{93E40C3A-3B14-42E8-9E60-299073816A31}"/>
    <cellStyle name="Normal 35 3 3 4 4" xfId="38718" xr:uid="{63B78745-FCD6-4DBE-9F48-63AB3FF2DF82}"/>
    <cellStyle name="Normal 35 3 3 5" xfId="24433" xr:uid="{1C7AF4E8-67D5-4EAE-BD52-5EBFFAEC5F44}"/>
    <cellStyle name="Normal 35 3 3 5 2" xfId="32985" xr:uid="{88E0EC33-B7F8-4B41-8497-4521A1FD4AC5}"/>
    <cellStyle name="Normal 35 3 3 5 3" xfId="40644" xr:uid="{24BBDBFA-699D-4562-8E89-1C524548C9C8}"/>
    <cellStyle name="Normal 35 3 3 6" xfId="21457" xr:uid="{4CA7CC0F-50FA-4345-9AEB-05B08E74C060}"/>
    <cellStyle name="Normal 35 3 3 6 2" xfId="29397" xr:uid="{DBAACE1B-8F98-49CE-A57A-F988AF94A876}"/>
    <cellStyle name="Normal 35 3 3 7" xfId="27473" xr:uid="{9905E7C9-B8FF-4794-85FB-649AEC158F86}"/>
    <cellStyle name="Normal 35 3 3 8" xfId="36628" xr:uid="{CA124056-3341-43AB-90EE-48EC23C998FF}"/>
    <cellStyle name="Normal 35 3 3 9" xfId="20182" xr:uid="{C705C21E-07FC-4149-A82B-C879B6774583}"/>
    <cellStyle name="Normal 35 3 4" xfId="9360" xr:uid="{523F579E-3DDC-4466-B503-4B780E3E9716}"/>
    <cellStyle name="Normal 35 3 4 2" xfId="23922" xr:uid="{F59DBA77-1A64-4803-B748-553D772393B0}"/>
    <cellStyle name="Normal 35 3 4 2 2" xfId="26642" xr:uid="{07E55764-033F-49AD-A3E1-CF6C7B586FC8}"/>
    <cellStyle name="Normal 35 3 4 2 2 2" xfId="35728" xr:uid="{ACAACDD7-916F-4A99-9602-4E671123C81F}"/>
    <cellStyle name="Normal 35 3 4 2 2 3" xfId="40073" xr:uid="{DF31A511-205C-4C49-8AEB-A402BC0DF627}"/>
    <cellStyle name="Normal 35 3 4 2 3" xfId="32419" xr:uid="{3176EAAA-DFF4-4BA1-97D1-8A3EA4FF6A94}"/>
    <cellStyle name="Normal 35 3 4 2 3 2" xfId="42056" xr:uid="{8E258B4B-E382-47B8-B1BC-FE548695D86C}"/>
    <cellStyle name="Normal 35 3 4 2 4" xfId="38107" xr:uid="{ED4F0E61-7DD2-4BBB-A921-47077F3352BE}"/>
    <cellStyle name="Normal 35 3 4 3" xfId="25552" xr:uid="{78431C25-63CE-4290-94A7-D7BE8115E791}"/>
    <cellStyle name="Normal 35 3 4 3 2" xfId="34431" xr:uid="{CECF4AAF-B933-4746-BB6E-2FC59F9F2A42}"/>
    <cellStyle name="Normal 35 3 4 3 3" xfId="38860" xr:uid="{6DEBF512-61B7-49F5-9601-694F83975A07}"/>
    <cellStyle name="Normal 35 3 4 4" xfId="24913" xr:uid="{18BBD68C-8072-49B5-9C11-C26E883D78B1}"/>
    <cellStyle name="Normal 35 3 4 4 2" xfId="33696" xr:uid="{3CD55E13-8012-4AF7-9B26-D93A6BDE1C13}"/>
    <cellStyle name="Normal 35 3 4 4 3" xfId="40805" xr:uid="{D62FA573-3757-48C9-9D5F-E25F9DA6C1D2}"/>
    <cellStyle name="Normal 35 3 4 5" xfId="22630" xr:uid="{655452FF-388B-4C24-BC02-7CB75836CF5B}"/>
    <cellStyle name="Normal 35 3 4 5 2" xfId="30760" xr:uid="{034993F3-748A-45DE-A6B9-1C987425316F}"/>
    <cellStyle name="Normal 35 3 4 6" xfId="28781" xr:uid="{92EEBA9F-B7E0-4145-963D-C41230D74AF6}"/>
    <cellStyle name="Normal 35 3 4 7" xfId="36796" xr:uid="{EDACF1D1-43D0-43DE-A513-7CDD9CBF0D84}"/>
    <cellStyle name="Normal 35 3 4 8" xfId="20911" xr:uid="{66213B3B-55C9-41D4-978D-A07270590A31}"/>
    <cellStyle name="Normal 35 3 5" xfId="9800" xr:uid="{245B0346-16D4-4A34-AF3D-F4BD49AD0EC2}"/>
    <cellStyle name="Normal 35 3 5 2" xfId="23600" xr:uid="{8D3E56A2-FB11-4553-8E29-B921B8312389}"/>
    <cellStyle name="Normal 35 3 5 2 2" xfId="26180" xr:uid="{1EB83A69-577F-4AC3-8700-63838DEB7917}"/>
    <cellStyle name="Normal 35 3 5 2 2 2" xfId="35192" xr:uid="{2B877B83-1B72-4751-B0AF-E1C0669C3163}"/>
    <cellStyle name="Normal 35 3 5 2 3" xfId="31965" xr:uid="{D8138A0D-17E8-41D1-8F5E-5C83B7AC919E}"/>
    <cellStyle name="Normal 35 3 5 2 4" xfId="39545" xr:uid="{511B5585-72F5-468E-9DB3-5D93F3720D13}"/>
    <cellStyle name="Normal 35 3 5 3" xfId="24564" xr:uid="{9765AF72-E84E-4C31-BCA4-EB380839EE17}"/>
    <cellStyle name="Normal 35 3 5 3 2" xfId="33178" xr:uid="{96AB438F-3156-4C82-B98E-6AC7FEFFD36A}"/>
    <cellStyle name="Normal 35 3 5 3 3" xfId="41543" xr:uid="{164BC8BC-86B6-487B-92E8-7819514C4732}"/>
    <cellStyle name="Normal 35 3 5 4" xfId="22155" xr:uid="{FF1EB23A-74DB-4502-A23D-42F16F0165E1}"/>
    <cellStyle name="Normal 35 3 5 4 2" xfId="30210" xr:uid="{214DFB21-C33A-451C-B9F1-3B151877B9A4}"/>
    <cellStyle name="Normal 35 3 5 5" xfId="28259" xr:uid="{831484B5-1D4D-4BFB-AE81-183B4E7296A7}"/>
    <cellStyle name="Normal 35 3 5 6" xfId="37576" xr:uid="{A04171AC-642A-4648-8FC6-B1BD1C232110}"/>
    <cellStyle name="Normal 35 3 5 7" xfId="20634" xr:uid="{06DD0BB7-8110-4F6A-AFAD-BADC6FD30887}"/>
    <cellStyle name="Normal 35 3 6" xfId="9114" xr:uid="{793E547B-D669-4725-82F0-5E2A5E84DF84}"/>
    <cellStyle name="Normal 35 3 6 2" xfId="23150" xr:uid="{A0044FEF-E423-4D74-9BAA-F4A473488786}"/>
    <cellStyle name="Normal 35 3 6 2 2" xfId="31461" xr:uid="{62BF83A1-33E6-48F5-A7BC-5F57A77FCB60}"/>
    <cellStyle name="Normal 35 3 6 2 3" xfId="39019" xr:uid="{F9F95978-E6BE-4C33-990B-D44FAB363A96}"/>
    <cellStyle name="Normal 35 3 6 3" xfId="25681" xr:uid="{B63D7D39-D8DB-443E-9B82-A4FF2E8643C7}"/>
    <cellStyle name="Normal 35 3 6 3 2" xfId="34607" xr:uid="{6DDB49E4-C1A7-494E-A36C-CCE658C1A1E5}"/>
    <cellStyle name="Normal 35 3 6 3 3" xfId="40979" xr:uid="{3111CA52-F262-4459-9778-E3BD0D25BEA8}"/>
    <cellStyle name="Normal 35 3 6 4" xfId="21640" xr:uid="{069B6502-EE1B-4A80-A989-A837872DE689}"/>
    <cellStyle name="Normal 35 3 6 4 2" xfId="29603" xr:uid="{5997409A-04DB-451B-AD27-5440BD1E804A}"/>
    <cellStyle name="Normal 35 3 6 5" xfId="27682" xr:uid="{BD75BED2-C965-4386-A7E4-46358546504D}"/>
    <cellStyle name="Normal 35 3 6 6" xfId="36971" xr:uid="{00636CFD-A19F-47D7-9046-6BC2A781F764}"/>
    <cellStyle name="Normal 35 3 6 7" xfId="20307" xr:uid="{C46619FD-D254-46D4-AAAC-092E88338636}"/>
    <cellStyle name="Normal 35 3 7" xfId="22768" xr:uid="{37477C39-BD33-4CC3-BFF5-E36A219E9465}"/>
    <cellStyle name="Normal 35 3 7 2" xfId="25105" xr:uid="{544D3694-4ECB-40E4-A573-C8EE47192083}"/>
    <cellStyle name="Normal 35 3 7 2 2" xfId="33907" xr:uid="{F6341536-B03C-4C10-975D-AC54AADCD179}"/>
    <cellStyle name="Normal 35 3 7 3" xfId="30932" xr:uid="{04138FCD-D5A3-478C-8BB5-31ABB7D3E7AB}"/>
    <cellStyle name="Normal 35 3 7 4" xfId="38348" xr:uid="{A8E30B26-5965-4C67-A1AC-32AE943F8053}"/>
    <cellStyle name="Normal 35 3 8" xfId="24106" xr:uid="{FF5E1115-314E-4DE8-AACE-6B7B7D26A4BF}"/>
    <cellStyle name="Normal 35 3 8 2" xfId="32622" xr:uid="{5A5E5F93-1DAD-4F51-A7EB-93B233E9DEB0}"/>
    <cellStyle name="Normal 35 3 8 3" xfId="40287" xr:uid="{332FD7DB-9D69-4905-A616-C2060F829283}"/>
    <cellStyle name="Normal 35 3 9" xfId="21106" xr:uid="{E65E74BE-6D72-49BC-A356-54A70376FF04}"/>
    <cellStyle name="Normal 35 3 9 2" xfId="28994" xr:uid="{B338F946-530A-4ECD-A5D0-9010F8A9B3ED}"/>
    <cellStyle name="Normal 35 4" xfId="8911" xr:uid="{716207FC-4FCE-4608-9912-98707628400B}"/>
    <cellStyle name="Normal 35 4 2" xfId="9313" xr:uid="{0F0AD47E-1906-4EF4-92C7-C28510304859}"/>
    <cellStyle name="Normal 35 5" xfId="9588" xr:uid="{E5B76300-895F-4623-AA09-4F4A24E71DA1}"/>
    <cellStyle name="Normal 35 6" xfId="8212" xr:uid="{373BD0DB-A866-4A74-A440-3D1B6DA43075}"/>
    <cellStyle name="Normal 36" xfId="7535" xr:uid="{31AB06A1-B8F7-426B-A9E0-0C83B8AA883D}"/>
    <cellStyle name="Normal 36 2" xfId="8305" xr:uid="{C32C562F-2FB6-4BA7-9155-A767AD53BEA3}"/>
    <cellStyle name="Normal 36 2 2" xfId="8914" xr:uid="{575FAFEA-FF6B-436F-8C37-3D42AA4534D6}"/>
    <cellStyle name="Normal 36 2 2 2" xfId="9626" xr:uid="{06EB9622-9EAE-4BA5-AEB8-D7840027539D}"/>
    <cellStyle name="Normal 36 3" xfId="8623" xr:uid="{65FFD842-8533-4E97-A0C5-C7DFE04885BE}"/>
    <cellStyle name="Normal 36 3 2" xfId="9117" xr:uid="{007AF4B7-4369-467E-9CD7-2F45B02B201E}"/>
    <cellStyle name="Normal 36 3 3" xfId="9248" xr:uid="{B6BEFDBA-4954-402A-813F-9E0AC35B3879}"/>
    <cellStyle name="Normal 36 3 4" xfId="9361" xr:uid="{45AF07D0-1F9E-4134-BDC0-653B95F8640C}"/>
    <cellStyle name="Normal 36 3 5" xfId="9801" xr:uid="{535165A9-2EDB-43BE-9AC5-D072D2E9F269}"/>
    <cellStyle name="Normal 36 3 6" xfId="9116" xr:uid="{B6E76F4C-8497-41B8-8506-05662DB702F9}"/>
    <cellStyle name="Normal 36 3 7" xfId="6466" xr:uid="{D29D2192-0182-46B3-AD4E-F905B2BAAD2D}"/>
    <cellStyle name="Normal 36 4" xfId="8913" xr:uid="{36358786-6231-44D2-A32A-9FAC2C86E2EC}"/>
    <cellStyle name="Normal 36 4 2" xfId="9603" xr:uid="{991D9360-51E9-453B-97ED-850D51727063}"/>
    <cellStyle name="Normal 36 5" xfId="8233" xr:uid="{C8016B83-BD88-4316-9879-C707A2284B00}"/>
    <cellStyle name="Normal 37" xfId="7536" xr:uid="{935BB7D3-667A-46A1-BFDC-DF1FD0633E65}"/>
    <cellStyle name="Normal 37 2" xfId="8306" xr:uid="{52465520-90E1-4715-9706-E46BCF44D42D}"/>
    <cellStyle name="Normal 37 2 2" xfId="8916" xr:uid="{6A0B6ABE-D04C-40C8-AFF6-DBA1223FB5A8}"/>
    <cellStyle name="Normal 37 2 2 2" xfId="9280" xr:uid="{364A7470-52D6-455B-AF11-AEB7C9EC8AFA}"/>
    <cellStyle name="Normal 37 2 2 2 2" xfId="11806" xr:uid="{90973F59-2CE9-495E-8DC5-764389669313}"/>
    <cellStyle name="Normal 37 2 2 2 2 2" xfId="15385" xr:uid="{B396CBA2-C9A3-4BF0-BA59-C7A7B15BC01C}"/>
    <cellStyle name="Normal 37 2 2 2 2 3" xfId="18912" xr:uid="{7EE9A858-27FF-4A5F-BE34-366C9E7ABC2C}"/>
    <cellStyle name="Normal 37 2 2 2 3" xfId="13977" xr:uid="{3F25DFB9-9A33-4290-AA85-B93B51AFD43C}"/>
    <cellStyle name="Normal 37 2 2 2 4" xfId="17509" xr:uid="{09B2C692-438C-4355-AF7E-B082FBC0D6CA}"/>
    <cellStyle name="Normal 37 2 3" xfId="9627" xr:uid="{6CA61C5D-17A4-4444-B4D6-CFA31623230E}"/>
    <cellStyle name="Normal 37 2 4" xfId="11414" xr:uid="{23420E02-EBAC-4F04-84B5-B070755DF051}"/>
    <cellStyle name="Normal 37 2 4 2" xfId="12879" xr:uid="{3241D9EE-F18F-434C-8149-0210EE337820}"/>
    <cellStyle name="Normal 37 2 4 2 2" xfId="16452" xr:uid="{51F8DF2C-989D-4EFC-937C-249863328110}"/>
    <cellStyle name="Normal 37 2 4 2 3" xfId="19979" xr:uid="{BB946425-0C28-4171-939F-1FD5AB859F04}"/>
    <cellStyle name="Normal 37 2 4 3" xfId="15010" xr:uid="{2686CB8B-AAF9-4950-8C48-3C3B724D8C1B}"/>
    <cellStyle name="Normal 37 2 4 4" xfId="18537" xr:uid="{2537FC4A-D96B-426F-BE99-348D008ABDAF}"/>
    <cellStyle name="Normal 37 3" xfId="8624" xr:uid="{1B406A06-1D81-4FAE-9322-6A4BCD524789}"/>
    <cellStyle name="Normal 37 3 10" xfId="27112" xr:uid="{AE6CA080-DA6C-4358-940C-485EA0B554CE}"/>
    <cellStyle name="Normal 37 3 11" xfId="36232" xr:uid="{B885E00E-4274-459C-9A20-EFA975D8C86A}"/>
    <cellStyle name="Normal 37 3 2" xfId="9119" xr:uid="{C84ED2FD-7C3D-4E6D-95A8-6E8DB4138FE6}"/>
    <cellStyle name="Normal 37 3 2 2" xfId="20724" xr:uid="{674E67A4-CFF5-4CBF-B432-D8A338132BAF}"/>
    <cellStyle name="Normal 37 3 2 2 2" xfId="23704" xr:uid="{8B59B619-77BF-403A-8C81-AD9D150F6A03}"/>
    <cellStyle name="Normal 37 3 2 2 2 2" xfId="26331" xr:uid="{0B009C1F-38CA-4933-9F73-5E42AC92B2F8}"/>
    <cellStyle name="Normal 37 3 2 2 2 2 2" xfId="35373" xr:uid="{944EF367-61BA-49D4-A0CF-225FE210A9AD}"/>
    <cellStyle name="Normal 37 3 2 2 2 3" xfId="32116" xr:uid="{F0515E26-48F4-480A-8651-85A625ED685E}"/>
    <cellStyle name="Normal 37 3 2 2 2 4" xfId="39726" xr:uid="{3E47AD7A-2B8A-4D4D-8009-0B84B8291119}"/>
    <cellStyle name="Normal 37 3 2 2 3" xfId="24670" xr:uid="{076D55BE-6332-4172-AC47-EFF062EDCBB9}"/>
    <cellStyle name="Normal 37 3 2 2 3 2" xfId="33352" xr:uid="{9F82442C-B3CF-436F-8FE6-542CCD9CE681}"/>
    <cellStyle name="Normal 37 3 2 2 3 3" xfId="41717" xr:uid="{3893B97D-6CFC-46B7-953D-23778A600FC7}"/>
    <cellStyle name="Normal 37 3 2 2 4" xfId="22316" xr:uid="{5F6C569F-3426-42C4-89A4-B6259244E5AF}"/>
    <cellStyle name="Normal 37 3 2 2 4 2" xfId="30399" xr:uid="{4704C63A-4140-4EF5-8BD0-29769B0C25A6}"/>
    <cellStyle name="Normal 37 3 2 2 5" xfId="28433" xr:uid="{3CBF2A6B-133B-4833-8D45-D7181B76038C}"/>
    <cellStyle name="Normal 37 3 2 2 6" xfId="37757" xr:uid="{459FC05B-E7FA-495E-9D5D-EC005B14854B}"/>
    <cellStyle name="Normal 37 3 2 3" xfId="20404" xr:uid="{E0521321-8D0B-4A67-B69A-1D13380D3C95}"/>
    <cellStyle name="Normal 37 3 2 3 2" xfId="23295" xr:uid="{327F4EB0-539C-4E7F-81B2-4C9B318D7E89}"/>
    <cellStyle name="Normal 37 3 2 3 2 2" xfId="31623" xr:uid="{BBB781AE-D9E3-4C41-8CF5-3DBBA6CD5A16}"/>
    <cellStyle name="Normal 37 3 2 3 2 3" xfId="39181" xr:uid="{1C586EAB-6EA1-4410-BC0E-64C8968F61A7}"/>
    <cellStyle name="Normal 37 3 2 3 3" xfId="25836" xr:uid="{81F653B1-E15A-46D8-AB06-C0D59F1C49BD}"/>
    <cellStyle name="Normal 37 3 2 3 3 2" xfId="34792" xr:uid="{42E90338-2EFE-4873-836A-2B34E30507E7}"/>
    <cellStyle name="Normal 37 3 2 3 3 3" xfId="41164" xr:uid="{48331E27-6D70-4F4D-B8C6-442DCBA66591}"/>
    <cellStyle name="Normal 37 3 2 3 4" xfId="21814" xr:uid="{48AB2744-1871-4469-8CDF-AE588627E2AB}"/>
    <cellStyle name="Normal 37 3 2 3 4 2" xfId="29803" xr:uid="{189D0356-A0BB-4ADD-A396-518A52E78976}"/>
    <cellStyle name="Normal 37 3 2 3 5" xfId="27868" xr:uid="{2744BFB5-6B89-4A45-AFFB-25860DA14CEE}"/>
    <cellStyle name="Normal 37 3 2 3 6" xfId="37170" xr:uid="{A612FBD4-A7B4-4D43-9274-0A75E9A7BB81}"/>
    <cellStyle name="Normal 37 3 2 4" xfId="22875" xr:uid="{445E90B3-3A49-4851-BD97-27AE7E297314}"/>
    <cellStyle name="Normal 37 3 2 4 2" xfId="25267" xr:uid="{AAEAECE3-F69F-4C37-B4FE-A42AC2BE6D60}"/>
    <cellStyle name="Normal 37 3 2 4 2 2" xfId="34084" xr:uid="{084EBD91-48D0-40A9-B094-7B4CD5C867F9}"/>
    <cellStyle name="Normal 37 3 2 4 3" xfId="31093" xr:uid="{E2413C9E-49F9-4AAB-9800-9D4A740090BF}"/>
    <cellStyle name="Normal 37 3 2 4 4" xfId="38526" xr:uid="{23A80FAF-C497-45E7-AD63-2DD0B9324BFF}"/>
    <cellStyle name="Normal 37 3 2 5" xfId="24250" xr:uid="{34E202C9-0DD6-4B58-82F6-F9A03C826B5C}"/>
    <cellStyle name="Normal 37 3 2 5 2" xfId="32795" xr:uid="{673AAB11-8CE2-42C0-9E15-B41EECE77C6D}"/>
    <cellStyle name="Normal 37 3 2 5 3" xfId="40460" xr:uid="{A1FCD3F7-1F10-48AD-953B-7A71B0FA8BA2}"/>
    <cellStyle name="Normal 37 3 2 6" xfId="21277" xr:uid="{F934BAF2-2E7B-4684-9916-1579A0A5DE29}"/>
    <cellStyle name="Normal 37 3 2 6 2" xfId="29196" xr:uid="{D4CB40E6-AD7D-4E0C-AAD5-901B801CFA1B}"/>
    <cellStyle name="Normal 37 3 2 7" xfId="27283" xr:uid="{E56FBFD3-72A7-4412-B3CF-C5EE657D24BB}"/>
    <cellStyle name="Normal 37 3 2 8" xfId="36429" xr:uid="{07DFB71F-CB95-430E-9432-DF7BCD4820FF}"/>
    <cellStyle name="Normal 37 3 2 9" xfId="20077" xr:uid="{C3D8D33B-09D8-4E69-A02F-4A81BCC586C8}"/>
    <cellStyle name="Normal 37 3 3" xfId="9249" xr:uid="{84022072-5B0D-412B-BCAA-05DC5558BD4C}"/>
    <cellStyle name="Normal 37 3 3 2" xfId="20840" xr:uid="{933B375D-3CF5-4AAD-8F0B-15164C3A7F1A}"/>
    <cellStyle name="Normal 37 3 3 2 2" xfId="23831" xr:uid="{A6664A1A-29D0-4714-9776-F584F4288275}"/>
    <cellStyle name="Normal 37 3 3 2 2 2" xfId="26514" xr:uid="{289A62DC-C0AB-4FE9-8C4B-2A5D75654646}"/>
    <cellStyle name="Normal 37 3 3 2 2 2 2" xfId="35569" xr:uid="{7F21578F-A5ED-4EE0-8CC3-DFA0AD4CDD16}"/>
    <cellStyle name="Normal 37 3 3 2 2 3" xfId="32297" xr:uid="{583C7F3F-371A-4428-BA39-DF4E4ED27EDA}"/>
    <cellStyle name="Normal 37 3 3 2 2 4" xfId="39914" xr:uid="{B19B6C44-D9FE-46C2-AB77-09FA5A24B4A9}"/>
    <cellStyle name="Normal 37 3 3 2 3" xfId="24796" xr:uid="{86160613-D699-4AC8-B781-01870B829636}"/>
    <cellStyle name="Normal 37 3 3 2 3 2" xfId="33540" xr:uid="{1CD45EA2-0DD4-4A5D-962E-C36FA9CBA2D1}"/>
    <cellStyle name="Normal 37 3 3 2 3 3" xfId="41899" xr:uid="{65F5CC0E-3420-4FC9-BD59-9BFA16A6360F}"/>
    <cellStyle name="Normal 37 3 3 2 4" xfId="22490" xr:uid="{007F4BDC-131E-4C19-88D5-E79D96AB4B87}"/>
    <cellStyle name="Normal 37 3 3 2 4 2" xfId="30596" xr:uid="{67B72DC4-40B7-415F-A2E9-6EB0620836CD}"/>
    <cellStyle name="Normal 37 3 3 2 5" xfId="28621" xr:uid="{B8F0B253-97A0-4786-833C-1B4270B9EB0A}"/>
    <cellStyle name="Normal 37 3 3 2 6" xfId="37954" xr:uid="{4AF3FEAB-41E0-43C2-BA49-EACD527A1690}"/>
    <cellStyle name="Normal 37 3 3 3" xfId="20522" xr:uid="{DE5202F4-E7DC-4780-A9B1-CE7142046E75}"/>
    <cellStyle name="Normal 37 3 3 3 2" xfId="23475" xr:uid="{31FDF19F-C02C-43AB-9E35-1147FC9EEE9F}"/>
    <cellStyle name="Normal 37 3 3 3 2 2" xfId="31806" xr:uid="{6F8005C7-6A77-45DA-BF34-06AC3B8C349D}"/>
    <cellStyle name="Normal 37 3 3 3 2 3" xfId="39358" xr:uid="{FA7BEACB-9404-4584-88EF-F65CF4B5A0BB}"/>
    <cellStyle name="Normal 37 3 3 3 3" xfId="26020" xr:uid="{EFB0BE09-0272-4827-BEB6-DBE34FC8366E}"/>
    <cellStyle name="Normal 37 3 3 3 3 2" xfId="34988" xr:uid="{1CBF6718-8090-48FA-ADCB-BE6FAE6F568B}"/>
    <cellStyle name="Normal 37 3 3 3 3 3" xfId="41354" xr:uid="{B27E422A-620B-42E8-BB7D-F782C5E6C737}"/>
    <cellStyle name="Normal 37 3 3 3 4" xfId="21996" xr:uid="{7C04C793-2092-445D-911C-F3423D87344F}"/>
    <cellStyle name="Normal 37 3 3 3 4 2" xfId="30006" xr:uid="{1D25FEBC-DF32-490C-B935-44A2DB89D924}"/>
    <cellStyle name="Normal 37 3 3 3 5" xfId="28065" xr:uid="{AAF0AF21-93DD-4526-9CF9-B3BE03DE722B}"/>
    <cellStyle name="Normal 37 3 3 3 6" xfId="37373" xr:uid="{E74545C2-C1A2-45BF-B224-2AD3D24FA852}"/>
    <cellStyle name="Normal 37 3 3 4" xfId="23003" xr:uid="{AEC92DAA-1087-49FE-9EF0-6502E5B6F0E9}"/>
    <cellStyle name="Normal 37 3 3 4 2" xfId="25454" xr:uid="{1B6C0FD9-71F8-4559-82FE-8098D03A05FC}"/>
    <cellStyle name="Normal 37 3 3 4 2 2" xfId="34285" xr:uid="{80D51A17-E26E-44D6-A2C8-AAD33E54BFF3}"/>
    <cellStyle name="Normal 37 3 3 4 3" xfId="31278" xr:uid="{1F94C4A0-C2C2-4DF0-8DFC-99F1F0489380}"/>
    <cellStyle name="Normal 37 3 3 4 4" xfId="38719" xr:uid="{CE6631A7-BB81-40F7-BE3B-8CCBAC1867AC}"/>
    <cellStyle name="Normal 37 3 3 5" xfId="24434" xr:uid="{E1DA8852-89C9-4C57-9DF3-EB26E40AF31E}"/>
    <cellStyle name="Normal 37 3 3 5 2" xfId="32986" xr:uid="{4D0962CB-30ED-4B56-B4D9-C9FF27625077}"/>
    <cellStyle name="Normal 37 3 3 5 3" xfId="40645" xr:uid="{BE2E2E2E-22C6-4834-A32A-3678C3C8E05E}"/>
    <cellStyle name="Normal 37 3 3 6" xfId="21458" xr:uid="{CCB61752-F3B9-4058-A49E-3D47360B8BB3}"/>
    <cellStyle name="Normal 37 3 3 6 2" xfId="29398" xr:uid="{559B552D-699E-4C3C-9CD7-99936E6E321D}"/>
    <cellStyle name="Normal 37 3 3 7" xfId="27474" xr:uid="{A8EDAFD7-2C8C-4D15-AB0A-30BA104D2291}"/>
    <cellStyle name="Normal 37 3 3 8" xfId="36629" xr:uid="{8C8C1C39-016D-4843-A125-DC4E868A61D3}"/>
    <cellStyle name="Normal 37 3 3 9" xfId="20183" xr:uid="{1AA069E2-A4E2-49FD-8DAB-0FBFF03339EA}"/>
    <cellStyle name="Normal 37 3 4" xfId="9362" xr:uid="{4BE3F1CF-7E97-46DE-BFC9-3A68D7DCEA8F}"/>
    <cellStyle name="Normal 37 3 4 2" xfId="23923" xr:uid="{7DF6239B-7AFC-4302-BA1D-89347D4E8BED}"/>
    <cellStyle name="Normal 37 3 4 2 2" xfId="26643" xr:uid="{084B5D60-EAD3-42C9-8EEC-48860B584631}"/>
    <cellStyle name="Normal 37 3 4 2 2 2" xfId="35729" xr:uid="{2A1F0557-E906-4685-BBC7-386C2B821E08}"/>
    <cellStyle name="Normal 37 3 4 2 2 3" xfId="40074" xr:uid="{3D64307D-921C-40DA-919E-F2FBFEE3BC22}"/>
    <cellStyle name="Normal 37 3 4 2 3" xfId="32420" xr:uid="{76D6FA9D-1C46-4C9F-9863-9F39856B51E9}"/>
    <cellStyle name="Normal 37 3 4 2 3 2" xfId="42057" xr:uid="{199A4544-53E1-4FAE-A2E3-B9932F03802F}"/>
    <cellStyle name="Normal 37 3 4 2 4" xfId="38108" xr:uid="{F07BA440-E96C-4374-BB01-969278C97B83}"/>
    <cellStyle name="Normal 37 3 4 3" xfId="25553" xr:uid="{47414EF4-11F0-486A-A2FB-F5159996900A}"/>
    <cellStyle name="Normal 37 3 4 3 2" xfId="34432" xr:uid="{6E47CB15-C8B3-46D4-A506-E2A4D6B201CC}"/>
    <cellStyle name="Normal 37 3 4 3 3" xfId="38861" xr:uid="{D842C3EB-A1C3-4824-B79E-84C0EE3828DA}"/>
    <cellStyle name="Normal 37 3 4 4" xfId="24914" xr:uid="{EF0C125B-F864-475F-ACE6-3EB4444E9F9F}"/>
    <cellStyle name="Normal 37 3 4 4 2" xfId="33697" xr:uid="{3548CDBF-5E13-4BF3-9A1A-B55C1D570A5F}"/>
    <cellStyle name="Normal 37 3 4 4 3" xfId="40806" xr:uid="{D1AECDB0-DDEF-4769-A783-EA56C06270A7}"/>
    <cellStyle name="Normal 37 3 4 5" xfId="22631" xr:uid="{8F9E3F95-379C-48CD-B38E-F105091C779D}"/>
    <cellStyle name="Normal 37 3 4 5 2" xfId="30761" xr:uid="{E9D94C78-F537-4893-8A32-32ED09C32F6A}"/>
    <cellStyle name="Normal 37 3 4 6" xfId="28782" xr:uid="{083EBD31-264A-4F92-8093-3443E2B9C21C}"/>
    <cellStyle name="Normal 37 3 4 7" xfId="36797" xr:uid="{87D8DC2C-7A72-44D2-A31C-13E8E10A5C4F}"/>
    <cellStyle name="Normal 37 3 4 8" xfId="20912" xr:uid="{9044398A-8519-4BCE-8E18-FDBC667C1339}"/>
    <cellStyle name="Normal 37 3 5" xfId="9802" xr:uid="{D7F1B265-EDA3-42E5-A913-EBA92DB16046}"/>
    <cellStyle name="Normal 37 3 5 2" xfId="11856" xr:uid="{C1F79466-B6A1-4E92-95AB-BABCD548C17C}"/>
    <cellStyle name="Normal 37 3 5 2 2" xfId="15435" xr:uid="{CAA0D00B-52C7-441E-90C3-0DB3439AE5EE}"/>
    <cellStyle name="Normal 37 3 5 2 2 2" xfId="35193" xr:uid="{CC2D69E3-B1FF-4340-9736-5D53E31E3B8E}"/>
    <cellStyle name="Normal 37 3 5 2 3" xfId="18962" xr:uid="{26A790AB-A883-41BD-9AE5-87A0E25A5773}"/>
    <cellStyle name="Normal 37 3 5 2 4" xfId="39546" xr:uid="{6EA99E16-4055-4C8A-837D-CAF0124B86E6}"/>
    <cellStyle name="Normal 37 3 5 3" xfId="14029" xr:uid="{9234ED9F-2508-4514-9214-2F065C34E809}"/>
    <cellStyle name="Normal 37 3 5 3 2" xfId="33179" xr:uid="{5920147D-334F-45C7-AB9C-075BF2D6ACCD}"/>
    <cellStyle name="Normal 37 3 5 3 3" xfId="41544" xr:uid="{640A3DAD-A53E-4A3F-9FAC-0795B2E88225}"/>
    <cellStyle name="Normal 37 3 5 4" xfId="17558" xr:uid="{EE4036B9-B56C-4E14-BAF5-CEE7CCB166CC}"/>
    <cellStyle name="Normal 37 3 5 4 2" xfId="30211" xr:uid="{64168585-E436-4CA3-8C0B-05A42B000E0B}"/>
    <cellStyle name="Normal 37 3 5 5" xfId="28260" xr:uid="{2E77EF42-B14F-4EDF-B095-C58B2C10DE67}"/>
    <cellStyle name="Normal 37 3 5 6" xfId="37577" xr:uid="{BB6FC4FD-993E-4D16-9624-F5ACFDD07402}"/>
    <cellStyle name="Normal 37 3 6" xfId="9118" xr:uid="{B01FC055-F9E7-4CFD-942F-6A1FAC522F86}"/>
    <cellStyle name="Normal 37 3 6 2" xfId="23151" xr:uid="{C42E998A-19F3-4574-8D8E-0184F7CCA5D8}"/>
    <cellStyle name="Normal 37 3 6 2 2" xfId="31462" xr:uid="{266CF1C2-ED1F-4F87-8609-BEA665EF391C}"/>
    <cellStyle name="Normal 37 3 6 2 3" xfId="39020" xr:uid="{8A3877EE-2E13-4084-AEAE-0F0BC015F1D1}"/>
    <cellStyle name="Normal 37 3 6 3" xfId="25682" xr:uid="{CBA74073-9892-4D27-BBFF-A4609E1F40AD}"/>
    <cellStyle name="Normal 37 3 6 3 2" xfId="34608" xr:uid="{90F06D9A-99B2-4126-835F-49107389A2FB}"/>
    <cellStyle name="Normal 37 3 6 3 3" xfId="40980" xr:uid="{1721BD7A-A9C0-424D-85E7-E6CB8ED2EA22}"/>
    <cellStyle name="Normal 37 3 6 4" xfId="21641" xr:uid="{ABA1299F-CFA9-41FC-9D39-1B034CE6CECE}"/>
    <cellStyle name="Normal 37 3 6 4 2" xfId="29604" xr:uid="{3DDB9A84-9138-475D-B82D-E9204AC58790}"/>
    <cellStyle name="Normal 37 3 6 5" xfId="27683" xr:uid="{D1C75B5F-A2F6-427D-BA54-5C01C14C9305}"/>
    <cellStyle name="Normal 37 3 6 6" xfId="36972" xr:uid="{A9B1022E-1017-48BE-9969-E2F41EAF005E}"/>
    <cellStyle name="Normal 37 3 6 7" xfId="20308" xr:uid="{17EE19DE-9BA5-443D-9A30-F23E3F258839}"/>
    <cellStyle name="Normal 37 3 7" xfId="11666" xr:uid="{7D35D08D-D038-4EE5-80FD-90D0DD1FA408}"/>
    <cellStyle name="Normal 37 3 7 2" xfId="15246" xr:uid="{0486DE29-D7DB-4918-BF93-DA3503E203ED}"/>
    <cellStyle name="Normal 37 3 7 2 2" xfId="33908" xr:uid="{E0E7D2BB-CA3F-4B97-9610-8C940CDAE464}"/>
    <cellStyle name="Normal 37 3 7 3" xfId="18773" xr:uid="{D0F97BE4-8B61-4B8A-BDE9-8B7ACEF4CCC5}"/>
    <cellStyle name="Normal 37 3 7 4" xfId="38349" xr:uid="{0A451A51-87B6-40F4-BD02-148363440B30}"/>
    <cellStyle name="Normal 37 3 8" xfId="13850" xr:uid="{F1C20B21-909E-4AB3-8927-D157613CDAFF}"/>
    <cellStyle name="Normal 37 3 8 2" xfId="32623" xr:uid="{69D8D6AC-A0ED-4BF7-98BA-6F28BA867625}"/>
    <cellStyle name="Normal 37 3 8 3" xfId="40288" xr:uid="{792AF388-F6A6-4547-973A-EB78B835C848}"/>
    <cellStyle name="Normal 37 3 9" xfId="17383" xr:uid="{20B4DDDB-C271-4C4D-AFEF-AAD3A07092BD}"/>
    <cellStyle name="Normal 37 3 9 2" xfId="28995" xr:uid="{DD5F86D4-265B-4C9C-B40A-9AD68BF66E3B}"/>
    <cellStyle name="Normal 37 4" xfId="8915" xr:uid="{2378B25C-1E04-4E36-9310-BAC7973DA06A}"/>
    <cellStyle name="Normal 37 4 2" xfId="9605" xr:uid="{AD1CEF01-5BD1-4B65-9175-09A403F74760}"/>
    <cellStyle name="Normal 37 5" xfId="8235" xr:uid="{16E0215F-EBF8-4EDB-80D2-5B55BCDBDA7A}"/>
    <cellStyle name="Normal 37 6" xfId="11015" xr:uid="{8451C7A7-CF4C-4B98-848A-44FAFDD21454}"/>
    <cellStyle name="Normal 37 6 2" xfId="12472" xr:uid="{9F53393D-B985-45E6-8204-59F3857A6C7D}"/>
    <cellStyle name="Normal 37 6 2 2" xfId="16045" xr:uid="{DCC7C13C-3A95-43D6-80A2-32AA3DC476B3}"/>
    <cellStyle name="Normal 37 6 2 3" xfId="19572" xr:uid="{2ABECC15-A747-4A36-ACB1-388C87F1FE72}"/>
    <cellStyle name="Normal 37 6 3" xfId="14617" xr:uid="{6886A3B7-97C6-4B12-828E-90E276A7AF25}"/>
    <cellStyle name="Normal 37 6 4" xfId="18144" xr:uid="{E6FA041E-CE76-4D46-9945-9EB0C0DBA027}"/>
    <cellStyle name="Normal 37 7" xfId="11578" xr:uid="{35CE9BBB-C5A6-4927-AEE7-63ECB6F0A935}"/>
    <cellStyle name="Normal 37 7 2" xfId="15173" xr:uid="{96A58E91-8605-4874-9A7D-676432F1A837}"/>
    <cellStyle name="Normal 37 7 3" xfId="18700" xr:uid="{165ECA5F-C508-4503-903C-6EE7F44A7936}"/>
    <cellStyle name="Normal 37 8" xfId="13778" xr:uid="{88445EAB-67AB-4C3E-9324-842510891934}"/>
    <cellStyle name="Normal 37 9" xfId="17314" xr:uid="{F0542B14-D105-4ED2-B359-18FDA6B6C860}"/>
    <cellStyle name="Normal 38" xfId="7537" xr:uid="{74613969-2AFC-4805-8844-B389D8491E82}"/>
    <cellStyle name="Normal 38 2" xfId="8307" xr:uid="{DF9236DA-2ABF-49B5-B182-2B3C992AA3F9}"/>
    <cellStyle name="Normal 38 2 2" xfId="8918" xr:uid="{66E0CF23-27A5-405E-86B9-D66A642949E5}"/>
    <cellStyle name="Normal 38 2 2 2" xfId="9279" xr:uid="{9A7F218F-E821-41D9-B08D-B90F5454DC41}"/>
    <cellStyle name="Normal 38 2 2 2 2" xfId="11805" xr:uid="{048B96FE-5130-4661-9CC6-C5C99151CE11}"/>
    <cellStyle name="Normal 38 2 2 2 2 2" xfId="15384" xr:uid="{012A8660-8C4B-4B90-9BDF-C3A779FD3BF4}"/>
    <cellStyle name="Normal 38 2 2 2 2 3" xfId="18911" xr:uid="{4070C487-3E8A-4DEA-84BD-B4F86EA0511D}"/>
    <cellStyle name="Normal 38 2 2 2 3" xfId="13976" xr:uid="{826B1FAA-8188-4D06-A094-3BD60494FB21}"/>
    <cellStyle name="Normal 38 2 2 2 4" xfId="17508" xr:uid="{E059C731-6DBA-4B1B-97E1-59FAA2A2550D}"/>
    <cellStyle name="Normal 38 2 3" xfId="9628" xr:uid="{14F2075B-361F-45E4-8CF2-76AAE0B45276}"/>
    <cellStyle name="Normal 38 2 4" xfId="11415" xr:uid="{24240749-6DBA-4BDB-AB2E-ACF54EB468CC}"/>
    <cellStyle name="Normal 38 2 4 2" xfId="12880" xr:uid="{F3B75778-9606-4FA8-A51C-145BE493BBFF}"/>
    <cellStyle name="Normal 38 2 4 2 2" xfId="16453" xr:uid="{132B695A-30D7-4049-A192-622F2B0D3115}"/>
    <cellStyle name="Normal 38 2 4 2 3" xfId="19980" xr:uid="{7584056C-38B7-42E5-817F-6C9A2EDBA498}"/>
    <cellStyle name="Normal 38 2 4 3" xfId="15011" xr:uid="{B5D29185-6F18-4699-A45C-B5FBB3B63D0B}"/>
    <cellStyle name="Normal 38 2 4 4" xfId="18538" xr:uid="{872CFB91-B0AF-4469-BE0D-D958C1C19419}"/>
    <cellStyle name="Normal 38 3" xfId="8625" xr:uid="{57BDB7AA-609F-404F-A4E7-9E69D5620109}"/>
    <cellStyle name="Normal 38 3 10" xfId="27113" xr:uid="{EA03C12F-03F2-4C34-AF7B-C0B22997CD83}"/>
    <cellStyle name="Normal 38 3 11" xfId="36233" xr:uid="{835D6C4B-C9CE-4624-8DE3-7FBACDF9FF6F}"/>
    <cellStyle name="Normal 38 3 2" xfId="9121" xr:uid="{C0F04801-0808-4DE4-9F44-135F1EA9764D}"/>
    <cellStyle name="Normal 38 3 2 2" xfId="20725" xr:uid="{7C7BC06E-85A6-4FE3-A29B-CC5D751BDB06}"/>
    <cellStyle name="Normal 38 3 2 2 2" xfId="23705" xr:uid="{9A14A3F8-6C45-41CE-98BF-5F9DBD9E0D45}"/>
    <cellStyle name="Normal 38 3 2 2 2 2" xfId="26332" xr:uid="{D355D7D9-527F-4295-8AD5-58BA92CFEC18}"/>
    <cellStyle name="Normal 38 3 2 2 2 2 2" xfId="35374" xr:uid="{AF6C9315-E024-4813-9FDE-824A5EA9C724}"/>
    <cellStyle name="Normal 38 3 2 2 2 3" xfId="32117" xr:uid="{E3E8046B-69BB-43BF-AB2D-281A3F8E39A3}"/>
    <cellStyle name="Normal 38 3 2 2 2 4" xfId="39727" xr:uid="{950F11F3-FAF9-4378-9F22-45463383B71D}"/>
    <cellStyle name="Normal 38 3 2 2 3" xfId="24671" xr:uid="{1A5BC273-CF78-4205-B153-8E27E4B17007}"/>
    <cellStyle name="Normal 38 3 2 2 3 2" xfId="33353" xr:uid="{131A79A3-D225-4BB8-AECC-234E5CB563B2}"/>
    <cellStyle name="Normal 38 3 2 2 3 3" xfId="41718" xr:uid="{B0B065F7-3448-4F0B-817E-48E06D3D3979}"/>
    <cellStyle name="Normal 38 3 2 2 4" xfId="22317" xr:uid="{0A737DE9-D25F-42AD-AC54-BBF9ED57557F}"/>
    <cellStyle name="Normal 38 3 2 2 4 2" xfId="30400" xr:uid="{C755EE22-D059-445E-AD52-0EE941BCA5F9}"/>
    <cellStyle name="Normal 38 3 2 2 5" xfId="28434" xr:uid="{6ADCE5FD-2621-4C2F-9C59-32A246EDF783}"/>
    <cellStyle name="Normal 38 3 2 2 6" xfId="37758" xr:uid="{5FFDD152-8671-4681-BCAD-6854CDFE622E}"/>
    <cellStyle name="Normal 38 3 2 3" xfId="20405" xr:uid="{8C4A102A-4D10-4093-9CEA-2FB16E4B47ED}"/>
    <cellStyle name="Normal 38 3 2 3 2" xfId="23296" xr:uid="{3BA7715E-268B-47EB-BF95-4EE415AB556B}"/>
    <cellStyle name="Normal 38 3 2 3 2 2" xfId="31624" xr:uid="{D938380C-95F4-4A1F-970F-482900007FEF}"/>
    <cellStyle name="Normal 38 3 2 3 2 3" xfId="39182" xr:uid="{A4F786A4-0F69-4689-AEE1-5951B7E121D7}"/>
    <cellStyle name="Normal 38 3 2 3 3" xfId="25837" xr:uid="{F8587983-2220-4571-B41B-8D25C83E863C}"/>
    <cellStyle name="Normal 38 3 2 3 3 2" xfId="34793" xr:uid="{2F6746E7-1201-441D-B0AD-00005157BD58}"/>
    <cellStyle name="Normal 38 3 2 3 3 3" xfId="41165" xr:uid="{A95546C5-B178-414A-B8F5-6A35AB7D46FF}"/>
    <cellStyle name="Normal 38 3 2 3 4" xfId="21815" xr:uid="{4DEC456A-2686-4FA3-B562-C73784A46615}"/>
    <cellStyle name="Normal 38 3 2 3 4 2" xfId="29804" xr:uid="{5CE3A3CF-FCCA-4591-A447-C5ED6611B31E}"/>
    <cellStyle name="Normal 38 3 2 3 5" xfId="27869" xr:uid="{FBF85485-093B-4050-9811-1140BE13AE2C}"/>
    <cellStyle name="Normal 38 3 2 3 6" xfId="37171" xr:uid="{DFFCCBCE-A102-4AB0-A8D3-287FE05C91CF}"/>
    <cellStyle name="Normal 38 3 2 4" xfId="22876" xr:uid="{948A6414-E44C-4562-92AB-7B0A2FB60F27}"/>
    <cellStyle name="Normal 38 3 2 4 2" xfId="25268" xr:uid="{E19E86CE-2711-4040-A7C4-F3A5801F9931}"/>
    <cellStyle name="Normal 38 3 2 4 2 2" xfId="34085" xr:uid="{806F09E3-3105-459B-B6DD-6AB0EB3DB7E5}"/>
    <cellStyle name="Normal 38 3 2 4 3" xfId="31094" xr:uid="{3D8A3D34-9619-472C-9501-58EE92A690DF}"/>
    <cellStyle name="Normal 38 3 2 4 4" xfId="38527" xr:uid="{6B8349CD-CEC1-4843-9C6F-16B99577AE3B}"/>
    <cellStyle name="Normal 38 3 2 5" xfId="24251" xr:uid="{9AE9CA65-6E90-4533-A2F1-1D6472492661}"/>
    <cellStyle name="Normal 38 3 2 5 2" xfId="32796" xr:uid="{430E3ABE-CF29-4754-BBB2-61C57A268B9A}"/>
    <cellStyle name="Normal 38 3 2 5 3" xfId="40461" xr:uid="{0002DD5D-2ED6-4F4B-A8CF-2D35C6D257D3}"/>
    <cellStyle name="Normal 38 3 2 6" xfId="21278" xr:uid="{72A856C4-46D8-4502-A532-DC14ADA1E02A}"/>
    <cellStyle name="Normal 38 3 2 6 2" xfId="29197" xr:uid="{E01B7589-4EB3-46BE-9E8B-924228DBA073}"/>
    <cellStyle name="Normal 38 3 2 7" xfId="27284" xr:uid="{D1867A74-74B9-4F3E-B6CE-64052B7E499F}"/>
    <cellStyle name="Normal 38 3 2 8" xfId="36430" xr:uid="{35189EF9-F4B4-47DB-B4F0-DBF2F402F244}"/>
    <cellStyle name="Normal 38 3 2 9" xfId="20078" xr:uid="{2D672102-26CE-4024-8C7B-7BB9005DA6B2}"/>
    <cellStyle name="Normal 38 3 3" xfId="9250" xr:uid="{13131F4E-7636-4B22-AE68-03427BD8CFD5}"/>
    <cellStyle name="Normal 38 3 3 2" xfId="20841" xr:uid="{2DF0421A-BA05-4DB9-9344-F7C76309C8A7}"/>
    <cellStyle name="Normal 38 3 3 2 2" xfId="23832" xr:uid="{AB7FF865-C20F-4324-A7E3-BB796F46EE10}"/>
    <cellStyle name="Normal 38 3 3 2 2 2" xfId="26515" xr:uid="{A9DA93D9-3DAB-4C49-9765-331E4AC2D0D9}"/>
    <cellStyle name="Normal 38 3 3 2 2 2 2" xfId="35570" xr:uid="{54271F3C-5049-43E4-9667-48F0A948E68D}"/>
    <cellStyle name="Normal 38 3 3 2 2 3" xfId="32298" xr:uid="{3D59EC7D-C7B8-434F-82B2-144C7B917098}"/>
    <cellStyle name="Normal 38 3 3 2 2 4" xfId="39915" xr:uid="{B4815FD5-F742-4034-9C80-C7C4826DC2D3}"/>
    <cellStyle name="Normal 38 3 3 2 3" xfId="24797" xr:uid="{3A2F5521-7452-477E-9ECA-2805ED8E62F3}"/>
    <cellStyle name="Normal 38 3 3 2 3 2" xfId="33541" xr:uid="{142F704D-8642-4891-99AC-042EDDDA4700}"/>
    <cellStyle name="Normal 38 3 3 2 3 3" xfId="41900" xr:uid="{1AB74E42-F014-4B19-90D5-0927786813F9}"/>
    <cellStyle name="Normal 38 3 3 2 4" xfId="22491" xr:uid="{7F1AA2F3-8397-4D4E-A09D-5845EA3F0826}"/>
    <cellStyle name="Normal 38 3 3 2 4 2" xfId="30597" xr:uid="{5AA9B0F9-A889-4BEC-9617-89B8F050A434}"/>
    <cellStyle name="Normal 38 3 3 2 5" xfId="28622" xr:uid="{10EDC493-98CB-4B89-A059-286F441154B6}"/>
    <cellStyle name="Normal 38 3 3 2 6" xfId="37955" xr:uid="{C2CA8FD0-82FC-4B09-B644-E87664A85146}"/>
    <cellStyle name="Normal 38 3 3 3" xfId="20523" xr:uid="{F2EDD96D-CAE0-409F-B0BF-CB7EB1911001}"/>
    <cellStyle name="Normal 38 3 3 3 2" xfId="23476" xr:uid="{40482435-FB02-42AB-966F-0ED8AA71B60D}"/>
    <cellStyle name="Normal 38 3 3 3 2 2" xfId="31807" xr:uid="{10C35A31-ECAD-466F-8B7B-B4AFC4EDD1DF}"/>
    <cellStyle name="Normal 38 3 3 3 2 3" xfId="39359" xr:uid="{185CD82B-B402-4318-9F7F-14EEB7545855}"/>
    <cellStyle name="Normal 38 3 3 3 3" xfId="26021" xr:uid="{65CD3E8C-286C-4632-87ED-BEDE31C1FABF}"/>
    <cellStyle name="Normal 38 3 3 3 3 2" xfId="34989" xr:uid="{DFB40B47-F5E9-48F2-BCAA-7C2108CE05C7}"/>
    <cellStyle name="Normal 38 3 3 3 3 3" xfId="41355" xr:uid="{AA89D078-3EB2-40A1-A584-E9BC673D884B}"/>
    <cellStyle name="Normal 38 3 3 3 4" xfId="21997" xr:uid="{1214F783-6009-41BC-BCF9-F824E984B919}"/>
    <cellStyle name="Normal 38 3 3 3 4 2" xfId="30007" xr:uid="{87DBE33A-9514-410A-8265-C94B73E7A355}"/>
    <cellStyle name="Normal 38 3 3 3 5" xfId="28066" xr:uid="{5447642A-9C5A-47E0-B130-CC98D239B442}"/>
    <cellStyle name="Normal 38 3 3 3 6" xfId="37374" xr:uid="{D9BADD1A-980F-43C2-A8EE-75C4FC816E07}"/>
    <cellStyle name="Normal 38 3 3 4" xfId="23004" xr:uid="{CCCA1B27-4CA4-4AB4-A410-F894D08D5923}"/>
    <cellStyle name="Normal 38 3 3 4 2" xfId="25455" xr:uid="{72B17EC5-0E5E-4E3C-AE53-BE7F53B298FE}"/>
    <cellStyle name="Normal 38 3 3 4 2 2" xfId="34286" xr:uid="{81B8D718-4B46-4F49-8EB1-C5D696309CB4}"/>
    <cellStyle name="Normal 38 3 3 4 3" xfId="31279" xr:uid="{242FCBD7-B393-49E1-B793-9213BDF38984}"/>
    <cellStyle name="Normal 38 3 3 4 4" xfId="38720" xr:uid="{4128AB7D-C072-4DC4-8228-B2E0486E2901}"/>
    <cellStyle name="Normal 38 3 3 5" xfId="24435" xr:uid="{89D91363-DA14-4303-AD0C-25031FD19463}"/>
    <cellStyle name="Normal 38 3 3 5 2" xfId="32987" xr:uid="{3592C17C-FA2C-4C03-B647-287E09AF1472}"/>
    <cellStyle name="Normal 38 3 3 5 3" xfId="40646" xr:uid="{6B661C54-02B4-4267-81F0-EAC422CC63EB}"/>
    <cellStyle name="Normal 38 3 3 6" xfId="21459" xr:uid="{1F683124-D1F6-4034-B7CD-2934D40B8699}"/>
    <cellStyle name="Normal 38 3 3 6 2" xfId="29399" xr:uid="{2768BA56-CF07-43B7-A5A7-857BEAA71720}"/>
    <cellStyle name="Normal 38 3 3 7" xfId="27475" xr:uid="{8EF5811A-DE6C-4628-A0B7-47AC8E7EBE66}"/>
    <cellStyle name="Normal 38 3 3 8" xfId="36630" xr:uid="{613C010A-FDD1-40A0-A343-90A453D83314}"/>
    <cellStyle name="Normal 38 3 3 9" xfId="20184" xr:uid="{170C227B-2911-4818-B56E-3398F0056DBC}"/>
    <cellStyle name="Normal 38 3 4" xfId="9363" xr:uid="{16FCA0B2-4488-4BE7-9C9F-F1A8F6260B08}"/>
    <cellStyle name="Normal 38 3 4 2" xfId="23924" xr:uid="{BC004589-722E-4B37-9E34-DD43A335C0BB}"/>
    <cellStyle name="Normal 38 3 4 2 2" xfId="26644" xr:uid="{FD28C890-7B1D-433C-83CB-FBE86838A162}"/>
    <cellStyle name="Normal 38 3 4 2 2 2" xfId="35730" xr:uid="{725929D1-36C5-4A4A-8F87-8FBD10303961}"/>
    <cellStyle name="Normal 38 3 4 2 2 3" xfId="40075" xr:uid="{EB46955D-8913-482E-91B6-F4C49E294E02}"/>
    <cellStyle name="Normal 38 3 4 2 3" xfId="32421" xr:uid="{44B0537E-CB3E-4FCF-8D02-5AF49167ADEC}"/>
    <cellStyle name="Normal 38 3 4 2 3 2" xfId="42058" xr:uid="{F5254D53-74C4-488D-A46C-E7BBC10F9931}"/>
    <cellStyle name="Normal 38 3 4 2 4" xfId="38109" xr:uid="{1A240EAA-FE6E-480C-BBC2-0A952A33576D}"/>
    <cellStyle name="Normal 38 3 4 3" xfId="25554" xr:uid="{5F61317B-8674-4DD7-A2E0-E573DEB340CE}"/>
    <cellStyle name="Normal 38 3 4 3 2" xfId="34433" xr:uid="{8417991B-5CC7-4114-B8D5-6193EF8625BF}"/>
    <cellStyle name="Normal 38 3 4 3 3" xfId="38862" xr:uid="{F8572B94-FE92-4E03-8826-4A5A49EC43C8}"/>
    <cellStyle name="Normal 38 3 4 4" xfId="24915" xr:uid="{BE442938-EC1F-4505-85E5-54AE5816F561}"/>
    <cellStyle name="Normal 38 3 4 4 2" xfId="33698" xr:uid="{D59D7EC4-5BF0-4B9E-B855-94271F7C149C}"/>
    <cellStyle name="Normal 38 3 4 4 3" xfId="40807" xr:uid="{2CFE767B-4EF6-401A-B973-E7EAA7CB940C}"/>
    <cellStyle name="Normal 38 3 4 5" xfId="22632" xr:uid="{CB5BE953-FE99-4CCD-BEFB-57F9848A9C98}"/>
    <cellStyle name="Normal 38 3 4 5 2" xfId="30762" xr:uid="{C8FDAC24-3267-47F4-8D65-BE0B121D7619}"/>
    <cellStyle name="Normal 38 3 4 6" xfId="28783" xr:uid="{B26DBA72-FC81-4FD8-94AC-371A6C64A056}"/>
    <cellStyle name="Normal 38 3 4 7" xfId="36798" xr:uid="{84E1E6B6-F78A-4450-B133-6702E408FA38}"/>
    <cellStyle name="Normal 38 3 4 8" xfId="20913" xr:uid="{10275BB3-81EF-4C70-AD38-5DA5FBFA3534}"/>
    <cellStyle name="Normal 38 3 5" xfId="9803" xr:uid="{99DF3054-739C-43E5-A945-4CA75ADDC9B0}"/>
    <cellStyle name="Normal 38 3 5 2" xfId="11857" xr:uid="{30651EC0-FD16-41EF-9C6F-CCC353C81815}"/>
    <cellStyle name="Normal 38 3 5 2 2" xfId="15436" xr:uid="{FBD6F318-A5A3-479E-9CCD-C1B0DD8811D0}"/>
    <cellStyle name="Normal 38 3 5 2 2 2" xfId="35194" xr:uid="{73538CB6-C2BB-4E40-9E4C-C0B9D7FFAE27}"/>
    <cellStyle name="Normal 38 3 5 2 3" xfId="18963" xr:uid="{695ED87C-CA68-4B4E-A7D9-7951A85E7AB2}"/>
    <cellStyle name="Normal 38 3 5 2 4" xfId="39547" xr:uid="{5E67ADA3-21BF-44FA-9FDF-D1C9602F5F60}"/>
    <cellStyle name="Normal 38 3 5 3" xfId="14030" xr:uid="{437BB0B7-996E-4075-933E-795A23DD3687}"/>
    <cellStyle name="Normal 38 3 5 3 2" xfId="33180" xr:uid="{DF4BB5BE-A4DB-4451-B4F8-452B4C861B4B}"/>
    <cellStyle name="Normal 38 3 5 3 3" xfId="41545" xr:uid="{EC55734E-929C-4598-BD0A-5158B539C058}"/>
    <cellStyle name="Normal 38 3 5 4" xfId="17559" xr:uid="{8CC010AB-3C50-4F54-87EB-CD9E2FA865D5}"/>
    <cellStyle name="Normal 38 3 5 4 2" xfId="30212" xr:uid="{55B0AF06-C775-46EC-9173-DF405C1736D8}"/>
    <cellStyle name="Normal 38 3 5 5" xfId="28261" xr:uid="{49CC2D0B-31DD-42F5-A413-816D86579F1C}"/>
    <cellStyle name="Normal 38 3 5 6" xfId="37578" xr:uid="{58927914-54F1-4692-B135-8492780A48F2}"/>
    <cellStyle name="Normal 38 3 6" xfId="9120" xr:uid="{0CBBD77E-3F85-4BC1-A187-24CBD293BBF5}"/>
    <cellStyle name="Normal 38 3 6 2" xfId="23152" xr:uid="{8C13B19B-2298-4507-AF74-3765BB47AE60}"/>
    <cellStyle name="Normal 38 3 6 2 2" xfId="31463" xr:uid="{F2571924-8CFA-43DB-A09B-5C8CAD0E044C}"/>
    <cellStyle name="Normal 38 3 6 2 3" xfId="39021" xr:uid="{1190DD28-D497-4F0B-A2CC-06008F9E3631}"/>
    <cellStyle name="Normal 38 3 6 3" xfId="25683" xr:uid="{0E034465-CF3C-43ED-8794-B1E6019FCF0A}"/>
    <cellStyle name="Normal 38 3 6 3 2" xfId="34609" xr:uid="{FFCB5786-90E1-4A00-8CE3-1F78A3E0E941}"/>
    <cellStyle name="Normal 38 3 6 3 3" xfId="40981" xr:uid="{6EC8617A-3D42-411A-9DAF-95ABC8A09F4B}"/>
    <cellStyle name="Normal 38 3 6 4" xfId="21642" xr:uid="{D680A31D-A411-419F-92E6-CC9D7EDD669D}"/>
    <cellStyle name="Normal 38 3 6 4 2" xfId="29605" xr:uid="{2D1E2334-1DB6-4425-88CA-C26F39ACFE90}"/>
    <cellStyle name="Normal 38 3 6 5" xfId="27684" xr:uid="{80881794-D351-4458-B721-6DDD6522B996}"/>
    <cellStyle name="Normal 38 3 6 6" xfId="36973" xr:uid="{D727180C-36BD-4C85-8A7F-29AE0B40E17D}"/>
    <cellStyle name="Normal 38 3 6 7" xfId="20309" xr:uid="{21D60274-11A3-41D2-9A1E-ACEE5BB318BE}"/>
    <cellStyle name="Normal 38 3 7" xfId="11667" xr:uid="{243D4A1F-631C-47A5-851A-6A381BB5A96A}"/>
    <cellStyle name="Normal 38 3 7 2" xfId="15247" xr:uid="{87772870-CA16-4B80-9E5D-9385EF924799}"/>
    <cellStyle name="Normal 38 3 7 2 2" xfId="33909" xr:uid="{C87A0A61-9D9D-4BCC-9213-1702AF041876}"/>
    <cellStyle name="Normal 38 3 7 3" xfId="18774" xr:uid="{00884C92-D9D5-42B9-9E93-14550F68A572}"/>
    <cellStyle name="Normal 38 3 7 4" xfId="38350" xr:uid="{B42057FF-0D9A-49C3-819B-B2C56FA5AFD6}"/>
    <cellStyle name="Normal 38 3 8" xfId="13851" xr:uid="{86376D78-1B35-4AEB-8562-93BB070A73D5}"/>
    <cellStyle name="Normal 38 3 8 2" xfId="32624" xr:uid="{588A7A95-9732-406D-BF2B-D3CFBFF645A3}"/>
    <cellStyle name="Normal 38 3 8 3" xfId="40289" xr:uid="{E739DE80-1644-49F5-9A7F-72EAD5ACE38E}"/>
    <cellStyle name="Normal 38 3 9" xfId="17384" xr:uid="{7F801B7E-04C8-4E38-B226-DF8B35A1D7F3}"/>
    <cellStyle name="Normal 38 3 9 2" xfId="28996" xr:uid="{CAA945F8-077F-4953-86EA-B533F6243E47}"/>
    <cellStyle name="Normal 38 4" xfId="8917" xr:uid="{6AF819F6-F473-4180-95BA-1DBF83C9E282}"/>
    <cellStyle name="Normal 38 4 2" xfId="9606" xr:uid="{1D9E6904-C801-4C3D-9AD4-92172A6DBEC6}"/>
    <cellStyle name="Normal 38 5" xfId="8236" xr:uid="{459F0790-D4E7-4A0B-9DA3-E5DF0F093718}"/>
    <cellStyle name="Normal 38 6" xfId="11016" xr:uid="{407DF435-D2F8-47FB-9644-C74819AC9365}"/>
    <cellStyle name="Normal 38 6 2" xfId="12473" xr:uid="{8E8492C6-55B7-41EA-B77B-FD532797E902}"/>
    <cellStyle name="Normal 38 6 2 2" xfId="16046" xr:uid="{1965703E-AE73-45A6-9941-573A8BAD4514}"/>
    <cellStyle name="Normal 38 6 2 3" xfId="19573" xr:uid="{FF7D7885-42CC-40C7-BAC2-C62FC9253064}"/>
    <cellStyle name="Normal 38 6 3" xfId="14618" xr:uid="{D670EE92-2B64-41E3-804B-FE46E9298C80}"/>
    <cellStyle name="Normal 38 6 4" xfId="18145" xr:uid="{A2AAEBC9-0E84-4846-838C-2C8A748B7B80}"/>
    <cellStyle name="Normal 38 7" xfId="11579" xr:uid="{CF4596D5-207B-4AE2-AC5E-7FF8F617DCEE}"/>
    <cellStyle name="Normal 38 7 2" xfId="15174" xr:uid="{6F4EC510-5690-471B-AAF5-7663B142D864}"/>
    <cellStyle name="Normal 38 7 3" xfId="18701" xr:uid="{6A663A45-7463-4F50-8E04-98D1F7B613C2}"/>
    <cellStyle name="Normal 38 8" xfId="13779" xr:uid="{21581821-7946-480E-BAD0-79C2AD725947}"/>
    <cellStyle name="Normal 38 9" xfId="17315" xr:uid="{846A425F-05D9-4698-9128-AACF8A25DB6C}"/>
    <cellStyle name="Normal 39" xfId="7429" xr:uid="{3BBDC43C-70F3-48C8-9C7E-8DBFED01B812}"/>
    <cellStyle name="Normal 39 2" xfId="8626" xr:uid="{C7D49E26-3724-465B-9B85-DFCB09155EC1}"/>
    <cellStyle name="Normal 39 2 2" xfId="8920" xr:uid="{7C2E33F1-0959-4B6E-9FF5-194962662243}"/>
    <cellStyle name="Normal 39 2 3" xfId="11668" xr:uid="{E153E900-382C-4F13-98CA-F21470FA0BFA}"/>
    <cellStyle name="Normal 39 2 3 2" xfId="15248" xr:uid="{3EFBC934-F675-43E2-BB82-7711D8D55558}"/>
    <cellStyle name="Normal 39 2 3 3" xfId="18775" xr:uid="{787A5AB0-0D1A-40B9-8CF5-FFB5AC81E8AC}"/>
    <cellStyle name="Normal 39 2 4" xfId="13852" xr:uid="{9E3FDCCD-442F-4577-814D-2C474433C850}"/>
    <cellStyle name="Normal 39 2 5" xfId="17385" xr:uid="{EBEC3558-8A3D-45B2-AE06-04215C68410F}"/>
    <cellStyle name="Normal 39 3" xfId="8919" xr:uid="{C49B88FB-7454-4E1C-B59F-F96012457683}"/>
    <cellStyle name="Normal 39 3 2" xfId="9122" xr:uid="{FD036FA0-F518-402E-A86D-6BB077787AE8}"/>
    <cellStyle name="Normal 39 3 3" xfId="9251" xr:uid="{543FED1A-4F47-466D-90FD-A2A78D058772}"/>
    <cellStyle name="Normal 39 3 4" xfId="9364" xr:uid="{B0FD47DC-56F2-409A-B306-1355997AA90B}"/>
    <cellStyle name="Normal 39 3 5" xfId="6465" xr:uid="{9E394C72-7704-49A6-AE4C-83C2095797F2}"/>
    <cellStyle name="Normal 39 4" xfId="9604" xr:uid="{AAF8BAE4-5FB8-4771-A01D-4387DF2622CB}"/>
    <cellStyle name="Normal 39 5" xfId="9035" xr:uid="{1AC9AC89-E873-4CA1-AAC7-C9A52063F45F}"/>
    <cellStyle name="Normal 39 6" xfId="8234" xr:uid="{DB055905-EA36-47D8-917E-FF6C0B71E942}"/>
    <cellStyle name="Normal 4" xfId="45" xr:uid="{93C7A974-295E-44A0-B317-BECBEC57514B}"/>
    <cellStyle name="Normal 4 10" xfId="7401" xr:uid="{BC27456C-5A3F-41D8-A0D4-C979F4E87D4B}"/>
    <cellStyle name="Normal 4 10 2" xfId="9661" xr:uid="{D823E2D8-615F-45F8-B857-2E31AB69A298}"/>
    <cellStyle name="Normal 4 10 3" xfId="8847" xr:uid="{79598B0B-6319-4183-9161-57E3A0285101}"/>
    <cellStyle name="Normal 4 10 4" xfId="8362" xr:uid="{5746D03C-5C85-4EB5-A8BF-E266E40F030B}"/>
    <cellStyle name="Normal 4 11" xfId="7520" xr:uid="{96A73F8C-04C5-4437-9DA2-B9023D8F5EC3}"/>
    <cellStyle name="Normal 4 11 2" xfId="9268" xr:uid="{4658E280-FADB-4A9E-A5C0-48392AEDF8B0}"/>
    <cellStyle name="Normal 4 11 2 2" xfId="11398" xr:uid="{0B4A0410-A4F0-4889-848F-7DD7D1981AD3}"/>
    <cellStyle name="Normal 4 11 2 2 2" xfId="12863" xr:uid="{C06309BD-D199-432F-8953-7F76CC2199B5}"/>
    <cellStyle name="Normal 4 11 2 2 2 2" xfId="16436" xr:uid="{0337339F-D338-4A61-8B08-A8B5BAA3E5EE}"/>
    <cellStyle name="Normal 4 11 2 2 2 3" xfId="19963" xr:uid="{11EEC0ED-8D97-4B96-BD9E-86337631B9F7}"/>
    <cellStyle name="Normal 4 11 2 2 3" xfId="14994" xr:uid="{26113C41-2C4C-45A6-924A-5D03A1704B16}"/>
    <cellStyle name="Normal 4 11 2 2 4" xfId="18521" xr:uid="{47871389-162F-4340-A0B3-5A76E2B584A0}"/>
    <cellStyle name="Normal 4 11 3" xfId="9376" xr:uid="{ED940310-BFBF-41BC-82EA-19DC2D601743}"/>
    <cellStyle name="Normal 4 11 4" xfId="9835" xr:uid="{0BC53068-814D-4B85-BB7A-C30F010B1E1A}"/>
    <cellStyle name="Normal 4 11 4 2" xfId="11866" xr:uid="{2D4672F2-B8C7-421C-8A67-0C199829B042}"/>
    <cellStyle name="Normal 4 11 4 2 2" xfId="15445" xr:uid="{D8174948-580E-4E56-925D-6F024C4EC8A7}"/>
    <cellStyle name="Normal 4 11 4 2 3" xfId="18972" xr:uid="{552156D6-3670-40A1-9EB7-6FD61AB0B5FF}"/>
    <cellStyle name="Normal 4 11 4 3" xfId="14039" xr:uid="{B933AFDE-442E-4297-8779-3C2138FCF5D5}"/>
    <cellStyle name="Normal 4 11 4 4" xfId="17568" xr:uid="{1A294421-A676-46BA-9C52-381F84DADD1A}"/>
    <cellStyle name="Normal 4 11 5" xfId="9265" xr:uid="{7D8D516D-0726-40FF-8D93-D930A61436DD}"/>
    <cellStyle name="Normal 4 11 6" xfId="10976" xr:uid="{BA18FE51-AA7E-40E2-8626-1A97DDCBB856}"/>
    <cellStyle name="Normal 4 11 6 2" xfId="12456" xr:uid="{783E3903-A4D4-4E9F-98F4-C634DFC8FEA0}"/>
    <cellStyle name="Normal 4 11 6 2 2" xfId="16029" xr:uid="{ED373EAD-7789-42BB-9C1C-7B2D91E57037}"/>
    <cellStyle name="Normal 4 11 6 2 3" xfId="19556" xr:uid="{55350CCE-2E86-4118-9937-E2125BDDBA35}"/>
    <cellStyle name="Normal 4 11 6 3" xfId="14602" xr:uid="{35900D34-4A98-454B-B669-23E06BBA85A2}"/>
    <cellStyle name="Normal 4 11 6 4" xfId="18129" xr:uid="{BA6E1AB5-2A38-40F8-BF6D-5E0644B0F6B1}"/>
    <cellStyle name="Normal 4 11 7" xfId="11563" xr:uid="{0011BF8A-4CDD-4299-9826-9804C77F6969}"/>
    <cellStyle name="Normal 4 11 7 2" xfId="15158" xr:uid="{874C830B-F93D-4821-AA00-3CDBEFB70700}"/>
    <cellStyle name="Normal 4 11 7 3" xfId="18685" xr:uid="{F70B57F6-5FC9-44C2-94F1-83A408452E84}"/>
    <cellStyle name="Normal 4 11 8" xfId="13774" xr:uid="{8E53ECE6-CFF5-42AF-AEF8-56688FDE53D4}"/>
    <cellStyle name="Normal 4 11 9" xfId="17310" xr:uid="{CBE707AF-3D40-439D-B27A-D41F3F032B95}"/>
    <cellStyle name="Normal 4 12" xfId="6910" xr:uid="{AC3475BB-13EB-45F2-8EA5-74F2D17B029A}"/>
    <cellStyle name="Normal 4 12 2" xfId="11391" xr:uid="{CC16E987-7609-469C-B014-0754BE62E9EC}"/>
    <cellStyle name="Normal 4 12 2 2" xfId="12856" xr:uid="{20984AB4-62F1-483B-8E44-1B8F5251F012}"/>
    <cellStyle name="Normal 4 12 2 2 2" xfId="16429" xr:uid="{FCDDC3BD-CE43-4A6D-8E41-A1A2D9A1D714}"/>
    <cellStyle name="Normal 4 12 2 2 3" xfId="19956" xr:uid="{66CC11A3-1F39-4788-B398-B9E633E11170}"/>
    <cellStyle name="Normal 4 12 2 3" xfId="14987" xr:uid="{28492F5C-C356-4EF5-9EDD-1DD9C08EE4BB}"/>
    <cellStyle name="Normal 4 12 2 4" xfId="18514" xr:uid="{F6871F89-5971-480D-A42D-8141D8B65301}"/>
    <cellStyle name="Normal 4 12 3" xfId="10967" xr:uid="{0A6FABE9-2F43-4BB7-9070-819A6828A95E}"/>
    <cellStyle name="Normal 4 12 3 2" xfId="12449" xr:uid="{65BB8396-AFF0-4D33-BE02-71E8B558D137}"/>
    <cellStyle name="Normal 4 12 3 2 2" xfId="16022" xr:uid="{DA33F9E9-5517-4CE1-9E34-A116262F16A5}"/>
    <cellStyle name="Normal 4 12 3 2 3" xfId="19549" xr:uid="{F4215798-D6ED-4F4F-94EB-A81F167B7DBB}"/>
    <cellStyle name="Normal 4 12 3 3" xfId="14595" xr:uid="{E6CB19C3-69FF-4B57-91C2-A738198AEB2E}"/>
    <cellStyle name="Normal 4 12 3 4" xfId="18122" xr:uid="{C8DDA08F-619F-4597-98A9-39462F9CA114}"/>
    <cellStyle name="Normal 4 12 4" xfId="11556" xr:uid="{C3F2E33F-CCB7-474C-A7EB-D5FDCE86D67A}"/>
    <cellStyle name="Normal 4 12 4 2" xfId="15151" xr:uid="{E9D6C1E0-B78C-410C-9A0C-33A1A7D1E82B}"/>
    <cellStyle name="Normal 4 12 4 3" xfId="18678" xr:uid="{279F3D8C-77C8-4B8A-A4FF-C49D24B95B2F}"/>
    <cellStyle name="Normal 4 12 5" xfId="13441" xr:uid="{42950A58-D09D-4F8B-A7EA-101871947CD8}"/>
    <cellStyle name="Normal 4 12 6" xfId="16977" xr:uid="{3CECC171-55AB-4021-AA47-D6F4FF705468}"/>
    <cellStyle name="Normal 4 13" xfId="7584" xr:uid="{CFD1286B-06EA-4841-8E59-77E196D4836D}"/>
    <cellStyle name="Normal 4 13 2" xfId="11259" xr:uid="{C6D86791-F956-47A4-90CF-75504CB03B6A}"/>
    <cellStyle name="Normal 4 13 2 2" xfId="12724" xr:uid="{DB2A2FD4-9572-4FA7-8F3C-1DBEB184180C}"/>
    <cellStyle name="Normal 4 13 2 2 2" xfId="16297" xr:uid="{986822A0-E375-4316-A3D5-D8C747BF8100}"/>
    <cellStyle name="Normal 4 13 2 2 3" xfId="19824" xr:uid="{37698B26-09AD-4849-B03F-4C38E524829F}"/>
    <cellStyle name="Normal 4 13 2 3" xfId="14855" xr:uid="{CDBD1C46-8C92-4D3C-96DF-47F6B5ECB6BF}"/>
    <cellStyle name="Normal 4 13 2 4" xfId="18382" xr:uid="{B21E7DB0-0069-444F-8FB8-80CBF6A3FAEA}"/>
    <cellStyle name="Normal 4 13 3" xfId="10833" xr:uid="{9F7B7CDE-4FB9-4A17-A99D-5758840B5765}"/>
    <cellStyle name="Normal 4 13 3 2" xfId="12317" xr:uid="{3E37BB5C-1A6F-44D0-8DF7-DB8C5E1020C9}"/>
    <cellStyle name="Normal 4 13 3 2 2" xfId="15890" xr:uid="{DD2FD1C3-DF00-47BD-90A3-8971DA63CE6A}"/>
    <cellStyle name="Normal 4 13 3 2 3" xfId="19417" xr:uid="{5C54C5FE-09C9-45DF-8FFF-4B72AB56AC91}"/>
    <cellStyle name="Normal 4 13 3 3" xfId="14463" xr:uid="{BE725D34-126D-4F06-9E49-3B957A5BCD53}"/>
    <cellStyle name="Normal 4 13 3 4" xfId="17990" xr:uid="{60FC3FAE-22A7-44F5-9D84-B2C6586FE14B}"/>
    <cellStyle name="Normal 4 13 4" xfId="11601" xr:uid="{9499C97E-BB71-44F7-B290-987B1BAB71D2}"/>
    <cellStyle name="Normal 4 13 4 2" xfId="15188" xr:uid="{BC630EE4-5153-41FF-8BA3-4CC8E4A47AEC}"/>
    <cellStyle name="Normal 4 13 4 3" xfId="18715" xr:uid="{791B15E6-C0D0-4917-A247-5A208D1F4A00}"/>
    <cellStyle name="Normal 4 13 5" xfId="13792" xr:uid="{8863A175-B0E9-4585-B815-370EE57442BE}"/>
    <cellStyle name="Normal 4 13 6" xfId="17328" xr:uid="{DEDC8389-6B23-4E84-9672-144A696DD1C1}"/>
    <cellStyle name="Normal 4 14" xfId="11033" xr:uid="{1533FE9B-C826-41DA-88A9-AE701922E7F0}"/>
    <cellStyle name="Normal 4 14 2" xfId="12484" xr:uid="{6EC8DF58-9651-47C8-86BB-4D7598DE6BAD}"/>
    <cellStyle name="Normal 4 14 2 2" xfId="16057" xr:uid="{CC9C9D93-24C7-4453-8641-23285510D2F3}"/>
    <cellStyle name="Normal 4 14 2 3" xfId="19584" xr:uid="{57FCA2CC-1B28-40F7-8892-9AE596117958}"/>
    <cellStyle name="Normal 4 14 3" xfId="14629" xr:uid="{D264D9EE-C32E-4AC3-9B2D-9C42C84F6A4F}"/>
    <cellStyle name="Normal 4 14 4" xfId="18156" xr:uid="{EA584446-D6AE-439B-80B8-DDC08D7284A3}"/>
    <cellStyle name="Normal 4 15" xfId="10617" xr:uid="{D957FAEE-27AF-4F2F-A847-8B59037F44D1}"/>
    <cellStyle name="Normal 4 15 2" xfId="12084" xr:uid="{0DBECC36-0D48-46AC-A26E-830DDC5C68F5}"/>
    <cellStyle name="Normal 4 15 2 2" xfId="15657" xr:uid="{022AC093-35A5-42ED-8718-91192440A007}"/>
    <cellStyle name="Normal 4 15 2 3" xfId="19184" xr:uid="{1577A153-6C26-4E77-BCCC-2EB72CF4ED3A}"/>
    <cellStyle name="Normal 4 15 3" xfId="14249" xr:uid="{02EA64F3-B53E-4C8D-A126-EF3CB6F8BA29}"/>
    <cellStyle name="Normal 4 15 4" xfId="17776" xr:uid="{2AD971D9-9186-4179-B941-5E870031E243}"/>
    <cellStyle name="Normal 4 16" xfId="11424" xr:uid="{1BF50926-EA05-4E3D-8693-CC6419D3C51E}"/>
    <cellStyle name="Normal 4 16 2" xfId="15019" xr:uid="{A59DCD8F-1186-45B8-B44E-E4F3294766CF}"/>
    <cellStyle name="Normal 4 16 3" xfId="18546" xr:uid="{C43B6B46-C077-4944-A48A-0B2C7AB62EFA}"/>
    <cellStyle name="Normal 4 17" xfId="7522" xr:uid="{CCEB6276-3ACB-47DC-971F-7833AA467A56}"/>
    <cellStyle name="Normal 4 17 2" xfId="13776" xr:uid="{666444CB-27F8-4937-81D1-8A2A35FBE2F2}"/>
    <cellStyle name="Normal 4 17 3" xfId="17312" xr:uid="{F7767C7F-5B8C-4E05-A087-5C8C3AF27580}"/>
    <cellStyle name="Normal 4 18" xfId="6588" xr:uid="{AE6D3E0F-9D3C-47DB-8422-3112F4800DCA}"/>
    <cellStyle name="Normal 4 19" xfId="48014" xr:uid="{5D2E9BF8-222C-4364-B8C2-E57AE2F18295}"/>
    <cellStyle name="Normal 4 2" xfId="51" xr:uid="{7B4B5CAB-AAA2-4889-B590-67BD23FED8C7}"/>
    <cellStyle name="Normal 4 2 10" xfId="10621" xr:uid="{69F77F78-A1A9-4FCF-84A0-3BD3A51356B0}"/>
    <cellStyle name="Normal 4 2 10 2" xfId="12088" xr:uid="{F1E14217-BAD3-4232-BA59-B49C0509461C}"/>
    <cellStyle name="Normal 4 2 10 2 2" xfId="15661" xr:uid="{118DAF73-F48D-449D-91BB-55F15F960F5D}"/>
    <cellStyle name="Normal 4 2 10 2 3" xfId="19188" xr:uid="{79CCBC8D-2EE2-48B1-BDE3-8E4186946669}"/>
    <cellStyle name="Normal 4 2 10 3" xfId="14253" xr:uid="{8768C999-F27C-4C0A-81D5-5C8508DEEEA0}"/>
    <cellStyle name="Normal 4 2 10 4" xfId="17780" xr:uid="{FA1951F6-FA10-4F65-8FD9-15C209E58379}"/>
    <cellStyle name="Normal 4 2 11" xfId="11428" xr:uid="{0C211422-B60E-4AFC-BC72-6F38AAF087E0}"/>
    <cellStyle name="Normal 4 2 11 2" xfId="15023" xr:uid="{C24DD9E6-5C1A-45C7-9913-2183B6C03628}"/>
    <cellStyle name="Normal 4 2 11 3" xfId="18550" xr:uid="{592F08D9-F794-4EC0-9CF6-B906053A1631}"/>
    <cellStyle name="Normal 4 2 12" xfId="7521" xr:uid="{51D3036F-0C60-4009-88F1-4B6204EA35D7}"/>
    <cellStyle name="Normal 4 2 12 2" xfId="13775" xr:uid="{835A890D-63A5-4627-A4E0-A678DEBCC0C4}"/>
    <cellStyle name="Normal 4 2 12 3" xfId="17311" xr:uid="{42DAD691-11C2-4D49-80C2-BB7C6F91D7A3}"/>
    <cellStyle name="Normal 4 2 13" xfId="6368" xr:uid="{781C2896-9E68-47D5-88FB-AEE034379226}"/>
    <cellStyle name="Normal 4 2 2" xfId="681" xr:uid="{0A4CA29E-F5B5-46CC-AD3B-B194A2360F5F}"/>
    <cellStyle name="Normal 4 2 2 10" xfId="7196" xr:uid="{0FFECB1A-FDF3-4D59-8009-2A6662815773}"/>
    <cellStyle name="Normal 4 2 2 10 2" xfId="13656" xr:uid="{503FB533-2DFE-49F2-89A2-6C4120E8EDC1}"/>
    <cellStyle name="Normal 4 2 2 10 3" xfId="17192" xr:uid="{6FB9C993-7970-4F42-AE84-3D2681015A53}"/>
    <cellStyle name="Normal 4 2 2 11" xfId="36235" xr:uid="{773E63F0-4B65-46FF-BAAB-3C10B855F952}"/>
    <cellStyle name="Normal 4 2 2 12" xfId="48105" xr:uid="{39933CDF-E013-4240-A4D6-184E11028AE2}"/>
    <cellStyle name="Normal 4 2 2 13" xfId="48188" xr:uid="{61F62864-1E85-46B0-8BE1-FC9819F841DB}"/>
    <cellStyle name="Normal 4 2 2 2" xfId="7186" xr:uid="{FDD1E213-BC35-445D-B3FC-FDCB0EB7CE06}"/>
    <cellStyle name="Normal 4 2 2 2 2" xfId="6938" xr:uid="{12A73597-3F72-4E48-83D3-3BCD227B63DF}"/>
    <cellStyle name="Normal 4 2 2 2 2 2" xfId="10390" xr:uid="{DFC51C33-A630-4EB8-B3FC-3AA37201B298}"/>
    <cellStyle name="Normal 4 2 2 2 2 2 2" xfId="11379" xr:uid="{2074E3C5-1782-4BB7-B54B-8B82C99A857F}"/>
    <cellStyle name="Normal 4 2 2 2 2 2 2 2" xfId="12844" xr:uid="{A1670A8F-FF92-4FE8-8245-B086199F1C30}"/>
    <cellStyle name="Normal 4 2 2 2 2 2 2 2 2" xfId="16417" xr:uid="{8F4A432A-1F76-489D-8259-6B7D01C1DC10}"/>
    <cellStyle name="Normal 4 2 2 2 2 2 2 2 3" xfId="19944" xr:uid="{A81942C5-DB8F-49C3-BDC4-9EC180850786}"/>
    <cellStyle name="Normal 4 2 2 2 2 2 2 3" xfId="14975" xr:uid="{189173FF-F2CF-4939-A4CA-A148A6F33AFB}"/>
    <cellStyle name="Normal 4 2 2 2 2 2 2 4" xfId="18502" xr:uid="{6CA76B5F-471F-423B-AE09-5C8D81C27E40}"/>
    <cellStyle name="Normal 4 2 2 2 2 2 3" xfId="10955" xr:uid="{3025A17E-C3A6-45F7-8C68-432FBD6F08B6}"/>
    <cellStyle name="Normal 4 2 2 2 2 2 3 2" xfId="12437" xr:uid="{D663B55C-DFF2-4709-84BA-A8B2A393A87A}"/>
    <cellStyle name="Normal 4 2 2 2 2 2 3 2 2" xfId="16010" xr:uid="{AB99848A-5B38-4A2C-AD6D-E33EBDE3647D}"/>
    <cellStyle name="Normal 4 2 2 2 2 2 3 2 3" xfId="19537" xr:uid="{0DC4AF89-B84D-4E0C-AEF7-598377EC1219}"/>
    <cellStyle name="Normal 4 2 2 2 2 2 3 3" xfId="14583" xr:uid="{97DB66CB-C54A-49C8-B7F4-79DA0741E77B}"/>
    <cellStyle name="Normal 4 2 2 2 2 2 3 4" xfId="18110" xr:uid="{F5C00BCB-CD9D-4320-B66D-F312092D5F19}"/>
    <cellStyle name="Normal 4 2 2 2 2 2 4" xfId="11955" xr:uid="{196F899F-0DCB-40D5-9FB8-59ED3E8CF686}"/>
    <cellStyle name="Normal 4 2 2 2 2 2 4 2" xfId="15533" xr:uid="{423FC236-2743-42F0-ADFB-A9026F582EEF}"/>
    <cellStyle name="Normal 4 2 2 2 2 2 4 3" xfId="19060" xr:uid="{61076AE6-F17D-4E1F-B493-88162ADB287E}"/>
    <cellStyle name="Normal 4 2 2 2 2 2 5" xfId="14127" xr:uid="{528D6AD6-12AD-4A6A-8312-9862AC2CD8BC}"/>
    <cellStyle name="Normal 4 2 2 2 2 2 6" xfId="17654" xr:uid="{F55240B6-C456-405F-A210-6EF001BB4ACC}"/>
    <cellStyle name="Normal 4 2 2 2 2 3" xfId="11171" xr:uid="{AFB6B7C1-F0C9-47D9-8151-476797CFF46C}"/>
    <cellStyle name="Normal 4 2 2 2 2 3 2" xfId="12636" xr:uid="{F48CC9DD-0E60-4DDD-9936-1C20270BC24A}"/>
    <cellStyle name="Normal 4 2 2 2 2 3 2 2" xfId="16209" xr:uid="{9E7180F0-1C7E-4BCA-B829-AD77C237DD28}"/>
    <cellStyle name="Normal 4 2 2 2 2 3 2 3" xfId="19736" xr:uid="{3F20554A-8E89-45B9-9148-33626C971E0E}"/>
    <cellStyle name="Normal 4 2 2 2 2 3 3" xfId="14767" xr:uid="{548B3BDF-E75E-4CBA-B627-6D2037B8E621}"/>
    <cellStyle name="Normal 4 2 2 2 2 3 4" xfId="18294" xr:uid="{A6152BD6-65AE-4D28-A89E-F45D2AEFEDEC}"/>
    <cellStyle name="Normal 4 2 2 2 2 4" xfId="10744" xr:uid="{E8916034-91F9-48D1-8DAA-3F48E2D76047}"/>
    <cellStyle name="Normal 4 2 2 2 2 4 2" xfId="12229" xr:uid="{6EF031BD-7EF0-4C14-A867-588ABFBE004E}"/>
    <cellStyle name="Normal 4 2 2 2 2 4 2 2" xfId="15802" xr:uid="{28F3E8D1-D38E-4CBB-92F0-E8591E21CE87}"/>
    <cellStyle name="Normal 4 2 2 2 2 4 2 3" xfId="19329" xr:uid="{73AF91C6-8D7A-4E77-BE3F-C2437BAE2537}"/>
    <cellStyle name="Normal 4 2 2 2 2 4 3" xfId="14376" xr:uid="{30BA6E01-7EFC-454B-B15E-02B1FC5AE14D}"/>
    <cellStyle name="Normal 4 2 2 2 2 4 4" xfId="17903" xr:uid="{D19BC717-0697-47D3-8DAB-6258F04D1860}"/>
    <cellStyle name="Normal 4 2 2 2 2 5" xfId="11544" xr:uid="{F064D90B-FA40-45CC-AA57-6DFBD0641677}"/>
    <cellStyle name="Normal 4 2 2 2 2 5 2" xfId="15139" xr:uid="{B53F4F12-0908-4897-8C8D-C051E1D3998D}"/>
    <cellStyle name="Normal 4 2 2 2 2 5 3" xfId="18666" xr:uid="{8F970E68-44E3-47B3-A2FC-FB4301542496}"/>
    <cellStyle name="Normal 4 2 2 2 2 6" xfId="13456" xr:uid="{799AC90E-CC67-49B9-8239-F198A49FEEBA}"/>
    <cellStyle name="Normal 4 2 2 2 2 7" xfId="16992" xr:uid="{29A42390-4CEC-45AA-804E-6AF332426F0B}"/>
    <cellStyle name="Normal 4 2 2 2 3" xfId="10260" xr:uid="{74B24C75-0FCB-44A3-9CD2-74CF81F9BDAB}"/>
    <cellStyle name="Normal 4 2 2 2 3 2" xfId="11251" xr:uid="{36DDA870-A8FC-4BFE-85E3-D4CE26DD6EAB}"/>
    <cellStyle name="Normal 4 2 2 2 3 2 2" xfId="12716" xr:uid="{D1481789-91BB-4F76-8E7E-1694A6E0C1BD}"/>
    <cellStyle name="Normal 4 2 2 2 3 2 2 2" xfId="16289" xr:uid="{8EB5128D-D73D-4C48-B929-9B7AAD6A339C}"/>
    <cellStyle name="Normal 4 2 2 2 3 2 2 3" xfId="19816" xr:uid="{957CE049-CB88-447D-8CB1-9C68D246C936}"/>
    <cellStyle name="Normal 4 2 2 2 3 2 3" xfId="14847" xr:uid="{084B80C1-D23C-47D8-81C8-7DDB8B48CB66}"/>
    <cellStyle name="Normal 4 2 2 2 3 2 4" xfId="18374" xr:uid="{4E275386-8F5F-44BF-9267-55D6265FC749}"/>
    <cellStyle name="Normal 4 2 2 2 3 3" xfId="10823" xr:uid="{EF979BCA-6AD5-4068-B753-9CA12ED46831}"/>
    <cellStyle name="Normal 4 2 2 2 3 3 2" xfId="12309" xr:uid="{EEA175C6-C16D-406E-BF38-AD9DFC4A8C93}"/>
    <cellStyle name="Normal 4 2 2 2 3 3 2 2" xfId="15882" xr:uid="{3B6CCA9C-A20C-4C14-A4CB-965CA9F138C6}"/>
    <cellStyle name="Normal 4 2 2 2 3 3 2 3" xfId="19409" xr:uid="{BFACF19D-2F44-42CE-B77C-BFC8A6DC756C}"/>
    <cellStyle name="Normal 4 2 2 2 3 3 3" xfId="14455" xr:uid="{7FA41DFB-96DE-4419-A83B-36F844BBDB0A}"/>
    <cellStyle name="Normal 4 2 2 2 3 3 4" xfId="17982" xr:uid="{550805E6-DD64-4043-BAC6-F5206C4A35A2}"/>
    <cellStyle name="Normal 4 2 2 2 3 4" xfId="11875" xr:uid="{C492C96B-E2BB-46B9-AFA0-5E1A7D832AE6}"/>
    <cellStyle name="Normal 4 2 2 2 3 4 2" xfId="15453" xr:uid="{13E2B214-636B-4B50-AECD-B9C0CB3207C9}"/>
    <cellStyle name="Normal 4 2 2 2 3 4 3" xfId="18980" xr:uid="{5C3819B8-AC60-4309-B8FD-82710145E570}"/>
    <cellStyle name="Normal 4 2 2 2 3 5" xfId="14049" xr:uid="{C7D03637-7819-4825-AA70-36A563F078F5}"/>
    <cellStyle name="Normal 4 2 2 2 3 6" xfId="17576" xr:uid="{9759F7D5-B478-4032-B3E6-D0A6AD43FBBC}"/>
    <cellStyle name="Normal 4 2 2 2 4" xfId="8921" xr:uid="{CA8AEE23-B854-4949-AB12-A66BDEEC1EBA}"/>
    <cellStyle name="Normal 4 2 2 2 4 2" xfId="11295" xr:uid="{E7B3AE0C-31ED-4CCE-9644-C3209485417B}"/>
    <cellStyle name="Normal 4 2 2 2 4 2 2" xfId="12760" xr:uid="{D576C686-529A-4E08-B248-8C884D53B325}"/>
    <cellStyle name="Normal 4 2 2 2 4 2 2 2" xfId="16333" xr:uid="{9DA8C519-8EAB-4CAB-B8CA-5DDC8679AFFE}"/>
    <cellStyle name="Normal 4 2 2 2 4 2 2 3" xfId="19860" xr:uid="{831E28AD-7BFD-4C4A-896F-09376BB5B881}"/>
    <cellStyle name="Normal 4 2 2 2 4 2 3" xfId="14891" xr:uid="{42E9DBB4-A5B5-4BF6-B814-7D70577AC941}"/>
    <cellStyle name="Normal 4 2 2 2 4 2 4" xfId="18418" xr:uid="{D058F6A2-7AE7-47DD-910E-6B4F2E41A964}"/>
    <cellStyle name="Normal 4 2 2 2 4 3" xfId="10871" xr:uid="{CA9CE5B4-5589-4A4B-A0DD-A32F8D9C8FB4}"/>
    <cellStyle name="Normal 4 2 2 2 4 3 2" xfId="12353" xr:uid="{66AA5B9F-CB2D-4004-BE59-BCBB7A3895B9}"/>
    <cellStyle name="Normal 4 2 2 2 4 3 2 2" xfId="15926" xr:uid="{8534289C-4500-4216-A7E6-18B5AC1C9E09}"/>
    <cellStyle name="Normal 4 2 2 2 4 3 2 3" xfId="19453" xr:uid="{0B6DCB53-1808-4A35-B4CC-AAA10E7D5CAF}"/>
    <cellStyle name="Normal 4 2 2 2 4 3 3" xfId="14499" xr:uid="{6B5D6240-BB3A-453F-99BB-3637DA5B3859}"/>
    <cellStyle name="Normal 4 2 2 2 4 3 4" xfId="18026" xr:uid="{0CB8F38F-2685-4E81-AEC7-076CF424F7BB}"/>
    <cellStyle name="Normal 4 2 2 2 4 4" xfId="11718" xr:uid="{2AE60B63-6C6C-4225-B17A-0D47854E291D}"/>
    <cellStyle name="Normal 4 2 2 2 4 4 2" xfId="15297" xr:uid="{12A10580-F1EA-4E1A-B149-AF138540709B}"/>
    <cellStyle name="Normal 4 2 2 2 4 4 3" xfId="18824" xr:uid="{7E6C5CD3-5E7E-4D54-8D5F-78517654E62A}"/>
    <cellStyle name="Normal 4 2 2 2 4 5" xfId="13901" xr:uid="{ECE200EC-2F2C-4005-AC90-CC1BAAE489CC}"/>
    <cellStyle name="Normal 4 2 2 2 4 6" xfId="17434" xr:uid="{C42B5406-92C3-4052-8672-9762FF802F30}"/>
    <cellStyle name="Normal 4 2 2 2 5" xfId="11105" xr:uid="{B99E130B-C912-4E62-BD63-55DA99791E47}"/>
    <cellStyle name="Normal 4 2 2 2 5 2" xfId="12556" xr:uid="{D7EC4681-909E-4FF2-A469-1840AEDBC562}"/>
    <cellStyle name="Normal 4 2 2 2 5 2 2" xfId="16129" xr:uid="{5E86524F-DC7E-4513-821B-A99CC90144BF}"/>
    <cellStyle name="Normal 4 2 2 2 5 2 3" xfId="19656" xr:uid="{50CFB0FD-1277-471D-90F8-BE293FC792D9}"/>
    <cellStyle name="Normal 4 2 2 2 5 3" xfId="14701" xr:uid="{72BF363F-8CFD-4F01-94D9-27A2426AB955}"/>
    <cellStyle name="Normal 4 2 2 2 5 4" xfId="18228" xr:uid="{35DAC251-A411-458C-9CD5-81EFC53B0B32}"/>
    <cellStyle name="Normal 4 2 2 2 6" xfId="10676" xr:uid="{09069C6D-7F36-4EFB-82CE-6337508FC619}"/>
    <cellStyle name="Normal 4 2 2 2 6 2" xfId="12156" xr:uid="{F271DA9F-E016-4695-9CFB-55F6927649F6}"/>
    <cellStyle name="Normal 4 2 2 2 6 2 2" xfId="15729" xr:uid="{DBE947AE-CF5D-4CDD-A9EF-8541D2AA5313}"/>
    <cellStyle name="Normal 4 2 2 2 6 2 3" xfId="19256" xr:uid="{17687B0E-010A-4DEF-B19E-2862B5C44D2E}"/>
    <cellStyle name="Normal 4 2 2 2 6 3" xfId="14308" xr:uid="{08990701-E8D1-4EEF-A2C2-7D37540FC9B4}"/>
    <cellStyle name="Normal 4 2 2 2 6 4" xfId="17835" xr:uid="{109564B8-6D03-4B8E-AB5F-9F7A713050B8}"/>
    <cellStyle name="Normal 4 2 2 2 7" xfId="11460" xr:uid="{67F6235E-5DD0-4F7E-8880-A0F683597109}"/>
    <cellStyle name="Normal 4 2 2 2 7 2" xfId="15055" xr:uid="{6BD4220D-8111-461D-803E-D778A31417EE}"/>
    <cellStyle name="Normal 4 2 2 2 7 3" xfId="18582" xr:uid="{7C5E4222-C540-4B40-AD4F-E99D89777728}"/>
    <cellStyle name="Normal 4 2 2 2 8" xfId="13646" xr:uid="{A04C29C4-6E48-45AB-8ED4-5AA626AF6E28}"/>
    <cellStyle name="Normal 4 2 2 2 9" xfId="17182" xr:uid="{FCA2B16B-318C-4B0F-BF76-DDDF82EE13FE}"/>
    <cellStyle name="Normal 4 2 2 3" xfId="7141" xr:uid="{A8C9912E-DAFD-4D75-938F-881C50EFACB5}"/>
    <cellStyle name="Normal 4 2 2 3 2" xfId="10269" xr:uid="{E0BBE101-99F2-48A1-B4B8-FF9946698700}"/>
    <cellStyle name="Normal 4 2 2 3 2 2" xfId="11355" xr:uid="{94EBB0F7-B956-4F02-9644-94484DDFEB99}"/>
    <cellStyle name="Normal 4 2 2 3 2 2 2" xfId="12820" xr:uid="{20EBC741-47BE-44D5-980A-6A9C63B743B7}"/>
    <cellStyle name="Normal 4 2 2 3 2 2 2 2" xfId="16393" xr:uid="{97162203-69C4-40D1-9531-4A282C8C7C50}"/>
    <cellStyle name="Normal 4 2 2 3 2 2 2 3" xfId="19920" xr:uid="{5CC5E0ED-31D0-469F-A0AC-2CF6D95042B6}"/>
    <cellStyle name="Normal 4 2 2 3 2 2 3" xfId="14951" xr:uid="{4DE54855-E5B2-45AC-AFE2-26F939B03924}"/>
    <cellStyle name="Normal 4 2 2 3 2 2 4" xfId="18478" xr:uid="{7B0CECD4-34EE-4BB4-AC31-852510749B2F}"/>
    <cellStyle name="Normal 4 2 2 3 2 3" xfId="10931" xr:uid="{9FE76C2F-7BA7-4601-86BA-FD64F59EBDB2}"/>
    <cellStyle name="Normal 4 2 2 3 2 3 2" xfId="12413" xr:uid="{4EB9615E-123D-49BF-A432-AC9F2B52DCB1}"/>
    <cellStyle name="Normal 4 2 2 3 2 3 2 2" xfId="15986" xr:uid="{FB77C22A-6A60-43E5-9E9D-081D9159E423}"/>
    <cellStyle name="Normal 4 2 2 3 2 3 2 3" xfId="19513" xr:uid="{F6F43A89-35E8-4392-83B4-3FEC4A9FBC0E}"/>
    <cellStyle name="Normal 4 2 2 3 2 3 3" xfId="14559" xr:uid="{7DF0BDEA-F12B-4731-86D2-432565559A0F}"/>
    <cellStyle name="Normal 4 2 2 3 2 3 4" xfId="18086" xr:uid="{187C98B6-F6F9-42A5-8A47-026A57E08BB8}"/>
    <cellStyle name="Normal 4 2 2 3 2 4" xfId="11882" xr:uid="{DCC95632-EE15-459B-856E-5EB5F1651262}"/>
    <cellStyle name="Normal 4 2 2 3 2 4 2" xfId="15460" xr:uid="{89E72AC5-1D16-4908-9295-A94DC649CAC7}"/>
    <cellStyle name="Normal 4 2 2 3 2 4 3" xfId="18987" xr:uid="{0D8962AB-3F99-45AE-8F7C-62BAFC8CF63E}"/>
    <cellStyle name="Normal 4 2 2 3 2 5" xfId="14056" xr:uid="{B106877A-1FCB-41B3-BF9B-02A2594CB388}"/>
    <cellStyle name="Normal 4 2 2 3 2 6" xfId="17583" xr:uid="{422ADC30-FC5E-4406-9BBF-36DA415352EA}"/>
    <cellStyle name="Normal 4 2 2 3 3" xfId="9548" xr:uid="{73C14479-F601-4EDC-8467-98664C69FF94}"/>
    <cellStyle name="Normal 4 2 2 3 3 2" xfId="11128" xr:uid="{EB23348F-4E2A-48F3-9405-9E434048B4D6}"/>
    <cellStyle name="Normal 4 2 2 3 3 2 2" xfId="12580" xr:uid="{D00CA558-B764-4E64-8310-B6CBF079A32A}"/>
    <cellStyle name="Normal 4 2 2 3 3 2 2 2" xfId="16153" xr:uid="{996911BA-7BB1-4597-9CBE-5739AD31AEF3}"/>
    <cellStyle name="Normal 4 2 2 3 3 2 2 3" xfId="19680" xr:uid="{38626A8E-F7BC-4F37-8A89-58FE4E8BD0B4}"/>
    <cellStyle name="Normal 4 2 2 3 3 2 3" xfId="14724" xr:uid="{6821BB77-37B4-4FB1-94E7-20EAFB3F8DC9}"/>
    <cellStyle name="Normal 4 2 2 3 3 2 4" xfId="18251" xr:uid="{1922AA4E-2D51-4598-910A-EF28DD5EBD46}"/>
    <cellStyle name="Normal 4 2 2 3 3 3" xfId="26023" xr:uid="{9A341CC3-DB89-4870-B78C-386AA2260E41}"/>
    <cellStyle name="Normal 4 2 2 3 3 3 2" xfId="34991" xr:uid="{2CD6D179-7BA5-4432-8D2B-470E3B101D95}"/>
    <cellStyle name="Normal 4 2 2 3 3 3 3" xfId="41357" xr:uid="{20CB0867-EDC6-4F61-B9B4-7F044CBAA6B3}"/>
    <cellStyle name="Normal 4 2 2 3 3 4" xfId="21999" xr:uid="{A4F80465-50B5-452B-83F9-6D3D3EACDC9A}"/>
    <cellStyle name="Normal 4 2 2 3 3 4 2" xfId="30009" xr:uid="{BD23A0AB-4E32-4FB6-9A3E-41E04E9C0BAF}"/>
    <cellStyle name="Normal 4 2 2 3 3 5" xfId="28068" xr:uid="{F89D5DED-86EF-4506-B95B-E7C6CCF45CC4}"/>
    <cellStyle name="Normal 4 2 2 3 3 6" xfId="37376" xr:uid="{D4E9FA3E-DBF2-423C-BFB8-42F0A1512C4B}"/>
    <cellStyle name="Normal 4 2 2 3 4" xfId="10700" xr:uid="{692149C5-17E8-41F0-AAD9-1C82A93687C9}"/>
    <cellStyle name="Normal 4 2 2 3 4 2" xfId="12180" xr:uid="{4410AD87-E289-4885-8DF5-50A3D3EA0A59}"/>
    <cellStyle name="Normal 4 2 2 3 4 2 2" xfId="15753" xr:uid="{C13A32D4-6DD0-458B-B75F-92A53580951A}"/>
    <cellStyle name="Normal 4 2 2 3 4 2 3" xfId="19280" xr:uid="{7EF60ADB-34E1-4495-81A7-2F2AB5943CA1}"/>
    <cellStyle name="Normal 4 2 2 3 4 3" xfId="14332" xr:uid="{DB5F264A-AC5A-4E2C-90B6-83061ECE95E0}"/>
    <cellStyle name="Normal 4 2 2 3 4 4" xfId="17859" xr:uid="{B49908B7-C9B6-47CC-9791-1188F829026B}"/>
    <cellStyle name="Normal 4 2 2 3 5" xfId="11520" xr:uid="{A2D1E4BE-CD02-440D-991C-CCE76543DB1E}"/>
    <cellStyle name="Normal 4 2 2 3 5 2" xfId="15115" xr:uid="{BCBF96EA-06F5-4A4F-93A6-2D9E1813D5C1}"/>
    <cellStyle name="Normal 4 2 2 3 5 3" xfId="18642" xr:uid="{EC25B6EC-232C-4996-B4A9-30BFB064EB7C}"/>
    <cellStyle name="Normal 4 2 2 3 6" xfId="13601" xr:uid="{E555E79C-FA6C-4434-A778-86DC3FCA467C}"/>
    <cellStyle name="Normal 4 2 2 3 6 2" xfId="29401" xr:uid="{6C537A4F-9B27-4252-8657-19A64D548BC9}"/>
    <cellStyle name="Normal 4 2 2 3 7" xfId="17137" xr:uid="{EF29D8E0-0DC0-4AF3-986A-9243E856CD88}"/>
    <cellStyle name="Normal 4 2 2 3 8" xfId="36632" xr:uid="{69115A9F-A915-443E-897E-023BF7BB9287}"/>
    <cellStyle name="Normal 4 2 2 4" xfId="7328" xr:uid="{D6FE3A5C-D9C3-4893-A90A-F1750D81CBE0}"/>
    <cellStyle name="Normal 4 2 2 4 2" xfId="10316" xr:uid="{B803A612-2924-4DAD-8853-DEACEF9B7D67}"/>
    <cellStyle name="Normal 4 2 2 4 2 2" xfId="11331" xr:uid="{6BBB0A97-BA45-42C9-9779-03637CBC1004}"/>
    <cellStyle name="Normal 4 2 2 4 2 2 2" xfId="12796" xr:uid="{E9D0EAF2-F1BC-4392-ABCC-44C20EC09454}"/>
    <cellStyle name="Normal 4 2 2 4 2 2 2 2" xfId="16369" xr:uid="{00EF6E66-CF80-4F7B-B1B7-984C37168217}"/>
    <cellStyle name="Normal 4 2 2 4 2 2 2 3" xfId="19896" xr:uid="{52EEEF0F-A988-4224-875C-F5CDD2C9A641}"/>
    <cellStyle name="Normal 4 2 2 4 2 2 3" xfId="14927" xr:uid="{6850E173-F09C-46F4-9CEE-157B79FEA746}"/>
    <cellStyle name="Normal 4 2 2 4 2 2 4" xfId="18454" xr:uid="{27180D9D-1039-4A6C-AF84-F8D9F651C1D6}"/>
    <cellStyle name="Normal 4 2 2 4 2 3" xfId="10907" xr:uid="{FF185D5A-23FC-4EDF-9E36-AD5855E0B100}"/>
    <cellStyle name="Normal 4 2 2 4 2 3 2" xfId="12389" xr:uid="{4F7F8765-FAC1-4D88-A59C-42059D126202}"/>
    <cellStyle name="Normal 4 2 2 4 2 3 2 2" xfId="15962" xr:uid="{48EA64DC-664A-427E-9DF4-800ADFEB57B2}"/>
    <cellStyle name="Normal 4 2 2 4 2 3 2 3" xfId="19489" xr:uid="{F5BC404B-0BEA-4AF2-967F-39E85C75A445}"/>
    <cellStyle name="Normal 4 2 2 4 2 3 3" xfId="14535" xr:uid="{9A3B27DD-9021-4C85-808D-E07EF8401F46}"/>
    <cellStyle name="Normal 4 2 2 4 2 3 4" xfId="18062" xr:uid="{7CA19FA1-63A1-41DD-AB76-116B459612D4}"/>
    <cellStyle name="Normal 4 2 2 4 2 4" xfId="11914" xr:uid="{33F4E374-7C58-4BFC-9506-01555A71ED18}"/>
    <cellStyle name="Normal 4 2 2 4 2 4 2" xfId="15492" xr:uid="{A5F0D819-6A37-485C-AD56-96718816D2B6}"/>
    <cellStyle name="Normal 4 2 2 4 2 4 3" xfId="19019" xr:uid="{C9ACBC37-98BD-41DF-B20B-302D6CFA27F9}"/>
    <cellStyle name="Normal 4 2 2 4 2 5" xfId="14088" xr:uid="{19158C56-0679-4479-89B3-58020ABC8D8D}"/>
    <cellStyle name="Normal 4 2 2 4 2 6" xfId="17615" xr:uid="{4F610688-9B49-4420-A3C0-248F9B6BACD1}"/>
    <cellStyle name="Normal 4 2 2 4 3" xfId="9018" xr:uid="{9FAB979C-CFF6-4DFD-B3EC-AF8D34B08182}"/>
    <cellStyle name="Normal 4 2 2 4 3 2" xfId="11195" xr:uid="{CC9A00B7-16F6-4021-8295-FB00B2350AC0}"/>
    <cellStyle name="Normal 4 2 2 4 3 2 2" xfId="12660" xr:uid="{CCC55399-579E-4E6C-B2DB-009F6155E366}"/>
    <cellStyle name="Normal 4 2 2 4 3 2 2 2" xfId="16233" xr:uid="{79AD779C-BE4D-4CD9-A0B4-465EFEBF961B}"/>
    <cellStyle name="Normal 4 2 2 4 3 2 2 3" xfId="19760" xr:uid="{B85A7D36-E3AE-4E24-B362-88BBE6F34426}"/>
    <cellStyle name="Normal 4 2 2 4 3 2 3" xfId="14791" xr:uid="{62BEBCCB-E525-4B60-899C-297956460074}"/>
    <cellStyle name="Normal 4 2 2 4 3 2 4" xfId="18318" xr:uid="{7077E3A3-4675-49FB-AEF5-F49DFD0B9881}"/>
    <cellStyle name="Normal 4 2 2 4 3 3" xfId="38864" xr:uid="{C538358C-9BB7-468C-A736-E3600F9133B6}"/>
    <cellStyle name="Normal 4 2 2 4 4" xfId="10768" xr:uid="{F58DF3B7-6FB9-4919-823C-8A80BB320A33}"/>
    <cellStyle name="Normal 4 2 2 4 4 2" xfId="12253" xr:uid="{6FA44950-48FB-4520-821B-8A5224B96151}"/>
    <cellStyle name="Normal 4 2 2 4 4 2 2" xfId="15826" xr:uid="{B01E4C56-1123-4D6B-9FB4-3538324E1AE3}"/>
    <cellStyle name="Normal 4 2 2 4 4 2 3" xfId="19353" xr:uid="{64752E2A-47E0-4808-86E6-8C139494D3AB}"/>
    <cellStyle name="Normal 4 2 2 4 4 3" xfId="14400" xr:uid="{6761BAEA-F764-41DA-AFAC-7CE519C01A24}"/>
    <cellStyle name="Normal 4 2 2 4 4 4" xfId="17927" xr:uid="{43927164-171C-42A1-8F9A-7E55DAF78620}"/>
    <cellStyle name="Normal 4 2 2 4 5" xfId="11496" xr:uid="{ABE31916-5B02-49A1-A113-8398FBBF4A13}"/>
    <cellStyle name="Normal 4 2 2 4 5 2" xfId="15091" xr:uid="{D13F25DA-E55E-42EB-9776-DAC8CF8E1910}"/>
    <cellStyle name="Normal 4 2 2 4 5 3" xfId="18618" xr:uid="{6A311CC7-52AE-4559-A85B-EAC34A7C5721}"/>
    <cellStyle name="Normal 4 2 2 4 6" xfId="13758" xr:uid="{BF042220-0BBD-40BF-9C11-14071261F4C2}"/>
    <cellStyle name="Normal 4 2 2 4 7" xfId="17294" xr:uid="{26C39561-1592-46FA-9522-B59CF519278D}"/>
    <cellStyle name="Normal 4 2 2 5" xfId="7488" xr:uid="{ABDBEA2E-ABCB-4CFE-BE2F-268A26C3A6AC}"/>
    <cellStyle name="Normal 4 2 2 5 2" xfId="10362" xr:uid="{99B64A59-EBA7-4C01-8A6E-DB6FCCBF13F9}"/>
    <cellStyle name="Normal 4 2 2 5 2 2" xfId="11939" xr:uid="{6DCF0ABD-9586-49CF-B880-7F9F52CDDE74}"/>
    <cellStyle name="Normal 4 2 2 5 2 2 2" xfId="15517" xr:uid="{192FDA81-B952-4704-8532-9A681CC73CEB}"/>
    <cellStyle name="Normal 4 2 2 5 2 2 3" xfId="19044" xr:uid="{4B434599-5F70-4516-A7D0-4FC03B17D573}"/>
    <cellStyle name="Normal 4 2 2 5 2 3" xfId="14113" xr:uid="{EC3D3F63-C447-4A86-9633-B028D8F7AAA8}"/>
    <cellStyle name="Normal 4 2 2 5 2 4" xfId="17640" xr:uid="{F2E36671-D9D6-4FC6-9E91-0C330AA68123}"/>
    <cellStyle name="Normal 4 2 2 5 3" xfId="24565" xr:uid="{61E76085-B07E-4F42-9DC4-6E6A919EDE3E}"/>
    <cellStyle name="Normal 4 2 2 5 3 2" xfId="33181" xr:uid="{2E8AC4D0-14B4-45EC-8078-72F6A980C43D}"/>
    <cellStyle name="Normal 4 2 2 5 3 3" xfId="41546" xr:uid="{B8C29E99-27BB-40E8-B265-BACB2CF276D9}"/>
    <cellStyle name="Normal 4 2 2 5 4" xfId="22156" xr:uid="{256FC7B6-D998-450C-B843-1EA501FEE004}"/>
    <cellStyle name="Normal 4 2 2 5 4 2" xfId="30213" xr:uid="{2E0527C8-0379-4E0E-BEE8-41596499835D}"/>
    <cellStyle name="Normal 4 2 2 5 5" xfId="28262" xr:uid="{11491BAA-A13B-47E5-BE54-72B86DF1E08A}"/>
    <cellStyle name="Normal 4 2 2 5 6" xfId="37579" xr:uid="{3BED14EA-0419-4270-8323-86FDA83C0B2A}"/>
    <cellStyle name="Normal 4 2 2 6" xfId="8066" xr:uid="{8681E72B-0624-48BF-B525-7713598A7FE8}"/>
    <cellStyle name="Normal 4 2 2 6 2" xfId="11271" xr:uid="{035B5370-6D32-408B-BC74-23A749E10049}"/>
    <cellStyle name="Normal 4 2 2 6 2 2" xfId="12736" xr:uid="{CAFED7B4-262A-4789-A118-327072D2D551}"/>
    <cellStyle name="Normal 4 2 2 6 2 2 2" xfId="16309" xr:uid="{C1A0FDDD-D781-4236-998D-8003FB10C1F8}"/>
    <cellStyle name="Normal 4 2 2 6 2 2 3" xfId="19836" xr:uid="{4480E464-EC6B-4245-8930-0B4F9FFEBD4F}"/>
    <cellStyle name="Normal 4 2 2 6 2 3" xfId="14867" xr:uid="{9C071C08-E7EC-41A2-BF2A-A2614895FC53}"/>
    <cellStyle name="Normal 4 2 2 6 2 4" xfId="18394" xr:uid="{9C36ACEA-C103-443E-BD37-3D1490928BF9}"/>
    <cellStyle name="Normal 4 2 2 6 3" xfId="10847" xr:uid="{46ED344E-C697-4083-A384-CA96E1AE4406}"/>
    <cellStyle name="Normal 4 2 2 6 3 2" xfId="12329" xr:uid="{E8D1D088-A788-445C-8636-BAF4FBFAD1C5}"/>
    <cellStyle name="Normal 4 2 2 6 3 2 2" xfId="15902" xr:uid="{EF1C52E4-3F6F-4E47-927C-24DE93BC9E39}"/>
    <cellStyle name="Normal 4 2 2 6 3 2 3" xfId="19429" xr:uid="{8C7A8CF9-1BDA-4036-A885-F90B4EAA2ECD}"/>
    <cellStyle name="Normal 4 2 2 6 3 3" xfId="14475" xr:uid="{E87292D7-5001-440A-8524-DD9FBD446DA0}"/>
    <cellStyle name="Normal 4 2 2 6 3 4" xfId="18002" xr:uid="{1563523F-8D09-4F9F-9B46-989ECE7CBCC6}"/>
    <cellStyle name="Normal 4 2 2 6 4" xfId="21644" xr:uid="{F8B432AE-169C-463E-8D03-8537DEA10A62}"/>
    <cellStyle name="Normal 4 2 2 6 4 2" xfId="29607" xr:uid="{A537D894-C7DC-44CE-B18D-DB11EE6760B3}"/>
    <cellStyle name="Normal 4 2 2 6 5" xfId="27686" xr:uid="{DAEF8F02-2CF0-4BCF-A5FE-EDFA6B5EB889}"/>
    <cellStyle name="Normal 4 2 2 6 6" xfId="36975" xr:uid="{928997A5-FA28-47E2-AD3A-15922BEC98E7}"/>
    <cellStyle name="Normal 4 2 2 7" xfId="11049" xr:uid="{C587EED1-7866-48F8-9756-5D4606FBBE90}"/>
    <cellStyle name="Normal 4 2 2 7 2" xfId="12500" xr:uid="{2D10E92B-DFD1-4017-BB04-A087D31A16EA}"/>
    <cellStyle name="Normal 4 2 2 7 2 2" xfId="16073" xr:uid="{3F5C7616-34A7-4FB9-ADA9-8EC85D8509AB}"/>
    <cellStyle name="Normal 4 2 2 7 2 3" xfId="19600" xr:uid="{9A013835-AB4B-4942-9232-7A3705014603}"/>
    <cellStyle name="Normal 4 2 2 7 3" xfId="14645" xr:uid="{406F1E02-D7AF-4117-9D31-D20A34E83840}"/>
    <cellStyle name="Normal 4 2 2 7 4" xfId="18172" xr:uid="{A539ACD7-2C39-4646-8763-D9056D594544}"/>
    <cellStyle name="Normal 4 2 2 8" xfId="10633" xr:uid="{ED2E086A-19C2-403C-B1C6-50F3FFBA9369}"/>
    <cellStyle name="Normal 4 2 2 8 2" xfId="12100" xr:uid="{15CEFAE4-A48F-4736-B508-02BE7E9DE5D0}"/>
    <cellStyle name="Normal 4 2 2 8 2 2" xfId="15673" xr:uid="{228F3D69-A18C-44CE-B11D-313F13BB3A1B}"/>
    <cellStyle name="Normal 4 2 2 8 2 3" xfId="19200" xr:uid="{88052721-6A22-42AE-B8B2-CA7E99CCC9D1}"/>
    <cellStyle name="Normal 4 2 2 8 3" xfId="14265" xr:uid="{7A8E715D-D8B0-4FB1-8783-6A1754430D70}"/>
    <cellStyle name="Normal 4 2 2 8 4" xfId="17792" xr:uid="{1131A546-4451-44E4-81F3-49BD73C4E086}"/>
    <cellStyle name="Normal 4 2 2 9" xfId="11436" xr:uid="{8C4A6A48-206E-4AD8-B4E1-EB6BAEAD3730}"/>
    <cellStyle name="Normal 4 2 2 9 2" xfId="15031" xr:uid="{BCA192B6-2A64-4085-94DE-A25EE849EC44}"/>
    <cellStyle name="Normal 4 2 2 9 3" xfId="18558" xr:uid="{6524B113-F2CD-4DE7-9BEF-B4491A26EAC0}"/>
    <cellStyle name="Normal 4 2 3" xfId="768" xr:uid="{8038967C-2CF7-4727-837B-2DC6B297581C}"/>
    <cellStyle name="Normal 4 2 3 10" xfId="17189" xr:uid="{744D37F5-BCE8-47B4-8724-B05A10C74E5B}"/>
    <cellStyle name="Normal 4 2 3 11" xfId="7193" xr:uid="{84D9B416-9780-4B8E-8601-186C0EE954F7}"/>
    <cellStyle name="Normal 4 2 3 2" xfId="7181" xr:uid="{9CFBF33E-874C-475D-AE10-A8D4BB308338}"/>
    <cellStyle name="Normal 4 2 3 2 2" xfId="7335" xr:uid="{ED958D63-05E9-4E16-8ED3-F018B734AE7E}"/>
    <cellStyle name="Normal 4 2 3 2 2 2" xfId="10287" xr:uid="{0F9EC48F-8339-496C-ABE0-6607EC065CF1}"/>
    <cellStyle name="Normal 4 2 3 2 2 2 2" xfId="11387" xr:uid="{6E4CC103-3A5D-46DD-AEF4-11A1FF06E9EB}"/>
    <cellStyle name="Normal 4 2 3 2 2 2 2 2" xfId="12852" xr:uid="{0D6A12A1-17EA-4D34-885D-740F5320601A}"/>
    <cellStyle name="Normal 4 2 3 2 2 2 2 2 2" xfId="16425" xr:uid="{83C50A10-0026-442E-97C8-A479AB8B7C73}"/>
    <cellStyle name="Normal 4 2 3 2 2 2 2 2 3" xfId="19952" xr:uid="{5EB57376-D704-48E1-AC17-5F8574CC59AE}"/>
    <cellStyle name="Normal 4 2 3 2 2 2 2 3" xfId="14983" xr:uid="{7A8A1909-1CA4-451B-8A64-F7764FB30A71}"/>
    <cellStyle name="Normal 4 2 3 2 2 2 2 4" xfId="18510" xr:uid="{97667E73-6060-4D31-8A72-EB635268E666}"/>
    <cellStyle name="Normal 4 2 3 2 2 2 3" xfId="11896" xr:uid="{171FB083-F5CF-4682-8B6E-39157D213968}"/>
    <cellStyle name="Normal 4 2 3 2 2 2 3 2" xfId="15474" xr:uid="{81164891-4068-4249-91B9-BC49C51F0510}"/>
    <cellStyle name="Normal 4 2 3 2 2 2 3 3" xfId="19001" xr:uid="{BC661249-B1C0-4E1B-858D-2CFD50F901BA}"/>
    <cellStyle name="Normal 4 2 3 2 2 2 4" xfId="14070" xr:uid="{47EF4C15-4901-4AD9-AED4-8A3EB61A4AD1}"/>
    <cellStyle name="Normal 4 2 3 2 2 2 5" xfId="17597" xr:uid="{A5DDADF6-952D-411D-8CD3-BD230BB21B6C}"/>
    <cellStyle name="Normal 4 2 3 2 2 3" xfId="10963" xr:uid="{BCC9CFE4-2B57-48AE-8908-9BDB7AE9F17E}"/>
    <cellStyle name="Normal 4 2 3 2 2 3 2" xfId="12445" xr:uid="{B0A6EAAC-9D5E-4522-8725-D7286A599180}"/>
    <cellStyle name="Normal 4 2 3 2 2 3 2 2" xfId="16018" xr:uid="{E25CEE18-D088-4FA5-824B-F2E4BD171BAC}"/>
    <cellStyle name="Normal 4 2 3 2 2 3 2 3" xfId="19545" xr:uid="{BC868C89-0944-4944-8E9B-9DEF586C442B}"/>
    <cellStyle name="Normal 4 2 3 2 2 3 3" xfId="14591" xr:uid="{4528313B-BEE5-41A1-8F33-ED3DDEAE9A3D}"/>
    <cellStyle name="Normal 4 2 3 2 2 3 4" xfId="18118" xr:uid="{1430D60A-8420-4E83-A9D9-7583C72F4EDD}"/>
    <cellStyle name="Normal 4 2 3 2 2 4" xfId="11552" xr:uid="{1F8D2CA7-FBE8-47D2-A1EB-C6694D11FD89}"/>
    <cellStyle name="Normal 4 2 3 2 2 4 2" xfId="15147" xr:uid="{42F2BB3F-3A0A-460F-9CD4-2EE0CE47A212}"/>
    <cellStyle name="Normal 4 2 3 2 2 4 3" xfId="18674" xr:uid="{15337ACD-8A27-44BE-BB6C-82BB34C9C150}"/>
    <cellStyle name="Normal 4 2 3 2 2 5" xfId="13759" xr:uid="{15693C00-24E5-479B-BD86-A6D7EB3C2AB7}"/>
    <cellStyle name="Normal 4 2 3 2 2 6" xfId="17295" xr:uid="{BB9D4FBA-5EDD-42B2-AD81-7740AE6320F1}"/>
    <cellStyle name="Normal 4 2 3 2 3" xfId="9549" xr:uid="{F925FDB7-8864-4387-98AA-40BE780C181C}"/>
    <cellStyle name="Normal 4 2 3 2 3 2" xfId="11303" xr:uid="{EFEA2E12-3A63-442F-AB04-6435EE3534E4}"/>
    <cellStyle name="Normal 4 2 3 2 3 2 2" xfId="12768" xr:uid="{DE4ACBF4-F2EA-42EB-B585-6F538E420FE7}"/>
    <cellStyle name="Normal 4 2 3 2 3 2 2 2" xfId="16341" xr:uid="{3128E75E-6BF3-4032-96F5-8D86CE1D2A90}"/>
    <cellStyle name="Normal 4 2 3 2 3 2 2 3" xfId="19868" xr:uid="{BFEB214B-7DB5-4BF2-B590-B6EA3D2C0A1E}"/>
    <cellStyle name="Normal 4 2 3 2 3 2 3" xfId="14899" xr:uid="{48350411-8BE3-44BD-9226-33F012F185A9}"/>
    <cellStyle name="Normal 4 2 3 2 3 2 4" xfId="18426" xr:uid="{E7616AF5-FF72-4141-B686-777941E0AD85}"/>
    <cellStyle name="Normal 4 2 3 2 3 3" xfId="10879" xr:uid="{11EEB543-4113-4F17-A60C-8FBF537F4B59}"/>
    <cellStyle name="Normal 4 2 3 2 3 3 2" xfId="12361" xr:uid="{00FCDA6D-C981-468D-8DE9-A3666CA44605}"/>
    <cellStyle name="Normal 4 2 3 2 3 3 2 2" xfId="15934" xr:uid="{418EE1B2-2273-4349-9CCA-63288393ACA1}"/>
    <cellStyle name="Normal 4 2 3 2 3 3 2 3" xfId="19461" xr:uid="{CB4588C6-B426-4D5D-9109-34CEDE2912E6}"/>
    <cellStyle name="Normal 4 2 3 2 3 3 3" xfId="14507" xr:uid="{F0BC61DF-A9C2-42BF-9962-9106815EA33A}"/>
    <cellStyle name="Normal 4 2 3 2 3 3 4" xfId="18034" xr:uid="{44227D6D-D83F-4C8E-8E81-8348BF6CC4F3}"/>
    <cellStyle name="Normal 4 2 3 2 4" xfId="11160" xr:uid="{21DE2146-B5D2-4DAE-B43C-501632E3619F}"/>
    <cellStyle name="Normal 4 2 3 2 4 2" xfId="12625" xr:uid="{CF26B380-8359-4E06-80DE-E4CA3847C3C9}"/>
    <cellStyle name="Normal 4 2 3 2 4 2 2" xfId="16198" xr:uid="{7269FF45-E9B3-4017-9790-623521139A7B}"/>
    <cellStyle name="Normal 4 2 3 2 4 2 3" xfId="19725" xr:uid="{0B487CA8-D9C9-45D2-A6F6-5167AD0CE3B7}"/>
    <cellStyle name="Normal 4 2 3 2 4 3" xfId="14756" xr:uid="{A8F73ED1-4AEB-4B52-BA78-20371084D0E6}"/>
    <cellStyle name="Normal 4 2 3 2 4 4" xfId="18283" xr:uid="{FAFAB9BD-B4B8-4D3B-9ABE-15145A9FA41B}"/>
    <cellStyle name="Normal 4 2 3 2 5" xfId="10733" xr:uid="{C83494A1-82D8-4453-B3F8-AF0DFDAFDEEF}"/>
    <cellStyle name="Normal 4 2 3 2 5 2" xfId="12218" xr:uid="{9E4BC750-1556-4C62-AA1B-E2A673C94A24}"/>
    <cellStyle name="Normal 4 2 3 2 5 2 2" xfId="15791" xr:uid="{E443F7E2-F2B1-4F70-9C60-A5D59D2F339C}"/>
    <cellStyle name="Normal 4 2 3 2 5 2 3" xfId="19318" xr:uid="{E9D4042E-030E-4943-AA51-AC411A638639}"/>
    <cellStyle name="Normal 4 2 3 2 5 3" xfId="14365" xr:uid="{049C6484-B34D-4824-9434-8B812D84EE79}"/>
    <cellStyle name="Normal 4 2 3 2 5 4" xfId="17892" xr:uid="{058EBCD3-E740-4A17-9645-FFD0A5B2E224}"/>
    <cellStyle name="Normal 4 2 3 2 6" xfId="11468" xr:uid="{6F0A7B1F-34CD-42C4-BBB9-25C18E501B1C}"/>
    <cellStyle name="Normal 4 2 3 2 6 2" xfId="15063" xr:uid="{231C36DA-F010-45C5-8C74-2838A09ACB89}"/>
    <cellStyle name="Normal 4 2 3 2 6 3" xfId="18590" xr:uid="{49133602-3716-422A-A910-099BA3590CFF}"/>
    <cellStyle name="Normal 4 2 3 2 7" xfId="13641" xr:uid="{893DD91F-2226-458A-8461-04C4BA040FFE}"/>
    <cellStyle name="Normal 4 2 3 2 8" xfId="17177" xr:uid="{B4763BBC-0145-4C16-8674-1583CF3D2BF9}"/>
    <cellStyle name="Normal 4 2 3 3" xfId="6940" xr:uid="{E91608C0-65F1-4172-BA93-298CABFCA226}"/>
    <cellStyle name="Normal 4 2 3 3 2" xfId="9046" xr:uid="{4E69899C-AA90-47BC-9332-7B89184905C7}"/>
    <cellStyle name="Normal 4 2 3 3 2 2" xfId="11363" xr:uid="{9A332555-6934-4C59-81C3-E1488922E867}"/>
    <cellStyle name="Normal 4 2 3 3 2 2 2" xfId="12828" xr:uid="{D7966918-D200-495F-B297-968A1145D64E}"/>
    <cellStyle name="Normal 4 2 3 3 2 2 2 2" xfId="16401" xr:uid="{EC3E4780-1F59-4496-B029-60EEFC7EF423}"/>
    <cellStyle name="Normal 4 2 3 3 2 2 2 3" xfId="19928" xr:uid="{93BDBB22-394A-4580-A1E9-1D3E7ADF3FA2}"/>
    <cellStyle name="Normal 4 2 3 3 2 2 3" xfId="14959" xr:uid="{5D3CE46C-6D1E-438F-954B-42A4159D7D5A}"/>
    <cellStyle name="Normal 4 2 3 3 2 2 4" xfId="18486" xr:uid="{259DA9B8-0446-458B-8D5D-A9C4571B722E}"/>
    <cellStyle name="Normal 4 2 3 3 2 3" xfId="10939" xr:uid="{5FA28773-42C4-4904-89AA-C7CD80BED28E}"/>
    <cellStyle name="Normal 4 2 3 3 2 3 2" xfId="12421" xr:uid="{1A6492B3-5DA9-427B-92EC-EC7A3BDEC651}"/>
    <cellStyle name="Normal 4 2 3 3 2 3 2 2" xfId="15994" xr:uid="{6C5CC4B7-52B6-4E3B-9525-FC5938273E91}"/>
    <cellStyle name="Normal 4 2 3 3 2 3 2 3" xfId="19521" xr:uid="{53530E87-3D84-445D-A441-C281D39FB7E1}"/>
    <cellStyle name="Normal 4 2 3 3 2 3 3" xfId="14567" xr:uid="{E263F48E-034C-4BDF-B4C8-723503C973A6}"/>
    <cellStyle name="Normal 4 2 3 3 2 3 4" xfId="18094" xr:uid="{44FA8844-1A02-49FF-BD0A-8F118BECAB1E}"/>
    <cellStyle name="Normal 4 2 3 3 2 4" xfId="11729" xr:uid="{EDBCB34A-9597-4325-8F6B-BBA7046CFCE7}"/>
    <cellStyle name="Normal 4 2 3 3 2 4 2" xfId="15308" xr:uid="{68540D92-8F33-4BF8-A0B8-7FBBA338F2FB}"/>
    <cellStyle name="Normal 4 2 3 3 2 4 3" xfId="18835" xr:uid="{20BC716D-79D9-4F0E-815D-3D808B0E3A83}"/>
    <cellStyle name="Normal 4 2 3 3 2 5" xfId="13906" xr:uid="{ED552151-725D-405F-B0AA-D8FBDDEEF33C}"/>
    <cellStyle name="Normal 4 2 3 3 2 6" xfId="17438" xr:uid="{0F43D9FA-4970-4DE0-8D7E-3304EBD79400}"/>
    <cellStyle name="Normal 4 2 3 3 3" xfId="11240" xr:uid="{588F1C9F-78B3-4ABC-ABEB-838C184B9A1E}"/>
    <cellStyle name="Normal 4 2 3 3 3 2" xfId="12705" xr:uid="{941A8F92-97F5-446B-A8EB-BFF6DF43F8D6}"/>
    <cellStyle name="Normal 4 2 3 3 3 2 2" xfId="16278" xr:uid="{7D1C538B-EBEC-4B8D-ACB7-E7BBFD2D26B6}"/>
    <cellStyle name="Normal 4 2 3 3 3 2 3" xfId="19805" xr:uid="{80620D97-2E90-4A33-8591-E73FDD5C1F9F}"/>
    <cellStyle name="Normal 4 2 3 3 3 3" xfId="14836" xr:uid="{308B520C-8F7C-460C-A86F-3488FA5833E1}"/>
    <cellStyle name="Normal 4 2 3 3 3 4" xfId="18363" xr:uid="{79131A67-3F6D-42B4-8C4E-0B6B81AF378A}"/>
    <cellStyle name="Normal 4 2 3 3 4" xfId="10812" xr:uid="{7ACED3C8-DB85-4825-979D-BC37D9C2753D}"/>
    <cellStyle name="Normal 4 2 3 3 4 2" xfId="12298" xr:uid="{2DFD3A83-C9E5-4DED-B672-9B08A7A897AF}"/>
    <cellStyle name="Normal 4 2 3 3 4 2 2" xfId="15871" xr:uid="{6654DE78-3FE7-427D-AE46-0DEF36FA248D}"/>
    <cellStyle name="Normal 4 2 3 3 4 2 3" xfId="19398" xr:uid="{21A44FC1-A726-458A-8562-709848CE082C}"/>
    <cellStyle name="Normal 4 2 3 3 4 3" xfId="14444" xr:uid="{1DAB8D15-EEFD-440C-BCC5-DCE6945B5A37}"/>
    <cellStyle name="Normal 4 2 3 3 4 4" xfId="17971" xr:uid="{6E16978B-2757-4743-B488-0BA9FF75A590}"/>
    <cellStyle name="Normal 4 2 3 3 5" xfId="11528" xr:uid="{C717A8C0-5445-4B3C-8F40-50DAC689BF28}"/>
    <cellStyle name="Normal 4 2 3 3 5 2" xfId="15123" xr:uid="{51B00330-E60E-42A2-A580-D4C84F7F4E1C}"/>
    <cellStyle name="Normal 4 2 3 3 5 3" xfId="18650" xr:uid="{FEDD5868-CD2F-4860-BFDA-07DFD4E77C2B}"/>
    <cellStyle name="Normal 4 2 3 3 6" xfId="13458" xr:uid="{A1099B93-5B43-42F8-81C3-073D5B900844}"/>
    <cellStyle name="Normal 4 2 3 3 7" xfId="16994" xr:uid="{C12B2C6F-D45F-4685-83AD-A6B9166E48B2}"/>
    <cellStyle name="Normal 4 2 3 4" xfId="7147" xr:uid="{BCC0143D-46BB-49F6-B94E-A8A5D2F022F6}"/>
    <cellStyle name="Normal 4 2 3 4 2" xfId="11339" xr:uid="{2A784188-E222-4E3D-9201-CA96C4234377}"/>
    <cellStyle name="Normal 4 2 3 4 2 2" xfId="12804" xr:uid="{0C1E5055-30B7-4DF5-8E72-BDB0DCCF669A}"/>
    <cellStyle name="Normal 4 2 3 4 2 2 2" xfId="16377" xr:uid="{7C11B2D8-FBB8-4F07-9EEC-41319A7397C1}"/>
    <cellStyle name="Normal 4 2 3 4 2 2 3" xfId="19904" xr:uid="{E84B3163-5758-407E-A880-318B1E36D12B}"/>
    <cellStyle name="Normal 4 2 3 4 2 3" xfId="14935" xr:uid="{7F789DC1-FF76-44CA-A90D-D91B0CA265E5}"/>
    <cellStyle name="Normal 4 2 3 4 2 4" xfId="18462" xr:uid="{C59C48E7-520E-4610-92C5-A9CFB9477146}"/>
    <cellStyle name="Normal 4 2 3 4 3" xfId="10915" xr:uid="{0423B6B8-2394-4F67-A53B-47C415FC9396}"/>
    <cellStyle name="Normal 4 2 3 4 3 2" xfId="12397" xr:uid="{EA7D4735-DFC1-493F-9B35-DB2D1C5EC1EE}"/>
    <cellStyle name="Normal 4 2 3 4 3 2 2" xfId="15970" xr:uid="{D952B87A-E538-42A2-B2DC-AF4D05EA69A3}"/>
    <cellStyle name="Normal 4 2 3 4 3 2 3" xfId="19497" xr:uid="{04F01947-B495-4281-B2CC-A1188DAB455D}"/>
    <cellStyle name="Normal 4 2 3 4 3 3" xfId="14543" xr:uid="{C1A7AD2F-A1F1-4564-8170-B95475182A31}"/>
    <cellStyle name="Normal 4 2 3 4 3 4" xfId="18070" xr:uid="{26D886C3-1825-4567-A874-C5554C97656E}"/>
    <cellStyle name="Normal 4 2 3 4 4" xfId="11504" xr:uid="{0E08DE13-CE17-401B-BFDE-B75D7C3E73C0}"/>
    <cellStyle name="Normal 4 2 3 4 4 2" xfId="15099" xr:uid="{C66C5077-82AA-4912-AF41-4B0EDE0DEC1E}"/>
    <cellStyle name="Normal 4 2 3 4 4 3" xfId="18626" xr:uid="{CD09653B-DD84-4946-960B-6264FA53329A}"/>
    <cellStyle name="Normal 4 2 3 4 5" xfId="13607" xr:uid="{87D1355D-205E-4DC5-B681-9729D359D099}"/>
    <cellStyle name="Normal 4 2 3 4 6" xfId="17143" xr:uid="{0A92C7C2-A9F5-4911-A154-43CACB67944D}"/>
    <cellStyle name="Normal 4 2 3 5" xfId="8067" xr:uid="{42F5C941-CDFB-46D6-AF4B-78ACED5C6D2B}"/>
    <cellStyle name="Normal 4 2 3 5 2" xfId="11279" xr:uid="{CDFDE4FA-3EFD-4C51-AED2-417AC026CC2F}"/>
    <cellStyle name="Normal 4 2 3 5 2 2" xfId="12744" xr:uid="{D92A47C2-2E75-49A6-9D03-FE34B633444C}"/>
    <cellStyle name="Normal 4 2 3 5 2 2 2" xfId="16317" xr:uid="{334A4220-8ACC-4AE3-899F-34510F7CE9FD}"/>
    <cellStyle name="Normal 4 2 3 5 2 2 3" xfId="19844" xr:uid="{C73790F4-AE76-49AD-BC1B-2C845A6BEDA1}"/>
    <cellStyle name="Normal 4 2 3 5 2 3" xfId="14875" xr:uid="{E5A0CC38-9F7F-48FB-AD25-82AA85FAE42B}"/>
    <cellStyle name="Normal 4 2 3 5 2 4" xfId="18402" xr:uid="{F59561E8-B665-45F8-9179-7491B3908B7E}"/>
    <cellStyle name="Normal 4 2 3 5 3" xfId="10855" xr:uid="{5FBA4A00-04AA-4B33-A3F5-AC2F6818C011}"/>
    <cellStyle name="Normal 4 2 3 5 3 2" xfId="12337" xr:uid="{CEA8B1B7-A94C-43D4-9D73-7E51008FC5CF}"/>
    <cellStyle name="Normal 4 2 3 5 3 2 2" xfId="15910" xr:uid="{57810E30-1F38-4A20-A81B-B77767878361}"/>
    <cellStyle name="Normal 4 2 3 5 3 2 3" xfId="19437" xr:uid="{63E85E66-EA79-4CA2-86B5-30CD95D459FB}"/>
    <cellStyle name="Normal 4 2 3 5 3 3" xfId="14483" xr:uid="{756DADAC-A68B-454C-BD2C-C1105D129674}"/>
    <cellStyle name="Normal 4 2 3 5 3 4" xfId="18010" xr:uid="{903F0B55-1754-4837-84DB-99BDA786A5BF}"/>
    <cellStyle name="Normal 4 2 3 6" xfId="11094" xr:uid="{398AEDF5-64F5-4A68-8407-AC76353F4047}"/>
    <cellStyle name="Normal 4 2 3 6 2" xfId="12545" xr:uid="{7539A832-6E01-4E4A-AA9F-ADAE14B253C5}"/>
    <cellStyle name="Normal 4 2 3 6 2 2" xfId="16118" xr:uid="{F717F7C6-8F04-4C60-8885-6E7E1B9D8350}"/>
    <cellStyle name="Normal 4 2 3 6 2 3" xfId="19645" xr:uid="{B6BE6833-4E2D-467C-8CEB-DA87383C196C}"/>
    <cellStyle name="Normal 4 2 3 6 3" xfId="14690" xr:uid="{1817902D-1806-4B3C-80DD-D3D92BB5A798}"/>
    <cellStyle name="Normal 4 2 3 6 4" xfId="18217" xr:uid="{485E9A53-BAA2-43E7-8B71-6249E23F0B24}"/>
    <cellStyle name="Normal 4 2 3 7" xfId="10665" xr:uid="{5C7D876D-587C-4DFE-968F-433C27AB6FE8}"/>
    <cellStyle name="Normal 4 2 3 7 2" xfId="12145" xr:uid="{7027ACA4-36BE-4CDC-A824-DB64598497AC}"/>
    <cellStyle name="Normal 4 2 3 7 2 2" xfId="15718" xr:uid="{71EA7A05-F41F-44A6-8996-2211C88CCB1D}"/>
    <cellStyle name="Normal 4 2 3 7 2 3" xfId="19245" xr:uid="{C58FA0AD-09C8-41D3-B966-E9F36D83684E}"/>
    <cellStyle name="Normal 4 2 3 7 3" xfId="14297" xr:uid="{3AF01376-F7EB-4D29-B0E0-45B3435D0280}"/>
    <cellStyle name="Normal 4 2 3 7 4" xfId="17824" xr:uid="{17C21CB6-C5C8-453B-AE71-FA433C490597}"/>
    <cellStyle name="Normal 4 2 3 8" xfId="11444" xr:uid="{D0685D66-B3AC-4767-AC34-F8C8E17DA25D}"/>
    <cellStyle name="Normal 4 2 3 8 2" xfId="15039" xr:uid="{4E2696FE-7524-4E68-B633-5109A9C93FA9}"/>
    <cellStyle name="Normal 4 2 3 8 3" xfId="18566" xr:uid="{70FFF749-70FC-4DC3-B85E-5940D336948C}"/>
    <cellStyle name="Normal 4 2 3 9" xfId="13653" xr:uid="{6FCC118C-61F5-4039-81A6-3C6597C09F68}"/>
    <cellStyle name="Normal 4 2 4" xfId="680" xr:uid="{6F512A6E-122E-42E6-8192-C31F3BBBA476}"/>
    <cellStyle name="Normal 4 2 4 2" xfId="7134" xr:uid="{6315BFEC-7213-4403-A045-CB7D4862C820}"/>
    <cellStyle name="Normal 4 2 4 2 2" xfId="11371" xr:uid="{13C9D9F4-4C7D-433D-9EA5-2BE2AD2C2DBA}"/>
    <cellStyle name="Normal 4 2 4 2 2 2" xfId="12836" xr:uid="{20BCE0B5-BFB5-46DA-8A96-A3419256C2B3}"/>
    <cellStyle name="Normal 4 2 4 2 2 2 2" xfId="16409" xr:uid="{7EC2047B-73E1-4E42-8135-777F3C71F06C}"/>
    <cellStyle name="Normal 4 2 4 2 2 2 3" xfId="19936" xr:uid="{0DA19998-A52A-4C62-AE50-8BEF98AC9E26}"/>
    <cellStyle name="Normal 4 2 4 2 2 3" xfId="14967" xr:uid="{4C67E553-D767-4E44-ACE7-8D3A56307519}"/>
    <cellStyle name="Normal 4 2 4 2 2 4" xfId="18494" xr:uid="{457ECB02-2F6B-47A8-B12D-DD8404436D95}"/>
    <cellStyle name="Normal 4 2 4 2 3" xfId="10947" xr:uid="{08E31100-D9CC-4D97-8E22-5865E95B5230}"/>
    <cellStyle name="Normal 4 2 4 2 3 2" xfId="12429" xr:uid="{ADB9C411-7A0B-476F-8970-F8F930B81E30}"/>
    <cellStyle name="Normal 4 2 4 2 3 2 2" xfId="16002" xr:uid="{569107E1-8F70-4B74-9FFC-BFA755CA0A63}"/>
    <cellStyle name="Normal 4 2 4 2 3 2 3" xfId="19529" xr:uid="{20C63987-CEDB-4A55-A970-B0FEEF72132C}"/>
    <cellStyle name="Normal 4 2 4 2 3 3" xfId="14575" xr:uid="{42B65E93-24AA-4079-9ACA-90837E69E261}"/>
    <cellStyle name="Normal 4 2 4 2 3 4" xfId="18102" xr:uid="{6F8D2B30-D059-4E2E-8AAA-2BC4DE8605F7}"/>
    <cellStyle name="Normal 4 2 4 2 4" xfId="11536" xr:uid="{8A5A010B-0C6D-4B88-84B2-98B74031F0BF}"/>
    <cellStyle name="Normal 4 2 4 2 4 2" xfId="15131" xr:uid="{349195DB-A32E-467D-84B0-2E588A3D43B1}"/>
    <cellStyle name="Normal 4 2 4 2 4 3" xfId="18658" xr:uid="{5A060455-086F-497E-A8BA-56F3DA292B29}"/>
    <cellStyle name="Normal 4 2 4 2 5" xfId="13594" xr:uid="{E15FD22D-4EE2-448E-A17D-B90F469A3F79}"/>
    <cellStyle name="Normal 4 2 4 2 6" xfId="17130" xr:uid="{19989AA8-291D-4E8F-812D-B3A7380DE280}"/>
    <cellStyle name="Normal 4 2 4 3" xfId="8065" xr:uid="{FF997242-1ECD-49AD-904E-4A73FE77368A}"/>
    <cellStyle name="Normal 4 2 4 3 2" xfId="11287" xr:uid="{63A2BA02-3832-42E4-8B73-60FDE312603E}"/>
    <cellStyle name="Normal 4 2 4 3 2 2" xfId="12752" xr:uid="{B5A7692B-590D-41C4-9221-AEDCE8C4FFF5}"/>
    <cellStyle name="Normal 4 2 4 3 2 2 2" xfId="16325" xr:uid="{A78A74C4-2411-4C54-9337-CCEB8E909C47}"/>
    <cellStyle name="Normal 4 2 4 3 2 2 3" xfId="19852" xr:uid="{2DCCFB67-F0BF-420D-880B-0A29AEFD5079}"/>
    <cellStyle name="Normal 4 2 4 3 2 3" xfId="14883" xr:uid="{008DF354-51CF-4258-8078-AF0A5B500BFF}"/>
    <cellStyle name="Normal 4 2 4 3 2 4" xfId="18410" xr:uid="{5DC09926-7314-4C07-B948-55DF387CFD18}"/>
    <cellStyle name="Normal 4 2 4 3 3" xfId="10863" xr:uid="{62555E29-5231-417C-969E-043159B38AA1}"/>
    <cellStyle name="Normal 4 2 4 3 3 2" xfId="12345" xr:uid="{013602DB-98FA-4A25-9B14-1148E8D8191D}"/>
    <cellStyle name="Normal 4 2 4 3 3 2 2" xfId="15918" xr:uid="{4284C3EB-2300-4C89-BF40-2C9EC18FBC72}"/>
    <cellStyle name="Normal 4 2 4 3 3 2 3" xfId="19445" xr:uid="{EB87EEFA-143A-4444-B5B1-9CEAE9BC8A35}"/>
    <cellStyle name="Normal 4 2 4 3 3 3" xfId="14491" xr:uid="{5BD2355D-CFD4-4B4A-B4EE-BF327992A700}"/>
    <cellStyle name="Normal 4 2 4 3 3 4" xfId="18018" xr:uid="{45372E2B-B505-4435-9FC6-04CC29F7C769}"/>
    <cellStyle name="Normal 4 2 4 3 4" xfId="11638" xr:uid="{825122EF-5564-46CE-886E-A29AE55B44CB}"/>
    <cellStyle name="Normal 4 2 4 3 4 2" xfId="15221" xr:uid="{CC1831CD-A2C8-4CEC-BD03-8A51BF41D099}"/>
    <cellStyle name="Normal 4 2 4 3 4 3" xfId="18748" xr:uid="{03C79611-DCB8-4F2C-B4F1-B1C1FB1AAECD}"/>
    <cellStyle name="Normal 4 2 4 3 5" xfId="13826" xr:uid="{D6A9F824-F65F-48ED-922F-4EC78FC45444}"/>
    <cellStyle name="Normal 4 2 4 3 6" xfId="17361" xr:uid="{0E17E9D5-3904-4C6E-B226-B0BE0D2E3DBA}"/>
    <cellStyle name="Normal 4 2 4 4" xfId="11116" xr:uid="{547105D8-2E4B-4794-80FB-A7FDD282DCA1}"/>
    <cellStyle name="Normal 4 2 4 4 2" xfId="12568" xr:uid="{D8C8EB59-95B6-406F-94FB-4D00929929B2}"/>
    <cellStyle name="Normal 4 2 4 4 2 2" xfId="16141" xr:uid="{8406673D-BB57-42FC-947A-5645CF13C5F0}"/>
    <cellStyle name="Normal 4 2 4 4 2 3" xfId="19668" xr:uid="{AC53F5C8-E525-4B9D-AFE9-C9A32265D617}"/>
    <cellStyle name="Normal 4 2 4 4 3" xfId="14712" xr:uid="{63CC2489-D99E-4B24-B7E0-C7267352E635}"/>
    <cellStyle name="Normal 4 2 4 4 4" xfId="18239" xr:uid="{A0083DFF-F0C2-4E83-ABF0-69635DF44461}"/>
    <cellStyle name="Normal 4 2 4 5" xfId="10688" xr:uid="{7909C929-A4CA-4E57-BE14-1DED7B5B2D99}"/>
    <cellStyle name="Normal 4 2 4 5 2" xfId="12168" xr:uid="{1F8A2D9B-8656-4BB7-9C2D-25C2A3F8D73C}"/>
    <cellStyle name="Normal 4 2 4 5 2 2" xfId="15741" xr:uid="{56398DBF-9BA1-46DC-9EAE-C11B647A985C}"/>
    <cellStyle name="Normal 4 2 4 5 2 3" xfId="19268" xr:uid="{759A5792-AED4-4965-9B70-93C267E37018}"/>
    <cellStyle name="Normal 4 2 4 5 3" xfId="14320" xr:uid="{F7EFEEA0-1157-4C7C-A257-1F976EAAB842}"/>
    <cellStyle name="Normal 4 2 4 5 4" xfId="17847" xr:uid="{F4786F89-1D18-4315-941C-B24F9699570C}"/>
    <cellStyle name="Normal 4 2 4 6" xfId="11452" xr:uid="{6CA71C28-36AD-4355-95B2-E027BEE6B1FD}"/>
    <cellStyle name="Normal 4 2 4 6 2" xfId="15047" xr:uid="{A86FF2A5-E817-4D78-AD67-59E43418CEC5}"/>
    <cellStyle name="Normal 4 2 4 6 3" xfId="18574" xr:uid="{7836A136-917B-48C3-95F3-DF276ADF3B85}"/>
    <cellStyle name="Normal 4 2 4 7" xfId="13649" xr:uid="{D8359AAA-940E-4D5D-8080-712B6F7BEA8E}"/>
    <cellStyle name="Normal 4 2 4 8" xfId="17185" xr:uid="{03A17A0A-1641-4746-87A0-DA89D5E98A41}"/>
    <cellStyle name="Normal 4 2 4 9" xfId="7189" xr:uid="{6EFFC6B9-4366-4D30-B23B-7E2F57C80EC2}"/>
    <cellStyle name="Normal 4 2 5" xfId="7324" xr:uid="{E49989E3-AB2F-4DC1-B8E0-4DEBF198C170}"/>
    <cellStyle name="Normal 4 2 5 2" xfId="10466" xr:uid="{84603143-44ED-400A-A138-635841469AE4}"/>
    <cellStyle name="Normal 4 2 5 2 2" xfId="11347" xr:uid="{AD3CF6DC-9844-484A-A5E1-7E2D05E9D1FC}"/>
    <cellStyle name="Normal 4 2 5 2 2 2" xfId="12812" xr:uid="{56A43463-C4C6-4B01-BEF5-917B86AA1A4A}"/>
    <cellStyle name="Normal 4 2 5 2 2 2 2" xfId="16385" xr:uid="{3A851EAB-C023-4E05-9B98-FF9DED68B65E}"/>
    <cellStyle name="Normal 4 2 5 2 2 2 3" xfId="19912" xr:uid="{522A747E-D2F7-4065-8DD9-AEB3F2B981AA}"/>
    <cellStyle name="Normal 4 2 5 2 2 3" xfId="14943" xr:uid="{892D48C5-3D15-4D77-BC5B-FABDE7EDAC98}"/>
    <cellStyle name="Normal 4 2 5 2 2 4" xfId="18470" xr:uid="{AC751F67-2E88-428B-8A7B-41B885B34A46}"/>
    <cellStyle name="Normal 4 2 5 2 3" xfId="10923" xr:uid="{7702926B-30EE-473D-8BF9-55952D1202EA}"/>
    <cellStyle name="Normal 4 2 5 2 3 2" xfId="12405" xr:uid="{651297BC-813D-4451-9A83-FEFE38A336FB}"/>
    <cellStyle name="Normal 4 2 5 2 3 2 2" xfId="15978" xr:uid="{1C488B50-8C99-418D-9A47-2CE12EF6DAA2}"/>
    <cellStyle name="Normal 4 2 5 2 3 2 3" xfId="19505" xr:uid="{0AE39DBD-02D5-4F95-AA97-8B864317AF88}"/>
    <cellStyle name="Normal 4 2 5 2 3 3" xfId="14551" xr:uid="{8382E9DF-7FCC-470C-9DEE-1DFDF76076A6}"/>
    <cellStyle name="Normal 4 2 5 2 3 4" xfId="18078" xr:uid="{D9241DE4-4490-41DF-BE32-E44F2A95D761}"/>
    <cellStyle name="Normal 4 2 5 2 4" xfId="12003" xr:uid="{701000BB-E80A-48C8-9DA1-98F13136DAA9}"/>
    <cellStyle name="Normal 4 2 5 2 4 2" xfId="15581" xr:uid="{2F559467-8D42-4169-A097-9D4CAB251DEC}"/>
    <cellStyle name="Normal 4 2 5 2 4 3" xfId="19108" xr:uid="{8B8F9CF4-3B08-4948-BA81-FDDBC8A46342}"/>
    <cellStyle name="Normal 4 2 5 2 5" xfId="14174" xr:uid="{B35B3FE9-F1E8-4208-B6F3-800D161C37B7}"/>
    <cellStyle name="Normal 4 2 5 2 6" xfId="17701" xr:uid="{0FDA97B7-4DCA-4420-BE86-0A081D4381E2}"/>
    <cellStyle name="Normal 4 2 5 3" xfId="7636" xr:uid="{FEE59144-1937-49F3-9B86-D5B045B2FDDC}"/>
    <cellStyle name="Normal 4 2 5 3 2" xfId="11183" xr:uid="{6470E1F7-FBCB-4A4F-B927-5176C73B95A0}"/>
    <cellStyle name="Normal 4 2 5 3 2 2" xfId="12648" xr:uid="{8F31F8A9-C3A3-4367-B350-EF0C8DF64B0A}"/>
    <cellStyle name="Normal 4 2 5 3 2 2 2" xfId="16221" xr:uid="{D2F9B97C-C144-48A6-8702-8055986EA891}"/>
    <cellStyle name="Normal 4 2 5 3 2 2 3" xfId="19748" xr:uid="{AE48A4DC-36F1-40E9-A936-004844835569}"/>
    <cellStyle name="Normal 4 2 5 3 2 3" xfId="14779" xr:uid="{1548919A-7346-4CEF-A72B-D9AC8AF2AE69}"/>
    <cellStyle name="Normal 4 2 5 3 2 4" xfId="18306" xr:uid="{C7B0516D-8F5E-4FFB-87F7-D99FDFFDA8EA}"/>
    <cellStyle name="Normal 4 2 5 4" xfId="10756" xr:uid="{13FB1FED-9C5C-46F6-84D8-8C8348022FBC}"/>
    <cellStyle name="Normal 4 2 5 4 2" xfId="12241" xr:uid="{49E240F3-46C7-4636-9045-7E8CB37EEA8D}"/>
    <cellStyle name="Normal 4 2 5 4 2 2" xfId="15814" xr:uid="{A59F5B39-C9A8-4BAF-9879-7513881E1512}"/>
    <cellStyle name="Normal 4 2 5 4 2 3" xfId="19341" xr:uid="{998F5C91-6259-4A40-A124-16F083B154F1}"/>
    <cellStyle name="Normal 4 2 5 4 3" xfId="14388" xr:uid="{67534F3A-9EEE-48AC-AEA9-3029A592624B}"/>
    <cellStyle name="Normal 4 2 5 4 4" xfId="17915" xr:uid="{948B818C-DEDA-4ED5-81A1-6A78BA19B323}"/>
    <cellStyle name="Normal 4 2 5 5" xfId="11512" xr:uid="{1C601E17-8C3F-46F5-83AF-C85317EE4104}"/>
    <cellStyle name="Normal 4 2 5 5 2" xfId="15107" xr:uid="{4C64F022-09EA-4FF0-B717-15FD2437B72B}"/>
    <cellStyle name="Normal 4 2 5 5 3" xfId="18634" xr:uid="{26289941-202D-4627-BCD0-5DD4657000F4}"/>
    <cellStyle name="Normal 4 2 5 6" xfId="13756" xr:uid="{97AC19C9-64DD-4C77-95B0-2AF020E9AA71}"/>
    <cellStyle name="Normal 4 2 5 7" xfId="17292" xr:uid="{4DD63F14-44C8-4B47-A022-14DC7F91A29A}"/>
    <cellStyle name="Normal 4 2 6" xfId="7156" xr:uid="{572715B2-D3FA-4012-970A-1F5D7C79B92B}"/>
    <cellStyle name="Normal 4 2 6 2" xfId="10487" xr:uid="{54FC7D66-641E-4533-B246-B1D7F5FF9EBD}"/>
    <cellStyle name="Normal 4 2 6 2 2" xfId="11323" xr:uid="{239A84BC-1199-40BE-A0AC-0DBFDE8ED1F2}"/>
    <cellStyle name="Normal 4 2 6 2 2 2" xfId="12788" xr:uid="{207FA5F4-22C2-4131-B605-FD83629A3CDF}"/>
    <cellStyle name="Normal 4 2 6 2 2 2 2" xfId="16361" xr:uid="{E335C3EB-11C0-4E5B-8B32-683DD19A8D7F}"/>
    <cellStyle name="Normal 4 2 6 2 2 2 3" xfId="19888" xr:uid="{4A7CFCEF-8691-4F2A-BCC9-502F0B7F715F}"/>
    <cellStyle name="Normal 4 2 6 2 2 3" xfId="14919" xr:uid="{C274C8F9-5AC0-4B24-87B9-9C463FECF24C}"/>
    <cellStyle name="Normal 4 2 6 2 2 4" xfId="18446" xr:uid="{F09BFA7F-0F5B-4BC7-AD05-EEA22D2316D3}"/>
    <cellStyle name="Normal 4 2 6 2 3" xfId="12017" xr:uid="{F764223D-ADA0-43CD-A5B3-EA0CC2C71329}"/>
    <cellStyle name="Normal 4 2 6 2 3 2" xfId="15595" xr:uid="{056F32F4-1723-4573-AFF8-BDC86A203078}"/>
    <cellStyle name="Normal 4 2 6 2 3 3" xfId="19122" xr:uid="{0C1898A4-C7A5-49B3-9E27-BFF45ECF5AF0}"/>
    <cellStyle name="Normal 4 2 6 2 4" xfId="14188" xr:uid="{3EC676A3-6881-4797-9C09-27EDC1A78924}"/>
    <cellStyle name="Normal 4 2 6 2 5" xfId="17715" xr:uid="{60B6C3F6-9F18-490F-8285-AF8296C57001}"/>
    <cellStyle name="Normal 4 2 6 3" xfId="10899" xr:uid="{AEF75653-EE31-4142-93C7-E024C69E4A3F}"/>
    <cellStyle name="Normal 4 2 6 3 2" xfId="12381" xr:uid="{F1BA4612-0C68-4484-B8D8-22C80E933099}"/>
    <cellStyle name="Normal 4 2 6 3 2 2" xfId="15954" xr:uid="{1DF23549-3BE2-4B33-9DB6-B918F3660A65}"/>
    <cellStyle name="Normal 4 2 6 3 2 3" xfId="19481" xr:uid="{3D2CCB40-5A82-49B7-8D92-3BE17546615B}"/>
    <cellStyle name="Normal 4 2 6 3 3" xfId="14527" xr:uid="{72519A95-F5B7-4781-8929-A0F969B65F8F}"/>
    <cellStyle name="Normal 4 2 6 3 4" xfId="18054" xr:uid="{3A0C9E34-1BEC-4BE2-891C-23C603B2D609}"/>
    <cellStyle name="Normal 4 2 6 4" xfId="11488" xr:uid="{E95D974E-D605-4BE0-8DF2-5FDB335D3B25}"/>
    <cellStyle name="Normal 4 2 6 4 2" xfId="15083" xr:uid="{48C943B0-132F-4CB5-AD03-EEB7E9E6138C}"/>
    <cellStyle name="Normal 4 2 6 4 3" xfId="18610" xr:uid="{9D78AA94-6FA0-4232-8689-4D6E2DB77E2C}"/>
    <cellStyle name="Normal 4 2 6 5" xfId="13616" xr:uid="{2693860D-6E31-469B-A014-D56EB5FA2674}"/>
    <cellStyle name="Normal 4 2 6 6" xfId="17152" xr:uid="{975A2684-0AEE-43FD-970C-05F034228C18}"/>
    <cellStyle name="Normal 4 2 7" xfId="7011" xr:uid="{0B002AD0-D029-49D9-86D7-4DD53F36BC01}"/>
    <cellStyle name="Normal 4 2 7 2" xfId="10515" xr:uid="{0D3395A4-17EB-483F-A5AD-64EF44850BEF}"/>
    <cellStyle name="Normal 4 2 8" xfId="7585" xr:uid="{8225F741-06A0-431E-8409-013D671FBBAB}"/>
    <cellStyle name="Normal 4 2 8 2" xfId="11263" xr:uid="{AA7A9705-D11D-410B-985E-FE8BED8F1F91}"/>
    <cellStyle name="Normal 4 2 8 2 2" xfId="12728" xr:uid="{28235631-FC32-42E2-A481-E91D601F8BB5}"/>
    <cellStyle name="Normal 4 2 8 2 2 2" xfId="16301" xr:uid="{51976034-2CF0-44C9-9F71-E753F2B1089C}"/>
    <cellStyle name="Normal 4 2 8 2 2 3" xfId="19828" xr:uid="{72A22FBD-5FC7-46DD-9C83-0B5BE286CC8C}"/>
    <cellStyle name="Normal 4 2 8 2 3" xfId="14859" xr:uid="{0C6B09C3-48DB-438C-A494-CBCCD31CF716}"/>
    <cellStyle name="Normal 4 2 8 2 4" xfId="18386" xr:uid="{2FA5CBA7-CF5A-4EEE-8A31-5CF1C19AB61E}"/>
    <cellStyle name="Normal 4 2 8 3" xfId="10839" xr:uid="{4B866DE0-FF86-4B14-A0F3-319F818A3E69}"/>
    <cellStyle name="Normal 4 2 8 3 2" xfId="12321" xr:uid="{A23CA6F5-D7C5-4E27-82EC-5EFE80917A79}"/>
    <cellStyle name="Normal 4 2 8 3 2 2" xfId="15894" xr:uid="{A3CEB796-CB9A-4606-AF96-3C71BCC36886}"/>
    <cellStyle name="Normal 4 2 8 3 2 3" xfId="19421" xr:uid="{53763C0A-C7C1-49B2-A375-6B986099F54F}"/>
    <cellStyle name="Normal 4 2 8 3 3" xfId="14467" xr:uid="{20D56EAB-E65E-4D46-A920-F8C9A53976DD}"/>
    <cellStyle name="Normal 4 2 8 3 4" xfId="17994" xr:uid="{1809273E-761A-4243-ADEC-AF3A4E8AA6A7}"/>
    <cellStyle name="Normal 4 2 8 4" xfId="11602" xr:uid="{D78FCB3F-E1D4-42BA-AEF5-DF3F2980792C}"/>
    <cellStyle name="Normal 4 2 8 4 2" xfId="15189" xr:uid="{704F26A3-1AC9-469E-A23C-99B11CFA3363}"/>
    <cellStyle name="Normal 4 2 8 4 3" xfId="18716" xr:uid="{E52DB758-3A67-4365-88B1-43483D409F1F}"/>
    <cellStyle name="Normal 4 2 8 5" xfId="13793" xr:uid="{BA0BA9AC-FB9E-4620-9F7D-BEB2EC548980}"/>
    <cellStyle name="Normal 4 2 8 6" xfId="17329" xr:uid="{257CFA16-2F18-43AF-8DE8-16C8AA0BE3CF}"/>
    <cellStyle name="Normal 4 2 9" xfId="11037" xr:uid="{7CE745A1-5ACF-4167-B8CF-1F131EAFA695}"/>
    <cellStyle name="Normal 4 2 9 2" xfId="12488" xr:uid="{9713F000-2F05-451C-B05A-107B7091DFBD}"/>
    <cellStyle name="Normal 4 2 9 2 2" xfId="16061" xr:uid="{C4B99522-5983-445E-A491-AB4D1C132A9A}"/>
    <cellStyle name="Normal 4 2 9 2 3" xfId="19588" xr:uid="{5DE28E0D-8D0A-4773-8E20-C93F3D8B5B5B}"/>
    <cellStyle name="Normal 4 2 9 3" xfId="14633" xr:uid="{59C5B776-CBC0-4F6A-A59D-5D803719C00B}"/>
    <cellStyle name="Normal 4 2 9 4" xfId="18160" xr:uid="{8222306B-D2B3-44E9-A1B7-0E724CE740D2}"/>
    <cellStyle name="Normal 4 20" xfId="48179" xr:uid="{33E17AE3-5B91-431A-9EE1-AF685E982955}"/>
    <cellStyle name="Normal 4 3" xfId="108" xr:uid="{FCA92B2F-B836-487F-B2BD-A76EB5CD5D47}"/>
    <cellStyle name="Normal 4 3 10" xfId="13657" xr:uid="{DA9D89B3-E48C-4EE6-B775-872F07489E34}"/>
    <cellStyle name="Normal 4 3 11" xfId="17193" xr:uid="{1DD9B7FF-6BC3-4772-9203-83E2D179C7C7}"/>
    <cellStyle name="Normal 4 3 12" xfId="6464" xr:uid="{83755C0D-C022-4F96-9FDE-1AEA7C9FC866}"/>
    <cellStyle name="Normal 4 3 13" xfId="7197" xr:uid="{ED9266B8-B61A-4FFA-AC0F-7E98916539A1}"/>
    <cellStyle name="Normal 4 3 2" xfId="7460" xr:uid="{B06F4227-9BF7-4B9B-91F1-F7921865C755}"/>
    <cellStyle name="Normal 4 3 2 10" xfId="17300" xr:uid="{0B256EF9-92BC-49AD-BA24-FB01ED43E55E}"/>
    <cellStyle name="Normal 4 3 2 11" xfId="36236" xr:uid="{E2FE850A-C526-46BA-9A5A-9EDD45E15918}"/>
    <cellStyle name="Normal 4 3 2 2" xfId="7132" xr:uid="{C7A048B3-0BAA-4055-BD9A-997760BB9A06}"/>
    <cellStyle name="Normal 4 3 2 2 2" xfId="10286" xr:uid="{EE21B93A-0449-4D47-9A2A-9C41016FBBD2}"/>
    <cellStyle name="Normal 4 3 2 2 2 2" xfId="11175" xr:uid="{F3336AD2-EB50-4A4F-B73D-D6EFBA45D8C2}"/>
    <cellStyle name="Normal 4 3 2 2 2 2 2" xfId="12640" xr:uid="{7379EBCE-A175-4165-94F1-212DE294D9B9}"/>
    <cellStyle name="Normal 4 3 2 2 2 2 2 2" xfId="16213" xr:uid="{6B129467-AACA-41C5-B340-9B4FFBAD58E8}"/>
    <cellStyle name="Normal 4 3 2 2 2 2 2 3" xfId="19740" xr:uid="{AE8BF1B2-0B11-41B5-9E09-0ABF5D3A68B5}"/>
    <cellStyle name="Normal 4 3 2 2 2 2 3" xfId="14771" xr:uid="{AFBABC1F-F700-4D8E-AF5D-662BA06F58BA}"/>
    <cellStyle name="Normal 4 3 2 2 2 2 4" xfId="18298" xr:uid="{C92AA612-C2BF-4851-B5CA-D16EC4461BAC}"/>
    <cellStyle name="Normal 4 3 2 2 2 3" xfId="10748" xr:uid="{12DCBD7D-BF8B-483C-BCBE-DBC001C3760C}"/>
    <cellStyle name="Normal 4 3 2 2 2 3 2" xfId="12233" xr:uid="{6BC0A02A-8D61-4A94-80D1-32749C6E9155}"/>
    <cellStyle name="Normal 4 3 2 2 2 3 2 2" xfId="15806" xr:uid="{C8EE8B48-E2E1-417A-B0AB-37431310F24A}"/>
    <cellStyle name="Normal 4 3 2 2 2 3 2 3" xfId="19333" xr:uid="{21C830B2-06EA-4C79-8267-E70069C0E75E}"/>
    <cellStyle name="Normal 4 3 2 2 2 3 3" xfId="14380" xr:uid="{6D520C44-5A9D-4731-BE05-6A14C1A2E2C0}"/>
    <cellStyle name="Normal 4 3 2 2 2 3 4" xfId="17907" xr:uid="{C17B73C9-9949-4C6D-89BF-BF6E91E0A950}"/>
    <cellStyle name="Normal 4 3 2 2 2 4" xfId="11895" xr:uid="{AFB9219E-832F-42E8-9BF9-B0F61B8BE81D}"/>
    <cellStyle name="Normal 4 3 2 2 2 4 2" xfId="15473" xr:uid="{840710D8-274E-4755-9A9C-06C840BF3EB4}"/>
    <cellStyle name="Normal 4 3 2 2 2 4 3" xfId="19000" xr:uid="{051E42F7-174A-48CC-A010-2727C82D6392}"/>
    <cellStyle name="Normal 4 3 2 2 2 5" xfId="14069" xr:uid="{48C1DDE1-C470-4546-879D-EC70D04032C8}"/>
    <cellStyle name="Normal 4 3 2 2 2 6" xfId="17596" xr:uid="{3702A961-008D-434E-9053-593F2FC8B307}"/>
    <cellStyle name="Normal 4 3 2 2 3" xfId="10517" xr:uid="{89207FDD-F682-459D-BB2B-90C8AE489AA0}"/>
    <cellStyle name="Normal 4 3 2 2 3 2" xfId="11255" xr:uid="{1C152B39-97DA-48D5-88B6-1726B30EAB40}"/>
    <cellStyle name="Normal 4 3 2 2 3 2 2" xfId="12720" xr:uid="{2B0D89C5-0549-4E64-BFF6-138315508B25}"/>
    <cellStyle name="Normal 4 3 2 2 3 2 2 2" xfId="16293" xr:uid="{C5506039-3761-4267-B1AF-299D4EFF3DC7}"/>
    <cellStyle name="Normal 4 3 2 2 3 2 2 3" xfId="19820" xr:uid="{608949CC-7952-4CD6-81A5-FD332B50683C}"/>
    <cellStyle name="Normal 4 3 2 2 3 2 3" xfId="14851" xr:uid="{27A1FAE0-6281-429B-AB27-A8E9EA09A5A1}"/>
    <cellStyle name="Normal 4 3 2 2 3 2 4" xfId="18378" xr:uid="{F8BA0640-C5EA-48C4-A7F5-16D161669CA9}"/>
    <cellStyle name="Normal 4 3 2 2 3 3" xfId="10827" xr:uid="{70B6D83A-9128-421E-BCC5-AD75EC4C4DD9}"/>
    <cellStyle name="Normal 4 3 2 2 3 3 2" xfId="12313" xr:uid="{8A63DA2F-D6E0-4A71-9267-DA586CE93AF8}"/>
    <cellStyle name="Normal 4 3 2 2 3 3 2 2" xfId="15886" xr:uid="{AA985391-9699-4DED-8B59-F55D5E75C678}"/>
    <cellStyle name="Normal 4 3 2 2 3 3 2 3" xfId="19413" xr:uid="{50F154FB-CEDF-44B7-AFD2-A7212F883847}"/>
    <cellStyle name="Normal 4 3 2 2 3 3 3" xfId="14459" xr:uid="{F750A4EA-A190-4C64-80FA-85A702CFA6C8}"/>
    <cellStyle name="Normal 4 3 2 2 3 3 4" xfId="17986" xr:uid="{3C2EF713-6229-411D-9F3F-375FA9579639}"/>
    <cellStyle name="Normal 4 3 2 2 3 4" xfId="12032" xr:uid="{10490DBE-E946-48AF-81C7-C0BF3B0A43E8}"/>
    <cellStyle name="Normal 4 3 2 2 3 4 2" xfId="15610" xr:uid="{4C339D83-3C30-466E-8B18-C2DC3BE42395}"/>
    <cellStyle name="Normal 4 3 2 2 3 4 3" xfId="19137" xr:uid="{7CFC0175-D1A2-49D3-8FDD-8118620A10BC}"/>
    <cellStyle name="Normal 4 3 2 2 3 5" xfId="14203" xr:uid="{199CBA0B-EB60-472C-98E0-6EEB594964C1}"/>
    <cellStyle name="Normal 4 3 2 2 3 6" xfId="17730" xr:uid="{83DDE2FC-678A-4091-9B0F-23DDC37E6FCB}"/>
    <cellStyle name="Normal 4 3 2 2 4" xfId="10395" xr:uid="{37801712-9619-4D60-94CE-23AF7A41295F}"/>
    <cellStyle name="Normal 4 3 2 2 4 2" xfId="11375" xr:uid="{D6F0505D-3252-4FF1-B818-ADDE703807C7}"/>
    <cellStyle name="Normal 4 3 2 2 4 2 2" xfId="12840" xr:uid="{EB3C3A29-2F06-4F31-9F63-0908B88968E3}"/>
    <cellStyle name="Normal 4 3 2 2 4 2 2 2" xfId="16413" xr:uid="{951211F0-5DA1-466C-A9E4-7CD54D80B7B9}"/>
    <cellStyle name="Normal 4 3 2 2 4 2 2 3" xfId="19940" xr:uid="{ED2AAB19-B502-4109-9B6C-35316F046204}"/>
    <cellStyle name="Normal 4 3 2 2 4 2 3" xfId="14971" xr:uid="{6FBDD81C-2DBA-4962-90D9-56D3573DBE13}"/>
    <cellStyle name="Normal 4 3 2 2 4 2 4" xfId="18498" xr:uid="{D05A23C4-C1F0-418C-B700-CA665829672E}"/>
    <cellStyle name="Normal 4 3 2 2 4 3" xfId="10951" xr:uid="{48A687CA-E6F4-40B6-B242-6F7CAE6F64E5}"/>
    <cellStyle name="Normal 4 3 2 2 4 3 2" xfId="12433" xr:uid="{1492CDA4-5FFC-4F8C-BFE2-D2A59820FC12}"/>
    <cellStyle name="Normal 4 3 2 2 4 3 2 2" xfId="16006" xr:uid="{5BAA1E76-49C7-45E3-B8E6-94A490A5E9B3}"/>
    <cellStyle name="Normal 4 3 2 2 4 3 2 3" xfId="19533" xr:uid="{9B58BD7A-3852-4249-87EA-9B799CB6464F}"/>
    <cellStyle name="Normal 4 3 2 2 4 3 3" xfId="14579" xr:uid="{37018219-BF78-4139-AC4D-8C55050BE3B9}"/>
    <cellStyle name="Normal 4 3 2 2 4 3 4" xfId="18106" xr:uid="{E233B926-3D99-4C17-87A8-BAC81716A77E}"/>
    <cellStyle name="Normal 4 3 2 2 4 4" xfId="11960" xr:uid="{556BC9AF-3B22-46E9-92AC-31FEA4787059}"/>
    <cellStyle name="Normal 4 3 2 2 4 4 2" xfId="15538" xr:uid="{432D4A51-D4F0-4035-A8A8-7A64D6187D09}"/>
    <cellStyle name="Normal 4 3 2 2 4 4 3" xfId="19065" xr:uid="{DEB2B663-5B0B-49A5-8559-620C9AE65F8B}"/>
    <cellStyle name="Normal 4 3 2 2 4 5" xfId="14132" xr:uid="{A3FEB58C-D0B9-4E2B-887A-EAF310ECF8E8}"/>
    <cellStyle name="Normal 4 3 2 2 4 6" xfId="17659" xr:uid="{3677C80C-F6DA-44AC-8F27-9A5BF999A183}"/>
    <cellStyle name="Normal 4 3 2 2 5" xfId="11109" xr:uid="{B43C063E-8350-472C-88E2-D72F22B9D968}"/>
    <cellStyle name="Normal 4 3 2 2 5 2" xfId="12560" xr:uid="{32A0E1F0-875A-4109-BE1B-EDCD48D9054F}"/>
    <cellStyle name="Normal 4 3 2 2 5 2 2" xfId="16133" xr:uid="{E9D2F23C-08F4-41F2-9BDC-31206CF55B63}"/>
    <cellStyle name="Normal 4 3 2 2 5 2 3" xfId="19660" xr:uid="{45FAA15A-F05C-4077-8515-67EB7160E004}"/>
    <cellStyle name="Normal 4 3 2 2 5 3" xfId="14705" xr:uid="{4CFDCF90-46CC-401E-914F-4854450A18C4}"/>
    <cellStyle name="Normal 4 3 2 2 5 4" xfId="18232" xr:uid="{7BCCE4AF-E9C3-4EEF-91C2-4B9EF441C28B}"/>
    <cellStyle name="Normal 4 3 2 2 6" xfId="10680" xr:uid="{D8CA59C9-0FF0-4E23-AA64-24B2238D3255}"/>
    <cellStyle name="Normal 4 3 2 2 6 2" xfId="12160" xr:uid="{CCE4467E-C4BF-4C64-AE8F-088C8E8F2CE3}"/>
    <cellStyle name="Normal 4 3 2 2 6 2 2" xfId="15733" xr:uid="{E3659ADA-ED0A-4AC7-AFCF-E99FC43BCC99}"/>
    <cellStyle name="Normal 4 3 2 2 6 2 3" xfId="19260" xr:uid="{519EC363-8611-42ED-887D-EDF67841E9C9}"/>
    <cellStyle name="Normal 4 3 2 2 6 3" xfId="14312" xr:uid="{571B0279-CA3A-4984-8773-40216CD38668}"/>
    <cellStyle name="Normal 4 3 2 2 6 4" xfId="17839" xr:uid="{7C4431FB-7275-447F-81A2-D2C2FB32C7F8}"/>
    <cellStyle name="Normal 4 3 2 2 7" xfId="11540" xr:uid="{19280B8B-5E9B-4873-9FBB-07B56190326E}"/>
    <cellStyle name="Normal 4 3 2 2 7 2" xfId="15135" xr:uid="{1C3DF86F-DAAE-4ECD-8440-C7CB29FEED4A}"/>
    <cellStyle name="Normal 4 3 2 2 7 3" xfId="18662" xr:uid="{4C3C32A7-B9EE-48A6-9CA1-8848E89A4FCD}"/>
    <cellStyle name="Normal 4 3 2 2 8" xfId="13592" xr:uid="{A5E4BF00-A3E1-47FE-B6CF-1B96BAC34AF2}"/>
    <cellStyle name="Normal 4 3 2 2 9" xfId="17128" xr:uid="{02945079-3A05-4414-8BF5-B79FF5EB4848}"/>
    <cellStyle name="Normal 4 3 2 3" xfId="7495" xr:uid="{60C15433-B259-4DB8-9F1A-89D38BFB36C9}"/>
    <cellStyle name="Normal 4 3 2 3 2" xfId="10323" xr:uid="{69B2F959-82AD-4A05-A78D-BAC2DF4B1CB6}"/>
    <cellStyle name="Normal 4 3 2 3 2 2" xfId="11007" xr:uid="{B2961B23-1330-4F6C-8FDA-B90FB235311E}"/>
    <cellStyle name="Normal 4 3 2 3 2 2 2" xfId="26517" xr:uid="{309E5089-BCCC-4A86-BC3B-9781FA1A1D99}"/>
    <cellStyle name="Normal 4 3 2 3 2 2 2 2" xfId="35572" xr:uid="{2EC03E82-ED93-4A34-9191-5B7D0D809011}"/>
    <cellStyle name="Normal 4 3 2 3 2 2 3" xfId="32300" xr:uid="{C22E6526-9882-495D-814C-17B935EE780D}"/>
    <cellStyle name="Normal 4 3 2 3 2 2 4" xfId="39917" xr:uid="{97F62CC8-5B1E-493B-9F89-E43CFC83673B}"/>
    <cellStyle name="Normal 4 3 2 3 2 2 5" xfId="23834" xr:uid="{D2917C6A-6EAD-45A4-92B1-DDE1D3F3DED2}"/>
    <cellStyle name="Normal 4 3 2 3 2 3" xfId="11919" xr:uid="{C9D47955-EE50-4C28-9D5A-8D9575AD5367}"/>
    <cellStyle name="Normal 4 3 2 3 2 3 2" xfId="15497" xr:uid="{90C80BC1-15D0-4D78-89E0-216DB702A188}"/>
    <cellStyle name="Normal 4 3 2 3 2 3 3" xfId="19024" xr:uid="{3978926E-FBF6-489E-919F-D4672CDAC85A}"/>
    <cellStyle name="Normal 4 3 2 3 2 4" xfId="14093" xr:uid="{749DB3D2-5DD5-4D7B-9E28-D7BB76425A1B}"/>
    <cellStyle name="Normal 4 3 2 3 2 4 2" xfId="30599" xr:uid="{C6C4C37D-9908-4F8D-A57F-BCEBAE414D71}"/>
    <cellStyle name="Normal 4 3 2 3 2 5" xfId="17620" xr:uid="{ECEA2B69-9488-41C4-9C36-F98F2B3A228A}"/>
    <cellStyle name="Normal 4 3 2 3 2 6" xfId="37957" xr:uid="{082A7CF8-CA83-4D97-8E59-900853D05B34}"/>
    <cellStyle name="Normal 4 3 2 3 3" xfId="11132" xr:uid="{6C84EB2C-58C4-4CB4-9CC3-90BE933474E6}"/>
    <cellStyle name="Normal 4 3 2 3 3 2" xfId="12584" xr:uid="{40EFCD94-7A55-438E-ACD4-48FE5DEB1666}"/>
    <cellStyle name="Normal 4 3 2 3 3 2 2" xfId="16157" xr:uid="{BDE1872D-B503-485F-9405-250AD58D1925}"/>
    <cellStyle name="Normal 4 3 2 3 3 2 3" xfId="19684" xr:uid="{54A4F3F1-D0A0-417B-8D9C-F4140EBD7F35}"/>
    <cellStyle name="Normal 4 3 2 3 3 3" xfId="14728" xr:uid="{13491CDE-11FC-4ADC-BCBD-F1EF5C8AAF04}"/>
    <cellStyle name="Normal 4 3 2 3 3 3 2" xfId="34992" xr:uid="{A21E3D7C-8F39-46F3-81D8-98130AF26473}"/>
    <cellStyle name="Normal 4 3 2 3 3 3 3" xfId="41358" xr:uid="{CE0E52DC-EDC8-45F8-9689-61F0CC202EFA}"/>
    <cellStyle name="Normal 4 3 2 3 3 4" xfId="18255" xr:uid="{E947C35F-95BD-4D4B-9C9F-FF9B5A0EFA23}"/>
    <cellStyle name="Normal 4 3 2 3 3 4 2" xfId="30010" xr:uid="{975CFE25-2749-4764-8CBF-62D35863FFF2}"/>
    <cellStyle name="Normal 4 3 2 3 3 5" xfId="28069" xr:uid="{BA7DF2BA-E664-4A52-BB19-5747DC4C46E9}"/>
    <cellStyle name="Normal 4 3 2 3 3 6" xfId="37377" xr:uid="{832DA139-2060-4BF7-96B6-B8AC8420E247}"/>
    <cellStyle name="Normal 4 3 2 3 4" xfId="10704" xr:uid="{ADE9553D-8FDE-4D99-A880-61AA3A3CE70A}"/>
    <cellStyle name="Normal 4 3 2 3 4 2" xfId="12184" xr:uid="{F40249E2-8B2A-4FC5-9567-AE72B7F5687F}"/>
    <cellStyle name="Normal 4 3 2 3 4 2 2" xfId="15757" xr:uid="{3C1CE03E-464B-4A9D-8C41-F13579F5BC34}"/>
    <cellStyle name="Normal 4 3 2 3 4 2 3" xfId="19284" xr:uid="{54D9F616-C045-4E7D-8F0B-EC4F19166913}"/>
    <cellStyle name="Normal 4 3 2 3 4 3" xfId="14336" xr:uid="{62510240-BDD1-4DFE-B5E5-5623C9798DC9}"/>
    <cellStyle name="Normal 4 3 2 3 4 4" xfId="17863" xr:uid="{491AA355-31C1-4FDB-9998-480C7180CDB2}"/>
    <cellStyle name="Normal 4 3 2 3 5" xfId="24437" xr:uid="{50473613-917C-4907-A393-F7740A8778C2}"/>
    <cellStyle name="Normal 4 3 2 3 5 2" xfId="32989" xr:uid="{87DC9EA0-EA23-4CBB-A7EA-C93DBC341B28}"/>
    <cellStyle name="Normal 4 3 2 3 5 3" xfId="40648" xr:uid="{39EBB173-89B3-4CF1-A87F-6512E8B9FC8A}"/>
    <cellStyle name="Normal 4 3 2 3 6" xfId="21461" xr:uid="{858E3394-3BAC-4E0D-9D18-3BEE7442D76D}"/>
    <cellStyle name="Normal 4 3 2 3 6 2" xfId="29402" xr:uid="{0C3120A0-6F3F-4C69-8F42-B4BF225C7DEE}"/>
    <cellStyle name="Normal 4 3 2 3 7" xfId="27477" xr:uid="{2AA4751C-CB79-4D67-92D6-C94E40229A23}"/>
    <cellStyle name="Normal 4 3 2 3 8" xfId="36633" xr:uid="{2791DB12-1183-4CEB-A1E7-6BE0C0291137}"/>
    <cellStyle name="Normal 4 3 2 4" xfId="10329" xr:uid="{5CAD3C97-D636-4B82-BE91-0D21FE93297A}"/>
    <cellStyle name="Normal 4 3 2 4 2" xfId="11199" xr:uid="{7A200BBD-4BF9-4ABA-8A5C-245A326040D2}"/>
    <cellStyle name="Normal 4 3 2 4 2 2" xfId="12664" xr:uid="{DE622331-A4EA-449C-88A9-987A32754FCB}"/>
    <cellStyle name="Normal 4 3 2 4 2 2 2" xfId="16237" xr:uid="{12D4EC23-5A81-4194-9621-5B605CF064F7}"/>
    <cellStyle name="Normal 4 3 2 4 2 2 3" xfId="19764" xr:uid="{6D4D1FDA-9945-483F-BE63-A9784DD7893A}"/>
    <cellStyle name="Normal 4 3 2 4 2 3" xfId="14795" xr:uid="{AA732FBB-65F2-460F-A82F-D4595F0E6D40}"/>
    <cellStyle name="Normal 4 3 2 4 2 3 2" xfId="42060" xr:uid="{39E8109E-C7D4-4DCF-83C4-F144ADD75BA6}"/>
    <cellStyle name="Normal 4 3 2 4 2 4" xfId="18322" xr:uid="{4C68C204-0C2E-413E-AD29-957D65CBED57}"/>
    <cellStyle name="Normal 4 3 2 4 3" xfId="10772" xr:uid="{C590F88E-0A79-4F49-B72E-121F90B028DC}"/>
    <cellStyle name="Normal 4 3 2 4 3 2" xfId="12257" xr:uid="{44205094-9F74-4597-AFA5-38333CB62A38}"/>
    <cellStyle name="Normal 4 3 2 4 3 2 2" xfId="15830" xr:uid="{FEDF9591-B929-49CD-A917-BE39D3F5910E}"/>
    <cellStyle name="Normal 4 3 2 4 3 2 3" xfId="19357" xr:uid="{B3FD3895-13DC-471D-8102-5B44E49B24A5}"/>
    <cellStyle name="Normal 4 3 2 4 3 3" xfId="14404" xr:uid="{3A5A01C6-0441-47A1-9AD7-F0127D20D06D}"/>
    <cellStyle name="Normal 4 3 2 4 3 4" xfId="17931" xr:uid="{928CC348-B3FE-4A61-A8FE-A2D2ABB346DA}"/>
    <cellStyle name="Normal 4 3 2 4 4" xfId="11921" xr:uid="{E353C834-BD89-447E-84F4-B7BE24CD34A5}"/>
    <cellStyle name="Normal 4 3 2 4 4 2" xfId="15499" xr:uid="{0E501519-C747-435E-8267-F8807CB9875A}"/>
    <cellStyle name="Normal 4 3 2 4 4 3" xfId="19026" xr:uid="{24933F07-ECD1-4462-A680-5FE836AA785E}"/>
    <cellStyle name="Normal 4 3 2 4 5" xfId="14095" xr:uid="{91C85900-4BEB-4802-AB2A-AEADB48E3B21}"/>
    <cellStyle name="Normal 4 3 2 4 5 2" xfId="30763" xr:uid="{A084D6A8-CFB4-4E8F-B765-B105BA05C94C}"/>
    <cellStyle name="Normal 4 3 2 4 6" xfId="17622" xr:uid="{C8F617E9-6CA7-4516-B184-3C1F112F9988}"/>
    <cellStyle name="Normal 4 3 2 4 7" xfId="36799" xr:uid="{4E2C6090-6D00-4C7D-8BAF-2E26EBB3C743}"/>
    <cellStyle name="Normal 4 3 2 5" xfId="10439" xr:uid="{893EE534-9DF8-4CF7-82ED-A6FE123E6F95}"/>
    <cellStyle name="Normal 4 3 2 5 2" xfId="11291" xr:uid="{7A769C1D-2BC0-48AF-BF89-94464C30E89C}"/>
    <cellStyle name="Normal 4 3 2 5 2 2" xfId="12756" xr:uid="{90C5AB9E-23B7-451D-9D5F-A0EA04008A57}"/>
    <cellStyle name="Normal 4 3 2 5 2 2 2" xfId="16329" xr:uid="{DFFA101F-8EF0-4639-AB49-70F1C9C0F85A}"/>
    <cellStyle name="Normal 4 3 2 5 2 2 3" xfId="19856" xr:uid="{7E8CE910-913B-42F4-8FCD-2A9E98A8659C}"/>
    <cellStyle name="Normal 4 3 2 5 2 3" xfId="14887" xr:uid="{96346061-9741-4E79-834A-69869540098F}"/>
    <cellStyle name="Normal 4 3 2 5 2 4" xfId="18414" xr:uid="{2E097D6F-B0FD-42B9-993C-916E7354E3A7}"/>
    <cellStyle name="Normal 4 3 2 5 3" xfId="10867" xr:uid="{5D92BDD6-5B7E-4BFF-B9B3-2D4661D84C22}"/>
    <cellStyle name="Normal 4 3 2 5 3 2" xfId="12349" xr:uid="{CE4BABAB-9D1F-4D23-B2B0-5ADBA618FE8B}"/>
    <cellStyle name="Normal 4 3 2 5 3 2 2" xfId="15922" xr:uid="{61BE7567-1E67-4745-9F00-923AB4FB376A}"/>
    <cellStyle name="Normal 4 3 2 5 3 2 3" xfId="19449" xr:uid="{F5420E67-EC16-4185-9823-3E6C96A75A03}"/>
    <cellStyle name="Normal 4 3 2 5 3 3" xfId="14495" xr:uid="{1518539D-34AB-4C8B-9C2A-B30E0B5B73EE}"/>
    <cellStyle name="Normal 4 3 2 5 3 4" xfId="18022" xr:uid="{C446A365-9422-4D1D-993F-7CB7FE70228E}"/>
    <cellStyle name="Normal 4 3 2 5 4" xfId="11985" xr:uid="{2C020505-E2E4-48DF-ABEC-460CE4BD4905}"/>
    <cellStyle name="Normal 4 3 2 5 4 2" xfId="15563" xr:uid="{61A4D51C-D46E-4288-B8BA-1B26ECC57247}"/>
    <cellStyle name="Normal 4 3 2 5 4 3" xfId="19090" xr:uid="{3BE519A4-B93C-4D91-9068-9AA971F890F8}"/>
    <cellStyle name="Normal 4 3 2 5 5" xfId="14157" xr:uid="{DB386335-8D23-4274-B65B-263BF5E4610D}"/>
    <cellStyle name="Normal 4 3 2 5 6" xfId="17684" xr:uid="{1FE01135-990E-4560-B86F-A29E9DD74B58}"/>
    <cellStyle name="Normal 4 3 2 6" xfId="10480" xr:uid="{F88764C7-CE8E-453A-A0A8-B54C737A1B88}"/>
    <cellStyle name="Normal 4 3 2 6 2" xfId="11053" xr:uid="{FFC5E57B-702A-432F-89D8-44C9DD5EAC4C}"/>
    <cellStyle name="Normal 4 3 2 6 2 2" xfId="12504" xr:uid="{C713F3A6-1C07-46DD-8B64-8683CB48D2AD}"/>
    <cellStyle name="Normal 4 3 2 6 2 2 2" xfId="16077" xr:uid="{A78342C8-0D8B-44F1-890F-397BE5D5151D}"/>
    <cellStyle name="Normal 4 3 2 6 2 2 3" xfId="19604" xr:uid="{FC28143D-2D21-4DC4-9BF7-2B0A7C70CCD6}"/>
    <cellStyle name="Normal 4 3 2 6 2 3" xfId="14649" xr:uid="{7445964B-566B-45D9-8C74-7DD6BE8F2A85}"/>
    <cellStyle name="Normal 4 3 2 6 2 4" xfId="18176" xr:uid="{BD5CF769-1B8E-448A-AC09-E063791ABC87}"/>
    <cellStyle name="Normal 4 3 2 6 3" xfId="12012" xr:uid="{BBB980ED-CA03-42F0-94AF-E27D69B2AC4C}"/>
    <cellStyle name="Normal 4 3 2 6 3 2" xfId="15590" xr:uid="{1139EC5D-A8ED-4AC7-9DD5-7EA0C185AEBF}"/>
    <cellStyle name="Normal 4 3 2 6 3 3" xfId="19117" xr:uid="{C7807403-9A56-48E7-B429-4FA37C679AF8}"/>
    <cellStyle name="Normal 4 3 2 6 4" xfId="14183" xr:uid="{6A1B6D52-8400-456C-B2B2-7FBED7CF13F7}"/>
    <cellStyle name="Normal 4 3 2 6 4 2" xfId="29608" xr:uid="{AB9C38A2-EAA7-47CF-A514-B416D9972480}"/>
    <cellStyle name="Normal 4 3 2 6 5" xfId="17710" xr:uid="{073622D2-B659-4CF0-9A9E-FFC1C8C4F576}"/>
    <cellStyle name="Normal 4 3 2 6 6" xfId="36976" xr:uid="{A9E434B3-F059-457C-B248-1B423A7B17D2}"/>
    <cellStyle name="Normal 4 3 2 7" xfId="10637" xr:uid="{1FAC51D1-36BC-4C62-B985-FC9C944882E5}"/>
    <cellStyle name="Normal 4 3 2 7 2" xfId="12104" xr:uid="{14B6DF03-594C-45DE-9CA7-DC9F7B1A7423}"/>
    <cellStyle name="Normal 4 3 2 7 2 2" xfId="15677" xr:uid="{C7897AB4-FF21-4B93-870F-1250CD8DB243}"/>
    <cellStyle name="Normal 4 3 2 7 2 3" xfId="19204" xr:uid="{19144C3C-40EF-41F8-B7CB-F747F33ECA12}"/>
    <cellStyle name="Normal 4 3 2 7 3" xfId="14269" xr:uid="{C7700C37-C5B0-401F-BA10-5CA9FEE4AAA0}"/>
    <cellStyle name="Normal 4 3 2 7 4" xfId="17796" xr:uid="{CB99A568-37AD-4212-96CA-60596EF65674}"/>
    <cellStyle name="Normal 4 3 2 8" xfId="11456" xr:uid="{FFC3EFC9-4856-4AD0-821F-383A7D86B762}"/>
    <cellStyle name="Normal 4 3 2 8 2" xfId="15051" xr:uid="{A07CD772-E0C3-4FAE-8B4C-947AABAC8FE8}"/>
    <cellStyle name="Normal 4 3 2 8 3" xfId="18578" xr:uid="{9F44196B-9D5A-4CCD-BD98-190E7415FEF3}"/>
    <cellStyle name="Normal 4 3 2 9" xfId="13764" xr:uid="{AD1841CC-5DAA-47A0-97A7-47CF8ED9577F}"/>
    <cellStyle name="Normal 4 3 2 9 2" xfId="28998" xr:uid="{318BF4B5-3DFE-429D-AB15-E5E73735F87E}"/>
    <cellStyle name="Normal 4 3 3" xfId="6941" xr:uid="{2610047A-57B0-4662-B0B3-423EED7384D8}"/>
    <cellStyle name="Normal 4 3 3 2" xfId="9278" xr:uid="{580A98D6-ABCC-487C-B695-D65122FB0426}"/>
    <cellStyle name="Normal 4 3 3 2 2" xfId="11163" xr:uid="{86565072-12CF-4A5B-9195-6761D527CE34}"/>
    <cellStyle name="Normal 4 3 3 2 2 2" xfId="12628" xr:uid="{8DD767DD-BB18-4AC2-A66E-6575C7B96AF1}"/>
    <cellStyle name="Normal 4 3 3 2 2 2 2" xfId="16201" xr:uid="{116AEF93-DAA1-4854-ABEB-74E1435EBCC7}"/>
    <cellStyle name="Normal 4 3 3 2 2 2 3" xfId="19728" xr:uid="{845EEE53-3E3E-4E9D-8315-E8F2077044E0}"/>
    <cellStyle name="Normal 4 3 3 2 2 3" xfId="14759" xr:uid="{373D3B48-34B4-4CED-865E-018A2874B71E}"/>
    <cellStyle name="Normal 4 3 3 2 2 4" xfId="18286" xr:uid="{744BD756-F8EC-4385-8D43-FB0AF2E00CCB}"/>
    <cellStyle name="Normal 4 3 3 2 3" xfId="10736" xr:uid="{3E1F0F2F-6108-4146-BC41-3420ADAEBFBA}"/>
    <cellStyle name="Normal 4 3 3 2 3 2" xfId="12221" xr:uid="{75DC0D2B-ECB7-44AF-956C-6EF3D5B1FB2D}"/>
    <cellStyle name="Normal 4 3 3 2 3 2 2" xfId="15794" xr:uid="{F3322131-3174-48AD-ADD3-144009179CA5}"/>
    <cellStyle name="Normal 4 3 3 2 3 2 3" xfId="19321" xr:uid="{7DE37A97-B0E5-48F1-A5A6-020EE7A85CAB}"/>
    <cellStyle name="Normal 4 3 3 2 3 3" xfId="14368" xr:uid="{7D1785E7-B82D-43F5-8502-0646B4D8446C}"/>
    <cellStyle name="Normal 4 3 3 2 3 4" xfId="17895" xr:uid="{DB8CBBBC-C9D2-4AD1-953F-A432DEE1C155}"/>
    <cellStyle name="Normal 4 3 3 2 4" xfId="11804" xr:uid="{A2C019D6-3A3A-4B80-BB6C-C7CB1A5BCF7A}"/>
    <cellStyle name="Normal 4 3 3 2 4 2" xfId="15383" xr:uid="{C70BFC9D-7CAA-446C-8547-3B05972490EB}"/>
    <cellStyle name="Normal 4 3 3 2 4 3" xfId="18910" xr:uid="{F84683B1-8E7D-47BE-A98E-360416D663B3}"/>
    <cellStyle name="Normal 4 3 3 2 5" xfId="13975" xr:uid="{EA1EDCAA-7878-4111-8E30-6928477984FD}"/>
    <cellStyle name="Normal 4 3 3 2 6" xfId="17507" xr:uid="{C3579833-94CA-4703-A2EC-391A74D23C37}"/>
    <cellStyle name="Normal 4 3 3 3" xfId="10535" xr:uid="{BC8BAEEF-E748-405E-B0D4-DDB12C131898}"/>
    <cellStyle name="Normal 4 3 3 3 2" xfId="11243" xr:uid="{D7A08061-1541-4519-ACD4-B1343187DD6C}"/>
    <cellStyle name="Normal 4 3 3 3 2 2" xfId="12708" xr:uid="{6E97223E-D2DF-4F90-B4E1-E1BC51F5A377}"/>
    <cellStyle name="Normal 4 3 3 3 2 2 2" xfId="16281" xr:uid="{852387BF-F583-409F-A290-A8C81F77DD68}"/>
    <cellStyle name="Normal 4 3 3 3 2 2 3" xfId="19808" xr:uid="{630D9D93-A399-45FE-9E9A-E1413AAF3E12}"/>
    <cellStyle name="Normal 4 3 3 3 2 3" xfId="14839" xr:uid="{3B810AAA-C9A8-47EF-9322-35543BFF2974}"/>
    <cellStyle name="Normal 4 3 3 3 2 4" xfId="18366" xr:uid="{FE06A4DE-559F-44F9-A1EE-C146B1D53C0D}"/>
    <cellStyle name="Normal 4 3 3 3 3" xfId="10815" xr:uid="{7D4F086A-8EC9-408A-8E83-ED9284F5C8E5}"/>
    <cellStyle name="Normal 4 3 3 3 3 2" xfId="12301" xr:uid="{2F7FB395-4E22-4145-9882-517B607C0485}"/>
    <cellStyle name="Normal 4 3 3 3 3 2 2" xfId="15874" xr:uid="{7628A475-6616-4946-8E27-E90B64AAA3CE}"/>
    <cellStyle name="Normal 4 3 3 3 3 2 3" xfId="19401" xr:uid="{0678B431-8524-453F-BB2A-9070B65F3BC2}"/>
    <cellStyle name="Normal 4 3 3 3 3 3" xfId="14447" xr:uid="{4DE521F0-32C4-4EFB-AB65-116DB91C2918}"/>
    <cellStyle name="Normal 4 3 3 3 3 4" xfId="17974" xr:uid="{4EF8D026-6295-4655-A134-D043F34454A0}"/>
    <cellStyle name="Normal 4 3 3 3 4" xfId="12046" xr:uid="{EACA417E-1C2F-495D-8F10-FF2231C16857}"/>
    <cellStyle name="Normal 4 3 3 3 4 2" xfId="15624" xr:uid="{BE205831-D61A-41A1-B26A-101BC678221F}"/>
    <cellStyle name="Normal 4 3 3 3 4 3" xfId="19151" xr:uid="{7278BF62-5BD9-42C1-B8F5-C210D58861C8}"/>
    <cellStyle name="Normal 4 3 3 3 5" xfId="14216" xr:uid="{951029AE-5964-4A44-9B12-16074D2E54D4}"/>
    <cellStyle name="Normal 4 3 3 3 6" xfId="17743" xr:uid="{40E93844-4008-46BF-83CA-74092EC84B74}"/>
    <cellStyle name="Normal 4 3 3 4" xfId="9123" xr:uid="{5DFF33BB-AA5B-4143-9EA0-CEF357EFED83}"/>
    <cellStyle name="Normal 4 3 3 4 2" xfId="11351" xr:uid="{F58F67FC-76B6-4BAD-BFD4-09C3EF9995CF}"/>
    <cellStyle name="Normal 4 3 3 4 2 2" xfId="12816" xr:uid="{634253DC-A286-49FE-AD21-C17D574C329E}"/>
    <cellStyle name="Normal 4 3 3 4 2 2 2" xfId="16389" xr:uid="{9BF69A96-C6F3-4302-ADDB-3EC6A79CC423}"/>
    <cellStyle name="Normal 4 3 3 4 2 2 3" xfId="19916" xr:uid="{A0123DBD-C57E-449D-877B-669B3A03549C}"/>
    <cellStyle name="Normal 4 3 3 4 2 3" xfId="14947" xr:uid="{89535FA6-4C11-4D40-954D-3B16C3BED271}"/>
    <cellStyle name="Normal 4 3 3 4 2 4" xfId="18474" xr:uid="{D4887AE0-43CC-42E3-8963-F4BE14DBC07D}"/>
    <cellStyle name="Normal 4 3 3 4 3" xfId="10927" xr:uid="{9684EFFB-AB3B-4765-8EE9-938429B8ED47}"/>
    <cellStyle name="Normal 4 3 3 4 3 2" xfId="12409" xr:uid="{65A5B5BD-2AE2-446F-8FBD-87BA8F8554C4}"/>
    <cellStyle name="Normal 4 3 3 4 3 2 2" xfId="15982" xr:uid="{C02EFB4A-5C5C-4FBD-A18D-6387BA321617}"/>
    <cellStyle name="Normal 4 3 3 4 3 2 3" xfId="19509" xr:uid="{E98360A4-E212-4704-A4A1-A6EA98D19D0D}"/>
    <cellStyle name="Normal 4 3 3 4 3 3" xfId="14555" xr:uid="{9C21C697-2D61-4942-BD11-FEA88CD7C4C1}"/>
    <cellStyle name="Normal 4 3 3 4 3 4" xfId="18082" xr:uid="{94954E3F-D994-42CB-9D39-D8635663029F}"/>
    <cellStyle name="Normal 4 3 3 5" xfId="11097" xr:uid="{B52CD4FC-96C3-41C9-B91B-04CFE9582F02}"/>
    <cellStyle name="Normal 4 3 3 5 2" xfId="12548" xr:uid="{DEC72FFA-F982-4931-8FBF-A50D5067E2C0}"/>
    <cellStyle name="Normal 4 3 3 5 2 2" xfId="16121" xr:uid="{6D9A78CE-D55C-401E-9DD7-47B4F53D590A}"/>
    <cellStyle name="Normal 4 3 3 5 2 3" xfId="19648" xr:uid="{45A8A297-535C-4FF6-9491-AB2D0E5612BC}"/>
    <cellStyle name="Normal 4 3 3 5 3" xfId="14693" xr:uid="{9282350F-E98A-44CA-9E3E-1DF8169A0B58}"/>
    <cellStyle name="Normal 4 3 3 5 4" xfId="18220" xr:uid="{12B1E91E-A85C-4512-BDAD-6C8C40A102FC}"/>
    <cellStyle name="Normal 4 3 3 6" xfId="10668" xr:uid="{142F01CC-AAAC-465F-961F-483400D6505E}"/>
    <cellStyle name="Normal 4 3 3 6 2" xfId="12148" xr:uid="{5FBF4BB9-A599-4CCA-B779-58A787B9B2A9}"/>
    <cellStyle name="Normal 4 3 3 6 2 2" xfId="15721" xr:uid="{C7E28B4D-19AB-44F5-AB61-B04D15B55AF1}"/>
    <cellStyle name="Normal 4 3 3 6 2 3" xfId="19248" xr:uid="{81BD3622-CA1C-4FBC-B861-5C8611D1770F}"/>
    <cellStyle name="Normal 4 3 3 6 3" xfId="14300" xr:uid="{A53DC345-57BB-41CF-BFAB-BD567D6879A0}"/>
    <cellStyle name="Normal 4 3 3 6 4" xfId="17827" xr:uid="{1B57FEE4-56F2-4E8B-A1F5-509A08E936B3}"/>
    <cellStyle name="Normal 4 3 3 7" xfId="11516" xr:uid="{B1D8064A-5DAF-40D3-BBBE-FB284FD40C52}"/>
    <cellStyle name="Normal 4 3 3 7 2" xfId="15111" xr:uid="{C59A6B8B-77EC-46C9-940E-BE4D40CBCFCB}"/>
    <cellStyle name="Normal 4 3 3 7 3" xfId="18638" xr:uid="{8C70468D-9D0B-467B-80C4-BD243617059A}"/>
    <cellStyle name="Normal 4 3 3 8" xfId="13459" xr:uid="{B28B5458-3951-449E-9760-E05C76750F09}"/>
    <cellStyle name="Normal 4 3 3 9" xfId="16995" xr:uid="{DF747938-6883-468F-82E6-FB9EC6270724}"/>
    <cellStyle name="Normal 4 3 4" xfId="6919" xr:uid="{359D2B76-6D4F-4E99-9541-3F4EEFA12F1E}"/>
    <cellStyle name="Normal 4 3 4 2" xfId="10485" xr:uid="{3A5B53AF-5322-4208-B7DF-1B7D385AA7E7}"/>
    <cellStyle name="Normal 4 3 4 2 2" xfId="11327" xr:uid="{28EA8B8B-8807-4F45-839F-0F4DAD269368}"/>
    <cellStyle name="Normal 4 3 4 2 2 2" xfId="12792" xr:uid="{CAD40E5A-9222-4964-8530-7237ECBB3524}"/>
    <cellStyle name="Normal 4 3 4 2 2 2 2" xfId="16365" xr:uid="{6B1F46E9-3DA3-44A5-876A-6EE42AC6ED9E}"/>
    <cellStyle name="Normal 4 3 4 2 2 2 3" xfId="19892" xr:uid="{31AB0270-CD1D-42A9-B738-3740C6B91307}"/>
    <cellStyle name="Normal 4 3 4 2 2 3" xfId="14923" xr:uid="{90113552-041A-4D40-9123-D9EADC4E64AC}"/>
    <cellStyle name="Normal 4 3 4 2 2 4" xfId="18450" xr:uid="{A771FD5A-28A5-40FF-BBF5-59D5D99AAF48}"/>
    <cellStyle name="Normal 4 3 4 2 3" xfId="10903" xr:uid="{B51291DC-A7F7-4456-931F-4BCF498B25EC}"/>
    <cellStyle name="Normal 4 3 4 2 3 2" xfId="12385" xr:uid="{7174686B-C00F-4495-BAB7-D9C995DBA134}"/>
    <cellStyle name="Normal 4 3 4 2 3 2 2" xfId="15958" xr:uid="{9407CA63-327E-4548-8744-FB6EEE6DB5E9}"/>
    <cellStyle name="Normal 4 3 4 2 3 2 3" xfId="19485" xr:uid="{9E1E3FB3-FABA-42A0-A14E-F2BA71B7CD1E}"/>
    <cellStyle name="Normal 4 3 4 2 3 3" xfId="14531" xr:uid="{C9F5C303-0AD9-47B2-A773-A31D803D9500}"/>
    <cellStyle name="Normal 4 3 4 2 3 4" xfId="18058" xr:uid="{E2C0AD4E-DD8E-470D-A40A-8385AAD4D72B}"/>
    <cellStyle name="Normal 4 3 4 2 4" xfId="12015" xr:uid="{B88D3DDF-2589-4BA5-9455-C4E92E03A4A4}"/>
    <cellStyle name="Normal 4 3 4 2 4 2" xfId="15593" xr:uid="{30756EF0-C468-4D6E-ACF4-13D58C484B33}"/>
    <cellStyle name="Normal 4 3 4 2 4 3" xfId="19120" xr:uid="{3B2C5E4D-0E58-4B2D-8143-28D71B91D3DB}"/>
    <cellStyle name="Normal 4 3 4 2 5" xfId="14186" xr:uid="{375BB988-51DA-4075-828C-A8D68CED9F2C}"/>
    <cellStyle name="Normal 4 3 4 2 6" xfId="17713" xr:uid="{A794F1EE-B770-4D54-9FAB-D7352B526B49}"/>
    <cellStyle name="Normal 4 3 4 3" xfId="11120" xr:uid="{674D8E6F-CD45-4252-BC8A-3378CC11AF39}"/>
    <cellStyle name="Normal 4 3 4 3 2" xfId="12572" xr:uid="{AEA67C5D-1862-4004-8EDF-E81BFB9C8C59}"/>
    <cellStyle name="Normal 4 3 4 3 2 2" xfId="16145" xr:uid="{E3BC2C3C-EF9A-413C-84AF-E34BDFAAEE6F}"/>
    <cellStyle name="Normal 4 3 4 3 2 3" xfId="19672" xr:uid="{FE0C712D-3F62-40FF-A56A-E7FEC24590A4}"/>
    <cellStyle name="Normal 4 3 4 3 3" xfId="14716" xr:uid="{0F64AD77-1496-4E84-953F-4066B19BDC23}"/>
    <cellStyle name="Normal 4 3 4 3 4" xfId="18243" xr:uid="{2430B4B1-390F-49E3-98A3-49041312DE05}"/>
    <cellStyle name="Normal 4 3 4 4" xfId="10692" xr:uid="{AD36E78D-1086-434B-8060-6052E4FB982F}"/>
    <cellStyle name="Normal 4 3 4 4 2" xfId="12172" xr:uid="{E68E6B40-9B70-487D-8B64-EF99ED3FA9B1}"/>
    <cellStyle name="Normal 4 3 4 4 2 2" xfId="15745" xr:uid="{51F828CC-DAC1-4E1E-BFC6-927FBDCF1117}"/>
    <cellStyle name="Normal 4 3 4 4 2 3" xfId="19272" xr:uid="{1DE35FC5-E4EC-483C-BEEE-26E27B3A2548}"/>
    <cellStyle name="Normal 4 3 4 4 3" xfId="14324" xr:uid="{03DCAD9A-29E1-4729-B979-295F4C9BAA50}"/>
    <cellStyle name="Normal 4 3 4 4 4" xfId="17851" xr:uid="{34B86724-45E9-4EDC-9989-A4E74AFE9C89}"/>
    <cellStyle name="Normal 4 3 4 5" xfId="11492" xr:uid="{12757DF3-C9DC-4F67-B73D-9DE76B99378E}"/>
    <cellStyle name="Normal 4 3 4 5 2" xfId="15087" xr:uid="{FA2A7A6C-D6DF-4C64-A47C-8D576F9D44CB}"/>
    <cellStyle name="Normal 4 3 4 5 3" xfId="18614" xr:uid="{4C0A61AB-06C3-4E3C-80CB-0AA3653CD0A8}"/>
    <cellStyle name="Normal 4 3 4 6" xfId="13449" xr:uid="{3C3C8B6A-5ECE-4A43-9DCD-4A7C2B92C67C}"/>
    <cellStyle name="Normal 4 3 4 7" xfId="16985" xr:uid="{643AB394-C97A-40B3-AAA6-36DB786EDE9B}"/>
    <cellStyle name="Normal 4 3 5" xfId="7361" xr:uid="{A835174E-CD93-4954-AAD8-64B429096668}"/>
    <cellStyle name="Normal 4 3 5 2" xfId="10412" xr:uid="{A5B09638-45D4-41D1-B71E-280C7AF4CF0D}"/>
    <cellStyle name="Normal 4 3 5 2 2" xfId="11002" xr:uid="{A1197C6B-8D40-4849-9135-0D3FFA67AE47}"/>
    <cellStyle name="Normal 4 3 5 2 3" xfId="11970" xr:uid="{EC08D673-2BF2-4BDD-BFA0-0D517917CE64}"/>
    <cellStyle name="Normal 4 3 5 2 3 2" xfId="15548" xr:uid="{974D4428-CB14-4BD6-AC86-CCCE438CF910}"/>
    <cellStyle name="Normal 4 3 5 2 3 3" xfId="19075" xr:uid="{33AC3236-F5CD-415B-9245-C426BA6BF1A6}"/>
    <cellStyle name="Normal 4 3 5 2 4" xfId="14142" xr:uid="{C1592B16-109C-4484-BC58-0179E8C95BDA}"/>
    <cellStyle name="Normal 4 3 5 2 5" xfId="17669" xr:uid="{9CAB2152-BD55-45FB-92C3-054118E47119}"/>
    <cellStyle name="Normal 4 3 5 3" xfId="11187" xr:uid="{141889A7-F360-4E50-AE2B-435CB2B2D8FB}"/>
    <cellStyle name="Normal 4 3 5 3 2" xfId="12652" xr:uid="{EDD40EFE-F3B8-4200-836D-C40C04223F08}"/>
    <cellStyle name="Normal 4 3 5 3 2 2" xfId="16225" xr:uid="{4D3C2DF1-64C4-43F7-9077-97597AA95598}"/>
    <cellStyle name="Normal 4 3 5 3 2 3" xfId="19752" xr:uid="{57F7BFA0-2D26-45B4-97A9-C642103C6509}"/>
    <cellStyle name="Normal 4 3 5 3 3" xfId="14783" xr:uid="{9157CAB9-AE2D-4913-B8C7-EB60D5E05384}"/>
    <cellStyle name="Normal 4 3 5 3 4" xfId="18310" xr:uid="{0C4BC329-A3B4-4D82-8827-2BD132EEDEC1}"/>
    <cellStyle name="Normal 4 3 5 4" xfId="10760" xr:uid="{AFD2C77B-418F-4C32-B519-0F4E209F1248}"/>
    <cellStyle name="Normal 4 3 5 4 2" xfId="12245" xr:uid="{C553F69D-09A4-479F-817B-35D7EDAFD056}"/>
    <cellStyle name="Normal 4 3 5 4 2 2" xfId="15818" xr:uid="{6DDF4FC6-0CDC-4A29-8DD1-C163DF3A80E2}"/>
    <cellStyle name="Normal 4 3 5 4 2 3" xfId="19345" xr:uid="{27EB6F02-96A1-4D27-834B-3F74436D5F10}"/>
    <cellStyle name="Normal 4 3 5 4 3" xfId="14392" xr:uid="{F3171D7D-AAE5-4B4C-AA62-AC5F88DAEF88}"/>
    <cellStyle name="Normal 4 3 5 4 4" xfId="17919" xr:uid="{5C8DB57C-5372-4065-A140-869214986113}"/>
    <cellStyle name="Normal 4 3 6" xfId="10416" xr:uid="{7BC2D1F8-AF38-4D3C-9321-1CB56E9EE2D1}"/>
    <cellStyle name="Normal 4 3 6 2" xfId="11267" xr:uid="{BBDD03BE-BA41-4DC6-AFF4-9AD74385DCBA}"/>
    <cellStyle name="Normal 4 3 6 2 2" xfId="12732" xr:uid="{FB7BA4F5-555D-40A5-B432-D541E3B6BC93}"/>
    <cellStyle name="Normal 4 3 6 2 2 2" xfId="16305" xr:uid="{944576B2-4003-4684-82C0-05D259AC2252}"/>
    <cellStyle name="Normal 4 3 6 2 2 3" xfId="19832" xr:uid="{1C000515-4D77-48D0-B76C-B90E12558160}"/>
    <cellStyle name="Normal 4 3 6 2 3" xfId="14863" xr:uid="{A6F22F23-11AA-47D4-A712-0D0F897E7E91}"/>
    <cellStyle name="Normal 4 3 6 2 4" xfId="18390" xr:uid="{F1ED2BE1-D39D-4A0B-8B94-9C48B9D0286D}"/>
    <cellStyle name="Normal 4 3 6 3" xfId="10843" xr:uid="{521A11AE-142A-4E20-9D03-09DE67AFC6AF}"/>
    <cellStyle name="Normal 4 3 6 3 2" xfId="12325" xr:uid="{E6D5EA43-CE27-4BBB-AE1D-FC71B1D7D7C8}"/>
    <cellStyle name="Normal 4 3 6 3 2 2" xfId="15898" xr:uid="{B9E7725D-9B1B-4379-A99C-2A3F557AC16A}"/>
    <cellStyle name="Normal 4 3 6 3 2 3" xfId="19425" xr:uid="{458BF8F3-802D-47FD-BFE3-795B182F8AD8}"/>
    <cellStyle name="Normal 4 3 6 3 3" xfId="14471" xr:uid="{9B3A338C-CAC1-41C1-AA53-15FB8D535C51}"/>
    <cellStyle name="Normal 4 3 6 3 4" xfId="17998" xr:uid="{F2082193-8952-4E7E-9D9F-A8AAFA64182C}"/>
    <cellStyle name="Normal 4 3 6 4" xfId="11972" xr:uid="{68798525-C864-4115-BF24-F8F6E836AFED}"/>
    <cellStyle name="Normal 4 3 6 4 2" xfId="15550" xr:uid="{5636ABF5-0F0D-4749-BC5B-BC8286FD8590}"/>
    <cellStyle name="Normal 4 3 6 4 3" xfId="19077" xr:uid="{9DDAFB09-C691-4B05-A4D6-FD715EF83466}"/>
    <cellStyle name="Normal 4 3 6 5" xfId="14144" xr:uid="{E7C15595-486E-4449-8A8D-164AE1A2087A}"/>
    <cellStyle name="Normal 4 3 6 6" xfId="17671" xr:uid="{74FDEF1B-B3FA-423B-A7E1-1C31F3C941E3}"/>
    <cellStyle name="Normal 4 3 7" xfId="8068" xr:uid="{31971412-59B3-4C00-9CF5-4C2D2DD74A49}"/>
    <cellStyle name="Normal 4 3 7 2" xfId="11041" xr:uid="{36D33927-39C7-4557-A5C7-B3DA694C8263}"/>
    <cellStyle name="Normal 4 3 7 2 2" xfId="12492" xr:uid="{9B9227C5-B60B-47F3-986B-4B9D93C82405}"/>
    <cellStyle name="Normal 4 3 7 2 2 2" xfId="16065" xr:uid="{04E49607-0DD5-4E45-9DA9-65C0DA4E74D8}"/>
    <cellStyle name="Normal 4 3 7 2 2 3" xfId="19592" xr:uid="{18867124-1E7B-415E-ACC5-DA26EBDBDC30}"/>
    <cellStyle name="Normal 4 3 7 2 3" xfId="14637" xr:uid="{2052AD81-C849-4C76-80F9-6C8923DCF7AA}"/>
    <cellStyle name="Normal 4 3 7 2 4" xfId="18164" xr:uid="{3DADF096-118F-423D-B39A-9DAF1DFBF38E}"/>
    <cellStyle name="Normal 4 3 7 3" xfId="11639" xr:uid="{3F2D786D-0A17-4FFD-835B-4C7B353CFB50}"/>
    <cellStyle name="Normal 4 3 7 3 2" xfId="15222" xr:uid="{020B57DC-9DAC-4B5B-AC5E-4843FF9C09FB}"/>
    <cellStyle name="Normal 4 3 7 3 3" xfId="18749" xr:uid="{AC3045C2-9361-49C4-8F05-CF1DD6EE209D}"/>
    <cellStyle name="Normal 4 3 7 4" xfId="13827" xr:uid="{78CEDD4C-B10E-4651-ACB5-7D1926EC1003}"/>
    <cellStyle name="Normal 4 3 7 5" xfId="17362" xr:uid="{38052C2D-F12B-4A03-AC6F-31393E012542}"/>
    <cellStyle name="Normal 4 3 8" xfId="10625" xr:uid="{05C004EB-5F4F-4467-85C8-1D1AFF2956F4}"/>
    <cellStyle name="Normal 4 3 8 2" xfId="12092" xr:uid="{7D138DAF-94EF-481E-B6F6-4A06C825C9D6}"/>
    <cellStyle name="Normal 4 3 8 2 2" xfId="15665" xr:uid="{3804C94F-1224-418C-8563-99E9A50D68AC}"/>
    <cellStyle name="Normal 4 3 8 2 3" xfId="19192" xr:uid="{27D77B58-DEF1-4C28-9B89-0D929144C783}"/>
    <cellStyle name="Normal 4 3 8 3" xfId="14257" xr:uid="{99FA530D-8319-451F-8A2F-A4CBB96B837E}"/>
    <cellStyle name="Normal 4 3 8 4" xfId="17784" xr:uid="{EDA6B548-D2CA-43A3-982A-353B831F0C0F}"/>
    <cellStyle name="Normal 4 3 9" xfId="11432" xr:uid="{069FB974-3F11-434C-80D4-A679AA34CE70}"/>
    <cellStyle name="Normal 4 3 9 2" xfId="15027" xr:uid="{0A6697E0-2D6C-4527-BABE-D2A053C8FC14}"/>
    <cellStyle name="Normal 4 3 9 3" xfId="18554" xr:uid="{1047C209-4CD7-4A01-9F02-BEF9E28E7FC2}"/>
    <cellStyle name="Normal 4 4" xfId="187" xr:uid="{B89109AB-6B72-4C9A-A8D5-D6AE987953A8}"/>
    <cellStyle name="Normal 4 4 10" xfId="13428" xr:uid="{AB478D37-9A16-4EC5-96DD-F7593DA32D1F}"/>
    <cellStyle name="Normal 4 4 11" xfId="16964" xr:uid="{AD3AD9AE-DC2F-4307-BE6D-0F9E4A190474}"/>
    <cellStyle name="Normal 4 4 12" xfId="6889" xr:uid="{413D640B-AFC5-4350-B5CB-8E2C358F50A7}"/>
    <cellStyle name="Normal 4 4 2" xfId="6898" xr:uid="{DE9464DB-9C00-49DE-AC07-0191B3E51E84}"/>
    <cellStyle name="Normal 4 4 2 2" xfId="7277" xr:uid="{EF949096-BE0E-4DE5-94A2-998C0A0DD2FC}"/>
    <cellStyle name="Normal 4 4 2 2 2" xfId="10497" xr:uid="{74E7D8D8-5DAF-4C4E-A711-E56B61C140F4}"/>
    <cellStyle name="Normal 4 4 2 2 2 2" xfId="11383" xr:uid="{291CCD83-01C5-4166-847F-F1EC4A3176EB}"/>
    <cellStyle name="Normal 4 4 2 2 2 2 2" xfId="12848" xr:uid="{6551FD8A-3A7A-4831-BC74-7D45E0D0061E}"/>
    <cellStyle name="Normal 4 4 2 2 2 2 2 2" xfId="16421" xr:uid="{688F539B-70C8-4F92-8CDE-523E7FFD9BE3}"/>
    <cellStyle name="Normal 4 4 2 2 2 2 2 3" xfId="19948" xr:uid="{17A5235A-DEB5-4E82-B17B-428D996EEEE2}"/>
    <cellStyle name="Normal 4 4 2 2 2 2 3" xfId="14979" xr:uid="{A9D9F716-DC4A-4630-98EF-BB22D58212B8}"/>
    <cellStyle name="Normal 4 4 2 2 2 2 4" xfId="18506" xr:uid="{5FE0D600-AD0B-47EF-8334-7FE9C13B8E77}"/>
    <cellStyle name="Normal 4 4 2 2 2 3" xfId="10959" xr:uid="{2C24670C-E0E4-4108-9F23-86D8EFEB0A81}"/>
    <cellStyle name="Normal 4 4 2 2 2 3 2" xfId="12441" xr:uid="{5EA2F2C9-C8A6-4178-8A15-608F53E8B49C}"/>
    <cellStyle name="Normal 4 4 2 2 2 3 2 2" xfId="16014" xr:uid="{8A2B3922-4235-4CE4-8CC5-48844A832F4D}"/>
    <cellStyle name="Normal 4 4 2 2 2 3 2 3" xfId="19541" xr:uid="{AD8C80B0-6120-4AA0-9D92-AD6F36B6FAE7}"/>
    <cellStyle name="Normal 4 4 2 2 2 3 3" xfId="14587" xr:uid="{00E4C3ED-9B54-4E0B-8A59-0CE5D2F9591A}"/>
    <cellStyle name="Normal 4 4 2 2 2 3 4" xfId="18114" xr:uid="{C018F241-F64A-48E1-A43C-319D98C671D1}"/>
    <cellStyle name="Normal 4 4 2 2 2 4" xfId="12021" xr:uid="{673B8968-CB0E-4743-B94E-930AA934AEA0}"/>
    <cellStyle name="Normal 4 4 2 2 2 4 2" xfId="15599" xr:uid="{9107B9B3-7848-42CB-B6C9-1FE8C0191F2F}"/>
    <cellStyle name="Normal 4 4 2 2 2 4 3" xfId="19126" xr:uid="{3192FCBC-5CCB-433A-9D4A-98ADC9D48079}"/>
    <cellStyle name="Normal 4 4 2 2 2 5" xfId="14192" xr:uid="{4EC5AA31-9B06-49EA-BDC8-1726C022572B}"/>
    <cellStyle name="Normal 4 4 2 2 2 6" xfId="17719" xr:uid="{F29D1F60-1531-4912-A628-338A7ECC0A97}"/>
    <cellStyle name="Normal 4 4 2 2 3" xfId="11167" xr:uid="{D97414EF-9EC8-4030-AF2A-AC8C9340B621}"/>
    <cellStyle name="Normal 4 4 2 2 3 2" xfId="12632" xr:uid="{3F9C0645-7168-4F7D-924C-652A7A67BD73}"/>
    <cellStyle name="Normal 4 4 2 2 3 2 2" xfId="16205" xr:uid="{35C8309A-1C68-4312-B63E-FDF40A0ECFFF}"/>
    <cellStyle name="Normal 4 4 2 2 3 2 3" xfId="19732" xr:uid="{051F63D5-7642-4B18-A7C2-5475D6A2647C}"/>
    <cellStyle name="Normal 4 4 2 2 3 3" xfId="14763" xr:uid="{2B519EDC-3599-4684-B73E-A88B34ACE0C2}"/>
    <cellStyle name="Normal 4 4 2 2 3 4" xfId="18290" xr:uid="{2CBD717E-773C-4570-8FB6-40D93AA37723}"/>
    <cellStyle name="Normal 4 4 2 2 4" xfId="10740" xr:uid="{7D03A6E9-DBBD-44EB-9B81-61AD404C9BA4}"/>
    <cellStyle name="Normal 4 4 2 2 4 2" xfId="12225" xr:uid="{237414BF-44FC-4BEF-A3F7-5BE946C3AEB7}"/>
    <cellStyle name="Normal 4 4 2 2 4 2 2" xfId="15798" xr:uid="{6A8884A3-590D-4B87-A6CB-1D74A780A4C7}"/>
    <cellStyle name="Normal 4 4 2 2 4 2 3" xfId="19325" xr:uid="{5C491631-6183-49B4-9563-844CB1BB1257}"/>
    <cellStyle name="Normal 4 4 2 2 4 3" xfId="14372" xr:uid="{1F86EDBB-4A3D-4E17-9FCC-7570304947CF}"/>
    <cellStyle name="Normal 4 4 2 2 4 4" xfId="17899" xr:uid="{E249880F-56E5-4592-9F38-025F5091CCCF}"/>
    <cellStyle name="Normal 4 4 2 2 5" xfId="11548" xr:uid="{5EA0B4ED-3DFF-404C-ACCB-594E88910100}"/>
    <cellStyle name="Normal 4 4 2 2 5 2" xfId="15143" xr:uid="{C98374A6-154F-42AA-AF79-CF597A8E8F8F}"/>
    <cellStyle name="Normal 4 4 2 2 5 3" xfId="18670" xr:uid="{7E41B1B0-E0EF-4EF9-B4C8-3A8C9B7AFBDA}"/>
    <cellStyle name="Normal 4 4 2 2 6" xfId="13717" xr:uid="{AC69EAEF-03E6-4E61-835D-0C16982F0093}"/>
    <cellStyle name="Normal 4 4 2 2 7" xfId="17253" xr:uid="{4BD4FCBF-CCED-4135-A6AC-F55BB4209866}"/>
    <cellStyle name="Normal 4 4 2 3" xfId="7402" xr:uid="{248E0F0B-10D8-4E21-9FBF-6543E5BA9C64}"/>
    <cellStyle name="Normal 4 4 2 3 2" xfId="10447" xr:uid="{CC1CF383-3188-419E-B5E8-F03D8E06E225}"/>
    <cellStyle name="Normal 4 4 2 3 2 2" xfId="11008" xr:uid="{7D703946-706E-4ED7-902C-7EE41B459B64}"/>
    <cellStyle name="Normal 4 4 2 3 2 3" xfId="11988" xr:uid="{B206ADE7-F9FA-44D2-8415-6ACB4A7439B8}"/>
    <cellStyle name="Normal 4 4 2 3 2 3 2" xfId="15566" xr:uid="{78F6FF0B-D89A-46BB-A3B2-8A2D0AC97BBC}"/>
    <cellStyle name="Normal 4 4 2 3 2 3 3" xfId="19093" xr:uid="{7ED466CF-FD3B-4F4D-954D-458D66C1FD62}"/>
    <cellStyle name="Normal 4 4 2 3 2 4" xfId="14160" xr:uid="{893B9F8A-BB3D-4396-8BF4-E2A85F28D1BC}"/>
    <cellStyle name="Normal 4 4 2 3 2 5" xfId="17687" xr:uid="{2605822F-EDEB-48AF-A7C3-C2B71DF9D05F}"/>
    <cellStyle name="Normal 4 4 2 3 3" xfId="11247" xr:uid="{4F313589-0A8A-4F94-B268-36622FE17B54}"/>
    <cellStyle name="Normal 4 4 2 3 3 2" xfId="12712" xr:uid="{B77FEBC9-B761-46D3-A551-821FB2C0C53C}"/>
    <cellStyle name="Normal 4 4 2 3 3 2 2" xfId="16285" xr:uid="{4BA7351A-5FCF-4FFC-8A67-B75BA6ED110C}"/>
    <cellStyle name="Normal 4 4 2 3 3 2 3" xfId="19812" xr:uid="{34F62E2C-BD75-4C3B-AA11-5FD07545AC9F}"/>
    <cellStyle name="Normal 4 4 2 3 3 3" xfId="14843" xr:uid="{F54E0352-33D4-4B42-8F73-08813EA20F47}"/>
    <cellStyle name="Normal 4 4 2 3 3 4" xfId="18370" xr:uid="{E8520197-41A6-4D31-AB82-638D442C892D}"/>
    <cellStyle name="Normal 4 4 2 3 4" xfId="10819" xr:uid="{3FF51F8F-0B8F-4A91-8A59-2A170F24F6FF}"/>
    <cellStyle name="Normal 4 4 2 3 4 2" xfId="12305" xr:uid="{9EBBF3DD-418C-40ED-9ABF-9699FA395D93}"/>
    <cellStyle name="Normal 4 4 2 3 4 2 2" xfId="15878" xr:uid="{6A6386A6-B457-4AE3-AF3D-E10F1608B463}"/>
    <cellStyle name="Normal 4 4 2 3 4 2 3" xfId="19405" xr:uid="{A97250BF-C81F-4B7F-87FB-637ED12335EC}"/>
    <cellStyle name="Normal 4 4 2 3 4 3" xfId="14451" xr:uid="{58230A6D-E748-4949-8884-44A673412400}"/>
    <cellStyle name="Normal 4 4 2 3 4 4" xfId="17978" xr:uid="{84829203-8723-476D-B257-A57950909694}"/>
    <cellStyle name="Normal 4 4 2 4" xfId="10284" xr:uid="{AF286494-A3E0-4EA2-8EC5-7280371361B0}"/>
    <cellStyle name="Normal 4 4 2 4 2" xfId="11299" xr:uid="{8B949582-41CF-42D9-9DFA-C4FD7E7E08C5}"/>
    <cellStyle name="Normal 4 4 2 4 2 2" xfId="12764" xr:uid="{039E9B27-E610-467C-BFCA-23926E65E011}"/>
    <cellStyle name="Normal 4 4 2 4 2 2 2" xfId="16337" xr:uid="{83078425-5B17-4ECA-9B3B-237E4EDD3E65}"/>
    <cellStyle name="Normal 4 4 2 4 2 2 3" xfId="19864" xr:uid="{AD7C40AE-3041-4534-B739-1A9784440C37}"/>
    <cellStyle name="Normal 4 4 2 4 2 3" xfId="14895" xr:uid="{618E9B77-F2F5-4FEF-809E-C094BE2574BD}"/>
    <cellStyle name="Normal 4 4 2 4 2 4" xfId="18422" xr:uid="{710DB159-9D14-4BAE-B251-D831232ABF2C}"/>
    <cellStyle name="Normal 4 4 2 4 3" xfId="10875" xr:uid="{A23DA181-4C52-472E-9683-754080B61D4D}"/>
    <cellStyle name="Normal 4 4 2 4 3 2" xfId="12357" xr:uid="{A262CBE0-01FF-46B3-873C-BCB02BC85BD8}"/>
    <cellStyle name="Normal 4 4 2 4 3 2 2" xfId="15930" xr:uid="{5512CE0A-A763-4141-978B-AEA8F54D5460}"/>
    <cellStyle name="Normal 4 4 2 4 3 2 3" xfId="19457" xr:uid="{90F9BEA6-B998-44D3-B1A2-660D793C3052}"/>
    <cellStyle name="Normal 4 4 2 4 3 3" xfId="14503" xr:uid="{F9532D41-3ACE-4046-A2E4-A6F970DA4956}"/>
    <cellStyle name="Normal 4 4 2 4 3 4" xfId="18030" xr:uid="{0A4CDD46-6374-4A3F-AE5F-42A51C2AC2D1}"/>
    <cellStyle name="Normal 4 4 2 4 4" xfId="11893" xr:uid="{502019E7-7CC4-4B93-8696-89EA9E553FBA}"/>
    <cellStyle name="Normal 4 4 2 4 4 2" xfId="15471" xr:uid="{CC00C636-BEE2-4C80-870D-EED4D250C3D4}"/>
    <cellStyle name="Normal 4 4 2 4 4 3" xfId="18998" xr:uid="{FA2B6A25-9CA7-42F3-96E9-B03F43CF2584}"/>
    <cellStyle name="Normal 4 4 2 4 5" xfId="14067" xr:uid="{CCE26E27-E743-436F-8BE5-2B109345F9A7}"/>
    <cellStyle name="Normal 4 4 2 4 6" xfId="17594" xr:uid="{6905CE43-725F-405D-B769-4B8BE8D0E301}"/>
    <cellStyle name="Normal 4 4 2 5" xfId="11101" xr:uid="{0E76C761-0A97-455C-869C-78E2B2ED5A44}"/>
    <cellStyle name="Normal 4 4 2 5 2" xfId="12552" xr:uid="{BFA9E3C3-CAD8-40BB-AF28-A79422FA46EF}"/>
    <cellStyle name="Normal 4 4 2 5 2 2" xfId="16125" xr:uid="{EF507F52-4C76-41A3-88FA-487020968350}"/>
    <cellStyle name="Normal 4 4 2 5 2 3" xfId="19652" xr:uid="{172B06D2-FFA8-4FF0-9D4E-E88D6841DAC0}"/>
    <cellStyle name="Normal 4 4 2 5 3" xfId="14697" xr:uid="{B880F8D0-FB2C-4C6E-914D-D019596373F7}"/>
    <cellStyle name="Normal 4 4 2 5 4" xfId="18224" xr:uid="{1AC91083-F94A-402E-9024-6C101283A5B0}"/>
    <cellStyle name="Normal 4 4 2 6" xfId="10672" xr:uid="{D2920135-47B6-4FBF-9149-FFC19786384A}"/>
    <cellStyle name="Normal 4 4 2 6 2" xfId="12152" xr:uid="{4250DDB3-6754-4ED1-AF90-36391F3F7427}"/>
    <cellStyle name="Normal 4 4 2 6 2 2" xfId="15725" xr:uid="{8B716011-53C8-4D58-991E-DE20A2C73E32}"/>
    <cellStyle name="Normal 4 4 2 6 2 3" xfId="19252" xr:uid="{70AD4F5E-16E1-4D70-9C95-443321EC1289}"/>
    <cellStyle name="Normal 4 4 2 6 3" xfId="14304" xr:uid="{02B97BDA-C4AB-48FA-82D3-4FB08DC1A5B6}"/>
    <cellStyle name="Normal 4 4 2 6 4" xfId="17831" xr:uid="{BCE377E1-C5D6-44C7-9FF7-8D4A2B3F68C8}"/>
    <cellStyle name="Normal 4 4 2 7" xfId="11464" xr:uid="{19C55EA9-71E9-45C7-99C1-D69789B34DDC}"/>
    <cellStyle name="Normal 4 4 2 7 2" xfId="15059" xr:uid="{9D4E4E47-78AB-43DF-B8A9-1FDFA0B7871C}"/>
    <cellStyle name="Normal 4 4 2 7 3" xfId="18586" xr:uid="{764D0175-D1EB-45E7-82B4-8AB90552B451}"/>
    <cellStyle name="Normal 4 4 2 8" xfId="13431" xr:uid="{5CAB32AC-F06B-4ED6-A15B-E95418B20498}"/>
    <cellStyle name="Normal 4 4 2 9" xfId="16967" xr:uid="{D2DA3FAA-3CB4-4988-B2D0-B22C22A4432A}"/>
    <cellStyle name="Normal 4 4 3" xfId="7139" xr:uid="{24B89AA6-1FCA-4677-B08F-5317467439BC}"/>
    <cellStyle name="Normal 4 4 3 2" xfId="9550" xr:uid="{72E1385A-1CCA-4957-A6CF-D78A00050085}"/>
    <cellStyle name="Normal 4 4 3 2 2" xfId="11359" xr:uid="{E52C02DB-905B-4AD0-9023-70B1A02FE4F3}"/>
    <cellStyle name="Normal 4 4 3 2 2 2" xfId="12824" xr:uid="{58436312-6D4C-452D-A0B3-6B85D348DA1A}"/>
    <cellStyle name="Normal 4 4 3 2 2 2 2" xfId="16397" xr:uid="{3C226357-9FC8-4F7C-A422-DD91DDF57202}"/>
    <cellStyle name="Normal 4 4 3 2 2 2 3" xfId="19924" xr:uid="{4DD2B7B2-5EEF-4F36-A460-C57F23534E14}"/>
    <cellStyle name="Normal 4 4 3 2 2 3" xfId="14955" xr:uid="{08B1A6C7-FB81-4255-BC94-E6E94C57C7F0}"/>
    <cellStyle name="Normal 4 4 3 2 2 4" xfId="18482" xr:uid="{06613702-9BED-4A66-8F5B-743C81051346}"/>
    <cellStyle name="Normal 4 4 3 2 3" xfId="10935" xr:uid="{C4E56309-A5AE-41BB-A2D1-037CA9793327}"/>
    <cellStyle name="Normal 4 4 3 2 3 2" xfId="12417" xr:uid="{9A16189D-909F-49FB-BBB1-6BA402CCB76E}"/>
    <cellStyle name="Normal 4 4 3 2 3 2 2" xfId="15990" xr:uid="{8E1970B6-E93B-46C2-9A8E-F1AA1B1AB306}"/>
    <cellStyle name="Normal 4 4 3 2 3 2 3" xfId="19517" xr:uid="{BFCF3AA2-B651-4DCD-8721-1434276BE8DC}"/>
    <cellStyle name="Normal 4 4 3 2 3 3" xfId="14563" xr:uid="{323DE128-09D1-4855-9486-920771E6E810}"/>
    <cellStyle name="Normal 4 4 3 2 3 4" xfId="18090" xr:uid="{A6BDB000-A622-4700-A7AC-56DDCDFD39E1}"/>
    <cellStyle name="Normal 4 4 3 2 4" xfId="11851" xr:uid="{345A2501-FC4C-4D1C-A62E-9DD47EDE0BF3}"/>
    <cellStyle name="Normal 4 4 3 2 4 2" xfId="15430" xr:uid="{638FC4B9-C6AE-4D35-ADCA-E71D51B8F75E}"/>
    <cellStyle name="Normal 4 4 3 2 4 3" xfId="18957" xr:uid="{F9935AF5-11C9-4C4F-9351-0B170D848E02}"/>
    <cellStyle name="Normal 4 4 3 2 5" xfId="14023" xr:uid="{C851FFE1-4C1E-4178-87DE-FF8D9D551098}"/>
    <cellStyle name="Normal 4 4 3 2 6" xfId="17553" xr:uid="{E8323F75-3E64-4C92-A17A-6DC09AC44DC1}"/>
    <cellStyle name="Normal 4 4 3 3" xfId="11124" xr:uid="{6038AADD-430C-422D-BD75-FF6FA5509091}"/>
    <cellStyle name="Normal 4 4 3 3 2" xfId="12576" xr:uid="{FAFF5259-B1F0-418A-AE7F-29734F89885E}"/>
    <cellStyle name="Normal 4 4 3 3 2 2" xfId="16149" xr:uid="{82CF0ECD-21FA-4D4E-9867-D26334D315A6}"/>
    <cellStyle name="Normal 4 4 3 3 2 3" xfId="19676" xr:uid="{426AEF2C-C3C7-4C6F-8889-A36D88F1CA2E}"/>
    <cellStyle name="Normal 4 4 3 3 3" xfId="14720" xr:uid="{0DB1D8F7-9FB8-4E8B-BA7B-8BAEBEEC8046}"/>
    <cellStyle name="Normal 4 4 3 3 4" xfId="18247" xr:uid="{32DD4F5C-D63A-43CE-B7FF-CB4B19DA8763}"/>
    <cellStyle name="Normal 4 4 3 4" xfId="10696" xr:uid="{63D6BB3F-DDCF-490B-AE0D-99D7B281A51B}"/>
    <cellStyle name="Normal 4 4 3 4 2" xfId="12176" xr:uid="{2BAD0F1D-3FCA-48EB-8106-D2FC70A9B494}"/>
    <cellStyle name="Normal 4 4 3 4 2 2" xfId="15749" xr:uid="{E1575046-C025-4F83-A214-2946BB33AADE}"/>
    <cellStyle name="Normal 4 4 3 4 2 3" xfId="19276" xr:uid="{CC243053-7D05-41E1-9551-192DDAD320A6}"/>
    <cellStyle name="Normal 4 4 3 4 3" xfId="14328" xr:uid="{1854C5D0-4106-4ECB-AA2A-CF7FA881BD8F}"/>
    <cellStyle name="Normal 4 4 3 4 4" xfId="17855" xr:uid="{7DFA9EB7-1E04-4EC8-9E28-C7AFD425FDD3}"/>
    <cellStyle name="Normal 4 4 3 5" xfId="11524" xr:uid="{A60E57DB-6DEB-457A-B196-8EE20EE6ED43}"/>
    <cellStyle name="Normal 4 4 3 5 2" xfId="15119" xr:uid="{83FC41E4-6618-4855-A2C2-D4B521E7D534}"/>
    <cellStyle name="Normal 4 4 3 5 3" xfId="18646" xr:uid="{6736716B-7584-49DA-BA08-A8CB3A0F386C}"/>
    <cellStyle name="Normal 4 4 3 6" xfId="13599" xr:uid="{449ED59D-EA05-4DC7-AC92-BFC2434E5460}"/>
    <cellStyle name="Normal 4 4 3 7" xfId="17135" xr:uid="{4E02D946-22CE-4321-8046-7BE3C071CBB7}"/>
    <cellStyle name="Normal 4 4 4" xfId="6943" xr:uid="{486B013C-255B-44CD-A01B-49338437D994}"/>
    <cellStyle name="Normal 4 4 4 2" xfId="10295" xr:uid="{1D0AFAB2-A78C-47DB-A542-EA783C518440}"/>
    <cellStyle name="Normal 4 4 4 2 2" xfId="11335" xr:uid="{3710700D-69FB-486C-986C-25828BB64081}"/>
    <cellStyle name="Normal 4 4 4 2 2 2" xfId="12800" xr:uid="{1066FD43-D018-473E-8285-263E4CB64B29}"/>
    <cellStyle name="Normal 4 4 4 2 2 2 2" xfId="16373" xr:uid="{D01D8A2A-34CA-4362-A5C8-F05887554B79}"/>
    <cellStyle name="Normal 4 4 4 2 2 2 3" xfId="19900" xr:uid="{63304271-6B06-4E6C-9403-7CDBC7FCB3CC}"/>
    <cellStyle name="Normal 4 4 4 2 2 3" xfId="14931" xr:uid="{575E99E2-02AC-4E9E-ABF7-88923AE0EC85}"/>
    <cellStyle name="Normal 4 4 4 2 2 4" xfId="18458" xr:uid="{8B775971-859E-43D5-9ADC-51EA1DF31226}"/>
    <cellStyle name="Normal 4 4 4 2 3" xfId="10911" xr:uid="{CC4D7A12-6405-4D9B-8C08-3ACE398560BA}"/>
    <cellStyle name="Normal 4 4 4 2 3 2" xfId="12393" xr:uid="{542F7B4C-0F8B-4994-92A0-B638DC0E20DD}"/>
    <cellStyle name="Normal 4 4 4 2 3 2 2" xfId="15966" xr:uid="{70058F78-F648-44F4-A180-2312CD92CB76}"/>
    <cellStyle name="Normal 4 4 4 2 3 2 3" xfId="19493" xr:uid="{64201E8E-84EF-477A-9283-D09BCEA80F1B}"/>
    <cellStyle name="Normal 4 4 4 2 3 3" xfId="14539" xr:uid="{AE2DDCB5-78D5-4219-956D-EE42229532BA}"/>
    <cellStyle name="Normal 4 4 4 2 3 4" xfId="18066" xr:uid="{62FA73E9-F6EB-4679-8634-3342A692216C}"/>
    <cellStyle name="Normal 4 4 4 2 4" xfId="11901" xr:uid="{86F6CC5A-09FE-4079-B612-FE3C73234B19}"/>
    <cellStyle name="Normal 4 4 4 2 4 2" xfId="15479" xr:uid="{95C41407-CCB7-4765-B9BA-5CA0AC6E40AE}"/>
    <cellStyle name="Normal 4 4 4 2 4 3" xfId="19006" xr:uid="{6B812E23-AF48-4135-A910-EA6D4FAE010D}"/>
    <cellStyle name="Normal 4 4 4 2 5" xfId="14075" xr:uid="{FE5C20A9-6B31-4493-B462-BE3B8BF5C405}"/>
    <cellStyle name="Normal 4 4 4 2 6" xfId="17602" xr:uid="{22357E86-A54D-492C-B48F-84CA4C86C54F}"/>
    <cellStyle name="Normal 4 4 4 3" xfId="9433" xr:uid="{E068D07B-A485-46C8-9054-116668463F91}"/>
    <cellStyle name="Normal 4 4 4 3 2" xfId="11191" xr:uid="{991AA3BA-32D7-449B-9BBE-322FC0D740EF}"/>
    <cellStyle name="Normal 4 4 4 3 2 2" xfId="12656" xr:uid="{ACAD4E6C-53CC-493B-8BA3-6D0D95C2B7E3}"/>
    <cellStyle name="Normal 4 4 4 3 2 2 2" xfId="16229" xr:uid="{036D79EC-4BB7-4D39-9719-44DE1C1E74B9}"/>
    <cellStyle name="Normal 4 4 4 3 2 2 3" xfId="19756" xr:uid="{753C06A7-605A-4D80-B2A1-660D2C6A6587}"/>
    <cellStyle name="Normal 4 4 4 3 2 3" xfId="14787" xr:uid="{2E2E0902-23BD-4462-8E72-BF63A8DB7C8A}"/>
    <cellStyle name="Normal 4 4 4 3 2 4" xfId="18314" xr:uid="{3B08DD2A-2124-4FCD-B663-7B3B8FAA0614}"/>
    <cellStyle name="Normal 4 4 4 4" xfId="10764" xr:uid="{10040A1C-2112-49D2-A78F-CE39AA1467BC}"/>
    <cellStyle name="Normal 4 4 4 4 2" xfId="12249" xr:uid="{85EF82CA-8685-4873-BFCE-A4A6728A9382}"/>
    <cellStyle name="Normal 4 4 4 4 2 2" xfId="15822" xr:uid="{B7C002D6-18A6-4844-8C07-37C744F1586D}"/>
    <cellStyle name="Normal 4 4 4 4 2 3" xfId="19349" xr:uid="{6CACC9A2-F36C-477B-A84D-B68090AB240D}"/>
    <cellStyle name="Normal 4 4 4 4 3" xfId="14396" xr:uid="{30CAE735-A93A-4845-BA3D-9E7C02DD9FC0}"/>
    <cellStyle name="Normal 4 4 4 4 4" xfId="17923" xr:uid="{DD49CEDA-DA48-4C0A-B258-4F513143E127}"/>
    <cellStyle name="Normal 4 4 4 5" xfId="11500" xr:uid="{56FFD36C-AB4B-44BC-B72E-2270BC378FC3}"/>
    <cellStyle name="Normal 4 4 4 5 2" xfId="15095" xr:uid="{E051E742-B75F-4425-9BBE-1362D021C210}"/>
    <cellStyle name="Normal 4 4 4 5 3" xfId="18622" xr:uid="{EF0F1BE7-0455-4F51-A723-C4100AB63F83}"/>
    <cellStyle name="Normal 4 4 4 6" xfId="13461" xr:uid="{0E79262C-36C4-47CE-81D4-CF55938207D2}"/>
    <cellStyle name="Normal 4 4 4 7" xfId="16997" xr:uid="{70EF0985-3E78-4614-97BA-E38302DC580B}"/>
    <cellStyle name="Normal 4 4 5" xfId="7362" xr:uid="{ED2EB6B1-2025-4BB5-8A16-1220F4116A90}"/>
    <cellStyle name="Normal 4 4 5 2" xfId="10565" xr:uid="{D240B336-EC76-4A16-B442-E9C23F88CE4C}"/>
    <cellStyle name="Normal 4 4 5 2 2" xfId="12063" xr:uid="{E5C4B7E9-023E-408D-8207-4100E519A88A}"/>
    <cellStyle name="Normal 4 4 5 2 2 2" xfId="15641" xr:uid="{6A554A6D-42F8-46A3-945C-6F71EEB0D09D}"/>
    <cellStyle name="Normal 4 4 5 2 2 3" xfId="19168" xr:uid="{EC37E2C3-3228-4568-81F9-6483AF4D673D}"/>
    <cellStyle name="Normal 4 4 5 2 3" xfId="14233" xr:uid="{BCE1AA0C-B713-49FB-B5BE-71C4BD65890D}"/>
    <cellStyle name="Normal 4 4 5 2 4" xfId="17760" xr:uid="{14B7D9BA-B320-4B42-AF7C-AF6A9F8793FD}"/>
    <cellStyle name="Normal 4 4 6" xfId="8069" xr:uid="{68F8E979-7FC5-4FAF-A955-72653BB02E15}"/>
    <cellStyle name="Normal 4 4 6 2" xfId="11275" xr:uid="{528D6F8D-D6E0-42BB-AED4-F873770DAD74}"/>
    <cellStyle name="Normal 4 4 6 2 2" xfId="12740" xr:uid="{F6F1DC57-6795-46A7-A890-E35A3E160F21}"/>
    <cellStyle name="Normal 4 4 6 2 2 2" xfId="16313" xr:uid="{86EF7F38-016B-455F-BD9C-89546F4314EC}"/>
    <cellStyle name="Normal 4 4 6 2 2 3" xfId="19840" xr:uid="{193FA922-4FC3-4BEE-8623-BFAACD77EC69}"/>
    <cellStyle name="Normal 4 4 6 2 3" xfId="14871" xr:uid="{FF74F753-8CFF-4E39-B1B8-4432ADB9E6A3}"/>
    <cellStyle name="Normal 4 4 6 2 4" xfId="18398" xr:uid="{71380B6E-4B36-4007-9091-35C1ED35163C}"/>
    <cellStyle name="Normal 4 4 6 3" xfId="10851" xr:uid="{3B940AA0-B399-43A8-8FAB-DE761C8A709F}"/>
    <cellStyle name="Normal 4 4 6 3 2" xfId="12333" xr:uid="{8F7369D3-10C2-4472-89C3-35671DC03E49}"/>
    <cellStyle name="Normal 4 4 6 3 2 2" xfId="15906" xr:uid="{C35DB015-51E7-466E-B43E-21BE4D562927}"/>
    <cellStyle name="Normal 4 4 6 3 2 3" xfId="19433" xr:uid="{4B22672F-BEB0-45D8-A62C-63016C58769E}"/>
    <cellStyle name="Normal 4 4 6 3 3" xfId="14479" xr:uid="{A7A02816-CA55-4A05-B89C-1A222C149652}"/>
    <cellStyle name="Normal 4 4 6 3 4" xfId="18006" xr:uid="{E31F1561-E202-41AD-AE87-B8B6F44198D8}"/>
    <cellStyle name="Normal 4 4 6 4" xfId="11640" xr:uid="{D55E7C17-62C6-4F8B-B110-BE912E3EB63E}"/>
    <cellStyle name="Normal 4 4 6 4 2" xfId="15223" xr:uid="{24087222-B1D0-4E1D-B84E-A2DFFF91FE7D}"/>
    <cellStyle name="Normal 4 4 6 4 3" xfId="18750" xr:uid="{9686E2B0-36F3-4789-885F-4281C1BDB2CC}"/>
    <cellStyle name="Normal 4 4 6 5" xfId="13828" xr:uid="{3C26113E-173A-44D8-B5AD-3D8BF69B29BE}"/>
    <cellStyle name="Normal 4 4 6 6" xfId="17363" xr:uid="{90A2C71D-51DF-438A-81FF-B14EF829AFCC}"/>
    <cellStyle name="Normal 4 4 7" xfId="11045" xr:uid="{A1249850-4269-4F15-9BFF-C611B588648E}"/>
    <cellStyle name="Normal 4 4 7 2" xfId="12496" xr:uid="{EA92EAC0-BAB3-47F1-BF7B-0285B58EB407}"/>
    <cellStyle name="Normal 4 4 7 2 2" xfId="16069" xr:uid="{FDE3A61F-845C-41AD-8602-8250554EA300}"/>
    <cellStyle name="Normal 4 4 7 2 3" xfId="19596" xr:uid="{D6E1A317-5876-4B04-8319-B861B918C8D1}"/>
    <cellStyle name="Normal 4 4 7 3" xfId="14641" xr:uid="{6221FB27-61BB-4694-98FD-C8F857C67AA9}"/>
    <cellStyle name="Normal 4 4 7 4" xfId="18168" xr:uid="{A8F00740-CBBD-41F4-BCC5-1296D36E00AA}"/>
    <cellStyle name="Normal 4 4 8" xfId="10629" xr:uid="{C0A9E151-D09F-4853-81D1-A099DFF38B39}"/>
    <cellStyle name="Normal 4 4 8 2" xfId="12096" xr:uid="{60AD107F-B9DC-4C7C-930D-4AAFC182F367}"/>
    <cellStyle name="Normal 4 4 8 2 2" xfId="15669" xr:uid="{320A27C4-5E6B-486A-9A6C-27093E796774}"/>
    <cellStyle name="Normal 4 4 8 2 3" xfId="19196" xr:uid="{7A6B7A78-25F2-415F-855A-FD56DC9BA7BC}"/>
    <cellStyle name="Normal 4 4 8 3" xfId="14261" xr:uid="{9BC99000-3359-401D-A830-522419A636C9}"/>
    <cellStyle name="Normal 4 4 8 4" xfId="17788" xr:uid="{110E9D59-42D5-4335-82C2-532AA6FFAE72}"/>
    <cellStyle name="Normal 4 4 9" xfId="11440" xr:uid="{F10BFEC7-6257-4935-A059-7EC50D8010FF}"/>
    <cellStyle name="Normal 4 4 9 2" xfId="15035" xr:uid="{80EBD282-7B56-46A6-BF69-8FC4BD2F5FEF}"/>
    <cellStyle name="Normal 4 4 9 3" xfId="18562" xr:uid="{D4741FF9-A1AB-47BB-9FF6-05C4B072C2F3}"/>
    <cellStyle name="Normal 4 5" xfId="5762" xr:uid="{7C69055B-0A11-4313-AAD5-B7B1D9BB3C02}"/>
    <cellStyle name="Normal 4 5 10" xfId="6463" xr:uid="{F8C4E9CE-E15C-49F0-A1E9-37D378B2F2FA}"/>
    <cellStyle name="Normal 4 5 11" xfId="6888" xr:uid="{65FB5B8F-0449-41F5-8863-E35297A3FD1C}"/>
    <cellStyle name="Normal 4 5 2" xfId="7464" xr:uid="{B5BC5228-D6EF-4E1B-A0A1-F02EEAC174DF}"/>
    <cellStyle name="Normal 4 5 2 2" xfId="7403" xr:uid="{00A0B3BF-3BE5-40A7-82EE-BB28397B2CE5}"/>
    <cellStyle name="Normal 4 5 2 2 2" xfId="10311" xr:uid="{BF7D2C72-8C51-4CE7-B60A-01F2E298D55D}"/>
    <cellStyle name="Normal 4 5 2 2 2 2" xfId="11909" xr:uid="{50AD9E11-EA79-4ABB-9804-CF8C0E911C47}"/>
    <cellStyle name="Normal 4 5 2 2 2 2 2" xfId="15487" xr:uid="{31AD61DE-C86A-4D5D-AA0E-38836EA14C42}"/>
    <cellStyle name="Normal 4 5 2 2 2 2 3" xfId="19014" xr:uid="{46FF7C6B-DC74-4179-B64D-64ACCE451A93}"/>
    <cellStyle name="Normal 4 5 2 2 2 3" xfId="14083" xr:uid="{604A7146-97D5-4C85-A509-ACFD64A8EF6E}"/>
    <cellStyle name="Normal 4 5 2 2 2 4" xfId="17610" xr:uid="{6F2451C6-1B6E-4E4D-AB63-CFC00BF13C18}"/>
    <cellStyle name="Normal 4 5 2 3" xfId="10943" xr:uid="{9985C7B1-8339-468F-AD6C-F35B2CAFAB1D}"/>
    <cellStyle name="Normal 4 5 2 3 2" xfId="11367" xr:uid="{99542870-C849-4AC7-91B7-EFD94F7705A5}"/>
    <cellStyle name="Normal 4 5 2 3 2 2" xfId="12832" xr:uid="{8057D266-B34F-4E4A-8C6F-F0850640790D}"/>
    <cellStyle name="Normal 4 5 2 3 2 2 2" xfId="16405" xr:uid="{DA59A4FE-79D2-4CDB-92A1-F36429D1BAEC}"/>
    <cellStyle name="Normal 4 5 2 3 2 2 3" xfId="19932" xr:uid="{FCB531B8-4113-425F-A06A-C1D45AD0BBA7}"/>
    <cellStyle name="Normal 4 5 2 3 2 3" xfId="14963" xr:uid="{3F30BF73-2FFB-4F95-9DD0-FF1CD19EDBB2}"/>
    <cellStyle name="Normal 4 5 2 3 2 4" xfId="18490" xr:uid="{173C0D03-FE0E-47EB-8AC6-5BB3FFB07939}"/>
    <cellStyle name="Normal 4 5 2 3 3" xfId="12425" xr:uid="{0D4BEB5B-F5CA-4DE9-82AF-BBD6DF457030}"/>
    <cellStyle name="Normal 4 5 2 3 3 2" xfId="15998" xr:uid="{DB39FEA0-B6B8-439A-9D8A-EFDF10B225C9}"/>
    <cellStyle name="Normal 4 5 2 3 3 3" xfId="19525" xr:uid="{E63D43EE-00F0-46FA-9D39-4F0FD1D9EB62}"/>
    <cellStyle name="Normal 4 5 2 3 4" xfId="14571" xr:uid="{8D339D6A-FE28-4841-98F6-62D2AC0A4B03}"/>
    <cellStyle name="Normal 4 5 2 3 5" xfId="18098" xr:uid="{F24729E2-F347-48D5-A841-00799ED81054}"/>
    <cellStyle name="Normal 4 5 2 4" xfId="11157" xr:uid="{A9730E31-AC77-47F6-ADAD-639C677F2C47}"/>
    <cellStyle name="Normal 4 5 2 4 2" xfId="12614" xr:uid="{09BBA695-B3B1-4896-B7BA-95ACE75F730F}"/>
    <cellStyle name="Normal 4 5 2 4 2 2" xfId="16187" xr:uid="{70A6019E-4C81-4973-B678-10042C45A52D}"/>
    <cellStyle name="Normal 4 5 2 4 2 3" xfId="19714" xr:uid="{2249A113-BA55-4E57-BF54-C32E354E49D5}"/>
    <cellStyle name="Normal 4 5 2 4 3" xfId="14753" xr:uid="{ACB2A3F3-3BC4-40B8-9575-5C23E4206321}"/>
    <cellStyle name="Normal 4 5 2 4 4" xfId="18280" xr:uid="{29D4ED55-35DA-4B3A-9C3B-EB11196247CE}"/>
    <cellStyle name="Normal 4 5 2 5" xfId="10730" xr:uid="{1D31A5CD-966E-4937-9315-F9B3715D5EA7}"/>
    <cellStyle name="Normal 4 5 2 5 2" xfId="12212" xr:uid="{CFDA7E6C-CD08-487A-A470-A263E43D8F47}"/>
    <cellStyle name="Normal 4 5 2 5 2 2" xfId="15785" xr:uid="{A9D6BE39-5218-42BA-8277-3A5B06557596}"/>
    <cellStyle name="Normal 4 5 2 5 2 3" xfId="19312" xr:uid="{D1E9323F-22AA-4EBC-B865-81B4D7A42D16}"/>
    <cellStyle name="Normal 4 5 2 5 3" xfId="14362" xr:uid="{C0B8D4E5-B130-4F6D-873A-019A5D721A13}"/>
    <cellStyle name="Normal 4 5 2 5 4" xfId="17889" xr:uid="{DEA9F448-7D7D-41AE-B0AE-5F2C0E1076FB}"/>
    <cellStyle name="Normal 4 5 2 6" xfId="11532" xr:uid="{76CAE78E-DE1A-44F7-B9B9-4405DC97AB41}"/>
    <cellStyle name="Normal 4 5 2 6 2" xfId="15127" xr:uid="{3AB9F711-39F8-4DE9-9016-CAB29CB83D58}"/>
    <cellStyle name="Normal 4 5 2 6 3" xfId="18654" xr:uid="{D9A0BBE5-6F42-44C5-91EB-5230446504F3}"/>
    <cellStyle name="Normal 4 5 2 7" xfId="13768" xr:uid="{4102F51B-7AEF-4665-BF3D-1E40E9D999B3}"/>
    <cellStyle name="Normal 4 5 2 8" xfId="17304" xr:uid="{7F3219F1-37D1-4027-8B8D-7F06F1BBC989}"/>
    <cellStyle name="Normal 4 5 3" xfId="7363" xr:uid="{87EC2447-E35B-436A-A12E-FCB0D7652FC1}"/>
    <cellStyle name="Normal 4 5 3 2" xfId="9551" xr:uid="{DBA307AF-1B09-4E04-8534-2ED824B1FE05}"/>
    <cellStyle name="Normal 4 5 3 2 2" xfId="11003" xr:uid="{D28C8E65-9DCC-44F2-ACD0-2FF60F2766C4}"/>
    <cellStyle name="Normal 4 5 3 2 3" xfId="11852" xr:uid="{8C52F444-9331-4F41-8704-0D2053F3E504}"/>
    <cellStyle name="Normal 4 5 3 2 3 2" xfId="15431" xr:uid="{EF4D7D15-8B0F-4876-96DE-27C49F63E2D6}"/>
    <cellStyle name="Normal 4 5 3 2 3 3" xfId="18958" xr:uid="{CC2D914D-A0C0-4B13-8AB3-F3BB3439BF60}"/>
    <cellStyle name="Normal 4 5 3 2 4" xfId="14024" xr:uid="{D10E2D9E-6657-4E82-BB72-CDD749A33CAC}"/>
    <cellStyle name="Normal 4 5 3 2 5" xfId="17554" xr:uid="{A4FCD78A-3FD2-4305-997C-8EDB24F1CF37}"/>
    <cellStyle name="Normal 4 5 3 3" xfId="11229" xr:uid="{3248522E-BBC4-4D02-A787-220289A05023}"/>
    <cellStyle name="Normal 4 5 3 3 2" xfId="12694" xr:uid="{BA6B4376-B670-4A27-9340-A249DC1CFCD0}"/>
    <cellStyle name="Normal 4 5 3 3 2 2" xfId="16267" xr:uid="{51AD6403-A997-482E-AAE7-F17146BAD3DA}"/>
    <cellStyle name="Normal 4 5 3 3 2 3" xfId="19794" xr:uid="{89628EB0-F121-4081-8667-8997D4EA9552}"/>
    <cellStyle name="Normal 4 5 3 3 3" xfId="14825" xr:uid="{9966F605-15EE-42B4-A826-36B84EB0C259}"/>
    <cellStyle name="Normal 4 5 3 3 4" xfId="18352" xr:uid="{E6DD7032-E142-42BA-8E7B-925AAAD1FF75}"/>
    <cellStyle name="Normal 4 5 3 4" xfId="10801" xr:uid="{EA50AE08-F2A8-4047-A6B2-2885C94C1B76}"/>
    <cellStyle name="Normal 4 5 3 4 2" xfId="12287" xr:uid="{7206B9DA-8202-4140-96BE-08260F6E2612}"/>
    <cellStyle name="Normal 4 5 3 4 2 2" xfId="15860" xr:uid="{1746D6DC-9993-4915-A598-90D2CDFB41DF}"/>
    <cellStyle name="Normal 4 5 3 4 2 3" xfId="19387" xr:uid="{AA2C0B42-4F7C-410C-B269-50885EBC74B5}"/>
    <cellStyle name="Normal 4 5 3 4 3" xfId="14433" xr:uid="{29FAC887-5AC0-4A2B-BE93-7E3D4C349D5D}"/>
    <cellStyle name="Normal 4 5 3 4 4" xfId="17960" xr:uid="{5D8883EC-AE66-4526-B995-1B7B59AFEE14}"/>
    <cellStyle name="Normal 4 5 4" xfId="10564" xr:uid="{65E68AC6-7DFD-4052-B572-CEAC5FD9ABEA}"/>
    <cellStyle name="Normal 4 5 4 2" xfId="11283" xr:uid="{90C581D8-88D2-4DD3-A414-1125B80FC9EA}"/>
    <cellStyle name="Normal 4 5 4 2 2" xfId="12748" xr:uid="{448406DC-C635-446F-9595-38244BB2EE06}"/>
    <cellStyle name="Normal 4 5 4 2 2 2" xfId="16321" xr:uid="{010E5CAC-7B84-4392-941C-F92B4FA302D2}"/>
    <cellStyle name="Normal 4 5 4 2 2 3" xfId="19848" xr:uid="{BEB18509-A662-472D-A374-762F143FF3A0}"/>
    <cellStyle name="Normal 4 5 4 2 3" xfId="14879" xr:uid="{37BE274B-1EE7-4ECD-8DA3-0908C50E5FBE}"/>
    <cellStyle name="Normal 4 5 4 2 4" xfId="18406" xr:uid="{951076ED-D174-4257-99C3-E14393B68986}"/>
    <cellStyle name="Normal 4 5 4 3" xfId="10859" xr:uid="{3AC2298D-B4C6-4AC0-81DB-415F6EA20C6B}"/>
    <cellStyle name="Normal 4 5 4 3 2" xfId="12341" xr:uid="{CCAAD201-6F2D-41F5-830C-A930E31C6DDF}"/>
    <cellStyle name="Normal 4 5 4 3 2 2" xfId="15914" xr:uid="{D672466B-00F8-4698-AE1B-DF085B133CE3}"/>
    <cellStyle name="Normal 4 5 4 3 2 3" xfId="19441" xr:uid="{554DECD6-8C20-4AD6-988F-7A4A5FF15D82}"/>
    <cellStyle name="Normal 4 5 4 3 3" xfId="14487" xr:uid="{2C477F46-B1A8-4440-BCD9-479D407AACE2}"/>
    <cellStyle name="Normal 4 5 4 3 4" xfId="18014" xr:uid="{FF81C35B-0C4A-4C67-AA18-2BD652F1B87F}"/>
    <cellStyle name="Normal 4 5 4 4" xfId="12062" xr:uid="{0440E1AE-EA86-405C-8247-420CF9A57967}"/>
    <cellStyle name="Normal 4 5 4 4 2" xfId="15640" xr:uid="{4A2B4DD9-1B22-4076-8E37-2ED0D4CD327A}"/>
    <cellStyle name="Normal 4 5 4 4 3" xfId="19167" xr:uid="{9EC0C741-0CD7-4A15-84D7-F4024C3DCF86}"/>
    <cellStyle name="Normal 4 5 4 5" xfId="14232" xr:uid="{A29365DD-1994-4C5D-9F89-027B7F6B7C88}"/>
    <cellStyle name="Normal 4 5 4 6" xfId="17759" xr:uid="{10EFCDBA-AB03-45A9-8B41-E5D718DD28B5}"/>
    <cellStyle name="Normal 4 5 5" xfId="8070" xr:uid="{1C859FDA-9DFA-4FB1-8EDF-BAE30DBFC180}"/>
    <cellStyle name="Normal 4 5 5 2" xfId="11083" xr:uid="{37DAF109-6357-4125-AE95-83A520CD8980}"/>
    <cellStyle name="Normal 4 5 5 2 2" xfId="12534" xr:uid="{E9B2CDAB-9E87-4576-8911-7D89F80E566D}"/>
    <cellStyle name="Normal 4 5 5 2 2 2" xfId="16107" xr:uid="{D8344A01-7EF2-4992-A1D0-F2930958B90D}"/>
    <cellStyle name="Normal 4 5 5 2 2 3" xfId="19634" xr:uid="{4FD35EDB-D887-47B7-A0C1-61FA33308E24}"/>
    <cellStyle name="Normal 4 5 5 2 3" xfId="14679" xr:uid="{8830BBD6-45A4-41DB-A71B-94C3474C63E3}"/>
    <cellStyle name="Normal 4 5 5 2 4" xfId="18206" xr:uid="{1CB45FE7-5223-4ED2-80ED-35E5FCCF4F9B}"/>
    <cellStyle name="Normal 4 5 5 3" xfId="11641" xr:uid="{53FF99A6-A064-4F94-A22B-A00B93E63D17}"/>
    <cellStyle name="Normal 4 5 5 3 2" xfId="15224" xr:uid="{62E275CB-5F14-4B8D-B31E-45B3E116A58F}"/>
    <cellStyle name="Normal 4 5 5 3 3" xfId="18751" xr:uid="{6E2B5E9F-3F16-49C5-BF47-F9D590A51962}"/>
    <cellStyle name="Normal 4 5 5 4" xfId="13829" xr:uid="{7771444F-6AEE-491C-A1B4-1D94316A02DF}"/>
    <cellStyle name="Normal 4 5 5 5" xfId="17364" xr:uid="{FC294390-F9A2-405E-9421-9C4DC33B1E5B}"/>
    <cellStyle name="Normal 4 5 6" xfId="10654" xr:uid="{F393A1D0-D23D-44C3-A4E2-7574E436169C}"/>
    <cellStyle name="Normal 4 5 6 2" xfId="12134" xr:uid="{4A2DE449-6582-479B-9786-F67A94B66A8F}"/>
    <cellStyle name="Normal 4 5 6 2 2" xfId="15707" xr:uid="{AF904C51-6A92-4EDE-B4C2-8D3B802796D9}"/>
    <cellStyle name="Normal 4 5 6 2 3" xfId="19234" xr:uid="{6D88C966-CAE6-4D05-B529-101C75B5A065}"/>
    <cellStyle name="Normal 4 5 6 3" xfId="14286" xr:uid="{3EC23FA2-55FF-4436-BB5B-87AFDB84CCBF}"/>
    <cellStyle name="Normal 4 5 6 4" xfId="17813" xr:uid="{EFAA27F4-652D-4EF1-BB95-FA963FC0BE78}"/>
    <cellStyle name="Normal 4 5 7" xfId="11448" xr:uid="{BE0E307C-8276-4D94-89C4-AA74EB7166BA}"/>
    <cellStyle name="Normal 4 5 7 2" xfId="15043" xr:uid="{63805A31-C9E1-4371-AE59-BE908228DF6A}"/>
    <cellStyle name="Normal 4 5 7 3" xfId="18570" xr:uid="{978285A3-A671-466D-BDB0-291B43DACEB3}"/>
    <cellStyle name="Normal 4 5 8" xfId="13427" xr:uid="{046B5F7A-3F84-431E-B73E-8D8F8DC82503}"/>
    <cellStyle name="Normal 4 5 9" xfId="16963" xr:uid="{F6D6DB65-81E6-49F4-9F59-DA6CCBD18E4A}"/>
    <cellStyle name="Normal 4 6" xfId="7145" xr:uid="{A73BC5BD-B6F5-4A26-88B6-2DF825166812}"/>
    <cellStyle name="Normal 4 6 10" xfId="36234" xr:uid="{1C518E17-4786-49A0-8DFE-E50C0FCBBE5B}"/>
    <cellStyle name="Normal 4 6 2" xfId="7331" xr:uid="{A808DE4B-72A5-4EE8-9C8A-CBB15651EFAD}"/>
    <cellStyle name="Normal 4 6 2 2" xfId="10550" xr:uid="{ABFA30B6-95EA-4CF4-881C-3A4EF5427BDF}"/>
    <cellStyle name="Normal 4 6 2 2 2" xfId="12052" xr:uid="{AB2389C1-2670-4A53-8BDF-4A4EF22B6C03}"/>
    <cellStyle name="Normal 4 6 2 2 2 2" xfId="15630" xr:uid="{7D57F147-5CAB-4F53-82E0-0161E2D76754}"/>
    <cellStyle name="Normal 4 6 2 2 2 2 2" xfId="35375" xr:uid="{20A328B5-5FFB-45D6-A64C-A4AF4BC2EA11}"/>
    <cellStyle name="Normal 4 6 2 2 2 3" xfId="19157" xr:uid="{C57E7954-74C1-4F36-9289-D7424E9AFFB6}"/>
    <cellStyle name="Normal 4 6 2 2 2 4" xfId="39728" xr:uid="{1F70CB7D-9421-4842-A1E0-4A7CF98B6C64}"/>
    <cellStyle name="Normal 4 6 2 2 3" xfId="14222" xr:uid="{ACDF562A-174B-4EE6-95A5-B3CA5A11E880}"/>
    <cellStyle name="Normal 4 6 2 2 3 2" xfId="33354" xr:uid="{F4BFD91C-EF85-456D-AD04-1BD9FDB80840}"/>
    <cellStyle name="Normal 4 6 2 2 3 3" xfId="41719" xr:uid="{C0A05EB8-3E27-4F34-B6D7-3273D4233DDE}"/>
    <cellStyle name="Normal 4 6 2 2 4" xfId="17749" xr:uid="{ABD09003-5496-4D26-BDE4-CCE0C5071203}"/>
    <cellStyle name="Normal 4 6 2 2 4 2" xfId="30401" xr:uid="{F41CAD7F-CFB5-4039-824E-8B6D8D706EF8}"/>
    <cellStyle name="Normal 4 6 2 2 5" xfId="28435" xr:uid="{3B932737-E79A-48FB-9EE6-D12311AFDBDA}"/>
    <cellStyle name="Normal 4 6 2 2 6" xfId="37759" xr:uid="{6FB919B2-BEE1-4904-BD95-DA55B746FE35}"/>
    <cellStyle name="Normal 4 6 2 3" xfId="20406" xr:uid="{18D382D5-57DA-4D22-99AC-2B7531BA3712}"/>
    <cellStyle name="Normal 4 6 2 3 2" xfId="23297" xr:uid="{3EC74D6C-B916-4003-8DEE-51EE18175653}"/>
    <cellStyle name="Normal 4 6 2 3 2 2" xfId="31625" xr:uid="{9BC49527-1307-4D10-BD52-28C811878E72}"/>
    <cellStyle name="Normal 4 6 2 3 2 3" xfId="39183" xr:uid="{6CFD64B2-3E5A-4AE4-9380-C6F1E9ED8057}"/>
    <cellStyle name="Normal 4 6 2 3 3" xfId="25838" xr:uid="{DB07E165-9B29-490F-B759-4D3357D266F1}"/>
    <cellStyle name="Normal 4 6 2 3 3 2" xfId="34794" xr:uid="{2EA9FBA6-283C-4EBD-8ACF-67BDF65A9501}"/>
    <cellStyle name="Normal 4 6 2 3 3 3" xfId="41166" xr:uid="{BB59FD6C-813D-43F1-BB15-BEB2C951A991}"/>
    <cellStyle name="Normal 4 6 2 3 4" xfId="21816" xr:uid="{2855B8CF-5B3D-4844-B248-DCC48F9D3C8D}"/>
    <cellStyle name="Normal 4 6 2 3 4 2" xfId="29805" xr:uid="{B13798EE-8CDB-481D-8BED-5CE97341B6E5}"/>
    <cellStyle name="Normal 4 6 2 3 5" xfId="27870" xr:uid="{B5EDD4B7-3115-4486-8101-765EA4AAF753}"/>
    <cellStyle name="Normal 4 6 2 3 6" xfId="37172" xr:uid="{00E6D81F-D9AE-42A9-A34B-065CC465B7EB}"/>
    <cellStyle name="Normal 4 6 2 4" xfId="22877" xr:uid="{769D6899-7CAD-4CC8-91B0-FFD7EFB64E79}"/>
    <cellStyle name="Normal 4 6 2 4 2" xfId="25269" xr:uid="{8A69DC1A-E614-439A-B7A2-805327FBB085}"/>
    <cellStyle name="Normal 4 6 2 4 2 2" xfId="34086" xr:uid="{B194D603-9501-4120-9EF8-98D7E7AC610C}"/>
    <cellStyle name="Normal 4 6 2 4 3" xfId="31095" xr:uid="{8F5EF6FE-D962-470C-A2CF-E942E66C17AC}"/>
    <cellStyle name="Normal 4 6 2 4 4" xfId="38528" xr:uid="{C998ECC3-9A6B-4AB6-B55E-DD32137B9816}"/>
    <cellStyle name="Normal 4 6 2 5" xfId="24252" xr:uid="{7723B1B8-91A4-4BD2-BF8F-6B95A0D524E8}"/>
    <cellStyle name="Normal 4 6 2 5 2" xfId="32797" xr:uid="{1BF6A917-CBA5-48C1-830D-6B4E6A752505}"/>
    <cellStyle name="Normal 4 6 2 5 3" xfId="40462" xr:uid="{617D2EB3-5A37-44E1-98C2-02EEE446603B}"/>
    <cellStyle name="Normal 4 6 2 6" xfId="21279" xr:uid="{6D172168-9162-4B40-A185-D23533C7D0DE}"/>
    <cellStyle name="Normal 4 6 2 6 2" xfId="29198" xr:uid="{CC26B0CD-2256-4005-BE76-FE76355D0CC1}"/>
    <cellStyle name="Normal 4 6 2 7" xfId="27285" xr:uid="{C2A15791-0DAB-4048-B569-53C8B96435F6}"/>
    <cellStyle name="Normal 4 6 2 8" xfId="36431" xr:uid="{543F945F-9449-45D7-A23A-8733AD6184C9}"/>
    <cellStyle name="Normal 4 6 3" xfId="7364" xr:uid="{6FF2F2F1-BAF1-4480-9562-599022E84877}"/>
    <cellStyle name="Normal 4 6 3 2" xfId="9552" xr:uid="{27089752-0865-4B27-8398-0C8A0219FC66}"/>
    <cellStyle name="Normal 4 6 3 2 2" xfId="23833" xr:uid="{055252F4-410B-447A-9EA0-F6F0DB5DDF4C}"/>
    <cellStyle name="Normal 4 6 3 2 2 2" xfId="26516" xr:uid="{2C1A5189-F488-4725-8133-C01C3E8B8388}"/>
    <cellStyle name="Normal 4 6 3 2 2 2 2" xfId="35571" xr:uid="{9CE7E7D7-DB67-4CE4-841B-864BD6D89880}"/>
    <cellStyle name="Normal 4 6 3 2 2 3" xfId="32299" xr:uid="{D606CAC6-8C85-42A7-8F7A-EBA2F49A227F}"/>
    <cellStyle name="Normal 4 6 3 2 2 4" xfId="39916" xr:uid="{89ACF880-60E8-48FE-B653-7E4E1C71717E}"/>
    <cellStyle name="Normal 4 6 3 2 3" xfId="24798" xr:uid="{38E269C1-5AD2-4F83-94C0-A8A667EE3641}"/>
    <cellStyle name="Normal 4 6 3 2 3 2" xfId="33542" xr:uid="{50197E50-9A9F-4380-9C22-8D85B7E9F270}"/>
    <cellStyle name="Normal 4 6 3 2 3 3" xfId="41901" xr:uid="{F568982B-E7A5-4AC4-ABDC-A2ABA235B7F0}"/>
    <cellStyle name="Normal 4 6 3 2 4" xfId="22492" xr:uid="{4546797A-5236-4365-ABFA-304AF156ADF3}"/>
    <cellStyle name="Normal 4 6 3 2 4 2" xfId="30598" xr:uid="{F52249EF-D5FE-4565-BC98-8B9B6C9EBD22}"/>
    <cellStyle name="Normal 4 6 3 2 5" xfId="28623" xr:uid="{01AC0D0E-249A-44B5-83DB-6ACB491D38AC}"/>
    <cellStyle name="Normal 4 6 3 2 6" xfId="37956" xr:uid="{15008676-04D8-4EEE-9DDC-2F0163C79DDC}"/>
    <cellStyle name="Normal 4 6 3 2 7" xfId="20842" xr:uid="{EA48D888-9573-4AF2-96D2-622167D78687}"/>
    <cellStyle name="Normal 4 6 3 3" xfId="20524" xr:uid="{58410462-905B-4110-BBD6-B4B07242F6DF}"/>
    <cellStyle name="Normal 4 6 3 3 2" xfId="23477" xr:uid="{674755C6-98DA-4399-9218-7166085AF92A}"/>
    <cellStyle name="Normal 4 6 3 3 2 2" xfId="31808" xr:uid="{DD8B47D5-2D3D-4B88-8DD7-3271CCC66FC2}"/>
    <cellStyle name="Normal 4 6 3 3 2 3" xfId="39360" xr:uid="{AC9E5863-8FB8-43F7-8EEB-B21B27295D48}"/>
    <cellStyle name="Normal 4 6 3 3 3" xfId="26022" xr:uid="{C2D68693-9A2A-4D23-9187-6D6B86C4BBEF}"/>
    <cellStyle name="Normal 4 6 3 3 3 2" xfId="34990" xr:uid="{EA628D6F-4D1C-4CC4-B977-78E921F0FAFA}"/>
    <cellStyle name="Normal 4 6 3 3 3 3" xfId="41356" xr:uid="{8123A30C-C742-45B1-82C6-E48DA2A13BA6}"/>
    <cellStyle name="Normal 4 6 3 3 4" xfId="21998" xr:uid="{46129606-0E41-4520-B4DA-62B8A82EAF0F}"/>
    <cellStyle name="Normal 4 6 3 3 4 2" xfId="30008" xr:uid="{AEF713AB-7AB8-420B-9249-E6CC3B1588CA}"/>
    <cellStyle name="Normal 4 6 3 3 5" xfId="28067" xr:uid="{96812C4C-E2A9-4639-A1E3-E5FE4FD0D9E3}"/>
    <cellStyle name="Normal 4 6 3 3 6" xfId="37375" xr:uid="{66E9C087-77CE-400E-A251-C5B2B076C727}"/>
    <cellStyle name="Normal 4 6 3 4" xfId="23005" xr:uid="{48D0D83D-D281-4F73-975B-813BCCCF4F13}"/>
    <cellStyle name="Normal 4 6 3 4 2" xfId="25456" xr:uid="{76783662-8EC0-4921-854B-BFF3CA23587C}"/>
    <cellStyle name="Normal 4 6 3 4 2 2" xfId="34287" xr:uid="{BEF133CE-7AEC-458A-8731-683CBFE84C8F}"/>
    <cellStyle name="Normal 4 6 3 4 3" xfId="31280" xr:uid="{FCE5FB26-4C8A-4002-965E-710252585675}"/>
    <cellStyle name="Normal 4 6 3 4 4" xfId="38721" xr:uid="{4595452D-8734-42F2-B9A6-FBA6681CD108}"/>
    <cellStyle name="Normal 4 6 3 5" xfId="24436" xr:uid="{BD2A6ECE-4985-4640-B8F4-A874F365CCAA}"/>
    <cellStyle name="Normal 4 6 3 5 2" xfId="32988" xr:uid="{24FFCFC7-D617-4E39-9201-6972DFE17791}"/>
    <cellStyle name="Normal 4 6 3 5 3" xfId="40647" xr:uid="{5F8870B3-BF67-46DD-B846-54851FC3AFCA}"/>
    <cellStyle name="Normal 4 6 3 6" xfId="21460" xr:uid="{A555E2F2-0439-4C27-BF3B-EDE89FCE74AD}"/>
    <cellStyle name="Normal 4 6 3 6 2" xfId="29400" xr:uid="{9DA52A3A-0EE9-496E-BA63-584AD177D6F6}"/>
    <cellStyle name="Normal 4 6 3 7" xfId="27476" xr:uid="{DE00D82A-F436-482E-BFF7-9D29DF9CAA31}"/>
    <cellStyle name="Normal 4 6 3 8" xfId="36631" xr:uid="{2AE0154A-6BBF-42DF-A817-9A46723D9A83}"/>
    <cellStyle name="Normal 4 6 3 9" xfId="20185" xr:uid="{E823CE97-0823-473E-8575-8C7D88FD0C64}"/>
    <cellStyle name="Normal 4 6 4" xfId="10406" xr:uid="{492629A5-3CF1-423A-A70B-2B1BDE5D0416}"/>
    <cellStyle name="Normal 4 6 4 2" xfId="11343" xr:uid="{675FCA6A-A7DD-4115-93F0-04CE706B5CC2}"/>
    <cellStyle name="Normal 4 6 4 2 2" xfId="12808" xr:uid="{7F798C08-89DB-4F00-A486-B7E68DF7D90F}"/>
    <cellStyle name="Normal 4 6 4 2 2 2" xfId="16381" xr:uid="{35692798-2130-49A6-8F4B-C64A951CB7EA}"/>
    <cellStyle name="Normal 4 6 4 2 2 3" xfId="19908" xr:uid="{DB6BEA3C-C5DF-4BCB-A194-035BABC15CC5}"/>
    <cellStyle name="Normal 4 6 4 2 3" xfId="14939" xr:uid="{B111578B-6298-42AB-86F5-85137ADFA3A2}"/>
    <cellStyle name="Normal 4 6 4 2 4" xfId="18466" xr:uid="{7E58E614-6F30-4ACF-88FD-AC227C504148}"/>
    <cellStyle name="Normal 4 6 4 3" xfId="10919" xr:uid="{F4D3F900-2F4B-4FAA-B9A3-61F36B678E5E}"/>
    <cellStyle name="Normal 4 6 4 3 2" xfId="12401" xr:uid="{057000AB-02BF-4AF9-B5D8-717DF90E69F0}"/>
    <cellStyle name="Normal 4 6 4 3 2 2" xfId="15974" xr:uid="{DAD67BA9-309E-4C1F-893B-F356A2D544AA}"/>
    <cellStyle name="Normal 4 6 4 3 2 3" xfId="19501" xr:uid="{9788888A-28FE-4FAF-9F4B-AFAD9CC5A5C7}"/>
    <cellStyle name="Normal 4 6 4 3 3" xfId="14547" xr:uid="{85B621CE-8D0D-4149-8027-15D10731ED30}"/>
    <cellStyle name="Normal 4 6 4 3 4" xfId="18074" xr:uid="{B0576C79-A392-462F-9680-9EB81018A83D}"/>
    <cellStyle name="Normal 4 6 4 4" xfId="11967" xr:uid="{27FCA577-10A1-471B-A3AC-1E7D7BAA1A4A}"/>
    <cellStyle name="Normal 4 6 4 4 2" xfId="15545" xr:uid="{0F5B2AC7-F9FC-4029-AAD2-44218BCC244C}"/>
    <cellStyle name="Normal 4 6 4 4 3" xfId="19072" xr:uid="{6DCD094D-B776-4ACA-A10C-BCAFBBE6B024}"/>
    <cellStyle name="Normal 4 6 4 5" xfId="14139" xr:uid="{2FA839E0-1500-49A3-90AE-02BB496AD006}"/>
    <cellStyle name="Normal 4 6 4 6" xfId="17666" xr:uid="{28544F7F-9AA5-444F-9B33-F1BF777C352C}"/>
    <cellStyle name="Normal 4 6 5" xfId="8071" xr:uid="{5F23E943-66B2-4120-816D-4DDE1AAB5D6F}"/>
    <cellStyle name="Normal 4 6 5 2" xfId="11113" xr:uid="{0B654211-D6B7-45CC-BDC5-5D8E0AD6B8CE}"/>
    <cellStyle name="Normal 4 6 5 2 2" xfId="12564" xr:uid="{3C724392-0433-412C-AF71-2EC82E55BC4F}"/>
    <cellStyle name="Normal 4 6 5 2 2 2" xfId="16137" xr:uid="{D4F41E3B-EC6F-472A-9E8F-1BCB800E66B9}"/>
    <cellStyle name="Normal 4 6 5 2 2 3" xfId="19664" xr:uid="{7C906E73-BA33-4FA9-A0B3-7D225EC888C0}"/>
    <cellStyle name="Normal 4 6 5 2 3" xfId="14709" xr:uid="{D4F19B6D-262C-459F-B93C-128216A8BB45}"/>
    <cellStyle name="Normal 4 6 5 2 4" xfId="18236" xr:uid="{1BF6941C-0B14-45E3-8A1B-56C14BC285FF}"/>
    <cellStyle name="Normal 4 6 5 3" xfId="25684" xr:uid="{0B53C838-23E3-420D-BCA6-818920C509D8}"/>
    <cellStyle name="Normal 4 6 5 3 2" xfId="34610" xr:uid="{D4DA8232-ACC5-4487-9313-E71A699B7ABA}"/>
    <cellStyle name="Normal 4 6 5 3 3" xfId="40982" xr:uid="{61C91543-B00D-4355-9096-2F7D630FD9DB}"/>
    <cellStyle name="Normal 4 6 5 4" xfId="21643" xr:uid="{B91D6F3A-2328-4EA5-9B8E-5733ADEAB6AC}"/>
    <cellStyle name="Normal 4 6 5 4 2" xfId="29606" xr:uid="{B1085ADB-F636-407F-8128-656E5C3CBA7F}"/>
    <cellStyle name="Normal 4 6 5 5" xfId="27685" xr:uid="{9C56A1E4-94D6-438B-AD4A-2A9FD4C22D13}"/>
    <cellStyle name="Normal 4 6 5 6" xfId="36974" xr:uid="{B28E2572-D5F7-4FFA-BFC9-94AC1EA401C6}"/>
    <cellStyle name="Normal 4 6 6" xfId="10684" xr:uid="{C6AD8DE5-FB95-4409-92F2-ABCFD61359A4}"/>
    <cellStyle name="Normal 4 6 6 2" xfId="12164" xr:uid="{BF408788-C823-4CEF-8001-D9854D6E6B3D}"/>
    <cellStyle name="Normal 4 6 6 2 2" xfId="15737" xr:uid="{F5E147CF-33B2-4508-8675-836E45571930}"/>
    <cellStyle name="Normal 4 6 6 2 3" xfId="19264" xr:uid="{580B317E-A766-4C02-A7DB-B579DE3CE1D7}"/>
    <cellStyle name="Normal 4 6 6 3" xfId="14316" xr:uid="{18A00416-C605-4035-A028-A2D281FAE543}"/>
    <cellStyle name="Normal 4 6 6 4" xfId="17843" xr:uid="{E92BF4A0-E7FD-4FBE-B7A9-797AE266FD5B}"/>
    <cellStyle name="Normal 4 6 7" xfId="11508" xr:uid="{9D2081F4-B2D9-4990-AA1F-DBF78F402ACE}"/>
    <cellStyle name="Normal 4 6 7 2" xfId="15103" xr:uid="{D3C63524-2597-474F-B868-2B5650FA943C}"/>
    <cellStyle name="Normal 4 6 7 3" xfId="18630" xr:uid="{44D17B96-25C6-422E-AB7F-D8B957D3926B}"/>
    <cellStyle name="Normal 4 6 8" xfId="13605" xr:uid="{DAF7F3ED-1D6B-4B76-9576-76DBA1F05555}"/>
    <cellStyle name="Normal 4 6 8 2" xfId="28997" xr:uid="{C70CF9F2-FE1B-4EB8-8106-42F66A6824F0}"/>
    <cellStyle name="Normal 4 6 9" xfId="17141" xr:uid="{03C6EC3D-B8D9-439E-B9E2-BDA64BB55C51}"/>
    <cellStyle name="Normal 4 7" xfId="7158" xr:uid="{C3E87EBD-9A14-4048-A890-EB4A4212B6C8}"/>
    <cellStyle name="Normal 4 7 2" xfId="7207" xr:uid="{A97E006B-D298-4867-8344-2C150D0DE2AA}"/>
    <cellStyle name="Normal 4 7 2 2" xfId="26645" xr:uid="{58A8A3E6-EF38-4E7B-A870-AF9290BB71AB}"/>
    <cellStyle name="Normal 4 7 2 2 2" xfId="35731" xr:uid="{3C67AF34-245F-4674-BBE2-E88A21092AFA}"/>
    <cellStyle name="Normal 4 7 2 2 3" xfId="40076" xr:uid="{A885E68C-E668-443B-8ED2-ECD0B4397B5E}"/>
    <cellStyle name="Normal 4 7 2 3" xfId="32422" xr:uid="{35AD862D-3A40-4C46-BC4D-A1A4AFDDB872}"/>
    <cellStyle name="Normal 4 7 2 3 2" xfId="42059" xr:uid="{90731228-FD0C-4BA9-91B0-12DD98B633E8}"/>
    <cellStyle name="Normal 4 7 2 4" xfId="38110" xr:uid="{76D0756D-09A4-47B3-93E4-BDD32415B9F3}"/>
    <cellStyle name="Normal 4 7 2 5" xfId="23925" xr:uid="{0592B4AC-8825-4578-8DCA-27A965A2DF07}"/>
    <cellStyle name="Normal 4 7 3" xfId="7365" xr:uid="{037315E7-765E-49D3-88F2-72123E412F85}"/>
    <cellStyle name="Normal 4 7 3 2" xfId="10331" xr:uid="{830150A7-7C8D-41BB-97F8-3F5C5D200CE6}"/>
    <cellStyle name="Normal 4 7 3 2 2" xfId="11922" xr:uid="{630E3863-E432-43AF-835E-E4F203B30A6E}"/>
    <cellStyle name="Normal 4 7 3 2 2 2" xfId="15500" xr:uid="{7B118948-9ABD-42FC-9585-ADE0E6E6DC37}"/>
    <cellStyle name="Normal 4 7 3 2 2 3" xfId="19027" xr:uid="{0341B0ED-6BB7-4ED0-939F-C7198C38C525}"/>
    <cellStyle name="Normal 4 7 3 2 3" xfId="14096" xr:uid="{23F120F6-6C8E-4343-B6A2-FA679E3FEC51}"/>
    <cellStyle name="Normal 4 7 3 2 4" xfId="17623" xr:uid="{C4C28F3E-EDE9-4F7C-8E6E-FC44186B487F}"/>
    <cellStyle name="Normal 4 7 3 3" xfId="38863" xr:uid="{EE88C5FD-470F-4BDA-9129-84B77F69EE08}"/>
    <cellStyle name="Normal 4 7 4" xfId="10895" xr:uid="{0C870FC6-4D9C-4CBC-B93E-4F638ADBA355}"/>
    <cellStyle name="Normal 4 7 4 2" xfId="11319" xr:uid="{9D9FAA0C-F495-48B6-8BDF-389975CAC473}"/>
    <cellStyle name="Normal 4 7 4 2 2" xfId="12784" xr:uid="{10213D94-7DA1-4C43-AABA-8724D8085F32}"/>
    <cellStyle name="Normal 4 7 4 2 2 2" xfId="16357" xr:uid="{40C1D96E-0C58-406F-BE91-FB61E21251EB}"/>
    <cellStyle name="Normal 4 7 4 2 2 3" xfId="19884" xr:uid="{CD37C870-B824-4CE0-A74F-80F77F170A5F}"/>
    <cellStyle name="Normal 4 7 4 2 3" xfId="14915" xr:uid="{4156308A-AF08-423B-A32F-23A484C96E4A}"/>
    <cellStyle name="Normal 4 7 4 2 4" xfId="18442" xr:uid="{8DFE924F-0B7F-4FF9-9DB8-0500C0D47962}"/>
    <cellStyle name="Normal 4 7 4 3" xfId="12377" xr:uid="{28298B6F-0281-4EE2-8407-F064D62F2239}"/>
    <cellStyle name="Normal 4 7 4 3 2" xfId="15950" xr:uid="{32940ADF-1C60-4229-BEE2-A54694B5352A}"/>
    <cellStyle name="Normal 4 7 4 3 3" xfId="19477" xr:uid="{6ADBFEB5-DEB8-4BA0-AD38-D1ECD876EC22}"/>
    <cellStyle name="Normal 4 7 4 4" xfId="14523" xr:uid="{99A79E42-6FBB-4A8D-BE08-44EB1CC89F1E}"/>
    <cellStyle name="Normal 4 7 4 5" xfId="18050" xr:uid="{F677AAD8-E7AF-41A9-848A-32782E936C0A}"/>
    <cellStyle name="Normal 4 7 5" xfId="11179" xr:uid="{99F0584E-B756-484E-A091-91DAA6E228FB}"/>
    <cellStyle name="Normal 4 7 5 2" xfId="12644" xr:uid="{8832131D-8FDD-4212-9488-776EAF6388F9}"/>
    <cellStyle name="Normal 4 7 5 2 2" xfId="16217" xr:uid="{57F73FC7-D822-4F07-930A-D1B5980132D4}"/>
    <cellStyle name="Normal 4 7 5 2 3" xfId="19744" xr:uid="{D73B60C5-A308-446E-A04F-F2792E7C50F2}"/>
    <cellStyle name="Normal 4 7 5 3" xfId="14775" xr:uid="{9E2D79F7-6C25-403D-9E8D-37F388FACD7E}"/>
    <cellStyle name="Normal 4 7 5 4" xfId="18302" xr:uid="{FF476FDF-03B9-4B15-9567-81027B03AAA0}"/>
    <cellStyle name="Normal 4 7 6" xfId="10752" xr:uid="{492A4974-3A6E-4152-A168-CDC4FC15A11D}"/>
    <cellStyle name="Normal 4 7 6 2" xfId="12237" xr:uid="{C76B69FF-4B76-4CC4-9432-A12AED930D12}"/>
    <cellStyle name="Normal 4 7 6 2 2" xfId="15810" xr:uid="{08610629-E0F3-4400-B19A-A3A1102080DB}"/>
    <cellStyle name="Normal 4 7 6 2 3" xfId="19337" xr:uid="{269CC6DF-123D-4FAF-BB9B-2ECA28F1DD6F}"/>
    <cellStyle name="Normal 4 7 6 3" xfId="14384" xr:uid="{E2A16CDF-8428-4EC3-8E3E-DE0D073E807F}"/>
    <cellStyle name="Normal 4 7 6 4" xfId="17911" xr:uid="{1D497EB2-7270-4FCB-890F-027485B53D95}"/>
    <cellStyle name="Normal 4 7 7" xfId="11484" xr:uid="{96ABEAAA-3990-4BB0-808D-D59380D522C7}"/>
    <cellStyle name="Normal 4 7 7 2" xfId="15079" xr:uid="{E2D0C38D-82AB-45A0-B31B-D54B142DD717}"/>
    <cellStyle name="Normal 4 7 7 3" xfId="18606" xr:uid="{3A7E02B2-7C78-406F-AC82-9171502E1984}"/>
    <cellStyle name="Normal 4 7 8" xfId="13618" xr:uid="{BD2A7922-B22A-48F1-8BD7-95B84CF61AED}"/>
    <cellStyle name="Normal 4 7 9" xfId="17154" xr:uid="{75F127C9-82C1-4C26-AC6A-FEAEAEB96E2A}"/>
    <cellStyle name="Normal 4 8" xfId="7366" xr:uid="{6C4FCFDD-C96C-4C4C-841C-A91AE0170FB9}"/>
    <cellStyle name="Normal 4 8 2" xfId="7404" xr:uid="{90911D49-1006-423C-8A11-EA5A53519C9F}"/>
    <cellStyle name="Normal 4 8 3" xfId="10392" xr:uid="{B261F334-E1E8-47C6-8C2E-C9D33AF7F097}"/>
    <cellStyle name="Normal 4 8 3 2" xfId="11957" xr:uid="{7E58CF39-4C2D-4D46-9C6E-CD8BD7AB0AD5}"/>
    <cellStyle name="Normal 4 8 3 2 2" xfId="15535" xr:uid="{8BD08EA9-964D-42C6-B1A5-E573C57DDA4F}"/>
    <cellStyle name="Normal 4 8 3 2 3" xfId="19062" xr:uid="{2EDAB551-8BF0-49EF-92A7-EEEBEE1B7044}"/>
    <cellStyle name="Normal 4 8 3 3" xfId="14129" xr:uid="{C5ED6DDE-C18E-4E7F-8260-D74BC2EA36E0}"/>
    <cellStyle name="Normal 4 8 3 4" xfId="17656" xr:uid="{3AAFBC18-ED67-4EB7-A6A9-7979596794C6}"/>
    <cellStyle name="Normal 4 9" xfId="7367" xr:uid="{94B7E0D4-6E3A-458B-B3BF-16DD66946C7B}"/>
    <cellStyle name="Normal 4 9 2" xfId="7405" xr:uid="{23A16C6E-DB29-4C1A-96EB-25EB7FDBF78D}"/>
    <cellStyle name="Normal 4 9 3" xfId="10425" xr:uid="{F36F4155-DC52-4CB0-9CA0-6801AB07B70F}"/>
    <cellStyle name="Normal 40" xfId="7519" xr:uid="{DA2FD77A-AA3D-4A85-8F2D-2A63B5BDF888}"/>
    <cellStyle name="Normal 40 2" xfId="8627" xr:uid="{C2ED8F90-ADF2-48C4-AD54-9496675F8714}"/>
    <cellStyle name="Normal 40 2 2" xfId="8802" xr:uid="{1DA9ACCA-0ED1-4C0C-A814-16DC3C8FA2E7}"/>
    <cellStyle name="Normal 40 2 2 2" xfId="10016" xr:uid="{5DD1FE19-8DD6-4B40-924B-3EE2CB2B43C7}"/>
    <cellStyle name="Normal 40 2 3" xfId="11392" xr:uid="{A79F5FA8-189C-4AE3-908A-D1C17A1D92A2}"/>
    <cellStyle name="Normal 40 2 3 2" xfId="12857" xr:uid="{371DD7B3-5FBE-4332-8A01-18696D07A13F}"/>
    <cellStyle name="Normal 40 2 3 2 2" xfId="16430" xr:uid="{661E3CED-82F1-4E17-B61C-5BD0014B534F}"/>
    <cellStyle name="Normal 40 2 3 2 3" xfId="19957" xr:uid="{61F6DC93-182D-429D-AEDA-32187C5C2B73}"/>
    <cellStyle name="Normal 40 2 3 3" xfId="14988" xr:uid="{EE0F6B41-BD97-4F70-8B6E-109141687326}"/>
    <cellStyle name="Normal 40 2 3 4" xfId="18515" xr:uid="{4EB37DD2-8637-4AA8-865B-BA1BF751DD48}"/>
    <cellStyle name="Normal 40 3" xfId="8655" xr:uid="{B4EC56D0-C354-4DB4-A188-C1C1FD4E51FC}"/>
    <cellStyle name="Normal 40 3 2" xfId="6462" xr:uid="{DE20B967-FFC5-4103-949E-18BD52A3E47D}"/>
    <cellStyle name="Normal 40 4" xfId="9593" xr:uid="{503E2AD1-1E36-425C-A429-9391E4697E00}"/>
    <cellStyle name="Normal 40 5" xfId="8222" xr:uid="{F507254C-155C-4737-8BBB-7B85F4194C3C}"/>
    <cellStyle name="Normal 40 6" xfId="10970" xr:uid="{2B61BED7-96CF-464A-86FE-5566DF30A484}"/>
    <cellStyle name="Normal 40 6 2" xfId="12450" xr:uid="{2D36A90B-652E-4584-B22F-66B1940BAD02}"/>
    <cellStyle name="Normal 40 6 2 2" xfId="16023" xr:uid="{FD20BEA2-774D-4AD8-AE8C-B32DDF7DAA2D}"/>
    <cellStyle name="Normal 40 6 2 3" xfId="19550" xr:uid="{22EB4B39-FE7D-43E8-B391-78DA4228E7C6}"/>
    <cellStyle name="Normal 40 6 3" xfId="14596" xr:uid="{383AF503-F3D2-4D09-8781-11B35155577F}"/>
    <cellStyle name="Normal 40 6 4" xfId="18123" xr:uid="{48705A1E-00C4-4A04-BD45-4685B8859F31}"/>
    <cellStyle name="Normal 40 7" xfId="11557" xr:uid="{BB38B93E-2C35-4AA8-80A6-82EE03C3BCD6}"/>
    <cellStyle name="Normal 40 7 2" xfId="15152" xr:uid="{F955A247-3360-4680-B4D6-7A75C72665F1}"/>
    <cellStyle name="Normal 40 7 3" xfId="18679" xr:uid="{7F64FC12-E5A3-493A-9192-6280AD6656E1}"/>
    <cellStyle name="Normal 40 8" xfId="13773" xr:uid="{36BB876A-E0D4-4591-A1A3-7FAB3904142C}"/>
    <cellStyle name="Normal 40 9" xfId="17309" xr:uid="{DD25E209-0624-40C0-BD4E-161CB78DF86D}"/>
    <cellStyle name="Normal 41" xfId="7114" xr:uid="{57C8991F-3BA6-49DB-9448-121AB155BCDA}"/>
    <cellStyle name="Normal 41 2" xfId="8628" xr:uid="{A52A9F42-8CB2-4BA4-97EA-2D2D81A6978A}"/>
    <cellStyle name="Normal 41 2 2" xfId="8803" xr:uid="{874B6B35-CA0D-4D8F-AA0E-39B6E833CB48}"/>
    <cellStyle name="Normal 41 2 2 2" xfId="10017" xr:uid="{311A7D75-63E2-42C2-8206-E41397932C91}"/>
    <cellStyle name="Normal 41 2 3" xfId="9804" xr:uid="{229465AC-4A7B-4321-B862-5AEAF53F572E}"/>
    <cellStyle name="Normal 41 2 4" xfId="9277" xr:uid="{214A3A47-8DB3-4821-9E15-D77F87CB3000}"/>
    <cellStyle name="Normal 41 2 4 2" xfId="11803" xr:uid="{79E6CBC1-01CD-4E84-8931-7DA08D0A61E8}"/>
    <cellStyle name="Normal 41 2 4 2 2" xfId="15382" xr:uid="{98101EB7-F6CE-470B-9BB4-3B1EE997CBB5}"/>
    <cellStyle name="Normal 41 2 4 2 3" xfId="18909" xr:uid="{FF4AA3B9-3373-4536-A2AD-F8AEFED9014B}"/>
    <cellStyle name="Normal 41 2 4 3" xfId="13974" xr:uid="{0E0550CB-B026-43C2-A9F8-BBD0FD00ACAB}"/>
    <cellStyle name="Normal 41 2 4 4" xfId="17506" xr:uid="{773BF837-1566-4534-9FA5-790D74B976E2}"/>
    <cellStyle name="Normal 41 2 5" xfId="11396" xr:uid="{55F6331E-10C8-47C9-B114-928909F5277A}"/>
    <cellStyle name="Normal 41 2 5 2" xfId="12861" xr:uid="{C3923BAA-44CB-41E0-A167-D0162EF7C9E5}"/>
    <cellStyle name="Normal 41 2 5 2 2" xfId="16434" xr:uid="{48F1C898-A396-4E38-82FF-B97BA5CC3030}"/>
    <cellStyle name="Normal 41 2 5 2 3" xfId="19961" xr:uid="{213AD09A-BDD6-4C37-82D6-A1C3BEF0206D}"/>
    <cellStyle name="Normal 41 2 5 3" xfId="14992" xr:uid="{879DA554-3E9A-4C04-B1FB-5E4A63903149}"/>
    <cellStyle name="Normal 41 2 5 4" xfId="18519" xr:uid="{1DDD4AC0-BC78-41E9-8C52-364FC0473706}"/>
    <cellStyle name="Normal 41 2 6" xfId="6461" xr:uid="{D927A4A9-0543-4B65-9C89-2610F361C488}"/>
    <cellStyle name="Normal 41 3" xfId="8656" xr:uid="{4B287B17-207C-4227-B8FF-6C162F145A3C}"/>
    <cellStyle name="Normal 41 3 2" xfId="9810" xr:uid="{DDB211D8-F37C-4FBB-A679-536317A25F49}"/>
    <cellStyle name="Normal 41 3 3" xfId="9306" xr:uid="{430087A0-0B38-483B-94B6-88086D12E3BE}"/>
    <cellStyle name="Normal 41 3 3 2" xfId="11832" xr:uid="{434195D7-68EA-4608-8C4B-C940629D9E9F}"/>
    <cellStyle name="Normal 41 3 3 2 2" xfId="15411" xr:uid="{7032697C-E33B-471C-81B3-16BFA50DC00C}"/>
    <cellStyle name="Normal 41 3 3 2 3" xfId="18938" xr:uid="{4EA2B4F5-6A97-47B1-944A-E66746569374}"/>
    <cellStyle name="Normal 41 3 3 3" xfId="14002" xr:uid="{80084879-49DD-486D-9933-E696DBF5CBC3}"/>
    <cellStyle name="Normal 41 3 3 4" xfId="17534" xr:uid="{2C0CBA38-71E9-44B4-9785-0575C6A0B61D}"/>
    <cellStyle name="Normal 41 4" xfId="9595" xr:uid="{5EFFD8A5-F581-4D9A-A9BF-EE93966F1824}"/>
    <cellStyle name="Normal 41 4 10" xfId="27114" xr:uid="{BD722B96-C9C7-4592-B9A8-ED50D29BDF07}"/>
    <cellStyle name="Normal 41 4 11" xfId="36237" xr:uid="{C98EF7C3-511B-4009-9CE1-6F94D5A0D53D}"/>
    <cellStyle name="Normal 41 4 12" xfId="6460" xr:uid="{A3F1E4C4-B680-4D03-8120-38580C8CF657}"/>
    <cellStyle name="Normal 41 4 2" xfId="20079" xr:uid="{F8AB9B62-1582-4F7B-949E-D3C6AA2D127B}"/>
    <cellStyle name="Normal 41 4 2 2" xfId="20726" xr:uid="{E8474621-D42C-4D97-9423-4FD59FEBFE93}"/>
    <cellStyle name="Normal 41 4 2 2 2" xfId="23706" xr:uid="{E7849DFB-2DFF-48D2-9829-008E19B4BF6E}"/>
    <cellStyle name="Normal 41 4 2 2 2 2" xfId="26333" xr:uid="{6362CABD-DE13-480B-AE24-63FD59D843E3}"/>
    <cellStyle name="Normal 41 4 2 2 2 2 2" xfId="35376" xr:uid="{E8EBD8F5-FD35-43DA-BEF5-D25BDACC87E4}"/>
    <cellStyle name="Normal 41 4 2 2 2 3" xfId="32118" xr:uid="{735BA6D3-0720-47A6-A8AF-2A2E083CFB24}"/>
    <cellStyle name="Normal 41 4 2 2 2 4" xfId="39729" xr:uid="{406DE6DE-F9AF-45BA-ADAB-0D1D3EFEA304}"/>
    <cellStyle name="Normal 41 4 2 2 3" xfId="24672" xr:uid="{78FB57C3-5D52-487A-8C28-80662A0DE157}"/>
    <cellStyle name="Normal 41 4 2 2 3 2" xfId="33355" xr:uid="{3889673A-0EF2-49FC-BC57-DBFEC2FDA4CE}"/>
    <cellStyle name="Normal 41 4 2 2 3 3" xfId="41720" xr:uid="{3C1B32AC-3294-4317-AA28-C6E127ED68A8}"/>
    <cellStyle name="Normal 41 4 2 2 4" xfId="22318" xr:uid="{574D0E50-9FA2-4EF7-BFEC-F1B648B4FB24}"/>
    <cellStyle name="Normal 41 4 2 2 4 2" xfId="30402" xr:uid="{8F8756A5-B652-4130-8D62-68D091F7BA8C}"/>
    <cellStyle name="Normal 41 4 2 2 5" xfId="28436" xr:uid="{33DE14D0-552B-4A11-AB7D-86D82090E94E}"/>
    <cellStyle name="Normal 41 4 2 2 6" xfId="37760" xr:uid="{89CCA672-B172-4AC1-909B-6445ABF79F46}"/>
    <cellStyle name="Normal 41 4 2 3" xfId="20407" xr:uid="{E74B282E-F9FD-44F7-A25D-C55294E2ED03}"/>
    <cellStyle name="Normal 41 4 2 3 2" xfId="23298" xr:uid="{A3E7AFF8-F8E6-4884-BE9F-78CF0C0C3DBF}"/>
    <cellStyle name="Normal 41 4 2 3 2 2" xfId="31626" xr:uid="{9C8E647F-4358-4536-BECD-164DE8473C33}"/>
    <cellStyle name="Normal 41 4 2 3 2 3" xfId="39184" xr:uid="{B1303E11-5A15-4F64-9317-8627F7B343CD}"/>
    <cellStyle name="Normal 41 4 2 3 3" xfId="25839" xr:uid="{48A0884C-BD67-4D7C-A655-7828E164EE5A}"/>
    <cellStyle name="Normal 41 4 2 3 3 2" xfId="34795" xr:uid="{514FC39E-3DA0-417A-833C-23B64D6F832B}"/>
    <cellStyle name="Normal 41 4 2 3 3 3" xfId="41167" xr:uid="{4B735CEB-BFF1-4C4E-962F-599DEFC79F09}"/>
    <cellStyle name="Normal 41 4 2 3 4" xfId="21817" xr:uid="{FF5A48C4-681A-4B99-B105-36D2E7B86252}"/>
    <cellStyle name="Normal 41 4 2 3 4 2" xfId="29806" xr:uid="{0A4F16BC-A774-4A78-BF1B-A773A316E1BC}"/>
    <cellStyle name="Normal 41 4 2 3 5" xfId="27871" xr:uid="{962CA24E-FC5A-4664-AABC-0901293004A7}"/>
    <cellStyle name="Normal 41 4 2 3 6" xfId="37173" xr:uid="{836D7D11-829B-466C-BF20-C084D3A90CCB}"/>
    <cellStyle name="Normal 41 4 2 4" xfId="22878" xr:uid="{EB26FA16-7FCD-4AD2-AC4C-98B5D1C21C5F}"/>
    <cellStyle name="Normal 41 4 2 4 2" xfId="25270" xr:uid="{F4DF8DD5-7A76-4071-86D4-2A9F0E1377BE}"/>
    <cellStyle name="Normal 41 4 2 4 2 2" xfId="34087" xr:uid="{157B56AC-1CA7-4928-91B6-907AEC0B3B3A}"/>
    <cellStyle name="Normal 41 4 2 4 3" xfId="31096" xr:uid="{2C4BDDA7-F6B7-4D18-A2F0-9AD966406DE4}"/>
    <cellStyle name="Normal 41 4 2 4 4" xfId="38529" xr:uid="{0DA842BF-71FB-4A9E-8C1D-460ADC41EDBB}"/>
    <cellStyle name="Normal 41 4 2 5" xfId="24253" xr:uid="{172B076A-143A-4B77-B0CA-5F19100A695E}"/>
    <cellStyle name="Normal 41 4 2 5 2" xfId="32798" xr:uid="{0C3781A3-B6C7-4EBC-A645-EAE57FD608BA}"/>
    <cellStyle name="Normal 41 4 2 5 3" xfId="40463" xr:uid="{3383C3F4-BE92-43D3-AF61-A7FA89F29B49}"/>
    <cellStyle name="Normal 41 4 2 6" xfId="21280" xr:uid="{15203A95-157C-4688-8863-8422AAC8F811}"/>
    <cellStyle name="Normal 41 4 2 6 2" xfId="29199" xr:uid="{37FD1081-228F-4B38-9DB9-9D41369BEC7E}"/>
    <cellStyle name="Normal 41 4 2 7" xfId="27286" xr:uid="{B74E9AC8-C4BE-4B8F-AA32-9EF92EC1236D}"/>
    <cellStyle name="Normal 41 4 2 8" xfId="36432" xr:uid="{F95D2256-9BF5-42D2-8E1B-0CDFE156A76B}"/>
    <cellStyle name="Normal 41 4 3" xfId="20186" xr:uid="{81E1A57A-6DE0-4A26-AB38-D4339AA68EC9}"/>
    <cellStyle name="Normal 41 4 3 2" xfId="20843" xr:uid="{E7738C50-DB72-4A28-9C72-CCB6159C7FDB}"/>
    <cellStyle name="Normal 41 4 3 2 2" xfId="23835" xr:uid="{3C636DE1-54B1-4F25-8874-77E4099E22C9}"/>
    <cellStyle name="Normal 41 4 3 2 2 2" xfId="26518" xr:uid="{10B20244-1108-4032-B699-CC70AA982847}"/>
    <cellStyle name="Normal 41 4 3 2 2 2 2" xfId="35573" xr:uid="{19267E68-F24C-4047-9523-B6ED85A796C9}"/>
    <cellStyle name="Normal 41 4 3 2 2 3" xfId="32301" xr:uid="{83B3E421-14A4-4503-B8D1-FA1498F19DBC}"/>
    <cellStyle name="Normal 41 4 3 2 2 4" xfId="39918" xr:uid="{8CA37C51-1630-489D-8D60-5A02D2B01013}"/>
    <cellStyle name="Normal 41 4 3 2 3" xfId="24799" xr:uid="{1528B265-E6A3-4544-8C24-13FE29C3788B}"/>
    <cellStyle name="Normal 41 4 3 2 3 2" xfId="33543" xr:uid="{1AABE377-C29C-4CA7-B436-C8B15C6F57AD}"/>
    <cellStyle name="Normal 41 4 3 2 3 3" xfId="41902" xr:uid="{0062302D-EE44-4F4C-A1F8-185D4F5C4539}"/>
    <cellStyle name="Normal 41 4 3 2 4" xfId="22493" xr:uid="{079DBD75-4257-465E-A285-8D1589180963}"/>
    <cellStyle name="Normal 41 4 3 2 4 2" xfId="30600" xr:uid="{C66206D6-55C3-4E18-8573-A134BDE09197}"/>
    <cellStyle name="Normal 41 4 3 2 5" xfId="28624" xr:uid="{6D63BF75-5806-4713-8146-EE5DDDD9C200}"/>
    <cellStyle name="Normal 41 4 3 2 6" xfId="37958" xr:uid="{820A006B-951E-4803-9262-21E2498BB0A1}"/>
    <cellStyle name="Normal 41 4 3 3" xfId="20525" xr:uid="{91838DF2-6EE0-448B-AFD9-8825D31830CE}"/>
    <cellStyle name="Normal 41 4 3 3 2" xfId="23478" xr:uid="{139C5FD0-3C6F-4067-A196-B175137FE130}"/>
    <cellStyle name="Normal 41 4 3 3 2 2" xfId="31809" xr:uid="{CF0D06A1-3FCE-4CF6-8FD0-4631733CB84C}"/>
    <cellStyle name="Normal 41 4 3 3 2 3" xfId="39361" xr:uid="{E9124689-39AE-4BA1-AB30-EA754A91AA4E}"/>
    <cellStyle name="Normal 41 4 3 3 3" xfId="26024" xr:uid="{FD0B32DA-2B1E-43D7-8267-6700F3B1A8F4}"/>
    <cellStyle name="Normal 41 4 3 3 3 2" xfId="34993" xr:uid="{11E00A7E-9209-455E-8B0B-54C770FBE5D8}"/>
    <cellStyle name="Normal 41 4 3 3 3 3" xfId="41359" xr:uid="{86F11CD3-37E6-4450-929A-AC642D864F57}"/>
    <cellStyle name="Normal 41 4 3 3 4" xfId="22000" xr:uid="{223551A4-61D1-4DA6-9882-0E63F7832653}"/>
    <cellStyle name="Normal 41 4 3 3 4 2" xfId="30011" xr:uid="{5C800AE9-1386-4851-A38D-E17E78305F41}"/>
    <cellStyle name="Normal 41 4 3 3 5" xfId="28070" xr:uid="{4170DAE0-3D5C-4F77-B919-24505E841963}"/>
    <cellStyle name="Normal 41 4 3 3 6" xfId="37378" xr:uid="{80EA1F87-2650-44C3-AF19-86A0DA658547}"/>
    <cellStyle name="Normal 41 4 3 4" xfId="23006" xr:uid="{114BA8BA-327A-4786-8FFA-C6572FF616EF}"/>
    <cellStyle name="Normal 41 4 3 4 2" xfId="25457" xr:uid="{54A1F844-997D-4224-8898-14EC9305FED7}"/>
    <cellStyle name="Normal 41 4 3 4 2 2" xfId="34288" xr:uid="{03F799F1-58E5-432E-AFE9-05CAD80CE248}"/>
    <cellStyle name="Normal 41 4 3 4 3" xfId="31281" xr:uid="{69039303-F15D-4EAC-A89A-1C4D0E156934}"/>
    <cellStyle name="Normal 41 4 3 4 4" xfId="38722" xr:uid="{097296B4-1341-4F00-86E1-4C69B2EA219F}"/>
    <cellStyle name="Normal 41 4 3 5" xfId="24438" xr:uid="{1B0F4A02-CD63-4D50-B5C3-7E967A88FAED}"/>
    <cellStyle name="Normal 41 4 3 5 2" xfId="32990" xr:uid="{7C8171E4-24FE-4B73-BC90-D1369FAE60C2}"/>
    <cellStyle name="Normal 41 4 3 5 3" xfId="40649" xr:uid="{B4F5CD41-00B4-4D9F-A945-7ADA1660650A}"/>
    <cellStyle name="Normal 41 4 3 6" xfId="21462" xr:uid="{8B4350E6-8862-459D-B053-D8805A813668}"/>
    <cellStyle name="Normal 41 4 3 6 2" xfId="29403" xr:uid="{A91AB3D8-B736-4668-9D84-FA8F72DAA63C}"/>
    <cellStyle name="Normal 41 4 3 7" xfId="27478" xr:uid="{9CA44DDB-50C3-4FF1-AE12-DFBCB3E8D4A6}"/>
    <cellStyle name="Normal 41 4 3 8" xfId="36634" xr:uid="{4C3BA0FB-496B-40A5-99EA-1DB9E62B6BF6}"/>
    <cellStyle name="Normal 41 4 4" xfId="20914" xr:uid="{0C8B9708-6F45-4ED1-A0C3-D4EBA5A8DB75}"/>
    <cellStyle name="Normal 41 4 4 2" xfId="23926" xr:uid="{60A237E6-D42E-4530-904A-118EED6E18BC}"/>
    <cellStyle name="Normal 41 4 4 2 2" xfId="26646" xr:uid="{F637D629-5667-485A-9D49-686FF9908A55}"/>
    <cellStyle name="Normal 41 4 4 2 2 2" xfId="35732" xr:uid="{EEFDECA8-B176-49D2-B924-3096838ED2FA}"/>
    <cellStyle name="Normal 41 4 4 2 2 3" xfId="40077" xr:uid="{4FA93FA7-6127-4528-A6FB-A9D0FB59DB42}"/>
    <cellStyle name="Normal 41 4 4 2 3" xfId="32423" xr:uid="{C1FBEE87-C1BE-4142-883B-514B017F22ED}"/>
    <cellStyle name="Normal 41 4 4 2 3 2" xfId="42061" xr:uid="{2DB8B775-9BFB-4063-B5E1-E06B9A2E804D}"/>
    <cellStyle name="Normal 41 4 4 2 4" xfId="38111" xr:uid="{5472D94D-C4E8-4556-B5BE-8A44C54369C8}"/>
    <cellStyle name="Normal 41 4 4 3" xfId="25555" xr:uid="{E89D0897-AF27-4536-A9C3-28EF7A2A9A52}"/>
    <cellStyle name="Normal 41 4 4 3 2" xfId="34434" xr:uid="{B1DF63C9-13B1-47E2-A25C-14B955875434}"/>
    <cellStyle name="Normal 41 4 4 3 3" xfId="38865" xr:uid="{6222937A-60F5-41EC-AA58-4D0B02B2705B}"/>
    <cellStyle name="Normal 41 4 4 4" xfId="24916" xr:uid="{CCBF1F38-7497-450C-8A29-81EB1FF99D2D}"/>
    <cellStyle name="Normal 41 4 4 4 2" xfId="33699" xr:uid="{D9D551C9-73AC-4D94-9149-EE3EFD5C18D6}"/>
    <cellStyle name="Normal 41 4 4 4 3" xfId="40808" xr:uid="{63C12045-32F5-4C58-AD18-A1DF99F3F732}"/>
    <cellStyle name="Normal 41 4 4 5" xfId="22633" xr:uid="{46F80C99-D436-4016-BB4B-46BD7FC51EEA}"/>
    <cellStyle name="Normal 41 4 4 5 2" xfId="30764" xr:uid="{A24B55D2-236F-4164-8D26-6636F4AE6248}"/>
    <cellStyle name="Normal 41 4 4 6" xfId="28784" xr:uid="{B5C1D0DB-1F1D-4A2A-9110-6999A7A7186E}"/>
    <cellStyle name="Normal 41 4 4 7" xfId="36800" xr:uid="{1E3EFDF1-4492-498F-9253-228F802658BB}"/>
    <cellStyle name="Normal 41 4 5" xfId="20635" xr:uid="{6E036ADC-FAA7-439F-B712-5C290DB87F04}"/>
    <cellStyle name="Normal 41 4 5 2" xfId="23601" xr:uid="{E56F22FC-1946-4E40-95DE-EA921A169ABF}"/>
    <cellStyle name="Normal 41 4 5 2 2" xfId="26181" xr:uid="{804F5D57-8747-496C-A63B-3A51CA68C845}"/>
    <cellStyle name="Normal 41 4 5 2 2 2" xfId="35195" xr:uid="{D20F6B48-FC7D-4E4A-A470-0D62A408B930}"/>
    <cellStyle name="Normal 41 4 5 2 3" xfId="31966" xr:uid="{5B84FD8F-FCC3-412E-9169-738F9A13EF3E}"/>
    <cellStyle name="Normal 41 4 5 2 4" xfId="39548" xr:uid="{2588B83E-FB98-45AB-B8F6-0D86ED90B78C}"/>
    <cellStyle name="Normal 41 4 5 3" xfId="24566" xr:uid="{3CE7D24D-F699-4217-AC61-0AB596E3C277}"/>
    <cellStyle name="Normal 41 4 5 3 2" xfId="33182" xr:uid="{430AE653-ECF7-4931-9311-B23E00E1869C}"/>
    <cellStyle name="Normal 41 4 5 3 3" xfId="41547" xr:uid="{9BE2BC62-B7D8-4859-8985-95D302577BFB}"/>
    <cellStyle name="Normal 41 4 5 4" xfId="22157" xr:uid="{1637AF07-1904-40A9-8E73-8709B5BAFDFC}"/>
    <cellStyle name="Normal 41 4 5 4 2" xfId="30214" xr:uid="{520EB737-D0B7-4FD4-9C70-9478D8E9CA37}"/>
    <cellStyle name="Normal 41 4 5 5" xfId="28263" xr:uid="{24866400-D5D0-4479-9650-18C458E69E2E}"/>
    <cellStyle name="Normal 41 4 5 6" xfId="37580" xr:uid="{CB26CE18-BDBF-4EFE-A73C-2EDB15C8EFA0}"/>
    <cellStyle name="Normal 41 4 6" xfId="20310" xr:uid="{D6B64F2E-BF60-47AA-896F-0F5CF58E76D8}"/>
    <cellStyle name="Normal 41 4 6 2" xfId="23153" xr:uid="{FFA3ED54-156A-46EA-869C-9027C0F8EA26}"/>
    <cellStyle name="Normal 41 4 6 2 2" xfId="31464" xr:uid="{42A8C2B4-AEC3-439F-B359-7F61CE6A9642}"/>
    <cellStyle name="Normal 41 4 6 2 3" xfId="39022" xr:uid="{4076CD95-AA63-4184-80CB-21BCE300AF04}"/>
    <cellStyle name="Normal 41 4 6 3" xfId="25685" xr:uid="{41CA91D6-D83B-4174-B9BE-E1D03849F736}"/>
    <cellStyle name="Normal 41 4 6 3 2" xfId="34611" xr:uid="{9A508095-77F5-4E14-B8B1-DB0C8247E272}"/>
    <cellStyle name="Normal 41 4 6 3 3" xfId="40983" xr:uid="{C7AF9FAE-D50B-4AA9-9591-8F1216968F82}"/>
    <cellStyle name="Normal 41 4 6 4" xfId="21645" xr:uid="{102A9CE9-8046-4A2B-8041-643133BC5AFD}"/>
    <cellStyle name="Normal 41 4 6 4 2" xfId="29609" xr:uid="{7A052389-C562-46C7-8484-319C32694211}"/>
    <cellStyle name="Normal 41 4 6 5" xfId="27687" xr:uid="{CE3067FD-B25A-4BE9-8EB8-000B9BB2CAE7}"/>
    <cellStyle name="Normal 41 4 6 6" xfId="36977" xr:uid="{CB2A858B-B138-441B-87AF-9D7C4016C07A}"/>
    <cellStyle name="Normal 41 4 7" xfId="22769" xr:uid="{0F00D95C-A179-4B13-8870-FC02092A2221}"/>
    <cellStyle name="Normal 41 4 7 2" xfId="25106" xr:uid="{090F66EB-0270-43B6-AA03-475867C2D2F4}"/>
    <cellStyle name="Normal 41 4 7 2 2" xfId="33910" xr:uid="{5CAE0315-28B5-4DDB-B28F-10D364F9BF4C}"/>
    <cellStyle name="Normal 41 4 7 3" xfId="30933" xr:uid="{FA99965C-FE65-4D94-8CA3-A3660EA9A285}"/>
    <cellStyle name="Normal 41 4 7 4" xfId="38351" xr:uid="{1EE95245-C01C-4C1E-A434-AA13765CF2B3}"/>
    <cellStyle name="Normal 41 4 8" xfId="24107" xr:uid="{3EAB1A64-C6F5-496E-BFE1-3E016B5E3145}"/>
    <cellStyle name="Normal 41 4 8 2" xfId="32625" xr:uid="{86103797-D044-499C-B8FA-7B89DB033FAB}"/>
    <cellStyle name="Normal 41 4 8 3" xfId="40290" xr:uid="{614DF6DC-7A46-488E-80F2-31D6CCDE20BF}"/>
    <cellStyle name="Normal 41 4 9" xfId="21107" xr:uid="{FEBBD396-6105-4AAA-9653-8BF77026B4C9}"/>
    <cellStyle name="Normal 41 4 9 2" xfId="28999" xr:uid="{B42F7CD7-8599-468D-9BFA-2BA0D8804772}"/>
    <cellStyle name="Normal 41 5" xfId="8224" xr:uid="{FDD8BA42-5386-4D25-8ADC-7D1BBE854821}"/>
    <cellStyle name="Normal 41 6" xfId="10974" xr:uid="{02ACD76A-7212-46E4-93A2-F4C98BE9E1D3}"/>
    <cellStyle name="Normal 41 6 2" xfId="12454" xr:uid="{EFDC2C67-45CE-4276-BAEF-983B7234BD18}"/>
    <cellStyle name="Normal 41 6 2 2" xfId="16027" xr:uid="{9809AF62-E800-49E0-B68F-B4A0B7DBB88C}"/>
    <cellStyle name="Normal 41 6 2 3" xfId="19554" xr:uid="{9FC3BE48-686E-4F3F-A4C2-4DFA5F184AAF}"/>
    <cellStyle name="Normal 41 6 3" xfId="14600" xr:uid="{4235EA8B-0BCC-4850-85A5-A80D0E59C088}"/>
    <cellStyle name="Normal 41 6 4" xfId="18127" xr:uid="{20316EA1-9515-4C0E-A608-7FBA26CA07D1}"/>
    <cellStyle name="Normal 41 7" xfId="11561" xr:uid="{C51A744B-5E2B-433E-9765-091192A508C3}"/>
    <cellStyle name="Normal 41 7 2" xfId="15156" xr:uid="{BB5C03E2-C6F0-4663-A3D8-27CDB76404C8}"/>
    <cellStyle name="Normal 41 7 3" xfId="18683" xr:uid="{6DC4B67D-74D8-4B76-8AF1-F3A5A52414EA}"/>
    <cellStyle name="Normal 41 8" xfId="13582" xr:uid="{8A855BFB-CE74-4CCD-864B-CB1725C13945}"/>
    <cellStyle name="Normal 41 9" xfId="17118" xr:uid="{A968AEC0-D1EE-4B85-BF14-EBEE7DB3E541}"/>
    <cellStyle name="Normal 42" xfId="7567" xr:uid="{AC39E085-3B18-4612-B846-107BFC526879}"/>
    <cellStyle name="Normal 42 2" xfId="8629" xr:uid="{47C9E38B-E09A-4074-A94C-D146A54E6944}"/>
    <cellStyle name="Normal 42 2 2" xfId="8804" xr:uid="{B9844D2F-E324-4F40-B169-C89D915C0701}"/>
    <cellStyle name="Normal 42 2 2 2" xfId="10018" xr:uid="{F07EE3F9-ECA6-4118-B6EE-B90BDBB30BE9}"/>
    <cellStyle name="Normal 42 2 3" xfId="11419" xr:uid="{379978B1-A980-4DFC-958F-3FED1A887485}"/>
    <cellStyle name="Normal 42 2 3 2" xfId="12884" xr:uid="{0A5501C7-4972-495C-B9E8-9670B3E0AC32}"/>
    <cellStyle name="Normal 42 2 3 2 2" xfId="16457" xr:uid="{9FAECF49-63F2-4FB9-832C-AE4EB5EC74E4}"/>
    <cellStyle name="Normal 42 2 3 2 3" xfId="19984" xr:uid="{2E727EE6-9B71-4C67-92F5-452F6871733A}"/>
    <cellStyle name="Normal 42 2 3 3" xfId="15015" xr:uid="{42A87521-C524-4630-A672-FF9525BDCC44}"/>
    <cellStyle name="Normal 42 2 3 4" xfId="18542" xr:uid="{B38A0428-D706-4DCA-8C34-C61F1D0426F7}"/>
    <cellStyle name="Normal 42 3" xfId="8657" xr:uid="{4C6F68C4-3D7D-4C54-94C8-0D7014075E4C}"/>
    <cellStyle name="Normal 42 3 2" xfId="6367" xr:uid="{FE32A6D3-7959-49EC-ABB8-6AC26A35B551}"/>
    <cellStyle name="Normal 42 4" xfId="9597" xr:uid="{8C708597-9BE8-42EE-9F56-BB1154ED0B3E}"/>
    <cellStyle name="Normal 42 5" xfId="8226" xr:uid="{42B0F243-5015-4A28-BDDB-B8B7A643A568}"/>
    <cellStyle name="Normal 42 6" xfId="11021" xr:uid="{E68E33E9-0652-4416-BADA-69F5F0518A8B}"/>
    <cellStyle name="Normal 42 6 2" xfId="12477" xr:uid="{2EFB50C7-6D98-420F-8A1D-8E5BBAEFBAE4}"/>
    <cellStyle name="Normal 42 6 2 2" xfId="16050" xr:uid="{3819B91F-A8B9-4650-8F04-104C83E61CDE}"/>
    <cellStyle name="Normal 42 6 2 3" xfId="19577" xr:uid="{49E47389-878F-452C-A610-2E910541509B}"/>
    <cellStyle name="Normal 42 6 3" xfId="14622" xr:uid="{DEB87E51-3ABA-4192-8241-C17C8D27858A}"/>
    <cellStyle name="Normal 42 6 4" xfId="18149" xr:uid="{E0E3985D-C74B-44B8-97E4-919898249EC8}"/>
    <cellStyle name="Normal 42 7" xfId="11583" xr:uid="{83A00BCB-3377-4F23-AE07-A14DD88C9284}"/>
    <cellStyle name="Normal 42 7 2" xfId="15178" xr:uid="{C9D461E4-7705-42CB-990E-A5FEF90E4896}"/>
    <cellStyle name="Normal 42 7 3" xfId="18705" xr:uid="{09BCC5A4-0CEC-4351-98B6-C5B330C2E6DB}"/>
    <cellStyle name="Normal 42 8" xfId="13783" xr:uid="{DC34019C-17F6-4335-AB3C-3FE1902F53E9}"/>
    <cellStyle name="Normal 42 9" xfId="17319" xr:uid="{DBA8126A-ACB3-4FBF-9068-0F075A23A7B3}"/>
    <cellStyle name="Normal 43" xfId="7569" xr:uid="{7A8AF093-7465-44EC-AA69-FFDE4D43B511}"/>
    <cellStyle name="Normal 43 2" xfId="8630" xr:uid="{CB16D7B5-4206-45A5-8335-A32D4452B530}"/>
    <cellStyle name="Normal 43 2 2" xfId="8805" xr:uid="{8E483E30-DCE7-4FC6-8563-A736B6C82FFE}"/>
    <cellStyle name="Normal 43 2 2 2" xfId="10019" xr:uid="{7ABEDFB5-32B8-4510-8452-C5D1DEB4A29A}"/>
    <cellStyle name="Normal 43 2 3" xfId="11421" xr:uid="{603BBD2E-E856-429A-A9DD-570FC739CB36}"/>
    <cellStyle name="Normal 43 2 3 2" xfId="12886" xr:uid="{706AFF0D-A079-43C0-84F6-34AFB96718C0}"/>
    <cellStyle name="Normal 43 2 3 2 2" xfId="16459" xr:uid="{640BA47A-452C-4CBA-80C0-A1BC3C7FC5D1}"/>
    <cellStyle name="Normal 43 2 3 2 3" xfId="19986" xr:uid="{33B1A21D-3CA1-4CE7-8B83-D52D13195A2A}"/>
    <cellStyle name="Normal 43 2 3 3" xfId="15017" xr:uid="{E9D50710-F9D1-44C5-870D-872FF8E29F84}"/>
    <cellStyle name="Normal 43 2 3 4" xfId="18544" xr:uid="{B96E7C85-1445-4FB9-863B-A4F35FA7A90F}"/>
    <cellStyle name="Normal 43 3" xfId="8658" xr:uid="{12BB04BB-DEE1-4554-9C45-229A64C9D0A7}"/>
    <cellStyle name="Normal 43 3 2" xfId="6459" xr:uid="{890E4801-7D69-48B8-A9EE-63BFFDFF9621}"/>
    <cellStyle name="Normal 43 4" xfId="9599" xr:uid="{18A3D91C-014F-4F41-AF7F-A3359C1EFDD5}"/>
    <cellStyle name="Normal 43 5" xfId="8228" xr:uid="{FBB78A66-5C84-403C-9E8E-D71CB3B9635E}"/>
    <cellStyle name="Normal 43 6" xfId="11023" xr:uid="{569D0789-2803-4F47-89CB-F53C431100CA}"/>
    <cellStyle name="Normal 43 6 2" xfId="12479" xr:uid="{E426106F-1B9B-4F63-A69D-0D98A5832EF2}"/>
    <cellStyle name="Normal 43 6 2 2" xfId="16052" xr:uid="{C2D201BB-A5A7-4127-989A-52E920CD8B2D}"/>
    <cellStyle name="Normal 43 6 2 3" xfId="19579" xr:uid="{7760DA8B-E304-449E-860F-885A8C5EEA59}"/>
    <cellStyle name="Normal 43 6 3" xfId="14624" xr:uid="{5363856F-7126-4E99-9FBC-15A76B510087}"/>
    <cellStyle name="Normal 43 6 4" xfId="18151" xr:uid="{492104A8-9F5E-489F-A7F3-24633305893C}"/>
    <cellStyle name="Normal 43 7" xfId="11585" xr:uid="{EAD1AC2D-F8E9-47CB-9C5D-10EEB7B30248}"/>
    <cellStyle name="Normal 43 7 2" xfId="15180" xr:uid="{7F80B152-6B91-4406-976E-C019C3FFB2A1}"/>
    <cellStyle name="Normal 43 7 3" xfId="18707" xr:uid="{A5FAFAED-B431-4FEC-8DD1-FD818C6D202F}"/>
    <cellStyle name="Normal 43 8" xfId="13785" xr:uid="{DEED0875-A76B-420B-AF0E-B3EC491CF26F}"/>
    <cellStyle name="Normal 43 9" xfId="17321" xr:uid="{BFCB7875-CE22-4F86-9944-3C996B73E8C1}"/>
    <cellStyle name="Normal 44" xfId="7570" xr:uid="{B793A008-5B6B-412E-9A32-B70B24C93001}"/>
    <cellStyle name="Normal 44 10" xfId="13786" xr:uid="{F2D687DD-859A-4295-AADA-9A7EB88803B0}"/>
    <cellStyle name="Normal 44 11" xfId="17322" xr:uid="{CBDA9AE2-44ED-4732-A92D-5AFDE01CF619}"/>
    <cellStyle name="Normal 44 2" xfId="8922" xr:uid="{56B90A27-53B8-4389-847C-E3CBF5FE2D3D}"/>
    <cellStyle name="Normal 44 2 2" xfId="11422" xr:uid="{FF70E9CC-218B-422E-AAFF-D92E837250DA}"/>
    <cellStyle name="Normal 44 2 2 2" xfId="12887" xr:uid="{B284EFFA-3230-4FBD-B65F-56FB3BE7B24D}"/>
    <cellStyle name="Normal 44 2 2 2 2" xfId="16460" xr:uid="{B1E49A9F-CB48-4A2E-8C9D-546506C3D1A2}"/>
    <cellStyle name="Normal 44 2 2 2 3" xfId="19987" xr:uid="{9E4E6CDB-2A52-45A3-AD0C-420FE635C510}"/>
    <cellStyle name="Normal 44 2 2 3" xfId="15018" xr:uid="{53D60B46-7215-4593-8853-FA7745928622}"/>
    <cellStyle name="Normal 44 2 2 4" xfId="18545" xr:uid="{9CC393A0-1B58-4B88-94AB-F469FCA9FA68}"/>
    <cellStyle name="Normal 44 3" xfId="9125" xr:uid="{6EE633F7-96FE-4087-ABD5-26161C508575}"/>
    <cellStyle name="Normal 44 3 2" xfId="6458" xr:uid="{E4A84584-A422-486D-975D-FEF88035A982}"/>
    <cellStyle name="Normal 44 4" xfId="9124" xr:uid="{68B80832-DB30-4EB9-A543-0C15804F12E6}"/>
    <cellStyle name="Normal 44 5" xfId="9607" xr:uid="{5961B5FD-8720-46F6-AF84-C393BA795632}"/>
    <cellStyle name="Normal 44 6" xfId="9050" xr:uid="{8FC67FD4-891E-4359-9F33-343BD1863777}"/>
    <cellStyle name="Normal 44 7" xfId="8237" xr:uid="{3949F8C8-7F51-41E7-AAB3-B8315B82B6FD}"/>
    <cellStyle name="Normal 44 8" xfId="11024" xr:uid="{ECEC1DBF-07E9-4294-A36E-BF42F71BDBBB}"/>
    <cellStyle name="Normal 44 8 2" xfId="12480" xr:uid="{04F66FC6-F23C-4134-B57D-54DD44ECB2DF}"/>
    <cellStyle name="Normal 44 8 2 2" xfId="16053" xr:uid="{1C5DD983-2D61-45E3-B6A2-417B886F594F}"/>
    <cellStyle name="Normal 44 8 2 3" xfId="19580" xr:uid="{E12E1F56-B3FD-46E8-8B2E-806D332686EB}"/>
    <cellStyle name="Normal 44 8 3" xfId="14625" xr:uid="{DA9DFDDB-EF7E-4B28-8284-167C89D0676E}"/>
    <cellStyle name="Normal 44 8 4" xfId="18152" xr:uid="{3DFC0C50-A7ED-4DB1-B979-911D191EB0A2}"/>
    <cellStyle name="Normal 44 9" xfId="11586" xr:uid="{8B1BD596-D74F-471B-BC4F-1F8157DD40A9}"/>
    <cellStyle name="Normal 44 9 2" xfId="15181" xr:uid="{C1BB7B41-4C22-4217-9A2F-CDA1D2271D51}"/>
    <cellStyle name="Normal 44 9 3" xfId="18708" xr:uid="{7380E5B8-DEE4-467A-8725-21CCF3D9093F}"/>
    <cellStyle name="Normal 45" xfId="8238" xr:uid="{3C3B5CBD-D294-4A57-B849-1C5D618E802C}"/>
    <cellStyle name="Normal 45 2" xfId="8448" xr:uid="{BEBC705A-D286-40EE-92FE-05C6BE681144}"/>
    <cellStyle name="Normal 45 2 2" xfId="9382" xr:uid="{1672BBEB-5995-4B20-B34D-29A6F5D86AFC}"/>
    <cellStyle name="Normal 45 3" xfId="9608" xr:uid="{0B6CF52F-25FA-43A2-A7D9-387763D45B84}"/>
    <cellStyle name="Normal 45 3 2" xfId="6457" xr:uid="{69107411-6916-47D2-A705-6002E1411EB4}"/>
    <cellStyle name="Normal 46" xfId="8239" xr:uid="{7D02DF35-10C6-4F00-84ED-B2E566CFF6DA}"/>
    <cellStyle name="Normal 46 2" xfId="8923" xr:uid="{6438DA33-D473-4406-A559-CFD57D53F3CE}"/>
    <cellStyle name="Normal 46 3" xfId="9252" xr:uid="{CA478C5E-BD99-4DB7-9295-E197CB815CD2}"/>
    <cellStyle name="Normal 46 3 10" xfId="27115" xr:uid="{D076150D-B7AF-4C95-B71A-ECE77BF449FB}"/>
    <cellStyle name="Normal 46 3 11" xfId="36238" xr:uid="{C2A63E9F-611A-4306-9412-C2BF78569471}"/>
    <cellStyle name="Normal 46 3 12" xfId="6456" xr:uid="{A79EDB6F-559C-4681-B9AB-BA32B29B4643}"/>
    <cellStyle name="Normal 46 3 2" xfId="20080" xr:uid="{114073BB-185E-4477-B5F0-05F2A9A14CB4}"/>
    <cellStyle name="Normal 46 3 2 2" xfId="20727" xr:uid="{7D995F2B-B3EE-402C-B8EF-5CF06B4B430B}"/>
    <cellStyle name="Normal 46 3 2 2 2" xfId="23707" xr:uid="{E4EB3457-C0AE-4EAD-9C04-75C72281F874}"/>
    <cellStyle name="Normal 46 3 2 2 2 2" xfId="26334" xr:uid="{8B0A50A5-C187-4821-AF1A-207864139C7A}"/>
    <cellStyle name="Normal 46 3 2 2 2 2 2" xfId="35377" xr:uid="{8C130A64-B5B3-4FF6-8FEE-00847EE17484}"/>
    <cellStyle name="Normal 46 3 2 2 2 3" xfId="32119" xr:uid="{3E4E0816-3DA2-4C20-A4F7-06BBDF4C7204}"/>
    <cellStyle name="Normal 46 3 2 2 2 4" xfId="39730" xr:uid="{6FE9B968-CA3B-4134-AB25-1E07C500D1AE}"/>
    <cellStyle name="Normal 46 3 2 2 3" xfId="24673" xr:uid="{1C9A2BF3-C6C3-44B1-B8AB-955CD4A0EF77}"/>
    <cellStyle name="Normal 46 3 2 2 3 2" xfId="33356" xr:uid="{F0DF85AB-2C50-41C5-B574-87323D67393E}"/>
    <cellStyle name="Normal 46 3 2 2 3 3" xfId="41721" xr:uid="{2A0A4A8D-DBC8-4F10-B7FD-771017CAE8D9}"/>
    <cellStyle name="Normal 46 3 2 2 4" xfId="22319" xr:uid="{8DDB252D-6DB3-47B0-A271-E5038B936121}"/>
    <cellStyle name="Normal 46 3 2 2 4 2" xfId="30403" xr:uid="{4A2673D9-2E60-4600-A829-45387B1E4625}"/>
    <cellStyle name="Normal 46 3 2 2 5" xfId="28437" xr:uid="{334091BC-CBEC-4817-B391-DE687558B58C}"/>
    <cellStyle name="Normal 46 3 2 2 6" xfId="37761" xr:uid="{6653DB7D-DD10-4DEB-9E00-40F893560871}"/>
    <cellStyle name="Normal 46 3 2 3" xfId="20408" xr:uid="{647912EE-A212-4875-A0B4-5177CB2852B3}"/>
    <cellStyle name="Normal 46 3 2 3 2" xfId="23299" xr:uid="{F88C1064-F1EC-45E7-8219-21BDC0322F0D}"/>
    <cellStyle name="Normal 46 3 2 3 2 2" xfId="31627" xr:uid="{E1E76A0B-706C-4DE9-8443-206DA07F180F}"/>
    <cellStyle name="Normal 46 3 2 3 2 3" xfId="39185" xr:uid="{24509CC8-AF16-45B1-8264-A130E83574DA}"/>
    <cellStyle name="Normal 46 3 2 3 3" xfId="25840" xr:uid="{7C82196F-DADC-4EF3-A8CB-16210D533D53}"/>
    <cellStyle name="Normal 46 3 2 3 3 2" xfId="34796" xr:uid="{7845E619-D8AF-4A03-80DA-8DD26D526E84}"/>
    <cellStyle name="Normal 46 3 2 3 3 3" xfId="41168" xr:uid="{EF801850-94C0-4E43-A69A-8F36802154EC}"/>
    <cellStyle name="Normal 46 3 2 3 4" xfId="21818" xr:uid="{48233FDA-4EE7-450E-8AEB-6878723AC2D9}"/>
    <cellStyle name="Normal 46 3 2 3 4 2" xfId="29807" xr:uid="{2EC8FEA1-FAC9-48AD-B511-364A80785C1F}"/>
    <cellStyle name="Normal 46 3 2 3 5" xfId="27872" xr:uid="{9CF061B7-8E59-4D03-851E-8B37620F772F}"/>
    <cellStyle name="Normal 46 3 2 3 6" xfId="37174" xr:uid="{40BFC8E3-F4CD-4935-B28C-85F831293338}"/>
    <cellStyle name="Normal 46 3 2 4" xfId="22879" xr:uid="{5CE4B312-47C6-4335-8E3C-A83DBAC1F43C}"/>
    <cellStyle name="Normal 46 3 2 4 2" xfId="25271" xr:uid="{229AECE6-5805-4760-8EA8-8F70ECD39241}"/>
    <cellStyle name="Normal 46 3 2 4 2 2" xfId="34088" xr:uid="{D3AA93B0-7B01-40AF-B138-8F4266F4F97A}"/>
    <cellStyle name="Normal 46 3 2 4 3" xfId="31097" xr:uid="{9B39153C-A512-44C2-BD1F-3C7E104325AB}"/>
    <cellStyle name="Normal 46 3 2 4 4" xfId="38530" xr:uid="{8D811C32-AE79-43E5-8E64-8A98AB231836}"/>
    <cellStyle name="Normal 46 3 2 5" xfId="24254" xr:uid="{5C54E828-DA1D-42E2-8B0B-680E171A532D}"/>
    <cellStyle name="Normal 46 3 2 5 2" xfId="32799" xr:uid="{B222A3B5-D6DC-4675-8D49-65B3DDB670E0}"/>
    <cellStyle name="Normal 46 3 2 5 3" xfId="40464" xr:uid="{5B6FEB50-6681-49CD-A465-784B2142880E}"/>
    <cellStyle name="Normal 46 3 2 6" xfId="21281" xr:uid="{4B8CA39D-1FB6-4D91-AED0-D955D5CCB649}"/>
    <cellStyle name="Normal 46 3 2 6 2" xfId="29200" xr:uid="{1B145640-AAFD-4CC3-9B24-6E7A295728BE}"/>
    <cellStyle name="Normal 46 3 2 7" xfId="27287" xr:uid="{628C45AB-6EF7-40C9-A0E1-5C37D8B1086B}"/>
    <cellStyle name="Normal 46 3 2 8" xfId="36433" xr:uid="{68370839-076D-4C6D-B9EC-06F4E0B2818F}"/>
    <cellStyle name="Normal 46 3 3" xfId="20187" xr:uid="{F2CD355E-5B19-463D-8F6C-4AA759CA757D}"/>
    <cellStyle name="Normal 46 3 3 2" xfId="20844" xr:uid="{75106C48-2E70-4B22-BEFE-6A8E7F94BFD7}"/>
    <cellStyle name="Normal 46 3 3 2 2" xfId="23836" xr:uid="{66B4CCF5-0653-4D5F-98C3-D70723D8EF6F}"/>
    <cellStyle name="Normal 46 3 3 2 2 2" xfId="26519" xr:uid="{CE1B7C22-FA37-48E2-956D-C42C7E36DCC3}"/>
    <cellStyle name="Normal 46 3 3 2 2 2 2" xfId="35574" xr:uid="{CC3A46C2-41E3-43E9-AFDA-D18E0F0A83FC}"/>
    <cellStyle name="Normal 46 3 3 2 2 3" xfId="32302" xr:uid="{63BF64B0-1EFF-446E-9E26-15243B0A5B7A}"/>
    <cellStyle name="Normal 46 3 3 2 2 4" xfId="39919" xr:uid="{E09A96E3-8D58-4D47-AEA2-7C6C093B4F11}"/>
    <cellStyle name="Normal 46 3 3 2 3" xfId="24800" xr:uid="{D537F670-E80E-43C6-ACA6-6CB378321FBD}"/>
    <cellStyle name="Normal 46 3 3 2 3 2" xfId="33544" xr:uid="{D7F838B6-9DE7-4A82-A65C-0C02AA4D3DDD}"/>
    <cellStyle name="Normal 46 3 3 2 3 3" xfId="41903" xr:uid="{9D33FA59-9DCA-4009-A8AD-93AD6BCC5073}"/>
    <cellStyle name="Normal 46 3 3 2 4" xfId="22494" xr:uid="{E86E3DEF-011F-4B97-83ED-B03E6D2C55D6}"/>
    <cellStyle name="Normal 46 3 3 2 4 2" xfId="30601" xr:uid="{1A1CDA40-C87C-4BFE-91D8-05BB38B90AC8}"/>
    <cellStyle name="Normal 46 3 3 2 5" xfId="28625" xr:uid="{D4617490-1DAB-42DF-AF72-1E2AD8402BC1}"/>
    <cellStyle name="Normal 46 3 3 2 6" xfId="37959" xr:uid="{4AFBA72E-1978-4E32-B9E4-A7A5203326FC}"/>
    <cellStyle name="Normal 46 3 3 3" xfId="20526" xr:uid="{D43D4923-3C82-4B61-A72A-AA4A27AFF743}"/>
    <cellStyle name="Normal 46 3 3 3 2" xfId="23479" xr:uid="{5975B043-F677-4514-8064-FB1DC8E323C1}"/>
    <cellStyle name="Normal 46 3 3 3 2 2" xfId="31810" xr:uid="{06CCA44F-BF2F-4F6F-8EE4-9A416D809B4A}"/>
    <cellStyle name="Normal 46 3 3 3 2 3" xfId="39362" xr:uid="{294FFA45-C445-4D1B-81FD-6192EE276B1C}"/>
    <cellStyle name="Normal 46 3 3 3 3" xfId="26025" xr:uid="{29892227-0339-4A1C-A3E3-B197BFD76A01}"/>
    <cellStyle name="Normal 46 3 3 3 3 2" xfId="34994" xr:uid="{D434495D-C114-4653-A987-5E1753F39C20}"/>
    <cellStyle name="Normal 46 3 3 3 3 3" xfId="41360" xr:uid="{341944C7-2AD0-498B-A0B6-46391CFCFA50}"/>
    <cellStyle name="Normal 46 3 3 3 4" xfId="22001" xr:uid="{17FC38C8-7509-4128-9A17-22D95909EA08}"/>
    <cellStyle name="Normal 46 3 3 3 4 2" xfId="30012" xr:uid="{BF297910-03DF-489B-8AEF-91F292A28CFA}"/>
    <cellStyle name="Normal 46 3 3 3 5" xfId="28071" xr:uid="{B5D03EA2-43B6-4595-9F0C-AE1D815D4D24}"/>
    <cellStyle name="Normal 46 3 3 3 6" xfId="37379" xr:uid="{F13C9797-5FF0-4C83-8EDC-903860544ED0}"/>
    <cellStyle name="Normal 46 3 3 4" xfId="23007" xr:uid="{549332DC-C440-4ED4-91DD-8FB9AC2E67B5}"/>
    <cellStyle name="Normal 46 3 3 4 2" xfId="25458" xr:uid="{964B7C33-0617-4118-840D-A939E2242D53}"/>
    <cellStyle name="Normal 46 3 3 4 2 2" xfId="34289" xr:uid="{9604671C-3F2B-4E87-A811-D083FFC404FA}"/>
    <cellStyle name="Normal 46 3 3 4 3" xfId="31282" xr:uid="{8F5B10D9-936C-4485-B605-0660495B504D}"/>
    <cellStyle name="Normal 46 3 3 4 4" xfId="38723" xr:uid="{D47C21D7-5CA0-4462-ABC1-5EE2522D0558}"/>
    <cellStyle name="Normal 46 3 3 5" xfId="24439" xr:uid="{899673B6-5B8C-4B58-B3E9-A44CD70EB735}"/>
    <cellStyle name="Normal 46 3 3 5 2" xfId="32991" xr:uid="{DDE70748-7A93-4895-99E7-D71F2EB0FAC8}"/>
    <cellStyle name="Normal 46 3 3 5 3" xfId="40650" xr:uid="{8E6C4A7A-9FB0-4043-A99C-25DB430218EF}"/>
    <cellStyle name="Normal 46 3 3 6" xfId="21463" xr:uid="{2F847B8B-7C90-4357-B9B4-B4136FA8803C}"/>
    <cellStyle name="Normal 46 3 3 6 2" xfId="29404" xr:uid="{A6FA97B3-89CC-44BB-8C74-4DA70F4A8C6A}"/>
    <cellStyle name="Normal 46 3 3 7" xfId="27479" xr:uid="{7B11B9DB-D546-497E-9322-521F762E0B12}"/>
    <cellStyle name="Normal 46 3 3 8" xfId="36635" xr:uid="{6D84544A-3666-48C0-B5C2-22A72467A8A1}"/>
    <cellStyle name="Normal 46 3 4" xfId="20915" xr:uid="{B53DEC5D-D9DD-4D1B-B453-3F6956264BAA}"/>
    <cellStyle name="Normal 46 3 4 2" xfId="23927" xr:uid="{3DF7C1E2-C9B5-4AEA-AD12-9D3FCA4107E1}"/>
    <cellStyle name="Normal 46 3 4 2 2" xfId="26647" xr:uid="{3D1F000A-D1E8-4221-88A7-59C68534EFD8}"/>
    <cellStyle name="Normal 46 3 4 2 2 2" xfId="35733" xr:uid="{E40D6475-2E6B-49AF-9926-2689DD02EC7B}"/>
    <cellStyle name="Normal 46 3 4 2 2 3" xfId="40078" xr:uid="{38440093-94DB-4BDE-8AC7-072889403D15}"/>
    <cellStyle name="Normal 46 3 4 2 3" xfId="32424" xr:uid="{88B13460-051A-4C5D-8644-0151700F7909}"/>
    <cellStyle name="Normal 46 3 4 2 3 2" xfId="42062" xr:uid="{E6711984-DCD3-4095-9D20-2445C977DA39}"/>
    <cellStyle name="Normal 46 3 4 2 4" xfId="38112" xr:uid="{834C05A9-DBAC-4BBD-B350-6829BD25CD0D}"/>
    <cellStyle name="Normal 46 3 4 3" xfId="25556" xr:uid="{DFB1D699-A54B-4B7D-AFB1-8B001D1B2E4B}"/>
    <cellStyle name="Normal 46 3 4 3 2" xfId="34435" xr:uid="{10112FC2-C723-4373-A30A-C41E1FFBFA69}"/>
    <cellStyle name="Normal 46 3 4 3 3" xfId="38866" xr:uid="{FDCA2142-CBF6-4821-8795-16E3EF99426F}"/>
    <cellStyle name="Normal 46 3 4 4" xfId="24917" xr:uid="{31C13C12-AFD2-4991-91A8-6242332A7CA9}"/>
    <cellStyle name="Normal 46 3 4 4 2" xfId="33700" xr:uid="{BC12FFF3-8B0A-427C-B99B-5C2D3F9C41A6}"/>
    <cellStyle name="Normal 46 3 4 4 3" xfId="40809" xr:uid="{D4F4400F-6DF8-4985-8DE0-B35C76322FBE}"/>
    <cellStyle name="Normal 46 3 4 5" xfId="22634" xr:uid="{A53083D5-6402-4D95-9FD4-FC8D82B919C7}"/>
    <cellStyle name="Normal 46 3 4 5 2" xfId="30765" xr:uid="{CA502182-CBEC-4248-8CFD-294CE0CC6B27}"/>
    <cellStyle name="Normal 46 3 4 6" xfId="28785" xr:uid="{A5726037-7262-442A-8EAB-1CA2AD5844D8}"/>
    <cellStyle name="Normal 46 3 4 7" xfId="36801" xr:uid="{DF3A7512-5F78-4346-B1F1-86EF82C7D385}"/>
    <cellStyle name="Normal 46 3 5" xfId="20636" xr:uid="{C48248AD-22A5-4E90-85E6-06471B791BB7}"/>
    <cellStyle name="Normal 46 3 5 2" xfId="23602" xr:uid="{F7B878F6-AD80-4E9D-B6AC-158E6DC81F79}"/>
    <cellStyle name="Normal 46 3 5 2 2" xfId="26182" xr:uid="{7B368DEE-35DE-4014-B629-A211EEBCA0D6}"/>
    <cellStyle name="Normal 46 3 5 2 2 2" xfId="35196" xr:uid="{D2F03802-4577-4640-AE0D-9E132BEE0D8E}"/>
    <cellStyle name="Normal 46 3 5 2 3" xfId="31967" xr:uid="{E4424377-2C61-4842-B98D-E56EEEF2A5E2}"/>
    <cellStyle name="Normal 46 3 5 2 4" xfId="39549" xr:uid="{A694309C-C0C0-4AFD-B500-E419B3C36AEC}"/>
    <cellStyle name="Normal 46 3 5 3" xfId="24567" xr:uid="{A4696BA4-02C7-493E-9D6B-C1F773F5AF56}"/>
    <cellStyle name="Normal 46 3 5 3 2" xfId="33183" xr:uid="{6424463D-6A1E-48FB-81E0-2C3041A5528D}"/>
    <cellStyle name="Normal 46 3 5 3 3" xfId="41548" xr:uid="{92E16381-5F45-4E94-B721-67CEC10491FC}"/>
    <cellStyle name="Normal 46 3 5 4" xfId="22158" xr:uid="{FEB23FD4-4575-42BC-B94C-C794D6379E71}"/>
    <cellStyle name="Normal 46 3 5 4 2" xfId="30215" xr:uid="{FF9331C8-F29D-434E-ABA7-7768DF3AE0E8}"/>
    <cellStyle name="Normal 46 3 5 5" xfId="28264" xr:uid="{4933A767-5A36-4DA3-B73B-0AD876957E80}"/>
    <cellStyle name="Normal 46 3 5 6" xfId="37581" xr:uid="{F47FCC7F-4C4C-4899-B853-D4E71FE91641}"/>
    <cellStyle name="Normal 46 3 6" xfId="20311" xr:uid="{AB44F608-4CFE-4DAB-93BB-B8E075B68F06}"/>
    <cellStyle name="Normal 46 3 6 2" xfId="23154" xr:uid="{A739BFC0-DC4F-429A-B54D-901C096C99FA}"/>
    <cellStyle name="Normal 46 3 6 2 2" xfId="31465" xr:uid="{3F965AB2-3AD1-4220-8BD7-E4AB1FA8A6D2}"/>
    <cellStyle name="Normal 46 3 6 2 3" xfId="39023" xr:uid="{51D5A000-F740-4E1A-8782-86AADACD97DF}"/>
    <cellStyle name="Normal 46 3 6 3" xfId="25686" xr:uid="{2843C59E-A5B1-443E-B5F0-906D74F1A226}"/>
    <cellStyle name="Normal 46 3 6 3 2" xfId="34612" xr:uid="{BAADC5B4-5353-47B5-8F9C-7A7806555CE6}"/>
    <cellStyle name="Normal 46 3 6 3 3" xfId="40984" xr:uid="{442E514F-D406-4DA8-B0B1-8EE989472FF6}"/>
    <cellStyle name="Normal 46 3 6 4" xfId="21646" xr:uid="{5BA4B2E2-3BC2-4909-95A4-EF1A18017334}"/>
    <cellStyle name="Normal 46 3 6 4 2" xfId="29610" xr:uid="{2E323C37-1516-4352-BE59-FE223437AA0F}"/>
    <cellStyle name="Normal 46 3 6 5" xfId="27688" xr:uid="{EC2AFE7E-29D9-49B5-BB1E-96AD618217C7}"/>
    <cellStyle name="Normal 46 3 6 6" xfId="36978" xr:uid="{FC91F384-0F14-4833-BED8-1B631E9625E1}"/>
    <cellStyle name="Normal 46 3 7" xfId="22770" xr:uid="{FE40685D-3FAC-4ACD-8BFD-6790D8AF7617}"/>
    <cellStyle name="Normal 46 3 7 2" xfId="25107" xr:uid="{5FC8D3AC-46C3-41CD-9000-AF97585E1B10}"/>
    <cellStyle name="Normal 46 3 7 2 2" xfId="33911" xr:uid="{D6A52C64-AD5B-4296-8A18-B3E5AD05966E}"/>
    <cellStyle name="Normal 46 3 7 3" xfId="30934" xr:uid="{73965718-F2C1-4754-8E2B-1F2C99310816}"/>
    <cellStyle name="Normal 46 3 7 4" xfId="38352" xr:uid="{C8684275-7C1F-4503-8828-E38ECE577F5B}"/>
    <cellStyle name="Normal 46 3 8" xfId="24108" xr:uid="{EE0C8AB8-DC4E-4C64-979C-E0D79B7C30F5}"/>
    <cellStyle name="Normal 46 3 8 2" xfId="32626" xr:uid="{50A16881-61B4-497E-B824-538417114A9D}"/>
    <cellStyle name="Normal 46 3 8 3" xfId="40291" xr:uid="{5C4DBEC8-4361-4CF9-8B40-DAE61A4B0820}"/>
    <cellStyle name="Normal 46 3 9" xfId="21108" xr:uid="{E56FAEF3-5B4E-43BE-8768-5A1822EA7154}"/>
    <cellStyle name="Normal 46 3 9 2" xfId="29000" xr:uid="{C5CBD133-7E7F-45D4-B60E-4D78DE4A3CB3}"/>
    <cellStyle name="Normal 46 4" xfId="9365" xr:uid="{2A1BD2E3-4E9F-4F61-A261-41C8D7376B85}"/>
    <cellStyle name="Normal 46 5" xfId="9609" xr:uid="{C800F30E-0CAB-44DF-8812-5824B4ECBD11}"/>
    <cellStyle name="Normal 47" xfId="8240" xr:uid="{12B1D328-AC83-41F1-9988-57B08F4888E9}"/>
    <cellStyle name="Normal 47 2" xfId="8924" xr:uid="{1A8C6CD6-2E8B-4B6D-83A7-CF02D60B43C7}"/>
    <cellStyle name="Normal 47 2 10" xfId="27116" xr:uid="{E64C2075-39AC-48BD-9BC1-CD2B26E0C54C}"/>
    <cellStyle name="Normal 47 2 11" xfId="36239" xr:uid="{766B8C35-8196-4FE7-A3F6-6B21DE0481D7}"/>
    <cellStyle name="Normal 47 2 12" xfId="6455" xr:uid="{ECB561F8-74BE-4AF8-8FB5-15422FA43044}"/>
    <cellStyle name="Normal 47 2 2" xfId="20081" xr:uid="{589B4003-E987-4E3A-98DD-25D1F3F8FB7D}"/>
    <cellStyle name="Normal 47 2 2 2" xfId="20728" xr:uid="{6AB64299-2743-4553-9905-2EA36EB7C838}"/>
    <cellStyle name="Normal 47 2 2 2 2" xfId="23708" xr:uid="{00ECC465-7733-4608-862B-10A156624DC6}"/>
    <cellStyle name="Normal 47 2 2 2 2 2" xfId="26335" xr:uid="{16E8FDDF-4035-4131-9A69-FF92B40D7273}"/>
    <cellStyle name="Normal 47 2 2 2 2 2 2" xfId="35378" xr:uid="{B40CEF85-DE85-4346-B807-C5DD52E374B3}"/>
    <cellStyle name="Normal 47 2 2 2 2 3" xfId="32120" xr:uid="{5719ABB4-1CB9-4842-AFAB-1BE8CF91D5EE}"/>
    <cellStyle name="Normal 47 2 2 2 2 4" xfId="39731" xr:uid="{7F4F31C9-E583-4EDD-9854-F0F7457E22E8}"/>
    <cellStyle name="Normal 47 2 2 2 3" xfId="24674" xr:uid="{EC34ED3D-44B4-48EB-8EF9-BC5911240468}"/>
    <cellStyle name="Normal 47 2 2 2 3 2" xfId="33357" xr:uid="{3840E9FD-9A2E-4FC6-9897-FBB539D3C2CC}"/>
    <cellStyle name="Normal 47 2 2 2 3 3" xfId="41722" xr:uid="{BDB5E613-E7F0-4C8C-87B5-8C4BA40F7F1D}"/>
    <cellStyle name="Normal 47 2 2 2 4" xfId="22320" xr:uid="{778C1BCF-413F-4609-8439-9F1DFE2EA841}"/>
    <cellStyle name="Normal 47 2 2 2 4 2" xfId="30404" xr:uid="{BC1FA294-4354-4918-907C-68513882B0F3}"/>
    <cellStyle name="Normal 47 2 2 2 5" xfId="28438" xr:uid="{43DA301F-423E-4BFE-ADE6-0D12796407DA}"/>
    <cellStyle name="Normal 47 2 2 2 6" xfId="37762" xr:uid="{F25DAC33-ED72-4079-AE14-1F0669BE11AF}"/>
    <cellStyle name="Normal 47 2 2 3" xfId="20409" xr:uid="{51F1F826-C88C-420F-97A1-98A57E46F638}"/>
    <cellStyle name="Normal 47 2 2 3 2" xfId="23300" xr:uid="{E941FE94-509A-42B9-9E95-2CA1375422B8}"/>
    <cellStyle name="Normal 47 2 2 3 2 2" xfId="31628" xr:uid="{0EB93978-B077-4A83-B330-5C1D547482A3}"/>
    <cellStyle name="Normal 47 2 2 3 2 3" xfId="39186" xr:uid="{47CFDEF4-9BE6-47F9-BD50-E0E24E38D240}"/>
    <cellStyle name="Normal 47 2 2 3 3" xfId="25841" xr:uid="{0C9C25F8-2EC6-4C32-9F0B-ACEA19C7A35D}"/>
    <cellStyle name="Normal 47 2 2 3 3 2" xfId="34797" xr:uid="{D9F80B32-6992-462E-8B30-1C7CCAADBBE0}"/>
    <cellStyle name="Normal 47 2 2 3 3 3" xfId="41169" xr:uid="{904E920F-8737-4E83-8DEB-E0EE2FE07218}"/>
    <cellStyle name="Normal 47 2 2 3 4" xfId="21819" xr:uid="{B48347D3-0E67-4D5C-BC92-9481F4B33269}"/>
    <cellStyle name="Normal 47 2 2 3 4 2" xfId="29808" xr:uid="{EA5DAF67-BD27-4346-B601-94D988F7AAD6}"/>
    <cellStyle name="Normal 47 2 2 3 5" xfId="27873" xr:uid="{58CF446D-693F-4417-A9A7-34CA6F8A7B87}"/>
    <cellStyle name="Normal 47 2 2 3 6" xfId="37175" xr:uid="{2077D393-5088-4FCE-9D9A-48321B430FB1}"/>
    <cellStyle name="Normal 47 2 2 4" xfId="22880" xr:uid="{0C64CE33-5B78-4CAF-861D-DB4DE2491981}"/>
    <cellStyle name="Normal 47 2 2 4 2" xfId="25272" xr:uid="{D1E6A3BA-3D99-4522-8802-832C467C60DC}"/>
    <cellStyle name="Normal 47 2 2 4 2 2" xfId="34089" xr:uid="{9D93F253-1063-477C-A366-110AE051C8DD}"/>
    <cellStyle name="Normal 47 2 2 4 3" xfId="31098" xr:uid="{8244E52F-78F0-4F7A-866B-3E84EF816BFA}"/>
    <cellStyle name="Normal 47 2 2 4 4" xfId="38531" xr:uid="{7B59FD27-30D9-41E0-B451-C3943C2EC5D2}"/>
    <cellStyle name="Normal 47 2 2 5" xfId="24255" xr:uid="{58A6C0B4-B9AF-4F66-946B-D215D82EB965}"/>
    <cellStyle name="Normal 47 2 2 5 2" xfId="32800" xr:uid="{C4318066-78DD-4F60-81EE-8F52C9A3BB10}"/>
    <cellStyle name="Normal 47 2 2 5 3" xfId="40465" xr:uid="{0D09978A-370F-4162-97AA-327969C9B8DD}"/>
    <cellStyle name="Normal 47 2 2 6" xfId="21282" xr:uid="{9980B46E-3DC5-44BA-98BE-C99478727CBC}"/>
    <cellStyle name="Normal 47 2 2 6 2" xfId="29201" xr:uid="{E707800B-204F-4802-8797-E40DDFB4D1C1}"/>
    <cellStyle name="Normal 47 2 2 7" xfId="27288" xr:uid="{CC4B8198-5381-4D4C-ABAD-DB02041B517A}"/>
    <cellStyle name="Normal 47 2 2 8" xfId="36434" xr:uid="{81339EC4-4ACF-4B51-B354-12AA58EEBC07}"/>
    <cellStyle name="Normal 47 2 3" xfId="20188" xr:uid="{C2324522-F827-4218-995E-A95BE2C525AC}"/>
    <cellStyle name="Normal 47 2 3 2" xfId="20845" xr:uid="{D3C96BC2-3A5A-43F6-A0B3-7FD92F0C3406}"/>
    <cellStyle name="Normal 47 2 3 2 2" xfId="23837" xr:uid="{9CEF889F-E6A5-4B09-B3EE-8A4071FDBAEF}"/>
    <cellStyle name="Normal 47 2 3 2 2 2" xfId="26520" xr:uid="{E5C1FA74-AAA2-459C-8AE6-CFA2D9C80886}"/>
    <cellStyle name="Normal 47 2 3 2 2 2 2" xfId="35575" xr:uid="{C58AF4B7-3C1F-4522-82D1-73F5BD5680B9}"/>
    <cellStyle name="Normal 47 2 3 2 2 3" xfId="32303" xr:uid="{500D7348-F920-4F4E-8B0B-80CB62E9B32E}"/>
    <cellStyle name="Normal 47 2 3 2 2 4" xfId="39920" xr:uid="{F1E1BEEF-7810-43CC-B1DD-772A484340BB}"/>
    <cellStyle name="Normal 47 2 3 2 3" xfId="24801" xr:uid="{48499AEF-B8BB-4DDE-BC05-809FBEB55C80}"/>
    <cellStyle name="Normal 47 2 3 2 3 2" xfId="33545" xr:uid="{0B1E5B27-ABB1-4BE2-A96A-ACBF6E879623}"/>
    <cellStyle name="Normal 47 2 3 2 3 3" xfId="41904" xr:uid="{43D1F943-67AC-4FDF-9DD5-9C8502771C02}"/>
    <cellStyle name="Normal 47 2 3 2 4" xfId="22495" xr:uid="{CEABDE09-9748-4D8C-A9FF-08B85F4C42AB}"/>
    <cellStyle name="Normal 47 2 3 2 4 2" xfId="30602" xr:uid="{8C548E01-A292-482F-9347-509F8690D1A6}"/>
    <cellStyle name="Normal 47 2 3 2 5" xfId="28626" xr:uid="{98F51DA8-3A5F-4E3D-9E64-9E4226900DA3}"/>
    <cellStyle name="Normal 47 2 3 2 6" xfId="37960" xr:uid="{D7545D3A-068A-4AC7-A48A-F015BF293A20}"/>
    <cellStyle name="Normal 47 2 3 3" xfId="20527" xr:uid="{0BEDEA68-C633-4683-AF93-4EAB5CCA5956}"/>
    <cellStyle name="Normal 47 2 3 3 2" xfId="23480" xr:uid="{4586A9D5-900A-457E-8FAA-4EBD15AB1110}"/>
    <cellStyle name="Normal 47 2 3 3 2 2" xfId="31811" xr:uid="{781A886C-C65F-45EE-B3BD-C4EB18751C49}"/>
    <cellStyle name="Normal 47 2 3 3 2 3" xfId="39363" xr:uid="{CBE9F47F-90ED-488D-9EFF-11A89F359D78}"/>
    <cellStyle name="Normal 47 2 3 3 3" xfId="26026" xr:uid="{EF31BF8A-A19F-4BFE-8D2C-3A47E81E039B}"/>
    <cellStyle name="Normal 47 2 3 3 3 2" xfId="34995" xr:uid="{2A1796D6-A887-4CD3-8C60-F3C162D25ED6}"/>
    <cellStyle name="Normal 47 2 3 3 3 3" xfId="41361" xr:uid="{586E41AB-E4ED-4C24-8229-95750ED5F3A9}"/>
    <cellStyle name="Normal 47 2 3 3 4" xfId="22002" xr:uid="{690240ED-0CCF-46CD-B5F2-D7C364F9034F}"/>
    <cellStyle name="Normal 47 2 3 3 4 2" xfId="30013" xr:uid="{8AC4136E-7D43-483A-B41E-CD928ED09866}"/>
    <cellStyle name="Normal 47 2 3 3 5" xfId="28072" xr:uid="{3698D013-404C-48F9-ADD0-ECECA109A633}"/>
    <cellStyle name="Normal 47 2 3 3 6" xfId="37380" xr:uid="{558F9BAF-94DF-4571-A47D-BCD015916D90}"/>
    <cellStyle name="Normal 47 2 3 4" xfId="23008" xr:uid="{82485F11-D557-4CF6-8E0A-BBB7004864EF}"/>
    <cellStyle name="Normal 47 2 3 4 2" xfId="25459" xr:uid="{56992B77-4650-4041-A262-C75F24F539FE}"/>
    <cellStyle name="Normal 47 2 3 4 2 2" xfId="34290" xr:uid="{B7FB5382-BCCF-4F58-8260-CEC8E209C472}"/>
    <cellStyle name="Normal 47 2 3 4 3" xfId="31283" xr:uid="{0580412B-B2E5-4684-9D8D-CE5331D872BA}"/>
    <cellStyle name="Normal 47 2 3 4 4" xfId="38724" xr:uid="{AC7E6E3B-F6FD-497C-8789-59EF88562F95}"/>
    <cellStyle name="Normal 47 2 3 5" xfId="24440" xr:uid="{747565FA-74DC-4AA8-8ABB-C830F2BC008A}"/>
    <cellStyle name="Normal 47 2 3 5 2" xfId="32992" xr:uid="{D67DEA71-D576-4C1B-9EB0-33D6991A7D18}"/>
    <cellStyle name="Normal 47 2 3 5 3" xfId="40651" xr:uid="{F54A1F3C-4D03-468C-84B2-CA38236D8ECB}"/>
    <cellStyle name="Normal 47 2 3 6" xfId="21464" xr:uid="{09F66388-9982-4356-920E-78548FDF89F4}"/>
    <cellStyle name="Normal 47 2 3 6 2" xfId="29405" xr:uid="{3B23CCA8-6BB0-447D-B869-13368D820378}"/>
    <cellStyle name="Normal 47 2 3 7" xfId="27480" xr:uid="{395CDF23-9012-4BD6-AE76-3133534EDF1F}"/>
    <cellStyle name="Normal 47 2 3 8" xfId="36636" xr:uid="{6EB18C5B-6CE6-47D4-AC43-3B983A109E9A}"/>
    <cellStyle name="Normal 47 2 4" xfId="20916" xr:uid="{FA36B8CF-ADE2-41AD-8AC3-096F00C8E65E}"/>
    <cellStyle name="Normal 47 2 4 2" xfId="23928" xr:uid="{D1EEA908-C930-4AC9-B09B-8D1EDD9760DF}"/>
    <cellStyle name="Normal 47 2 4 2 2" xfId="26648" xr:uid="{DE84EAAA-2D73-42B0-8399-F0A8F6100A81}"/>
    <cellStyle name="Normal 47 2 4 2 2 2" xfId="35734" xr:uid="{18F3BC70-A514-4C3E-9610-C0A97B0C6199}"/>
    <cellStyle name="Normal 47 2 4 2 2 3" xfId="40079" xr:uid="{759FC433-62FE-4D3D-9DD0-E2A0192F6B59}"/>
    <cellStyle name="Normal 47 2 4 2 3" xfId="32425" xr:uid="{492B799C-D658-4469-8C05-0491ACA2BFAF}"/>
    <cellStyle name="Normal 47 2 4 2 3 2" xfId="42063" xr:uid="{490745C4-2FAA-4107-96E1-A86AADDA1734}"/>
    <cellStyle name="Normal 47 2 4 2 4" xfId="38113" xr:uid="{47A129E8-2CB1-49AF-8E2F-75D1898B0875}"/>
    <cellStyle name="Normal 47 2 4 3" xfId="25557" xr:uid="{58CF4DB2-8C4E-4015-8242-2711F2543D3C}"/>
    <cellStyle name="Normal 47 2 4 3 2" xfId="34436" xr:uid="{F42ED335-C0E3-4960-9FDB-8A5C4B90F33F}"/>
    <cellStyle name="Normal 47 2 4 3 3" xfId="38867" xr:uid="{717523D9-C995-47B4-83A6-6706E9EF8204}"/>
    <cellStyle name="Normal 47 2 4 4" xfId="24918" xr:uid="{1822787E-7238-4A74-B99B-10A4DC0BC0D1}"/>
    <cellStyle name="Normal 47 2 4 4 2" xfId="33701" xr:uid="{AEAEF028-4C15-465E-8D46-668782E158E0}"/>
    <cellStyle name="Normal 47 2 4 4 3" xfId="40810" xr:uid="{84E776DC-B7F3-48A7-91EF-BDA2C90EADD3}"/>
    <cellStyle name="Normal 47 2 4 5" xfId="22635" xr:uid="{0A0FDB8F-0F37-4C3E-B50D-686FFABFD0DD}"/>
    <cellStyle name="Normal 47 2 4 5 2" xfId="30766" xr:uid="{92B8AD66-86FB-49E3-B21E-6FB0E186E0F3}"/>
    <cellStyle name="Normal 47 2 4 6" xfId="28786" xr:uid="{6EA7A609-AF7B-4D0B-B463-1666FB1C2529}"/>
    <cellStyle name="Normal 47 2 4 7" xfId="36802" xr:uid="{BBB008AF-8E1D-4FD2-9D1F-B142F9F0E1B0}"/>
    <cellStyle name="Normal 47 2 5" xfId="20637" xr:uid="{39020E8D-9DB4-426A-ACB2-5C002577B69B}"/>
    <cellStyle name="Normal 47 2 5 2" xfId="23603" xr:uid="{9F62AB5D-6B15-4B4E-BBF3-4D857DAA91DF}"/>
    <cellStyle name="Normal 47 2 5 2 2" xfId="26183" xr:uid="{2B0423EF-3D5A-481C-AEFD-27DCAEDA5FFB}"/>
    <cellStyle name="Normal 47 2 5 2 2 2" xfId="35197" xr:uid="{A5946122-32CE-4713-A293-92DE61DCBEA0}"/>
    <cellStyle name="Normal 47 2 5 2 3" xfId="31968" xr:uid="{142DD5EE-0544-41B2-A6AD-D7E81792028F}"/>
    <cellStyle name="Normal 47 2 5 2 4" xfId="39550" xr:uid="{526235E4-75E1-440D-B170-EA84A01DC933}"/>
    <cellStyle name="Normal 47 2 5 3" xfId="24568" xr:uid="{04308786-60AC-4B8A-A71B-A2C3863F7172}"/>
    <cellStyle name="Normal 47 2 5 3 2" xfId="33184" xr:uid="{D703A941-848C-4F3A-AF01-C94D0FB5A23E}"/>
    <cellStyle name="Normal 47 2 5 3 3" xfId="41549" xr:uid="{D0D01458-16D6-43E0-A309-57AD79B3F626}"/>
    <cellStyle name="Normal 47 2 5 4" xfId="22159" xr:uid="{0232D703-BBBD-46B1-A8DD-D441C4C5AE51}"/>
    <cellStyle name="Normal 47 2 5 4 2" xfId="30216" xr:uid="{B75C9291-E141-463E-8FFD-EA9E74C07AE5}"/>
    <cellStyle name="Normal 47 2 5 5" xfId="28265" xr:uid="{EC9573B9-CF39-44BB-A473-C6F18C3CA27D}"/>
    <cellStyle name="Normal 47 2 5 6" xfId="37582" xr:uid="{D6E161C3-3379-4211-9626-61E9BFFD1CFC}"/>
    <cellStyle name="Normal 47 2 6" xfId="20312" xr:uid="{D5344036-1ACE-4D5A-B40A-861222B4C916}"/>
    <cellStyle name="Normal 47 2 6 2" xfId="23155" xr:uid="{61419478-9174-480B-B6D2-5713985DAF2C}"/>
    <cellStyle name="Normal 47 2 6 2 2" xfId="31466" xr:uid="{E691BE97-AE24-4FF6-9D35-6E5E152F66DA}"/>
    <cellStyle name="Normal 47 2 6 2 3" xfId="39024" xr:uid="{C6D679F1-5564-4667-ADC3-85645FC3A39D}"/>
    <cellStyle name="Normal 47 2 6 3" xfId="25687" xr:uid="{B183BE07-CFBF-4DF9-9266-5D308663E5E0}"/>
    <cellStyle name="Normal 47 2 6 3 2" xfId="34613" xr:uid="{C1580489-7EFE-44EF-AC1D-E16BCA43F6A4}"/>
    <cellStyle name="Normal 47 2 6 3 3" xfId="40985" xr:uid="{471075B7-0168-4A99-B439-E4A83C0356E6}"/>
    <cellStyle name="Normal 47 2 6 4" xfId="21647" xr:uid="{33E8C2CC-6B43-4BD1-9D35-7F549DDDBBC1}"/>
    <cellStyle name="Normal 47 2 6 4 2" xfId="29611" xr:uid="{B2583D68-5515-40E2-94E1-F09E4B5E46A6}"/>
    <cellStyle name="Normal 47 2 6 5" xfId="27689" xr:uid="{51132579-1C11-471E-8075-4B086E27F524}"/>
    <cellStyle name="Normal 47 2 6 6" xfId="36979" xr:uid="{B4C73238-F77C-40E2-A76B-0A60BDDCA3DD}"/>
    <cellStyle name="Normal 47 2 7" xfId="22771" xr:uid="{18870EBD-067A-4461-9D05-AD3232C00D5F}"/>
    <cellStyle name="Normal 47 2 7 2" xfId="25108" xr:uid="{BD3380E5-F429-4E8F-97FF-24B4B2A04F5F}"/>
    <cellStyle name="Normal 47 2 7 2 2" xfId="33912" xr:uid="{0D913809-0D06-4A89-A2B8-9CFFFA55CFB5}"/>
    <cellStyle name="Normal 47 2 7 3" xfId="30935" xr:uid="{CDA50EFB-D009-40E4-8885-4AFE4878ADDF}"/>
    <cellStyle name="Normal 47 2 7 4" xfId="38353" xr:uid="{DC91A35D-8E1A-4116-BD26-50794DE80D9B}"/>
    <cellStyle name="Normal 47 2 8" xfId="24109" xr:uid="{9B7E720A-06EC-4DCD-94D5-02BBB3F2DE67}"/>
    <cellStyle name="Normal 47 2 8 2" xfId="32627" xr:uid="{65813049-3CD2-4F94-80EA-042C5E909092}"/>
    <cellStyle name="Normal 47 2 8 3" xfId="40292" xr:uid="{960F5A77-E3F2-44DC-870A-504463C8B048}"/>
    <cellStyle name="Normal 47 2 9" xfId="21109" xr:uid="{5B47AA75-2E1E-47AE-BB65-308397BBADEF}"/>
    <cellStyle name="Normal 47 2 9 2" xfId="29001" xr:uid="{231D85D8-1BE5-4590-877F-EA3347A5B11C}"/>
    <cellStyle name="Normal 47 3" xfId="9253" xr:uid="{3DD25258-9E28-4EF7-AB14-ED15BAC22EAA}"/>
    <cellStyle name="Normal 47 4" xfId="9366" xr:uid="{50304220-F051-4ADE-98DB-6B980AF89840}"/>
    <cellStyle name="Normal 47 5" xfId="9610" xr:uid="{72114BA9-3057-4ABC-B158-89D5E2E4ED97}"/>
    <cellStyle name="Normal 48" xfId="8243" xr:uid="{4874BF9A-BAC9-41FA-AAA4-0810B63C85C0}"/>
    <cellStyle name="Normal 48 2" xfId="8925" xr:uid="{14D64E5C-D5D7-41FE-A1A5-5A93A3118198}"/>
    <cellStyle name="Normal 48 2 2" xfId="9612" xr:uid="{FBB30410-32DA-425C-90B2-5759A25747C3}"/>
    <cellStyle name="Normal 48 2 3" xfId="6345" xr:uid="{6F51FEA5-7622-4D7B-A1DB-BC6EE1AC6523}"/>
    <cellStyle name="Normal 48 3" xfId="11028" xr:uid="{63105E3F-B22A-47D5-A953-5AB8E7BA15CB}"/>
    <cellStyle name="Normal 49" xfId="8311" xr:uid="{218CADFF-6F14-4AC5-8BFC-1C48B99227F7}"/>
    <cellStyle name="Normal 49 2" xfId="8475" xr:uid="{3E14626D-7CE0-4AE4-9D7E-27BD8E8D1B79}"/>
    <cellStyle name="Normal 49 2 2" xfId="6454" xr:uid="{54CF036E-B5C8-4651-850C-681132D4AA14}"/>
    <cellStyle name="Normal 49 3" xfId="8926" xr:uid="{BB0D746C-E5BE-44A8-A943-AA50F91822BD}"/>
    <cellStyle name="Normal 49 3 2" xfId="10020" xr:uid="{268D9348-2C3F-431C-B15A-CA56EFB1DD4E}"/>
    <cellStyle name="Normal 49 3 3" xfId="9901" xr:uid="{2F1960EE-8F63-4641-B2EF-65830F0FCE24}"/>
    <cellStyle name="Normal 49 4" xfId="9629" xr:uid="{D0196D5F-0D94-48E3-9457-633A32A58A95}"/>
    <cellStyle name="Normal 49 5" xfId="11026" xr:uid="{6DA7201A-FFCB-4895-80EF-C4F78E93207C}"/>
    <cellStyle name="Normal 5" xfId="57" xr:uid="{1DF453A1-6036-4E68-94D2-C23EF2320B6D}"/>
    <cellStyle name="Normal 5 10" xfId="7406" xr:uid="{3A6B3873-D24B-4E97-9751-536EFCA0A5FA}"/>
    <cellStyle name="Normal 5 10 2" xfId="9662" xr:uid="{7777F468-31D3-4673-B26E-87DDF7B49457}"/>
    <cellStyle name="Normal 5 10 2 2" xfId="26109" xr:uid="{F80C6552-1C06-4C59-B9F3-6E2707D4CE1F}"/>
    <cellStyle name="Normal 5 10 2 2 2" xfId="35088" xr:uid="{D6EC6754-A590-469A-921B-B3872EED8BDF}"/>
    <cellStyle name="Normal 5 10 2 3" xfId="31894" xr:uid="{9979E1E7-94F8-433A-9802-627E314B3358}"/>
    <cellStyle name="Normal 5 10 2 4" xfId="39443" xr:uid="{3782B518-01EC-436C-AE76-C6D041FD5F95}"/>
    <cellStyle name="Normal 5 10 2 5" xfId="23562" xr:uid="{4CFB1C4F-35FC-4044-B61D-95E079D0A4EE}"/>
    <cellStyle name="Normal 5 10 3" xfId="8934" xr:uid="{DBE14F99-BEC6-45C4-847A-D8090F66E727}"/>
    <cellStyle name="Normal 5 10 3 2" xfId="33084" xr:uid="{0184D7B6-0C53-4C8D-B20F-83295D18C9BD}"/>
    <cellStyle name="Normal 5 10 3 3" xfId="41451" xr:uid="{1B4B6A65-99A7-49F2-8BA6-607FC18363F4}"/>
    <cellStyle name="Normal 5 10 3 4" xfId="24524" xr:uid="{879C1ED5-B7F5-4DA9-A5E5-1DE9478FAC8C}"/>
    <cellStyle name="Normal 5 10 4" xfId="8363" xr:uid="{5E5A906F-CB54-47DB-B01E-97A014BB2899}"/>
    <cellStyle name="Normal 5 10 4 2" xfId="30104" xr:uid="{831E30F9-A7FE-44DF-B0F5-D4B563434FB5}"/>
    <cellStyle name="Normal 5 10 4 3" xfId="22083" xr:uid="{902CB05C-6701-4F0B-AA32-54A87E459F0A}"/>
    <cellStyle name="Normal 5 10 5" xfId="28165" xr:uid="{03BB8715-E118-4018-AF12-5D9064D78BCE}"/>
    <cellStyle name="Normal 5 10 6" xfId="37471" xr:uid="{A705B1BB-44AE-46A3-ABAD-2B4A20EAB4C0}"/>
    <cellStyle name="Normal 5 10 7" xfId="20600" xr:uid="{C90CC279-2F4F-426A-94D2-DAC4EF48067C}"/>
    <cellStyle name="Normal 5 11" xfId="8379" xr:uid="{326BAF93-7111-42F2-A0B4-A55A3684A16B}"/>
    <cellStyle name="Normal 5 11 2" xfId="10977" xr:uid="{3DF9D5CF-1EE8-4DB5-827C-D1AA89FD6547}"/>
    <cellStyle name="Normal 5 11 2 2" xfId="31353" xr:uid="{700DA59A-0985-45FF-8A02-E7612569E6D0}"/>
    <cellStyle name="Normal 5 11 2 3" xfId="38914" xr:uid="{1F984849-C7C6-419D-8989-6DD6BBE1150F}"/>
    <cellStyle name="Normal 5 11 2 4" xfId="23073" xr:uid="{E1270B2E-1A9D-4E54-8EF5-9E5C730E95AF}"/>
    <cellStyle name="Normal 5 11 3" xfId="25602" xr:uid="{7BA2ED71-0CA7-4672-849E-4727AD8E3CD7}"/>
    <cellStyle name="Normal 5 11 3 2" xfId="34485" xr:uid="{74A24E13-3721-4394-B92E-04BF9F6C72D3}"/>
    <cellStyle name="Normal 5 11 3 3" xfId="40860" xr:uid="{57D65E70-D4A3-40A6-A98D-26522BA8D0BC}"/>
    <cellStyle name="Normal 5 11 4" xfId="21534" xr:uid="{0DD14959-2F48-4252-A412-2A1E44FA370F}"/>
    <cellStyle name="Normal 5 11 4 2" xfId="29484" xr:uid="{C490A859-DFD4-4E8A-8B7E-05E9A2B42EB3}"/>
    <cellStyle name="Normal 5 11 5" xfId="27561" xr:uid="{469E4A2B-71C2-4B8C-91F7-BA6CC441090B}"/>
    <cellStyle name="Normal 5 11 6" xfId="36852" xr:uid="{65E20DD4-66D1-4460-8BE5-12CE187D3069}"/>
    <cellStyle name="Normal 5 11 7" xfId="20248" xr:uid="{074CC84F-41BD-4D11-9A4C-64BECCAF0480}"/>
    <cellStyle name="Normal 5 12" xfId="8683" xr:uid="{68AF50FF-5F84-48DF-9428-47F7909E1FB3}"/>
    <cellStyle name="Normal 5 12 2" xfId="8818" xr:uid="{936AA849-87EF-4E0A-BA70-9DDC0EA4ECAC}"/>
    <cellStyle name="Normal 5 12 2 2" xfId="10021" xr:uid="{365F778B-4BAE-4687-8AA6-BEAF4C65FB51}"/>
    <cellStyle name="Normal 5 12 2 2 2" xfId="33789" xr:uid="{F96CE6DB-E21B-41C8-8888-3A0137477582}"/>
    <cellStyle name="Normal 5 12 2 3" xfId="25001" xr:uid="{9AA5CE88-7C73-45BD-AEBD-E068D6331124}"/>
    <cellStyle name="Normal 5 12 3" xfId="11069" xr:uid="{C4ACD603-B1F8-43CF-8182-584A13A309DB}"/>
    <cellStyle name="Normal 5 12 3 2" xfId="12520" xr:uid="{C2AE21F4-C3C1-4ED4-930B-DAD9C78451DC}"/>
    <cellStyle name="Normal 5 12 3 2 2" xfId="16093" xr:uid="{1EE92DE5-E98B-4468-BFB3-8B99F958AEFC}"/>
    <cellStyle name="Normal 5 12 3 2 3" xfId="19620" xr:uid="{F9166C47-AF99-4519-8D72-324C015525A6}"/>
    <cellStyle name="Normal 5 12 3 3" xfId="14665" xr:uid="{CBC696E0-B9C0-4866-92B5-FA2725014D52}"/>
    <cellStyle name="Normal 5 12 3 4" xfId="18192" xr:uid="{6386C4EE-32EC-4C18-A61F-0329C3919C16}"/>
    <cellStyle name="Normal 5 12 4" xfId="38233" xr:uid="{8CFCA75A-C0B2-4CA7-A376-617367921723}"/>
    <cellStyle name="Normal 5 13" xfId="9850" xr:uid="{51A5E45B-B2F5-4CB3-B323-8B61E2C8DC21}"/>
    <cellStyle name="Normal 5 13 2" xfId="32503" xr:uid="{79123ABA-8232-46A8-BE47-E55B42DDD86A}"/>
    <cellStyle name="Normal 5 13 3" xfId="40171" xr:uid="{500D5E2A-94BF-49EB-8720-32A2853CE0CD}"/>
    <cellStyle name="Normal 5 13 4" xfId="24006" xr:uid="{22F7B411-A43D-4188-9944-242A49A13946}"/>
    <cellStyle name="Normal 5 14" xfId="10232" xr:uid="{32E3324B-DDA2-41BC-859D-990CE4261A38}"/>
    <cellStyle name="Normal 5 14 2" xfId="28874" xr:uid="{723AD048-735D-4339-AFEE-FDFBF7FEFF9C}"/>
    <cellStyle name="Normal 5 14 3" xfId="21002" xr:uid="{99E3ACF1-F780-4D5D-A913-92AB9273E4B4}"/>
    <cellStyle name="Normal 5 15" xfId="10641" xr:uid="{6A2381DC-DE3A-4179-B229-E89B902E438C}"/>
    <cellStyle name="Normal 5 15 2" xfId="12120" xr:uid="{E5FCB018-2061-4AF6-833A-4F80C7354EC1}"/>
    <cellStyle name="Normal 5 15 2 2" xfId="15693" xr:uid="{FC065142-A526-4204-82C4-14069559881B}"/>
    <cellStyle name="Normal 5 15 2 3" xfId="19220" xr:uid="{BA747836-3602-4A5D-9CA5-2448E8D18F9B}"/>
    <cellStyle name="Normal 5 15 3" xfId="14273" xr:uid="{E1FFFCB4-AE96-4B0C-A2AB-BC25333EE9DB}"/>
    <cellStyle name="Normal 5 15 4" xfId="17800" xr:uid="{B95BE767-74F7-4CE2-9236-209CF3D2B716}"/>
    <cellStyle name="Normal 5 16" xfId="36112" xr:uid="{E8D20520-B2A9-4030-B4F7-054EF7923532}"/>
    <cellStyle name="Normal 5 2" xfId="52" xr:uid="{93830849-F562-4E87-9C65-0E1461911B02}"/>
    <cellStyle name="Normal 5 2 10" xfId="22700" xr:uid="{FBCCF20F-9B51-4F5B-A7B0-F3E4EB292B4D}"/>
    <cellStyle name="Normal 5 2 10 2" xfId="25006" xr:uid="{958C5E65-D076-41FB-A46A-6F338CA7C92D}"/>
    <cellStyle name="Normal 5 2 10 2 2" xfId="33796" xr:uid="{7056EFF9-B44C-4E7E-A12F-EF57D560DA89}"/>
    <cellStyle name="Normal 5 2 10 3" xfId="30833" xr:uid="{C0D6AF19-7D72-41A4-94D6-EA7F7619F2ED}"/>
    <cellStyle name="Normal 5 2 10 4" xfId="38240" xr:uid="{E75D3975-B0D1-4CE5-AF57-4363ADD0B44F}"/>
    <cellStyle name="Normal 5 2 11" xfId="24012" xr:uid="{B71ABD01-BE5A-4E21-A6B7-BE977036181B}"/>
    <cellStyle name="Normal 5 2 11 2" xfId="32511" xr:uid="{F3367643-8E45-4F76-8859-77E92568F70D}"/>
    <cellStyle name="Normal 5 2 11 3" xfId="40179" xr:uid="{31236775-8F34-44F8-A10E-B9B75BF2C392}"/>
    <cellStyle name="Normal 5 2 12" xfId="21010" xr:uid="{D3A90F2A-02C9-44A8-9F70-0063B57DD811}"/>
    <cellStyle name="Normal 5 2 12 2" xfId="28883" xr:uid="{2A62B8B8-E707-42C0-9921-DE7D5632F062}"/>
    <cellStyle name="Normal 5 2 13" xfId="27024" xr:uid="{57EDA265-F18F-45AD-9B1C-48683536C4E7}"/>
    <cellStyle name="Normal 5 2 14" xfId="36121" xr:uid="{94FB02A8-45C7-40B1-B0E7-0FEF5E204FDA}"/>
    <cellStyle name="Normal 5 2 2" xfId="162" xr:uid="{53AF6133-4A5C-4B22-9E68-B68028B4261E}"/>
    <cellStyle name="Normal 5 2 2 2" xfId="683" xr:uid="{A6A8551C-FD91-4130-A9AA-FBF42137D026}"/>
    <cellStyle name="Normal 5 2 2 2 10" xfId="36312" xr:uid="{AF877A4D-67BF-43F1-BE40-0F98BF189813}"/>
    <cellStyle name="Normal 5 2 2 2 11" xfId="8727" xr:uid="{330A27EA-845D-42A7-8279-B1D4A9117702}"/>
    <cellStyle name="Normal 5 2 2 2 2" xfId="11704" xr:uid="{D73EFB8E-B3BE-47BF-BAD0-54DD5F4B319E}"/>
    <cellStyle name="Normal 5 2 2 2 2 2" xfId="15283" xr:uid="{1DCAB904-D226-4F97-9E2B-16E321035DD0}"/>
    <cellStyle name="Normal 5 2 2 2 2 2 2" xfId="23768" xr:uid="{99B7CE4A-B48E-44BF-9D82-5E47CFCF1D7A}"/>
    <cellStyle name="Normal 5 2 2 2 2 2 2 2" xfId="26402" xr:uid="{E008AB47-C73A-4F2B-8B4D-003A8023CCB5}"/>
    <cellStyle name="Normal 5 2 2 2 2 2 2 2 2" xfId="35447" xr:uid="{A474AC24-A4A0-43A4-9E27-A62119177C79}"/>
    <cellStyle name="Normal 5 2 2 2 2 2 2 3" xfId="32186" xr:uid="{603A75EB-4B9C-40A3-AADF-3AD7B53FD411}"/>
    <cellStyle name="Normal 5 2 2 2 2 2 2 4" xfId="39796" xr:uid="{6E943090-3CC3-41E4-9417-68A0979B5A5F}"/>
    <cellStyle name="Normal 5 2 2 2 2 2 3" xfId="24734" xr:uid="{9D8D112C-BF73-4E61-8098-1D9FB582CF15}"/>
    <cellStyle name="Normal 5 2 2 2 2 2 3 2" xfId="33426" xr:uid="{70B9BD58-121B-4036-A49D-5C9692AD0087}"/>
    <cellStyle name="Normal 5 2 2 2 2 2 3 3" xfId="41788" xr:uid="{A5B9F307-4F93-48A6-A319-112AFD989096}"/>
    <cellStyle name="Normal 5 2 2 2 2 2 4" xfId="22383" xr:uid="{F0D55E58-D588-4AE4-B759-682897D50F93}"/>
    <cellStyle name="Normal 5 2 2 2 2 2 4 2" xfId="30471" xr:uid="{A733E535-3984-45DE-8E6E-79B5706732DE}"/>
    <cellStyle name="Normal 5 2 2 2 2 2 5" xfId="28507" xr:uid="{AE5329D3-5CFA-4598-896F-78389D5EB20E}"/>
    <cellStyle name="Normal 5 2 2 2 2 2 6" xfId="37829" xr:uid="{52CE5903-B21B-44E4-84CA-7FE27F5A15A1}"/>
    <cellStyle name="Normal 5 2 2 2 2 3" xfId="18810" xr:uid="{DA4C8A3F-B161-4C17-9C5E-DEEA56E8A80C}"/>
    <cellStyle name="Normal 5 2 2 2 2 3 2" xfId="23366" xr:uid="{1B2E548B-050E-4970-B552-3A3F68537CEB}"/>
    <cellStyle name="Normal 5 2 2 2 2 3 2 2" xfId="31694" xr:uid="{F33F19C1-061F-4988-AE68-03761A6AC925}"/>
    <cellStyle name="Normal 5 2 2 2 2 3 2 3" xfId="39249" xr:uid="{5EABC4B0-44CE-4110-B605-F139744AA286}"/>
    <cellStyle name="Normal 5 2 2 2 2 3 3" xfId="25908" xr:uid="{74F0ED7A-F7C9-43A9-A8C0-327B4680215E}"/>
    <cellStyle name="Normal 5 2 2 2 2 3 3 2" xfId="34870" xr:uid="{51AB66F1-2C8C-4200-9414-EB19F5B22D04}"/>
    <cellStyle name="Normal 5 2 2 2 2 3 3 3" xfId="41239" xr:uid="{72E4A021-FA8B-431F-8F87-7C9599F26799}"/>
    <cellStyle name="Normal 5 2 2 2 2 3 4" xfId="21883" xr:uid="{804FCE37-3502-4A36-B850-197968B0EF7C}"/>
    <cellStyle name="Normal 5 2 2 2 2 3 4 2" xfId="29878" xr:uid="{5F07304E-4037-4FA5-9BC3-E0103AB15426}"/>
    <cellStyle name="Normal 5 2 2 2 2 3 5" xfId="27946" xr:uid="{AD0E76E2-F3D2-4B43-85F3-8BC26DB31026}"/>
    <cellStyle name="Normal 5 2 2 2 2 3 6" xfId="37245" xr:uid="{4A4710CB-8525-423D-8387-093FD93C3082}"/>
    <cellStyle name="Normal 5 2 2 2 2 4" xfId="22939" xr:uid="{8DA9EF49-7680-46BA-9492-551E0655A24B}"/>
    <cellStyle name="Normal 5 2 2 2 2 4 2" xfId="25340" xr:uid="{28C6E2CA-AD46-438B-8AA0-5622319818DB}"/>
    <cellStyle name="Normal 5 2 2 2 2 4 2 2" xfId="34158" xr:uid="{17C54604-2D5B-4E16-A804-33816AAAA113}"/>
    <cellStyle name="Normal 5 2 2 2 2 4 3" xfId="31165" xr:uid="{A9074270-3EA6-4E72-B57D-3E69FAA6100F}"/>
    <cellStyle name="Normal 5 2 2 2 2 4 4" xfId="38596" xr:uid="{3461AAD8-5F10-4DA7-A627-E9999CEB5022}"/>
    <cellStyle name="Normal 5 2 2 2 2 5" xfId="24322" xr:uid="{F924CCC8-D9E0-43A2-BC32-6C2EAD350BB7}"/>
    <cellStyle name="Normal 5 2 2 2 2 5 2" xfId="32870" xr:uid="{A660D6ED-211E-4CCC-B852-84466EBB617F}"/>
    <cellStyle name="Normal 5 2 2 2 2 5 3" xfId="40532" xr:uid="{F52D8955-0AE0-4A12-954B-CA5635D8E07B}"/>
    <cellStyle name="Normal 5 2 2 2 2 6" xfId="21347" xr:uid="{6F4B2C71-56E1-41EA-9DD2-FC5F4E117481}"/>
    <cellStyle name="Normal 5 2 2 2 2 6 2" xfId="29271" xr:uid="{D319D7E5-6A68-45E0-B6F9-2BA2D5A3A792}"/>
    <cellStyle name="Normal 5 2 2 2 2 7" xfId="27358" xr:uid="{D1F94C85-917D-47CF-AB91-CA83B8389D08}"/>
    <cellStyle name="Normal 5 2 2 2 2 8" xfId="36503" xr:uid="{E158A8AD-ED50-4BBC-9A4F-7855DB1BF221}"/>
    <cellStyle name="Normal 5 2 2 2 3" xfId="13886" xr:uid="{B56AB1FF-FACF-47CF-AE51-E2FF334B5BB3}"/>
    <cellStyle name="Normal 5 2 2 2 3 2" xfId="20895" xr:uid="{A8480226-82DD-4EFA-9CBE-311F88E73B3E}"/>
    <cellStyle name="Normal 5 2 2 2 3 2 2" xfId="23894" xr:uid="{6979B56E-D89C-4979-878D-CBF4605BCCAF}"/>
    <cellStyle name="Normal 5 2 2 2 3 2 2 2" xfId="26581" xr:uid="{4932519C-F7CB-48EE-BFD5-62BA0ADB5ECA}"/>
    <cellStyle name="Normal 5 2 2 2 3 2 2 2 2" xfId="35644" xr:uid="{5A2A5045-47C2-4C76-B21E-B682F0519DA4}"/>
    <cellStyle name="Normal 5 2 2 2 3 2 2 3" xfId="32364" xr:uid="{48977898-42D1-4A3F-B20F-18725DB20EBF}"/>
    <cellStyle name="Normal 5 2 2 2 3 2 2 4" xfId="39989" xr:uid="{E682102F-5774-4159-8A0A-2928A6DF4C56}"/>
    <cellStyle name="Normal 5 2 2 2 3 2 3" xfId="24857" xr:uid="{7A23FAD7-1445-4CF0-93F1-635B33C6EF2D}"/>
    <cellStyle name="Normal 5 2 2 2 3 2 3 2" xfId="33613" xr:uid="{C3EBCE87-677E-4B2F-B5C4-BC6A919D9EB3}"/>
    <cellStyle name="Normal 5 2 2 2 3 2 3 3" xfId="41972" xr:uid="{D70AF982-EB44-4F96-91B3-28EF87162DFC}"/>
    <cellStyle name="Normal 5 2 2 2 3 2 4" xfId="22555" xr:uid="{4D830E4F-FCFB-4799-9DDE-0CF686FB8963}"/>
    <cellStyle name="Normal 5 2 2 2 3 2 4 2" xfId="30671" xr:uid="{83EE76A1-6623-4553-A93A-33976542426F}"/>
    <cellStyle name="Normal 5 2 2 2 3 2 5" xfId="28694" xr:uid="{880FB5E2-7A28-4939-80CD-FD1B08A1FF74}"/>
    <cellStyle name="Normal 5 2 2 2 3 2 6" xfId="38029" xr:uid="{BB36DBFA-9300-4364-9503-691BD3074296}"/>
    <cellStyle name="Normal 5 2 2 2 3 3" xfId="20577" xr:uid="{DF4FD1C2-1405-4ED8-BF65-57B6F8BF46F7}"/>
    <cellStyle name="Normal 5 2 2 2 3 3 2" xfId="23540" xr:uid="{F33BC72C-C888-4271-A823-3DDC1DED1630}"/>
    <cellStyle name="Normal 5 2 2 2 3 3 2 2" xfId="31872" xr:uid="{4D6E436F-BC34-4148-9315-6D806FEC6F46}"/>
    <cellStyle name="Normal 5 2 2 2 3 3 2 3" xfId="39424" xr:uid="{1FE53363-C1D2-4FF5-8C77-117786A2F0ED}"/>
    <cellStyle name="Normal 5 2 2 2 3 3 3" xfId="26086" xr:uid="{C03C5522-21F0-4404-8E3F-1AA511AE7A71}"/>
    <cellStyle name="Normal 5 2 2 2 3 3 3 2" xfId="35065" xr:uid="{437EA75A-485F-45E7-825F-F870C41DF654}"/>
    <cellStyle name="Normal 5 2 2 2 3 3 3 3" xfId="41431" xr:uid="{6148EB51-14A4-4C75-A438-680BA6B5D792}"/>
    <cellStyle name="Normal 5 2 2 2 3 3 4" xfId="22063" xr:uid="{B8897A7D-3302-4CB3-AD89-D51849DBD335}"/>
    <cellStyle name="Normal 5 2 2 2 3 3 4 2" xfId="30083" xr:uid="{1E57E19E-D681-4C74-8106-2FBDE08237A3}"/>
    <cellStyle name="Normal 5 2 2 2 3 3 5" xfId="28142" xr:uid="{91B72375-B257-49D2-AF8B-529EB6CA68F4}"/>
    <cellStyle name="Normal 5 2 2 2 3 3 6" xfId="37450" xr:uid="{A812C630-05F8-4E1E-83BD-49BE2C34EBC6}"/>
    <cellStyle name="Normal 5 2 2 2 3 4" xfId="23064" xr:uid="{DB64F33B-C17B-4BB7-8D35-FFEA2D7D2349}"/>
    <cellStyle name="Normal 5 2 2 2 3 4 2" xfId="25520" xr:uid="{83D52DFC-F0F6-4922-87EE-BB54B4C126C9}"/>
    <cellStyle name="Normal 5 2 2 2 3 4 2 2" xfId="34358" xr:uid="{E2D02234-C355-4761-8F96-E5255B79C505}"/>
    <cellStyle name="Normal 5 2 2 2 3 4 3" xfId="31344" xr:uid="{50D6AB29-A890-4E20-A438-2F716BA89718}"/>
    <cellStyle name="Normal 5 2 2 2 3 4 4" xfId="38792" xr:uid="{14CAEE39-05C6-4685-9355-29AFE978B34C}"/>
    <cellStyle name="Normal 5 2 2 2 3 5" xfId="24501" xr:uid="{215DD00B-CC5F-4860-9048-52A4AE4B05DF}"/>
    <cellStyle name="Normal 5 2 2 2 3 5 2" xfId="33061" xr:uid="{757DE878-0E2F-44B8-B052-8949977F826B}"/>
    <cellStyle name="Normal 5 2 2 2 3 5 3" xfId="40720" xr:uid="{111FB91F-6743-48FC-939B-393925B9725F}"/>
    <cellStyle name="Normal 5 2 2 2 3 6" xfId="21526" xr:uid="{4790B1E4-F274-47C1-88B9-DF44FCC30FE8}"/>
    <cellStyle name="Normal 5 2 2 2 3 6 2" xfId="29475" xr:uid="{03FB42D9-9E89-410D-ADAC-53ECDA65582C}"/>
    <cellStyle name="Normal 5 2 2 2 3 7" xfId="27549" xr:uid="{12B2436C-C03D-4564-83F0-7B1C5607459B}"/>
    <cellStyle name="Normal 5 2 2 2 3 8" xfId="36706" xr:uid="{AC1C25C1-FACE-445E-A718-37034D87AAF2}"/>
    <cellStyle name="Normal 5 2 2 2 4" xfId="17419" xr:uid="{AD13D28B-E604-43D2-BA6B-D29DDC754ABE}"/>
    <cellStyle name="Normal 5 2 2 2 4 2" xfId="23661" xr:uid="{AE51656F-D1A5-4CE5-982E-FD5BF094A132}"/>
    <cellStyle name="Normal 5 2 2 2 4 2 2" xfId="26242" xr:uid="{D601345F-542F-4227-8148-A0C392A854E5}"/>
    <cellStyle name="Normal 5 2 2 2 4 2 2 2" xfId="35260" xr:uid="{D0578E8B-654D-4449-917C-8EB48E1734C3}"/>
    <cellStyle name="Normal 5 2 2 2 4 2 3" xfId="32027" xr:uid="{DA9C3B3B-2513-44A7-BF8A-D88A81A467BF}"/>
    <cellStyle name="Normal 5 2 2 2 4 2 4" xfId="39613" xr:uid="{13F3B63B-9567-4458-A4E9-3CF3FD01D9D6}"/>
    <cellStyle name="Normal 5 2 2 2 4 3" xfId="24626" xr:uid="{2DC73616-3AA4-426D-B8C4-9C302F256BA3}"/>
    <cellStyle name="Normal 5 2 2 2 4 3 2" xfId="33246" xr:uid="{823C1B06-FEE8-453A-A3B0-057970E58DC1}"/>
    <cellStyle name="Normal 5 2 2 2 4 3 3" xfId="41611" xr:uid="{D5D7C8CA-A1EF-4E0E-8D85-A96B40C085C4}"/>
    <cellStyle name="Normal 5 2 2 2 4 4" xfId="22218" xr:uid="{6DABE2AD-C94E-4683-8C59-107A2283ED8A}"/>
    <cellStyle name="Normal 5 2 2 2 4 4 2" xfId="30279" xr:uid="{A3700BC6-5AA1-4B65-98BC-326B89262E2E}"/>
    <cellStyle name="Normal 5 2 2 2 4 5" xfId="28327" xr:uid="{6D8FC971-FE05-4E2F-9C90-E61E1E7EAACF}"/>
    <cellStyle name="Normal 5 2 2 2 4 6" xfId="37645" xr:uid="{42D378DC-5BF3-44E6-AB73-0D52E83DFA01}"/>
    <cellStyle name="Normal 5 2 2 2 5" xfId="20362" xr:uid="{CC5F81C5-5AAD-47FB-97B8-2B1EF60708D0}"/>
    <cellStyle name="Normal 5 2 2 2 5 2" xfId="23214" xr:uid="{68170842-FF0D-49AF-8567-6BEAE9684D30}"/>
    <cellStyle name="Normal 5 2 2 2 5 2 2" xfId="31527" xr:uid="{47FE6E4C-5958-471D-8884-FFEDDD6E81D5}"/>
    <cellStyle name="Normal 5 2 2 2 5 2 3" xfId="39085" xr:uid="{D1D22421-50CA-4B4C-A334-F8C6D993714F}"/>
    <cellStyle name="Normal 5 2 2 2 5 3" xfId="25750" xr:uid="{3CD7C8C1-B7B6-412C-AA9C-14CAAB36458C}"/>
    <cellStyle name="Normal 5 2 2 2 5 3 2" xfId="34681" xr:uid="{C1F5DC62-81C1-41D0-AE58-94A5282D7465}"/>
    <cellStyle name="Normal 5 2 2 2 5 3 3" xfId="41053" xr:uid="{DF59D619-0D32-455A-B8FC-90C99FB1B841}"/>
    <cellStyle name="Normal 5 2 2 2 5 4" xfId="21712" xr:uid="{47F2AFA5-C3EC-446B-AB3A-F744E1F10A33}"/>
    <cellStyle name="Normal 5 2 2 2 5 4 2" xfId="29679" xr:uid="{E2035B46-C678-4AA8-9E8C-F3AC79FE017F}"/>
    <cellStyle name="Normal 5 2 2 2 5 5" xfId="27757" xr:uid="{DD5F031A-2692-4BF2-BBDD-E7E5A3FB1360}"/>
    <cellStyle name="Normal 5 2 2 2 5 6" xfId="37047" xr:uid="{7F2DB170-6CD5-4235-AAAC-DD44EFCCC620}"/>
    <cellStyle name="Normal 5 2 2 2 6" xfId="22828" xr:uid="{7B77F3DF-0FA6-4DC6-8B9C-3FE897BEFB8D}"/>
    <cellStyle name="Normal 5 2 2 2 6 2" xfId="25168" xr:uid="{A28B4591-B15C-4798-A391-890840FD276E}"/>
    <cellStyle name="Normal 5 2 2 2 6 2 2" xfId="33974" xr:uid="{32F69634-0CD5-4F4E-9F68-8D684DF85A32}"/>
    <cellStyle name="Normal 5 2 2 2 6 3" xfId="30995" xr:uid="{12AA4748-2F54-47F7-B00D-F3671826574F}"/>
    <cellStyle name="Normal 5 2 2 2 6 4" xfId="38417" xr:uid="{001B81A6-F3AD-4476-83DE-64FE9D6F4825}"/>
    <cellStyle name="Normal 5 2 2 2 7" xfId="24168" xr:uid="{7C79A72E-231C-4D43-922C-9CB24C59670C}"/>
    <cellStyle name="Normal 5 2 2 2 7 2" xfId="32690" xr:uid="{9406DF42-ED0A-41EB-A6A2-9E02FA3AF1E2}"/>
    <cellStyle name="Normal 5 2 2 2 7 3" xfId="40355" xr:uid="{33C04225-341F-4584-8274-572E2D95B356}"/>
    <cellStyle name="Normal 5 2 2 2 8" xfId="21174" xr:uid="{0A8668E3-3524-4825-9936-2EBC16A25365}"/>
    <cellStyle name="Normal 5 2 2 2 8 2" xfId="29073" xr:uid="{0546719B-388E-4985-8D44-B8A5DC1A36EB}"/>
    <cellStyle name="Normal 5 2 2 2 9" xfId="27179" xr:uid="{E16EE0B4-2F48-4ADC-BE6C-FA48E4ECDB16}"/>
    <cellStyle name="Normal 5 2 2 3" xfId="1703" xr:uid="{57482CDA-4476-4456-B4B8-E43412507CDD}"/>
    <cellStyle name="Normal 5 2 2 3 2" xfId="9553" xr:uid="{D4391684-5647-48CD-93D1-1CC1609C5532}"/>
    <cellStyle name="Normal 5 2 2 4" xfId="9017" xr:uid="{07AE2C4A-9D06-45C4-911B-075937FB5047}"/>
    <cellStyle name="Normal 5 2 2 5" xfId="8073" xr:uid="{D5F03646-D3F3-455E-8C0F-C78A1C86F293}"/>
    <cellStyle name="Normal 5 2 2 6" xfId="6452" xr:uid="{97172F0B-53B1-433B-931E-020B700C9112}"/>
    <cellStyle name="Normal 5 2 3" xfId="158" xr:uid="{5035D559-B0C0-4E2C-9DDE-AA9BB84C3ED4}"/>
    <cellStyle name="Normal 5 2 3 2" xfId="685" xr:uid="{A6BF0700-2A23-4942-B86E-7473B6B2AC07}"/>
    <cellStyle name="Normal 5 2 3 2 2" xfId="11945" xr:uid="{3E552A7A-D0EA-4356-8C12-1B1A677F40A6}"/>
    <cellStyle name="Normal 5 2 3 2 2 2" xfId="15523" xr:uid="{B76FB4B0-9C98-4A15-8262-DE6471558993}"/>
    <cellStyle name="Normal 5 2 3 2 2 3" xfId="19050" xr:uid="{D832BF5C-33C0-4366-A037-64598B6CDC29}"/>
    <cellStyle name="Normal 5 2 3 2 3" xfId="10369" xr:uid="{48E976C7-AFEF-4CE2-95FF-F568D0EA98E2}"/>
    <cellStyle name="Normal 5 2 3 2 3 2" xfId="14118" xr:uid="{4EF80352-7C48-4D0D-8266-DEACA5827A6C}"/>
    <cellStyle name="Normal 5 2 3 2 3 3" xfId="17645" xr:uid="{25340204-6329-47BC-8B9B-606AF79F6CDA}"/>
    <cellStyle name="Normal 5 2 3 3" xfId="684" xr:uid="{43042958-AA48-4C14-B598-AB6908FA12E7}"/>
    <cellStyle name="Normal 5 2 3 4" xfId="1704" xr:uid="{6927F6DA-95A4-494D-8E79-220C655B03B3}"/>
    <cellStyle name="Normal 5 2 4" xfId="686" xr:uid="{E9B0A271-8716-439E-84B0-FEBB8490F1E8}"/>
    <cellStyle name="Normal 5 2 4 2" xfId="11407" xr:uid="{7D3E6D12-723E-4FA4-873F-E2F830B150BF}"/>
    <cellStyle name="Normal 5 2 4 2 2" xfId="12872" xr:uid="{2659E148-7496-4F9D-9588-F74A1D1D3BAF}"/>
    <cellStyle name="Normal 5 2 4 2 2 2" xfId="16445" xr:uid="{2F548625-1E2A-4808-B5A4-AAF6EB20639E}"/>
    <cellStyle name="Normal 5 2 4 2 2 3" xfId="19972" xr:uid="{FE348115-9163-4132-9F5E-0019636CF7FB}"/>
    <cellStyle name="Normal 5 2 4 2 3" xfId="15003" xr:uid="{15973BC7-D02F-4D0D-B907-59495B9ECD78}"/>
    <cellStyle name="Normal 5 2 4 2 4" xfId="18530" xr:uid="{0608217D-E02C-4988-B43C-52FBCC439C95}"/>
    <cellStyle name="Normal 5 2 4 3" xfId="11000" xr:uid="{3DFDDC3D-E964-44F1-9D45-D05EEDD10979}"/>
    <cellStyle name="Normal 5 2 4 3 2" xfId="12465" xr:uid="{E81F362E-150B-4586-9BA3-3FC51CB0E0A4}"/>
    <cellStyle name="Normal 5 2 4 3 2 2" xfId="16038" xr:uid="{D444DFB0-8DB3-4B60-9D07-15FB1CF5A486}"/>
    <cellStyle name="Normal 5 2 4 3 2 3" xfId="19565" xr:uid="{48D259A8-75E1-4A3E-A15B-0EB9B3E8A9AD}"/>
    <cellStyle name="Normal 5 2 4 3 3" xfId="14610" xr:uid="{6DA2C8A5-7463-4D2D-8205-5D33F5118E8F}"/>
    <cellStyle name="Normal 5 2 4 3 4" xfId="18137" xr:uid="{D902FD50-373D-42DC-9FFA-C7942779AEA2}"/>
    <cellStyle name="Normal 5 2 4 4" xfId="11642" xr:uid="{7D6975A0-4DA0-4CC4-852B-66CE479D5930}"/>
    <cellStyle name="Normal 5 2 4 4 2" xfId="15225" xr:uid="{8083EE46-63F1-4D73-AA1E-E8A539173BEC}"/>
    <cellStyle name="Normal 5 2 4 4 3" xfId="18752" xr:uid="{08011961-98AD-49C7-8CB3-D1B44C8322D1}"/>
    <cellStyle name="Normal 5 2 4 5" xfId="8072" xr:uid="{CCD67691-4F42-4C1E-A89A-EC6DE2457B80}"/>
    <cellStyle name="Normal 5 2 4 5 2" xfId="13830" xr:uid="{4427A969-6EEE-4C74-9A41-F48729F46535}"/>
    <cellStyle name="Normal 5 2 4 5 3" xfId="17365" xr:uid="{FD2A147B-8CF0-4728-91C1-09D37944FB2F}"/>
    <cellStyle name="Normal 5 2 4 6" xfId="6453" xr:uid="{E823831F-850E-4BFC-A6AF-9B13FA542398}"/>
    <cellStyle name="Normal 5 2 5" xfId="769" xr:uid="{73F2D450-887A-45A0-A187-95BA2A390A6F}"/>
    <cellStyle name="Normal 5 2 5 10" xfId="36299" xr:uid="{753F2215-2B34-47A7-988A-5563246E17B6}"/>
    <cellStyle name="Normal 5 2 5 11" xfId="11148" xr:uid="{C79DFF9C-1A8C-41B2-95F9-C28A1B45069F}"/>
    <cellStyle name="Normal 5 2 5 2" xfId="12600" xr:uid="{5A6123CC-BBF2-4CE1-8825-D132C47C4911}"/>
    <cellStyle name="Normal 5 2 5 2 2" xfId="16173" xr:uid="{4E2960CA-1C6F-4412-8B43-67DA3CA4053E}"/>
    <cellStyle name="Normal 5 2 5 2 2 2" xfId="23760" xr:uid="{3747F1ED-FEAA-40F2-A81E-4CA7B59C1102}"/>
    <cellStyle name="Normal 5 2 5 2 2 2 2" xfId="26392" xr:uid="{184F73FE-737B-4EDF-8A76-A0C3A1671588}"/>
    <cellStyle name="Normal 5 2 5 2 2 2 2 2" xfId="35436" xr:uid="{5324692D-0DD3-46DA-BF6D-AAECF8757D43}"/>
    <cellStyle name="Normal 5 2 5 2 2 2 3" xfId="32176" xr:uid="{5F0DA2B0-3C6D-42E1-AB79-78298F16CBD3}"/>
    <cellStyle name="Normal 5 2 5 2 2 2 4" xfId="39785" xr:uid="{E80B8C89-CE27-41DC-A0B3-5D067C4D7100}"/>
    <cellStyle name="Normal 5 2 5 2 2 3" xfId="24726" xr:uid="{30C63B76-CC18-46DD-9D6E-1157F64FEEA1}"/>
    <cellStyle name="Normal 5 2 5 2 2 3 2" xfId="33415" xr:uid="{DE336712-2B5A-4EE7-BBA2-7104C7A2027E}"/>
    <cellStyle name="Normal 5 2 5 2 2 3 3" xfId="41777" xr:uid="{1D6B9846-2306-4658-B91A-0663DE175FC6}"/>
    <cellStyle name="Normal 5 2 5 2 2 4" xfId="22373" xr:uid="{A84A9258-D5C9-4DBD-AEDA-00CFCCDF0A6A}"/>
    <cellStyle name="Normal 5 2 5 2 2 4 2" xfId="30460" xr:uid="{AB9C7123-DDB7-42C0-9689-BD363488C7CA}"/>
    <cellStyle name="Normal 5 2 5 2 2 5" xfId="28496" xr:uid="{4580F737-71B1-4DE1-B5AE-62759896BEA7}"/>
    <cellStyle name="Normal 5 2 5 2 2 6" xfId="37818" xr:uid="{C3DF84F9-2902-4ADB-A861-3CCEB3BDDB1A}"/>
    <cellStyle name="Normal 5 2 5 2 3" xfId="19700" xr:uid="{980AA8F6-BA2F-4606-A6CF-74FBE6C70926}"/>
    <cellStyle name="Normal 5 2 5 2 3 2" xfId="23356" xr:uid="{47882D90-ED80-4C54-80F9-BE2368260981}"/>
    <cellStyle name="Normal 5 2 5 2 3 2 2" xfId="31684" xr:uid="{0456C51F-705A-4E06-B3D6-EBFE8DA93FC2}"/>
    <cellStyle name="Normal 5 2 5 2 3 2 3" xfId="39239" xr:uid="{7D6FF575-E39D-4B73-AE9B-1691D7C8200A}"/>
    <cellStyle name="Normal 5 2 5 2 3 3" xfId="25898" xr:uid="{2CD7EE20-0561-443F-B6D1-40B8BA204BBE}"/>
    <cellStyle name="Normal 5 2 5 2 3 3 2" xfId="34857" xr:uid="{A5165402-58AD-4246-8EFA-965748BB45B3}"/>
    <cellStyle name="Normal 5 2 5 2 3 3 3" xfId="41226" xr:uid="{683C8080-AA44-4E03-8A9D-09164D9E520F}"/>
    <cellStyle name="Normal 5 2 5 2 3 4" xfId="21873" xr:uid="{2ED8002D-7531-486F-A8A3-97EAB6E19A00}"/>
    <cellStyle name="Normal 5 2 5 2 3 4 2" xfId="29865" xr:uid="{C2B0DD2C-A6C6-418A-B42A-DA0F1211ED9A}"/>
    <cellStyle name="Normal 5 2 5 2 3 5" xfId="27933" xr:uid="{C42845FC-66AB-4BFA-BACD-A010DEE8214A}"/>
    <cellStyle name="Normal 5 2 5 2 3 6" xfId="37232" xr:uid="{51A6D04D-1F88-42C1-ABD6-060385526F1E}"/>
    <cellStyle name="Normal 5 2 5 2 4" xfId="22931" xr:uid="{E0F17834-C9DA-4EBD-BF1C-DDEE3482C281}"/>
    <cellStyle name="Normal 5 2 5 2 4 2" xfId="25330" xr:uid="{AF1FF339-7B3F-4296-9F9D-B729C4D48A1B}"/>
    <cellStyle name="Normal 5 2 5 2 4 2 2" xfId="34147" xr:uid="{B8EEB552-1091-4697-BD5D-9CF969DAEB74}"/>
    <cellStyle name="Normal 5 2 5 2 4 3" xfId="31155" xr:uid="{FE69D518-B2B5-40AC-8986-251FF3E38276}"/>
    <cellStyle name="Normal 5 2 5 2 4 4" xfId="38585" xr:uid="{24AE00D6-E5E9-4375-8CF8-3547A77C19E3}"/>
    <cellStyle name="Normal 5 2 5 2 5" xfId="24312" xr:uid="{B4319FE8-C69D-45C8-90CA-19DBF9A42932}"/>
    <cellStyle name="Normal 5 2 5 2 5 2" xfId="32859" xr:uid="{D06B3974-8A15-4393-A3F4-F2992E5F2DFD}"/>
    <cellStyle name="Normal 5 2 5 2 5 3" xfId="40521" xr:uid="{6746F7F1-8110-4E20-9915-1C6BAA39D1CA}"/>
    <cellStyle name="Normal 5 2 5 2 6" xfId="21337" xr:uid="{63B2D8FA-27B1-4C0D-9CE4-A89636C640FA}"/>
    <cellStyle name="Normal 5 2 5 2 6 2" xfId="29258" xr:uid="{BD98A962-C6CD-49C6-8D7B-6C12CEC60352}"/>
    <cellStyle name="Normal 5 2 5 2 7" xfId="27347" xr:uid="{A22C3B46-0FAA-4341-8B9A-0414165DCC6E}"/>
    <cellStyle name="Normal 5 2 5 2 8" xfId="36490" xr:uid="{ABED72A4-CA40-4A58-BAB1-27039FE64176}"/>
    <cellStyle name="Normal 5 2 5 3" xfId="14744" xr:uid="{20377F78-AE1D-4BE5-A0CA-7F75C869A3D6}"/>
    <cellStyle name="Normal 5 2 5 3 2" xfId="20888" xr:uid="{E691DDCA-0A73-48E1-A213-D6EFA9B97300}"/>
    <cellStyle name="Normal 5 2 5 3 2 2" xfId="23884" xr:uid="{060F5D75-7A4F-452E-A3BC-25B67B28763E}"/>
    <cellStyle name="Normal 5 2 5 3 2 2 2" xfId="26570" xr:uid="{B5FD83DB-EBC2-43AB-8FA0-F265F5DD7C85}"/>
    <cellStyle name="Normal 5 2 5 3 2 2 2 2" xfId="35630" xr:uid="{874B0B1E-9456-42CF-A4B5-19CFEBEBD264}"/>
    <cellStyle name="Normal 5 2 5 3 2 2 3" xfId="32353" xr:uid="{E0D4F58C-7A99-472B-BA98-B866F3732BF4}"/>
    <cellStyle name="Normal 5 2 5 3 2 2 4" xfId="39975" xr:uid="{50C94CC8-F712-4A16-BAD5-2356500F1075}"/>
    <cellStyle name="Normal 5 2 5 3 2 3" xfId="24848" xr:uid="{B26A6AB1-F3C9-4E3B-8A2E-AFBCBCC0D5DC}"/>
    <cellStyle name="Normal 5 2 5 3 2 3 2" xfId="33600" xr:uid="{8EA87A01-D5E4-4D83-B0A3-DAAF650C67A2}"/>
    <cellStyle name="Normal 5 2 5 3 2 3 3" xfId="41959" xr:uid="{48689814-1AFC-4513-B5C5-1BEEF5DB1210}"/>
    <cellStyle name="Normal 5 2 5 3 2 4" xfId="22545" xr:uid="{0C7A9F2A-08B9-4027-A440-A5778EFF9E1A}"/>
    <cellStyle name="Normal 5 2 5 3 2 4 2" xfId="30657" xr:uid="{152D9E70-D87C-4199-95AF-325CD6BF1115}"/>
    <cellStyle name="Normal 5 2 5 3 2 5" xfId="28681" xr:uid="{06D543B0-3983-4C1A-9C8E-CA92B0B9E4AB}"/>
    <cellStyle name="Normal 5 2 5 3 2 6" xfId="38015" xr:uid="{3C373C40-DA7A-4460-9A96-32D6178FA3E7}"/>
    <cellStyle name="Normal 5 2 5 3 3" xfId="20570" xr:uid="{8DD2C40F-F60E-4E2A-B80A-226595C12BC5}"/>
    <cellStyle name="Normal 5 2 5 3 3 2" xfId="23530" xr:uid="{7E2274D1-2728-4F56-A511-07BECAF61436}"/>
    <cellStyle name="Normal 5 2 5 3 3 2 2" xfId="31862" xr:uid="{1E5D537E-1EDB-405D-90EF-40E5BB1003B7}"/>
    <cellStyle name="Normal 5 2 5 3 3 2 3" xfId="39414" xr:uid="{70C45B05-C100-45CA-A35C-53C9D9915F1A}"/>
    <cellStyle name="Normal 5 2 5 3 3 3" xfId="26076" xr:uid="{990E7D55-5544-443A-8AA7-C8F132784AEC}"/>
    <cellStyle name="Normal 5 2 5 3 3 3 2" xfId="35051" xr:uid="{E201A7E8-A14E-43C3-A30E-071A68E551DD}"/>
    <cellStyle name="Normal 5 2 5 3 3 3 3" xfId="41417" xr:uid="{3F535234-7E2E-4D39-AD3A-278288112C26}"/>
    <cellStyle name="Normal 5 2 5 3 3 4" xfId="22053" xr:uid="{D3BF502C-8490-49C1-B646-89AF31F35420}"/>
    <cellStyle name="Normal 5 2 5 3 3 4 2" xfId="30069" xr:uid="{85DD0B18-D608-4188-A722-FABBBDE90C52}"/>
    <cellStyle name="Normal 5 2 5 3 3 5" xfId="28128" xr:uid="{D3F62D99-93A8-4A8F-B426-7719CD593F19}"/>
    <cellStyle name="Normal 5 2 5 3 3 6" xfId="37436" xr:uid="{1B493BB1-E2FD-41A0-8DB4-E7E48EB0AEF7}"/>
    <cellStyle name="Normal 5 2 5 3 4" xfId="23055" xr:uid="{458E8ECB-9D98-48D7-9628-60D0BA3B22E7}"/>
    <cellStyle name="Normal 5 2 5 3 4 2" xfId="25510" xr:uid="{6AE2448F-5A10-4DCF-BBD5-411DDBF5DB99}"/>
    <cellStyle name="Normal 5 2 5 3 4 2 2" xfId="34345" xr:uid="{5B1A9D7C-254F-4F75-99A5-78737E263F01}"/>
    <cellStyle name="Normal 5 2 5 3 4 3" xfId="31334" xr:uid="{6EBA76BE-A373-4D72-9D10-228930235DA4}"/>
    <cellStyle name="Normal 5 2 5 3 4 4" xfId="38779" xr:uid="{9F51C7EA-1CED-41A5-8894-7B3872F4F51C}"/>
    <cellStyle name="Normal 5 2 5 3 5" xfId="24490" xr:uid="{AA7CF3FC-542C-44F6-9979-5B9CD14FC3DE}"/>
    <cellStyle name="Normal 5 2 5 3 5 2" xfId="33047" xr:uid="{048DB7FB-1BC9-4A11-BE15-C2FC9D5BC19B}"/>
    <cellStyle name="Normal 5 2 5 3 5 3" xfId="40706" xr:uid="{EB06EFE9-11A5-4450-9BDF-F09E7490F4FA}"/>
    <cellStyle name="Normal 5 2 5 3 6" xfId="21515" xr:uid="{9179DA3B-988A-4484-BEFB-9C8600CE9EBA}"/>
    <cellStyle name="Normal 5 2 5 3 6 2" xfId="29461" xr:uid="{9FAEE44E-96D9-4A21-B6BD-2E638DD59EE9}"/>
    <cellStyle name="Normal 5 2 5 3 7" xfId="27535" xr:uid="{2EA43ACF-616A-4400-8AFB-FD4901624B75}"/>
    <cellStyle name="Normal 5 2 5 3 8" xfId="36692" xr:uid="{2899666E-9F58-4ACF-8DB3-047107CBC417}"/>
    <cellStyle name="Normal 5 2 5 4" xfId="18271" xr:uid="{00CD68FC-4DBE-4D88-9142-555EFE700468}"/>
    <cellStyle name="Normal 5 2 5 4 2" xfId="23652" xr:uid="{C6CF241C-B521-40D2-BE87-567A774FEA4E}"/>
    <cellStyle name="Normal 5 2 5 4 2 2" xfId="26232" xr:uid="{DFD43AC1-D3BA-4E69-B842-192E35E66B61}"/>
    <cellStyle name="Normal 5 2 5 4 2 2 2" xfId="35250" xr:uid="{EEA8E15B-8E48-44AB-B1F2-3E7EDA25D49B}"/>
    <cellStyle name="Normal 5 2 5 4 2 3" xfId="32017" xr:uid="{4AFA896C-917A-495F-966B-0F1A20CFFD59}"/>
    <cellStyle name="Normal 5 2 5 4 2 4" xfId="39603" xr:uid="{52DA6C84-75EA-4817-9AD2-5EEDFA29DF24}"/>
    <cellStyle name="Normal 5 2 5 4 3" xfId="24617" xr:uid="{88E3B322-8EE9-45BB-88ED-955C154E6C7A}"/>
    <cellStyle name="Normal 5 2 5 4 3 2" xfId="33236" xr:uid="{269A1C85-7A14-43C0-8197-A76E04138FFA}"/>
    <cellStyle name="Normal 5 2 5 4 3 3" xfId="41601" xr:uid="{DFC0342C-976F-4951-B077-03890D12512D}"/>
    <cellStyle name="Normal 5 2 5 4 4" xfId="22208" xr:uid="{6B2D46D3-D5EE-44FA-8B3D-3280B8BE343C}"/>
    <cellStyle name="Normal 5 2 5 4 4 2" xfId="30269" xr:uid="{5E4553F3-584D-4020-96F7-282DE4B4C8B2}"/>
    <cellStyle name="Normal 5 2 5 4 5" xfId="28317" xr:uid="{08D50CE6-45B1-436D-9FC4-2697BA0F7B02}"/>
    <cellStyle name="Normal 5 2 5 4 6" xfId="37635" xr:uid="{0A48A344-2AE3-42FF-BDBE-BC6E85CB18FB}"/>
    <cellStyle name="Normal 5 2 5 5" xfId="20356" xr:uid="{AB8BCFE7-6215-4CBB-BE72-ED71BCF5A3DB}"/>
    <cellStyle name="Normal 5 2 5 5 2" xfId="23204" xr:uid="{744B4DE1-7D15-456D-A992-0C0B99EE6A56}"/>
    <cellStyle name="Normal 5 2 5 5 2 2" xfId="31517" xr:uid="{8D9A7671-B554-43CC-8169-73EA6D0884EC}"/>
    <cellStyle name="Normal 5 2 5 5 2 3" xfId="39075" xr:uid="{819F8BA7-0EDD-4AE1-AC7B-FDA31CBD260B}"/>
    <cellStyle name="Normal 5 2 5 5 3" xfId="25738" xr:uid="{337FDBA3-2FC6-4BA1-A030-33A1687716D8}"/>
    <cellStyle name="Normal 5 2 5 5 3 2" xfId="34668" xr:uid="{F655DDDA-56D4-4D6A-B5D1-6C8DAFBF6C81}"/>
    <cellStyle name="Normal 5 2 5 5 3 3" xfId="41040" xr:uid="{4A036886-CE79-4DCC-B1C8-CC0AC30B3B16}"/>
    <cellStyle name="Normal 5 2 5 5 4" xfId="21700" xr:uid="{69160AC5-9768-458A-B3C6-25DA1B65E2CA}"/>
    <cellStyle name="Normal 5 2 5 5 4 2" xfId="29666" xr:uid="{008D598F-D934-43C0-943F-4F46CA9EBC11}"/>
    <cellStyle name="Normal 5 2 5 5 5" xfId="27744" xr:uid="{881EBFF2-CDA9-4B4E-BAA3-35C0B9EC9A99}"/>
    <cellStyle name="Normal 5 2 5 5 6" xfId="37034" xr:uid="{F56C0D53-48C8-43E6-87B6-AF33127D5EA5}"/>
    <cellStyle name="Normal 5 2 5 6" xfId="22819" xr:uid="{7B7EB4BA-CB0C-4920-9627-C8597C8434B0}"/>
    <cellStyle name="Normal 5 2 5 6 2" xfId="25158" xr:uid="{2D6783DD-00B7-4541-A7A3-01E8E25A9CAC}"/>
    <cellStyle name="Normal 5 2 5 6 2 2" xfId="33964" xr:uid="{F86ED98F-7DAF-441A-802C-DAA8187EBACC}"/>
    <cellStyle name="Normal 5 2 5 6 3" xfId="30985" xr:uid="{524FF85B-CD1A-4269-AB66-B298E193A45D}"/>
    <cellStyle name="Normal 5 2 5 6 4" xfId="38407" xr:uid="{074758F9-B32C-44CF-9D38-FD6D23E2314E}"/>
    <cellStyle name="Normal 5 2 5 7" xfId="24158" xr:uid="{69F04BEE-164B-43B4-8A0C-D5A586AB07FB}"/>
    <cellStyle name="Normal 5 2 5 7 2" xfId="32680" xr:uid="{C0F3A4FF-7C84-4470-9F38-3CCBB574EA76}"/>
    <cellStyle name="Normal 5 2 5 7 3" xfId="40345" xr:uid="{0B3007DB-6E17-4A6C-AA45-BA34651D1B04}"/>
    <cellStyle name="Normal 5 2 5 8" xfId="21164" xr:uid="{9BCC64E6-6950-4A83-B9BB-5BF77BFD1BBD}"/>
    <cellStyle name="Normal 5 2 5 8 2" xfId="29060" xr:uid="{71F8CCDC-10E2-47E4-A68C-B76982E5E8D0}"/>
    <cellStyle name="Normal 5 2 5 9" xfId="27169" xr:uid="{13D2AC02-8B52-4CDE-B49F-1A918DB4C871}"/>
    <cellStyle name="Normal 5 2 6" xfId="682" xr:uid="{C8BBB2F5-E6F5-4DA8-B122-6CFBF29153A4}"/>
    <cellStyle name="Normal 5 2 6 2" xfId="12200" xr:uid="{8715C5E7-9580-4709-A84D-9815C26FD723}"/>
    <cellStyle name="Normal 5 2 6 2 2" xfId="15773" xr:uid="{7B9FF673-4360-4EF5-B631-FACE4894940A}"/>
    <cellStyle name="Normal 5 2 6 2 2 2" xfId="26253" xr:uid="{AEBB4B90-7559-4BBB-8B08-4A6A6157F19A}"/>
    <cellStyle name="Normal 5 2 6 2 2 2 2" xfId="35272" xr:uid="{DA0944E3-8E43-40A7-B308-26AFE276F222}"/>
    <cellStyle name="Normal 5 2 6 2 2 3" xfId="32038" xr:uid="{E8DD1FB0-3FCB-429E-BAD2-AEAF28F73696}"/>
    <cellStyle name="Normal 5 2 6 2 2 4" xfId="39625" xr:uid="{89B94CCE-88FF-4E39-98BB-E274333B2A8A}"/>
    <cellStyle name="Normal 5 2 6 2 3" xfId="19300" xr:uid="{C9A647CC-BA6A-41C2-A2E6-B5F740AA098F}"/>
    <cellStyle name="Normal 5 2 6 2 3 2" xfId="33258" xr:uid="{9BAA48DB-060F-4A84-965F-29076078E97C}"/>
    <cellStyle name="Normal 5 2 6 2 3 3" xfId="41623" xr:uid="{1BC3769C-984B-4F9E-95EF-76B8B498EA84}"/>
    <cellStyle name="Normal 5 2 6 2 4" xfId="22229" xr:uid="{DA9F097E-7B53-41C4-B291-E14BB4FFFB3E}"/>
    <cellStyle name="Normal 5 2 6 2 4 2" xfId="30291" xr:uid="{7C3325E8-4164-4579-BA72-3EB88C0BA0AB}"/>
    <cellStyle name="Normal 5 2 6 2 5" xfId="28339" xr:uid="{30CA6A7C-0FBC-4FB0-96D2-35D9D36B53FA}"/>
    <cellStyle name="Normal 5 2 6 2 6" xfId="37657" xr:uid="{B7DCE202-A47D-4CA7-8C0F-2E9CB339748E}"/>
    <cellStyle name="Normal 5 2 6 3" xfId="14352" xr:uid="{C0D406BB-26E9-44B5-A2DD-8F0ECC0991FB}"/>
    <cellStyle name="Normal 5 2 6 3 2" xfId="23225" xr:uid="{B1D954A5-EEF3-45A6-A492-1F4D2D24F0E0}"/>
    <cellStyle name="Normal 5 2 6 3 2 2" xfId="31538" xr:uid="{8DBE82F2-DF6E-47CB-AB72-F1D68D46555A}"/>
    <cellStyle name="Normal 5 2 6 3 2 3" xfId="39096" xr:uid="{A6A49B18-32DB-4A55-A1C3-4D7485266D56}"/>
    <cellStyle name="Normal 5 2 6 3 3" xfId="25766" xr:uid="{448126C3-BFCF-4A3E-AB40-820515376C8F}"/>
    <cellStyle name="Normal 5 2 6 3 3 2" xfId="34697" xr:uid="{A403FF8F-25ED-47CA-8C83-3F5A46B73BFB}"/>
    <cellStyle name="Normal 5 2 6 3 3 3" xfId="41069" xr:uid="{E3B1522A-6ACC-4B3A-B18E-80ADBFA19CEF}"/>
    <cellStyle name="Normal 5 2 6 3 4" xfId="21728" xr:uid="{7FBDA309-AA86-4AB5-9CCB-E73322866DF2}"/>
    <cellStyle name="Normal 5 2 6 3 4 2" xfId="29695" xr:uid="{820B6A65-F391-4B38-AB95-41736C53FA08}"/>
    <cellStyle name="Normal 5 2 6 3 5" xfId="27773" xr:uid="{846BBA29-F612-47FE-8DC3-33C337A40C7A}"/>
    <cellStyle name="Normal 5 2 6 3 6" xfId="37063" xr:uid="{2DD1C211-A993-454A-832E-AC62C45BD459}"/>
    <cellStyle name="Normal 5 2 6 4" xfId="17879" xr:uid="{E0A9CD1E-FD6C-4B39-8F6F-CD2932E14EA8}"/>
    <cellStyle name="Normal 5 2 6 4 2" xfId="25178" xr:uid="{93F871D8-E7FC-4A21-85E1-31B53C97EBE6}"/>
    <cellStyle name="Normal 5 2 6 4 2 2" xfId="33984" xr:uid="{365FB9A7-1032-4892-A86C-68C80C2B4891}"/>
    <cellStyle name="Normal 5 2 6 4 3" xfId="31005" xr:uid="{FFF5DF1C-2472-44F8-B245-A74CFBC3CE53}"/>
    <cellStyle name="Normal 5 2 6 4 4" xfId="38427" xr:uid="{3923BD67-A112-41EF-B007-734EA549758D}"/>
    <cellStyle name="Normal 5 2 6 5" xfId="24179" xr:uid="{CA0273AA-6332-43A4-A2CF-DE8D296DB349}"/>
    <cellStyle name="Normal 5 2 6 5 2" xfId="32701" xr:uid="{C20BF04C-2AF5-4A70-BB60-5B039B32422D}"/>
    <cellStyle name="Normal 5 2 6 5 3" xfId="40366" xr:uid="{A9143B74-CFDE-4E3C-99C0-27D5F83315D4}"/>
    <cellStyle name="Normal 5 2 6 6" xfId="21185" xr:uid="{6A0C872D-E600-4596-B381-5F9A5701CB4E}"/>
    <cellStyle name="Normal 5 2 6 6 2" xfId="29088" xr:uid="{25882A9C-C6C5-400F-BF87-6900EBAD4ECC}"/>
    <cellStyle name="Normal 5 2 6 7" xfId="27190" xr:uid="{296DE872-4A19-4A69-8211-1AD7B5DE6862}"/>
    <cellStyle name="Normal 5 2 6 8" xfId="36327" xr:uid="{408498D0-F811-4834-A2D2-B47F087F9E23}"/>
    <cellStyle name="Normal 5 2 6 9" xfId="10720" xr:uid="{F423E134-BEFC-4570-AF6B-DD07DD0ABD72}"/>
    <cellStyle name="Normal 5 2 7" xfId="11571" xr:uid="{264A4D1D-2BF9-4972-AA85-37D727F0012E}"/>
    <cellStyle name="Normal 5 2 7 2" xfId="15166" xr:uid="{B84440AD-D8FC-4853-9686-16A80DEBBA2A}"/>
    <cellStyle name="Normal 5 2 7 2 2" xfId="23781" xr:uid="{2589E755-2594-401E-AC05-53B9E7474C94}"/>
    <cellStyle name="Normal 5 2 7 2 2 2" xfId="26415" xr:uid="{6CC47EEF-98EB-4F45-AF6D-E17EBA6AB371}"/>
    <cellStyle name="Normal 5 2 7 2 2 2 2" xfId="35461" xr:uid="{A1DDD3C3-9DDF-4253-A506-66652CBE34F7}"/>
    <cellStyle name="Normal 5 2 7 2 2 3" xfId="32199" xr:uid="{247B6A6E-175B-4CD5-B737-A3404D4544B8}"/>
    <cellStyle name="Normal 5 2 7 2 2 4" xfId="39810" xr:uid="{CA95C218-E834-4278-818C-3FBBC2E47C14}"/>
    <cellStyle name="Normal 5 2 7 2 3" xfId="24746" xr:uid="{92DD3632-BB47-488C-AB8D-1FAA069B8952}"/>
    <cellStyle name="Normal 5 2 7 2 3 2" xfId="33439" xr:uid="{7EA1DC8C-03AD-4097-83FC-A64D47C50317}"/>
    <cellStyle name="Normal 5 2 7 2 3 3" xfId="41801" xr:uid="{992D8914-769D-4CAF-9BCF-F21F9D07733D}"/>
    <cellStyle name="Normal 5 2 7 2 4" xfId="22395" xr:uid="{F1CBA08A-39DC-4886-8E49-E596BF6F82DD}"/>
    <cellStyle name="Normal 5 2 7 2 4 2" xfId="30486" xr:uid="{CB290B4D-5CB7-4D40-B72A-13947AAF9DD8}"/>
    <cellStyle name="Normal 5 2 7 2 5" xfId="28520" xr:uid="{CEA8991E-5E2D-4ECA-A256-CBD88B1D4BB6}"/>
    <cellStyle name="Normal 5 2 7 2 6" xfId="37844" xr:uid="{D3744A18-08FD-474C-8E9C-C077F1D7A591}"/>
    <cellStyle name="Normal 5 2 7 3" xfId="18693" xr:uid="{A60DC63E-BE96-4162-941C-6DD19CAF56B6}"/>
    <cellStyle name="Normal 5 2 7 3 2" xfId="23378" xr:uid="{0B411C79-50CE-4991-9B57-C8DBD7E05B95}"/>
    <cellStyle name="Normal 5 2 7 3 2 2" xfId="31706" xr:uid="{87EBF3A2-3271-4460-9B84-5128CA9438E1}"/>
    <cellStyle name="Normal 5 2 7 3 2 3" xfId="39261" xr:uid="{7BC5B1F9-7B0A-4C56-A435-810033C324C9}"/>
    <cellStyle name="Normal 5 2 7 3 3" xfId="25922" xr:uid="{DBFA40BF-B280-4348-935A-FEDE2B81524C}"/>
    <cellStyle name="Normal 5 2 7 3 3 2" xfId="34887" xr:uid="{42747113-5A2E-4B55-87B4-3CE4FC3EA35B}"/>
    <cellStyle name="Normal 5 2 7 3 3 3" xfId="41256" xr:uid="{BB87EA5E-9E2B-45A3-8638-F0D5175981B5}"/>
    <cellStyle name="Normal 5 2 7 3 4" xfId="21897" xr:uid="{60509A29-4E8A-4DE7-AB07-C67DD7FB0E1C}"/>
    <cellStyle name="Normal 5 2 7 3 4 2" xfId="29895" xr:uid="{EF2F454B-D2F5-4854-999A-45386F7E2CBF}"/>
    <cellStyle name="Normal 5 2 7 3 5" xfId="27963" xr:uid="{644C189F-DE39-4240-B516-9831D8AFEACB}"/>
    <cellStyle name="Normal 5 2 7 3 6" xfId="37262" xr:uid="{C3714569-2385-4E1E-BB55-AA10941753AF}"/>
    <cellStyle name="Normal 5 2 7 4" xfId="22952" xr:uid="{22B1A42A-8B58-44F9-874B-32A306F2B853}"/>
    <cellStyle name="Normal 5 2 7 4 2" xfId="25353" xr:uid="{CCD42C88-0901-459D-BCEA-AA3FE83A42A6}"/>
    <cellStyle name="Normal 5 2 7 4 2 2" xfId="34172" xr:uid="{E2579561-92B7-4FB6-A819-E20C05D56E17}"/>
    <cellStyle name="Normal 5 2 7 4 3" xfId="31178" xr:uid="{7D2C0EB4-AA97-4EAD-8261-8C9AEA433D51}"/>
    <cellStyle name="Normal 5 2 7 4 4" xfId="38610" xr:uid="{82AB2F94-035B-4F67-A0AD-DF6ABC40402A}"/>
    <cellStyle name="Normal 5 2 7 5" xfId="24336" xr:uid="{1CFCBE10-38BB-4168-A044-BD36B1D9EDE9}"/>
    <cellStyle name="Normal 5 2 7 5 2" xfId="32885" xr:uid="{7B577C98-09CB-4D5B-9CBE-8D8C91A896FE}"/>
    <cellStyle name="Normal 5 2 7 5 3" xfId="40547" xr:uid="{F48765C0-A7C3-4AA0-B0ED-50059C5A64E8}"/>
    <cellStyle name="Normal 5 2 7 6" xfId="21361" xr:uid="{C08DDC79-05AA-4F27-B722-AFBE1C52938F}"/>
    <cellStyle name="Normal 5 2 7 6 2" xfId="29288" xr:uid="{3FA9D3BE-92E9-4EE6-B3B0-9F9567B13A27}"/>
    <cellStyle name="Normal 5 2 7 7" xfId="27373" xr:uid="{473096FE-2001-4C84-904A-D986629F2460}"/>
    <cellStyle name="Normal 5 2 7 8" xfId="36520" xr:uid="{0C5AC203-B3C2-4D6D-AA1B-715F301387FA}"/>
    <cellStyle name="Normal 5 2 8" xfId="7224" xr:uid="{334F62F1-552B-4319-95CF-1E8DC26A3F63}"/>
    <cellStyle name="Normal 5 2 8 2" xfId="13671" xr:uid="{F87F901D-9940-4F4B-A156-A551EAB44FDB}"/>
    <cellStyle name="Normal 5 2 8 2 2" xfId="26115" xr:uid="{F71462CA-BC2B-4675-8121-147F0E492A98}"/>
    <cellStyle name="Normal 5 2 8 2 2 2" xfId="35095" xr:uid="{BFDCEF7F-FA2D-4376-8B91-287380278887}"/>
    <cellStyle name="Normal 5 2 8 2 3" xfId="31900" xr:uid="{5170AC59-187F-4400-A431-05B98ACC657B}"/>
    <cellStyle name="Normal 5 2 8 2 4" xfId="39450" xr:uid="{4AC4BF84-7B85-46B9-9412-F3B42692F894}"/>
    <cellStyle name="Normal 5 2 8 3" xfId="17207" xr:uid="{BA0B0CD2-0A88-40E9-9CF3-0C988AA02FEC}"/>
    <cellStyle name="Normal 5 2 8 3 2" xfId="33092" xr:uid="{8FB2F63F-36E3-4DAD-837B-03D6F4D134B1}"/>
    <cellStyle name="Normal 5 2 8 3 3" xfId="41459" xr:uid="{F43094AF-6EBE-44AA-99CD-24390C9E3420}"/>
    <cellStyle name="Normal 5 2 8 4" xfId="22091" xr:uid="{307DFCA1-D7D9-4A05-8667-7E685A5824B3}"/>
    <cellStyle name="Normal 5 2 8 4 2" xfId="30113" xr:uid="{EC422BBA-0175-446E-B188-0E72043D9AA5}"/>
    <cellStyle name="Normal 5 2 8 5" xfId="28174" xr:uid="{1A7D9A2C-23C2-48B7-A57A-6C6AABE9934C}"/>
    <cellStyle name="Normal 5 2 8 6" xfId="37480" xr:uid="{9BEDCCC4-63F2-4CD6-9AA9-09856BC3BBF1}"/>
    <cellStyle name="Normal 5 2 9" xfId="20253" xr:uid="{3BB41A8F-2F78-40D5-A1FF-3DC59BC2182E}"/>
    <cellStyle name="Normal 5 2 9 2" xfId="23079" xr:uid="{21610640-C20C-44E5-8B0F-A689ABAF8FF1}"/>
    <cellStyle name="Normal 5 2 9 2 2" xfId="31359" xr:uid="{76858AC5-5C9F-400B-9085-9BD959A094D4}"/>
    <cellStyle name="Normal 5 2 9 2 3" xfId="38920" xr:uid="{1903A0DA-A6E8-42D0-AB07-6D4F4200032E}"/>
    <cellStyle name="Normal 5 2 9 3" xfId="25608" xr:uid="{F80F2546-4351-4DCD-AB19-00E187D70ACE}"/>
    <cellStyle name="Normal 5 2 9 3 2" xfId="34495" xr:uid="{4A3FD8F1-52C1-4B4B-9F30-44B37FAC6180}"/>
    <cellStyle name="Normal 5 2 9 3 3" xfId="40870" xr:uid="{D6F17008-B1CA-4667-8375-9B3FD8AEA699}"/>
    <cellStyle name="Normal 5 2 9 4" xfId="21540" xr:uid="{A1894670-5305-406E-A3CD-A4B326B62669}"/>
    <cellStyle name="Normal 5 2 9 4 2" xfId="29494" xr:uid="{6D140A5F-3CF4-4444-9E27-507A8482F37F}"/>
    <cellStyle name="Normal 5 2 9 5" xfId="27571" xr:uid="{F326F3FD-952F-4B51-AF22-3C1A0D49EAA3}"/>
    <cellStyle name="Normal 5 2 9 6" xfId="36862" xr:uid="{17E150A6-5513-4577-B763-D952EAB1C45F}"/>
    <cellStyle name="Normal 5 3" xfId="109" xr:uid="{76E7175E-4EB1-4381-B6AD-4771376D03F9}"/>
    <cellStyle name="Normal 5 3 2" xfId="778" xr:uid="{9E882013-17DA-401D-8A93-A27A5C4DAA08}"/>
    <cellStyle name="Normal 5 3 2 10" xfId="36305" xr:uid="{45C20343-4874-4A51-A5BE-46AB58A8D83D}"/>
    <cellStyle name="Normal 5 3 2 11" xfId="7336" xr:uid="{829C2AB1-3F72-4AE8-8959-63E02690AF61}"/>
    <cellStyle name="Normal 5 3 2 2" xfId="8732" xr:uid="{4437CA5A-54EF-4FBC-AD3F-7EBF18625200}"/>
    <cellStyle name="Normal 5 3 2 2 2" xfId="11709" xr:uid="{A179E920-9E39-46E5-9BA2-DC46EC85675F}"/>
    <cellStyle name="Normal 5 3 2 2 2 2" xfId="15288" xr:uid="{A41A5654-47B8-45A0-A381-6C1A5970B058}"/>
    <cellStyle name="Normal 5 3 2 2 2 2 2" xfId="26397" xr:uid="{FA0CD3E7-3C78-4FBF-9D7B-26AEB16281EC}"/>
    <cellStyle name="Normal 5 3 2 2 2 2 2 2" xfId="35441" xr:uid="{5BF2B2F6-D832-45E8-95A2-DDA721562668}"/>
    <cellStyle name="Normal 5 3 2 2 2 2 3" xfId="32181" xr:uid="{D8FE17D6-64C4-4710-922C-228F789C3B5C}"/>
    <cellStyle name="Normal 5 3 2 2 2 2 4" xfId="39790" xr:uid="{01838386-7ADD-4CE0-80A3-4D638D4B6DD9}"/>
    <cellStyle name="Normal 5 3 2 2 2 3" xfId="18815" xr:uid="{5547174F-60D5-4767-9BBF-EA7759955802}"/>
    <cellStyle name="Normal 5 3 2 2 2 3 2" xfId="33420" xr:uid="{E4D3D144-2E6B-44B9-A2FA-DAC7DE03F308}"/>
    <cellStyle name="Normal 5 3 2 2 2 3 3" xfId="41782" xr:uid="{1AD8F6AC-2B73-4AE3-A680-FED5D83357B6}"/>
    <cellStyle name="Normal 5 3 2 2 2 4" xfId="22378" xr:uid="{1D565FE3-DD15-48FB-B3E0-5F0EA935D2E9}"/>
    <cellStyle name="Normal 5 3 2 2 2 4 2" xfId="30465" xr:uid="{AF843FC5-98E4-4DF7-A835-D74611EF692E}"/>
    <cellStyle name="Normal 5 3 2 2 2 5" xfId="28501" xr:uid="{FBAFE016-C846-4F54-A03E-540DD9F18CA3}"/>
    <cellStyle name="Normal 5 3 2 2 2 6" xfId="37823" xr:uid="{40A77D2F-528F-4238-9776-38561B7BC304}"/>
    <cellStyle name="Normal 5 3 2 2 3" xfId="13891" xr:uid="{3962E873-7CEA-4823-89A2-FEAAE37E748D}"/>
    <cellStyle name="Normal 5 3 2 2 3 2" xfId="23361" xr:uid="{34E04545-5690-4EF1-BC06-FB6050B8B961}"/>
    <cellStyle name="Normal 5 3 2 2 3 2 2" xfId="31689" xr:uid="{FBB49BB9-CF97-4DBC-A6DB-81E0A738B663}"/>
    <cellStyle name="Normal 5 3 2 2 3 2 3" xfId="39244" xr:uid="{92FDAEEE-1DA8-4132-98AC-AD83423DEC6D}"/>
    <cellStyle name="Normal 5 3 2 2 3 3" xfId="25903" xr:uid="{D265EBBB-1C81-466E-8A16-111B9B1AF458}"/>
    <cellStyle name="Normal 5 3 2 2 3 3 2" xfId="34863" xr:uid="{39DD30B4-5246-4E70-9F35-700756B7C817}"/>
    <cellStyle name="Normal 5 3 2 2 3 3 3" xfId="41232" xr:uid="{A4EA550A-B3B6-4ABE-B3D9-25838F2BE3A4}"/>
    <cellStyle name="Normal 5 3 2 2 3 4" xfId="21878" xr:uid="{00DFD7C8-F4F2-47D0-A1F2-23B87FF6E0C2}"/>
    <cellStyle name="Normal 5 3 2 2 3 4 2" xfId="29871" xr:uid="{987FE316-0AD4-4275-B1C8-E2D7958CA6D4}"/>
    <cellStyle name="Normal 5 3 2 2 3 5" xfId="27939" xr:uid="{3118DE5B-4813-4847-81E3-261718EA87A4}"/>
    <cellStyle name="Normal 5 3 2 2 3 6" xfId="37238" xr:uid="{7E388DA2-3100-4D5C-94A7-E761EE43B377}"/>
    <cellStyle name="Normal 5 3 2 2 4" xfId="17424" xr:uid="{3F89957B-616D-4D59-92E2-C338A29D13D8}"/>
    <cellStyle name="Normal 5 3 2 2 4 2" xfId="25335" xr:uid="{0427D83C-A914-4045-898B-D3861F30518E}"/>
    <cellStyle name="Normal 5 3 2 2 4 2 2" xfId="34152" xr:uid="{42EE153D-FBC8-4826-9722-68A2AB17ED35}"/>
    <cellStyle name="Normal 5 3 2 2 4 3" xfId="31160" xr:uid="{2570F68C-222F-4F02-9B1B-8F861A79048D}"/>
    <cellStyle name="Normal 5 3 2 2 4 4" xfId="38590" xr:uid="{803B7EC9-5751-42EB-BFA8-DA4438708BD4}"/>
    <cellStyle name="Normal 5 3 2 2 5" xfId="24317" xr:uid="{655DC34C-6047-45F7-921F-EF831AC07F39}"/>
    <cellStyle name="Normal 5 3 2 2 5 2" xfId="32864" xr:uid="{8FEB0C08-B165-4E9D-966B-2009F7ECEA9F}"/>
    <cellStyle name="Normal 5 3 2 2 5 3" xfId="40526" xr:uid="{AE34EED4-64C5-4C2A-9485-F9A9F0ED9606}"/>
    <cellStyle name="Normal 5 3 2 2 6" xfId="21342" xr:uid="{12CA41A1-48DB-42D5-A01A-72F4E40E119C}"/>
    <cellStyle name="Normal 5 3 2 2 6 2" xfId="29264" xr:uid="{53161DD3-98DF-4632-A06F-5E80E9F13A5B}"/>
    <cellStyle name="Normal 5 3 2 2 7" xfId="27352" xr:uid="{CD5D9AB8-3ED6-40BF-B394-AC67DBDFC740}"/>
    <cellStyle name="Normal 5 3 2 2 8" xfId="36496" xr:uid="{348C7313-A30E-4816-BF3E-B923FFC72BF6}"/>
    <cellStyle name="Normal 5 3 2 3" xfId="20233" xr:uid="{52A1A555-FDED-4117-8BFB-569994AF6518}"/>
    <cellStyle name="Normal 5 3 2 3 2" xfId="20891" xr:uid="{27AF54DA-21ED-4BD6-AF59-F0985C33D0F8}"/>
    <cellStyle name="Normal 5 3 2 3 2 2" xfId="23889" xr:uid="{45FB5168-90F1-4993-9AEE-5F7AD93D7AF8}"/>
    <cellStyle name="Normal 5 3 2 3 2 2 2" xfId="26576" xr:uid="{DE7B8661-E493-4DE4-A912-89924E994316}"/>
    <cellStyle name="Normal 5 3 2 3 2 2 2 2" xfId="35637" xr:uid="{2753BEA9-801C-4B82-A8AC-B827071A591C}"/>
    <cellStyle name="Normal 5 3 2 3 2 2 3" xfId="32359" xr:uid="{BA3CBA34-9733-4E1C-BBA8-A054D5B965CC}"/>
    <cellStyle name="Normal 5 3 2 3 2 2 4" xfId="39982" xr:uid="{58939FC9-272B-4D87-A293-4D5B2574CEC4}"/>
    <cellStyle name="Normal 5 3 2 3 2 3" xfId="24852" xr:uid="{29C40EDA-D9A9-4C74-B783-4539FFC92131}"/>
    <cellStyle name="Normal 5 3 2 3 2 3 2" xfId="33606" xr:uid="{921B968F-BE44-4F65-8504-4FFC1F1D5E0A}"/>
    <cellStyle name="Normal 5 3 2 3 2 3 3" xfId="41965" xr:uid="{BA9B0C59-751A-4077-A80F-8CE1C85C72A2}"/>
    <cellStyle name="Normal 5 3 2 3 2 4" xfId="22550" xr:uid="{2B99F0D9-6088-4FB6-8F71-F0E9E9C8B0F9}"/>
    <cellStyle name="Normal 5 3 2 3 2 4 2" xfId="30664" xr:uid="{89F6EC1C-80D2-4D3B-BC28-003E0BDEC047}"/>
    <cellStyle name="Normal 5 3 2 3 2 5" xfId="28687" xr:uid="{4EF71F26-2C6C-44FF-854F-2DC8F43F324E}"/>
    <cellStyle name="Normal 5 3 2 3 2 6" xfId="38022" xr:uid="{EF0563C7-9495-484E-8603-783355C247BF}"/>
    <cellStyle name="Normal 5 3 2 3 3" xfId="20573" xr:uid="{1F3FF0C9-A401-4AE8-B1D8-5CC9FE942D48}"/>
    <cellStyle name="Normal 5 3 2 3 3 2" xfId="23535" xr:uid="{C86FFB10-F5D5-4CA7-ACA1-9AB632E8C54E}"/>
    <cellStyle name="Normal 5 3 2 3 3 2 2" xfId="31867" xr:uid="{D6A8BF5F-83D0-4136-9AAE-5AF7BCEB3697}"/>
    <cellStyle name="Normal 5 3 2 3 3 2 3" xfId="39419" xr:uid="{BB46FC3A-28FB-432E-A2B0-BFC3BAA67FAD}"/>
    <cellStyle name="Normal 5 3 2 3 3 3" xfId="26081" xr:uid="{434B59EE-7162-4AEB-A368-DCB9449E45A9}"/>
    <cellStyle name="Normal 5 3 2 3 3 3 2" xfId="35058" xr:uid="{2B14D5F6-2064-4949-AE72-5505EA9B13B6}"/>
    <cellStyle name="Normal 5 3 2 3 3 3 3" xfId="41424" xr:uid="{C18FF176-5362-4F43-8F8D-8533C075FD7F}"/>
    <cellStyle name="Normal 5 3 2 3 3 4" xfId="22058" xr:uid="{87491A10-756B-40C4-9353-192192072C01}"/>
    <cellStyle name="Normal 5 3 2 3 3 4 2" xfId="30076" xr:uid="{5C74FE3C-54BE-42AE-BC51-C06A3193435C}"/>
    <cellStyle name="Normal 5 3 2 3 3 5" xfId="28135" xr:uid="{8A6CF550-09F3-4623-8F70-B4B36FBC0445}"/>
    <cellStyle name="Normal 5 3 2 3 3 6" xfId="37443" xr:uid="{3771170D-D98C-4A5F-B44F-D3FF36882589}"/>
    <cellStyle name="Normal 5 3 2 3 4" xfId="23059" xr:uid="{7B969D6E-5AD3-4FAE-A397-2E663A9EECC9}"/>
    <cellStyle name="Normal 5 3 2 3 4 2" xfId="25515" xr:uid="{CB3E3996-3142-410B-92F5-A3CC53D324C6}"/>
    <cellStyle name="Normal 5 3 2 3 4 2 2" xfId="34351" xr:uid="{EA442116-2AEE-4E5F-8826-496F91A0EF50}"/>
    <cellStyle name="Normal 5 3 2 3 4 3" xfId="31339" xr:uid="{39FF4E30-F02D-447D-A14F-CEC23BA2A3EF}"/>
    <cellStyle name="Normal 5 3 2 3 4 4" xfId="38785" xr:uid="{DCD940F2-343B-47FA-A4C1-910182A1CC61}"/>
    <cellStyle name="Normal 5 3 2 3 5" xfId="24496" xr:uid="{D9C31201-C78A-4490-9B54-4EB6025A4E2E}"/>
    <cellStyle name="Normal 5 3 2 3 5 2" xfId="33054" xr:uid="{60ED8C31-A34A-4CB9-85E2-3203DCCC9A11}"/>
    <cellStyle name="Normal 5 3 2 3 5 3" xfId="40713" xr:uid="{1A4255D6-BC24-48CB-AE67-9A097D15AA77}"/>
    <cellStyle name="Normal 5 3 2 3 6" xfId="21521" xr:uid="{BE7E59FA-0F4F-4BC0-8C9F-D1792C80D2F2}"/>
    <cellStyle name="Normal 5 3 2 3 6 2" xfId="29468" xr:uid="{F6AF72A0-D746-40D5-AA99-E28E5F22086A}"/>
    <cellStyle name="Normal 5 3 2 3 7" xfId="27542" xr:uid="{F510C86E-6875-4FE7-80A0-7F3167FCA81E}"/>
    <cellStyle name="Normal 5 3 2 3 8" xfId="36699" xr:uid="{8ABE6EA2-264F-497B-B45D-CF969AFE6BC6}"/>
    <cellStyle name="Normal 5 3 2 4" xfId="20684" xr:uid="{0C7FAEEF-9AA5-45C9-8969-B59C26DE88D0}"/>
    <cellStyle name="Normal 5 3 2 4 2" xfId="23657" xr:uid="{6DC7AC83-7C79-4F7D-A204-0BD87FC5351E}"/>
    <cellStyle name="Normal 5 3 2 4 2 2" xfId="26237" xr:uid="{8FC59475-E994-4597-8A12-D9DD26BEE784}"/>
    <cellStyle name="Normal 5 3 2 4 2 2 2" xfId="35255" xr:uid="{E3ED09BF-D2F4-4BF8-BC2D-9BA796E7E972}"/>
    <cellStyle name="Normal 5 3 2 4 2 3" xfId="32022" xr:uid="{3BCA34F8-2CB4-4001-99CA-8B9FB7C01A32}"/>
    <cellStyle name="Normal 5 3 2 4 2 4" xfId="39608" xr:uid="{3C3E7B8C-E9AF-4FA8-957B-220C6DE7311C}"/>
    <cellStyle name="Normal 5 3 2 4 3" xfId="24622" xr:uid="{C62A733E-EAA5-4F05-BA49-3A969C22B57B}"/>
    <cellStyle name="Normal 5 3 2 4 3 2" xfId="33241" xr:uid="{E5A56A3E-B786-498C-B478-6A374AAEB1B1}"/>
    <cellStyle name="Normal 5 3 2 4 3 3" xfId="41606" xr:uid="{BD9735A9-98E5-4505-B8DF-D13A63ED192A}"/>
    <cellStyle name="Normal 5 3 2 4 4" xfId="22213" xr:uid="{452927F1-A86F-4439-B0E7-89CE887D5B19}"/>
    <cellStyle name="Normal 5 3 2 4 4 2" xfId="30274" xr:uid="{961F0EE4-F851-47D9-B181-F1081959F426}"/>
    <cellStyle name="Normal 5 3 2 4 5" xfId="28322" xr:uid="{D0C4B823-96CB-4D8E-A598-74B890E8EF1D}"/>
    <cellStyle name="Normal 5 3 2 4 6" xfId="37640" xr:uid="{A77E708A-1978-40AB-8B27-9FB4256E045C}"/>
    <cellStyle name="Normal 5 3 2 5" xfId="20360" xr:uid="{FFF02224-DBD5-4BFB-B9B5-2F40EE7E4D05}"/>
    <cellStyle name="Normal 5 3 2 5 2" xfId="23209" xr:uid="{530BEB73-278D-4DA8-8FB7-6BF53740F970}"/>
    <cellStyle name="Normal 5 3 2 5 2 2" xfId="31522" xr:uid="{1DF6F621-E6D7-443E-A3DF-B94682E71F59}"/>
    <cellStyle name="Normal 5 3 2 5 2 3" xfId="39080" xr:uid="{4EE297CD-1F27-4A4C-BFE7-536D5C050747}"/>
    <cellStyle name="Normal 5 3 2 5 3" xfId="25744" xr:uid="{22249FE3-8066-416A-BE2B-401F4320BD8E}"/>
    <cellStyle name="Normal 5 3 2 5 3 2" xfId="34674" xr:uid="{CE37F338-F556-4339-BDF5-41DF3083A8A9}"/>
    <cellStyle name="Normal 5 3 2 5 3 3" xfId="41046" xr:uid="{07B62DA0-C7E6-4C7A-BD44-563D1F5BA26A}"/>
    <cellStyle name="Normal 5 3 2 5 4" xfId="21706" xr:uid="{20FD564F-B41C-4ECC-A9DB-711CCAA722A4}"/>
    <cellStyle name="Normal 5 3 2 5 4 2" xfId="29672" xr:uid="{4C9279CE-C3A5-4E78-930F-87938F2F13A0}"/>
    <cellStyle name="Normal 5 3 2 5 5" xfId="27750" xr:uid="{4FA9E7C4-0282-4FFF-B4B4-679BA229A6DF}"/>
    <cellStyle name="Normal 5 3 2 5 6" xfId="37040" xr:uid="{6FFEC7D9-2038-487E-A32D-178568677255}"/>
    <cellStyle name="Normal 5 3 2 6" xfId="22824" xr:uid="{FDD51A2B-03FB-4939-B5E1-8D00300F53A5}"/>
    <cellStyle name="Normal 5 3 2 6 2" xfId="25163" xr:uid="{45680C07-BCB7-409C-8397-E21B5492C73D}"/>
    <cellStyle name="Normal 5 3 2 6 2 2" xfId="33969" xr:uid="{0C9C23D4-6F5F-44A6-B40B-E1497642FEF2}"/>
    <cellStyle name="Normal 5 3 2 6 3" xfId="30990" xr:uid="{19CF4541-A2DD-4BC2-8301-91BC0A446E14}"/>
    <cellStyle name="Normal 5 3 2 6 4" xfId="38412" xr:uid="{E05E2671-6C90-42BF-A209-4CC95FD2ADE0}"/>
    <cellStyle name="Normal 5 3 2 7" xfId="24163" xr:uid="{8748A5A9-6622-499A-A14C-5637545AF9E8}"/>
    <cellStyle name="Normal 5 3 2 7 2" xfId="32685" xr:uid="{C6CF7F99-BB08-4641-AF5D-AEB8AD61C66A}"/>
    <cellStyle name="Normal 5 3 2 7 3" xfId="40350" xr:uid="{DE4E198B-7894-4537-80F3-032FF34FAFB2}"/>
    <cellStyle name="Normal 5 3 2 8" xfId="21169" xr:uid="{D53FD866-471D-46D1-9662-84B6B2626E47}"/>
    <cellStyle name="Normal 5 3 2 8 2" xfId="29066" xr:uid="{929E5B85-6AC1-47C1-9AAA-085ECA22341E}"/>
    <cellStyle name="Normal 5 3 2 9" xfId="27174" xr:uid="{99E1735E-1E40-475F-8AEB-D5829BE05888}"/>
    <cellStyle name="Normal 5 3 3" xfId="687" xr:uid="{7E5485D4-B26C-4EAE-A620-889C500DF82D}"/>
    <cellStyle name="Normal 5 3 3 2" xfId="11004" xr:uid="{D3B9AEEC-3D95-4366-ABC3-6306FF598879}"/>
    <cellStyle name="Normal 5 3 3 3" xfId="11743" xr:uid="{6C95EBCB-CC10-4E00-97C1-BDA4448DB6A3}"/>
    <cellStyle name="Normal 5 3 3 3 2" xfId="15322" xr:uid="{03911A61-0247-4A64-B157-EFF9EB9F1FF0}"/>
    <cellStyle name="Normal 5 3 3 3 3" xfId="18849" xr:uid="{33A2792D-D2D3-42AB-BE75-6FD7744CD1E0}"/>
    <cellStyle name="Normal 5 3 3 4" xfId="13915" xr:uid="{07EED6BB-5364-4F84-A445-29F397852BB8}"/>
    <cellStyle name="Normal 5 3 3 5" xfId="17447" xr:uid="{1AC5E03C-AF28-445D-8621-CB10B6AF1C07}"/>
    <cellStyle name="Normal 5 3 3 6" xfId="9126" xr:uid="{6971010A-0FB7-4AE0-9A12-C2D65C70C4A1}"/>
    <cellStyle name="Normal 5 3 4" xfId="5855" xr:uid="{F2C6925D-D4E5-4E63-A354-AFA5E590D2FB}"/>
    <cellStyle name="Normal 5 3 4 2" xfId="11215" xr:uid="{3737EBA0-9F1F-44BC-A6ED-A769BBB9CD0A}"/>
    <cellStyle name="Normal 5 3 4 2 2" xfId="12680" xr:uid="{7EF95444-456C-4D81-BB37-0DECE5B955C5}"/>
    <cellStyle name="Normal 5 3 4 2 2 2" xfId="16253" xr:uid="{8F559B92-92F6-4805-9FEB-E70A2EAD390B}"/>
    <cellStyle name="Normal 5 3 4 2 2 3" xfId="19780" xr:uid="{7CCD8F77-75F1-493F-BC27-10C6C068C247}"/>
    <cellStyle name="Normal 5 3 4 2 3" xfId="14811" xr:uid="{C0E07E94-589D-406A-9FA0-9CF8B9EEB354}"/>
    <cellStyle name="Normal 5 3 4 2 4" xfId="18338" xr:uid="{94E544E3-2D1F-41E1-951C-BDA1F2A28DD3}"/>
    <cellStyle name="Normal 5 3 4 3" xfId="11643" xr:uid="{99DE4764-2E42-4DA8-9E13-C8A30816301B}"/>
    <cellStyle name="Normal 5 3 4 3 2" xfId="15226" xr:uid="{B698ECB2-E9E6-4790-AA64-264177192F6F}"/>
    <cellStyle name="Normal 5 3 4 3 3" xfId="18753" xr:uid="{AFC49F52-51FF-4077-BC07-3CB1ABAA249E}"/>
    <cellStyle name="Normal 5 3 4 4" xfId="13831" xr:uid="{FAD45A0D-C007-4D89-8F60-E894FDB0D53F}"/>
    <cellStyle name="Normal 5 3 4 5" xfId="17366" xr:uid="{E784F576-FBFB-427A-B951-A666A667F0D9}"/>
    <cellStyle name="Normal 5 3 4 6" xfId="8074" xr:uid="{A6124817-1241-466B-A03D-5D2E5AA87608}"/>
    <cellStyle name="Normal 5 3 5" xfId="10788" xr:uid="{36C8A3BE-B664-4EA7-978E-73488E7342AF}"/>
    <cellStyle name="Normal 5 3 5 2" xfId="12273" xr:uid="{FA9EFA36-0AC8-46EB-BE69-EF3296FF30D8}"/>
    <cellStyle name="Normal 5 3 5 2 2" xfId="15846" xr:uid="{00D013B5-9D70-4579-B13F-BCCE8D8131BA}"/>
    <cellStyle name="Normal 5 3 5 2 3" xfId="19373" xr:uid="{1C6ED8E4-D507-48E1-A56D-A9828522466C}"/>
    <cellStyle name="Normal 5 3 5 3" xfId="14420" xr:uid="{408141EE-3224-4141-B32F-AF3D7B74585A}"/>
    <cellStyle name="Normal 5 3 5 4" xfId="17947" xr:uid="{562FC5E1-D980-499C-9032-2F9FC91AA171}"/>
    <cellStyle name="Normal 5 3 6" xfId="6451" xr:uid="{24AB44DD-F555-4771-95B7-2B2299AE2517}"/>
    <cellStyle name="Normal 5 4" xfId="166" xr:uid="{BD933E49-D46D-4B35-BD37-B5A60F4E5DF3}"/>
    <cellStyle name="Normal 5 4 2" xfId="7407" xr:uid="{172900D4-33FB-4E45-B1C0-CE4CC16E2AE8}"/>
    <cellStyle name="Normal 5 4 3" xfId="9127" xr:uid="{A35E929B-724B-477B-BA40-C680348AB046}"/>
    <cellStyle name="Normal 5 4 3 2" xfId="11744" xr:uid="{597EA7F8-480C-424F-A6C2-E92F1C54A3EA}"/>
    <cellStyle name="Normal 5 4 3 2 2" xfId="15323" xr:uid="{AA824366-5BBF-4FC1-BA43-F6FB109850D2}"/>
    <cellStyle name="Normal 5 4 3 2 3" xfId="18850" xr:uid="{9F904191-3CD6-4007-A774-1D395E957F39}"/>
    <cellStyle name="Normal 5 4 3 3" xfId="13916" xr:uid="{3E691BD2-529D-4BDD-81A8-81771E9A3A69}"/>
    <cellStyle name="Normal 5 4 3 4" xfId="17448" xr:uid="{6B84F37C-01F4-40F8-A364-8556A7357DF6}"/>
    <cellStyle name="Normal 5 4 4" xfId="8075" xr:uid="{9880336E-CFD9-4475-99D5-A51D23516292}"/>
    <cellStyle name="Normal 5 4 4 2" xfId="11644" xr:uid="{06CAB541-2536-4DA6-B031-F7FDB13080FB}"/>
    <cellStyle name="Normal 5 4 4 2 2" xfId="15227" xr:uid="{1EBB9D38-DFAC-47FD-94DD-DA589B8B2FC6}"/>
    <cellStyle name="Normal 5 4 4 2 3" xfId="18754" xr:uid="{93910402-6615-465A-830F-4B0C1AA3818D}"/>
    <cellStyle name="Normal 5 4 4 3" xfId="13832" xr:uid="{F7F9468B-C3AB-4935-9A6F-9D4A788CF273}"/>
    <cellStyle name="Normal 5 4 4 4" xfId="17367" xr:uid="{4A059463-56F5-43EE-80AC-70CAE675F896}"/>
    <cellStyle name="Normal 5 4 5" xfId="6960" xr:uid="{61081879-C955-402E-80E9-F215474C0EAB}"/>
    <cellStyle name="Normal 5 5" xfId="151" xr:uid="{38328CA3-E3E1-4282-B974-C92B1E3D3591}"/>
    <cellStyle name="Normal 5 5 10" xfId="27118" xr:uid="{0B4820DD-4A42-480A-A4C3-A7641DEC3F51}"/>
    <cellStyle name="Normal 5 5 11" xfId="36241" xr:uid="{D1043FCE-8CF3-4DCF-BCE3-1B8485485FBA}"/>
    <cellStyle name="Normal 5 5 12" xfId="7499" xr:uid="{2A4E5921-BF58-4366-91AC-4E95C6F74899}"/>
    <cellStyle name="Normal 5 5 2" xfId="7408" xr:uid="{C58D2359-549C-4547-B030-23D0E0084CC5}"/>
    <cellStyle name="Normal 5 5 2 2" xfId="20729" xr:uid="{C817483E-B121-49F2-9C98-6986E308FD54}"/>
    <cellStyle name="Normal 5 5 2 2 2" xfId="23709" xr:uid="{E6C854BB-F77F-4940-8579-2A0D73930DC0}"/>
    <cellStyle name="Normal 5 5 2 2 2 2" xfId="26336" xr:uid="{7D419E4A-F28C-4E57-B028-B220A857BC0D}"/>
    <cellStyle name="Normal 5 5 2 2 2 2 2" xfId="35380" xr:uid="{01E1F5EB-4C6F-4B1B-98CC-E72FDCEC8E93}"/>
    <cellStyle name="Normal 5 5 2 2 2 3" xfId="32121" xr:uid="{E0AFBC78-7C46-4617-BDC4-01C936BA4C03}"/>
    <cellStyle name="Normal 5 5 2 2 2 4" xfId="39733" xr:uid="{5F78AA03-E007-4B6D-875C-1176A20148DE}"/>
    <cellStyle name="Normal 5 5 2 2 3" xfId="24675" xr:uid="{1A7C337F-D6AD-48FD-BC70-942254CD8AA4}"/>
    <cellStyle name="Normal 5 5 2 2 3 2" xfId="33359" xr:uid="{F7499A69-F557-40F6-ABCA-26CD2E6C95A3}"/>
    <cellStyle name="Normal 5 5 2 2 3 3" xfId="41724" xr:uid="{85888C50-7FD8-4CDA-AE6A-6818BDD9950C}"/>
    <cellStyle name="Normal 5 5 2 2 4" xfId="22321" xr:uid="{C22703B7-1BE8-40C0-93E4-9D116FEC1AD1}"/>
    <cellStyle name="Normal 5 5 2 2 4 2" xfId="30406" xr:uid="{82F60F97-28B2-43B0-A394-360450862E7C}"/>
    <cellStyle name="Normal 5 5 2 2 5" xfId="28440" xr:uid="{037F7106-A873-4505-9EC0-6B8DB6DDB8FC}"/>
    <cellStyle name="Normal 5 5 2 2 6" xfId="37764" xr:uid="{ADC8AA42-4B66-46D8-977E-2FDFC07F4D98}"/>
    <cellStyle name="Normal 5 5 2 3" xfId="20411" xr:uid="{0D216079-4C6B-4D35-9D3B-7E85835CA699}"/>
    <cellStyle name="Normal 5 5 2 3 2" xfId="23302" xr:uid="{E5CE5C16-7781-4F66-97F1-A86290647943}"/>
    <cellStyle name="Normal 5 5 2 3 2 2" xfId="31630" xr:uid="{9B8766C6-E529-4B68-907A-9AD13BBA96C8}"/>
    <cellStyle name="Normal 5 5 2 3 2 3" xfId="39188" xr:uid="{C55FA8A5-4822-4C3A-AC38-CFDFEB2E27FF}"/>
    <cellStyle name="Normal 5 5 2 3 3" xfId="25843" xr:uid="{F4B50528-CE47-40CB-83E6-0AFBE6FA0F44}"/>
    <cellStyle name="Normal 5 5 2 3 3 2" xfId="34799" xr:uid="{FF031167-838C-4BD4-AFFC-FB94E180DB12}"/>
    <cellStyle name="Normal 5 5 2 3 3 3" xfId="41171" xr:uid="{98FAC8C3-E605-4CA1-B9EA-94EC1C7CB8BF}"/>
    <cellStyle name="Normal 5 5 2 3 4" xfId="21821" xr:uid="{6671CF59-3369-4C91-8110-6094971F80C4}"/>
    <cellStyle name="Normal 5 5 2 3 4 2" xfId="29810" xr:uid="{55FB5E74-9BAE-4185-B9AB-5DB52F8A0981}"/>
    <cellStyle name="Normal 5 5 2 3 5" xfId="27875" xr:uid="{29E37EB3-9A56-45F7-8CA8-FEB6174D46D8}"/>
    <cellStyle name="Normal 5 5 2 3 6" xfId="37177" xr:uid="{9BF2D76F-3F79-418E-9BB3-CBE568882966}"/>
    <cellStyle name="Normal 5 5 2 4" xfId="22881" xr:uid="{9577CB99-1343-4DCD-A571-5FE228F0EA68}"/>
    <cellStyle name="Normal 5 5 2 4 2" xfId="25273" xr:uid="{84F38BFA-0D60-43B9-935D-EB34E2614EC8}"/>
    <cellStyle name="Normal 5 5 2 4 2 2" xfId="34090" xr:uid="{9F5E225F-CA98-4D5A-9A51-CEA8FBA12AED}"/>
    <cellStyle name="Normal 5 5 2 4 3" xfId="31099" xr:uid="{FFCAB499-D61A-4201-BF8D-DD05465C19FA}"/>
    <cellStyle name="Normal 5 5 2 4 4" xfId="38532" xr:uid="{21F43C0B-48C8-42B3-BF88-A957FB5B00BB}"/>
    <cellStyle name="Normal 5 5 2 5" xfId="24257" xr:uid="{32FCAAD9-C30A-4963-A70D-A99ED5ACFD00}"/>
    <cellStyle name="Normal 5 5 2 5 2" xfId="32802" xr:uid="{F85FF5C5-6063-4FDE-A65D-284A4049AA84}"/>
    <cellStyle name="Normal 5 5 2 5 3" xfId="40467" xr:uid="{518F7C2F-44B8-4B2A-ABD2-13AE3D2EE7FE}"/>
    <cellStyle name="Normal 5 5 2 6" xfId="21284" xr:uid="{8C7B44D9-3CF4-428F-80D1-90BB92AE1E64}"/>
    <cellStyle name="Normal 5 5 2 6 2" xfId="29203" xr:uid="{427F1A96-856B-49BD-8D01-B747A7117F03}"/>
    <cellStyle name="Normal 5 5 2 7" xfId="27290" xr:uid="{D63EEBB2-AC73-430A-91DF-7ABC9815306B}"/>
    <cellStyle name="Normal 5 5 2 8" xfId="36436" xr:uid="{980EDC23-4586-460E-88D5-5A1D352129E9}"/>
    <cellStyle name="Normal 5 5 2 9" xfId="20082" xr:uid="{4F9588A8-64B3-4B94-908C-2C27C773EFBD}"/>
    <cellStyle name="Normal 5 5 3" xfId="8714" xr:uid="{97D6EBF8-9AAC-4904-8EEA-366DAAA63A35}"/>
    <cellStyle name="Normal 5 5 3 2" xfId="11691" xr:uid="{C533DEF2-3080-4ADD-9426-7ADB43BF6E5E}"/>
    <cellStyle name="Normal 5 5 3 2 2" xfId="15270" xr:uid="{D695BFF8-BE00-4F41-B64D-F443D79FFFA8}"/>
    <cellStyle name="Normal 5 5 3 2 2 2" xfId="26522" xr:uid="{6BA9C9DF-5156-431D-A0C1-ACA1FBA30E03}"/>
    <cellStyle name="Normal 5 5 3 2 2 2 2" xfId="35577" xr:uid="{38849EE4-8CA5-4424-9187-4DE5311A788E}"/>
    <cellStyle name="Normal 5 5 3 2 2 3" xfId="32305" xr:uid="{FAC190AC-36E5-4008-9E4F-A6B75B1D95A8}"/>
    <cellStyle name="Normal 5 5 3 2 2 4" xfId="39922" xr:uid="{D7E8971F-800A-41D5-9C41-0A62C3E7CBB0}"/>
    <cellStyle name="Normal 5 5 3 2 3" xfId="18797" xr:uid="{B7F145B0-CAF1-4EFC-A840-F1EFD7B59895}"/>
    <cellStyle name="Normal 5 5 3 2 3 2" xfId="33547" xr:uid="{AFA20277-E8B7-4305-B63A-E67C2D1B3A54}"/>
    <cellStyle name="Normal 5 5 3 2 3 3" xfId="41906" xr:uid="{20F0B22F-52A0-4C97-A0D4-F5CEB4324C7E}"/>
    <cellStyle name="Normal 5 5 3 2 4" xfId="22497" xr:uid="{B33DD95F-1A52-4B97-9EDD-340D65197287}"/>
    <cellStyle name="Normal 5 5 3 2 4 2" xfId="30604" xr:uid="{D9E784B3-F96F-4036-AE5B-CEADF44C3213}"/>
    <cellStyle name="Normal 5 5 3 2 5" xfId="28628" xr:uid="{7794CBE7-A106-42EA-B5CD-0F1527A698D1}"/>
    <cellStyle name="Normal 5 5 3 2 6" xfId="37962" xr:uid="{05B1EE0B-404A-4241-9A25-1384117BE9A5}"/>
    <cellStyle name="Normal 5 5 3 3" xfId="13873" xr:uid="{702A4299-D526-4145-8DD9-B46726507610}"/>
    <cellStyle name="Normal 5 5 3 3 2" xfId="23482" xr:uid="{25B1FD3C-4E2B-4E37-B4F2-2F88A4C01D21}"/>
    <cellStyle name="Normal 5 5 3 3 2 2" xfId="31813" xr:uid="{4CB394D4-B6D0-471D-A96D-D9D38BB7B412}"/>
    <cellStyle name="Normal 5 5 3 3 2 3" xfId="39365" xr:uid="{095EEE45-6A03-4FD2-9EE0-7608BE4DE939}"/>
    <cellStyle name="Normal 5 5 3 3 3" xfId="26028" xr:uid="{B9EFCFE8-3C07-4FC5-B105-6D6B9A9F2817}"/>
    <cellStyle name="Normal 5 5 3 3 3 2" xfId="34997" xr:uid="{7EE278F8-CAC8-424F-BE4C-DF0D6DCD4CDB}"/>
    <cellStyle name="Normal 5 5 3 3 3 3" xfId="41363" xr:uid="{2B97443C-C152-4FEA-9A60-310FAD3746BF}"/>
    <cellStyle name="Normal 5 5 3 3 4" xfId="22004" xr:uid="{2A44EB19-E1DC-4A0D-B218-1ACFDAD2780D}"/>
    <cellStyle name="Normal 5 5 3 3 4 2" xfId="30015" xr:uid="{C4A7C1BE-06B3-4FC2-8C3C-6F3535C15AB5}"/>
    <cellStyle name="Normal 5 5 3 3 5" xfId="28074" xr:uid="{8FA1F6DD-64F3-4C03-904F-D96B3408A3E9}"/>
    <cellStyle name="Normal 5 5 3 3 6" xfId="37382" xr:uid="{976064CA-1414-4BC8-99B3-37C9E85A51FF}"/>
    <cellStyle name="Normal 5 5 3 4" xfId="17406" xr:uid="{BE55F88E-E9A2-4D44-BFEE-32F1D5FBF8B2}"/>
    <cellStyle name="Normal 5 5 3 4 2" xfId="25461" xr:uid="{D2E44791-6AD7-4259-9022-E8DB43E935C8}"/>
    <cellStyle name="Normal 5 5 3 4 2 2" xfId="34292" xr:uid="{A1238A98-0F1D-441D-A943-E27C6765D525}"/>
    <cellStyle name="Normal 5 5 3 4 3" xfId="31285" xr:uid="{EC183B1E-7219-497D-B915-71B5AB43465E}"/>
    <cellStyle name="Normal 5 5 3 4 4" xfId="38726" xr:uid="{CF0D77F3-E5D6-4009-B0D1-A24C985BB1C2}"/>
    <cellStyle name="Normal 5 5 3 5" xfId="24442" xr:uid="{75AB6424-A7B9-46B7-8F9B-43B52C4A88C9}"/>
    <cellStyle name="Normal 5 5 3 5 2" xfId="32994" xr:uid="{E2CABA74-4433-4003-8CCA-904B8A0F0E45}"/>
    <cellStyle name="Normal 5 5 3 5 3" xfId="40653" xr:uid="{7035ADE6-CB8A-43CF-AA53-E5BFF2CBCD07}"/>
    <cellStyle name="Normal 5 5 3 6" xfId="21466" xr:uid="{F4E59AD2-4264-4D21-8E4A-1C87A20FC66E}"/>
    <cellStyle name="Normal 5 5 3 6 2" xfId="29407" xr:uid="{7A418C8C-8675-4C2D-A723-524B4DEB520A}"/>
    <cellStyle name="Normal 5 5 3 7" xfId="27482" xr:uid="{8909A626-8145-44E8-892D-73D48E8252A0}"/>
    <cellStyle name="Normal 5 5 3 8" xfId="36638" xr:uid="{D3C25680-9D0E-47FF-A43A-890181657E9F}"/>
    <cellStyle name="Normal 5 5 4" xfId="20918" xr:uid="{DE5BDBE9-E9DF-4566-80A7-A76F7B782708}"/>
    <cellStyle name="Normal 5 5 4 2" xfId="23930" xr:uid="{756D052F-6977-4542-A628-DA17E479E10C}"/>
    <cellStyle name="Normal 5 5 4 2 2" xfId="26650" xr:uid="{4040E182-7A8B-4746-BD39-CE39967FB611}"/>
    <cellStyle name="Normal 5 5 4 2 2 2" xfId="35736" xr:uid="{34E25321-8D91-4521-86E3-6EA75B8B6254}"/>
    <cellStyle name="Normal 5 5 4 2 2 3" xfId="40081" xr:uid="{D5178DA6-6FB4-4B12-8D68-351A6064C125}"/>
    <cellStyle name="Normal 5 5 4 2 3" xfId="32427" xr:uid="{13CD3EA7-633B-4091-A73A-FF89A220DA1F}"/>
    <cellStyle name="Normal 5 5 4 2 3 2" xfId="42065" xr:uid="{81EED6E5-C9B5-469E-A972-3CCBAF4E9FA2}"/>
    <cellStyle name="Normal 5 5 4 2 4" xfId="38115" xr:uid="{7B96BE4F-4AAF-4B0D-934C-D9F7B3D963C2}"/>
    <cellStyle name="Normal 5 5 4 3" xfId="25559" xr:uid="{CB3E8640-19CA-4F2F-93B8-FACCC8B0344F}"/>
    <cellStyle name="Normal 5 5 4 3 2" xfId="34438" xr:uid="{1B0252AD-DAAF-4485-87E2-61EB4A3A09AE}"/>
    <cellStyle name="Normal 5 5 4 3 3" xfId="38869" xr:uid="{8E5EFA26-DB4E-4B59-8053-9D6B4A007FDA}"/>
    <cellStyle name="Normal 5 5 4 4" xfId="24920" xr:uid="{A37E5AFE-503A-4305-A9FF-057C13B1732F}"/>
    <cellStyle name="Normal 5 5 4 4 2" xfId="33703" xr:uid="{F0BDA538-FB1E-4704-850B-770FBC5A9E64}"/>
    <cellStyle name="Normal 5 5 4 4 3" xfId="40812" xr:uid="{64005035-D40D-4C4D-8C8C-2D85A0950F3F}"/>
    <cellStyle name="Normal 5 5 4 5" xfId="22637" xr:uid="{5AB597F1-AE1B-40CE-9140-621C2E253287}"/>
    <cellStyle name="Normal 5 5 4 5 2" xfId="30768" xr:uid="{864D3090-AE63-4396-81EB-8562B277F197}"/>
    <cellStyle name="Normal 5 5 4 6" xfId="28788" xr:uid="{AFD3AF66-F1A8-45FE-8978-ACDEA02D83CB}"/>
    <cellStyle name="Normal 5 5 4 7" xfId="36804" xr:uid="{E9D00297-6F23-40AE-98A3-E49499F12655}"/>
    <cellStyle name="Normal 5 5 5" xfId="20639" xr:uid="{E333935F-0E9C-4FF2-B34D-6869FEC64A1F}"/>
    <cellStyle name="Normal 5 5 5 2" xfId="23605" xr:uid="{86DCC911-F56E-4534-8667-F78036664CB5}"/>
    <cellStyle name="Normal 5 5 5 2 2" xfId="26185" xr:uid="{BC98C9AE-E394-4760-A238-10CB869AA54D}"/>
    <cellStyle name="Normal 5 5 5 2 2 2" xfId="35199" xr:uid="{EEA0E957-EBBD-4E02-915E-D8416072D803}"/>
    <cellStyle name="Normal 5 5 5 2 3" xfId="31970" xr:uid="{C0F4C958-FADC-444D-B682-141B03EE922E}"/>
    <cellStyle name="Normal 5 5 5 2 4" xfId="39552" xr:uid="{BE8A4EC9-61DD-4F02-92A6-8920E9EBDFBA}"/>
    <cellStyle name="Normal 5 5 5 3" xfId="24570" xr:uid="{6CBAD2DF-355D-417A-B9E5-3C84EB1B4BDB}"/>
    <cellStyle name="Normal 5 5 5 3 2" xfId="33186" xr:uid="{6710AE2A-68C2-4571-A823-AFF46D83AD79}"/>
    <cellStyle name="Normal 5 5 5 3 3" xfId="41551" xr:uid="{6E0470B3-1912-41E7-AFF1-5BFC715DE12E}"/>
    <cellStyle name="Normal 5 5 5 4" xfId="22161" xr:uid="{C4C47446-85C7-4B2C-A532-66C2689141F9}"/>
    <cellStyle name="Normal 5 5 5 4 2" xfId="30218" xr:uid="{7520BD54-5584-4D4A-BE40-10445A2619ED}"/>
    <cellStyle name="Normal 5 5 5 5" xfId="28267" xr:uid="{7A84500C-2108-4044-8C52-0B4169F8ABAE}"/>
    <cellStyle name="Normal 5 5 5 6" xfId="37584" xr:uid="{27A43FEC-5279-43A7-923A-4517422A334A}"/>
    <cellStyle name="Normal 5 5 6" xfId="20314" xr:uid="{934E2281-4B6F-4977-A845-47C5B8D6938B}"/>
    <cellStyle name="Normal 5 5 6 2" xfId="23157" xr:uid="{3BB34499-7CED-4360-98B7-A46ED795FA0C}"/>
    <cellStyle name="Normal 5 5 6 2 2" xfId="31468" xr:uid="{CEC259AF-55C5-4E8C-A625-A58B5B9C9EE3}"/>
    <cellStyle name="Normal 5 5 6 2 3" xfId="39026" xr:uid="{7CD94B31-9E70-41A0-9E5F-0A1823A06C6C}"/>
    <cellStyle name="Normal 5 5 6 3" xfId="25689" xr:uid="{BAB472F3-4645-4838-A92F-2DC81493C20C}"/>
    <cellStyle name="Normal 5 5 6 3 2" xfId="34615" xr:uid="{0810787E-FAAE-459E-B4FD-F05E6E387B02}"/>
    <cellStyle name="Normal 5 5 6 3 3" xfId="40987" xr:uid="{0B10CA99-F413-4EE7-B106-85AB31B42219}"/>
    <cellStyle name="Normal 5 5 6 4" xfId="21649" xr:uid="{650BAA11-BFDA-4820-A145-51B48F2EE314}"/>
    <cellStyle name="Normal 5 5 6 4 2" xfId="29613" xr:uid="{B9073B20-F96B-448F-BBDC-AA580A51891A}"/>
    <cellStyle name="Normal 5 5 6 5" xfId="27691" xr:uid="{B94A68C9-2ACE-40D6-9EE5-CB033D47DA73}"/>
    <cellStyle name="Normal 5 5 6 6" xfId="36981" xr:uid="{D02659FD-9ED6-4D5F-BD6D-9AE0831D3BD7}"/>
    <cellStyle name="Normal 5 5 7" xfId="22773" xr:uid="{65F9FAE0-CE1D-4558-94FB-6AC88C3296DC}"/>
    <cellStyle name="Normal 5 5 7 2" xfId="25110" xr:uid="{A96E9A6A-AB5A-400B-ADC1-989856AC3D43}"/>
    <cellStyle name="Normal 5 5 7 2 2" xfId="33914" xr:uid="{DDE70092-1A07-4604-9645-6C5C01E5D1E7}"/>
    <cellStyle name="Normal 5 5 7 3" xfId="30937" xr:uid="{0BBC3803-9AD8-4D3A-B946-0B4DAA7F2A60}"/>
    <cellStyle name="Normal 5 5 7 4" xfId="38355" xr:uid="{8BAA7496-E313-4AA7-B5BD-CB4881F818F2}"/>
    <cellStyle name="Normal 5 5 8" xfId="24111" xr:uid="{8FEB197C-45B6-4B0D-AB03-C3BD01140541}"/>
    <cellStyle name="Normal 5 5 8 2" xfId="32629" xr:uid="{CAF9323C-D67F-4FB6-83F1-FAE61C1FBE8A}"/>
    <cellStyle name="Normal 5 5 8 3" xfId="40294" xr:uid="{52933A14-FA9C-4ADD-AAD7-77C6955B3B1E}"/>
    <cellStyle name="Normal 5 5 9" xfId="21111" xr:uid="{2DB86F77-F0AC-443C-BB8B-579C296FEDE3}"/>
    <cellStyle name="Normal 5 5 9 2" xfId="29003" xr:uid="{B209121A-D0E0-440C-85AD-1398D99AF2BA}"/>
    <cellStyle name="Normal 5 6" xfId="7368" xr:uid="{3F76EC39-8A7E-47AE-A3B8-0AE6AD42C351}"/>
    <cellStyle name="Normal 5 6 10" xfId="36240" xr:uid="{81ECFB1D-C786-4E3A-B16A-86A998737951}"/>
    <cellStyle name="Normal 5 6 2" xfId="7409" xr:uid="{1445454C-B451-4366-A371-3B9E32404CD3}"/>
    <cellStyle name="Normal 5 6 2 2" xfId="9825" xr:uid="{17C4F55D-D676-4264-8075-C8A05B0D104A}"/>
    <cellStyle name="Normal 5 6 2 2 2" xfId="11859" xr:uid="{9A21AD16-4E93-4EF5-BC4E-5DF454912847}"/>
    <cellStyle name="Normal 5 6 2 2 2 2" xfId="15438" xr:uid="{DB1FB0BD-4110-4165-A338-43923ED7855D}"/>
    <cellStyle name="Normal 5 6 2 2 2 2 2" xfId="35379" xr:uid="{65FEF980-D817-4312-969A-408F990F646D}"/>
    <cellStyle name="Normal 5 6 2 2 2 3" xfId="18965" xr:uid="{C177F019-CAF7-444E-ABC7-F40DD44BF40F}"/>
    <cellStyle name="Normal 5 6 2 2 2 4" xfId="39732" xr:uid="{3DC7DE52-DB63-4DD0-8149-F1F71907D792}"/>
    <cellStyle name="Normal 5 6 2 2 3" xfId="14032" xr:uid="{0F68424B-41C2-486C-AEAB-6D24F15A1C98}"/>
    <cellStyle name="Normal 5 6 2 2 3 2" xfId="33358" xr:uid="{0F8F23A7-F9BE-4625-A585-ACA8BEA2E647}"/>
    <cellStyle name="Normal 5 6 2 2 3 3" xfId="41723" xr:uid="{44B26131-133B-4502-96D3-CC048D8BF5F2}"/>
    <cellStyle name="Normal 5 6 2 2 4" xfId="17561" xr:uid="{F1E8D8BC-215B-4C44-9A35-5F56C7EF05C6}"/>
    <cellStyle name="Normal 5 6 2 2 4 2" xfId="30405" xr:uid="{D5DCACC2-823B-4902-B459-69E6ECA69D62}"/>
    <cellStyle name="Normal 5 6 2 2 5" xfId="28439" xr:uid="{678476A5-B042-4A4C-8345-285CAB792219}"/>
    <cellStyle name="Normal 5 6 2 2 6" xfId="37763" xr:uid="{4620F097-4CD7-49A6-8996-A295E9B08EA1}"/>
    <cellStyle name="Normal 5 6 2 3" xfId="8848" xr:uid="{318950A8-5D46-4F00-899E-6E68A71DDD25}"/>
    <cellStyle name="Normal 5 6 2 3 2" xfId="23301" xr:uid="{54B71C5A-7F6E-4D5E-8BD1-D76AD50F4375}"/>
    <cellStyle name="Normal 5 6 2 3 2 2" xfId="31629" xr:uid="{B4742B26-4E23-428C-984E-E8CC5C107035}"/>
    <cellStyle name="Normal 5 6 2 3 2 3" xfId="39187" xr:uid="{3ACA2716-31F0-4BBB-A4DD-284A7624425A}"/>
    <cellStyle name="Normal 5 6 2 3 3" xfId="25842" xr:uid="{08D2AB9F-512D-4F94-9E04-A72FCD77C0F0}"/>
    <cellStyle name="Normal 5 6 2 3 3 2" xfId="34798" xr:uid="{67BBD2E5-EC72-4193-807B-F0312A4B6C18}"/>
    <cellStyle name="Normal 5 6 2 3 3 3" xfId="41170" xr:uid="{82D432BA-4018-4655-95AE-5938F6646E9F}"/>
    <cellStyle name="Normal 5 6 2 3 4" xfId="21820" xr:uid="{469B8439-E47D-4136-834C-CC494F0F17E1}"/>
    <cellStyle name="Normal 5 6 2 3 4 2" xfId="29809" xr:uid="{70B79AF6-1297-439F-A3B6-EC617B37B42D}"/>
    <cellStyle name="Normal 5 6 2 3 5" xfId="27874" xr:uid="{BAB20FF4-CF39-48B2-A979-3FB56DB7B7B4}"/>
    <cellStyle name="Normal 5 6 2 3 6" xfId="37176" xr:uid="{9843AFB9-4A01-4206-B663-846299289EE4}"/>
    <cellStyle name="Normal 5 6 2 3 7" xfId="20410" xr:uid="{9CB29DA5-5E20-4951-9237-B1BF44517ECE}"/>
    <cellStyle name="Normal 5 6 2 4" xfId="8700" xr:uid="{34955C76-FCFB-4A67-ADAB-649603464B85}"/>
    <cellStyle name="Normal 5 6 2 4 2" xfId="11677" xr:uid="{E3DFF299-23D6-4876-84B7-C75A141DC6C2}"/>
    <cellStyle name="Normal 5 6 2 4 2 2" xfId="15256" xr:uid="{17E4F7D5-6350-4334-BE5D-2F70ABB490EE}"/>
    <cellStyle name="Normal 5 6 2 4 2 3" xfId="18783" xr:uid="{AFBFE0BC-28B0-4090-8DC9-419B9A9E406A}"/>
    <cellStyle name="Normal 5 6 2 4 3" xfId="13860" xr:uid="{03B14741-D886-4844-91D6-9CBFEF2308EA}"/>
    <cellStyle name="Normal 5 6 2 4 4" xfId="17393" xr:uid="{5E83D17F-7132-49B5-A44F-618952474844}"/>
    <cellStyle name="Normal 5 6 2 5" xfId="24256" xr:uid="{1E75C972-34E9-4166-A5B3-E0E00BB2C570}"/>
    <cellStyle name="Normal 5 6 2 5 2" xfId="32801" xr:uid="{2C2F4B45-93EE-44C8-A93E-4929B8ED7BA3}"/>
    <cellStyle name="Normal 5 6 2 5 3" xfId="40466" xr:uid="{B68055A4-9CAF-4962-BB9D-DC2A24E73677}"/>
    <cellStyle name="Normal 5 6 2 6" xfId="21283" xr:uid="{77F8F2D4-2C4B-4A12-A7B5-BCA23B7A0420}"/>
    <cellStyle name="Normal 5 6 2 6 2" xfId="29202" xr:uid="{27983706-6CC9-4CAF-B0D0-435872CFBF99}"/>
    <cellStyle name="Normal 5 6 2 7" xfId="27289" xr:uid="{69B99E55-6706-45B0-95EC-669D26CDD9E3}"/>
    <cellStyle name="Normal 5 6 2 8" xfId="36435" xr:uid="{3DD4FF1E-CE17-4384-AF01-D62191439FEB}"/>
    <cellStyle name="Normal 5 6 3" xfId="9128" xr:uid="{0C24E49E-01E3-49AF-99D1-EC0F2C5017BA}"/>
    <cellStyle name="Normal 5 6 3 2" xfId="11745" xr:uid="{772A6249-87C0-44BE-AB93-0E3FF8C4579C}"/>
    <cellStyle name="Normal 5 6 3 2 2" xfId="15324" xr:uid="{9C262AB5-D574-46EC-B8A6-6410C8371BBB}"/>
    <cellStyle name="Normal 5 6 3 2 2 2" xfId="26521" xr:uid="{A4BDCC2C-F5C2-4608-9A45-3E9F40EE110A}"/>
    <cellStyle name="Normal 5 6 3 2 2 2 2" xfId="35576" xr:uid="{2EA74095-A4DD-4C52-9664-B8AC650D80DA}"/>
    <cellStyle name="Normal 5 6 3 2 2 3" xfId="32304" xr:uid="{72BC17ED-BA9B-4711-A51F-02F82FCCB86B}"/>
    <cellStyle name="Normal 5 6 3 2 2 4" xfId="39921" xr:uid="{C7B5C7C8-3C17-4451-A048-C76A193AABD5}"/>
    <cellStyle name="Normal 5 6 3 2 3" xfId="18851" xr:uid="{960B0A84-C6C1-40CB-B6A2-705C640B6306}"/>
    <cellStyle name="Normal 5 6 3 2 3 2" xfId="33546" xr:uid="{F5A2E653-06AC-497A-BEA1-1494DC512E24}"/>
    <cellStyle name="Normal 5 6 3 2 3 3" xfId="41905" xr:uid="{0A6EE0CA-C545-4AD2-A6B8-912438D437F5}"/>
    <cellStyle name="Normal 5 6 3 2 4" xfId="22496" xr:uid="{2A8F1FAB-0F64-415A-B31B-041B90B0584B}"/>
    <cellStyle name="Normal 5 6 3 2 4 2" xfId="30603" xr:uid="{A957019E-0A53-471E-85DE-806DE89FF14E}"/>
    <cellStyle name="Normal 5 6 3 2 5" xfId="28627" xr:uid="{DD86D558-0B23-45DA-A2AA-E0EE133509F7}"/>
    <cellStyle name="Normal 5 6 3 2 6" xfId="37961" xr:uid="{D0081F01-41D3-44CB-969A-E770E3B8CD60}"/>
    <cellStyle name="Normal 5 6 3 3" xfId="13917" xr:uid="{143F5B60-569B-4C99-ABFC-84ECCC0ADE77}"/>
    <cellStyle name="Normal 5 6 3 3 2" xfId="23481" xr:uid="{62B71981-FAD2-4933-9A11-74A3E177B2CA}"/>
    <cellStyle name="Normal 5 6 3 3 2 2" xfId="31812" xr:uid="{A1BBB79D-74B2-4C67-AFFD-A001A564C1AC}"/>
    <cellStyle name="Normal 5 6 3 3 2 3" xfId="39364" xr:uid="{A0DD32AA-85CA-4482-9C47-429BBACDF47B}"/>
    <cellStyle name="Normal 5 6 3 3 3" xfId="26027" xr:uid="{AC3C0B1F-BC4B-4AE7-BCE4-FECBB3161924}"/>
    <cellStyle name="Normal 5 6 3 3 3 2" xfId="34996" xr:uid="{EF703990-9E32-413C-8738-D544EF7AA2A2}"/>
    <cellStyle name="Normal 5 6 3 3 3 3" xfId="41362" xr:uid="{80D50695-7A34-4666-9A53-4733B0C88D2A}"/>
    <cellStyle name="Normal 5 6 3 3 4" xfId="22003" xr:uid="{BB659F1D-CF6F-4303-98C0-CDBF4CFBB589}"/>
    <cellStyle name="Normal 5 6 3 3 4 2" xfId="30014" xr:uid="{29F8D27A-ACBB-4BED-BB81-8D086157383A}"/>
    <cellStyle name="Normal 5 6 3 3 5" xfId="28073" xr:uid="{07F08A9D-7A02-4796-A0D3-9AFE14D67854}"/>
    <cellStyle name="Normal 5 6 3 3 6" xfId="37381" xr:uid="{FF31E313-D5C9-4143-B1B2-D630D358C8D1}"/>
    <cellStyle name="Normal 5 6 3 4" xfId="17449" xr:uid="{C931C708-E7CA-405C-ACB9-ADCFCC2A055F}"/>
    <cellStyle name="Normal 5 6 3 4 2" xfId="25460" xr:uid="{E0B13E78-D1F8-43C5-A07F-E5212CB71A56}"/>
    <cellStyle name="Normal 5 6 3 4 2 2" xfId="34291" xr:uid="{87E5154E-E189-498E-8215-822C80D6A8F0}"/>
    <cellStyle name="Normal 5 6 3 4 3" xfId="31284" xr:uid="{3F035149-FEA7-45BF-92B2-06CB3FADEFB8}"/>
    <cellStyle name="Normal 5 6 3 4 4" xfId="38725" xr:uid="{E9F84A4D-99E8-4AF4-8D01-F2EF9131B2B7}"/>
    <cellStyle name="Normal 5 6 3 5" xfId="24441" xr:uid="{1D4CF5E3-4569-4162-98E8-E12942E1E487}"/>
    <cellStyle name="Normal 5 6 3 5 2" xfId="32993" xr:uid="{CD38523B-7CD5-4F81-9FA4-7B3213124333}"/>
    <cellStyle name="Normal 5 6 3 5 3" xfId="40652" xr:uid="{BC1981B8-31AF-47D5-8988-653E730306DC}"/>
    <cellStyle name="Normal 5 6 3 6" xfId="21465" xr:uid="{4334C202-D7B1-4A8C-B666-75DB2606E1D6}"/>
    <cellStyle name="Normal 5 6 3 6 2" xfId="29406" xr:uid="{CF5867BD-991D-451E-8641-3E58A1044AD1}"/>
    <cellStyle name="Normal 5 6 3 7" xfId="27481" xr:uid="{84A66E3A-AB00-4F2E-8B24-3D3A6FCC7EBF}"/>
    <cellStyle name="Normal 5 6 3 8" xfId="36637" xr:uid="{E56A25D2-5650-4E81-8102-F8F817D95488}"/>
    <cellStyle name="Normal 5 6 4" xfId="20638" xr:uid="{788A5520-8E69-4AE9-AB48-6C32D270073E}"/>
    <cellStyle name="Normal 5 6 4 2" xfId="23604" xr:uid="{0C578A54-A257-44C3-9835-E295AA41F071}"/>
    <cellStyle name="Normal 5 6 4 2 2" xfId="26184" xr:uid="{B2E00D06-8CDF-4141-AED8-E517077F6EF4}"/>
    <cellStyle name="Normal 5 6 4 2 2 2" xfId="35198" xr:uid="{B08D1B22-352A-46B4-B8F5-1631CD8E34F0}"/>
    <cellStyle name="Normal 5 6 4 2 3" xfId="31969" xr:uid="{4433ED1D-0AEF-4ECF-976C-FAB41C9D811A}"/>
    <cellStyle name="Normal 5 6 4 2 4" xfId="39551" xr:uid="{F0CEF4FC-5636-4CEE-9B01-1EF025829515}"/>
    <cellStyle name="Normal 5 6 4 3" xfId="24569" xr:uid="{18832A77-C50B-47F7-8B3B-55AC0045D935}"/>
    <cellStyle name="Normal 5 6 4 3 2" xfId="33185" xr:uid="{5B35C2B7-E5AF-45AA-B852-29DF316CB584}"/>
    <cellStyle name="Normal 5 6 4 3 3" xfId="41550" xr:uid="{F106D973-6ADF-4200-9E4E-CBA791845D9E}"/>
    <cellStyle name="Normal 5 6 4 4" xfId="22160" xr:uid="{9B918FB0-5931-4E4F-8113-FDD0F3A85E9C}"/>
    <cellStyle name="Normal 5 6 4 4 2" xfId="30217" xr:uid="{4F755A60-0104-4832-B443-C1B06A02B8EC}"/>
    <cellStyle name="Normal 5 6 4 5" xfId="28266" xr:uid="{CC177298-C09D-49B4-9322-13CDABABFF9B}"/>
    <cellStyle name="Normal 5 6 4 6" xfId="37583" xr:uid="{2FBB2122-9418-4B9C-B7D7-974E9A4848BB}"/>
    <cellStyle name="Normal 5 6 5" xfId="20313" xr:uid="{4BBAE713-58AE-4CEF-84C2-75D476ABEA33}"/>
    <cellStyle name="Normal 5 6 5 2" xfId="23156" xr:uid="{1C355B73-6194-45C7-91C7-EE6A72E1FD46}"/>
    <cellStyle name="Normal 5 6 5 2 2" xfId="31467" xr:uid="{51EEA99A-E198-4D42-8589-E55E91ABACC2}"/>
    <cellStyle name="Normal 5 6 5 2 3" xfId="39025" xr:uid="{D1BE5ACD-7F72-48F5-AC50-D0B60ED8896C}"/>
    <cellStyle name="Normal 5 6 5 3" xfId="25688" xr:uid="{E216E1FA-2128-4DAB-AF8D-DDC1FA2D354C}"/>
    <cellStyle name="Normal 5 6 5 3 2" xfId="34614" xr:uid="{6734AE6B-D55C-49DD-81E7-05E4216F7AAC}"/>
    <cellStyle name="Normal 5 6 5 3 3" xfId="40986" xr:uid="{43BD5BD9-A0BC-4FAD-BB08-1D97B650C892}"/>
    <cellStyle name="Normal 5 6 5 4" xfId="21648" xr:uid="{71BE7A25-4FE9-4C79-AAB2-12E535A8A6D0}"/>
    <cellStyle name="Normal 5 6 5 4 2" xfId="29612" xr:uid="{5CA887DA-1709-4156-A295-4A1F16A3F99D}"/>
    <cellStyle name="Normal 5 6 5 5" xfId="27690" xr:uid="{C739E28A-2D19-4CFA-A9E4-77C752338060}"/>
    <cellStyle name="Normal 5 6 5 6" xfId="36980" xr:uid="{8AFB9409-139D-4EA1-B29A-7B2813E0ECF0}"/>
    <cellStyle name="Normal 5 6 6" xfId="22772" xr:uid="{48442AA9-1715-41D7-8A55-3B52F5F94B79}"/>
    <cellStyle name="Normal 5 6 6 2" xfId="25109" xr:uid="{8729A0E0-94DE-40A0-981D-55A283F21EEF}"/>
    <cellStyle name="Normal 5 6 6 2 2" xfId="33913" xr:uid="{8B4457A4-8069-4612-B727-40D08D8EABCF}"/>
    <cellStyle name="Normal 5 6 6 3" xfId="30936" xr:uid="{78C11B4D-2B68-4346-B1CC-6DC1A27E3441}"/>
    <cellStyle name="Normal 5 6 6 4" xfId="38354" xr:uid="{4B5CCA0A-B9BD-4F9B-929F-4DEC5A523F42}"/>
    <cellStyle name="Normal 5 6 7" xfId="24110" xr:uid="{ABC7A5B7-EA3C-4913-BC84-FB01631D92A6}"/>
    <cellStyle name="Normal 5 6 7 2" xfId="32628" xr:uid="{0511D786-4978-43F0-9207-F773329B96D8}"/>
    <cellStyle name="Normal 5 6 7 3" xfId="40293" xr:uid="{BFBE59F2-660D-4B8A-B982-0AF848A9105E}"/>
    <cellStyle name="Normal 5 6 8" xfId="21110" xr:uid="{32C63A6A-965D-4786-99EE-5B2193D8526F}"/>
    <cellStyle name="Normal 5 6 8 2" xfId="29002" xr:uid="{A206DFD4-2080-46D9-BEEC-D01C56C1CFF0}"/>
    <cellStyle name="Normal 5 6 9" xfId="27117" xr:uid="{FADCA216-B0F6-452D-AB46-4BC8B3382691}"/>
    <cellStyle name="Normal 5 7" xfId="7369" xr:uid="{BCEE8BE6-B547-4E69-BD03-C3DA41612C36}"/>
    <cellStyle name="Normal 5 7 2" xfId="7410" xr:uid="{42AB83C3-A8B5-4E30-9BA3-91340C0675A1}"/>
    <cellStyle name="Normal 5 7 2 2" xfId="23666" xr:uid="{01ED7CCD-9B35-478D-930A-0B8876673093}"/>
    <cellStyle name="Normal 5 7 2 2 2" xfId="26247" xr:uid="{F94D0BEB-3780-4803-A786-4FE646692F71}"/>
    <cellStyle name="Normal 5 7 2 2 2 2" xfId="35265" xr:uid="{783C9482-7EFC-4BC6-8248-37C494BA141C}"/>
    <cellStyle name="Normal 5 7 2 2 3" xfId="32032" xr:uid="{699540B0-9E15-407B-8231-309CE2A4A31F}"/>
    <cellStyle name="Normal 5 7 2 2 4" xfId="39618" xr:uid="{7D9B6152-DEB0-4A48-A5FF-9ADA47150656}"/>
    <cellStyle name="Normal 5 7 2 3" xfId="24631" xr:uid="{A8761894-05B0-4CE9-BAC9-AF097F5BE938}"/>
    <cellStyle name="Normal 5 7 2 3 2" xfId="33251" xr:uid="{94D6A034-04D3-45E6-BAEA-26A2E3F4A50E}"/>
    <cellStyle name="Normal 5 7 2 3 3" xfId="41616" xr:uid="{B8601542-AF0C-4AEF-AAFD-9556796ADBD7}"/>
    <cellStyle name="Normal 5 7 2 4" xfId="22223" xr:uid="{98785442-71E8-4720-BC15-A817CB2A4FBE}"/>
    <cellStyle name="Normal 5 7 2 4 2" xfId="30284" xr:uid="{8A9083CE-FF64-4889-9D46-698E3D030D27}"/>
    <cellStyle name="Normal 5 7 2 5" xfId="28332" xr:uid="{9170B7C0-D397-47C1-8FB8-70B515F57AEB}"/>
    <cellStyle name="Normal 5 7 2 6" xfId="37650" xr:uid="{6250189B-FF4E-48B9-B4CD-9A70E7FA2DAB}"/>
    <cellStyle name="Normal 5 7 2 7" xfId="20690" xr:uid="{7DB7E997-C0DE-4E9D-8E2C-2830A0D00651}"/>
    <cellStyle name="Normal 5 7 3" xfId="20365" xr:uid="{7CC82291-CD86-433F-852D-F1018246AE29}"/>
    <cellStyle name="Normal 5 7 3 2" xfId="23218" xr:uid="{0C5A1B32-DB38-4704-8DA5-77BF1AFCA5C1}"/>
    <cellStyle name="Normal 5 7 3 2 2" xfId="31531" xr:uid="{B004BAAB-DFDE-4CF5-A6EE-D76EDBB8C42C}"/>
    <cellStyle name="Normal 5 7 3 2 3" xfId="39089" xr:uid="{63EDEDF8-6C33-4FC1-A5DE-114E491EE41F}"/>
    <cellStyle name="Normal 5 7 3 3" xfId="25757" xr:uid="{D42C9159-2FCD-4BA9-A29B-C6417C5A72BA}"/>
    <cellStyle name="Normal 5 7 3 3 2" xfId="34688" xr:uid="{FE44DF6D-2757-4E1C-B0A5-1FA21F0B609E}"/>
    <cellStyle name="Normal 5 7 3 3 3" xfId="41060" xr:uid="{39437828-BFA6-4C38-975F-1B307FAE4F62}"/>
    <cellStyle name="Normal 5 7 3 4" xfId="21719" xr:uid="{1666322F-83DF-42B9-A37C-C9A620AA9BC0}"/>
    <cellStyle name="Normal 5 7 3 4 2" xfId="29686" xr:uid="{738D1902-99A2-4A02-AE5D-E2197CC77BB7}"/>
    <cellStyle name="Normal 5 7 3 5" xfId="27764" xr:uid="{FF20288A-2080-4058-A1A2-40CA6666EB5C}"/>
    <cellStyle name="Normal 5 7 3 6" xfId="37054" xr:uid="{EE04EA2E-1EAD-49A3-947A-3BC8693BBBA2}"/>
    <cellStyle name="Normal 5 7 4" xfId="22831" xr:uid="{B68241DC-46CA-4F4B-B6AE-19394C2E1729}"/>
    <cellStyle name="Normal 5 7 4 2" xfId="25172" xr:uid="{D1524393-5C95-4A91-AB37-1CE1FDCBC336}"/>
    <cellStyle name="Normal 5 7 4 2 2" xfId="33978" xr:uid="{68777B47-FE98-4E9C-9360-B2E86CD19D73}"/>
    <cellStyle name="Normal 5 7 4 3" xfId="30999" xr:uid="{3B8CCE3E-EC6C-4C83-BC08-280BCA21B48D}"/>
    <cellStyle name="Normal 5 7 4 4" xfId="38421" xr:uid="{0554667B-2CFF-458A-9F70-F09520869E06}"/>
    <cellStyle name="Normal 5 7 5" xfId="24172" xr:uid="{95D10925-50B3-41F4-84DB-12EFC39E28E3}"/>
    <cellStyle name="Normal 5 7 5 2" xfId="32694" xr:uid="{8B69B721-1469-4336-8CCF-BF56077DDFFD}"/>
    <cellStyle name="Normal 5 7 5 3" xfId="40359" xr:uid="{CF33B3F4-37CF-4478-94F8-19F0136BEFEF}"/>
    <cellStyle name="Normal 5 7 6" xfId="21178" xr:uid="{2B1B1EB5-79BC-45D5-B1EB-DB69494100B0}"/>
    <cellStyle name="Normal 5 7 6 2" xfId="29079" xr:uid="{F666AD88-B9D5-4ABD-8508-399A2F0EF229}"/>
    <cellStyle name="Normal 5 7 7" xfId="27183" xr:uid="{0B43CDC0-29C1-4199-A050-022799C7D3BE}"/>
    <cellStyle name="Normal 5 7 8" xfId="36318" xr:uid="{0C765D98-9F78-42A7-BB51-7FDEF0E8E0F0}"/>
    <cellStyle name="Normal 5 7 9" xfId="20052" xr:uid="{33BB5CBC-C200-4345-A875-79977F1A9B64}"/>
    <cellStyle name="Normal 5 8" xfId="7370" xr:uid="{34B9E049-0768-42DC-BFC7-E4AFD624BAE4}"/>
    <cellStyle name="Normal 5 8 2" xfId="7489" xr:uid="{D71E565A-EB30-4534-93E2-EAD9564393F5}"/>
    <cellStyle name="Normal 5 8 2 2" xfId="23773" xr:uid="{805D8EA6-11AA-41CC-B724-B18C1121EF7F}"/>
    <cellStyle name="Normal 5 8 2 2 2" xfId="26407" xr:uid="{668AF71D-BFD0-44B0-9344-C61B73D4DCAD}"/>
    <cellStyle name="Normal 5 8 2 2 2 2" xfId="35452" xr:uid="{681A798B-C15D-4336-90EE-A7D25CC22586}"/>
    <cellStyle name="Normal 5 8 2 2 3" xfId="32191" xr:uid="{07AA75DF-7BDB-47B5-AC6B-770E1995415B}"/>
    <cellStyle name="Normal 5 8 2 2 4" xfId="39801" xr:uid="{19D081B4-A499-4CE6-9BE1-BD851E146D9A}"/>
    <cellStyle name="Normal 5 8 2 3" xfId="24739" xr:uid="{23CA37B4-543E-49B5-AD2A-4D3A607E4373}"/>
    <cellStyle name="Normal 5 8 2 3 2" xfId="33431" xr:uid="{E6E6FF61-271F-4128-8907-DADCECEA3D34}"/>
    <cellStyle name="Normal 5 8 2 3 3" xfId="41793" xr:uid="{C9CDAA95-75E4-4B96-A0F1-558539147F11}"/>
    <cellStyle name="Normal 5 8 2 4" xfId="22388" xr:uid="{B16D4D97-3191-4CBD-880F-3018523EBA7A}"/>
    <cellStyle name="Normal 5 8 2 4 2" xfId="30477" xr:uid="{06D43909-3117-481C-884F-8B29F96C2CA5}"/>
    <cellStyle name="Normal 5 8 2 5" xfId="28512" xr:uid="{5B4734CA-0C06-4159-ABD0-DDAF5CD26209}"/>
    <cellStyle name="Normal 5 8 2 6" xfId="37835" xr:uid="{2B48ECFD-7549-49E7-B159-C59D4205F4EF}"/>
    <cellStyle name="Normal 5 8 2 7" xfId="20787" xr:uid="{06255DC6-5974-4251-8349-2FC8A15AD7A3}"/>
    <cellStyle name="Normal 5 8 3" xfId="20468" xr:uid="{AAA6B258-48E2-4CB0-AE59-CBF15376BD76}"/>
    <cellStyle name="Normal 5 8 3 2" xfId="23371" xr:uid="{91C0ADCE-3610-460A-978C-0E89B343CAAA}"/>
    <cellStyle name="Normal 5 8 3 2 2" xfId="31699" xr:uid="{0D7318C1-9862-4761-A994-C195FE64C038}"/>
    <cellStyle name="Normal 5 8 3 2 3" xfId="39254" xr:uid="{33516618-EDD4-446B-A56C-E757DB956FE0}"/>
    <cellStyle name="Normal 5 8 3 3" xfId="25914" xr:uid="{CBE32745-EA70-443F-AE88-49831E9FE85A}"/>
    <cellStyle name="Normal 5 8 3 3 2" xfId="34877" xr:uid="{D77E4F81-8446-4D43-B2CA-07B836151248}"/>
    <cellStyle name="Normal 5 8 3 3 3" xfId="41246" xr:uid="{1ED2991F-5C76-4779-A052-0B8989B5CF1A}"/>
    <cellStyle name="Normal 5 8 3 4" xfId="21889" xr:uid="{829468C5-E695-455C-BA51-110571B866BA}"/>
    <cellStyle name="Normal 5 8 3 4 2" xfId="29885" xr:uid="{BF4A07AB-00B2-47E6-B646-A232FCAF4693}"/>
    <cellStyle name="Normal 5 8 3 5" xfId="27953" xr:uid="{99390641-067B-48F1-BF42-04819D7492C0}"/>
    <cellStyle name="Normal 5 8 3 6" xfId="37252" xr:uid="{AB71A381-1B34-4A40-9077-594D6D32D097}"/>
    <cellStyle name="Normal 5 8 4" xfId="22945" xr:uid="{5A1058FE-16C6-40FE-9052-2CAF3B402290}"/>
    <cellStyle name="Normal 5 8 4 2" xfId="25346" xr:uid="{B1CF7A9E-1393-4DBE-A5ED-074B63BFF11B}"/>
    <cellStyle name="Normal 5 8 4 2 2" xfId="34164" xr:uid="{9A6D6FEB-1E3F-4379-91A5-EA8FDDC92861}"/>
    <cellStyle name="Normal 5 8 4 3" xfId="31171" xr:uid="{8C5EB2CB-1C87-4AB3-B4E5-AFF918E6D6A6}"/>
    <cellStyle name="Normal 5 8 4 4" xfId="38602" xr:uid="{A5274377-94B4-4B7B-BE59-91A91441F425}"/>
    <cellStyle name="Normal 5 8 5" xfId="24328" xr:uid="{5B298A5D-5940-432E-9DA3-F5E7E14BAD88}"/>
    <cellStyle name="Normal 5 8 5 2" xfId="32876" xr:uid="{1433179E-C2C9-45B5-9362-AFB3EBAA3C23}"/>
    <cellStyle name="Normal 5 8 5 3" xfId="40538" xr:uid="{DDF1B48F-F577-403D-BD54-2328CA884021}"/>
    <cellStyle name="Normal 5 8 6" xfId="21353" xr:uid="{5D8FD23E-E314-4047-8512-6F4F5E66751E}"/>
    <cellStyle name="Normal 5 8 6 2" xfId="29278" xr:uid="{5BEFF6DB-FE97-4ECE-B6B7-E39EA39FC73A}"/>
    <cellStyle name="Normal 5 8 7" xfId="27364" xr:uid="{BAF8C11D-5AF5-46C4-8B83-1D03AC4931D8}"/>
    <cellStyle name="Normal 5 8 8" xfId="36510" xr:uid="{5E7D6494-A8FA-4240-975B-3523F77CC9D0}"/>
    <cellStyle name="Normal 5 8 9" xfId="20136" xr:uid="{87952B55-ACEB-4CBB-A55F-7765E08F28A0}"/>
    <cellStyle name="Normal 5 9" xfId="7371" xr:uid="{876C5158-9190-4B2D-B890-86CDD992C5E3}"/>
    <cellStyle name="Normal 5 9 2" xfId="7497" xr:uid="{E936F6E3-F977-4A65-9EF2-5DF31BCD247E}"/>
    <cellStyle name="Normal 5 9 2 2" xfId="26649" xr:uid="{0E6F5F38-EC1D-4140-A163-37EB43D4BE2A}"/>
    <cellStyle name="Normal 5 9 2 2 2" xfId="35735" xr:uid="{D97174F0-A0C5-4BFE-BA92-BDFF06FE7DBE}"/>
    <cellStyle name="Normal 5 9 2 2 3" xfId="40080" xr:uid="{28D53536-BD85-4B50-A48F-715131C7D25A}"/>
    <cellStyle name="Normal 5 9 2 3" xfId="32426" xr:uid="{BC72BD7F-5162-4A5A-BC8F-0FE9D514EF76}"/>
    <cellStyle name="Normal 5 9 2 3 2" xfId="42064" xr:uid="{CF582C06-104C-4710-AE4D-187BC230C033}"/>
    <cellStyle name="Normal 5 9 2 4" xfId="38114" xr:uid="{D46D7216-7E5F-4440-B1E8-B8596741B96C}"/>
    <cellStyle name="Normal 5 9 2 5" xfId="23929" xr:uid="{136072CA-63F0-4852-881B-98091FBD05FB}"/>
    <cellStyle name="Normal 5 9 3" xfId="25558" xr:uid="{291558A3-CB58-430A-B2AF-00FFC4612CDD}"/>
    <cellStyle name="Normal 5 9 3 2" xfId="34437" xr:uid="{1BFBC4BC-E4EB-4ECE-927D-C4DA0FAD15AE}"/>
    <cellStyle name="Normal 5 9 3 3" xfId="38868" xr:uid="{EAC63353-1EBC-449C-8E60-9033D4370D16}"/>
    <cellStyle name="Normal 5 9 4" xfId="24919" xr:uid="{C121D274-1A74-4ACA-AFEC-810D38E8E332}"/>
    <cellStyle name="Normal 5 9 4 2" xfId="33702" xr:uid="{FD0FC992-4556-409A-98A1-69C0B676065A}"/>
    <cellStyle name="Normal 5 9 4 3" xfId="40811" xr:uid="{7BF04A88-2A55-4E48-AC03-10152633FFA2}"/>
    <cellStyle name="Normal 5 9 5" xfId="22636" xr:uid="{5A3F2939-4BFB-4F16-9272-C08044F387B8}"/>
    <cellStyle name="Normal 5 9 5 2" xfId="30767" xr:uid="{8AC31278-0073-4C52-8465-78BE8CFB475A}"/>
    <cellStyle name="Normal 5 9 6" xfId="28787" xr:uid="{127986FE-C725-4353-9739-EF9975A001BD}"/>
    <cellStyle name="Normal 5 9 7" xfId="36803" xr:uid="{93DC4A84-7CF3-4AC9-B42B-5AB33D3E3852}"/>
    <cellStyle name="Normal 5 9 8" xfId="20917" xr:uid="{1D8F5CCC-3D7C-4A89-80E3-D2A6F27BBF09}"/>
    <cellStyle name="Normal 50" xfId="8321" xr:uid="{F4E8896D-963E-4305-A322-27E1C2A0897C}"/>
    <cellStyle name="Normal 50 2" xfId="8476" xr:uid="{C1F09601-30E6-4251-AE53-65F34F30065C}"/>
    <cellStyle name="Normal 50 2 2" xfId="6449" xr:uid="{7BE7DB6F-CA87-4308-9956-C7229D1DDAD2}"/>
    <cellStyle name="Normal 50 3" xfId="8987" xr:uid="{FE66AAE9-880D-4C6A-AB37-50C9D30C27E4}"/>
    <cellStyle name="Normal 50 3 2" xfId="10022" xr:uid="{52A5D6FE-153E-4FAC-9C5F-363C5A228FDF}"/>
    <cellStyle name="Normal 50 3 3" xfId="9904" xr:uid="{F7342C5D-3977-4FBD-B63F-AE505C47CF87}"/>
    <cellStyle name="Normal 50 3 4" xfId="6448" xr:uid="{4767AB95-E6E8-4B7E-BB01-D54D3E52A181}"/>
    <cellStyle name="Normal 50 4" xfId="9636" xr:uid="{60456A8A-3B8A-4412-9539-F36AC82FEE9D}"/>
    <cellStyle name="Normal 50 5" xfId="11029" xr:uid="{19BA1966-47B9-49C5-A374-39907902D66C}"/>
    <cellStyle name="Normal 50 5 2" xfId="12481" xr:uid="{518C8767-394D-473E-B32C-420F8B3B24C2}"/>
    <cellStyle name="Normal 50 5 2 2" xfId="16054" xr:uid="{50A57E80-81F8-474B-93D8-BB27ABCDBAF7}"/>
    <cellStyle name="Normal 50 5 2 3" xfId="19581" xr:uid="{EED6330A-31CC-4082-9166-C851AAFF6400}"/>
    <cellStyle name="Normal 50 5 3" xfId="14626" xr:uid="{84332A84-99AA-47ED-8A0A-95E9A16888D4}"/>
    <cellStyle name="Normal 50 5 4" xfId="18153" xr:uid="{BC032E7E-9B53-4751-A9BA-0827BA3D00A9}"/>
    <cellStyle name="Normal 50 6" xfId="6450" xr:uid="{AC04B7D0-680D-479C-9CB6-9BA4D799C9C7}"/>
    <cellStyle name="Normal 51" xfId="8331" xr:uid="{CAB0A867-D7EE-4953-85FB-3248DE718E32}"/>
    <cellStyle name="Normal 51 2" xfId="8477" xr:uid="{95214E60-70C1-4148-95A3-56226A2C7F39}"/>
    <cellStyle name="Normal 51 2 2" xfId="9379" xr:uid="{F0A4135C-02F3-44C2-B1B0-3B3C070F8FEA}"/>
    <cellStyle name="Normal 51 2 3" xfId="9734" xr:uid="{E6CED441-0552-412D-AA1A-A1F2FCB3A3EB}"/>
    <cellStyle name="Normal 51 2 4" xfId="9331" xr:uid="{E572BEB0-FD1E-4538-AC86-93CA880707F5}"/>
    <cellStyle name="Normal 51 2 5" xfId="6366" xr:uid="{E015A405-CE6E-425E-9C9E-4F8F7C97B5AE}"/>
    <cellStyle name="Normal 51 3" xfId="9907" xr:uid="{9DEC8D4F-2B35-4971-8A96-B800A34D8864}"/>
    <cellStyle name="Normal 51 3 2" xfId="10023" xr:uid="{4F66DE6F-6D44-4FC7-AB8F-8A7C93F98AAB}"/>
    <cellStyle name="Normal 51 4" xfId="9639" xr:uid="{48ABD219-A568-45A0-A9D2-4DF93A4F2CE4}"/>
    <cellStyle name="Normal 51 5" xfId="9129" xr:uid="{91F8E51B-0D4F-4628-9A8A-67DF0E528D98}"/>
    <cellStyle name="Normal 51 5 2" xfId="11746" xr:uid="{548A409D-7008-4B6C-8701-13EC306827E1}"/>
    <cellStyle name="Normal 51 5 2 2" xfId="15325" xr:uid="{242D34EB-509F-4300-ADF1-D9C6C8ADE7AC}"/>
    <cellStyle name="Normal 51 5 2 3" xfId="18852" xr:uid="{394C8135-C875-4082-BFD4-1C6909EA6A0E}"/>
    <cellStyle name="Normal 51 5 3" xfId="13918" xr:uid="{EACAF8F7-04AA-4BB6-A254-1AF65146BEFB}"/>
    <cellStyle name="Normal 51 5 4" xfId="17450" xr:uid="{10E776B6-B183-4C17-98DF-DEA1B0BD241F}"/>
    <cellStyle name="Normal 51 6" xfId="11030" xr:uid="{DCD26020-46D3-4D33-9C4A-773EA656C56F}"/>
    <cellStyle name="Normal 51 6 2" xfId="12482" xr:uid="{9F7AA57A-FD9F-4ACF-810B-F613795ECDA6}"/>
    <cellStyle name="Normal 51 6 2 2" xfId="16055" xr:uid="{2217D0B0-BD3D-47FC-8FC1-5C80C667261F}"/>
    <cellStyle name="Normal 51 6 2 3" xfId="19582" xr:uid="{4A8415DC-5E39-4B8B-B25D-7D22189CF33A}"/>
    <cellStyle name="Normal 51 6 3" xfId="14627" xr:uid="{9104F7FD-1329-4352-AAFD-54D18A73354C}"/>
    <cellStyle name="Normal 51 6 4" xfId="18154" xr:uid="{19B16051-65D8-4E84-A05D-0981F021411E}"/>
    <cellStyle name="Normal 51 7" xfId="6447" xr:uid="{74076C1D-8A8A-400C-AE04-515CBCB3C803}"/>
    <cellStyle name="Normal 52" xfId="8318" xr:uid="{93ADD692-EAF6-4E92-8C9A-E5C835ECD7AB}"/>
    <cellStyle name="Normal 52 2" xfId="8478" xr:uid="{C099E989-9641-4520-BE3F-F0A73ADB5808}"/>
    <cellStyle name="Normal 52 2 2" xfId="6446" xr:uid="{5345E898-EEEE-406C-8A64-E9D1632E233B}"/>
    <cellStyle name="Normal 52 3" xfId="9903" xr:uid="{9958F9FF-7D4C-45C2-AFEF-A0B6D29B81CC}"/>
    <cellStyle name="Normal 52 3 2" xfId="10024" xr:uid="{B36F1FE1-7445-4EA2-9EC3-5160B474C2F9}"/>
    <cellStyle name="Normal 52 4" xfId="9633" xr:uid="{E1C514A0-2324-46CA-BA67-C8579625AD3D}"/>
    <cellStyle name="Normal 52 5" xfId="9130" xr:uid="{45A27BA7-037C-48F7-B9B6-764A9A6782DF}"/>
    <cellStyle name="Normal 52 5 2" xfId="11747" xr:uid="{BC454FA2-4396-4671-8560-EDEB6029943D}"/>
    <cellStyle name="Normal 52 5 2 2" xfId="15326" xr:uid="{0A5486C3-45EF-432F-84EE-19C88FDB014A}"/>
    <cellStyle name="Normal 52 5 2 3" xfId="18853" xr:uid="{AAEC3ADF-562E-4A75-AA73-FEA909812975}"/>
    <cellStyle name="Normal 52 5 3" xfId="13919" xr:uid="{C4A31CA9-1F88-475F-8B0C-2C32A539C250}"/>
    <cellStyle name="Normal 52 5 4" xfId="17451" xr:uid="{D9E8771F-7369-45FA-8C9D-2BD0609723BC}"/>
    <cellStyle name="Normal 52 6" xfId="11031" xr:uid="{66AA225F-89D1-47B3-9232-E9E6D243C50B}"/>
    <cellStyle name="Normal 53" xfId="8332" xr:uid="{6942CC26-FFA5-4852-8300-67C689280A0D}"/>
    <cellStyle name="Normal 53 2" xfId="8479" xr:uid="{E89CA46B-12F0-4503-A36F-7FD2AA5EB6E5}"/>
    <cellStyle name="Normal 53 2 2" xfId="6444" xr:uid="{01BE8EA4-661B-48C3-92FA-D9240DE16183}"/>
    <cellStyle name="Normal 53 3" xfId="9908" xr:uid="{91BF383E-EDD8-4BF4-8554-7E1110C2789F}"/>
    <cellStyle name="Normal 53 3 2" xfId="10025" xr:uid="{0F305855-97F8-45AD-919B-0E2A2DD84CDB}"/>
    <cellStyle name="Normal 53 4" xfId="9640" xr:uid="{F0E52438-4719-4A2B-A7CB-B39591AB1228}"/>
    <cellStyle name="Normal 53 5" xfId="9131" xr:uid="{92F458A5-AB98-4D6D-B845-FCDB445ADED1}"/>
    <cellStyle name="Normal 53 5 2" xfId="11748" xr:uid="{51DF9152-6662-4EDE-B08F-73A1D9447C76}"/>
    <cellStyle name="Normal 53 5 2 2" xfId="15327" xr:uid="{FAC10FDE-774D-434C-A259-41621F52A2B9}"/>
    <cellStyle name="Normal 53 5 2 3" xfId="18854" xr:uid="{4C2AD07C-9C7B-4400-84E9-C2E06581DCEC}"/>
    <cellStyle name="Normal 53 5 3" xfId="13920" xr:uid="{6513B320-9A7B-47CD-88C5-7C1FAE0C7428}"/>
    <cellStyle name="Normal 53 5 4" xfId="17452" xr:uid="{C84DCF84-CA47-40FD-8260-5A6710065735}"/>
    <cellStyle name="Normal 53 6" xfId="6445" xr:uid="{6F001475-1278-483E-963B-527308912C0A}"/>
    <cellStyle name="Normal 54" xfId="8317" xr:uid="{FAD4247E-4EA6-421B-96C0-6E7965EBA168}"/>
    <cellStyle name="Normal 54 2" xfId="8480" xr:uid="{080BE865-B8F5-4E20-A830-3504EF25E460}"/>
    <cellStyle name="Normal 54 2 10" xfId="27119" xr:uid="{92978322-13C4-45EF-8D11-7EF9D10F2C73}"/>
    <cellStyle name="Normal 54 2 11" xfId="36242" xr:uid="{99412044-61E5-4EBC-85BF-D87B1F018E03}"/>
    <cellStyle name="Normal 54 2 12" xfId="6442" xr:uid="{FFD55030-24C7-4A39-9F3D-3B58763C0A76}"/>
    <cellStyle name="Normal 54 2 2" xfId="20083" xr:uid="{8171BC51-5322-4372-91A5-37943686D3C5}"/>
    <cellStyle name="Normal 54 2 2 2" xfId="20730" xr:uid="{79F8C92D-8DB9-4FEE-8040-6D9F6B1FD4AA}"/>
    <cellStyle name="Normal 54 2 2 2 2" xfId="23710" xr:uid="{77E315B5-FF45-4B1C-A744-05C4450B84CC}"/>
    <cellStyle name="Normal 54 2 2 2 2 2" xfId="26337" xr:uid="{07ED39BF-9853-4BD4-8AA4-19F75CC3D73C}"/>
    <cellStyle name="Normal 54 2 2 2 2 2 2" xfId="35381" xr:uid="{4E955DB1-6B0E-46F2-B2BA-B67F96AF954D}"/>
    <cellStyle name="Normal 54 2 2 2 2 3" xfId="32122" xr:uid="{F5ACD55D-AC78-45FD-86FF-4531613EBAC1}"/>
    <cellStyle name="Normal 54 2 2 2 2 4" xfId="39734" xr:uid="{65625638-1BFF-4252-83AD-95CDE1ADA778}"/>
    <cellStyle name="Normal 54 2 2 2 3" xfId="24676" xr:uid="{696BE535-792F-42A7-B27E-CAB83EBE342C}"/>
    <cellStyle name="Normal 54 2 2 2 3 2" xfId="33360" xr:uid="{C378B3D5-CDCB-47EC-8558-8EFDE905EB4B}"/>
    <cellStyle name="Normal 54 2 2 2 3 3" xfId="41725" xr:uid="{B748C706-1969-4982-9C08-17237FA43BB1}"/>
    <cellStyle name="Normal 54 2 2 2 4" xfId="22322" xr:uid="{32612544-951B-48DF-9937-636A3FEB7F0E}"/>
    <cellStyle name="Normal 54 2 2 2 4 2" xfId="30407" xr:uid="{411AB113-4144-44F9-8536-2AD52755C479}"/>
    <cellStyle name="Normal 54 2 2 2 5" xfId="28441" xr:uid="{3F2BA02C-8DD3-4CEC-B58C-5CA3E51B4B99}"/>
    <cellStyle name="Normal 54 2 2 2 6" xfId="37765" xr:uid="{5E193801-BCAB-40FA-836D-468C6D13A210}"/>
    <cellStyle name="Normal 54 2 2 3" xfId="20412" xr:uid="{E25A7D37-092D-4E17-891E-6A848B4006AC}"/>
    <cellStyle name="Normal 54 2 2 3 2" xfId="23303" xr:uid="{67F8F3CA-2E3A-4F0C-A95E-88E1B3E1BC2B}"/>
    <cellStyle name="Normal 54 2 2 3 2 2" xfId="31631" xr:uid="{30783036-BD19-4E99-8EAE-2F032B4B71BF}"/>
    <cellStyle name="Normal 54 2 2 3 2 3" xfId="39189" xr:uid="{1CA4595B-143B-4E08-A0A7-680149C58BF9}"/>
    <cellStyle name="Normal 54 2 2 3 3" xfId="25844" xr:uid="{F1B5876D-5750-40CA-95AF-5FC1AEDEEE9C}"/>
    <cellStyle name="Normal 54 2 2 3 3 2" xfId="34800" xr:uid="{A209BE33-4C66-4BA1-AFDC-6D2E84673D12}"/>
    <cellStyle name="Normal 54 2 2 3 3 3" xfId="41172" xr:uid="{84463EAD-2BCD-4930-B1A9-0508E585D96E}"/>
    <cellStyle name="Normal 54 2 2 3 4" xfId="21822" xr:uid="{263B1F1F-2B51-4505-B544-8EF96C352E1C}"/>
    <cellStyle name="Normal 54 2 2 3 4 2" xfId="29811" xr:uid="{A224295E-0550-4F6D-A906-8903941FD2ED}"/>
    <cellStyle name="Normal 54 2 2 3 5" xfId="27876" xr:uid="{CF2AA3F7-9D6C-4A46-BF86-59BE8461FF24}"/>
    <cellStyle name="Normal 54 2 2 3 6" xfId="37178" xr:uid="{B08C0518-D9F8-41C0-B72C-3F66ED1BB0A5}"/>
    <cellStyle name="Normal 54 2 2 4" xfId="22882" xr:uid="{67805276-76FF-4C4B-B517-56ECEE425A62}"/>
    <cellStyle name="Normal 54 2 2 4 2" xfId="25274" xr:uid="{2426BC78-BD48-4E96-B0FC-DB72EE20EA60}"/>
    <cellStyle name="Normal 54 2 2 4 2 2" xfId="34091" xr:uid="{E7D4C54E-9F01-4770-9991-45D9391431A3}"/>
    <cellStyle name="Normal 54 2 2 4 3" xfId="31100" xr:uid="{C3A20C79-E2B1-4133-82A1-3EB14ABB548C}"/>
    <cellStyle name="Normal 54 2 2 4 4" xfId="38533" xr:uid="{9E264998-ECA9-44D4-BD2B-4903660E973D}"/>
    <cellStyle name="Normal 54 2 2 5" xfId="24258" xr:uid="{EA53321B-B0A9-4480-869D-1E7F7B6272B9}"/>
    <cellStyle name="Normal 54 2 2 5 2" xfId="32803" xr:uid="{C51BD7E4-A24C-41FC-8914-2A2584EDB2B6}"/>
    <cellStyle name="Normal 54 2 2 5 3" xfId="40468" xr:uid="{6DE2365F-05DB-42BE-A7E9-F6ABD85AA40D}"/>
    <cellStyle name="Normal 54 2 2 6" xfId="21285" xr:uid="{8F108DFB-B8F4-49F6-A7CC-4C21FED5B4A3}"/>
    <cellStyle name="Normal 54 2 2 6 2" xfId="29204" xr:uid="{5FB084CB-2DB4-48A3-9F72-3804A4CD0C39}"/>
    <cellStyle name="Normal 54 2 2 7" xfId="27291" xr:uid="{25A0D72E-EF48-418A-9F56-469836658A80}"/>
    <cellStyle name="Normal 54 2 2 8" xfId="36437" xr:uid="{16AD4C80-DF97-48B0-A246-BA8E589774A4}"/>
    <cellStyle name="Normal 54 2 3" xfId="20189" xr:uid="{BC4683F7-5B4B-48B5-90CA-DEC69E0AE834}"/>
    <cellStyle name="Normal 54 2 3 2" xfId="20846" xr:uid="{6F60946F-40CA-4C11-8A79-BAE347BADB08}"/>
    <cellStyle name="Normal 54 2 3 2 2" xfId="23838" xr:uid="{12FD76E5-C749-4D58-B4F9-FFD342CDB705}"/>
    <cellStyle name="Normal 54 2 3 2 2 2" xfId="26523" xr:uid="{8999F62F-A587-486E-AD1A-EE08F25DF9EB}"/>
    <cellStyle name="Normal 54 2 3 2 2 2 2" xfId="35578" xr:uid="{84093B85-CA27-4734-8EA1-AC4D97702610}"/>
    <cellStyle name="Normal 54 2 3 2 2 3" xfId="32306" xr:uid="{D80F425E-2FF6-4DBD-94D4-D9798DFC2A1D}"/>
    <cellStyle name="Normal 54 2 3 2 2 4" xfId="39923" xr:uid="{85159B71-CED8-4942-B138-3754BCBA44C5}"/>
    <cellStyle name="Normal 54 2 3 2 3" xfId="24802" xr:uid="{F80E1CF4-C56B-4536-B889-7FE0B883A23F}"/>
    <cellStyle name="Normal 54 2 3 2 3 2" xfId="33548" xr:uid="{421E4D6C-F41B-4AD6-A754-48479A6E53CE}"/>
    <cellStyle name="Normal 54 2 3 2 3 3" xfId="41907" xr:uid="{E52EB395-79E0-46B2-B869-09BD9E566612}"/>
    <cellStyle name="Normal 54 2 3 2 4" xfId="22498" xr:uid="{7728997C-C3E6-495A-8BD6-2DBDC188F22C}"/>
    <cellStyle name="Normal 54 2 3 2 4 2" xfId="30605" xr:uid="{9A2552C1-E630-4448-8288-179A5C48A3D7}"/>
    <cellStyle name="Normal 54 2 3 2 5" xfId="28629" xr:uid="{ACA706DB-953A-4444-A248-5B39FDE5855E}"/>
    <cellStyle name="Normal 54 2 3 2 6" xfId="37963" xr:uid="{0CE40E6B-BED1-47D2-A5B1-926C0A0CCD77}"/>
    <cellStyle name="Normal 54 2 3 3" xfId="20528" xr:uid="{7327BA11-D8DB-450D-8328-6567DE45FD22}"/>
    <cellStyle name="Normal 54 2 3 3 2" xfId="23483" xr:uid="{BB1307F2-0EC0-4EE4-9CC3-EA9649C5FE40}"/>
    <cellStyle name="Normal 54 2 3 3 2 2" xfId="31814" xr:uid="{811ED2A9-369E-42D6-AFAE-C00A689A53B4}"/>
    <cellStyle name="Normal 54 2 3 3 2 3" xfId="39366" xr:uid="{4EA62748-CD3E-49FE-872D-02C8CE339BD0}"/>
    <cellStyle name="Normal 54 2 3 3 3" xfId="26029" xr:uid="{211AC652-32A8-4ABE-AC39-023C8609ABE7}"/>
    <cellStyle name="Normal 54 2 3 3 3 2" xfId="34998" xr:uid="{5B7069E9-25BC-479E-A2A7-56FF2D27D541}"/>
    <cellStyle name="Normal 54 2 3 3 3 3" xfId="41364" xr:uid="{E375CE63-DF44-43A0-93D8-5DB5089F9946}"/>
    <cellStyle name="Normal 54 2 3 3 4" xfId="22005" xr:uid="{D8AD5C2D-FECE-468F-86AC-5CA9068D4A64}"/>
    <cellStyle name="Normal 54 2 3 3 4 2" xfId="30016" xr:uid="{995D75FB-B02F-4704-9D05-05A800ED4BC4}"/>
    <cellStyle name="Normal 54 2 3 3 5" xfId="28075" xr:uid="{E59A4896-30EA-4601-BC8D-AF11E9776590}"/>
    <cellStyle name="Normal 54 2 3 3 6" xfId="37383" xr:uid="{7C88AA29-2E2C-4441-9240-371A39A209AB}"/>
    <cellStyle name="Normal 54 2 3 4" xfId="23009" xr:uid="{EEC342C7-0C46-48DA-90B4-358A9ED4E5EC}"/>
    <cellStyle name="Normal 54 2 3 4 2" xfId="25462" xr:uid="{76A45933-B7CE-401F-8230-4D37F467B321}"/>
    <cellStyle name="Normal 54 2 3 4 2 2" xfId="34293" xr:uid="{E7303A7B-467A-44A7-AC93-644FE31871D5}"/>
    <cellStyle name="Normal 54 2 3 4 3" xfId="31286" xr:uid="{B8A028CA-AEBA-4586-92B5-31FCDABBCEF1}"/>
    <cellStyle name="Normal 54 2 3 4 4" xfId="38727" xr:uid="{20A47623-4E62-412A-BF07-BDF4F8AE02E1}"/>
    <cellStyle name="Normal 54 2 3 5" xfId="24443" xr:uid="{D252126C-C59E-4A36-97A9-68D9FE0D6286}"/>
    <cellStyle name="Normal 54 2 3 5 2" xfId="32995" xr:uid="{47A3DC89-6D3C-43DB-8AF9-E434AA09B072}"/>
    <cellStyle name="Normal 54 2 3 5 3" xfId="40654" xr:uid="{21831E17-5450-4D18-89FB-81D3E7E2C94C}"/>
    <cellStyle name="Normal 54 2 3 6" xfId="21467" xr:uid="{0A3DA58A-CC45-4634-A125-D4B371E6C9FD}"/>
    <cellStyle name="Normal 54 2 3 6 2" xfId="29408" xr:uid="{34BE1FD6-218E-4FEE-9F55-95D0402321DD}"/>
    <cellStyle name="Normal 54 2 3 7" xfId="27483" xr:uid="{45B133F9-3800-49BA-92F4-78306B9071BD}"/>
    <cellStyle name="Normal 54 2 3 8" xfId="36639" xr:uid="{89E0FD6D-7C74-454C-A802-5DA2A1D5645C}"/>
    <cellStyle name="Normal 54 2 4" xfId="20919" xr:uid="{9367DC6A-6FE0-4ECE-A3D5-A69A386328DF}"/>
    <cellStyle name="Normal 54 2 4 2" xfId="23931" xr:uid="{2CC9595E-B918-4C38-86F4-3E7F14B55944}"/>
    <cellStyle name="Normal 54 2 4 2 2" xfId="26651" xr:uid="{435F470B-438F-4F16-8820-E642ADB66736}"/>
    <cellStyle name="Normal 54 2 4 2 2 2" xfId="35737" xr:uid="{C051105C-3BA2-44DB-B011-9C1D0AE1A58A}"/>
    <cellStyle name="Normal 54 2 4 2 2 3" xfId="40082" xr:uid="{F4025F6B-49FB-4495-9096-4BB4431A1C97}"/>
    <cellStyle name="Normal 54 2 4 2 3" xfId="32428" xr:uid="{EE0855B2-695E-42BC-ACC0-44CB8C380D5D}"/>
    <cellStyle name="Normal 54 2 4 2 3 2" xfId="42066" xr:uid="{BA393E0E-4245-4F3D-9DDF-77C9C222B298}"/>
    <cellStyle name="Normal 54 2 4 2 4" xfId="38116" xr:uid="{476FE8DF-2702-43C0-A918-D7C08D1E6914}"/>
    <cellStyle name="Normal 54 2 4 3" xfId="25560" xr:uid="{0E6897F6-040F-4D8B-96C7-8E13F64155B2}"/>
    <cellStyle name="Normal 54 2 4 3 2" xfId="34439" xr:uid="{ED0BA657-6D3E-4BFB-A37A-4154C88B3D76}"/>
    <cellStyle name="Normal 54 2 4 3 3" xfId="38870" xr:uid="{879D4FF4-F3E6-42C0-9CAB-6BBC03DC58B7}"/>
    <cellStyle name="Normal 54 2 4 4" xfId="24921" xr:uid="{B33BCD67-A361-487C-8B76-1212AD471086}"/>
    <cellStyle name="Normal 54 2 4 4 2" xfId="33704" xr:uid="{87FEFA5F-92AA-477A-85F4-122B7B8B44FC}"/>
    <cellStyle name="Normal 54 2 4 4 3" xfId="40813" xr:uid="{77C90FF1-F726-4A4E-B7C1-F333FDC1F2E1}"/>
    <cellStyle name="Normal 54 2 4 5" xfId="22638" xr:uid="{555D860E-2339-445B-9AD0-E144E162B6BD}"/>
    <cellStyle name="Normal 54 2 4 5 2" xfId="30769" xr:uid="{FCECC83C-7784-4F1E-B7A8-7BFA71E9E81A}"/>
    <cellStyle name="Normal 54 2 4 6" xfId="28789" xr:uid="{DF428C80-1F96-4D91-801C-306AAA2DA936}"/>
    <cellStyle name="Normal 54 2 4 7" xfId="36805" xr:uid="{F64029C1-E6BE-4C2E-8DBC-C35A5978D87E}"/>
    <cellStyle name="Normal 54 2 5" xfId="20640" xr:uid="{2F8718D5-AD2F-443E-BD48-BA1C9E009119}"/>
    <cellStyle name="Normal 54 2 5 2" xfId="23606" xr:uid="{13599611-508B-4A04-97CD-3772D01E5DC4}"/>
    <cellStyle name="Normal 54 2 5 2 2" xfId="26186" xr:uid="{E2AEA65B-85A2-4939-B318-5A985EA9DFD1}"/>
    <cellStyle name="Normal 54 2 5 2 2 2" xfId="35200" xr:uid="{3C18DC43-F816-4314-A5BC-033B9A725802}"/>
    <cellStyle name="Normal 54 2 5 2 3" xfId="31971" xr:uid="{A2DD55E8-4E80-45D6-8A4A-70DF2DBA2952}"/>
    <cellStyle name="Normal 54 2 5 2 4" xfId="39553" xr:uid="{21FF6F3B-A1B0-4CC1-A55B-15025649AD75}"/>
    <cellStyle name="Normal 54 2 5 3" xfId="24571" xr:uid="{B61C66D1-1169-43F8-83D7-2EE07F79FB5B}"/>
    <cellStyle name="Normal 54 2 5 3 2" xfId="33187" xr:uid="{9EF730ED-411A-4696-A6F1-E68CDEBB532A}"/>
    <cellStyle name="Normal 54 2 5 3 3" xfId="41552" xr:uid="{CAD2C0F1-C310-43E5-813F-7A79064C3D84}"/>
    <cellStyle name="Normal 54 2 5 4" xfId="22162" xr:uid="{98670D9C-E0BC-408A-A1B7-F57A36A45E92}"/>
    <cellStyle name="Normal 54 2 5 4 2" xfId="30219" xr:uid="{316FA989-5281-4738-9F0B-2CA173A47B52}"/>
    <cellStyle name="Normal 54 2 5 5" xfId="28268" xr:uid="{FF4E3C0E-380A-4CC8-A030-15C92CE037C7}"/>
    <cellStyle name="Normal 54 2 5 6" xfId="37585" xr:uid="{EFEEFE07-1EAC-4FDC-99BA-47926E757F77}"/>
    <cellStyle name="Normal 54 2 6" xfId="20315" xr:uid="{FA9AE991-33A3-40CC-8135-89EDCF752A63}"/>
    <cellStyle name="Normal 54 2 6 2" xfId="23158" xr:uid="{54E53B8D-7806-4BD0-BDFF-99A598526E3F}"/>
    <cellStyle name="Normal 54 2 6 2 2" xfId="31469" xr:uid="{EB2402AF-C082-42F0-94D8-0640096E6B4E}"/>
    <cellStyle name="Normal 54 2 6 2 3" xfId="39027" xr:uid="{B4573436-D2F8-4D95-83E9-D56611803006}"/>
    <cellStyle name="Normal 54 2 6 3" xfId="25690" xr:uid="{0678FD31-D6EC-4A7F-95DD-7621853933FD}"/>
    <cellStyle name="Normal 54 2 6 3 2" xfId="34616" xr:uid="{0837634B-4425-456A-8409-759B2631D4CF}"/>
    <cellStyle name="Normal 54 2 6 3 3" xfId="40988" xr:uid="{5686B057-C942-49A4-9B6E-1B7B09FC77E7}"/>
    <cellStyle name="Normal 54 2 6 4" xfId="21650" xr:uid="{CF0456DF-E144-438B-A9E1-2AB9276DFC70}"/>
    <cellStyle name="Normal 54 2 6 4 2" xfId="29614" xr:uid="{AA37183F-7F89-4B45-B90B-68C6894F2F0C}"/>
    <cellStyle name="Normal 54 2 6 5" xfId="27692" xr:uid="{901EE197-E8D6-43BD-AF52-21B823131136}"/>
    <cellStyle name="Normal 54 2 6 6" xfId="36982" xr:uid="{782B216B-7F6D-4EE9-88CC-80764BE15769}"/>
    <cellStyle name="Normal 54 2 7" xfId="22774" xr:uid="{DC064089-8E12-49EB-B380-4B3E0AAECF6D}"/>
    <cellStyle name="Normal 54 2 7 2" xfId="25111" xr:uid="{9C5A4CC4-568E-4267-96AB-50F46856D1D4}"/>
    <cellStyle name="Normal 54 2 7 2 2" xfId="33915" xr:uid="{23D02241-CA54-465E-B47B-B93DBD39ADE1}"/>
    <cellStyle name="Normal 54 2 7 3" xfId="30938" xr:uid="{9B721F4B-252E-4440-A40D-DDF843C32D59}"/>
    <cellStyle name="Normal 54 2 7 4" xfId="38356" xr:uid="{D7F42E05-74E5-4AC1-8C92-09F79F61228F}"/>
    <cellStyle name="Normal 54 2 8" xfId="24112" xr:uid="{87519BCA-42E2-40F2-8193-D4B8AFA5B6A7}"/>
    <cellStyle name="Normal 54 2 8 2" xfId="32630" xr:uid="{4A7B5288-8093-4863-A2F1-A9BCA08A8E1E}"/>
    <cellStyle name="Normal 54 2 8 3" xfId="40295" xr:uid="{121C7ABD-B8D9-4602-9F36-A0480A2747F0}"/>
    <cellStyle name="Normal 54 2 9" xfId="21112" xr:uid="{69908EBA-DCFF-4248-885B-F0F67E6EFCF5}"/>
    <cellStyle name="Normal 54 2 9 2" xfId="29004" xr:uid="{C3443BC8-089E-4316-A737-CA78D98CD03D}"/>
    <cellStyle name="Normal 54 3" xfId="9902" xr:uid="{EF7F3ACE-C9F0-4C5D-9639-71C7BF812931}"/>
    <cellStyle name="Normal 54 3 2" xfId="10026" xr:uid="{751B0378-2007-4CB6-8D6B-A25298CB6A83}"/>
    <cellStyle name="Normal 54 4" xfId="9632" xr:uid="{2D7984D0-9E53-4591-AFF0-200B6BB1A655}"/>
    <cellStyle name="Normal 54 5" xfId="9132" xr:uid="{1B4B16FD-D533-4E1F-B51B-393F6D8C8B44}"/>
    <cellStyle name="Normal 54 5 2" xfId="11749" xr:uid="{AD8CF172-FDFB-45C3-9BA5-EDA158DC1908}"/>
    <cellStyle name="Normal 54 5 2 2" xfId="15328" xr:uid="{C6123CF5-7EB5-4661-96EB-EDD3DE4E7DE6}"/>
    <cellStyle name="Normal 54 5 2 3" xfId="18855" xr:uid="{115365FE-18E0-4BE0-A291-3E636FF38422}"/>
    <cellStyle name="Normal 54 5 3" xfId="13921" xr:uid="{CBB7019F-DB6F-4308-99D1-6F5EE95F8272}"/>
    <cellStyle name="Normal 54 5 4" xfId="17453" xr:uid="{94E2C750-9141-46E2-8CC1-B1B5B534087A}"/>
    <cellStyle name="Normal 54 6" xfId="6443" xr:uid="{399636C3-984D-4134-AA60-3C36CA193F1F}"/>
    <cellStyle name="Normal 55" xfId="8338" xr:uid="{0B68D262-AFED-4139-A69A-5FE53E95A8DB}"/>
    <cellStyle name="Normal 55 2" xfId="8481" xr:uid="{561D89A9-440C-4A78-A0F0-5281ED954B2A}"/>
    <cellStyle name="Normal 55 2 10" xfId="27120" xr:uid="{80C421D2-3C7E-46FD-9268-AA3BA685850F}"/>
    <cellStyle name="Normal 55 2 11" xfId="36243" xr:uid="{7BFECECC-6897-4B5E-B222-4B129669F3D6}"/>
    <cellStyle name="Normal 55 2 12" xfId="6440" xr:uid="{8475636E-AE7E-44BE-BFC5-7FED0A95442E}"/>
    <cellStyle name="Normal 55 2 2" xfId="20084" xr:uid="{275C2AFE-5C96-4B3A-AB9E-19D8F3AF382E}"/>
    <cellStyle name="Normal 55 2 2 2" xfId="20731" xr:uid="{F085F565-6C3C-483D-B6C5-484AC96787FF}"/>
    <cellStyle name="Normal 55 2 2 2 2" xfId="23711" xr:uid="{ED303883-9E74-4016-8619-F55D8FB83063}"/>
    <cellStyle name="Normal 55 2 2 2 2 2" xfId="26338" xr:uid="{F6B8F1FF-60F7-4F90-86A1-06C15B869C71}"/>
    <cellStyle name="Normal 55 2 2 2 2 2 2" xfId="35382" xr:uid="{B8CD1905-ED73-4D32-A864-5E276D742467}"/>
    <cellStyle name="Normal 55 2 2 2 2 3" xfId="32123" xr:uid="{0100A35B-2647-4C2E-9EE9-37FF87D483F6}"/>
    <cellStyle name="Normal 55 2 2 2 2 4" xfId="39735" xr:uid="{FC295B72-E955-4399-B709-DD1DEF4DF160}"/>
    <cellStyle name="Normal 55 2 2 2 3" xfId="24677" xr:uid="{C390A694-7FCD-4C32-8354-9F7D3FC37164}"/>
    <cellStyle name="Normal 55 2 2 2 3 2" xfId="33361" xr:uid="{FE0A5857-652E-4DEF-B6BE-505BBE871221}"/>
    <cellStyle name="Normal 55 2 2 2 3 3" xfId="41726" xr:uid="{44F8EAF8-4C56-40AF-973E-98ECE784DC24}"/>
    <cellStyle name="Normal 55 2 2 2 4" xfId="22323" xr:uid="{653B6B87-E77B-4A94-A9E7-E1FA4040F637}"/>
    <cellStyle name="Normal 55 2 2 2 4 2" xfId="30408" xr:uid="{FD1B525C-3337-4801-A221-7E8F0935D1B9}"/>
    <cellStyle name="Normal 55 2 2 2 5" xfId="28442" xr:uid="{E6546D4D-8CB3-473C-87EE-9E4EB5937A1D}"/>
    <cellStyle name="Normal 55 2 2 2 6" xfId="37766" xr:uid="{81F4E2E8-8896-4788-AE86-89798552DBC7}"/>
    <cellStyle name="Normal 55 2 2 3" xfId="20413" xr:uid="{A5CA3F9C-58CA-4641-AAE8-13E05A3E8CEF}"/>
    <cellStyle name="Normal 55 2 2 3 2" xfId="23304" xr:uid="{0B96996F-97D4-4D80-8CE5-60DA57F7F64C}"/>
    <cellStyle name="Normal 55 2 2 3 2 2" xfId="31632" xr:uid="{736D8FDA-C8A7-48FB-8478-33C72ED9E744}"/>
    <cellStyle name="Normal 55 2 2 3 2 3" xfId="39190" xr:uid="{E7E13078-77AE-4708-9A42-554B5EAF3B57}"/>
    <cellStyle name="Normal 55 2 2 3 3" xfId="25845" xr:uid="{6D7AC5F9-B91F-418C-AB5A-D927A9FF310F}"/>
    <cellStyle name="Normal 55 2 2 3 3 2" xfId="34801" xr:uid="{773E96D9-326A-4D09-8705-335C5C740027}"/>
    <cellStyle name="Normal 55 2 2 3 3 3" xfId="41173" xr:uid="{F0127DFA-4CD5-40FF-B6E9-512123DA8979}"/>
    <cellStyle name="Normal 55 2 2 3 4" xfId="21823" xr:uid="{6AD0A5FC-B6E1-4FBD-B382-C70D64999368}"/>
    <cellStyle name="Normal 55 2 2 3 4 2" xfId="29812" xr:uid="{3B1B7D54-1504-4A56-9BD2-B9B4B17F7907}"/>
    <cellStyle name="Normal 55 2 2 3 5" xfId="27877" xr:uid="{4C8ECCB1-5782-4DD5-8FE0-A3C0BB53BF74}"/>
    <cellStyle name="Normal 55 2 2 3 6" xfId="37179" xr:uid="{5DED374C-C1B4-41C2-813B-A14B99CE4B5D}"/>
    <cellStyle name="Normal 55 2 2 4" xfId="22883" xr:uid="{3A4CF155-8FE2-430B-9C70-6AED724BD43F}"/>
    <cellStyle name="Normal 55 2 2 4 2" xfId="25275" xr:uid="{928D2359-A5D8-42D9-AA6D-022560C3F43D}"/>
    <cellStyle name="Normal 55 2 2 4 2 2" xfId="34092" xr:uid="{2016AB55-6059-494F-87D2-18D4CA57B481}"/>
    <cellStyle name="Normal 55 2 2 4 3" xfId="31101" xr:uid="{C6DF0E81-6468-4EFA-ACCC-342E8B81DA02}"/>
    <cellStyle name="Normal 55 2 2 4 4" xfId="38534" xr:uid="{4FF5013C-A686-4A9E-90C3-6CAFE52D8322}"/>
    <cellStyle name="Normal 55 2 2 5" xfId="24259" xr:uid="{459269F1-6C57-468E-94C7-673C939273AC}"/>
    <cellStyle name="Normal 55 2 2 5 2" xfId="32804" xr:uid="{01C6FC6E-349D-4B4D-8AF7-0A0C6CA11AB5}"/>
    <cellStyle name="Normal 55 2 2 5 3" xfId="40469" xr:uid="{C7E8F7AF-3EF8-4496-9021-0F80AB789943}"/>
    <cellStyle name="Normal 55 2 2 6" xfId="21286" xr:uid="{06F0FFE6-7714-40D3-AD9A-E94BA0F78B49}"/>
    <cellStyle name="Normal 55 2 2 6 2" xfId="29205" xr:uid="{B6C5559E-F502-43D4-BB31-54310FF470D5}"/>
    <cellStyle name="Normal 55 2 2 7" xfId="27292" xr:uid="{63990B0E-9490-4F53-A5A9-594A1EBFF29B}"/>
    <cellStyle name="Normal 55 2 2 8" xfId="36438" xr:uid="{150144C2-FEA2-4B8A-86F9-87BAEF0A8412}"/>
    <cellStyle name="Normal 55 2 3" xfId="20190" xr:uid="{30519A07-9001-4625-8F73-FB2C2D242773}"/>
    <cellStyle name="Normal 55 2 3 2" xfId="20847" xr:uid="{66380FE4-D1E7-4204-906D-0410BCA3EB16}"/>
    <cellStyle name="Normal 55 2 3 2 2" xfId="23839" xr:uid="{10337581-6AA5-4023-B696-38E09E526A31}"/>
    <cellStyle name="Normal 55 2 3 2 2 2" xfId="26524" xr:uid="{F20BBE4D-3AB2-444D-9186-BFE1742571D7}"/>
    <cellStyle name="Normal 55 2 3 2 2 2 2" xfId="35579" xr:uid="{5068B4DC-974D-408A-9EE7-CEF20A9FE3C8}"/>
    <cellStyle name="Normal 55 2 3 2 2 3" xfId="32307" xr:uid="{1C56D863-0AD1-4556-96A1-8BF703F3CE69}"/>
    <cellStyle name="Normal 55 2 3 2 2 4" xfId="39924" xr:uid="{FFB4EF62-0CB8-46A1-B832-4C9133592E93}"/>
    <cellStyle name="Normal 55 2 3 2 3" xfId="24803" xr:uid="{51D420E6-D4A2-4112-8927-D8CB483A2353}"/>
    <cellStyle name="Normal 55 2 3 2 3 2" xfId="33549" xr:uid="{771E6C66-0F4B-4EA5-88DA-2CA97DD274DA}"/>
    <cellStyle name="Normal 55 2 3 2 3 3" xfId="41908" xr:uid="{76EE99C5-792F-4C8C-91CA-274DCDD4DFAA}"/>
    <cellStyle name="Normal 55 2 3 2 4" xfId="22499" xr:uid="{0C488BB7-08F6-490A-8DB2-3A10D6D4343B}"/>
    <cellStyle name="Normal 55 2 3 2 4 2" xfId="30606" xr:uid="{68BF4774-5B40-490D-AC01-FCF65297660C}"/>
    <cellStyle name="Normal 55 2 3 2 5" xfId="28630" xr:uid="{776FFC19-A7AD-43C7-93CA-EC575E587997}"/>
    <cellStyle name="Normal 55 2 3 2 6" xfId="37964" xr:uid="{EF6ECA98-B350-41A0-97BA-4F35CFA525B9}"/>
    <cellStyle name="Normal 55 2 3 3" xfId="20529" xr:uid="{BEA2223C-AB3F-446F-9EC8-ED6E45875021}"/>
    <cellStyle name="Normal 55 2 3 3 2" xfId="23484" xr:uid="{1D761692-F6EC-46A4-AA32-2D168C42EE7F}"/>
    <cellStyle name="Normal 55 2 3 3 2 2" xfId="31815" xr:uid="{A68A5EF9-E7AB-43F8-8F6C-21323E36D340}"/>
    <cellStyle name="Normal 55 2 3 3 2 3" xfId="39367" xr:uid="{6F3BEDF0-4B0C-4067-90EB-A1DB908DCCDE}"/>
    <cellStyle name="Normal 55 2 3 3 3" xfId="26030" xr:uid="{AEFA8FBF-3061-41A2-B3ED-253835A67D84}"/>
    <cellStyle name="Normal 55 2 3 3 3 2" xfId="34999" xr:uid="{2D59262D-977A-43D3-B3D0-FF3753038301}"/>
    <cellStyle name="Normal 55 2 3 3 3 3" xfId="41365" xr:uid="{CE12D090-6E33-45B2-8845-F8DBE519040E}"/>
    <cellStyle name="Normal 55 2 3 3 4" xfId="22006" xr:uid="{B231BE89-B7B9-4535-B6D1-4353A6FD51E3}"/>
    <cellStyle name="Normal 55 2 3 3 4 2" xfId="30017" xr:uid="{5E80F0BF-85E4-4863-9444-26A20F99BBCF}"/>
    <cellStyle name="Normal 55 2 3 3 5" xfId="28076" xr:uid="{78402E1E-60F1-4944-9910-865C55D7994B}"/>
    <cellStyle name="Normal 55 2 3 3 6" xfId="37384" xr:uid="{0CF9BAD3-7950-4ABC-9F5B-12F8E5F9FC1B}"/>
    <cellStyle name="Normal 55 2 3 4" xfId="23010" xr:uid="{704497B8-FDD6-49AE-8101-3BF4D0AB2ADD}"/>
    <cellStyle name="Normal 55 2 3 4 2" xfId="25463" xr:uid="{1165A5F7-D9D5-480E-9BE5-0BA6F33652D7}"/>
    <cellStyle name="Normal 55 2 3 4 2 2" xfId="34294" xr:uid="{79B20737-AB8E-47ED-8569-8D407FDE9D6B}"/>
    <cellStyle name="Normal 55 2 3 4 3" xfId="31287" xr:uid="{9A04CD02-3A41-46BC-9940-B8994179BA04}"/>
    <cellStyle name="Normal 55 2 3 4 4" xfId="38728" xr:uid="{E8F8D6C1-BC61-4717-9BC8-68FCF507C153}"/>
    <cellStyle name="Normal 55 2 3 5" xfId="24444" xr:uid="{559A1BAA-035F-421F-A5C0-21DE8E0BD312}"/>
    <cellStyle name="Normal 55 2 3 5 2" xfId="32996" xr:uid="{54529A66-9FE4-4CBF-AA8D-8725D1EC51AB}"/>
    <cellStyle name="Normal 55 2 3 5 3" xfId="40655" xr:uid="{28C0368F-0F88-498C-B1FE-F28AF87057B7}"/>
    <cellStyle name="Normal 55 2 3 6" xfId="21468" xr:uid="{BAAB4219-0A7A-46D6-A4BB-384E6E31CE12}"/>
    <cellStyle name="Normal 55 2 3 6 2" xfId="29409" xr:uid="{6AD6C603-CA31-441A-9ED6-609006B7B1EA}"/>
    <cellStyle name="Normal 55 2 3 7" xfId="27484" xr:uid="{E66477A2-AE5A-4735-A8F3-30349555A924}"/>
    <cellStyle name="Normal 55 2 3 8" xfId="36640" xr:uid="{2B160FBA-438F-44F0-A0F1-3E2F316FA4CC}"/>
    <cellStyle name="Normal 55 2 4" xfId="20920" xr:uid="{1CDE96DD-0B61-401B-82D3-E4DDD32BEE2A}"/>
    <cellStyle name="Normal 55 2 4 2" xfId="23932" xr:uid="{583D1F1E-5EAC-400B-B914-17E6EEC9DCA6}"/>
    <cellStyle name="Normal 55 2 4 2 2" xfId="26652" xr:uid="{E5F97CE9-8900-4498-97DD-D534C1ACD783}"/>
    <cellStyle name="Normal 55 2 4 2 2 2" xfId="35738" xr:uid="{AA3E3F4B-A878-4DBC-8F20-C509D1D2E306}"/>
    <cellStyle name="Normal 55 2 4 2 2 3" xfId="40083" xr:uid="{6F5331A9-0DBC-4089-B415-367D1EAA423D}"/>
    <cellStyle name="Normal 55 2 4 2 3" xfId="32429" xr:uid="{F07B4F0D-E5C7-4F63-A395-57C2FC106BA6}"/>
    <cellStyle name="Normal 55 2 4 2 3 2" xfId="42067" xr:uid="{19C9D79E-68E1-49B2-9DD8-058A338AAEF0}"/>
    <cellStyle name="Normal 55 2 4 2 4" xfId="38117" xr:uid="{52348B77-176F-4253-B164-EDBC4A7C18FA}"/>
    <cellStyle name="Normal 55 2 4 3" xfId="25561" xr:uid="{3065ACA9-8DF8-4A87-A530-CE196D7DF192}"/>
    <cellStyle name="Normal 55 2 4 3 2" xfId="34440" xr:uid="{2B7E2FA5-13CF-4A16-BD45-3F96350F6889}"/>
    <cellStyle name="Normal 55 2 4 3 3" xfId="38871" xr:uid="{A6570869-F80E-4990-93A9-B3A84A8CDFC1}"/>
    <cellStyle name="Normal 55 2 4 4" xfId="24922" xr:uid="{4B256540-8E29-47A2-8756-5EAB5545A599}"/>
    <cellStyle name="Normal 55 2 4 4 2" xfId="33705" xr:uid="{54EAC4F0-B2EF-4F29-B82A-5EEB42BE2770}"/>
    <cellStyle name="Normal 55 2 4 4 3" xfId="40814" xr:uid="{4A3DD982-FB2B-4ED6-A69C-1E41019089F0}"/>
    <cellStyle name="Normal 55 2 4 5" xfId="22639" xr:uid="{1900945E-AB4A-4C31-A14D-491ED36D4CAE}"/>
    <cellStyle name="Normal 55 2 4 5 2" xfId="30770" xr:uid="{4F98ACB7-11E2-4028-8618-8DF1082D1704}"/>
    <cellStyle name="Normal 55 2 4 6" xfId="28790" xr:uid="{A9B08A72-51B3-49CA-8FE7-AB6F19EC5D67}"/>
    <cellStyle name="Normal 55 2 4 7" xfId="36806" xr:uid="{F1FA1125-71F1-48DE-848F-DA3A8C574D8A}"/>
    <cellStyle name="Normal 55 2 5" xfId="20641" xr:uid="{80833878-4EFC-46A3-867D-0E1944A8C6B1}"/>
    <cellStyle name="Normal 55 2 5 2" xfId="23607" xr:uid="{BBD3F4A8-DAB0-4671-94C3-19D361B0D205}"/>
    <cellStyle name="Normal 55 2 5 2 2" xfId="26187" xr:uid="{5BFA7799-982B-43DF-B3DB-EE9057DC9F25}"/>
    <cellStyle name="Normal 55 2 5 2 2 2" xfId="35201" xr:uid="{25EB769D-53A4-416E-BE90-A72FD4C6C0E9}"/>
    <cellStyle name="Normal 55 2 5 2 3" xfId="31972" xr:uid="{433C0219-F277-44D1-8053-87F10B8C1933}"/>
    <cellStyle name="Normal 55 2 5 2 4" xfId="39554" xr:uid="{0DBEF395-2627-4F7C-9F32-3F2D26EB62CF}"/>
    <cellStyle name="Normal 55 2 5 3" xfId="24572" xr:uid="{EFB90EEA-E3A9-4A18-807A-0961AF761E41}"/>
    <cellStyle name="Normal 55 2 5 3 2" xfId="33188" xr:uid="{FB097AA3-B82D-497C-A1BA-DE187BB08128}"/>
    <cellStyle name="Normal 55 2 5 3 3" xfId="41553" xr:uid="{36EB2F0B-CE47-4233-9ABA-598646D34ACB}"/>
    <cellStyle name="Normal 55 2 5 4" xfId="22163" xr:uid="{03EBB697-EDF4-4651-B978-4384A5864C75}"/>
    <cellStyle name="Normal 55 2 5 4 2" xfId="30220" xr:uid="{316CF2A6-906C-4075-B697-7FF60D9DC927}"/>
    <cellStyle name="Normal 55 2 5 5" xfId="28269" xr:uid="{D41872DC-1511-4493-9512-0A89463646A4}"/>
    <cellStyle name="Normal 55 2 5 6" xfId="37586" xr:uid="{C011C7F7-9BE5-4A2D-907E-8F492EE06013}"/>
    <cellStyle name="Normal 55 2 6" xfId="20316" xr:uid="{71E92896-FEDB-4256-97F0-71E79E0B2829}"/>
    <cellStyle name="Normal 55 2 6 2" xfId="23159" xr:uid="{8548D812-DCDE-4CDD-9F9E-C93CA870F655}"/>
    <cellStyle name="Normal 55 2 6 2 2" xfId="31470" xr:uid="{E3C8341E-8D71-4447-A43A-5833322EF6F6}"/>
    <cellStyle name="Normal 55 2 6 2 3" xfId="39028" xr:uid="{28CE0F85-162A-4197-9222-F03A8367A0B6}"/>
    <cellStyle name="Normal 55 2 6 3" xfId="25691" xr:uid="{214C99F2-4F7A-4167-B93D-78E2CEF2BA28}"/>
    <cellStyle name="Normal 55 2 6 3 2" xfId="34617" xr:uid="{89D6ABA4-8C30-4C57-AAE7-8B10C77334B8}"/>
    <cellStyle name="Normal 55 2 6 3 3" xfId="40989" xr:uid="{C184BE25-45E7-4B96-809B-1E52AE211384}"/>
    <cellStyle name="Normal 55 2 6 4" xfId="21651" xr:uid="{08D21447-437D-4B5F-B517-40B8A8D46654}"/>
    <cellStyle name="Normal 55 2 6 4 2" xfId="29615" xr:uid="{C19E759F-F3D3-4DD8-9C89-2373E75790EF}"/>
    <cellStyle name="Normal 55 2 6 5" xfId="27693" xr:uid="{0CC83BCB-C181-4DEC-B53B-431D57E58A5F}"/>
    <cellStyle name="Normal 55 2 6 6" xfId="36983" xr:uid="{61392A52-F97E-4D71-A260-B8D65344A2D1}"/>
    <cellStyle name="Normal 55 2 7" xfId="22775" xr:uid="{BC45C11D-A4CC-4E1E-94D9-C9B10777EC91}"/>
    <cellStyle name="Normal 55 2 7 2" xfId="25112" xr:uid="{A0A1BC2A-C542-40F7-8F77-6AC4C9C7D7FE}"/>
    <cellStyle name="Normal 55 2 7 2 2" xfId="33916" xr:uid="{3A354B8C-4E59-4B93-B4A7-654E4A96759D}"/>
    <cellStyle name="Normal 55 2 7 3" xfId="30939" xr:uid="{04714711-16F0-4415-8C50-13CA4E71383A}"/>
    <cellStyle name="Normal 55 2 7 4" xfId="38357" xr:uid="{33491D0A-9035-4A26-B565-8693FEC63EE9}"/>
    <cellStyle name="Normal 55 2 8" xfId="24113" xr:uid="{73FFC6D7-63C6-40BD-B094-86CFD73FEF1C}"/>
    <cellStyle name="Normal 55 2 8 2" xfId="32631" xr:uid="{80562264-5710-4756-9129-AAADE43402CB}"/>
    <cellStyle name="Normal 55 2 8 3" xfId="40296" xr:uid="{8CA961AE-85D8-45DF-8F0C-A700190A8FE4}"/>
    <cellStyle name="Normal 55 2 9" xfId="21113" xr:uid="{8EFDEBD9-B27A-458B-B2A8-BDE505C57410}"/>
    <cellStyle name="Normal 55 2 9 2" xfId="29005" xr:uid="{9B721AAE-BC06-47A9-8BA0-899D7CB50577}"/>
    <cellStyle name="Normal 55 3" xfId="9911" xr:uid="{92212AA5-1A1B-468D-9D99-5D681890A5CF}"/>
    <cellStyle name="Normal 55 3 2" xfId="10027" xr:uid="{297ED7B8-6CE6-41F1-BA77-0297BBE25C1E}"/>
    <cellStyle name="Normal 55 4" xfId="9644" xr:uid="{1EC8E1BB-DF85-42BC-A0EC-433D7F01A60C}"/>
    <cellStyle name="Normal 55 5" xfId="9133" xr:uid="{3E118618-5B79-4808-9C1C-EE3DDEC7C733}"/>
    <cellStyle name="Normal 55 5 2" xfId="11750" xr:uid="{95C3456F-E5F6-4E90-BB6E-920F9439CD4B}"/>
    <cellStyle name="Normal 55 5 2 2" xfId="15329" xr:uid="{5987F89C-7F08-4396-A244-F605EC55E689}"/>
    <cellStyle name="Normal 55 5 2 3" xfId="18856" xr:uid="{70E468E7-E540-41F7-A208-238A1FBC78C3}"/>
    <cellStyle name="Normal 55 5 3" xfId="13922" xr:uid="{F09E922B-1231-45F6-A778-890D7A6719CE}"/>
    <cellStyle name="Normal 55 5 4" xfId="17454" xr:uid="{0A614A6C-0C57-49EF-964C-6880A8001C80}"/>
    <cellStyle name="Normal 55 6" xfId="6441" xr:uid="{9C0661C9-DADA-4692-92C9-F6EB7601711A}"/>
    <cellStyle name="Normal 56" xfId="8334" xr:uid="{DD54B8DB-96CA-415D-A45E-BBFDC71B7569}"/>
    <cellStyle name="Normal 56 2" xfId="8482" xr:uid="{1D095899-CE51-4F64-8491-25761B08C210}"/>
    <cellStyle name="Normal 56 2 2" xfId="6438" xr:uid="{8164AA7E-C8B0-4D8F-899E-F4D98D0FC272}"/>
    <cellStyle name="Normal 56 3" xfId="9910" xr:uid="{EBC5D426-5CEA-4F7A-B47C-09808A535971}"/>
    <cellStyle name="Normal 56 3 2" xfId="10028" xr:uid="{1C0CABC1-370E-46D9-953C-6F76E64ABAB6}"/>
    <cellStyle name="Normal 56 4" xfId="9642" xr:uid="{8C9FDE46-B14A-4DFB-ADF5-D283DFF80076}"/>
    <cellStyle name="Normal 56 5" xfId="9134" xr:uid="{894932FD-E77C-4ED7-BD97-ED463E84F1B0}"/>
    <cellStyle name="Normal 56 5 2" xfId="11751" xr:uid="{29C45820-ECDB-4063-A3DE-DB9E4C88286B}"/>
    <cellStyle name="Normal 56 5 2 2" xfId="15330" xr:uid="{C61BB201-EE60-41A7-94B8-238D8840A1E4}"/>
    <cellStyle name="Normal 56 5 2 3" xfId="18857" xr:uid="{7F1D0A7F-AA5B-4F00-96D0-D70D8F9C0ADD}"/>
    <cellStyle name="Normal 56 5 3" xfId="13923" xr:uid="{57D83590-4F4F-4229-B7A8-92E3A2C8D6E5}"/>
    <cellStyle name="Normal 56 5 4" xfId="17455" xr:uid="{E6E2E4B0-4D3F-4994-A484-E16A976BD447}"/>
    <cellStyle name="Normal 56 6" xfId="6439" xr:uid="{A5EE2760-18B6-4A42-A124-80F9C15659A0}"/>
    <cellStyle name="Normal 57" xfId="8333" xr:uid="{2F688BB5-8A95-4D33-9AAD-0104EB4433EA}"/>
    <cellStyle name="Normal 57 2" xfId="8483" xr:uid="{E06C8A86-5677-480C-915E-67CD1995C74A}"/>
    <cellStyle name="Normal 57 2 2" xfId="6436" xr:uid="{36F7DF8A-942A-410D-92F4-B247C9389369}"/>
    <cellStyle name="Normal 57 3" xfId="9909" xr:uid="{D3BFBFA2-4618-42C1-A9EE-B2DF6B796A9C}"/>
    <cellStyle name="Normal 57 3 2" xfId="10029" xr:uid="{36AF95FF-36DE-4D31-8C09-AEACC4E72259}"/>
    <cellStyle name="Normal 57 4" xfId="9641" xr:uid="{52A38BD2-6699-4DE5-B905-0CBD9C17827F}"/>
    <cellStyle name="Normal 57 5" xfId="9135" xr:uid="{63A83245-02EA-4B3E-97FF-A208E8223EE1}"/>
    <cellStyle name="Normal 57 5 2" xfId="11752" xr:uid="{8EC3FCB8-7E9A-4F98-88FA-19567083F94D}"/>
    <cellStyle name="Normal 57 5 2 2" xfId="15331" xr:uid="{DF01B2BB-9CD9-4D41-B3C5-FAC7DC604BF5}"/>
    <cellStyle name="Normal 57 5 2 3" xfId="18858" xr:uid="{65A4FADE-4D36-4D5A-BD41-F80BC3B3BF5F}"/>
    <cellStyle name="Normal 57 5 3" xfId="13924" xr:uid="{08363D09-5556-4DF4-8C46-250F974626C9}"/>
    <cellStyle name="Normal 57 5 4" xfId="17456" xr:uid="{4325A844-3F98-4124-8D5F-C69A077785FC}"/>
    <cellStyle name="Normal 57 6" xfId="6437" xr:uid="{C4409B42-F389-4B68-9B1A-9DADABFA8629}"/>
    <cellStyle name="Normal 58" xfId="8342" xr:uid="{F4942F27-C30A-4479-B4D6-C18230FED191}"/>
    <cellStyle name="Normal 58 2" xfId="8484" xr:uid="{C7AD0F9B-393D-420A-B336-89014FEA6214}"/>
    <cellStyle name="Normal 58 3" xfId="9912" xr:uid="{2BF8C7F7-CD3B-4855-B086-1DD7C502BB13}"/>
    <cellStyle name="Normal 58 3 2" xfId="10030" xr:uid="{1892AB48-E536-4C27-9EA1-418AF1558152}"/>
    <cellStyle name="Normal 58 4" xfId="9647" xr:uid="{24EBF14D-37EC-4243-96A0-1AF623E049E8}"/>
    <cellStyle name="Normal 58 5" xfId="9136" xr:uid="{1E0C89DF-8501-46AC-9396-ECCC09A402CE}"/>
    <cellStyle name="Normal 58 5 2" xfId="11753" xr:uid="{6C2A5917-5CE8-43B9-928C-F58AC1E2AF25}"/>
    <cellStyle name="Normal 58 5 2 2" xfId="15332" xr:uid="{D6F8D5EF-81EE-4ABF-BC70-A22274590321}"/>
    <cellStyle name="Normal 58 5 2 3" xfId="18859" xr:uid="{E47FB6A1-DE18-4F1C-AD36-2D2E066B253F}"/>
    <cellStyle name="Normal 58 5 3" xfId="13925" xr:uid="{CF06E617-CC68-44A2-9A4D-1A3663CEBA50}"/>
    <cellStyle name="Normal 58 5 4" xfId="17457" xr:uid="{A9956975-A750-4C93-B191-8C268DB4C027}"/>
    <cellStyle name="Normal 58 6" xfId="6435" xr:uid="{4B8481BC-9FE9-44D7-8410-444C8CD81819}"/>
    <cellStyle name="Normal 59" xfId="8345" xr:uid="{DEE00B6B-C6BE-4AEC-B221-278F14767808}"/>
    <cellStyle name="Normal 59 2" xfId="8485" xr:uid="{BBAF6AAF-C16D-4B69-84D0-E1786E08361D}"/>
    <cellStyle name="Normal 59 3" xfId="9913" xr:uid="{E8BB2CE1-68F1-444C-A1B9-E95BD9AC087C}"/>
    <cellStyle name="Normal 59 3 2" xfId="10031" xr:uid="{93789705-CE0E-4FBE-A77B-98CE0C21E847}"/>
    <cellStyle name="Normal 59 4" xfId="9649" xr:uid="{834C1746-F0F0-4FD9-9538-B5F513A1D43C}"/>
    <cellStyle name="Normal 59 5" xfId="9137" xr:uid="{0EC95702-6EBD-46BE-AE19-B5BB469557E3}"/>
    <cellStyle name="Normal 59 5 2" xfId="11754" xr:uid="{33A94F6A-DE33-4A11-8B02-F6AAF21D866C}"/>
    <cellStyle name="Normal 59 5 2 2" xfId="15333" xr:uid="{D73A2B2A-891F-46FE-B68A-AD3AAC49D595}"/>
    <cellStyle name="Normal 59 5 2 3" xfId="18860" xr:uid="{E0E3856C-DFBF-4F4A-8903-5150ED9FA164}"/>
    <cellStyle name="Normal 59 5 3" xfId="13926" xr:uid="{FEE8C20E-EB63-4666-9F87-D3F25C943C25}"/>
    <cellStyle name="Normal 59 5 4" xfId="17458" xr:uid="{77E1BE56-9B12-4BF5-BDB0-6F294C93874A}"/>
    <cellStyle name="Normal 59 6" xfId="6434" xr:uid="{75E149E1-5F56-432F-9322-660423FCC1D4}"/>
    <cellStyle name="Normal 6" xfId="53" xr:uid="{32F5F090-4D77-441E-B11D-31021FB70C29}"/>
    <cellStyle name="Normal 6 10" xfId="7411" xr:uid="{BC41283E-A391-402C-9750-AFAA62480E44}"/>
    <cellStyle name="Normal 6 10 2" xfId="9663" xr:uid="{575D0FE9-DB5F-437C-BDBA-3305EB802870}"/>
    <cellStyle name="Normal 6 10 2 2" xfId="26653" xr:uid="{D2763BA0-E7F4-4F60-BAD3-A17739FC2DE6}"/>
    <cellStyle name="Normal 6 10 2 2 2" xfId="35739" xr:uid="{08AB9F90-01DB-4055-A0B9-E7744AA8EFC7}"/>
    <cellStyle name="Normal 6 10 2 2 3" xfId="40084" xr:uid="{E7B92858-C931-437E-B6A5-E1251E917B51}"/>
    <cellStyle name="Normal 6 10 2 3" xfId="32430" xr:uid="{EA8BBC0C-D736-43F4-89EC-5F032AC8ACB4}"/>
    <cellStyle name="Normal 6 10 2 3 2" xfId="42068" xr:uid="{A5DDEAAD-ED2B-4A47-A413-FC5A90E18672}"/>
    <cellStyle name="Normal 6 10 2 4" xfId="38118" xr:uid="{75C66B15-2AA6-4DE1-A9EE-4B4FBE4C719C}"/>
    <cellStyle name="Normal 6 10 2 5" xfId="23933" xr:uid="{2A23A942-1A58-4D7B-9992-7FEDA3A86DD1}"/>
    <cellStyle name="Normal 6 10 3" xfId="8849" xr:uid="{CCACC48A-8831-4E39-B9B2-7DD73B59D9D1}"/>
    <cellStyle name="Normal 6 10 3 2" xfId="34441" xr:uid="{BE81FA63-0E38-47DC-B3D9-ADF5799A5D8B}"/>
    <cellStyle name="Normal 6 10 3 3" xfId="38872" xr:uid="{7D7A52B8-C535-4E58-882B-1E2341D5A1B8}"/>
    <cellStyle name="Normal 6 10 3 4" xfId="25562" xr:uid="{3E9B51DD-EAAD-4912-9621-63981FAB34B2}"/>
    <cellStyle name="Normal 6 10 4" xfId="8364" xr:uid="{F2648FCD-8C42-4C29-BC7C-14BCCE2B8702}"/>
    <cellStyle name="Normal 6 10 4 2" xfId="33706" xr:uid="{4A5A693D-ADA7-4773-B0A7-9BCD4C4EFF7F}"/>
    <cellStyle name="Normal 6 10 4 3" xfId="40815" xr:uid="{B2517FEA-E9A9-484B-9A1D-95231CF0E0A9}"/>
    <cellStyle name="Normal 6 10 4 4" xfId="24923" xr:uid="{49B51699-7747-4661-ADD0-0930FACDACB3}"/>
    <cellStyle name="Normal 6 10 5" xfId="22640" xr:uid="{A82F8FE2-ED4E-433E-A390-E5316F0AF867}"/>
    <cellStyle name="Normal 6 10 5 2" xfId="30771" xr:uid="{C5989D88-ABE0-403A-8337-0EEAEDB172EE}"/>
    <cellStyle name="Normal 6 10 6" xfId="28791" xr:uid="{F9EE2798-04BC-4775-93CA-1D559C4CDBCE}"/>
    <cellStyle name="Normal 6 10 7" xfId="36807" xr:uid="{BBBEFAFD-E570-44B7-A91D-9CC80D5C18E7}"/>
    <cellStyle name="Normal 6 10 8" xfId="20921" xr:uid="{E0E1A8C3-5789-46DF-AB5D-9E3F076066D4}"/>
    <cellStyle name="Normal 6 11" xfId="10440" xr:uid="{92328C31-9DFA-48B3-BD68-B6855D85334F}"/>
    <cellStyle name="Normal 6 11 2" xfId="10979" xr:uid="{A27536CE-0531-4472-82F8-76BC3F3DEA5D}"/>
    <cellStyle name="Normal 6 11 2 2" xfId="26110" xr:uid="{968E0C04-E357-45C7-BA0E-9B8A8BA3C81B}"/>
    <cellStyle name="Normal 6 11 2 2 2" xfId="35089" xr:uid="{BCF74A12-C442-4564-A273-8DCD36478ECF}"/>
    <cellStyle name="Normal 6 11 2 3" xfId="31895" xr:uid="{D6CBC979-F880-4582-BAD8-295F99FA4BFF}"/>
    <cellStyle name="Normal 6 11 2 4" xfId="39444" xr:uid="{3E506895-92C2-4BE1-9A0F-31C24550F099}"/>
    <cellStyle name="Normal 6 11 2 5" xfId="23563" xr:uid="{38F4C0F2-63C7-4F28-BE1C-04E8BDB22E6A}"/>
    <cellStyle name="Normal 6 11 3" xfId="24525" xr:uid="{DFDD2FF0-B294-4940-90DC-3D2438F195E6}"/>
    <cellStyle name="Normal 6 11 3 2" xfId="33085" xr:uid="{74F6695C-4F7D-4370-9FB8-D18043B4E394}"/>
    <cellStyle name="Normal 6 11 3 3" xfId="41452" xr:uid="{488B9C53-E292-4B6B-A7A3-DB69D18EFA6A}"/>
    <cellStyle name="Normal 6 11 4" xfId="22084" xr:uid="{E99DA35C-CD7D-41E0-A01D-B9A34D6DB723}"/>
    <cellStyle name="Normal 6 11 4 2" xfId="30105" xr:uid="{BEB545A0-9388-4930-9AF0-EEE9779FEDB8}"/>
    <cellStyle name="Normal 6 11 5" xfId="28166" xr:uid="{33F7AB56-0BB2-4284-9E3E-BBB6CB9DAFD9}"/>
    <cellStyle name="Normal 6 11 6" xfId="37472" xr:uid="{8C8156EA-2375-48EA-9502-3BEA49999EA3}"/>
    <cellStyle name="Normal 6 11 7" xfId="20601" xr:uid="{E2B826DE-F91C-46F0-80D5-21587499C0A8}"/>
    <cellStyle name="Normal 6 12" xfId="11074" xr:uid="{44C70FB8-9050-42EF-9609-B48E9C642E72}"/>
    <cellStyle name="Normal 6 12 2" xfId="12525" xr:uid="{C99D597B-7407-46DE-964C-B4E078A2CA59}"/>
    <cellStyle name="Normal 6 12 2 2" xfId="16098" xr:uid="{9BF5F9CC-80D2-436B-BF10-55762858984B}"/>
    <cellStyle name="Normal 6 12 2 3" xfId="19625" xr:uid="{9D8C1A54-040B-4DD3-876B-43B46BDD3AEF}"/>
    <cellStyle name="Normal 6 12 3" xfId="14670" xr:uid="{42DF52C4-7127-43CA-B5F5-0DA158247D00}"/>
    <cellStyle name="Normal 6 12 3 2" xfId="34486" xr:uid="{7D74FBD7-FAE8-4527-9BB8-BBBDABA6C991}"/>
    <cellStyle name="Normal 6 12 3 3" xfId="40861" xr:uid="{2EA059EA-26CD-4782-8C5E-815B5E135C20}"/>
    <cellStyle name="Normal 6 12 4" xfId="18197" xr:uid="{32BBE5CD-8B92-4084-99FF-2A4295805D0A}"/>
    <cellStyle name="Normal 6 12 4 2" xfId="29485" xr:uid="{D0556000-CB1B-4970-8334-9E76483740FE}"/>
    <cellStyle name="Normal 6 12 5" xfId="27562" xr:uid="{1ABE0305-1633-4D3E-81A3-45E85A439791}"/>
    <cellStyle name="Normal 6 12 6" xfId="36853" xr:uid="{20D0C96D-967B-4302-A8FE-9445C6EA4E8F}"/>
    <cellStyle name="Normal 6 13" xfId="10646" xr:uid="{3DF3776F-ADDB-4A31-A1A1-355AB6F8B48F}"/>
    <cellStyle name="Normal 6 13 2" xfId="12125" xr:uid="{38AB6EFB-6F48-4C85-B619-A77D1BE455DA}"/>
    <cellStyle name="Normal 6 13 2 2" xfId="15698" xr:uid="{CF392784-AE8F-42AA-814C-8A984F69F8BB}"/>
    <cellStyle name="Normal 6 13 2 3" xfId="19225" xr:uid="{D17DF7E3-BEA9-47E8-9BE7-D24FCCDFF234}"/>
    <cellStyle name="Normal 6 13 3" xfId="14278" xr:uid="{8534251B-A655-488B-AC39-E94E4BFBAEB5}"/>
    <cellStyle name="Normal 6 13 4" xfId="17805" xr:uid="{E8A2328D-458C-4A35-A7BE-76D2C56BCDB6}"/>
    <cellStyle name="Normal 6 14" xfId="24007" xr:uid="{0B899077-B991-495B-B350-0F26AE222154}"/>
    <cellStyle name="Normal 6 14 2" xfId="32504" xr:uid="{2DF47773-80A0-4E76-946D-1A7066AF9B7F}"/>
    <cellStyle name="Normal 6 14 3" xfId="40172" xr:uid="{F6FC71A2-F21A-4E50-AB58-B3C998671B20}"/>
    <cellStyle name="Normal 6 15" xfId="21004" xr:uid="{F5758C16-EFBE-4877-AF66-E384DCB1C7D2}"/>
    <cellStyle name="Normal 6 15 2" xfId="28875" xr:uid="{7D08A658-62AE-429B-903C-641265A724A6}"/>
    <cellStyle name="Normal 6 16" xfId="27017" xr:uid="{BF35B670-FE50-496F-BDE0-0CAF8C7749A7}"/>
    <cellStyle name="Normal 6 17" xfId="36113" xr:uid="{5BE6D10A-0C03-4172-BF62-1724ED546CE8}"/>
    <cellStyle name="Normal 6 2" xfId="60" xr:uid="{D3E544FA-9A79-490D-A80D-A15BEB9BBC77}"/>
    <cellStyle name="Normal 6 2 10" xfId="21011" xr:uid="{242920F5-6B5D-41AD-9925-62254A69B907}"/>
    <cellStyle name="Normal 6 2 10 2" xfId="28884" xr:uid="{57758742-E8E5-4D04-80F6-3760EE70F5E5}"/>
    <cellStyle name="Normal 6 2 11" xfId="27025" xr:uid="{84F7BE28-9464-4B84-A1CF-CEB7F6DA9B1D}"/>
    <cellStyle name="Normal 6 2 12" xfId="36122" xr:uid="{275DA4DE-CF2A-4808-A1CC-A3664A7E9B22}"/>
    <cellStyle name="Normal 6 2 2" xfId="7507" xr:uid="{F6D5F2B9-6405-44AA-9E0A-5256A72728AE}"/>
    <cellStyle name="Normal 6 2 2 10" xfId="27122" xr:uid="{E319AD7E-03D0-494F-A90E-4569B19B731F}"/>
    <cellStyle name="Normal 6 2 2 11" xfId="36245" xr:uid="{D822D000-0369-453C-A518-7822A2D00472}"/>
    <cellStyle name="Normal 6 2 2 12" xfId="6433" xr:uid="{22DAB75F-A893-4EE0-A803-FC7CAB2C45D7}"/>
    <cellStyle name="Normal 6 2 2 2" xfId="7413" xr:uid="{B78FCA78-12A8-4C43-AA18-4126F87E8952}"/>
    <cellStyle name="Normal 6 2 2 2 2" xfId="20733" xr:uid="{8BB07AE3-26F2-44A4-B857-14361BC048CA}"/>
    <cellStyle name="Normal 6 2 2 2 2 2" xfId="23713" xr:uid="{C2092F79-262E-4CD0-B151-4A4D84D25C0A}"/>
    <cellStyle name="Normal 6 2 2 2 2 2 2" xfId="26340" xr:uid="{8F5B920D-18C0-450B-9699-6E7E6EB05A69}"/>
    <cellStyle name="Normal 6 2 2 2 2 2 2 2" xfId="35384" xr:uid="{7D657CC2-11D5-437E-A641-235CCF57C738}"/>
    <cellStyle name="Normal 6 2 2 2 2 2 3" xfId="32125" xr:uid="{751A794E-470A-4F0C-BA1B-B40446BC55B0}"/>
    <cellStyle name="Normal 6 2 2 2 2 2 4" xfId="39737" xr:uid="{F9D37484-97EF-474C-A07E-5349691F5E36}"/>
    <cellStyle name="Normal 6 2 2 2 2 3" xfId="24679" xr:uid="{F0220FBA-AA88-407C-9C2B-1247D6845A67}"/>
    <cellStyle name="Normal 6 2 2 2 2 3 2" xfId="33363" xr:uid="{04062AFF-213C-4AAF-90D1-7073A3EFFCEA}"/>
    <cellStyle name="Normal 6 2 2 2 2 3 3" xfId="41728" xr:uid="{724A3315-975C-471E-A09F-2DAB9F002497}"/>
    <cellStyle name="Normal 6 2 2 2 2 4" xfId="22325" xr:uid="{4242337A-0DC6-4684-8D89-F447BCC8306F}"/>
    <cellStyle name="Normal 6 2 2 2 2 4 2" xfId="30410" xr:uid="{7A567F1D-F08E-438C-A14B-B86CE08C5E7A}"/>
    <cellStyle name="Normal 6 2 2 2 2 5" xfId="28444" xr:uid="{A9BA259E-2017-4185-9EC5-8B554D82C120}"/>
    <cellStyle name="Normal 6 2 2 2 2 6" xfId="37768" xr:uid="{57E5DA95-D294-4BDE-807A-4CCACCD2A023}"/>
    <cellStyle name="Normal 6 2 2 2 3" xfId="20415" xr:uid="{7F24500C-FBDD-455A-B94A-5854C5DA0FE5}"/>
    <cellStyle name="Normal 6 2 2 2 3 2" xfId="23306" xr:uid="{F03AADF8-EA8D-4447-A36A-1A42299809D7}"/>
    <cellStyle name="Normal 6 2 2 2 3 2 2" xfId="31634" xr:uid="{0DBFEA33-5378-479F-A822-E227A4D64F1A}"/>
    <cellStyle name="Normal 6 2 2 2 3 2 3" xfId="39192" xr:uid="{26B6CE0C-4094-4463-B4BE-D6D68F827FA5}"/>
    <cellStyle name="Normal 6 2 2 2 3 3" xfId="25847" xr:uid="{F1B59791-2F1E-4878-B140-FCC7C3F1E303}"/>
    <cellStyle name="Normal 6 2 2 2 3 3 2" xfId="34803" xr:uid="{2362BBEA-28B4-42A9-927C-65015EFEF8B6}"/>
    <cellStyle name="Normal 6 2 2 2 3 3 3" xfId="41175" xr:uid="{34DD52FE-290A-4978-9AA5-CEA65E8C4AAB}"/>
    <cellStyle name="Normal 6 2 2 2 3 4" xfId="21825" xr:uid="{5A897E1A-BC7C-4F9B-BC33-652EFBCF4C0E}"/>
    <cellStyle name="Normal 6 2 2 2 3 4 2" xfId="29814" xr:uid="{434886C2-AB75-49DE-8300-EA9A94D34F08}"/>
    <cellStyle name="Normal 6 2 2 2 3 5" xfId="27879" xr:uid="{64ADBC7E-3E46-4852-887E-E68E51AB1652}"/>
    <cellStyle name="Normal 6 2 2 2 3 6" xfId="37181" xr:uid="{3BB0C68D-991B-491B-B15D-D89559B5DA23}"/>
    <cellStyle name="Normal 6 2 2 2 4" xfId="22885" xr:uid="{71B65BDD-2E25-421C-8207-9E82FD70099E}"/>
    <cellStyle name="Normal 6 2 2 2 4 2" xfId="25277" xr:uid="{9B7666FD-5B80-4A94-93D2-15C99E88F652}"/>
    <cellStyle name="Normal 6 2 2 2 4 2 2" xfId="34094" xr:uid="{9B1DC078-0393-4C92-A96A-335F266D470A}"/>
    <cellStyle name="Normal 6 2 2 2 4 3" xfId="31103" xr:uid="{320786CE-D831-44FC-B8A9-3C8389CB444C}"/>
    <cellStyle name="Normal 6 2 2 2 4 4" xfId="38536" xr:uid="{CAC1299B-EAEF-4753-A60F-CCAD55A0781B}"/>
    <cellStyle name="Normal 6 2 2 2 5" xfId="24261" xr:uid="{96E88239-4C02-4954-AF12-24EE7CC86689}"/>
    <cellStyle name="Normal 6 2 2 2 5 2" xfId="32806" xr:uid="{9E516091-D539-4C02-8130-73A20A279AB5}"/>
    <cellStyle name="Normal 6 2 2 2 5 3" xfId="40471" xr:uid="{C0CAA0D3-13A5-41D0-AFE3-B6FF9A738B15}"/>
    <cellStyle name="Normal 6 2 2 2 6" xfId="21288" xr:uid="{BA16E128-A4BE-44DA-99B9-3BE273057DDD}"/>
    <cellStyle name="Normal 6 2 2 2 6 2" xfId="29207" xr:uid="{EFB8DFDF-455B-4CE4-9CD6-CDE4567D717B}"/>
    <cellStyle name="Normal 6 2 2 2 7" xfId="27294" xr:uid="{88BDA0B9-CC2C-4091-AC91-6636B0606710}"/>
    <cellStyle name="Normal 6 2 2 2 8" xfId="36440" xr:uid="{B66AE373-3B36-427B-A6C3-693EA78C3979}"/>
    <cellStyle name="Normal 6 2 2 2 9" xfId="20086" xr:uid="{FB51FAE2-ED30-4E12-97C2-6715CB47CDBC}"/>
    <cellStyle name="Normal 6 2 2 3" xfId="9556" xr:uid="{847C012F-410C-461F-BFBB-998EF894C6A7}"/>
    <cellStyle name="Normal 6 2 2 3 2" xfId="20849" xr:uid="{98AF3E19-507E-479D-B740-B35580FC70CF}"/>
    <cellStyle name="Normal 6 2 2 3 2 2" xfId="23841" xr:uid="{DB85B000-5A6A-4D91-AA77-51A3824647BB}"/>
    <cellStyle name="Normal 6 2 2 3 2 2 2" xfId="26526" xr:uid="{7EF778A0-1528-4E34-90DC-89C005BC8878}"/>
    <cellStyle name="Normal 6 2 2 3 2 2 2 2" xfId="35581" xr:uid="{754CA605-F578-4FC3-92A4-4E236564C1EA}"/>
    <cellStyle name="Normal 6 2 2 3 2 2 3" xfId="32309" xr:uid="{F664C902-8CAE-4B4D-8D0E-38A3E4A37191}"/>
    <cellStyle name="Normal 6 2 2 3 2 2 4" xfId="39926" xr:uid="{1E0644B6-0AB8-48DA-91B8-E6F93102EA2B}"/>
    <cellStyle name="Normal 6 2 2 3 2 3" xfId="24805" xr:uid="{45CA979D-C431-4799-B985-5DE612EA73B9}"/>
    <cellStyle name="Normal 6 2 2 3 2 3 2" xfId="33551" xr:uid="{6A7F340C-57E3-48F4-B102-92F0601B1A5D}"/>
    <cellStyle name="Normal 6 2 2 3 2 3 3" xfId="41910" xr:uid="{C02B375F-18CA-4528-AE75-459836945B36}"/>
    <cellStyle name="Normal 6 2 2 3 2 4" xfId="22501" xr:uid="{E0FC7F40-5C4F-4657-9999-F20E63A6AF8A}"/>
    <cellStyle name="Normal 6 2 2 3 2 4 2" xfId="30608" xr:uid="{4C1CD6FB-A62D-4829-A1B7-3CD211A06BC6}"/>
    <cellStyle name="Normal 6 2 2 3 2 5" xfId="28632" xr:uid="{FF02E376-0B74-49FC-8A1F-C8D33B807A89}"/>
    <cellStyle name="Normal 6 2 2 3 2 6" xfId="37966" xr:uid="{7CF34843-8503-4EB6-9652-A86F12211CC5}"/>
    <cellStyle name="Normal 6 2 2 3 3" xfId="20531" xr:uid="{AE08E0B7-72BF-4DF1-908D-BF53E2691C47}"/>
    <cellStyle name="Normal 6 2 2 3 3 2" xfId="23486" xr:uid="{69543610-1037-4CA7-B037-F3962F068F28}"/>
    <cellStyle name="Normal 6 2 2 3 3 2 2" xfId="31817" xr:uid="{74DFCD5F-FB0D-46C2-86CE-4F9158DC5732}"/>
    <cellStyle name="Normal 6 2 2 3 3 2 3" xfId="39369" xr:uid="{9516B6EF-A4C1-478C-A0DF-79F69AB04946}"/>
    <cellStyle name="Normal 6 2 2 3 3 3" xfId="26032" xr:uid="{4A161228-617C-4B22-BD77-7D9434715D08}"/>
    <cellStyle name="Normal 6 2 2 3 3 3 2" xfId="35001" xr:uid="{E430CF06-2218-4D70-BD24-AD6876EFEE32}"/>
    <cellStyle name="Normal 6 2 2 3 3 3 3" xfId="41367" xr:uid="{E0FD2438-2D5F-4F67-B9F3-0C76AEF20CAA}"/>
    <cellStyle name="Normal 6 2 2 3 3 4" xfId="22008" xr:uid="{F6AF400F-9F39-47E1-AD5F-D0E27ED88419}"/>
    <cellStyle name="Normal 6 2 2 3 3 4 2" xfId="30019" xr:uid="{77E98C2F-7E4F-4052-9CCB-B04174F68EA0}"/>
    <cellStyle name="Normal 6 2 2 3 3 5" xfId="28078" xr:uid="{E8F2E2CA-0FD8-4290-8274-D09173B47A1B}"/>
    <cellStyle name="Normal 6 2 2 3 3 6" xfId="37386" xr:uid="{87B6D92F-C34E-40AD-A71B-DDC7816C7D24}"/>
    <cellStyle name="Normal 6 2 2 3 4" xfId="23012" xr:uid="{3B032BDC-BEFC-4C1E-B078-F1EEC59087A7}"/>
    <cellStyle name="Normal 6 2 2 3 4 2" xfId="25465" xr:uid="{C5617AB3-87D4-4929-9E1A-AF68D1147354}"/>
    <cellStyle name="Normal 6 2 2 3 4 2 2" xfId="34296" xr:uid="{D67C674F-87CA-4694-8F64-6D5798E0B6EE}"/>
    <cellStyle name="Normal 6 2 2 3 4 3" xfId="31289" xr:uid="{1F95AF98-F265-4861-A4A5-CA21BBC98E0E}"/>
    <cellStyle name="Normal 6 2 2 3 4 4" xfId="38730" xr:uid="{D9888053-CB1B-4C3A-9448-5216605962FA}"/>
    <cellStyle name="Normal 6 2 2 3 5" xfId="24446" xr:uid="{FA524AFC-2AF7-48EA-9E13-4096FD797661}"/>
    <cellStyle name="Normal 6 2 2 3 5 2" xfId="32998" xr:uid="{E37709FA-2083-4826-88F6-FF315E018E6F}"/>
    <cellStyle name="Normal 6 2 2 3 5 3" xfId="40657" xr:uid="{5BD0255B-6E1C-4B98-852C-1C366BD6585C}"/>
    <cellStyle name="Normal 6 2 2 3 6" xfId="21470" xr:uid="{E8FAA42A-777E-437E-B4DC-61E196127A83}"/>
    <cellStyle name="Normal 6 2 2 3 6 2" xfId="29411" xr:uid="{3EB31220-4EA3-4E6B-9ECA-750B6536D0C4}"/>
    <cellStyle name="Normal 6 2 2 3 7" xfId="27486" xr:uid="{F634BDA1-CC43-4750-B829-DE8DD083AA48}"/>
    <cellStyle name="Normal 6 2 2 3 8" xfId="36642" xr:uid="{6BBDDFEC-1488-4F2C-9E24-A7C66EC93862}"/>
    <cellStyle name="Normal 6 2 2 3 9" xfId="20192" xr:uid="{F3FCAE1A-2BD1-42AD-8846-1CB212185DB3}"/>
    <cellStyle name="Normal 6 2 2 4" xfId="8895" xr:uid="{E41953C9-EC22-4EA9-B0A9-86198DD85869}"/>
    <cellStyle name="Normal 6 2 2 4 2" xfId="23934" xr:uid="{47A5F00C-A99A-4E2C-9900-F70221391750}"/>
    <cellStyle name="Normal 6 2 2 4 2 2" xfId="26654" xr:uid="{997B6CF6-8151-4475-AF15-D2187874F6AA}"/>
    <cellStyle name="Normal 6 2 2 4 2 2 2" xfId="35740" xr:uid="{6821FFBA-A8AF-4A58-8F70-D48AF53EF401}"/>
    <cellStyle name="Normal 6 2 2 4 2 2 3" xfId="40085" xr:uid="{3804D1A8-B3C6-49FF-9438-C389C52E7B28}"/>
    <cellStyle name="Normal 6 2 2 4 2 3" xfId="32431" xr:uid="{FD0CB4E8-E521-468D-8BF4-A5D524654242}"/>
    <cellStyle name="Normal 6 2 2 4 2 3 2" xfId="42069" xr:uid="{1399AFA5-578A-4FF7-BA14-271AA06A1E51}"/>
    <cellStyle name="Normal 6 2 2 4 2 4" xfId="38119" xr:uid="{C9473420-7659-46AD-A22C-3BDF7382342A}"/>
    <cellStyle name="Normal 6 2 2 4 3" xfId="25563" xr:uid="{1CD80BF7-CC4B-42DD-A5BB-6B0982A89BEC}"/>
    <cellStyle name="Normal 6 2 2 4 3 2" xfId="34442" xr:uid="{BD59AEDA-917B-4BFF-B2E4-17BD5FD49FCF}"/>
    <cellStyle name="Normal 6 2 2 4 3 3" xfId="38873" xr:uid="{5E4075D1-7C94-417B-94AD-A245A810FB93}"/>
    <cellStyle name="Normal 6 2 2 4 4" xfId="24924" xr:uid="{AD89CA87-03BF-4A1C-B74B-2FE593FD4F7C}"/>
    <cellStyle name="Normal 6 2 2 4 4 2" xfId="33707" xr:uid="{428423CA-C060-465B-974D-CE3B1AA3360A}"/>
    <cellStyle name="Normal 6 2 2 4 4 3" xfId="40816" xr:uid="{29006E30-633D-42F8-ABFA-68FD0E65F0AB}"/>
    <cellStyle name="Normal 6 2 2 4 5" xfId="22641" xr:uid="{400350D6-C971-4637-8325-7DF37A45397F}"/>
    <cellStyle name="Normal 6 2 2 4 5 2" xfId="30772" xr:uid="{84FA4220-3303-4454-A119-E7FD47444E82}"/>
    <cellStyle name="Normal 6 2 2 4 6" xfId="28792" xr:uid="{356229F5-46DF-4E20-82DB-32198A3B8376}"/>
    <cellStyle name="Normal 6 2 2 4 7" xfId="36808" xr:uid="{257C2125-8F0B-4045-B18E-9BBD0832F7C7}"/>
    <cellStyle name="Normal 6 2 2 4 8" xfId="20922" xr:uid="{5266E95D-E868-41CF-B580-4F64BC770741}"/>
    <cellStyle name="Normal 6 2 2 5" xfId="8078" xr:uid="{1C6DB63F-34F8-43A7-BF25-6C1D53F5725A}"/>
    <cellStyle name="Normal 6 2 2 5 2" xfId="23609" xr:uid="{2AD4D8D9-940B-4887-BA19-AC1FF6C11921}"/>
    <cellStyle name="Normal 6 2 2 5 2 2" xfId="26189" xr:uid="{AC7AD687-DA5A-4F0E-863A-DB5867F409E3}"/>
    <cellStyle name="Normal 6 2 2 5 2 2 2" xfId="35203" xr:uid="{CE7BB693-D0F8-486D-96E2-943E0FD0360D}"/>
    <cellStyle name="Normal 6 2 2 5 2 3" xfId="31974" xr:uid="{282D39A2-3C5F-4315-8EAB-8F16FEF0DB25}"/>
    <cellStyle name="Normal 6 2 2 5 2 4" xfId="39556" xr:uid="{4B7139C8-076B-45FF-BD71-FD5A74AB0883}"/>
    <cellStyle name="Normal 6 2 2 5 3" xfId="24574" xr:uid="{D5AD41FA-BD0F-4385-9C0C-C85F2BAF34A3}"/>
    <cellStyle name="Normal 6 2 2 5 3 2" xfId="33190" xr:uid="{E7E5BB44-47A8-484A-8C7A-16CCA24411C7}"/>
    <cellStyle name="Normal 6 2 2 5 3 3" xfId="41555" xr:uid="{C0A17F47-38FB-45AF-AB32-E11294F80025}"/>
    <cellStyle name="Normal 6 2 2 5 4" xfId="22165" xr:uid="{B497FBC8-CD90-4609-B498-33E03C73C6D0}"/>
    <cellStyle name="Normal 6 2 2 5 4 2" xfId="30222" xr:uid="{0878D80B-B049-4AB4-A174-E1DC81D7A95D}"/>
    <cellStyle name="Normal 6 2 2 5 5" xfId="28271" xr:uid="{AF69301A-AF9E-4AB5-AE8A-759576B50839}"/>
    <cellStyle name="Normal 6 2 2 5 6" xfId="37588" xr:uid="{2DA488A0-6A48-4E7A-8C59-A3A6929634E4}"/>
    <cellStyle name="Normal 6 2 2 5 7" xfId="20643" xr:uid="{21F3B68D-72C9-44A1-8843-761B9E776B08}"/>
    <cellStyle name="Normal 6 2 2 6" xfId="20318" xr:uid="{9E423B25-6E2C-4C78-9A5E-8CA409B256B9}"/>
    <cellStyle name="Normal 6 2 2 6 2" xfId="23161" xr:uid="{F30E90F5-B368-4104-9EB6-9B74476F6AC5}"/>
    <cellStyle name="Normal 6 2 2 6 2 2" xfId="31472" xr:uid="{751EFEB6-4A7D-4CD4-8532-6984CDFC7685}"/>
    <cellStyle name="Normal 6 2 2 6 2 3" xfId="39030" xr:uid="{C1E54914-3BDF-49C8-A177-251577777BC2}"/>
    <cellStyle name="Normal 6 2 2 6 3" xfId="25693" xr:uid="{C79B237E-FDDC-40A2-B111-197BD7ED3DB3}"/>
    <cellStyle name="Normal 6 2 2 6 3 2" xfId="34619" xr:uid="{9D79FBBA-D7FC-4DE9-8CF6-10D36BFE2495}"/>
    <cellStyle name="Normal 6 2 2 6 3 3" xfId="40991" xr:uid="{B68174E1-8BCA-4443-8A6F-4654D9F87DE4}"/>
    <cellStyle name="Normal 6 2 2 6 4" xfId="21653" xr:uid="{2BE229E8-CEE9-4FB3-8C49-8991AE1DA030}"/>
    <cellStyle name="Normal 6 2 2 6 4 2" xfId="29617" xr:uid="{9AE0B2AA-D3C1-4E6D-ACDA-87428DFA8172}"/>
    <cellStyle name="Normal 6 2 2 6 5" xfId="27695" xr:uid="{8107EC67-F318-4588-B528-1C17E0AA1550}"/>
    <cellStyle name="Normal 6 2 2 6 6" xfId="36985" xr:uid="{4AEE9239-9BD5-4841-BDCF-32A905841177}"/>
    <cellStyle name="Normal 6 2 2 7" xfId="22777" xr:uid="{9935AFAD-C715-4E27-A80C-A59EEF05CB73}"/>
    <cellStyle name="Normal 6 2 2 7 2" xfId="25114" xr:uid="{31F11E3D-8FEE-4AB3-9300-E1CD917F5491}"/>
    <cellStyle name="Normal 6 2 2 7 2 2" xfId="33918" xr:uid="{776B898E-F6BD-4DC2-A92A-6EF2C5F944A3}"/>
    <cellStyle name="Normal 6 2 2 7 3" xfId="30941" xr:uid="{861DF4E0-FBE3-4966-AF30-7ED0FC96463E}"/>
    <cellStyle name="Normal 6 2 2 7 4" xfId="38359" xr:uid="{2CE89189-2A59-4D7C-854F-A32F73D1D11A}"/>
    <cellStyle name="Normal 6 2 2 8" xfId="24115" xr:uid="{00741D38-8556-4FEA-93F9-694A4C613DFD}"/>
    <cellStyle name="Normal 6 2 2 8 2" xfId="32633" xr:uid="{74B05C90-0636-4A62-9454-184E2D6531CD}"/>
    <cellStyle name="Normal 6 2 2 8 3" xfId="40298" xr:uid="{F326A4D4-B412-498D-9D69-06DEB039B1D4}"/>
    <cellStyle name="Normal 6 2 2 9" xfId="21115" xr:uid="{D979F631-6B76-41D6-9B57-B79DBFAB4565}"/>
    <cellStyle name="Normal 6 2 2 9 2" xfId="29007" xr:uid="{3B1FBD21-D537-4724-AA2D-B9B327C3F9CC}"/>
    <cellStyle name="Normal 6 2 3" xfId="7412" xr:uid="{92CDDB04-C2D7-4562-B160-0CE558576830}"/>
    <cellStyle name="Normal 6 2 3 2" xfId="6356" xr:uid="{291C96D1-5BB8-401A-A030-A9A6E70AE73D}"/>
    <cellStyle name="Normal 6 2 4" xfId="8707" xr:uid="{F676F288-1BA1-47F2-A4E6-570CD5A7AF1E}"/>
    <cellStyle name="Normal 6 2 4 2" xfId="11005" xr:uid="{D1AA546F-76EB-42CA-B2BC-70D155317DE2}"/>
    <cellStyle name="Normal 6 2 4 2 2" xfId="23671" xr:uid="{86E56E4C-A180-4D79-BC2B-7FD7FFFAA183}"/>
    <cellStyle name="Normal 6 2 4 2 2 2" xfId="26254" xr:uid="{83E461C6-7AB2-432D-9882-7FAE6E2EBB6D}"/>
    <cellStyle name="Normal 6 2 4 2 2 2 2" xfId="35273" xr:uid="{7B1F85CC-9C45-4F85-8796-FE6DA5039328}"/>
    <cellStyle name="Normal 6 2 4 2 2 3" xfId="32039" xr:uid="{EC47C6C1-0C12-4473-B454-7043C0837A94}"/>
    <cellStyle name="Normal 6 2 4 2 2 4" xfId="39626" xr:uid="{39870D8B-8FDB-448D-B9D7-B543565A3237}"/>
    <cellStyle name="Normal 6 2 4 2 3" xfId="24636" xr:uid="{B44A969A-6D37-4B6F-A83F-91B77D6AF37F}"/>
    <cellStyle name="Normal 6 2 4 2 3 2" xfId="33259" xr:uid="{6693BFC7-F4C4-4434-A4FF-5957BB7C07D6}"/>
    <cellStyle name="Normal 6 2 4 2 3 3" xfId="41624" xr:uid="{949E4C0B-D6B7-4889-B659-366516B33439}"/>
    <cellStyle name="Normal 6 2 4 2 4" xfId="22230" xr:uid="{B87CE88B-F320-4A0C-9C77-6B40E1AE0C4E}"/>
    <cellStyle name="Normal 6 2 4 2 4 2" xfId="30292" xr:uid="{843883F7-43CC-4992-8E76-94E147BAB7AD}"/>
    <cellStyle name="Normal 6 2 4 2 5" xfId="28340" xr:uid="{C5C651BD-857B-484B-8CF5-037DC3BEF840}"/>
    <cellStyle name="Normal 6 2 4 2 6" xfId="37658" xr:uid="{C42D7344-0537-4A6C-9BD0-1E14D02B19A6}"/>
    <cellStyle name="Normal 6 2 4 2 7" xfId="20694" xr:uid="{26C91A99-32BB-4832-8583-E79E663A0C45}"/>
    <cellStyle name="Normal 6 2 4 3" xfId="11683" xr:uid="{FEF90860-3862-412F-B724-702E3623C11A}"/>
    <cellStyle name="Normal 6 2 4 3 2" xfId="15262" xr:uid="{A2007B47-37DB-41CD-B550-63F65C655204}"/>
    <cellStyle name="Normal 6 2 4 3 2 2" xfId="31539" xr:uid="{8D7E7F78-68C8-4C78-8326-CFFED9B3EF8B}"/>
    <cellStyle name="Normal 6 2 4 3 2 3" xfId="39097" xr:uid="{C0A32254-01C1-4692-826D-DBCCBD8D2769}"/>
    <cellStyle name="Normal 6 2 4 3 3" xfId="18789" xr:uid="{96322EEE-3D30-492D-B5E7-5E0FC20243C7}"/>
    <cellStyle name="Normal 6 2 4 3 3 2" xfId="34698" xr:uid="{973792F8-E63B-4D25-956E-21909C7CC94B}"/>
    <cellStyle name="Normal 6 2 4 3 3 3" xfId="41070" xr:uid="{9520C8D9-29CE-4727-B952-04BFF1F5A292}"/>
    <cellStyle name="Normal 6 2 4 3 4" xfId="21729" xr:uid="{0501FA87-0C45-412A-817D-03064875ECAD}"/>
    <cellStyle name="Normal 6 2 4 3 4 2" xfId="29696" xr:uid="{CD2DA058-F2BB-40A6-8CF1-0578DCF1C288}"/>
    <cellStyle name="Normal 6 2 4 3 5" xfId="27774" xr:uid="{ED204B36-4FFD-4DD2-9BEF-A3AFE4C9A8D4}"/>
    <cellStyle name="Normal 6 2 4 3 6" xfId="37064" xr:uid="{80AF2E54-73BE-46C3-A68F-B367320FDF72}"/>
    <cellStyle name="Normal 6 2 4 4" xfId="13866" xr:uid="{4972E26B-1D2F-4AD9-89C1-B495579CC4B8}"/>
    <cellStyle name="Normal 6 2 4 4 2" xfId="25179" xr:uid="{A07E6F42-14CE-436D-B918-E81C863A3B06}"/>
    <cellStyle name="Normal 6 2 4 4 2 2" xfId="33985" xr:uid="{5899702C-6FEA-4489-B838-E1A841E37C18}"/>
    <cellStyle name="Normal 6 2 4 4 3" xfId="31006" xr:uid="{392E41B2-14EC-4CF7-BDFF-8F8CCC319FD0}"/>
    <cellStyle name="Normal 6 2 4 4 4" xfId="38428" xr:uid="{5CB0CF9B-2EAD-439D-8A8F-830E28E96FE1}"/>
    <cellStyle name="Normal 6 2 4 5" xfId="17399" xr:uid="{7B52DDED-724A-4761-B04A-C9214B3DD7F0}"/>
    <cellStyle name="Normal 6 2 4 5 2" xfId="32702" xr:uid="{1B820B84-99A1-498A-A551-44AD679F70A7}"/>
    <cellStyle name="Normal 6 2 4 5 3" xfId="40367" xr:uid="{09979037-39C6-4A69-8DD5-D4468965CB52}"/>
    <cellStyle name="Normal 6 2 4 6" xfId="21186" xr:uid="{8ABDC714-22C1-48D0-B691-A281393ABBC5}"/>
    <cellStyle name="Normal 6 2 4 6 2" xfId="29089" xr:uid="{EBA230EA-8102-4D9B-ACE7-A53DBD0FBB11}"/>
    <cellStyle name="Normal 6 2 4 7" xfId="27191" xr:uid="{BD3E8E48-1DF8-44EB-9DE3-F58F48E7A343}"/>
    <cellStyle name="Normal 6 2 4 8" xfId="36328" xr:uid="{A17DDA0F-43AC-496D-B942-CC616083BCA2}"/>
    <cellStyle name="Normal 6 2 5" xfId="9555" xr:uid="{CF27E87D-16F5-472D-A986-F8ACF5539543}"/>
    <cellStyle name="Normal 6 2 5 2" xfId="11153" xr:uid="{7BC45FC3-42EF-482A-B5FC-9BF2C53B9883}"/>
    <cellStyle name="Normal 6 2 5 2 2" xfId="12605" xr:uid="{4CE47F18-8F0C-47B7-9078-28B46F092EDC}"/>
    <cellStyle name="Normal 6 2 5 2 2 2" xfId="16178" xr:uid="{C674733C-F8B4-4937-8F25-EE88A35DBD1B}"/>
    <cellStyle name="Normal 6 2 5 2 2 2 2" xfId="35462" xr:uid="{473353EE-6AB6-4FD4-AFD9-89BE36939E4A}"/>
    <cellStyle name="Normal 6 2 5 2 2 3" xfId="19705" xr:uid="{A50A9883-68CD-4C0E-999D-CB908898C066}"/>
    <cellStyle name="Normal 6 2 5 2 2 4" xfId="39811" xr:uid="{073A77E6-0A14-4624-8E66-9003F6397039}"/>
    <cellStyle name="Normal 6 2 5 2 3" xfId="14749" xr:uid="{7DB0D969-4C0B-497A-9630-7E32DAF12A53}"/>
    <cellStyle name="Normal 6 2 5 2 3 2" xfId="33440" xr:uid="{6B06639B-BA0F-41E0-9526-18D63687DFA5}"/>
    <cellStyle name="Normal 6 2 5 2 3 3" xfId="41802" xr:uid="{115C53D2-D2C6-4754-A354-7411F959D64E}"/>
    <cellStyle name="Normal 6 2 5 2 4" xfId="18276" xr:uid="{D056C04D-258A-4646-9C3E-63C3AE1EEEBF}"/>
    <cellStyle name="Normal 6 2 5 2 4 2" xfId="30487" xr:uid="{167DECD9-5570-467D-95A5-05AAAFCD4CB3}"/>
    <cellStyle name="Normal 6 2 5 2 5" xfId="28521" xr:uid="{2DA1F2D9-B480-4A6A-B196-E7B758F786BC}"/>
    <cellStyle name="Normal 6 2 5 2 6" xfId="37845" xr:uid="{58A6ADF6-2125-495D-9DD0-E9D06FA43520}"/>
    <cellStyle name="Normal 6 2 5 3" xfId="20475" xr:uid="{ADB63920-1582-4E59-810E-C4008BA7395C}"/>
    <cellStyle name="Normal 6 2 5 3 2" xfId="23379" xr:uid="{09EF9591-5765-4B49-8377-4C0912F530C8}"/>
    <cellStyle name="Normal 6 2 5 3 2 2" xfId="31707" xr:uid="{21C10778-59CD-41B7-BB0E-3A7C13005F1F}"/>
    <cellStyle name="Normal 6 2 5 3 2 3" xfId="39262" xr:uid="{0F34B027-271E-48DF-BD4C-002ADBDFE693}"/>
    <cellStyle name="Normal 6 2 5 3 3" xfId="25923" xr:uid="{C5C96C9D-4119-43F7-9F95-ED410BAA9067}"/>
    <cellStyle name="Normal 6 2 5 3 3 2" xfId="34888" xr:uid="{2F59BDE3-17F8-498E-B82C-2318EC9DFB3B}"/>
    <cellStyle name="Normal 6 2 5 3 3 3" xfId="41257" xr:uid="{618149C6-1917-4D8A-B193-164933F97B99}"/>
    <cellStyle name="Normal 6 2 5 3 4" xfId="21898" xr:uid="{72E0AC06-6DEF-4302-8E26-B7FCE2251C68}"/>
    <cellStyle name="Normal 6 2 5 3 4 2" xfId="29896" xr:uid="{48CD448E-847D-4B22-B291-FA198B4EFF00}"/>
    <cellStyle name="Normal 6 2 5 3 5" xfId="27964" xr:uid="{5F379D60-5FE6-4F3B-8BB5-E63130EEE96E}"/>
    <cellStyle name="Normal 6 2 5 3 6" xfId="37263" xr:uid="{81BB0A29-2E8C-49F0-97EC-BE9D690E7DA9}"/>
    <cellStyle name="Normal 6 2 5 4" xfId="22953" xr:uid="{0F53F911-AB38-4BDA-A8A1-5FC6D0F176B5}"/>
    <cellStyle name="Normal 6 2 5 4 2" xfId="25354" xr:uid="{D87588CF-B306-412A-BA94-B56E79040812}"/>
    <cellStyle name="Normal 6 2 5 4 2 2" xfId="34173" xr:uid="{DD695E24-01E0-4372-8886-B2A81BEFDA7D}"/>
    <cellStyle name="Normal 6 2 5 4 3" xfId="31179" xr:uid="{EE1BD5DF-8B41-4755-BCB0-F024A9660537}"/>
    <cellStyle name="Normal 6 2 5 4 4" xfId="38611" xr:uid="{5CAB9436-F0DF-49E4-A1CD-83406A7E3DCE}"/>
    <cellStyle name="Normal 6 2 5 5" xfId="24337" xr:uid="{236BB3CF-B8F7-424B-832B-A7AA1138C7C2}"/>
    <cellStyle name="Normal 6 2 5 5 2" xfId="32886" xr:uid="{491F5E88-1B8F-4A12-9BD5-D5C2C8EBAB6C}"/>
    <cellStyle name="Normal 6 2 5 5 3" xfId="40548" xr:uid="{6EE4EB94-91A7-499F-8A7C-5B6CCF3E0037}"/>
    <cellStyle name="Normal 6 2 5 6" xfId="21362" xr:uid="{4E5A4460-E778-445B-8F19-77E3047B0B08}"/>
    <cellStyle name="Normal 6 2 5 6 2" xfId="29289" xr:uid="{690C0BC0-41FD-466B-A8B8-499B4F88193B}"/>
    <cellStyle name="Normal 6 2 5 7" xfId="27374" xr:uid="{98730065-F1C4-499C-807D-6F6F514D2FD8}"/>
    <cellStyle name="Normal 6 2 5 8" xfId="36521" xr:uid="{AD431D32-5838-498C-9749-6201FE67E76F}"/>
    <cellStyle name="Normal 6 2 6" xfId="9385" xr:uid="{306937F1-ADDE-4D7B-AF11-DDF8DABCB708}"/>
    <cellStyle name="Normal 6 2 6 2" xfId="23568" xr:uid="{C82F56DF-7866-4218-945A-AB53100C2322}"/>
    <cellStyle name="Normal 6 2 6 2 2" xfId="26116" xr:uid="{9A0F7BDA-7B68-45A5-8BE1-42B84990098C}"/>
    <cellStyle name="Normal 6 2 6 2 2 2" xfId="35096" xr:uid="{D66FF3CB-2588-452B-B3AD-64DD6649AF21}"/>
    <cellStyle name="Normal 6 2 6 2 3" xfId="31901" xr:uid="{CBD800BB-DC8E-4BFB-8A50-4A0537B11C96}"/>
    <cellStyle name="Normal 6 2 6 2 4" xfId="39451" xr:uid="{FE612945-C09D-44F3-85AE-B92C125385BF}"/>
    <cellStyle name="Normal 6 2 6 3" xfId="24531" xr:uid="{8A50BC46-C9E3-44F7-A193-B4213E53A858}"/>
    <cellStyle name="Normal 6 2 6 3 2" xfId="33093" xr:uid="{BE268648-D947-4469-BA48-E9BCDDD19459}"/>
    <cellStyle name="Normal 6 2 6 3 3" xfId="41460" xr:uid="{ABCEC5DA-C117-4F68-A626-2E824C5E842F}"/>
    <cellStyle name="Normal 6 2 6 4" xfId="22092" xr:uid="{052AD95A-84F6-482C-9E99-91BEA9582478}"/>
    <cellStyle name="Normal 6 2 6 4 2" xfId="30114" xr:uid="{A29613B0-4BFE-4732-AED3-6AB52850812D}"/>
    <cellStyle name="Normal 6 2 6 5" xfId="28175" xr:uid="{A185CE87-8829-4D01-B1B5-DA368AAAD5E9}"/>
    <cellStyle name="Normal 6 2 6 6" xfId="37481" xr:uid="{4B1A4951-258B-449E-ACD0-DD2EA46378F8}"/>
    <cellStyle name="Normal 6 2 6 7" xfId="20605" xr:uid="{EC93BAC7-822B-4166-9FAF-F73BCAC01A7F}"/>
    <cellStyle name="Normal 6 2 7" xfId="8077" xr:uid="{3526E5BA-DFD4-4852-921E-561897AD327D}"/>
    <cellStyle name="Normal 6 2 7 2" xfId="23080" xr:uid="{279BCA2B-7BFA-4E42-A1AF-1B10EF08BFB0}"/>
    <cellStyle name="Normal 6 2 7 2 2" xfId="31360" xr:uid="{ABF85BB2-FB11-4131-AB19-548796B881CF}"/>
    <cellStyle name="Normal 6 2 7 2 3" xfId="38921" xr:uid="{6543A05D-39C9-464B-9C87-573661BE5818}"/>
    <cellStyle name="Normal 6 2 7 3" xfId="25609" xr:uid="{600BFD6E-D84B-47D3-AECE-4164955066C3}"/>
    <cellStyle name="Normal 6 2 7 3 2" xfId="34496" xr:uid="{D40E1363-3521-401C-BF50-A6A574FBAB88}"/>
    <cellStyle name="Normal 6 2 7 3 3" xfId="40871" xr:uid="{17E90AE5-36D3-4854-9D97-56ADCA2CDBAB}"/>
    <cellStyle name="Normal 6 2 7 4" xfId="21541" xr:uid="{CB97A08A-4484-4E98-9A8D-64500D4239C8}"/>
    <cellStyle name="Normal 6 2 7 4 2" xfId="29495" xr:uid="{0640FF55-5830-4A4D-AEDC-FA3CD483FD32}"/>
    <cellStyle name="Normal 6 2 7 5" xfId="27572" xr:uid="{43E47652-FE02-4F66-BC4F-7EE9F06D22C4}"/>
    <cellStyle name="Normal 6 2 7 6" xfId="36863" xr:uid="{B9A3B046-98F8-495A-B9FF-44A286DA60F0}"/>
    <cellStyle name="Normal 6 2 7 7" xfId="20254" xr:uid="{2A83FEAB-B10D-4A69-A22D-04E692DC34FB}"/>
    <cellStyle name="Normal 6 2 8" xfId="10725" xr:uid="{77267128-CDD0-4B8F-B419-EE286F4A8AD6}"/>
    <cellStyle name="Normal 6 2 8 2" xfId="12205" xr:uid="{05C22481-62FC-462C-BD8C-B0446F1A3B61}"/>
    <cellStyle name="Normal 6 2 8 2 2" xfId="15778" xr:uid="{C01628F0-42AE-4140-BB95-8C6C84DFD578}"/>
    <cellStyle name="Normal 6 2 8 2 3" xfId="19305" xr:uid="{E700B57D-1FF7-43A2-8F2C-F511F9B9C768}"/>
    <cellStyle name="Normal 6 2 8 3" xfId="14357" xr:uid="{34A0577A-C9DC-4278-A205-EA6138699B97}"/>
    <cellStyle name="Normal 6 2 8 4" xfId="17884" xr:uid="{029FB44D-FFF1-4920-86B0-DABAF6E21933}"/>
    <cellStyle name="Normal 6 2 9" xfId="24013" xr:uid="{3CD0365B-B9A3-4E8B-9D6F-45A513BC3023}"/>
    <cellStyle name="Normal 6 2 9 2" xfId="32512" xr:uid="{1F38256B-5E39-4939-9F06-A757BBD5AB75}"/>
    <cellStyle name="Normal 6 2 9 3" xfId="40180" xr:uid="{B8624629-F6C7-47E2-B609-60D857A068E2}"/>
    <cellStyle name="Normal 6 3" xfId="134" xr:uid="{93ACEAE3-9428-4228-8ECD-EB1D7A48A2D7}"/>
    <cellStyle name="Normal 6 3 2" xfId="7414" xr:uid="{751E23B7-423B-402B-B569-32AB30303922}"/>
    <cellStyle name="Normal 6 3 2 10" xfId="27123" xr:uid="{06B75404-08A8-4559-932E-1279487076B0}"/>
    <cellStyle name="Normal 6 3 2 11" xfId="36246" xr:uid="{1C65CB16-4562-4E8B-9F14-BEB4C0EFF9C2}"/>
    <cellStyle name="Normal 6 3 2 12" xfId="6432" xr:uid="{403E6E45-87A4-4FAE-9C77-FA503C43C07A}"/>
    <cellStyle name="Normal 6 3 2 2" xfId="20087" xr:uid="{16969570-DE7F-4850-AAEE-05C5229F7D67}"/>
    <cellStyle name="Normal 6 3 2 2 2" xfId="20734" xr:uid="{63A881F9-B361-45EE-A18E-7E4090BDA48C}"/>
    <cellStyle name="Normal 6 3 2 2 2 2" xfId="23714" xr:uid="{BC7349AC-1210-444A-84AE-A0641A4C2743}"/>
    <cellStyle name="Normal 6 3 2 2 2 2 2" xfId="26341" xr:uid="{8050D331-4807-4BA6-AD2E-F15F2B145947}"/>
    <cellStyle name="Normal 6 3 2 2 2 2 2 2" xfId="35385" xr:uid="{87093888-5EC0-4CE1-A8EA-65C296199109}"/>
    <cellStyle name="Normal 6 3 2 2 2 2 3" xfId="32126" xr:uid="{46E49C7E-A489-42DC-B6F9-60057448F80D}"/>
    <cellStyle name="Normal 6 3 2 2 2 2 4" xfId="39738" xr:uid="{A82D7983-AB9C-4788-BC5F-3D91EEA0049A}"/>
    <cellStyle name="Normal 6 3 2 2 2 3" xfId="24680" xr:uid="{7EC54F17-8629-4BD4-9C64-6EDBD48F0FE9}"/>
    <cellStyle name="Normal 6 3 2 2 2 3 2" xfId="33364" xr:uid="{CBADFACA-6185-405A-BB75-FE7146FAC2F2}"/>
    <cellStyle name="Normal 6 3 2 2 2 3 3" xfId="41729" xr:uid="{BA5B0BC7-7677-418C-B15F-C149B2891CB7}"/>
    <cellStyle name="Normal 6 3 2 2 2 4" xfId="22326" xr:uid="{3DBED2B4-3475-438D-8C19-CCD45E37D4A0}"/>
    <cellStyle name="Normal 6 3 2 2 2 4 2" xfId="30411" xr:uid="{5DEA5D79-34F6-4DC7-919D-9D47AC856A97}"/>
    <cellStyle name="Normal 6 3 2 2 2 5" xfId="28445" xr:uid="{F3B05B94-96A1-48F5-9F50-6A7B2537C59A}"/>
    <cellStyle name="Normal 6 3 2 2 2 6" xfId="37769" xr:uid="{DD25C897-BAF1-4411-89F3-9C0DECA461D3}"/>
    <cellStyle name="Normal 6 3 2 2 3" xfId="20416" xr:uid="{644D6003-E665-4BA1-B507-62030458A299}"/>
    <cellStyle name="Normal 6 3 2 2 3 2" xfId="23307" xr:uid="{0360BE9D-3287-42DF-9031-3C06DBCAEED8}"/>
    <cellStyle name="Normal 6 3 2 2 3 2 2" xfId="31635" xr:uid="{13D4985C-09D5-47EC-80D4-1DED435EE95B}"/>
    <cellStyle name="Normal 6 3 2 2 3 2 3" xfId="39193" xr:uid="{51C6FE4C-6FA9-478D-B390-BB23FF434245}"/>
    <cellStyle name="Normal 6 3 2 2 3 3" xfId="25848" xr:uid="{9CB45C9F-C17A-48AC-BBFA-40D0CAB8639E}"/>
    <cellStyle name="Normal 6 3 2 2 3 3 2" xfId="34804" xr:uid="{1050681B-EC43-40F7-AF4A-90204684D9BB}"/>
    <cellStyle name="Normal 6 3 2 2 3 3 3" xfId="41176" xr:uid="{6F946A9D-C7CF-4088-98F7-E9A53BB4A68A}"/>
    <cellStyle name="Normal 6 3 2 2 3 4" xfId="21826" xr:uid="{EE7A2959-244C-4EDB-8D45-0ABF69A9C606}"/>
    <cellStyle name="Normal 6 3 2 2 3 4 2" xfId="29815" xr:uid="{CD30E29C-542D-4BC0-8951-6B78CA93D5B7}"/>
    <cellStyle name="Normal 6 3 2 2 3 5" xfId="27880" xr:uid="{CA75E821-3DB7-4885-9179-DA084CBFEE53}"/>
    <cellStyle name="Normal 6 3 2 2 3 6" xfId="37182" xr:uid="{85317EBE-FC1B-4A21-9FEC-35456724EC89}"/>
    <cellStyle name="Normal 6 3 2 2 4" xfId="22886" xr:uid="{EF08E126-6603-4000-B638-CA2187CEA981}"/>
    <cellStyle name="Normal 6 3 2 2 4 2" xfId="25278" xr:uid="{A00A963F-7631-4B26-B10B-68C918501F29}"/>
    <cellStyle name="Normal 6 3 2 2 4 2 2" xfId="34095" xr:uid="{B3AC4CD1-C625-438F-9BDB-EE99AFF6DF55}"/>
    <cellStyle name="Normal 6 3 2 2 4 3" xfId="31104" xr:uid="{B9412EA7-1EC0-4D0D-95D0-BDE92141F144}"/>
    <cellStyle name="Normal 6 3 2 2 4 4" xfId="38537" xr:uid="{45851CD7-8AE5-4526-8E1E-26766BF9B863}"/>
    <cellStyle name="Normal 6 3 2 2 5" xfId="24262" xr:uid="{2FAF57BC-E757-46BC-A0EE-3A4F8A331E05}"/>
    <cellStyle name="Normal 6 3 2 2 5 2" xfId="32807" xr:uid="{6034B0A0-0A4A-4CF5-BA79-601F436EAAC2}"/>
    <cellStyle name="Normal 6 3 2 2 5 3" xfId="40472" xr:uid="{3228395E-93A5-4BA3-9062-7598366848FE}"/>
    <cellStyle name="Normal 6 3 2 2 6" xfId="21289" xr:uid="{0B45B404-ED29-4500-95CA-364A93CB80EC}"/>
    <cellStyle name="Normal 6 3 2 2 6 2" xfId="29208" xr:uid="{E6303C6C-ED33-48DB-B550-75ADE34DCABB}"/>
    <cellStyle name="Normal 6 3 2 2 7" xfId="27295" xr:uid="{01BF0C79-9112-440D-AF42-64F3898FF686}"/>
    <cellStyle name="Normal 6 3 2 2 8" xfId="36441" xr:uid="{F90086F8-E607-47E3-A134-B6906A9AFA6F}"/>
    <cellStyle name="Normal 6 3 2 3" xfId="20193" xr:uid="{8DDC80E9-9DDE-45AC-8F76-B77E1B271702}"/>
    <cellStyle name="Normal 6 3 2 3 2" xfId="20850" xr:uid="{47DA426A-3437-489C-8E80-EC028C2F7E51}"/>
    <cellStyle name="Normal 6 3 2 3 2 2" xfId="23842" xr:uid="{A3E6F00F-2EC6-45E5-82AA-4413F3AA9231}"/>
    <cellStyle name="Normal 6 3 2 3 2 2 2" xfId="26527" xr:uid="{1A68B997-2DC5-4041-98CE-911FD2D0E7B7}"/>
    <cellStyle name="Normal 6 3 2 3 2 2 2 2" xfId="35582" xr:uid="{1D569EBA-9277-483A-AB70-2C6A484D64A7}"/>
    <cellStyle name="Normal 6 3 2 3 2 2 3" xfId="32310" xr:uid="{93D2EAE0-6154-4547-A375-4D0F4EEE6A20}"/>
    <cellStyle name="Normal 6 3 2 3 2 2 4" xfId="39927" xr:uid="{3AEF0579-1B96-480F-8476-3600626904BA}"/>
    <cellStyle name="Normal 6 3 2 3 2 3" xfId="24806" xr:uid="{A57CB167-F3DD-4564-B092-D6B6222CE9E5}"/>
    <cellStyle name="Normal 6 3 2 3 2 3 2" xfId="33552" xr:uid="{9E027E4C-D2D4-43FF-BA1D-E8215020ECBD}"/>
    <cellStyle name="Normal 6 3 2 3 2 3 3" xfId="41911" xr:uid="{664F4E4D-E3FD-47D7-BFDA-108BD656C3A0}"/>
    <cellStyle name="Normal 6 3 2 3 2 4" xfId="22502" xr:uid="{E4CD75CB-7B3D-45F1-B54B-405D1DE314A4}"/>
    <cellStyle name="Normal 6 3 2 3 2 4 2" xfId="30609" xr:uid="{348D1A4E-9795-4B19-A485-B9A846BC3965}"/>
    <cellStyle name="Normal 6 3 2 3 2 5" xfId="28633" xr:uid="{D4F392B7-09DD-4209-A6E1-BBF2ED08D206}"/>
    <cellStyle name="Normal 6 3 2 3 2 6" xfId="37967" xr:uid="{16FE973C-0C0B-4264-9224-A60F265340AA}"/>
    <cellStyle name="Normal 6 3 2 3 3" xfId="20532" xr:uid="{2EAA1D25-5276-44DF-A45C-E51C28183E96}"/>
    <cellStyle name="Normal 6 3 2 3 3 2" xfId="23487" xr:uid="{67C8F837-DE51-4E6F-AC06-BBEE2DA7A36A}"/>
    <cellStyle name="Normal 6 3 2 3 3 2 2" xfId="31818" xr:uid="{1B827D77-512C-425C-AC61-ED650194CC3F}"/>
    <cellStyle name="Normal 6 3 2 3 3 2 3" xfId="39370" xr:uid="{FBB96F5D-2215-4F85-BA95-DF0BAB46DA80}"/>
    <cellStyle name="Normal 6 3 2 3 3 3" xfId="26033" xr:uid="{DFC5AD69-1F80-41FC-9C43-C8B0AE4ED674}"/>
    <cellStyle name="Normal 6 3 2 3 3 3 2" xfId="35002" xr:uid="{0F56FEA4-F90D-4411-BA5B-395A468827E3}"/>
    <cellStyle name="Normal 6 3 2 3 3 3 3" xfId="41368" xr:uid="{B6818E26-BEEC-4CCD-9DCE-0E89B607039B}"/>
    <cellStyle name="Normal 6 3 2 3 3 4" xfId="22009" xr:uid="{F327243D-766E-49B5-B0D0-34B694CB6966}"/>
    <cellStyle name="Normal 6 3 2 3 3 4 2" xfId="30020" xr:uid="{A839E4E8-B6EA-4951-82CA-3E98BA19CF92}"/>
    <cellStyle name="Normal 6 3 2 3 3 5" xfId="28079" xr:uid="{EBA1AD06-2318-4B98-8323-5981C9AC0738}"/>
    <cellStyle name="Normal 6 3 2 3 3 6" xfId="37387" xr:uid="{E1A8F4AE-7F44-44F6-ACB8-2CCB17686146}"/>
    <cellStyle name="Normal 6 3 2 3 4" xfId="23013" xr:uid="{74C87E19-3793-4343-8F09-D14509CB18EB}"/>
    <cellStyle name="Normal 6 3 2 3 4 2" xfId="25466" xr:uid="{9655C754-00C5-4006-9CFA-1EDBAF2D879D}"/>
    <cellStyle name="Normal 6 3 2 3 4 2 2" xfId="34297" xr:uid="{CA78646B-39AF-47BA-9908-235F8A72D94D}"/>
    <cellStyle name="Normal 6 3 2 3 4 3" xfId="31290" xr:uid="{1F6FF352-29F9-4DA4-98E5-AC599EDBB8D5}"/>
    <cellStyle name="Normal 6 3 2 3 4 4" xfId="38731" xr:uid="{773C3F65-2792-4909-85E0-42FE6FEC943C}"/>
    <cellStyle name="Normal 6 3 2 3 5" xfId="24447" xr:uid="{EFD21FD7-D1FC-4EA4-B201-F9FD75EC9D87}"/>
    <cellStyle name="Normal 6 3 2 3 5 2" xfId="32999" xr:uid="{3D1C93BF-0A95-4267-89C1-504BDBAD97C2}"/>
    <cellStyle name="Normal 6 3 2 3 5 3" xfId="40658" xr:uid="{D6F62D82-DC7C-41AE-AC5D-A7A4B6589AFC}"/>
    <cellStyle name="Normal 6 3 2 3 6" xfId="21471" xr:uid="{5BAC4C13-18EE-458F-8EF4-54D083F2BC1E}"/>
    <cellStyle name="Normal 6 3 2 3 6 2" xfId="29412" xr:uid="{EE7D1AC5-73B3-43EB-A938-3A305747B83A}"/>
    <cellStyle name="Normal 6 3 2 3 7" xfId="27487" xr:uid="{893E05AD-B08A-4CA1-BC88-C21619EA2DAF}"/>
    <cellStyle name="Normal 6 3 2 3 8" xfId="36643" xr:uid="{42F888B4-D7B1-4345-94D6-0037C560BF7B}"/>
    <cellStyle name="Normal 6 3 2 4" xfId="20923" xr:uid="{F238156A-8D7F-4BCE-89EE-E07A27138D7D}"/>
    <cellStyle name="Normal 6 3 2 4 2" xfId="23935" xr:uid="{D0578B34-4B72-4A5A-A373-A31E9714FC86}"/>
    <cellStyle name="Normal 6 3 2 4 2 2" xfId="26655" xr:uid="{740E012C-EED5-4B6C-9A15-9E4CE46DC247}"/>
    <cellStyle name="Normal 6 3 2 4 2 2 2" xfId="35741" xr:uid="{94E83C0D-E26E-4FFF-8C76-8F99A509128F}"/>
    <cellStyle name="Normal 6 3 2 4 2 2 3" xfId="40086" xr:uid="{CA977D09-3A79-4FE2-BFDB-DFF89F68E556}"/>
    <cellStyle name="Normal 6 3 2 4 2 3" xfId="32432" xr:uid="{05400527-DE27-4033-B671-BFD26A310D44}"/>
    <cellStyle name="Normal 6 3 2 4 2 3 2" xfId="42070" xr:uid="{515F74EF-08B9-4E4B-BE3E-9019147F7838}"/>
    <cellStyle name="Normal 6 3 2 4 2 4" xfId="38120" xr:uid="{B2491940-FFC6-4AE6-B91E-C7F8144E7D84}"/>
    <cellStyle name="Normal 6 3 2 4 3" xfId="25564" xr:uid="{42C8A09F-82C6-4523-92DD-E99C8E1E0B1B}"/>
    <cellStyle name="Normal 6 3 2 4 3 2" xfId="34443" xr:uid="{3F978E38-A82D-455A-B70A-5A39E3875C3F}"/>
    <cellStyle name="Normal 6 3 2 4 3 3" xfId="38874" xr:uid="{06390702-F7D6-4E36-84E6-998EBDEBE5C6}"/>
    <cellStyle name="Normal 6 3 2 4 4" xfId="24925" xr:uid="{38064C1B-6630-4049-A4C5-EBB68432A798}"/>
    <cellStyle name="Normal 6 3 2 4 4 2" xfId="33708" xr:uid="{E1225CA3-6872-4156-98A2-A5D57DA13FC4}"/>
    <cellStyle name="Normal 6 3 2 4 4 3" xfId="40817" xr:uid="{71422893-C2A3-40E6-A472-D6015524D268}"/>
    <cellStyle name="Normal 6 3 2 4 5" xfId="22642" xr:uid="{3CC1585F-57FF-4B32-8F99-BFD8A1B50F62}"/>
    <cellStyle name="Normal 6 3 2 4 5 2" xfId="30773" xr:uid="{A328B0CC-4AB7-4FC9-82B6-7333A3657F1B}"/>
    <cellStyle name="Normal 6 3 2 4 6" xfId="28793" xr:uid="{46BE1DFB-60A5-434A-8C25-E816B92D251C}"/>
    <cellStyle name="Normal 6 3 2 4 7" xfId="36809" xr:uid="{BE7FF7F1-C1D6-4EB1-AB45-00807DA84B5F}"/>
    <cellStyle name="Normal 6 3 2 5" xfId="20644" xr:uid="{874589F5-DCCD-4972-9574-CCAE7B7F8CFA}"/>
    <cellStyle name="Normal 6 3 2 5 2" xfId="23610" xr:uid="{4C4FC8B3-1E9F-4933-A2DA-C93F9B194CD8}"/>
    <cellStyle name="Normal 6 3 2 5 2 2" xfId="26190" xr:uid="{F7C94D5C-A88A-4919-AC4A-EFE4ACDE41E8}"/>
    <cellStyle name="Normal 6 3 2 5 2 2 2" xfId="35204" xr:uid="{5276C82D-0A44-4173-A5F1-45432340B2F8}"/>
    <cellStyle name="Normal 6 3 2 5 2 3" xfId="31975" xr:uid="{969E4C41-12A8-49F0-A7DC-729B110CE1FA}"/>
    <cellStyle name="Normal 6 3 2 5 2 4" xfId="39557" xr:uid="{49103813-DC27-43E6-9B2D-B6B349C9DC25}"/>
    <cellStyle name="Normal 6 3 2 5 3" xfId="24575" xr:uid="{5B0B553C-CC70-46FF-BCFA-1B8E8D44ECE7}"/>
    <cellStyle name="Normal 6 3 2 5 3 2" xfId="33191" xr:uid="{0E1556CF-FCEB-42CF-8770-03CF83714D26}"/>
    <cellStyle name="Normal 6 3 2 5 3 3" xfId="41556" xr:uid="{B3D35635-6C73-4852-A031-A0F1B889DE33}"/>
    <cellStyle name="Normal 6 3 2 5 4" xfId="22166" xr:uid="{2FCAE09B-E583-4B41-979C-3FE0D790BF6C}"/>
    <cellStyle name="Normal 6 3 2 5 4 2" xfId="30223" xr:uid="{A21F1991-DBBE-4CEB-8E5A-980A45AE80C8}"/>
    <cellStyle name="Normal 6 3 2 5 5" xfId="28272" xr:uid="{B16F0DA3-A0C0-44C0-A00E-81D3CA7E526E}"/>
    <cellStyle name="Normal 6 3 2 5 6" xfId="37589" xr:uid="{11B5E408-3625-41F4-8753-49CCB829AD2C}"/>
    <cellStyle name="Normal 6 3 2 6" xfId="20319" xr:uid="{1A08B3F2-D742-47CE-9648-EF48D7A225D9}"/>
    <cellStyle name="Normal 6 3 2 6 2" xfId="23162" xr:uid="{E99F8E08-0B8D-43C6-82F7-65CEAFA9B4EF}"/>
    <cellStyle name="Normal 6 3 2 6 2 2" xfId="31473" xr:uid="{14582E04-9F5E-47A2-8B67-66901C3A9110}"/>
    <cellStyle name="Normal 6 3 2 6 2 3" xfId="39031" xr:uid="{BB779B41-203C-452C-8399-0DC6DCC39BA4}"/>
    <cellStyle name="Normal 6 3 2 6 3" xfId="25694" xr:uid="{536881BC-36BB-4B22-A95E-3C7311F34F09}"/>
    <cellStyle name="Normal 6 3 2 6 3 2" xfId="34620" xr:uid="{C9BB7450-044C-460D-87AD-C9C06B74E147}"/>
    <cellStyle name="Normal 6 3 2 6 3 3" xfId="40992" xr:uid="{C6D11CA8-3CFC-4D9E-B20F-4163309C6CDA}"/>
    <cellStyle name="Normal 6 3 2 6 4" xfId="21654" xr:uid="{22B6F663-177C-4901-AF4F-9C0BCB17A8A2}"/>
    <cellStyle name="Normal 6 3 2 6 4 2" xfId="29618" xr:uid="{05280D37-8061-496E-BC06-3BA6B165AD04}"/>
    <cellStyle name="Normal 6 3 2 6 5" xfId="27696" xr:uid="{CE77B410-E2BD-40BF-96DF-C93D2E05DD50}"/>
    <cellStyle name="Normal 6 3 2 6 6" xfId="36986" xr:uid="{761AC39E-FC14-458E-8D9D-1E2C0D5C1DA5}"/>
    <cellStyle name="Normal 6 3 2 7" xfId="22778" xr:uid="{BFE93BBC-01A2-46C0-A37B-D86FAEB0BB91}"/>
    <cellStyle name="Normal 6 3 2 7 2" xfId="25115" xr:uid="{A74084C7-85CA-43F9-9630-B81842F69248}"/>
    <cellStyle name="Normal 6 3 2 7 2 2" xfId="33919" xr:uid="{D98B5C36-8D22-425D-BFEB-2477349A4CA8}"/>
    <cellStyle name="Normal 6 3 2 7 3" xfId="30942" xr:uid="{029F7A5B-A71A-4424-B7E2-4386B4AF79D4}"/>
    <cellStyle name="Normal 6 3 2 7 4" xfId="38360" xr:uid="{41158AAB-1C7B-47AC-8A26-0CEAAACE54F0}"/>
    <cellStyle name="Normal 6 3 2 8" xfId="24116" xr:uid="{D10D7471-C613-4E10-A50B-EB45F605C977}"/>
    <cellStyle name="Normal 6 3 2 8 2" xfId="32634" xr:uid="{56C24A3B-31ED-4C5B-8B02-C6D65BC9DE48}"/>
    <cellStyle name="Normal 6 3 2 8 3" xfId="40299" xr:uid="{EE22D6BE-3B75-46D0-B89E-AB3C2FCAA8C9}"/>
    <cellStyle name="Normal 6 3 2 9" xfId="21116" xr:uid="{B02E6F25-2861-4B49-A970-48C63B3334E5}"/>
    <cellStyle name="Normal 6 3 2 9 2" xfId="29008" xr:uid="{5D7FDE72-D142-4268-97DF-943A7CE6589B}"/>
    <cellStyle name="Normal 6 3 3" xfId="8704" xr:uid="{4A6B7E74-8750-4EDB-8AD1-0BD1171019F5}"/>
    <cellStyle name="Normal 6 3 3 2" xfId="11006" xr:uid="{4B1AEFC0-779B-4265-8A68-8DD8E75A90FF}"/>
    <cellStyle name="Normal 6 3 3 3" xfId="11680" xr:uid="{BAA5FF50-8B3A-4A8B-82B4-07B16845F5D3}"/>
    <cellStyle name="Normal 6 3 3 3 2" xfId="15259" xr:uid="{39B0F228-9985-47BC-BA3D-AED3E59B57D4}"/>
    <cellStyle name="Normal 6 3 3 3 3" xfId="18786" xr:uid="{916F062D-C88C-4EF8-BF82-36C755256FDF}"/>
    <cellStyle name="Normal 6 3 3 4" xfId="13863" xr:uid="{F899D0D0-2593-4159-B322-87DC73E3F90C}"/>
    <cellStyle name="Normal 6 3 3 5" xfId="17396" xr:uid="{BABF4736-E7A4-440B-AA4A-B572A2B22542}"/>
    <cellStyle name="Normal 6 3 4" xfId="9557" xr:uid="{E3B09F61-3DB3-45E0-A010-8439DB2AE8E7}"/>
    <cellStyle name="Normal 6 3 4 2" xfId="11220" xr:uid="{84B5F56A-F58E-4788-8B18-BCEFBDDB56C6}"/>
    <cellStyle name="Normal 6 3 4 2 2" xfId="12685" xr:uid="{7413DE63-8E70-4CED-9C03-16EBB5DD8C2E}"/>
    <cellStyle name="Normal 6 3 4 2 2 2" xfId="16258" xr:uid="{9F70D294-FD4E-4640-B5C5-861C4025A2D5}"/>
    <cellStyle name="Normal 6 3 4 2 2 3" xfId="19785" xr:uid="{84D86C8F-0A5B-4F2D-A8E3-2A984F29214C}"/>
    <cellStyle name="Normal 6 3 4 2 3" xfId="14816" xr:uid="{D24BBCD9-9E3E-4A03-B5F0-D7B0C72C2FF6}"/>
    <cellStyle name="Normal 6 3 4 2 4" xfId="18343" xr:uid="{EF42EE98-34A4-4FF3-9EA7-17A6EE37A3B2}"/>
    <cellStyle name="Normal 6 3 5" xfId="8079" xr:uid="{FF15399E-37F5-434D-AFAA-35DF1A13FF58}"/>
    <cellStyle name="Normal 6 3 6" xfId="10792" xr:uid="{8A1533E9-4A6D-4D88-9F50-D188E9A6673D}"/>
    <cellStyle name="Normal 6 3 6 2" xfId="12278" xr:uid="{2ED881BF-275F-49D9-AC7C-1049564D12E5}"/>
    <cellStyle name="Normal 6 3 6 2 2" xfId="15851" xr:uid="{4BC70810-CD69-4389-8589-C2F4F277F57B}"/>
    <cellStyle name="Normal 6 3 6 2 3" xfId="19378" xr:uid="{1140DD3F-A9DC-4F44-BAAB-E6747C1C6142}"/>
    <cellStyle name="Normal 6 3 6 3" xfId="14424" xr:uid="{8B2AC314-BD70-434A-B9E5-AFFB7BBCC837}"/>
    <cellStyle name="Normal 6 3 6 4" xfId="17951" xr:uid="{710CD7DA-1FAA-44C5-8EEA-325754CFC64E}"/>
    <cellStyle name="Normal 6 3 7" xfId="7222" xr:uid="{6B90AF6B-D814-4261-90F2-DA7009187FF4}"/>
    <cellStyle name="Normal 6 4" xfId="7372" xr:uid="{A2BD8640-4C08-47D1-9869-7BD14ACA1E3E}"/>
    <cellStyle name="Normal 6 4 10" xfId="27124" xr:uid="{10223B5C-B198-4E6D-B398-F63AE2A96552}"/>
    <cellStyle name="Normal 6 4 11" xfId="36247" xr:uid="{536D5ADE-BC85-456B-B50F-F2D8CE23CEE3}"/>
    <cellStyle name="Normal 6 4 2" xfId="7415" xr:uid="{18EF5AAB-81D3-421F-8453-EAA47053BC27}"/>
    <cellStyle name="Normal 6 4 2 2" xfId="9559" xr:uid="{4B867A39-49E5-4895-8C80-045D4E239E44}"/>
    <cellStyle name="Normal 6 4 2 2 2" xfId="23715" xr:uid="{4261EECD-3A71-416C-BC40-E7CBC89E13E3}"/>
    <cellStyle name="Normal 6 4 2 2 2 2" xfId="26342" xr:uid="{B2B1B851-5CBB-4F54-B24A-D02FF0F39241}"/>
    <cellStyle name="Normal 6 4 2 2 2 2 2" xfId="35386" xr:uid="{4BE0659F-A480-44AC-B1B5-8F78BA80342F}"/>
    <cellStyle name="Normal 6 4 2 2 2 3" xfId="32127" xr:uid="{FE625B58-E38B-45B1-ACF9-B363CF019F05}"/>
    <cellStyle name="Normal 6 4 2 2 2 4" xfId="39739" xr:uid="{5EF175C8-ACA4-4DC0-ABAA-5F4ED2C55E0C}"/>
    <cellStyle name="Normal 6 4 2 2 3" xfId="24681" xr:uid="{546FFEAA-E64F-4217-9390-77930DE70E8E}"/>
    <cellStyle name="Normal 6 4 2 2 3 2" xfId="33365" xr:uid="{1F9C9914-44A2-432C-AA5F-2CA6F16A11F7}"/>
    <cellStyle name="Normal 6 4 2 2 3 3" xfId="41730" xr:uid="{08E9122B-93A0-461D-B9A8-2C6A331EE530}"/>
    <cellStyle name="Normal 6 4 2 2 4" xfId="22327" xr:uid="{424923E3-0525-4314-8DA6-CE7014AD900A}"/>
    <cellStyle name="Normal 6 4 2 2 4 2" xfId="30412" xr:uid="{688F459A-FE26-456F-8ED5-533168828B3D}"/>
    <cellStyle name="Normal 6 4 2 2 5" xfId="28446" xr:uid="{EAC4F838-2152-4521-9946-0E294F5D24D8}"/>
    <cellStyle name="Normal 6 4 2 2 6" xfId="37770" xr:uid="{0FC4B5D6-8EA4-4DAD-9679-42D367BC3AFF}"/>
    <cellStyle name="Normal 6 4 2 2 7" xfId="20735" xr:uid="{A64F62C9-4090-4C2D-835E-531419D28A07}"/>
    <cellStyle name="Normal 6 4 2 3" xfId="8886" xr:uid="{8FEBFFDF-3CAB-43EB-9AE2-C913C06C4627}"/>
    <cellStyle name="Normal 6 4 2 3 2" xfId="23308" xr:uid="{86C3A2A6-2AD4-4D5C-A74F-5A83FD17ABA4}"/>
    <cellStyle name="Normal 6 4 2 3 2 2" xfId="31636" xr:uid="{D317FCAF-E1C2-422D-8BC8-7CB71B421DE8}"/>
    <cellStyle name="Normal 6 4 2 3 2 3" xfId="39194" xr:uid="{7D110F8A-A1A3-4D21-9325-0A34099EAE37}"/>
    <cellStyle name="Normal 6 4 2 3 3" xfId="25849" xr:uid="{33B52AF0-5E43-4C3A-955D-744A1C981BAD}"/>
    <cellStyle name="Normal 6 4 2 3 3 2" xfId="34805" xr:uid="{400D6EA2-0201-4452-AF10-76B8FE476C7D}"/>
    <cellStyle name="Normal 6 4 2 3 3 3" xfId="41177" xr:uid="{63BBB7A3-F5F8-4ACC-BDCF-87559467E874}"/>
    <cellStyle name="Normal 6 4 2 3 4" xfId="21827" xr:uid="{97EA57B6-849F-42DB-A8AF-3ECEE0E29135}"/>
    <cellStyle name="Normal 6 4 2 3 4 2" xfId="29816" xr:uid="{6AFC3FFC-C443-493B-B87F-2F5292122942}"/>
    <cellStyle name="Normal 6 4 2 3 5" xfId="27881" xr:uid="{B6BAA793-42EA-499E-A706-6727D9A11FF0}"/>
    <cellStyle name="Normal 6 4 2 3 6" xfId="37183" xr:uid="{24B34F20-D600-4DBC-B451-0E39BE2BC99C}"/>
    <cellStyle name="Normal 6 4 2 3 7" xfId="20417" xr:uid="{316AC4E2-7354-4495-80E8-B9CE8E9628B7}"/>
    <cellStyle name="Normal 6 4 2 4" xfId="8081" xr:uid="{58542F00-0A7F-453A-A1EC-571A01682598}"/>
    <cellStyle name="Normal 6 4 2 4 2" xfId="25279" xr:uid="{8FA0AB8F-91AE-492F-BBB8-FFC8A03BC3D8}"/>
    <cellStyle name="Normal 6 4 2 4 2 2" xfId="34096" xr:uid="{0AF30A54-3210-43C6-ABBB-B53C10C32925}"/>
    <cellStyle name="Normal 6 4 2 4 3" xfId="31105" xr:uid="{668DEC07-D21C-4DF0-B775-92DC31238318}"/>
    <cellStyle name="Normal 6 4 2 4 4" xfId="38538" xr:uid="{93EBB78B-8A50-4790-B4A8-BF940A3E5D90}"/>
    <cellStyle name="Normal 6 4 2 4 5" xfId="22887" xr:uid="{24D3216E-E6B4-4FB4-9A53-55DA9B876EE4}"/>
    <cellStyle name="Normal 6 4 2 5" xfId="24263" xr:uid="{FEDB6331-978C-4A29-8FF8-8E6F99DA27A4}"/>
    <cellStyle name="Normal 6 4 2 5 2" xfId="32808" xr:uid="{275DD03F-6866-4944-8BCC-138E9AF37889}"/>
    <cellStyle name="Normal 6 4 2 5 3" xfId="40473" xr:uid="{0394ED31-BCA6-4F07-8EA8-3D69D56D03A2}"/>
    <cellStyle name="Normal 6 4 2 6" xfId="21290" xr:uid="{1D82D706-EB97-44DF-BBC6-5EC78CCED014}"/>
    <cellStyle name="Normal 6 4 2 6 2" xfId="29209" xr:uid="{1BB4E214-3DAB-49E1-8D9C-6EE09F09C6B0}"/>
    <cellStyle name="Normal 6 4 2 7" xfId="27296" xr:uid="{FF0B6AC4-4D83-4774-BE7A-48FD860794B8}"/>
    <cellStyle name="Normal 6 4 2 8" xfId="36442" xr:uid="{8F35EE4E-F584-4DF7-A417-B6E17C879811}"/>
    <cellStyle name="Normal 6 4 2 9" xfId="20088" xr:uid="{03C94D38-E0DC-4336-8E36-57E5DEEA9652}"/>
    <cellStyle name="Normal 6 4 3" xfId="8082" xr:uid="{BB23EE69-875C-4C02-B523-17EA69147AF4}"/>
    <cellStyle name="Normal 6 4 3 2" xfId="8083" xr:uid="{38EC1C37-29E9-4F44-8EC5-BC56BE448459}"/>
    <cellStyle name="Normal 6 4 3 2 2" xfId="23843" xr:uid="{5EE4D69A-3A98-41F8-A64E-291A76CFA034}"/>
    <cellStyle name="Normal 6 4 3 2 2 2" xfId="26528" xr:uid="{7C5BB613-80EB-477F-AA33-6218D974D9C6}"/>
    <cellStyle name="Normal 6 4 3 2 2 2 2" xfId="35583" xr:uid="{ED9E8320-201F-4EC9-BA33-C90255768121}"/>
    <cellStyle name="Normal 6 4 3 2 2 3" xfId="32311" xr:uid="{C3853F18-1525-467C-B047-4E1E50DECBEE}"/>
    <cellStyle name="Normal 6 4 3 2 2 4" xfId="39928" xr:uid="{4EEC7AF8-00C2-4FC6-B620-749E6D1345A0}"/>
    <cellStyle name="Normal 6 4 3 2 3" xfId="24807" xr:uid="{E60C8160-86F2-44B9-BCE1-285692E803B4}"/>
    <cellStyle name="Normal 6 4 3 2 3 2" xfId="33553" xr:uid="{5327261B-C1B5-4244-A9E8-49703B327220}"/>
    <cellStyle name="Normal 6 4 3 2 3 3" xfId="41912" xr:uid="{B693F82B-8753-4484-9B44-0AA12B95712C}"/>
    <cellStyle name="Normal 6 4 3 2 4" xfId="22503" xr:uid="{EDC93CB1-4A71-4357-B302-5F29E63A5C21}"/>
    <cellStyle name="Normal 6 4 3 2 4 2" xfId="30610" xr:uid="{120372EA-193D-45A0-B4A5-2FB3EE225881}"/>
    <cellStyle name="Normal 6 4 3 2 5" xfId="28634" xr:uid="{9995F9C8-7FB1-4105-B9B8-43776C3A1AC4}"/>
    <cellStyle name="Normal 6 4 3 2 6" xfId="37968" xr:uid="{93E73990-2F20-4790-B8A9-D338316E9D22}"/>
    <cellStyle name="Normal 6 4 3 2 7" xfId="20851" xr:uid="{2ABCF429-BAA7-45FB-BCB3-2DAE314FD8A8}"/>
    <cellStyle name="Normal 6 4 3 3" xfId="20533" xr:uid="{E8BE9FB4-F76C-4FFF-995D-6C530A819123}"/>
    <cellStyle name="Normal 6 4 3 3 2" xfId="23488" xr:uid="{FD861F78-E1A3-43EE-8C7C-E4B3E1526A85}"/>
    <cellStyle name="Normal 6 4 3 3 2 2" xfId="31819" xr:uid="{16ECDE48-E884-407A-9ED8-3E1EA9EE2D1B}"/>
    <cellStyle name="Normal 6 4 3 3 2 3" xfId="39371" xr:uid="{9CF39D83-E037-4669-B5F0-C2CF093DBB6B}"/>
    <cellStyle name="Normal 6 4 3 3 3" xfId="26034" xr:uid="{3E361BDF-F532-4661-9BDC-1104521B64D1}"/>
    <cellStyle name="Normal 6 4 3 3 3 2" xfId="35003" xr:uid="{C594891D-FB1C-4CA7-84FF-C78636F0502F}"/>
    <cellStyle name="Normal 6 4 3 3 3 3" xfId="41369" xr:uid="{B4F9FC84-2A2A-4C8E-8519-1A4E185B04F7}"/>
    <cellStyle name="Normal 6 4 3 3 4" xfId="22010" xr:uid="{E76064F2-D1B7-4FE4-B9D5-36FE642859DA}"/>
    <cellStyle name="Normal 6 4 3 3 4 2" xfId="30021" xr:uid="{0046F542-1307-4735-ADCC-80E65841BB4A}"/>
    <cellStyle name="Normal 6 4 3 3 5" xfId="28080" xr:uid="{8CE9DA9B-D570-4B61-A66F-71D6BF2D32DF}"/>
    <cellStyle name="Normal 6 4 3 3 6" xfId="37388" xr:uid="{5D19A83F-7770-4E34-9DE1-06CECBD42167}"/>
    <cellStyle name="Normal 6 4 3 4" xfId="23014" xr:uid="{005C48DF-EDD7-44D5-B45C-AF5AE3CA6415}"/>
    <cellStyle name="Normal 6 4 3 4 2" xfId="25467" xr:uid="{43D8126A-EFC9-481C-A3B6-82ADF638FEF9}"/>
    <cellStyle name="Normal 6 4 3 4 2 2" xfId="34298" xr:uid="{89F3C390-7C24-43E7-AE2D-0CA89A8F2F46}"/>
    <cellStyle name="Normal 6 4 3 4 3" xfId="31291" xr:uid="{3EDDF5BF-05A5-420E-A80A-733069B447F8}"/>
    <cellStyle name="Normal 6 4 3 4 4" xfId="38732" xr:uid="{DF9706CD-9380-48D5-B4F2-7971DA18CAC1}"/>
    <cellStyle name="Normal 6 4 3 5" xfId="24448" xr:uid="{483CA89D-085C-41F3-8173-448C702C65BE}"/>
    <cellStyle name="Normal 6 4 3 5 2" xfId="33000" xr:uid="{4C7270A8-0102-4610-9437-2D0B23955F69}"/>
    <cellStyle name="Normal 6 4 3 5 3" xfId="40659" xr:uid="{F2DD0E2C-34BE-4D87-8E92-16C35047095F}"/>
    <cellStyle name="Normal 6 4 3 6" xfId="21472" xr:uid="{780FCA7D-F606-4A5E-82F9-D66B7B09A67F}"/>
    <cellStyle name="Normal 6 4 3 6 2" xfId="29413" xr:uid="{23DC62C4-62CF-4CDF-9ABB-138B18A8FEDD}"/>
    <cellStyle name="Normal 6 4 3 7" xfId="27488" xr:uid="{4287393C-27A4-423D-A775-EBB956CE9B20}"/>
    <cellStyle name="Normal 6 4 3 8" xfId="36644" xr:uid="{B7192476-3D1B-414C-9913-D1AF113C26DE}"/>
    <cellStyle name="Normal 6 4 3 9" xfId="20194" xr:uid="{361AA459-C216-47BF-B92F-9FD641B3D0CD}"/>
    <cellStyle name="Normal 6 4 4" xfId="8365" xr:uid="{9756B881-E46C-4F1C-B5E8-6DD0E2DE4AB4}"/>
    <cellStyle name="Normal 6 4 4 2" xfId="23936" xr:uid="{A6A7F94F-A743-416E-889D-62D489D0C614}"/>
    <cellStyle name="Normal 6 4 4 2 2" xfId="26656" xr:uid="{844D46EB-DF5F-408B-9F1D-814CDAE9AF3C}"/>
    <cellStyle name="Normal 6 4 4 2 2 2" xfId="35742" xr:uid="{B2E150CC-0B2F-4BA1-A505-170A8E677F91}"/>
    <cellStyle name="Normal 6 4 4 2 2 3" xfId="40087" xr:uid="{F55590CA-05A7-40B9-816A-817755B6034C}"/>
    <cellStyle name="Normal 6 4 4 2 3" xfId="32433" xr:uid="{57FE6CB2-270A-49F1-85D2-3379D4C567C1}"/>
    <cellStyle name="Normal 6 4 4 2 3 2" xfId="42071" xr:uid="{DC1FB8DD-42C1-4C05-9B66-C48A2BD4F993}"/>
    <cellStyle name="Normal 6 4 4 2 4" xfId="38121" xr:uid="{5BBFE654-45DB-449E-A206-ED9CD69EBB36}"/>
    <cellStyle name="Normal 6 4 4 3" xfId="25565" xr:uid="{05DD657B-10AF-4E83-8490-4112291F7FFC}"/>
    <cellStyle name="Normal 6 4 4 3 2" xfId="34444" xr:uid="{0E689DC5-45DF-43E2-B949-DA409F662DEB}"/>
    <cellStyle name="Normal 6 4 4 3 3" xfId="38875" xr:uid="{B2365222-5890-49E8-A07F-0E11C23F0C60}"/>
    <cellStyle name="Normal 6 4 4 4" xfId="24926" xr:uid="{8BF634D5-E452-4D75-B695-4420FB45F96F}"/>
    <cellStyle name="Normal 6 4 4 4 2" xfId="33709" xr:uid="{8E3F6444-E918-46D0-B302-0A919977C385}"/>
    <cellStyle name="Normal 6 4 4 4 3" xfId="40818" xr:uid="{50C25193-EC9E-4841-892D-917C9D0EE1BB}"/>
    <cellStyle name="Normal 6 4 4 5" xfId="22643" xr:uid="{701EE606-C7A1-4132-B585-CC076095AD47}"/>
    <cellStyle name="Normal 6 4 4 5 2" xfId="30774" xr:uid="{E053591C-48C3-478A-B62E-CD6C41B8C186}"/>
    <cellStyle name="Normal 6 4 4 6" xfId="28794" xr:uid="{9F494F60-1991-42CC-BB6A-BCC1767D7CDC}"/>
    <cellStyle name="Normal 6 4 4 7" xfId="36810" xr:uid="{A584B768-8012-4387-B385-B60AEEE3E7D4}"/>
    <cellStyle name="Normal 6 4 4 8" xfId="20924" xr:uid="{169593B1-D303-4C79-BF77-AFF087C3D734}"/>
    <cellStyle name="Normal 6 4 5" xfId="9558" xr:uid="{D27CD8FB-731C-4D8B-AE20-DFCC99AF378E}"/>
    <cellStyle name="Normal 6 4 5 2" xfId="23611" xr:uid="{1C8679BF-56CE-43C4-BE4D-29AFAE2E39B4}"/>
    <cellStyle name="Normal 6 4 5 2 2" xfId="26191" xr:uid="{97E2FCBF-2DF9-4B22-A49F-601538334B44}"/>
    <cellStyle name="Normal 6 4 5 2 2 2" xfId="35205" xr:uid="{5AF2396B-840C-4B7B-9C80-79F3021DA1E9}"/>
    <cellStyle name="Normal 6 4 5 2 3" xfId="31976" xr:uid="{639DE1F7-9871-46F0-90C1-C7D17BE630F4}"/>
    <cellStyle name="Normal 6 4 5 2 4" xfId="39558" xr:uid="{3D606A7F-5734-4DE4-ADAA-7F5FBC611496}"/>
    <cellStyle name="Normal 6 4 5 3" xfId="24576" xr:uid="{50B3D4C5-97FE-4EE3-9AC1-5F293B390804}"/>
    <cellStyle name="Normal 6 4 5 3 2" xfId="33192" xr:uid="{64C2FA42-C5D2-4E7B-8898-00C3A70BB00E}"/>
    <cellStyle name="Normal 6 4 5 3 3" xfId="41557" xr:uid="{8EE176E7-CEED-484B-A4AB-0A53C5E5CED4}"/>
    <cellStyle name="Normal 6 4 5 4" xfId="22167" xr:uid="{9F36D367-E0AD-4A9F-ACDA-C51BE8EBF89A}"/>
    <cellStyle name="Normal 6 4 5 4 2" xfId="30224" xr:uid="{0BEA1AFE-6CA4-4579-9779-53938DC855E2}"/>
    <cellStyle name="Normal 6 4 5 5" xfId="28273" xr:uid="{CF1AAD4C-4F21-498A-8459-3D4E8B8A2D1F}"/>
    <cellStyle name="Normal 6 4 5 6" xfId="37590" xr:uid="{1AE47155-FECE-4829-A813-33CFD512AD27}"/>
    <cellStyle name="Normal 6 4 5 7" xfId="20645" xr:uid="{78544EB3-A1CF-4E19-9C6E-4B906B7263B3}"/>
    <cellStyle name="Normal 6 4 6" xfId="10516" xr:uid="{F1AF4E98-B7C2-49E9-BF7B-3E008F9B409A}"/>
    <cellStyle name="Normal 6 4 6 2" xfId="12031" xr:uid="{743584AC-6B69-464B-A994-363828B3B56C}"/>
    <cellStyle name="Normal 6 4 6 2 2" xfId="15609" xr:uid="{E043AA0D-73DC-4128-A3B0-7F255724C86A}"/>
    <cellStyle name="Normal 6 4 6 2 3" xfId="19136" xr:uid="{50F4D2A2-43AE-4DD9-9D5B-04438321FFE5}"/>
    <cellStyle name="Normal 6 4 6 3" xfId="14202" xr:uid="{78F3C764-4516-4B3F-A0F4-25D0520C4A4B}"/>
    <cellStyle name="Normal 6 4 6 3 2" xfId="34621" xr:uid="{0B5CD116-3B19-4789-8705-3C5B675826F7}"/>
    <cellStyle name="Normal 6 4 6 3 3" xfId="40993" xr:uid="{1EC6386E-AE79-466E-96C9-A54AAFCC3721}"/>
    <cellStyle name="Normal 6 4 6 4" xfId="17729" xr:uid="{D566CDDE-E108-46CC-9F1F-5091D334AEE6}"/>
    <cellStyle name="Normal 6 4 6 4 2" xfId="29619" xr:uid="{7B3040B8-F57D-40AD-BA16-AF50497D8280}"/>
    <cellStyle name="Normal 6 4 6 5" xfId="27697" xr:uid="{4050E8D3-2BE8-4221-BEC5-E73A4BAE52F8}"/>
    <cellStyle name="Normal 6 4 6 6" xfId="36987" xr:uid="{97283331-A5AE-4CCD-97C8-CCD4966D51A8}"/>
    <cellStyle name="Normal 6 4 7" xfId="8080" xr:uid="{B82BC2E5-902D-47BE-860E-CC26676034A3}"/>
    <cellStyle name="Normal 6 4 7 2" xfId="25116" xr:uid="{A8B1B6A6-BA24-4378-B2F1-8FF3CF20407A}"/>
    <cellStyle name="Normal 6 4 7 2 2" xfId="33920" xr:uid="{F9A44ED3-CDA5-40B7-BF62-538FD6B67B24}"/>
    <cellStyle name="Normal 6 4 7 3" xfId="30943" xr:uid="{F4C92285-8B8F-4BDE-97DA-FCF6A8CB93C0}"/>
    <cellStyle name="Normal 6 4 7 4" xfId="38361" xr:uid="{19789924-B70E-4627-AFD2-A4A20595DB51}"/>
    <cellStyle name="Normal 6 4 7 5" xfId="22779" xr:uid="{70CAC722-7451-4BC6-94A1-49B4895D2D2B}"/>
    <cellStyle name="Normal 6 4 8" xfId="24117" xr:uid="{64D95E87-DF79-4AA0-8F2B-84EAE6BEC4DD}"/>
    <cellStyle name="Normal 6 4 8 2" xfId="32635" xr:uid="{A4C39ACF-541D-474D-A96A-5DE81690BBFC}"/>
    <cellStyle name="Normal 6 4 8 3" xfId="40300" xr:uid="{F5D2BB1A-FAC9-412F-9BCE-E9CE24D6A512}"/>
    <cellStyle name="Normal 6 4 9" xfId="21117" xr:uid="{5A87D0BE-882E-4E11-9E1A-12B95A5D865E}"/>
    <cellStyle name="Normal 6 4 9 2" xfId="29009" xr:uid="{AEEA3E58-79EC-4B28-AAAF-30EC2DA021A5}"/>
    <cellStyle name="Normal 6 5" xfId="7373" xr:uid="{EAD88264-86C0-42FC-882F-FA5738991DA0}"/>
    <cellStyle name="Normal 6 5 2" xfId="7416" xr:uid="{9035E95F-9E22-4AA3-9F6E-7DFFBF582B13}"/>
    <cellStyle name="Normal 6 5 3" xfId="9560" xr:uid="{D3E64BA3-ED1C-4D5C-8AEB-392870A8FE00}"/>
    <cellStyle name="Normal 6 5 4" xfId="8084" xr:uid="{38D14F85-32DF-46A9-9251-A416B14C0CF3}"/>
    <cellStyle name="Normal 6 6" xfId="7374" xr:uid="{22FACD0E-A953-41E4-900F-433A671E9DD5}"/>
    <cellStyle name="Normal 6 6 10" xfId="36244" xr:uid="{271DBB67-BCE2-4797-8022-B9314C2B8BD5}"/>
    <cellStyle name="Normal 6 6 11" xfId="6365" xr:uid="{6037091F-1C7B-4C42-9864-AD58B57E77CF}"/>
    <cellStyle name="Normal 6 6 2" xfId="7417" xr:uid="{3847797C-EAAE-4811-B4E3-BF23B9F6A744}"/>
    <cellStyle name="Normal 6 6 2 2" xfId="9562" xr:uid="{D44695D1-0D32-422C-818B-D78D68BDF46D}"/>
    <cellStyle name="Normal 6 6 2 2 2" xfId="23712" xr:uid="{A3BE9462-47DF-47C8-B66A-0213526C506A}"/>
    <cellStyle name="Normal 6 6 2 2 2 2" xfId="26339" xr:uid="{DB18AD63-84E9-4CDB-A7B4-5A30768320E6}"/>
    <cellStyle name="Normal 6 6 2 2 2 2 2" xfId="35383" xr:uid="{22F79234-4272-421D-8028-17D355330F19}"/>
    <cellStyle name="Normal 6 6 2 2 2 3" xfId="32124" xr:uid="{69C7D764-DB0A-4E3B-B1A0-0D07A8D1779A}"/>
    <cellStyle name="Normal 6 6 2 2 2 4" xfId="39736" xr:uid="{7C30D267-6BCF-4219-8483-698E27B591FC}"/>
    <cellStyle name="Normal 6 6 2 2 3" xfId="24678" xr:uid="{69063D50-19C5-4119-918D-4F984BEEECA7}"/>
    <cellStyle name="Normal 6 6 2 2 3 2" xfId="33362" xr:uid="{88911C8E-E2EA-4CC8-86C1-410CB2A51AAE}"/>
    <cellStyle name="Normal 6 6 2 2 3 3" xfId="41727" xr:uid="{404C494C-2AAF-4492-9B20-C2738F55842D}"/>
    <cellStyle name="Normal 6 6 2 2 4" xfId="22324" xr:uid="{3B10820F-7ACB-4E63-984C-4E9128293374}"/>
    <cellStyle name="Normal 6 6 2 2 4 2" xfId="30409" xr:uid="{684241D5-89B3-47E3-9391-01A92076531E}"/>
    <cellStyle name="Normal 6 6 2 2 5" xfId="28443" xr:uid="{29A3BBA3-E3DE-43C2-A8F0-73A71DE93F2D}"/>
    <cellStyle name="Normal 6 6 2 2 6" xfId="37767" xr:uid="{2EA376DF-5110-4BD3-9F91-7DAA1A635D33}"/>
    <cellStyle name="Normal 6 6 2 2 7" xfId="20732" xr:uid="{068B28BA-604A-483E-B20F-15E8071AC687}"/>
    <cellStyle name="Normal 6 6 2 3" xfId="8838" xr:uid="{6B9A9E1F-5FC0-493B-88EB-6ADB6B3A6ADC}"/>
    <cellStyle name="Normal 6 6 2 3 2" xfId="23305" xr:uid="{5C537F1B-B7A9-4908-A72C-31FDCCB7344C}"/>
    <cellStyle name="Normal 6 6 2 3 2 2" xfId="31633" xr:uid="{0D2A72C3-78EF-4C50-BDE6-1CC9D3455B80}"/>
    <cellStyle name="Normal 6 6 2 3 2 3" xfId="39191" xr:uid="{88A81E4D-6487-48A8-A043-96850126ADAF}"/>
    <cellStyle name="Normal 6 6 2 3 3" xfId="25846" xr:uid="{67C32FAD-967D-4CF6-999D-7330B1918475}"/>
    <cellStyle name="Normal 6 6 2 3 3 2" xfId="34802" xr:uid="{186B4D00-47FF-454B-8DB3-CCD4A380E294}"/>
    <cellStyle name="Normal 6 6 2 3 3 3" xfId="41174" xr:uid="{2997F2D5-0072-423B-B533-36195EDDA6C9}"/>
    <cellStyle name="Normal 6 6 2 3 4" xfId="21824" xr:uid="{F6044FCE-7246-4764-8D40-CB73E09E0B64}"/>
    <cellStyle name="Normal 6 6 2 3 4 2" xfId="29813" xr:uid="{93E09581-44B9-41A2-9283-768F7156EBC2}"/>
    <cellStyle name="Normal 6 6 2 3 5" xfId="27878" xr:uid="{E2813E72-BB83-4DF0-AD55-A64105B07C19}"/>
    <cellStyle name="Normal 6 6 2 3 6" xfId="37180" xr:uid="{E254C531-FA4C-4345-B2AF-F288A902D086}"/>
    <cellStyle name="Normal 6 6 2 3 7" xfId="20414" xr:uid="{08387AC8-557D-4362-8365-3EC6F14B3246}"/>
    <cellStyle name="Normal 6 6 2 4" xfId="8086" xr:uid="{03AB033F-BF4E-4241-BCEA-075D1CA46F27}"/>
    <cellStyle name="Normal 6 6 2 4 2" xfId="25276" xr:uid="{ED341928-86B4-430C-B64E-CDA153CCB12F}"/>
    <cellStyle name="Normal 6 6 2 4 2 2" xfId="34093" xr:uid="{A3708A1E-102F-4E93-B5FB-48C691C1F315}"/>
    <cellStyle name="Normal 6 6 2 4 3" xfId="31102" xr:uid="{CCFB450F-78B7-4CB8-98C4-915878A9D814}"/>
    <cellStyle name="Normal 6 6 2 4 4" xfId="38535" xr:uid="{3C69B1D4-48D0-4128-B122-B0DDE200AA22}"/>
    <cellStyle name="Normal 6 6 2 4 5" xfId="22884" xr:uid="{463C6F8A-DA8E-4525-B12C-73708CD7355C}"/>
    <cellStyle name="Normal 6 6 2 5" xfId="24260" xr:uid="{AB88AD3B-9B0D-4716-860F-58FC414307B6}"/>
    <cellStyle name="Normal 6 6 2 5 2" xfId="32805" xr:uid="{51DB4F87-4D73-41B3-8F11-A2EA9B790C6C}"/>
    <cellStyle name="Normal 6 6 2 5 3" xfId="40470" xr:uid="{F18684D8-C03B-4D3D-A457-EC7CFF8D0BA6}"/>
    <cellStyle name="Normal 6 6 2 6" xfId="21287" xr:uid="{82AD85A1-90AB-43B6-9F1F-2241161C3426}"/>
    <cellStyle name="Normal 6 6 2 6 2" xfId="29206" xr:uid="{6B337493-A6C7-413A-830C-EA5592B1BE20}"/>
    <cellStyle name="Normal 6 6 2 7" xfId="27293" xr:uid="{68CBE803-E81C-442C-9FC0-268DC660D62C}"/>
    <cellStyle name="Normal 6 6 2 8" xfId="36439" xr:uid="{A2F544F4-1ED3-4772-80A1-2FCC6ED71E71}"/>
    <cellStyle name="Normal 6 6 2 9" xfId="20085" xr:uid="{7ADA47DF-2C81-4CC3-A4FF-BADD130CF797}"/>
    <cellStyle name="Normal 6 6 3" xfId="8366" xr:uid="{76443080-E417-43E1-B1D3-E9B98A662B19}"/>
    <cellStyle name="Normal 6 6 3 2" xfId="20848" xr:uid="{115D7FAA-1F79-4A13-8EB2-A2388F951FD9}"/>
    <cellStyle name="Normal 6 6 3 2 2" xfId="23840" xr:uid="{73ABDACA-5AA4-4325-BA61-F1F6B0EA6E55}"/>
    <cellStyle name="Normal 6 6 3 2 2 2" xfId="26525" xr:uid="{9FD645A9-8033-48A8-9535-5A88D2A72505}"/>
    <cellStyle name="Normal 6 6 3 2 2 2 2" xfId="35580" xr:uid="{0E5F0DE0-804E-42D6-9BB2-4BD5DE0A5E69}"/>
    <cellStyle name="Normal 6 6 3 2 2 3" xfId="32308" xr:uid="{423495C4-F18F-413B-8D17-1898B9A9A38E}"/>
    <cellStyle name="Normal 6 6 3 2 2 4" xfId="39925" xr:uid="{8F8FD778-C57E-4747-B9A3-F3A705FC0D00}"/>
    <cellStyle name="Normal 6 6 3 2 3" xfId="24804" xr:uid="{DD9E3D24-56AD-42C8-A533-040A71AAB4E1}"/>
    <cellStyle name="Normal 6 6 3 2 3 2" xfId="33550" xr:uid="{16C31109-F7BE-4389-85B6-F5814410BC26}"/>
    <cellStyle name="Normal 6 6 3 2 3 3" xfId="41909" xr:uid="{4CE2D599-C8EE-4A2C-93DA-7E54FB5A3B8F}"/>
    <cellStyle name="Normal 6 6 3 2 4" xfId="22500" xr:uid="{24E415EA-3510-42FC-B0DF-E83D0A2584B1}"/>
    <cellStyle name="Normal 6 6 3 2 4 2" xfId="30607" xr:uid="{4A564410-C4A6-492B-96E7-813300CA60E1}"/>
    <cellStyle name="Normal 6 6 3 2 5" xfId="28631" xr:uid="{4862E8C9-1FB0-4CDB-8D64-FD5CFF81FBFE}"/>
    <cellStyle name="Normal 6 6 3 2 6" xfId="37965" xr:uid="{D447EB6A-8985-41E8-8D0F-0BD4A4F6AD67}"/>
    <cellStyle name="Normal 6 6 3 3" xfId="20530" xr:uid="{70203E59-2868-46ED-B1A0-11508AF666A6}"/>
    <cellStyle name="Normal 6 6 3 3 2" xfId="23485" xr:uid="{52829159-4495-4F48-8942-F1F193C37C9E}"/>
    <cellStyle name="Normal 6 6 3 3 2 2" xfId="31816" xr:uid="{5E2B15C6-0B77-4A08-8A0B-5EEB7D3EACC2}"/>
    <cellStyle name="Normal 6 6 3 3 2 3" xfId="39368" xr:uid="{6B88F49F-79B0-420F-BDD5-FA43E5CCE88C}"/>
    <cellStyle name="Normal 6 6 3 3 3" xfId="26031" xr:uid="{FC80155C-C49A-4367-AFD9-859C887D810F}"/>
    <cellStyle name="Normal 6 6 3 3 3 2" xfId="35000" xr:uid="{791A432E-57D4-4A27-9A04-D94488790AAA}"/>
    <cellStyle name="Normal 6 6 3 3 3 3" xfId="41366" xr:uid="{5A990E3F-51F5-49C1-89C1-8C1D97CF5860}"/>
    <cellStyle name="Normal 6 6 3 3 4" xfId="22007" xr:uid="{09845549-ECFA-4F84-A8B4-043C2ABB4F8A}"/>
    <cellStyle name="Normal 6 6 3 3 4 2" xfId="30018" xr:uid="{424F0378-5432-416E-BDA3-8EE31EE4D16F}"/>
    <cellStyle name="Normal 6 6 3 3 5" xfId="28077" xr:uid="{CE4491D8-C6FF-43C9-B53E-0488C0CE4AE1}"/>
    <cellStyle name="Normal 6 6 3 3 6" xfId="37385" xr:uid="{06B83B5D-8B91-43BF-8116-070FC22550CF}"/>
    <cellStyle name="Normal 6 6 3 4" xfId="23011" xr:uid="{5784E5E8-E8FC-440E-A64C-C09CD372AC5A}"/>
    <cellStyle name="Normal 6 6 3 4 2" xfId="25464" xr:uid="{0F88A8F7-EBA9-4D2F-BC45-52D29E954BC4}"/>
    <cellStyle name="Normal 6 6 3 4 2 2" xfId="34295" xr:uid="{63C7CA8C-37A1-4E40-9E5E-A6F9F8196A83}"/>
    <cellStyle name="Normal 6 6 3 4 3" xfId="31288" xr:uid="{5E37611F-F11E-4D37-ADE5-118E547A5710}"/>
    <cellStyle name="Normal 6 6 3 4 4" xfId="38729" xr:uid="{DC7200B7-7F65-4F15-ACD8-AA517C010DBA}"/>
    <cellStyle name="Normal 6 6 3 5" xfId="24445" xr:uid="{194DDE67-86ED-4832-937E-AA6CFC9A6A98}"/>
    <cellStyle name="Normal 6 6 3 5 2" xfId="32997" xr:uid="{BF7D1BAC-5847-4E43-B69C-832910606C47}"/>
    <cellStyle name="Normal 6 6 3 5 3" xfId="40656" xr:uid="{7AA503AB-1F02-4F2E-9578-1562E9643CE0}"/>
    <cellStyle name="Normal 6 6 3 6" xfId="21469" xr:uid="{64C3C9D4-78BF-4C00-B72C-93EBA63FF196}"/>
    <cellStyle name="Normal 6 6 3 6 2" xfId="29410" xr:uid="{CF4E60BF-5815-4559-8EA2-872F2FA33FB6}"/>
    <cellStyle name="Normal 6 6 3 7" xfId="27485" xr:uid="{41801E86-9990-4C9B-A921-125B1C7B2035}"/>
    <cellStyle name="Normal 6 6 3 8" xfId="36641" xr:uid="{E02E99D6-AA5B-4D25-B9ED-7E22AB15C57B}"/>
    <cellStyle name="Normal 6 6 3 9" xfId="20191" xr:uid="{3DDBA9F8-2ADA-424D-A58B-8AA5F56C79D6}"/>
    <cellStyle name="Normal 6 6 4" xfId="9561" xr:uid="{E4AC679A-CE39-4B7D-86CB-7F00EB90A63B}"/>
    <cellStyle name="Normal 6 6 4 2" xfId="23608" xr:uid="{38C2030D-40AF-479A-A568-4B20A6D3FC84}"/>
    <cellStyle name="Normal 6 6 4 2 2" xfId="26188" xr:uid="{3C2BCDC6-81E0-4D57-B09F-D2026EAA3078}"/>
    <cellStyle name="Normal 6 6 4 2 2 2" xfId="35202" xr:uid="{3F1D3317-0B27-456D-B64E-F72DAE5BE87C}"/>
    <cellStyle name="Normal 6 6 4 2 3" xfId="31973" xr:uid="{2F59F0DF-2E0C-4A49-8187-033001514680}"/>
    <cellStyle name="Normal 6 6 4 2 4" xfId="39555" xr:uid="{38E1FC43-4B1B-4AD4-B908-B0C4F3337089}"/>
    <cellStyle name="Normal 6 6 4 3" xfId="24573" xr:uid="{8454C3A6-01CC-4A11-9793-35F2A2AE48E0}"/>
    <cellStyle name="Normal 6 6 4 3 2" xfId="33189" xr:uid="{A769CE63-EC50-4137-82F5-17C4AD2F5D04}"/>
    <cellStyle name="Normal 6 6 4 3 3" xfId="41554" xr:uid="{A229108F-8B21-4765-8CD3-5ABFB4B3F3F5}"/>
    <cellStyle name="Normal 6 6 4 4" xfId="22164" xr:uid="{9F5189CD-B3D1-4C2D-8208-F3CFF7D5CE30}"/>
    <cellStyle name="Normal 6 6 4 4 2" xfId="30221" xr:uid="{DE4A1658-383D-4B99-97FD-C9D1B00AAA83}"/>
    <cellStyle name="Normal 6 6 4 5" xfId="28270" xr:uid="{5C08F36B-5A44-4FA3-91DC-9F5F30B379FE}"/>
    <cellStyle name="Normal 6 6 4 6" xfId="37587" xr:uid="{1E1214C0-8993-40B3-98F0-4C330CB9051E}"/>
    <cellStyle name="Normal 6 6 4 7" xfId="20642" xr:uid="{A4D24F2D-A00C-4687-822C-F751B3B4F12A}"/>
    <cellStyle name="Normal 6 6 5" xfId="8085" xr:uid="{C8340CA9-628E-4F7B-B4BE-EFD2F4EF41C5}"/>
    <cellStyle name="Normal 6 6 5 2" xfId="23160" xr:uid="{0C18FBB0-F959-4A66-B7D1-4140460DCCB5}"/>
    <cellStyle name="Normal 6 6 5 2 2" xfId="31471" xr:uid="{1C8EDBAD-4E1D-4E1A-BDA5-0E5044DD1F43}"/>
    <cellStyle name="Normal 6 6 5 2 3" xfId="39029" xr:uid="{3943F458-542E-4FCB-908B-6B1B1F286D37}"/>
    <cellStyle name="Normal 6 6 5 3" xfId="25692" xr:uid="{E229DF0E-D4A8-4937-BB3F-D3A6F4D3E460}"/>
    <cellStyle name="Normal 6 6 5 3 2" xfId="34618" xr:uid="{B14FAD38-43AB-4BE8-983B-81E5BBB22CE0}"/>
    <cellStyle name="Normal 6 6 5 3 3" xfId="40990" xr:uid="{F836326B-E3BF-4C04-BB95-1412775A83E7}"/>
    <cellStyle name="Normal 6 6 5 4" xfId="21652" xr:uid="{3483D4FE-5314-44A1-99E8-8D008B1B5172}"/>
    <cellStyle name="Normal 6 6 5 4 2" xfId="29616" xr:uid="{B4249007-EA29-483D-9109-0CF3E25C2263}"/>
    <cellStyle name="Normal 6 6 5 5" xfId="27694" xr:uid="{47B49E27-D553-4E88-A9B6-41429BC3242F}"/>
    <cellStyle name="Normal 6 6 5 6" xfId="36984" xr:uid="{8151E095-4C30-46D6-9CEE-62B3E30CC78E}"/>
    <cellStyle name="Normal 6 6 5 7" xfId="20317" xr:uid="{9EACDE7E-52FB-4F03-A311-619953BE97DA}"/>
    <cellStyle name="Normal 6 6 6" xfId="22776" xr:uid="{782DA512-AE5F-4298-8AFE-1B12169B4F4B}"/>
    <cellStyle name="Normal 6 6 6 2" xfId="25113" xr:uid="{17F6DBDA-E69C-4A08-805F-0902B77F2806}"/>
    <cellStyle name="Normal 6 6 6 2 2" xfId="33917" xr:uid="{F032B9BE-B8B3-4CA9-8A80-8BBBC02F20A7}"/>
    <cellStyle name="Normal 6 6 6 3" xfId="30940" xr:uid="{E48A6E1D-D3F7-42F6-8487-E008807A8245}"/>
    <cellStyle name="Normal 6 6 6 4" xfId="38358" xr:uid="{9CBB683F-9527-42B4-A0EA-D40DCDE634F2}"/>
    <cellStyle name="Normal 6 6 7" xfId="24114" xr:uid="{DF74A1C6-02F4-41FB-845B-B1D4A8E463DD}"/>
    <cellStyle name="Normal 6 6 7 2" xfId="32632" xr:uid="{94383700-955F-434A-9A9C-69D97F9B1437}"/>
    <cellStyle name="Normal 6 6 7 3" xfId="40297" xr:uid="{966D2910-8B05-499A-9F62-C4BA729022C5}"/>
    <cellStyle name="Normal 6 6 8" xfId="21114" xr:uid="{109B7973-D3B9-4F08-8C26-DC3463F8FBE5}"/>
    <cellStyle name="Normal 6 6 8 2" xfId="29006" xr:uid="{545D2B3F-6FEB-4502-8621-4BC3144DF139}"/>
    <cellStyle name="Normal 6 6 9" xfId="27121" xr:uid="{0B8877BF-C597-4C81-AA10-B9B0D68838FB}"/>
    <cellStyle name="Normal 6 7" xfId="7375" xr:uid="{FBF1A903-15AE-488A-B121-02B82F9311DC}"/>
    <cellStyle name="Normal 6 7 2" xfId="7418" xr:uid="{0E882BD6-359C-4CFB-9EA3-49412F1551F0}"/>
    <cellStyle name="Normal 6 7 3" xfId="9563" xr:uid="{CEA4B7AD-6B66-4578-BA2A-517D839653D2}"/>
    <cellStyle name="Normal 6 7 4" xfId="8087" xr:uid="{45BEF751-7380-447F-9DEA-14739EE6C6B1}"/>
    <cellStyle name="Normal 6 7 5" xfId="20041" xr:uid="{55E8A5D8-0493-4528-A950-400ED1583989}"/>
    <cellStyle name="Normal 6 8" xfId="7376" xr:uid="{00968742-E452-4F41-ABBF-EA03DE2456EF}"/>
    <cellStyle name="Normal 6 8 2" xfId="7419" xr:uid="{C13FF90E-E0DD-4167-84F3-5FD777D74BC1}"/>
    <cellStyle name="Normal 6 8 2 2" xfId="23667" xr:uid="{1793B4CD-2D9E-4B8B-821F-172084AFE320}"/>
    <cellStyle name="Normal 6 8 2 2 2" xfId="26248" xr:uid="{EF8DCF79-BDAE-4520-9418-63607CE7C0FF}"/>
    <cellStyle name="Normal 6 8 2 2 2 2" xfId="35266" xr:uid="{BED51DEE-054A-4890-8928-41BB3DB367A1}"/>
    <cellStyle name="Normal 6 8 2 2 3" xfId="32033" xr:uid="{36A66523-6980-41F5-B3AD-320E7FAB13D0}"/>
    <cellStyle name="Normal 6 8 2 2 4" xfId="39619" xr:uid="{6D9CB897-9F8C-4129-90AA-F5AD20E86C8F}"/>
    <cellStyle name="Normal 6 8 2 3" xfId="24632" xr:uid="{1A17DFC4-4B56-4AC0-A0AD-900ADF2F2116}"/>
    <cellStyle name="Normal 6 8 2 3 2" xfId="33252" xr:uid="{76B8192C-135B-4CBA-98C8-6007C22F8F40}"/>
    <cellStyle name="Normal 6 8 2 3 3" xfId="41617" xr:uid="{19FFC802-2F7C-4C78-927A-232830771A1A}"/>
    <cellStyle name="Normal 6 8 2 4" xfId="22224" xr:uid="{77D3F94E-4F58-4947-A4AD-82FB604C6BBF}"/>
    <cellStyle name="Normal 6 8 2 4 2" xfId="30285" xr:uid="{A3DCF534-CF71-45E3-A35B-2FA3DEA93656}"/>
    <cellStyle name="Normal 6 8 2 5" xfId="28333" xr:uid="{A14A5B3B-26EB-4B61-BDEC-49D569D89DD9}"/>
    <cellStyle name="Normal 6 8 2 6" xfId="37651" xr:uid="{A4B8E5EC-6873-4597-BFD1-347FD590A613}"/>
    <cellStyle name="Normal 6 8 2 7" xfId="20691" xr:uid="{EC9BB8AA-A159-4AB4-912D-D1487FCA39B2}"/>
    <cellStyle name="Normal 6 8 3" xfId="9564" xr:uid="{3BD676DD-0362-4648-BE7B-931DE8F2D33D}"/>
    <cellStyle name="Normal 6 8 3 2" xfId="23219" xr:uid="{23B5BB05-0D09-4E24-9CBC-59611DBE6F95}"/>
    <cellStyle name="Normal 6 8 3 2 2" xfId="31532" xr:uid="{F14E4486-DC04-4910-A563-2C1F48C40998}"/>
    <cellStyle name="Normal 6 8 3 2 3" xfId="39090" xr:uid="{82DFC440-B9D8-4CD1-AD99-154969859BCD}"/>
    <cellStyle name="Normal 6 8 3 3" xfId="25758" xr:uid="{710DED8D-3BA7-4B02-9E9C-E356E1B31F40}"/>
    <cellStyle name="Normal 6 8 3 3 2" xfId="34689" xr:uid="{3E98E62F-A2FC-4BC7-997E-FE8711E23F22}"/>
    <cellStyle name="Normal 6 8 3 3 3" xfId="41061" xr:uid="{63F30EE8-3E8A-47D3-B9AB-60719FEEB92E}"/>
    <cellStyle name="Normal 6 8 3 4" xfId="21720" xr:uid="{1C75FA11-44C7-4C2A-AE72-FB0F27AE3B89}"/>
    <cellStyle name="Normal 6 8 3 4 2" xfId="29687" xr:uid="{02FB78FF-E82D-46B0-B797-28C22DF49050}"/>
    <cellStyle name="Normal 6 8 3 5" xfId="27765" xr:uid="{9701831D-1A41-409D-86BD-DFA18051E8E4}"/>
    <cellStyle name="Normal 6 8 3 6" xfId="37055" xr:uid="{16CB65CE-032E-493C-87EA-54FF7F4BC110}"/>
    <cellStyle name="Normal 6 8 3 7" xfId="20366" xr:uid="{DC0AD3B8-0E52-4D13-9E1C-FC506E325A80}"/>
    <cellStyle name="Normal 6 8 4" xfId="8088" xr:uid="{AD41A46F-1BF5-4F2A-8A10-EE564263E3DB}"/>
    <cellStyle name="Normal 6 8 4 2" xfId="25173" xr:uid="{9A281616-21F2-46DB-9E89-9902CAF18702}"/>
    <cellStyle name="Normal 6 8 4 2 2" xfId="33979" xr:uid="{E70ACCBA-B287-4D20-914D-4AD15C80492F}"/>
    <cellStyle name="Normal 6 8 4 3" xfId="31000" xr:uid="{736BC23C-E769-4909-AA5B-A44940B0F7CA}"/>
    <cellStyle name="Normal 6 8 4 4" xfId="38422" xr:uid="{CDDF4754-A581-40BA-8C7C-0A9F21582C51}"/>
    <cellStyle name="Normal 6 8 4 5" xfId="22832" xr:uid="{5F199DF3-8A2E-45C0-8DD2-D9FBEC8BD7BF}"/>
    <cellStyle name="Normal 6 8 5" xfId="24173" xr:uid="{09E3B16D-DF2F-44AF-9B3E-D21F1BD66C04}"/>
    <cellStyle name="Normal 6 8 5 2" xfId="32695" xr:uid="{531A22BD-0BB0-47EF-934F-C983E8C5F500}"/>
    <cellStyle name="Normal 6 8 5 3" xfId="40360" xr:uid="{F6F8A5FE-CF55-42B5-9884-22330680C8C4}"/>
    <cellStyle name="Normal 6 8 6" xfId="21179" xr:uid="{23F0A5BA-D0A3-462B-83DA-034AEB156B33}"/>
    <cellStyle name="Normal 6 8 6 2" xfId="29080" xr:uid="{254166A7-242A-4924-BC6E-4D0598E9E66D}"/>
    <cellStyle name="Normal 6 8 7" xfId="27184" xr:uid="{F02A77CB-B02C-4435-94FC-8CDC9BEE16F1}"/>
    <cellStyle name="Normal 6 8 8" xfId="36319" xr:uid="{1414A710-77B6-415E-94FB-7468F6A80586}"/>
    <cellStyle name="Normal 6 8 9" xfId="20054" xr:uid="{964FE004-B792-4302-BF8E-F22EBB4823A2}"/>
    <cellStyle name="Normal 6 9" xfId="7332" xr:uid="{A9863059-141A-4B92-A813-8A69496F6420}"/>
    <cellStyle name="Normal 6 9 2" xfId="7206" xr:uid="{67979231-23FB-45AE-B280-433D3E8ADF0A}"/>
    <cellStyle name="Normal 6 9 2 2" xfId="23774" xr:uid="{1058071D-79D8-4FA4-ACE9-42A90A4B2628}"/>
    <cellStyle name="Normal 6 9 2 2 2" xfId="26408" xr:uid="{4332A4BF-E95A-4FD5-B5B7-6D90240521C5}"/>
    <cellStyle name="Normal 6 9 2 2 2 2" xfId="35453" xr:uid="{C71135F9-4807-4705-8DD7-A80C5F269301}"/>
    <cellStyle name="Normal 6 9 2 2 3" xfId="32192" xr:uid="{927EECD3-441A-4787-8AC4-7C4E5BABD538}"/>
    <cellStyle name="Normal 6 9 2 2 4" xfId="39802" xr:uid="{006364DD-1769-49CB-AD1A-5DAA15A7B864}"/>
    <cellStyle name="Normal 6 9 2 3" xfId="24740" xr:uid="{9F3F60FF-C7D6-46FC-8FBB-28C7030F16BE}"/>
    <cellStyle name="Normal 6 9 2 3 2" xfId="33432" xr:uid="{8A3C4AE8-28CE-41CD-9D4A-42FDEF2FE5E7}"/>
    <cellStyle name="Normal 6 9 2 3 3" xfId="41794" xr:uid="{15E72522-1389-466C-9AF1-90BE51B20CCF}"/>
    <cellStyle name="Normal 6 9 2 4" xfId="22389" xr:uid="{4F395E89-3396-4B42-BE92-8520C0CF0EB5}"/>
    <cellStyle name="Normal 6 9 2 4 2" xfId="30478" xr:uid="{1222F993-782B-4D42-A759-9DB773D7C481}"/>
    <cellStyle name="Normal 6 9 2 5" xfId="28513" xr:uid="{6A903916-4D33-4470-85FE-3EEEC5773018}"/>
    <cellStyle name="Normal 6 9 2 6" xfId="37836" xr:uid="{A253A470-2778-48FF-96B7-963533A2E733}"/>
    <cellStyle name="Normal 6 9 2 7" xfId="20788" xr:uid="{29523A8C-2A83-465F-A36E-7E6673C1B2A9}"/>
    <cellStyle name="Normal 6 9 3" xfId="9554" xr:uid="{9BDE531D-2C4A-402C-B4E2-DD7A1D018912}"/>
    <cellStyle name="Normal 6 9 3 2" xfId="23372" xr:uid="{64D08F66-CE21-4F87-814B-A1FD4B62FBCD}"/>
    <cellStyle name="Normal 6 9 3 2 2" xfId="31700" xr:uid="{32C466F7-141F-497A-A3B3-172DB9D2BA91}"/>
    <cellStyle name="Normal 6 9 3 2 3" xfId="39255" xr:uid="{17E552B2-E2FE-4692-AB7F-958DF1C5C7C4}"/>
    <cellStyle name="Normal 6 9 3 3" xfId="25915" xr:uid="{F02C0701-95A0-4354-BB9A-F7C177000CEE}"/>
    <cellStyle name="Normal 6 9 3 3 2" xfId="34878" xr:uid="{2CFD5E42-1A77-47F1-B781-720D81BC2E34}"/>
    <cellStyle name="Normal 6 9 3 3 3" xfId="41247" xr:uid="{0D47F53B-D219-462F-A160-015347857309}"/>
    <cellStyle name="Normal 6 9 3 4" xfId="21890" xr:uid="{9859293E-55B8-456A-8A56-3E7735A01457}"/>
    <cellStyle name="Normal 6 9 3 4 2" xfId="29886" xr:uid="{2570DA9A-E173-4244-A199-B519E7E19F24}"/>
    <cellStyle name="Normal 6 9 3 5" xfId="27954" xr:uid="{E5014F23-AF62-4FA4-93E4-3B83849B9A7A}"/>
    <cellStyle name="Normal 6 9 3 6" xfId="37253" xr:uid="{801502BF-6518-4553-8C2C-FA2B3A711CB3}"/>
    <cellStyle name="Normal 6 9 3 7" xfId="20469" xr:uid="{9B59C897-7933-4ACE-BA0B-BD2EF8C2E73F}"/>
    <cellStyle name="Normal 6 9 4" xfId="8076" xr:uid="{8C078DFF-3568-41FA-912C-89FF2A9656AB}"/>
    <cellStyle name="Normal 6 9 4 2" xfId="25347" xr:uid="{0924AB70-CC37-4483-A05E-5EFE1315F681}"/>
    <cellStyle name="Normal 6 9 4 2 2" xfId="34165" xr:uid="{6A2E459D-61DA-413B-BB08-66793C47E5ED}"/>
    <cellStyle name="Normal 6 9 4 3" xfId="31172" xr:uid="{9170C712-5A15-45F7-81B5-0C2D2F97F8DE}"/>
    <cellStyle name="Normal 6 9 4 4" xfId="38603" xr:uid="{1F4E011E-5AA9-4BA1-8413-4E1CF762983C}"/>
    <cellStyle name="Normal 6 9 4 5" xfId="22946" xr:uid="{D65EB3D2-D4CD-4F43-91FF-3E22956F9B6B}"/>
    <cellStyle name="Normal 6 9 5" xfId="24329" xr:uid="{990D0986-1AD5-4AC4-80E4-57978457A619}"/>
    <cellStyle name="Normal 6 9 5 2" xfId="32877" xr:uid="{6F0AA0F1-509D-4174-931C-08E029AF5061}"/>
    <cellStyle name="Normal 6 9 5 3" xfId="40539" xr:uid="{7A62BBDA-5A97-42FE-B47C-A001D0E6F0A7}"/>
    <cellStyle name="Normal 6 9 6" xfId="21354" xr:uid="{3241324A-6C1B-4F0B-9293-FCD56ED0D6E0}"/>
    <cellStyle name="Normal 6 9 6 2" xfId="29279" xr:uid="{99695B81-A904-40C4-A4F4-17762EB9842D}"/>
    <cellStyle name="Normal 6 9 7" xfId="27365" xr:uid="{41A8A924-CBD3-4D9B-AF05-5951D55A8A19}"/>
    <cellStyle name="Normal 6 9 8" xfId="36511" xr:uid="{98E19C60-E8D8-4D6C-80F4-0AE5B2BCA3C0}"/>
    <cellStyle name="Normal 6 9 9" xfId="20138" xr:uid="{5838F6FB-DFA9-4981-B2FB-35BA194AA743}"/>
    <cellStyle name="Normal 60" xfId="8347" xr:uid="{284FEFAD-5DE5-404A-B1F4-9CB142A78856}"/>
    <cellStyle name="Normal 60 2" xfId="8486" xr:uid="{EDC61ACA-F675-4889-9EF6-3782AC1DA9F4}"/>
    <cellStyle name="Normal 60 3" xfId="9914" xr:uid="{6774B180-E750-47BC-927D-BFF76F123907}"/>
    <cellStyle name="Normal 60 3 2" xfId="10032" xr:uid="{76D18E80-46A5-4FBE-802D-B0941927C58B}"/>
    <cellStyle name="Normal 60 4" xfId="9651" xr:uid="{53928545-6F3C-4327-A1AF-5DA2F97AE7ED}"/>
    <cellStyle name="Normal 60 5" xfId="9138" xr:uid="{F71425B1-6C05-4621-AF10-F3CB3954CD04}"/>
    <cellStyle name="Normal 60 5 2" xfId="11755" xr:uid="{1608BBEB-C262-4A2E-8AB9-718F58E32288}"/>
    <cellStyle name="Normal 60 5 2 2" xfId="15334" xr:uid="{C0DDAB04-B756-4937-B8ED-8BACDE1A5D17}"/>
    <cellStyle name="Normal 60 5 2 3" xfId="18861" xr:uid="{E03EE7C0-DC6C-4BF1-B909-A82485374FB5}"/>
    <cellStyle name="Normal 60 5 3" xfId="13927" xr:uid="{F96DE00B-EFB7-4AE2-9561-0AB5D0995090}"/>
    <cellStyle name="Normal 60 5 4" xfId="17459" xr:uid="{1BCBCBD3-2D12-468D-9CA0-406CEEF88ED2}"/>
    <cellStyle name="Normal 60 6" xfId="6431" xr:uid="{BCAC95E0-9022-4349-BBF7-87386C3A4B70}"/>
    <cellStyle name="Normal 61" xfId="8348" xr:uid="{EC3BFBC3-E98F-4628-B8B3-C390DA2CA732}"/>
    <cellStyle name="Normal 61 2" xfId="8487" xr:uid="{FB11DCDE-52AC-4335-A5DA-1DC307606929}"/>
    <cellStyle name="Normal 61 2 2" xfId="6429" xr:uid="{152252C6-2D93-4FF4-80CD-2FE7E8946116}"/>
    <cellStyle name="Normal 61 3" xfId="9915" xr:uid="{E3582400-6053-4FAE-B706-1D64D1E25D58}"/>
    <cellStyle name="Normal 61 3 2" xfId="10033" xr:uid="{7F6BAFAE-A3F7-43DD-98C6-91C52C666978}"/>
    <cellStyle name="Normal 61 4" xfId="9652" xr:uid="{BE161389-BE98-4885-A4F9-99293D2DF323}"/>
    <cellStyle name="Normal 61 5" xfId="9139" xr:uid="{C2C6FD91-BF7A-4428-92B4-5DFC14428AB9}"/>
    <cellStyle name="Normal 61 5 2" xfId="11756" xr:uid="{8E9C25D2-5043-48CB-BFD3-F11823831886}"/>
    <cellStyle name="Normal 61 5 2 2" xfId="15335" xr:uid="{6C96EB43-25A6-4EA0-8D8C-2545B102FDFB}"/>
    <cellStyle name="Normal 61 5 2 3" xfId="18862" xr:uid="{53A2E1E6-CB1E-492B-869A-8876BF9E1402}"/>
    <cellStyle name="Normal 61 5 3" xfId="13928" xr:uid="{EEC8EC95-D085-4D56-82E4-5C31271103A4}"/>
    <cellStyle name="Normal 61 5 4" xfId="17460" xr:uid="{FA9C69B4-1C35-4D1F-93E1-4958160F018F}"/>
    <cellStyle name="Normal 61 6" xfId="6430" xr:uid="{1669F0A7-9445-427E-A28F-758ECA43D982}"/>
    <cellStyle name="Normal 62" xfId="8349" xr:uid="{CF4696A9-D67D-4480-B6EA-3F816438410C}"/>
    <cellStyle name="Normal 62 2" xfId="8488" xr:uid="{FE5667F8-A7B0-49CD-B269-0FEFE2A3545F}"/>
    <cellStyle name="Normal 62 2 10" xfId="27125" xr:uid="{0F92A7B8-FB10-4699-84A3-663DA56C8048}"/>
    <cellStyle name="Normal 62 2 11" xfId="36248" xr:uid="{7F538F3C-AD8E-41A7-9138-9B7FA4D69986}"/>
    <cellStyle name="Normal 62 2 12" xfId="6427" xr:uid="{7FB81B84-ABB9-48B7-A5FB-962FA26BFC5B}"/>
    <cellStyle name="Normal 62 2 2" xfId="20089" xr:uid="{AF28F2D3-38A5-4EF8-91FA-7993ABEBCF89}"/>
    <cellStyle name="Normal 62 2 2 2" xfId="20736" xr:uid="{CD0569CF-B4BE-4A95-ABC8-0D9F960EE93D}"/>
    <cellStyle name="Normal 62 2 2 2 2" xfId="23716" xr:uid="{5C36DED2-8387-4297-B0BC-B859078083D0}"/>
    <cellStyle name="Normal 62 2 2 2 2 2" xfId="26343" xr:uid="{B3198F37-8880-4331-9054-9A685149EFF3}"/>
    <cellStyle name="Normal 62 2 2 2 2 2 2" xfId="35387" xr:uid="{DF2227AE-5C39-4D03-81AA-4C45A50E7540}"/>
    <cellStyle name="Normal 62 2 2 2 2 3" xfId="32128" xr:uid="{3CE6ED96-E182-416E-97B4-F803F1301F1C}"/>
    <cellStyle name="Normal 62 2 2 2 2 4" xfId="39740" xr:uid="{F41267DA-6326-4552-A39D-0082E4A7150E}"/>
    <cellStyle name="Normal 62 2 2 2 3" xfId="24682" xr:uid="{A3DDCCF9-A1B6-4586-9DC5-49024490FD95}"/>
    <cellStyle name="Normal 62 2 2 2 3 2" xfId="33366" xr:uid="{DC8A24A0-BD98-47EA-B91D-A9EA5A8D469D}"/>
    <cellStyle name="Normal 62 2 2 2 3 3" xfId="41731" xr:uid="{150E517B-24AD-4AB5-82EF-712A33FE958F}"/>
    <cellStyle name="Normal 62 2 2 2 4" xfId="22328" xr:uid="{D73249B7-CBAF-4A72-ACED-D5EB3F3833AE}"/>
    <cellStyle name="Normal 62 2 2 2 4 2" xfId="30413" xr:uid="{9815E282-A765-480C-BEF8-A95150B9C549}"/>
    <cellStyle name="Normal 62 2 2 2 5" xfId="28447" xr:uid="{23E9F71F-BBB7-4F8F-BF3A-5CC2A237ED4F}"/>
    <cellStyle name="Normal 62 2 2 2 6" xfId="37771" xr:uid="{1160FE3B-0457-4387-907B-2AB7034BC200}"/>
    <cellStyle name="Normal 62 2 2 3" xfId="20418" xr:uid="{AE6FDF55-B071-442F-AA5C-6152655CDF69}"/>
    <cellStyle name="Normal 62 2 2 3 2" xfId="23309" xr:uid="{8EB63FC5-FB99-48AD-9734-0FA31AAA4051}"/>
    <cellStyle name="Normal 62 2 2 3 2 2" xfId="31637" xr:uid="{BDD1CEFD-D7A1-4F1E-88F5-806FC69AD67F}"/>
    <cellStyle name="Normal 62 2 2 3 2 3" xfId="39195" xr:uid="{4120E672-0DAA-4B09-A24B-02A5EB12164D}"/>
    <cellStyle name="Normal 62 2 2 3 3" xfId="25850" xr:uid="{34C3C8E7-A0CF-4A54-8B55-F14886AACAD2}"/>
    <cellStyle name="Normal 62 2 2 3 3 2" xfId="34806" xr:uid="{B8E67015-F122-4B7D-9DCC-9745E6E80345}"/>
    <cellStyle name="Normal 62 2 2 3 3 3" xfId="41178" xr:uid="{6C73C79B-7118-470B-B8EA-35B17D8B9FCE}"/>
    <cellStyle name="Normal 62 2 2 3 4" xfId="21828" xr:uid="{053454D2-C0F6-40AD-AB7A-42A817B2DAAA}"/>
    <cellStyle name="Normal 62 2 2 3 4 2" xfId="29817" xr:uid="{CC6AD726-E46F-4F4E-845A-A948542E20B0}"/>
    <cellStyle name="Normal 62 2 2 3 5" xfId="27882" xr:uid="{76B2DACE-6993-4EF1-9A90-D22617D43F3D}"/>
    <cellStyle name="Normal 62 2 2 3 6" xfId="37184" xr:uid="{2080F6BD-D45E-414A-A2E1-4D4A851767D2}"/>
    <cellStyle name="Normal 62 2 2 4" xfId="22888" xr:uid="{D586BD74-A92D-4E57-8D90-693DC8BCDF9D}"/>
    <cellStyle name="Normal 62 2 2 4 2" xfId="25280" xr:uid="{FFE31C75-A151-44F3-919A-811F3A4E01FB}"/>
    <cellStyle name="Normal 62 2 2 4 2 2" xfId="34097" xr:uid="{8B8BB8DC-4CFD-44F6-9529-4F4A347E8ED3}"/>
    <cellStyle name="Normal 62 2 2 4 3" xfId="31106" xr:uid="{36D002AE-62AF-4D2E-B91D-405AAC7EC8AC}"/>
    <cellStyle name="Normal 62 2 2 4 4" xfId="38539" xr:uid="{C54F293D-517C-46C2-BB35-ABE6828AD65A}"/>
    <cellStyle name="Normal 62 2 2 5" xfId="24264" xr:uid="{1D1A5A18-75FB-4A00-B3A0-786972457FF1}"/>
    <cellStyle name="Normal 62 2 2 5 2" xfId="32809" xr:uid="{2A59726E-970B-4214-BB57-CC8F452806E2}"/>
    <cellStyle name="Normal 62 2 2 5 3" xfId="40474" xr:uid="{AC171DA4-9333-4F1B-B51B-FE3B27A2B259}"/>
    <cellStyle name="Normal 62 2 2 6" xfId="21291" xr:uid="{C2E8C9BC-1815-4C03-834C-AEC1C7404C25}"/>
    <cellStyle name="Normal 62 2 2 6 2" xfId="29210" xr:uid="{76DF5350-7DDA-4AD0-9DFA-879DD2806E77}"/>
    <cellStyle name="Normal 62 2 2 7" xfId="27297" xr:uid="{4896737D-FBE5-4D88-BB09-62943E7937CA}"/>
    <cellStyle name="Normal 62 2 2 8" xfId="36443" xr:uid="{A34CB10E-3129-41BA-9DBA-F38949853AD0}"/>
    <cellStyle name="Normal 62 2 3" xfId="20195" xr:uid="{9EDC4B53-DF23-4FAA-B8BB-1D2F71A82890}"/>
    <cellStyle name="Normal 62 2 3 2" xfId="20852" xr:uid="{DA50C34B-6994-4AF4-B80B-19EE561EE6E3}"/>
    <cellStyle name="Normal 62 2 3 2 2" xfId="23844" xr:uid="{C6342149-9666-4E52-985A-8753F735DED4}"/>
    <cellStyle name="Normal 62 2 3 2 2 2" xfId="26529" xr:uid="{80C4A414-3BAF-4799-86D1-C1EEB6FAD35A}"/>
    <cellStyle name="Normal 62 2 3 2 2 2 2" xfId="35584" xr:uid="{E404BFFF-D762-4ED3-9656-314FB9C062D4}"/>
    <cellStyle name="Normal 62 2 3 2 2 3" xfId="32312" xr:uid="{DB8726C4-1FA8-4B2B-8C34-73D152D71DAF}"/>
    <cellStyle name="Normal 62 2 3 2 2 4" xfId="39929" xr:uid="{6FB8CB92-231F-409A-B9B0-03ADF1628706}"/>
    <cellStyle name="Normal 62 2 3 2 3" xfId="24808" xr:uid="{B90C0017-329B-44C7-8450-476638221936}"/>
    <cellStyle name="Normal 62 2 3 2 3 2" xfId="33554" xr:uid="{F70CE3D6-1368-4625-8423-6E2008257645}"/>
    <cellStyle name="Normal 62 2 3 2 3 3" xfId="41913" xr:uid="{A4739D56-2661-499A-B951-9250B25BEBC4}"/>
    <cellStyle name="Normal 62 2 3 2 4" xfId="22504" xr:uid="{18436AE3-81A9-4C15-B69F-9FFFDE9EE820}"/>
    <cellStyle name="Normal 62 2 3 2 4 2" xfId="30611" xr:uid="{57393F83-F135-4338-A519-426A0E112C38}"/>
    <cellStyle name="Normal 62 2 3 2 5" xfId="28635" xr:uid="{D2B7A70E-8ACC-4C5C-ABCA-1CAC16B52407}"/>
    <cellStyle name="Normal 62 2 3 2 6" xfId="37969" xr:uid="{F36DE5F9-B3E1-4E22-BDA9-D7110C64F626}"/>
    <cellStyle name="Normal 62 2 3 3" xfId="20534" xr:uid="{6C243429-3D62-4701-B93A-CBF4F176E865}"/>
    <cellStyle name="Normal 62 2 3 3 2" xfId="23489" xr:uid="{21C919A1-0ABD-4229-8107-4DBA473BB007}"/>
    <cellStyle name="Normal 62 2 3 3 2 2" xfId="31820" xr:uid="{CAA73414-1CC8-4119-94DE-97020403290E}"/>
    <cellStyle name="Normal 62 2 3 3 2 3" xfId="39372" xr:uid="{9FE1645B-95BD-441C-8883-8852E0F0C8AC}"/>
    <cellStyle name="Normal 62 2 3 3 3" xfId="26035" xr:uid="{B04BD2DF-C4BE-4442-9BB3-CE874B412752}"/>
    <cellStyle name="Normal 62 2 3 3 3 2" xfId="35004" xr:uid="{CBB7DF59-4E76-441C-83C1-0E68BA64AF77}"/>
    <cellStyle name="Normal 62 2 3 3 3 3" xfId="41370" xr:uid="{0419A0EE-FDDF-4FFF-803C-713FD0BDF44A}"/>
    <cellStyle name="Normal 62 2 3 3 4" xfId="22011" xr:uid="{94B6C1EC-DE7A-499E-BE0F-F731F687F990}"/>
    <cellStyle name="Normal 62 2 3 3 4 2" xfId="30022" xr:uid="{BF387F1A-D787-481F-8A94-802FDFA8414C}"/>
    <cellStyle name="Normal 62 2 3 3 5" xfId="28081" xr:uid="{424A0839-D5D1-4C19-BE1D-206164C683A4}"/>
    <cellStyle name="Normal 62 2 3 3 6" xfId="37389" xr:uid="{87BEFAE3-F822-480A-B0C1-E5CA468835E6}"/>
    <cellStyle name="Normal 62 2 3 4" xfId="23015" xr:uid="{72E1480C-40E2-4C45-9C5C-20B87007F50C}"/>
    <cellStyle name="Normal 62 2 3 4 2" xfId="25468" xr:uid="{F73698C1-B2E9-42AE-98DB-FF03EAD4C720}"/>
    <cellStyle name="Normal 62 2 3 4 2 2" xfId="34299" xr:uid="{4423AE0D-4F34-4BF6-869B-0DDC95F7032F}"/>
    <cellStyle name="Normal 62 2 3 4 3" xfId="31292" xr:uid="{DCDE294A-240B-4C97-B392-BCCAD43D461E}"/>
    <cellStyle name="Normal 62 2 3 4 4" xfId="38733" xr:uid="{52517F83-72B8-4AEE-8D5D-E00338B180C1}"/>
    <cellStyle name="Normal 62 2 3 5" xfId="24449" xr:uid="{466BDEEB-5689-414D-B7CE-0919BEFDA8DB}"/>
    <cellStyle name="Normal 62 2 3 5 2" xfId="33001" xr:uid="{F119808A-55CD-4575-981B-569256DF7C59}"/>
    <cellStyle name="Normal 62 2 3 5 3" xfId="40660" xr:uid="{AF4F9C9C-11AA-44A7-B82F-5BF61B6EA83F}"/>
    <cellStyle name="Normal 62 2 3 6" xfId="21473" xr:uid="{5A223854-20E3-47EA-B197-B4D4EA2BE83E}"/>
    <cellStyle name="Normal 62 2 3 6 2" xfId="29414" xr:uid="{39F187A0-6572-4126-978F-A3951A5E1A63}"/>
    <cellStyle name="Normal 62 2 3 7" xfId="27489" xr:uid="{4BC150FA-DE1D-4F63-B43E-4F806BAEF5A6}"/>
    <cellStyle name="Normal 62 2 3 8" xfId="36645" xr:uid="{BB156CCE-7F34-4D17-82BB-73CD7D276A42}"/>
    <cellStyle name="Normal 62 2 4" xfId="20925" xr:uid="{DA0E33D0-069C-4B40-B781-71B1E5D07E9C}"/>
    <cellStyle name="Normal 62 2 4 2" xfId="23937" xr:uid="{579D14DE-F797-437B-9C13-073B9CECE09A}"/>
    <cellStyle name="Normal 62 2 4 2 2" xfId="26657" xr:uid="{E5F91310-3FBF-4716-8A62-F342DB38623E}"/>
    <cellStyle name="Normal 62 2 4 2 2 2" xfId="35743" xr:uid="{EE5CCA0D-3F23-47D4-A36E-7060202EB808}"/>
    <cellStyle name="Normal 62 2 4 2 2 3" xfId="40088" xr:uid="{C5DD7DFD-91BB-4FC2-9877-9636920EA80F}"/>
    <cellStyle name="Normal 62 2 4 2 3" xfId="32434" xr:uid="{55B7F414-3915-42DA-AF81-49302ABC2FEF}"/>
    <cellStyle name="Normal 62 2 4 2 3 2" xfId="42072" xr:uid="{F574552C-AF10-47CF-B266-B4B8CCE43304}"/>
    <cellStyle name="Normal 62 2 4 2 4" xfId="38122" xr:uid="{4711367B-D103-4E66-B642-B89457381DBA}"/>
    <cellStyle name="Normal 62 2 4 3" xfId="25566" xr:uid="{A4F75439-E327-4999-BFCB-A7546E034536}"/>
    <cellStyle name="Normal 62 2 4 3 2" xfId="34445" xr:uid="{44431C56-04AE-43CF-B156-EDC678104C2B}"/>
    <cellStyle name="Normal 62 2 4 3 3" xfId="38876" xr:uid="{FCB7599A-CDCE-4931-A19F-A71109EF0C29}"/>
    <cellStyle name="Normal 62 2 4 4" xfId="24927" xr:uid="{84E0FF99-4509-4FC3-975D-D28DDA6C1AE1}"/>
    <cellStyle name="Normal 62 2 4 4 2" xfId="33710" xr:uid="{15E530AE-F717-49AB-806E-49B0DB7A5AEF}"/>
    <cellStyle name="Normal 62 2 4 4 3" xfId="40819" xr:uid="{56F92018-FEA8-4826-B88A-3702C24AE377}"/>
    <cellStyle name="Normal 62 2 4 5" xfId="22644" xr:uid="{95953B0E-DED1-4C58-9F00-3D40469A9FA6}"/>
    <cellStyle name="Normal 62 2 4 5 2" xfId="30775" xr:uid="{E37609E0-2040-4F5C-8DF4-899BF4566131}"/>
    <cellStyle name="Normal 62 2 4 6" xfId="28795" xr:uid="{4AE5869D-867D-4ED8-A2DC-64C53375D663}"/>
    <cellStyle name="Normal 62 2 4 7" xfId="36811" xr:uid="{B0128930-8C96-41D0-A94D-B137E4BFBC1E}"/>
    <cellStyle name="Normal 62 2 5" xfId="20646" xr:uid="{62AF4096-6265-4EC4-AD6D-3786B7A7400F}"/>
    <cellStyle name="Normal 62 2 5 2" xfId="23612" xr:uid="{007B6F58-5E40-4488-89D8-716514BC3524}"/>
    <cellStyle name="Normal 62 2 5 2 2" xfId="26192" xr:uid="{EDB71259-E611-46A0-A0BF-CC75FFD9EED4}"/>
    <cellStyle name="Normal 62 2 5 2 2 2" xfId="35206" xr:uid="{C1A18395-B1E1-433B-9B20-A8D951FD77F5}"/>
    <cellStyle name="Normal 62 2 5 2 3" xfId="31977" xr:uid="{241F0788-7FDB-475C-B499-1DBCDD4C8392}"/>
    <cellStyle name="Normal 62 2 5 2 4" xfId="39559" xr:uid="{0D3F0DB6-245B-4DB9-BEEE-739F2653C788}"/>
    <cellStyle name="Normal 62 2 5 3" xfId="24577" xr:uid="{38D7A6C6-B262-4EE8-94FE-350BDD2C56C1}"/>
    <cellStyle name="Normal 62 2 5 3 2" xfId="33193" xr:uid="{0CD63950-0F27-4EEA-A732-B9873BD7BB01}"/>
    <cellStyle name="Normal 62 2 5 3 3" xfId="41558" xr:uid="{19794086-B311-4148-857A-46F4054272F4}"/>
    <cellStyle name="Normal 62 2 5 4" xfId="22168" xr:uid="{417BA90E-7DB5-488D-B61A-838557F889FF}"/>
    <cellStyle name="Normal 62 2 5 4 2" xfId="30225" xr:uid="{CA1472BE-71FF-426F-AD13-D035B658B30C}"/>
    <cellStyle name="Normal 62 2 5 5" xfId="28274" xr:uid="{C3F5BC49-5707-4BF6-8167-5DC38BF52DFD}"/>
    <cellStyle name="Normal 62 2 5 6" xfId="37591" xr:uid="{2B1F564F-1B2B-469D-8A68-E621DAA5E5B1}"/>
    <cellStyle name="Normal 62 2 6" xfId="20320" xr:uid="{600081F3-3671-49D6-B585-4783FF90A23F}"/>
    <cellStyle name="Normal 62 2 6 2" xfId="23163" xr:uid="{C4AEA95B-0B27-4986-BAD3-3910E7D5B54B}"/>
    <cellStyle name="Normal 62 2 6 2 2" xfId="31474" xr:uid="{8E3F6117-81CF-41CB-843B-E2EEA752BFA1}"/>
    <cellStyle name="Normal 62 2 6 2 3" xfId="39032" xr:uid="{3253991E-5846-4BE7-AA80-4D022CB61E87}"/>
    <cellStyle name="Normal 62 2 6 3" xfId="25695" xr:uid="{A203B893-2D24-4907-935B-CC490BF560B9}"/>
    <cellStyle name="Normal 62 2 6 3 2" xfId="34622" xr:uid="{1DDA8123-906D-4E34-8EBE-99075C81B682}"/>
    <cellStyle name="Normal 62 2 6 3 3" xfId="40994" xr:uid="{774A99A1-87F3-48E9-AC40-19E6184A30EC}"/>
    <cellStyle name="Normal 62 2 6 4" xfId="21655" xr:uid="{3CDDD2A8-7153-440D-B67F-3956E9DC9D16}"/>
    <cellStyle name="Normal 62 2 6 4 2" xfId="29620" xr:uid="{F252805B-4D68-4EED-8B99-4C35B458F275}"/>
    <cellStyle name="Normal 62 2 6 5" xfId="27698" xr:uid="{EECEBB76-729B-4803-89D2-BDC3839D55E4}"/>
    <cellStyle name="Normal 62 2 6 6" xfId="36988" xr:uid="{8E4572E9-BE77-40D8-A123-B0770A17FBA6}"/>
    <cellStyle name="Normal 62 2 7" xfId="22780" xr:uid="{7D4D32AF-7CAA-4DF4-B5BC-BA1167954496}"/>
    <cellStyle name="Normal 62 2 7 2" xfId="25117" xr:uid="{8C681ECE-FE54-440E-A87D-0793E296FFE0}"/>
    <cellStyle name="Normal 62 2 7 2 2" xfId="33921" xr:uid="{86C62C90-5FC0-4DD5-BE75-50B4F7FE220A}"/>
    <cellStyle name="Normal 62 2 7 3" xfId="30944" xr:uid="{BCB9E964-8897-45C5-BCBE-1E604E927CFB}"/>
    <cellStyle name="Normal 62 2 7 4" xfId="38362" xr:uid="{0ACEDD4F-17A7-4183-9AD0-9088019B0417}"/>
    <cellStyle name="Normal 62 2 8" xfId="24118" xr:uid="{4AFEB374-0BD7-4BD4-A182-763D1E04AE93}"/>
    <cellStyle name="Normal 62 2 8 2" xfId="32636" xr:uid="{93B7F976-DD72-4095-A393-B52936B04FA0}"/>
    <cellStyle name="Normal 62 2 8 3" xfId="40301" xr:uid="{74AA2C10-45AC-47B9-8A8E-85B01DF79537}"/>
    <cellStyle name="Normal 62 2 9" xfId="21118" xr:uid="{5A73BB2F-2B53-45BA-9BB0-D1DF02C0F45A}"/>
    <cellStyle name="Normal 62 2 9 2" xfId="29010" xr:uid="{DBDAAC99-25C0-4B35-A43B-613F8527D3C9}"/>
    <cellStyle name="Normal 62 3" xfId="9916" xr:uid="{72681D66-4C4D-40E6-A62A-A5E8773FDF11}"/>
    <cellStyle name="Normal 62 3 2" xfId="10034" xr:uid="{2E9EA518-E8F4-45D8-A65D-9DABEE32E443}"/>
    <cellStyle name="Normal 62 4" xfId="9653" xr:uid="{AC350EE8-6427-44C2-99E4-A66FFB9F2D1E}"/>
    <cellStyle name="Normal 62 5" xfId="9140" xr:uid="{B6FE7E6F-CE27-4A89-B977-F4CAB978643C}"/>
    <cellStyle name="Normal 62 5 2" xfId="11757" xr:uid="{D1170554-1194-4D0B-A0AA-89340B06D020}"/>
    <cellStyle name="Normal 62 5 2 2" xfId="15336" xr:uid="{442A9965-3DBC-432A-9C9C-57B50E872E0D}"/>
    <cellStyle name="Normal 62 5 2 3" xfId="18863" xr:uid="{258FAB3D-5FED-42E3-83BD-D5A6AF656A7F}"/>
    <cellStyle name="Normal 62 5 3" xfId="13929" xr:uid="{C3264896-8EB4-48EF-9E42-9103F6D93323}"/>
    <cellStyle name="Normal 62 5 4" xfId="17461" xr:uid="{9A8E614B-A79A-40FE-9568-D250C8434257}"/>
    <cellStyle name="Normal 62 6" xfId="6428" xr:uid="{3396B252-DF48-40C0-9523-9ECDA587486E}"/>
    <cellStyle name="Normal 63" xfId="8367" xr:uid="{EDB7A9A3-9A4A-4DDA-8665-5485281142A6}"/>
    <cellStyle name="Normal 63 2" xfId="9664" xr:uid="{5475AB55-E2D6-470E-838B-ABFAC26889DF}"/>
    <cellStyle name="Normal 63 3" xfId="9141" xr:uid="{461E957E-3A87-47BB-8A29-20AC0B09BD0E}"/>
    <cellStyle name="Normal 63 3 2" xfId="11758" xr:uid="{FE83D9A0-E2ED-460F-B02F-FE60B292561B}"/>
    <cellStyle name="Normal 63 3 2 2" xfId="15337" xr:uid="{03634C04-3A8B-49A5-A31C-508FD02468A2}"/>
    <cellStyle name="Normal 63 3 2 3" xfId="18864" xr:uid="{21D78AE0-97BA-48DF-9AFA-BC7E2AD197C4}"/>
    <cellStyle name="Normal 63 3 3" xfId="13930" xr:uid="{FA14CCC2-4470-41FD-A5DD-458DB3B69642}"/>
    <cellStyle name="Normal 63 3 4" xfId="17462" xr:uid="{4E296A5A-740B-44B5-B626-1938F032BF3C}"/>
    <cellStyle name="Normal 63 4" xfId="6426" xr:uid="{50A93EC3-8497-4C94-9C3F-DAEB73BAF320}"/>
    <cellStyle name="Normal 64" xfId="8374" xr:uid="{EE6BB5B5-A7BF-4C08-BBA7-4C934ECD65CC}"/>
    <cellStyle name="Normal 64 2" xfId="9670" xr:uid="{07C6DDCA-E518-4DEB-AFA0-C33C7AB3E7BF}"/>
    <cellStyle name="Normal 64 3" xfId="9142" xr:uid="{DF8FC19A-F9F4-4522-B7CC-34006E7457F2}"/>
    <cellStyle name="Normal 64 3 2" xfId="11759" xr:uid="{B28744BF-3982-4CA8-9C38-D04294E2D78C}"/>
    <cellStyle name="Normal 64 3 2 2" xfId="15338" xr:uid="{1B3EA6EB-0A4C-4992-AE30-A20F5247F2BC}"/>
    <cellStyle name="Normal 64 3 2 3" xfId="18865" xr:uid="{EA3E00F4-F067-4261-A443-567653FFC849}"/>
    <cellStyle name="Normal 64 3 3" xfId="13931" xr:uid="{95927A32-1EE6-4677-9DC0-EB48562DAAEA}"/>
    <cellStyle name="Normal 64 3 4" xfId="17463" xr:uid="{82DECAF7-8E82-4856-A189-5FC134F4014D}"/>
    <cellStyle name="Normal 64 4" xfId="6425" xr:uid="{6E184EA7-A4C2-451A-8BDE-34CF55B2208E}"/>
    <cellStyle name="Normal 65" xfId="8380" xr:uid="{E7B1473A-00F2-44ED-A958-68E511D50149}"/>
    <cellStyle name="Normal 65 2" xfId="9672" xr:uid="{7373671C-3BC9-4C88-8289-70F8CE408F6C}"/>
    <cellStyle name="Normal 65 2 2" xfId="6364" xr:uid="{FFD1215E-CBAD-47E2-B1F5-35C438E2B868}"/>
    <cellStyle name="Normal 65 3" xfId="9143" xr:uid="{A2CE7EDA-660C-41E9-8972-F3B9663CF670}"/>
    <cellStyle name="Normal 65 3 2" xfId="11760" xr:uid="{4ABFB73B-B23D-4BBF-9100-BC743E6D6474}"/>
    <cellStyle name="Normal 65 3 2 2" xfId="15339" xr:uid="{09B10D5C-A5C6-4FA9-A810-5E5C932FBC1C}"/>
    <cellStyle name="Normal 65 3 2 3" xfId="18866" xr:uid="{ED807FC6-0B3F-4188-A172-F124F1C8B4A2}"/>
    <cellStyle name="Normal 65 3 3" xfId="13932" xr:uid="{078E9409-6473-4F4C-8DCF-39116ADE1FE4}"/>
    <cellStyle name="Normal 65 3 4" xfId="17464" xr:uid="{E7A12620-2DE2-4A50-B9A5-AF7B61DE0B65}"/>
    <cellStyle name="Normal 65 4" xfId="6424" xr:uid="{39DF54B0-3684-4FAD-9277-3A776C774F4C}"/>
    <cellStyle name="Normal 66" xfId="8382" xr:uid="{50EA1E84-4EA9-43D4-80B8-39B0C7770116}"/>
    <cellStyle name="Normal 66 2" xfId="9673" xr:uid="{86829372-8AEC-4195-AAEC-BDA045441320}"/>
    <cellStyle name="Normal 66 2 10" xfId="27126" xr:uid="{8217D3BD-A6ED-44F2-810A-AC9B2B1178C5}"/>
    <cellStyle name="Normal 66 2 11" xfId="36249" xr:uid="{2309DC5F-46E3-4223-86FB-8ACF77C4A829}"/>
    <cellStyle name="Normal 66 2 12" xfId="6423" xr:uid="{C6DE3C10-8DB4-4422-8826-A09279EE4C15}"/>
    <cellStyle name="Normal 66 2 2" xfId="20091" xr:uid="{05AC370B-5C7C-4F23-A254-FF6AC610C166}"/>
    <cellStyle name="Normal 66 2 2 2" xfId="20741" xr:uid="{D4E43DDA-FF7F-4EA8-B86D-A9C621A3E3C8}"/>
    <cellStyle name="Normal 66 2 2 2 2" xfId="23721" xr:uid="{10A266BB-DFE9-4EE4-9406-81070FD3BEB0}"/>
    <cellStyle name="Normal 66 2 2 2 2 2" xfId="26348" xr:uid="{C1FCF854-E5B1-48C7-86BA-4D21A3C20FB4}"/>
    <cellStyle name="Normal 66 2 2 2 2 2 2" xfId="35392" xr:uid="{96FF29B0-BB24-4119-9665-1F3195986D64}"/>
    <cellStyle name="Normal 66 2 2 2 2 3" xfId="32133" xr:uid="{D5CAD202-23DD-41D9-9C50-0D4DC6336E14}"/>
    <cellStyle name="Normal 66 2 2 2 2 4" xfId="39742" xr:uid="{2CAF0FFE-5BD2-448F-8A8C-E20188592687}"/>
    <cellStyle name="Normal 66 2 2 2 3" xfId="24687" xr:uid="{79D08DE5-2BC7-4EC5-AD7E-CE9CFC447642}"/>
    <cellStyle name="Normal 66 2 2 2 3 2" xfId="33371" xr:uid="{45173D9F-752D-43D8-B31C-9747C23BB310}"/>
    <cellStyle name="Normal 66 2 2 2 3 3" xfId="41733" xr:uid="{8AA37368-99A1-4A26-A95F-B03EF0CD1633}"/>
    <cellStyle name="Normal 66 2 2 2 4" xfId="22331" xr:uid="{0B9CB80B-DAC8-49B3-A79F-B892F0B06A24}"/>
    <cellStyle name="Normal 66 2 2 2 4 2" xfId="30416" xr:uid="{E0D956A8-4E71-409F-A1A6-4B6E2E506F70}"/>
    <cellStyle name="Normal 66 2 2 2 5" xfId="28452" xr:uid="{0583D346-CC7D-4819-A626-C68A8568554E}"/>
    <cellStyle name="Normal 66 2 2 2 6" xfId="37773" xr:uid="{9591CE51-1BF0-4A3D-9E33-1D9F450139AA}"/>
    <cellStyle name="Normal 66 2 2 3" xfId="20423" xr:uid="{0910C8B0-8774-4262-99ED-A3286B9295F8}"/>
    <cellStyle name="Normal 66 2 2 3 2" xfId="23314" xr:uid="{3AB17F0E-CAA1-4B95-92DC-ACFDA4C236BF}"/>
    <cellStyle name="Normal 66 2 2 3 2 2" xfId="31642" xr:uid="{5032F62A-8FD0-4ED8-A318-2CEDDEF9A0C7}"/>
    <cellStyle name="Normal 66 2 2 3 2 3" xfId="39197" xr:uid="{86DB976E-00E5-4AB4-916C-1C5130E3E6EA}"/>
    <cellStyle name="Normal 66 2 2 3 3" xfId="25855" xr:uid="{21A831EE-A91F-4594-B644-4C93FD9BD19D}"/>
    <cellStyle name="Normal 66 2 2 3 3 2" xfId="34811" xr:uid="{F99DC2E0-B0BF-43EB-B869-215EAD7D2125}"/>
    <cellStyle name="Normal 66 2 2 3 3 3" xfId="41180" xr:uid="{0F408E8F-0F27-4CCC-9353-2E05E4B5165A}"/>
    <cellStyle name="Normal 66 2 2 3 4" xfId="21831" xr:uid="{0019353E-A6E4-40A1-B5FE-8CE37174E6BA}"/>
    <cellStyle name="Normal 66 2 2 3 4 2" xfId="29820" xr:uid="{002DBF6B-7D94-4FEA-9814-26262F736C3D}"/>
    <cellStyle name="Normal 66 2 2 3 5" xfId="27887" xr:uid="{005739BA-BD34-42C0-8B53-9CFEB96CFF2D}"/>
    <cellStyle name="Normal 66 2 2 3 6" xfId="37186" xr:uid="{8E6785C5-75AE-43D7-87BA-596AE10D7B5A}"/>
    <cellStyle name="Normal 66 2 2 4" xfId="22893" xr:uid="{EAFDD265-3423-43B5-A539-F18FEF42107F}"/>
    <cellStyle name="Normal 66 2 2 4 2" xfId="25285" xr:uid="{E474E69F-43AE-450A-A7BF-C5A3EC4E246C}"/>
    <cellStyle name="Normal 66 2 2 4 2 2" xfId="34102" xr:uid="{FC41B8EC-AEF4-42E7-889B-1B1703C622B2}"/>
    <cellStyle name="Normal 66 2 2 4 3" xfId="31111" xr:uid="{4F26DF13-2217-4074-9BC6-13661516F2D0}"/>
    <cellStyle name="Normal 66 2 2 4 4" xfId="38541" xr:uid="{949211D2-F6B6-4DDA-9E56-9F73426F9EF5}"/>
    <cellStyle name="Normal 66 2 2 5" xfId="24269" xr:uid="{2FDF9F89-C7DB-4C09-B000-2EE25E9068BA}"/>
    <cellStyle name="Normal 66 2 2 5 2" xfId="32814" xr:uid="{8248F375-924E-4E70-8B6B-A682B9076CD8}"/>
    <cellStyle name="Normal 66 2 2 5 3" xfId="40476" xr:uid="{15D22F54-EA57-4CE8-8DD5-F1AB2A1B800D}"/>
    <cellStyle name="Normal 66 2 2 6" xfId="21294" xr:uid="{1D25CEEE-1E10-42F4-B166-4301879922CA}"/>
    <cellStyle name="Normal 66 2 2 6 2" xfId="29213" xr:uid="{4EE51B35-8E96-49C7-9DCE-D7CE81F64EF4}"/>
    <cellStyle name="Normal 66 2 2 7" xfId="27302" xr:uid="{BF3C83CF-A338-4D1F-A70F-5945C9F63788}"/>
    <cellStyle name="Normal 66 2 2 8" xfId="36444" xr:uid="{F421B12E-64BE-41A8-AEAA-57F5903DE446}"/>
    <cellStyle name="Normal 66 2 3" xfId="20196" xr:uid="{93F03994-F511-42F3-A147-792F1E7237AC}"/>
    <cellStyle name="Normal 66 2 3 2" xfId="20853" xr:uid="{5D0421A0-FA6C-42E6-BAEF-CC9A76CE0887}"/>
    <cellStyle name="Normal 66 2 3 2 2" xfId="23845" xr:uid="{C7B6A5BC-B5CB-4BB4-83A0-20DB2488CD9C}"/>
    <cellStyle name="Normal 66 2 3 2 2 2" xfId="26530" xr:uid="{333CD66A-9975-406F-9176-8AB4504D8E80}"/>
    <cellStyle name="Normal 66 2 3 2 2 2 2" xfId="35585" xr:uid="{3A4867D3-40FB-4F8B-9FEA-85FFFA0F1949}"/>
    <cellStyle name="Normal 66 2 3 2 2 3" xfId="32313" xr:uid="{07E88881-FF5C-4430-B989-D5A87619A687}"/>
    <cellStyle name="Normal 66 2 3 2 2 4" xfId="39930" xr:uid="{06C186E4-8297-4402-A5DE-58B8488A48AF}"/>
    <cellStyle name="Normal 66 2 3 2 3" xfId="24809" xr:uid="{A12EE7EA-C023-41B7-B867-E97A365A972A}"/>
    <cellStyle name="Normal 66 2 3 2 3 2" xfId="33555" xr:uid="{4A1E5698-E695-4876-9B86-50377D5F7B67}"/>
    <cellStyle name="Normal 66 2 3 2 3 3" xfId="41914" xr:uid="{57410195-6AE1-46D8-B366-7BA1643F2E8B}"/>
    <cellStyle name="Normal 66 2 3 2 4" xfId="22505" xr:uid="{D073C7F3-2CF6-40B7-9A0D-624669BD15AE}"/>
    <cellStyle name="Normal 66 2 3 2 4 2" xfId="30612" xr:uid="{1D4D9C74-8227-4F32-B570-4B08A185D135}"/>
    <cellStyle name="Normal 66 2 3 2 5" xfId="28636" xr:uid="{A2A45C9F-75AB-4D1D-AF4E-7ECF19A89456}"/>
    <cellStyle name="Normal 66 2 3 2 6" xfId="37970" xr:uid="{B65F64C7-0B0D-45B3-ACD6-D7C73B26E122}"/>
    <cellStyle name="Normal 66 2 3 3" xfId="20535" xr:uid="{D32B6E21-DAB2-4F4B-9ED2-152CF615D5EB}"/>
    <cellStyle name="Normal 66 2 3 3 2" xfId="23490" xr:uid="{1968A6BD-7DD8-4EA6-ACA6-D77077CC8617}"/>
    <cellStyle name="Normal 66 2 3 3 2 2" xfId="31821" xr:uid="{19AECB2D-D166-4827-B772-362AFA2AF25C}"/>
    <cellStyle name="Normal 66 2 3 3 2 3" xfId="39373" xr:uid="{1C07D363-484E-43A8-9665-7E26A5CEA499}"/>
    <cellStyle name="Normal 66 2 3 3 3" xfId="26036" xr:uid="{69320FF7-E7A1-4249-B0FD-AFD62116088D}"/>
    <cellStyle name="Normal 66 2 3 3 3 2" xfId="35005" xr:uid="{785E418C-D8C7-43CD-B224-34581A5FB69C}"/>
    <cellStyle name="Normal 66 2 3 3 3 3" xfId="41371" xr:uid="{EED64FB5-B657-42DB-AE1F-15970DF4CB0F}"/>
    <cellStyle name="Normal 66 2 3 3 4" xfId="22012" xr:uid="{8FF11D8F-AF74-434A-976D-8F44C5A95A0E}"/>
    <cellStyle name="Normal 66 2 3 3 4 2" xfId="30023" xr:uid="{5BA99ECF-DBAF-4B3C-9967-AC6644A3F47A}"/>
    <cellStyle name="Normal 66 2 3 3 5" xfId="28082" xr:uid="{72A882AB-1C91-47D0-86D2-723C6728BCE6}"/>
    <cellStyle name="Normal 66 2 3 3 6" xfId="37390" xr:uid="{60C7B494-C2DC-47A7-87FE-AD4F9A7AF812}"/>
    <cellStyle name="Normal 66 2 3 4" xfId="23016" xr:uid="{7E3D72C6-C431-4AED-A9C8-41A9479A9077}"/>
    <cellStyle name="Normal 66 2 3 4 2" xfId="25469" xr:uid="{A101A368-AACC-412F-97C4-785686C49A89}"/>
    <cellStyle name="Normal 66 2 3 4 2 2" xfId="34300" xr:uid="{606FEE6D-148A-43EA-899B-92C8E6095E6B}"/>
    <cellStyle name="Normal 66 2 3 4 3" xfId="31293" xr:uid="{61BF3119-1866-4FEC-8AA0-A82FB018A0EE}"/>
    <cellStyle name="Normal 66 2 3 4 4" xfId="38734" xr:uid="{C714A2AC-0D70-49C1-B190-AF6D8F17822C}"/>
    <cellStyle name="Normal 66 2 3 5" xfId="24450" xr:uid="{4798C4D7-336B-4453-A880-7679788A52C8}"/>
    <cellStyle name="Normal 66 2 3 5 2" xfId="33002" xr:uid="{90C83464-221E-4EF9-87F5-32206AD4A905}"/>
    <cellStyle name="Normal 66 2 3 5 3" xfId="40661" xr:uid="{38AFFFE6-A646-41B0-BC42-55399773DAB7}"/>
    <cellStyle name="Normal 66 2 3 6" xfId="21474" xr:uid="{C04AB9ED-338E-4CBA-B1B0-04718493DDEE}"/>
    <cellStyle name="Normal 66 2 3 6 2" xfId="29415" xr:uid="{FDCADB34-78FD-4B14-9A82-7893C18860DD}"/>
    <cellStyle name="Normal 66 2 3 7" xfId="27490" xr:uid="{2E70C1F4-A101-4183-AA2E-0470D09FCE0B}"/>
    <cellStyle name="Normal 66 2 3 8" xfId="36646" xr:uid="{001C1C91-0227-43B8-B9DA-9A9A65188FFF}"/>
    <cellStyle name="Normal 66 2 4" xfId="20926" xr:uid="{963F19AF-19E1-4E6B-A0E1-FEC6AAE0EF8D}"/>
    <cellStyle name="Normal 66 2 4 2" xfId="23938" xr:uid="{2E76C619-6B4E-4C76-9328-64947E6DD26A}"/>
    <cellStyle name="Normal 66 2 4 2 2" xfId="26658" xr:uid="{BA1C1370-EB25-4D9C-9F90-6D7921CFDCC2}"/>
    <cellStyle name="Normal 66 2 4 2 2 2" xfId="35744" xr:uid="{F1C2717C-57C6-472F-9D7D-406368C6C2A9}"/>
    <cellStyle name="Normal 66 2 4 2 2 3" xfId="40089" xr:uid="{53D09E6D-4221-48A2-96C7-98620E67CECD}"/>
    <cellStyle name="Normal 66 2 4 2 3" xfId="32435" xr:uid="{14163FB7-EAA0-41AC-996C-101BE23004FF}"/>
    <cellStyle name="Normal 66 2 4 2 3 2" xfId="42073" xr:uid="{A9D4AA70-946E-4FDA-9422-864C8C52D574}"/>
    <cellStyle name="Normal 66 2 4 2 4" xfId="38123" xr:uid="{BCFDDF2E-7EA5-4267-8818-29AC087B8762}"/>
    <cellStyle name="Normal 66 2 4 3" xfId="25567" xr:uid="{36EA2BC4-AF93-4E54-9D17-33DB600256B4}"/>
    <cellStyle name="Normal 66 2 4 3 2" xfId="34446" xr:uid="{67585223-C2DD-4883-8A3B-9D4445F8C263}"/>
    <cellStyle name="Normal 66 2 4 3 3" xfId="38877" xr:uid="{25470540-4B9B-4E28-8AA0-0CBF298791E8}"/>
    <cellStyle name="Normal 66 2 4 4" xfId="24928" xr:uid="{9656BF6F-32AC-41D3-859A-F8D43B9A7796}"/>
    <cellStyle name="Normal 66 2 4 4 2" xfId="33711" xr:uid="{1183F74D-B660-4EB1-8147-C4027765E225}"/>
    <cellStyle name="Normal 66 2 4 4 3" xfId="40820" xr:uid="{E7CD84B9-1F32-4868-B66A-BCC3FE3A7F09}"/>
    <cellStyle name="Normal 66 2 4 5" xfId="22645" xr:uid="{02FEA032-D6B5-4BBE-AE07-A012A0A8A696}"/>
    <cellStyle name="Normal 66 2 4 5 2" xfId="30776" xr:uid="{C9E0D5EB-A2ED-4442-A8CD-7A6F625AE1F2}"/>
    <cellStyle name="Normal 66 2 4 6" xfId="28796" xr:uid="{BB6061BA-846A-421B-AB1D-A94DE0F35ED4}"/>
    <cellStyle name="Normal 66 2 4 7" xfId="36812" xr:uid="{DD2FC8A3-61F4-40C7-BD49-6396E3F48FA1}"/>
    <cellStyle name="Normal 66 2 5" xfId="20647" xr:uid="{291000B0-1860-42F6-9803-700E19AE495A}"/>
    <cellStyle name="Normal 66 2 5 2" xfId="23613" xr:uid="{3543103B-8F68-4BFE-9784-8C6F361FD0CE}"/>
    <cellStyle name="Normal 66 2 5 2 2" xfId="26193" xr:uid="{1DB620BF-71DD-424E-88A2-BBBECE281C56}"/>
    <cellStyle name="Normal 66 2 5 2 2 2" xfId="35207" xr:uid="{1B9BF7CB-D715-42E3-A61E-A356CFBAFA28}"/>
    <cellStyle name="Normal 66 2 5 2 3" xfId="31978" xr:uid="{6CB908D3-3D88-4AD7-A89B-924805322B9E}"/>
    <cellStyle name="Normal 66 2 5 2 4" xfId="39560" xr:uid="{02E81BAB-C7DD-4D0D-AA75-28FC0560CA7E}"/>
    <cellStyle name="Normal 66 2 5 3" xfId="24578" xr:uid="{79058251-27A2-4C89-9EC0-08A39AD8D438}"/>
    <cellStyle name="Normal 66 2 5 3 2" xfId="33194" xr:uid="{B65598DE-FA7D-4F3C-A728-2882DBD79205}"/>
    <cellStyle name="Normal 66 2 5 3 3" xfId="41559" xr:uid="{6C60B3DE-B8B9-4B0B-8C77-CAC1608F73D8}"/>
    <cellStyle name="Normal 66 2 5 4" xfId="22169" xr:uid="{CF76E30E-EFE9-40D9-BC19-7BC9744BFC28}"/>
    <cellStyle name="Normal 66 2 5 4 2" xfId="30226" xr:uid="{C886E4C3-3053-4244-A810-D31E9E50DF98}"/>
    <cellStyle name="Normal 66 2 5 5" xfId="28275" xr:uid="{4DC086D2-A33A-4062-8D83-3C5441650251}"/>
    <cellStyle name="Normal 66 2 5 6" xfId="37592" xr:uid="{8B2B60A5-6531-4813-8110-68D45608F913}"/>
    <cellStyle name="Normal 66 2 6" xfId="20321" xr:uid="{C6BE9841-5E11-4651-BC7E-47E456C6EE5E}"/>
    <cellStyle name="Normal 66 2 6 2" xfId="23164" xr:uid="{86C823F1-69D4-48F3-9E40-E6F2E446D213}"/>
    <cellStyle name="Normal 66 2 6 2 2" xfId="31475" xr:uid="{2B214EE4-E35B-479A-B308-5AB1AAAACB84}"/>
    <cellStyle name="Normal 66 2 6 2 3" xfId="39033" xr:uid="{3F7D7E61-8D89-45EB-8CD0-93D83CA21D07}"/>
    <cellStyle name="Normal 66 2 6 3" xfId="25696" xr:uid="{16498E0E-A0C8-4AD4-8013-BD6B312E66EF}"/>
    <cellStyle name="Normal 66 2 6 3 2" xfId="34623" xr:uid="{B2DE1C65-CD3D-4A37-9686-38A0FF1EB077}"/>
    <cellStyle name="Normal 66 2 6 3 3" xfId="40995" xr:uid="{FE02D726-EC47-4957-BBB8-636EB032571D}"/>
    <cellStyle name="Normal 66 2 6 4" xfId="21656" xr:uid="{955839D9-EF26-4C15-AFFF-92D41E2DA3AF}"/>
    <cellStyle name="Normal 66 2 6 4 2" xfId="29621" xr:uid="{DB222737-7DA1-427A-A669-82B57CC08427}"/>
    <cellStyle name="Normal 66 2 6 5" xfId="27699" xr:uid="{FC22B3D9-6104-4159-A0A5-AF441CC2BBA8}"/>
    <cellStyle name="Normal 66 2 6 6" xfId="36989" xr:uid="{B5490EAA-E089-4523-8D66-F818F6B72C20}"/>
    <cellStyle name="Normal 66 2 7" xfId="22781" xr:uid="{CF83D8DB-E54B-4C14-B635-0934C8FD6CC7}"/>
    <cellStyle name="Normal 66 2 7 2" xfId="25118" xr:uid="{2462AE98-AA4A-4B41-AC0A-77AEEC8B8F79}"/>
    <cellStyle name="Normal 66 2 7 2 2" xfId="33922" xr:uid="{183CEC46-AE78-4E47-BDF8-2E9BB62487F2}"/>
    <cellStyle name="Normal 66 2 7 3" xfId="30945" xr:uid="{9A84AAB3-EE9E-498B-AA9B-8C348BD4BA99}"/>
    <cellStyle name="Normal 66 2 7 4" xfId="38363" xr:uid="{AF4A696A-AB6C-4CC8-9974-6C7C80D0F935}"/>
    <cellStyle name="Normal 66 2 8" xfId="24119" xr:uid="{FAC4FBB7-960E-473F-99F5-A153F79B749D}"/>
    <cellStyle name="Normal 66 2 8 2" xfId="32637" xr:uid="{F142B68B-842D-42AB-AA63-D62AFC90A21C}"/>
    <cellStyle name="Normal 66 2 8 3" xfId="40302" xr:uid="{8A33CDAC-DC6F-493B-BCD6-CEBFA72E04EB}"/>
    <cellStyle name="Normal 66 2 9" xfId="21119" xr:uid="{3671A636-359E-4BBA-AF9D-53259BB6BA81}"/>
    <cellStyle name="Normal 66 2 9 2" xfId="29011" xr:uid="{BA81F8EC-8143-4D90-A87E-7F0DCCFB41B2}"/>
    <cellStyle name="Normal 66 3" xfId="9144" xr:uid="{9C51B049-D2A9-48A4-9AAA-4EEB5FC9D9C8}"/>
    <cellStyle name="Normal 66 3 2" xfId="11761" xr:uid="{26930D0B-DF05-47D8-973C-BB8F2759184D}"/>
    <cellStyle name="Normal 66 3 2 2" xfId="15340" xr:uid="{195186B9-B0EB-4F38-8281-DBB29E903750}"/>
    <cellStyle name="Normal 66 3 2 3" xfId="18867" xr:uid="{270BE662-F958-4B60-9159-E4E67EF5C0B5}"/>
    <cellStyle name="Normal 66 3 3" xfId="13933" xr:uid="{4B93FE2D-8CE2-4EB7-BA2B-57A7212DC0E5}"/>
    <cellStyle name="Normal 66 3 4" xfId="17465" xr:uid="{A80A1786-ED65-4236-9CD5-B0926395E74F}"/>
    <cellStyle name="Normal 66 4" xfId="6352" xr:uid="{3DDC78C6-BA6E-442C-B775-74F239F1C979}"/>
    <cellStyle name="Normal 67" xfId="8388" xr:uid="{910A48B0-3454-43CF-B626-22D620AD75F6}"/>
    <cellStyle name="Normal 67 2" xfId="8489" xr:uid="{94C435FF-64B8-4283-BDC0-1D6810ABA20D}"/>
    <cellStyle name="Normal 67 2 10" xfId="27127" xr:uid="{88CA8165-3664-4D4F-977C-075520D20761}"/>
    <cellStyle name="Normal 67 2 11" xfId="36250" xr:uid="{1CD9C7ED-303A-43E1-9C84-96D737493B7C}"/>
    <cellStyle name="Normal 67 2 12" xfId="6421" xr:uid="{4751F225-0290-46FE-83F8-93608EB49C9C}"/>
    <cellStyle name="Normal 67 2 2" xfId="20093" xr:uid="{B78624C9-F37F-47D1-B64B-A505C218D28B}"/>
    <cellStyle name="Normal 67 2 2 2" xfId="20743" xr:uid="{7D509B1A-3C64-4EA0-80E9-F0D4534BBEE2}"/>
    <cellStyle name="Normal 67 2 2 2 2" xfId="23722" xr:uid="{FFEA6CC1-CFD5-4285-8E3D-0B6F3D46C396}"/>
    <cellStyle name="Normal 67 2 2 2 2 2" xfId="26350" xr:uid="{B899EACE-A210-44C6-B53B-DDBFD7623BFC}"/>
    <cellStyle name="Normal 67 2 2 2 2 2 2" xfId="35394" xr:uid="{3525EA46-7259-4879-ACF9-91F02E47C4DA}"/>
    <cellStyle name="Normal 67 2 2 2 2 3" xfId="32134" xr:uid="{7A0B0113-E988-45DF-A3ED-87AAA1A84556}"/>
    <cellStyle name="Normal 67 2 2 2 2 4" xfId="39743" xr:uid="{FE2DB59C-455D-4ECA-B14B-200ED76269F2}"/>
    <cellStyle name="Normal 67 2 2 2 3" xfId="24689" xr:uid="{F1DB1356-7168-4362-B905-8E59A0CACA91}"/>
    <cellStyle name="Normal 67 2 2 2 3 2" xfId="33373" xr:uid="{A6664E0C-4662-450A-AD33-63A5E229D65C}"/>
    <cellStyle name="Normal 67 2 2 2 3 3" xfId="41735" xr:uid="{FFD95CA6-C03E-4FC2-8F86-67BC171E0CC4}"/>
    <cellStyle name="Normal 67 2 2 2 4" xfId="22332" xr:uid="{007ABF51-F312-4E86-B634-5376EA7031D6}"/>
    <cellStyle name="Normal 67 2 2 2 4 2" xfId="30417" xr:uid="{48F2A02B-8012-40C8-A19A-99535E06AC72}"/>
    <cellStyle name="Normal 67 2 2 2 5" xfId="28454" xr:uid="{A6761919-7A07-4AEF-9269-0A2CD4500825}"/>
    <cellStyle name="Normal 67 2 2 2 6" xfId="37775" xr:uid="{828AB9E8-FE53-4881-934A-FB2AF27251D9}"/>
    <cellStyle name="Normal 67 2 2 3" xfId="20425" xr:uid="{81FA22D1-83D7-49C4-9724-EA1547CDD7F0}"/>
    <cellStyle name="Normal 67 2 2 3 2" xfId="23315" xr:uid="{103AF802-32FD-4807-BB44-C32C2E06A38B}"/>
    <cellStyle name="Normal 67 2 2 3 2 2" xfId="31643" xr:uid="{FC17BF8C-660D-4EC0-81E0-B4E13D1CA7B2}"/>
    <cellStyle name="Normal 67 2 2 3 2 3" xfId="39198" xr:uid="{B7001769-5B25-49C7-8A54-5B1A25863393}"/>
    <cellStyle name="Normal 67 2 2 3 3" xfId="25857" xr:uid="{02AE681D-24AA-48CE-AD97-DC29461B404C}"/>
    <cellStyle name="Normal 67 2 2 3 3 2" xfId="34813" xr:uid="{831EAE63-7C92-4464-A26F-F00CDEBD1C21}"/>
    <cellStyle name="Normal 67 2 2 3 3 3" xfId="41182" xr:uid="{ABA7D137-A9B1-4C9B-AF16-E69755082C1C}"/>
    <cellStyle name="Normal 67 2 2 3 4" xfId="21832" xr:uid="{E91AE7CA-28AC-4572-9630-A4E10B939BA0}"/>
    <cellStyle name="Normal 67 2 2 3 4 2" xfId="29821" xr:uid="{3E9E6686-CCD9-4391-AA14-A36F6F94C0A3}"/>
    <cellStyle name="Normal 67 2 2 3 5" xfId="27889" xr:uid="{4259E129-E11C-4FEF-BB37-0469D4F90257}"/>
    <cellStyle name="Normal 67 2 2 3 6" xfId="37188" xr:uid="{E133BC02-AC15-4165-BEBD-DD73520B7E1C}"/>
    <cellStyle name="Normal 67 2 2 4" xfId="22894" xr:uid="{6EC07F67-0A55-42A8-9653-8BB146578B38}"/>
    <cellStyle name="Normal 67 2 2 4 2" xfId="25287" xr:uid="{13CD9E10-DD21-4894-96E9-F139083ACCE6}"/>
    <cellStyle name="Normal 67 2 2 4 2 2" xfId="34104" xr:uid="{76292940-D6B5-425F-91FB-0B132B651D76}"/>
    <cellStyle name="Normal 67 2 2 4 3" xfId="31112" xr:uid="{D3BE7E61-AB30-482A-AFDE-7FBFD5A1E3DE}"/>
    <cellStyle name="Normal 67 2 2 4 4" xfId="38542" xr:uid="{4B90195F-C234-48C8-B205-02307CE06C69}"/>
    <cellStyle name="Normal 67 2 2 5" xfId="24271" xr:uid="{89EAE73C-7E99-4804-B205-611A4947C7DC}"/>
    <cellStyle name="Normal 67 2 2 5 2" xfId="32816" xr:uid="{C3A30439-F89B-4CCC-88AF-37608AA1E710}"/>
    <cellStyle name="Normal 67 2 2 5 3" xfId="40478" xr:uid="{CB4A2506-1E7F-43B3-9105-756EB3B68B09}"/>
    <cellStyle name="Normal 67 2 2 6" xfId="21295" xr:uid="{F5358195-992F-4DE3-9DAD-ACD23A71C1BD}"/>
    <cellStyle name="Normal 67 2 2 6 2" xfId="29214" xr:uid="{6D73A3D3-F571-4FAD-A7D7-F9F779714DCA}"/>
    <cellStyle name="Normal 67 2 2 7" xfId="27304" xr:uid="{A98908A8-AE74-4493-A6A1-445A0BC12CC9}"/>
    <cellStyle name="Normal 67 2 2 8" xfId="36446" xr:uid="{AC0F8AB0-3717-4954-910C-5C41AE0781D9}"/>
    <cellStyle name="Normal 67 2 3" xfId="20197" xr:uid="{5F24DC6D-2404-4DD5-99F2-AA80E6921ACB}"/>
    <cellStyle name="Normal 67 2 3 2" xfId="20854" xr:uid="{5807A50D-D101-43A6-91D0-214AFFE3DEBA}"/>
    <cellStyle name="Normal 67 2 3 2 2" xfId="23846" xr:uid="{F5183DDA-A21D-4539-AFCF-F40C89C05B4B}"/>
    <cellStyle name="Normal 67 2 3 2 2 2" xfId="26531" xr:uid="{D65513C2-67EB-423B-9072-F9E77196C13F}"/>
    <cellStyle name="Normal 67 2 3 2 2 2 2" xfId="35586" xr:uid="{0D698D45-6C50-4C33-B1E0-F97A5F6B5A51}"/>
    <cellStyle name="Normal 67 2 3 2 2 3" xfId="32314" xr:uid="{47EEBC74-C74E-4BE4-895D-531305F09DF8}"/>
    <cellStyle name="Normal 67 2 3 2 2 4" xfId="39931" xr:uid="{19E4DDE6-1C8D-4243-BD23-3D14A541C796}"/>
    <cellStyle name="Normal 67 2 3 2 3" xfId="24810" xr:uid="{F75617A9-4466-4C42-BF21-57F805697C0A}"/>
    <cellStyle name="Normal 67 2 3 2 3 2" xfId="33556" xr:uid="{ED9F125C-864B-498D-AB20-B7B03C0F6D38}"/>
    <cellStyle name="Normal 67 2 3 2 3 3" xfId="41915" xr:uid="{2B20E30D-ECFF-4029-B86C-848E461FE1AC}"/>
    <cellStyle name="Normal 67 2 3 2 4" xfId="22506" xr:uid="{ACC8EEF3-178F-4B52-BACC-7AAC1FD2E673}"/>
    <cellStyle name="Normal 67 2 3 2 4 2" xfId="30613" xr:uid="{07B4CD56-073B-49B0-B471-F25357FD78AB}"/>
    <cellStyle name="Normal 67 2 3 2 5" xfId="28637" xr:uid="{2704D6B0-ACA1-41CF-B0F7-5A5B34330AEE}"/>
    <cellStyle name="Normal 67 2 3 2 6" xfId="37971" xr:uid="{86EDF425-10ED-4579-8DE6-93D974AB2E49}"/>
    <cellStyle name="Normal 67 2 3 3" xfId="20536" xr:uid="{D10A7C3C-62CC-4B51-B548-0273C8874F2E}"/>
    <cellStyle name="Normal 67 2 3 3 2" xfId="23491" xr:uid="{91BB3466-D562-4730-B816-B3EF4AEB0093}"/>
    <cellStyle name="Normal 67 2 3 3 2 2" xfId="31822" xr:uid="{9F250C52-1CE1-44FC-99E2-C771ECECFA95}"/>
    <cellStyle name="Normal 67 2 3 3 2 3" xfId="39374" xr:uid="{D69CCA47-3022-4C7A-8187-AF01DE0178E0}"/>
    <cellStyle name="Normal 67 2 3 3 3" xfId="26037" xr:uid="{8B2B5EE2-712D-47DD-A665-36A1100B26D0}"/>
    <cellStyle name="Normal 67 2 3 3 3 2" xfId="35006" xr:uid="{B685108A-F887-413E-851D-2EE379EC5C52}"/>
    <cellStyle name="Normal 67 2 3 3 3 3" xfId="41372" xr:uid="{1CF4641B-122D-408D-BCB8-EB99E8CB0E45}"/>
    <cellStyle name="Normal 67 2 3 3 4" xfId="22013" xr:uid="{35CFAB36-32AD-4400-87DE-8870818EA2CE}"/>
    <cellStyle name="Normal 67 2 3 3 4 2" xfId="30024" xr:uid="{D8D7A755-BAB1-4493-A36F-5DDA0F208021}"/>
    <cellStyle name="Normal 67 2 3 3 5" xfId="28083" xr:uid="{3DB37BCA-7820-46EA-A7BF-5F0BFD3E0C17}"/>
    <cellStyle name="Normal 67 2 3 3 6" xfId="37391" xr:uid="{0381E954-7478-4431-9B87-7763092EF656}"/>
    <cellStyle name="Normal 67 2 3 4" xfId="23017" xr:uid="{2AF3D372-1951-4088-9EB4-4F0759357773}"/>
    <cellStyle name="Normal 67 2 3 4 2" xfId="25470" xr:uid="{2E0E6B1D-0F2C-4073-B7F3-26E0CA2C1B49}"/>
    <cellStyle name="Normal 67 2 3 4 2 2" xfId="34301" xr:uid="{403E8939-7290-40AF-A4AF-1EC719851466}"/>
    <cellStyle name="Normal 67 2 3 4 3" xfId="31294" xr:uid="{FB8D90AE-691D-44E2-8845-A3DE8D6A012E}"/>
    <cellStyle name="Normal 67 2 3 4 4" xfId="38735" xr:uid="{08F703B5-4AFA-4173-A40A-CCEA03D906AB}"/>
    <cellStyle name="Normal 67 2 3 5" xfId="24451" xr:uid="{810D4B3F-5242-429B-B747-1227BAE74B3C}"/>
    <cellStyle name="Normal 67 2 3 5 2" xfId="33003" xr:uid="{56F38984-F726-41BF-AB32-A86326B6A1F0}"/>
    <cellStyle name="Normal 67 2 3 5 3" xfId="40662" xr:uid="{0C909D88-B461-440F-BDAC-ACC193D96A18}"/>
    <cellStyle name="Normal 67 2 3 6" xfId="21475" xr:uid="{3C08996D-02B9-46BA-9527-C453996E0EE1}"/>
    <cellStyle name="Normal 67 2 3 6 2" xfId="29416" xr:uid="{9F68D59E-01F9-4CB4-9216-3FEB3F4B1C20}"/>
    <cellStyle name="Normal 67 2 3 7" xfId="27491" xr:uid="{BC6E5769-480D-4E31-A441-0EDCF3202DFF}"/>
    <cellStyle name="Normal 67 2 3 8" xfId="36647" xr:uid="{920F8AF8-DEF8-4416-AA37-32A7C0BAB759}"/>
    <cellStyle name="Normal 67 2 4" xfId="20927" xr:uid="{5462796C-0491-460F-8E77-07DBAFE8CC84}"/>
    <cellStyle name="Normal 67 2 4 2" xfId="23939" xr:uid="{C2D0E4C9-6C3F-4540-AFFC-D66F5EBD645A}"/>
    <cellStyle name="Normal 67 2 4 2 2" xfId="26659" xr:uid="{6A1139B6-1E71-4C53-B001-4B7F18F4DBFC}"/>
    <cellStyle name="Normal 67 2 4 2 2 2" xfId="35745" xr:uid="{87069996-A337-4D30-8708-0C4969927D00}"/>
    <cellStyle name="Normal 67 2 4 2 2 3" xfId="40090" xr:uid="{07C069F3-E8A1-44B5-8288-A3701F9EB91E}"/>
    <cellStyle name="Normal 67 2 4 2 3" xfId="32436" xr:uid="{E96C53B0-2F61-4699-B55C-63DE2700F08E}"/>
    <cellStyle name="Normal 67 2 4 2 3 2" xfId="42074" xr:uid="{3D59A63C-1F07-4B15-95C8-B7672C80F5CB}"/>
    <cellStyle name="Normal 67 2 4 2 4" xfId="38124" xr:uid="{EB7F8CF4-17ED-4440-AD05-3D7F2E4B8BC0}"/>
    <cellStyle name="Normal 67 2 4 3" xfId="25568" xr:uid="{2E3A1960-0CC4-498E-B1C0-53A9B46E312D}"/>
    <cellStyle name="Normal 67 2 4 3 2" xfId="34447" xr:uid="{B4117EBD-CF2F-4BF6-BC6C-3AD577B1D901}"/>
    <cellStyle name="Normal 67 2 4 3 3" xfId="38878" xr:uid="{57151F28-889C-48FA-8660-C074F543B33F}"/>
    <cellStyle name="Normal 67 2 4 4" xfId="24929" xr:uid="{FBD41097-4F13-42DD-9F3F-769DF653F782}"/>
    <cellStyle name="Normal 67 2 4 4 2" xfId="33712" xr:uid="{E76F6C38-D4EC-4C5C-AFDB-D78EFB9F0542}"/>
    <cellStyle name="Normal 67 2 4 4 3" xfId="40821" xr:uid="{9494672B-D333-4AFC-B99A-039039F3CC7D}"/>
    <cellStyle name="Normal 67 2 4 5" xfId="22646" xr:uid="{2DC8D37C-28DE-492E-99C3-03D98B279B06}"/>
    <cellStyle name="Normal 67 2 4 5 2" xfId="30777" xr:uid="{88494FAA-AE8A-4529-893A-B35868039643}"/>
    <cellStyle name="Normal 67 2 4 6" xfId="28797" xr:uid="{24DBBFDB-5B3B-4F6F-8F4D-4AA9BAD7B88B}"/>
    <cellStyle name="Normal 67 2 4 7" xfId="36813" xr:uid="{7F75BB63-6DEC-467F-9FF8-CC92D786158F}"/>
    <cellStyle name="Normal 67 2 5" xfId="20648" xr:uid="{D206D24E-5F56-4A81-A13D-D54A3F004308}"/>
    <cellStyle name="Normal 67 2 5 2" xfId="23614" xr:uid="{3AE1A961-E776-4099-B285-3631C6FCB1AF}"/>
    <cellStyle name="Normal 67 2 5 2 2" xfId="26194" xr:uid="{3330CCD5-01A1-49A6-A2D0-7B2F4E9C2DE7}"/>
    <cellStyle name="Normal 67 2 5 2 2 2" xfId="35208" xr:uid="{57B2A2D1-062C-44EB-A485-8F15F35E7600}"/>
    <cellStyle name="Normal 67 2 5 2 3" xfId="31979" xr:uid="{B1949BA9-8789-4C22-A2E3-EC45FB2CA65B}"/>
    <cellStyle name="Normal 67 2 5 2 4" xfId="39561" xr:uid="{103B7220-EF85-4C27-B538-C1DAFEE71768}"/>
    <cellStyle name="Normal 67 2 5 3" xfId="24579" xr:uid="{7A6C3841-4CC7-4782-AAA5-389170AE54D2}"/>
    <cellStyle name="Normal 67 2 5 3 2" xfId="33195" xr:uid="{F391696A-5283-4275-A2AF-95E2E0896145}"/>
    <cellStyle name="Normal 67 2 5 3 3" xfId="41560" xr:uid="{43321F4A-63CE-4F6F-9737-2B3A1F807CE4}"/>
    <cellStyle name="Normal 67 2 5 4" xfId="22170" xr:uid="{2FE4C8B2-4DF8-47DA-865D-3574D81C93A2}"/>
    <cellStyle name="Normal 67 2 5 4 2" xfId="30227" xr:uid="{F5339B4C-D0B3-46CD-BFFE-49655EF8FFE1}"/>
    <cellStyle name="Normal 67 2 5 5" xfId="28276" xr:uid="{2DC6B9D8-C1E3-4A90-B0BB-A9F95F97117E}"/>
    <cellStyle name="Normal 67 2 5 6" xfId="37593" xr:uid="{656CA08E-89F7-4E4F-A39C-BD6C9593A2CA}"/>
    <cellStyle name="Normal 67 2 6" xfId="20322" xr:uid="{4208B0F9-D1F6-47EF-B591-231C0CBB3461}"/>
    <cellStyle name="Normal 67 2 6 2" xfId="23165" xr:uid="{DFB60C36-57B0-45D8-B176-1AEB7029DFC0}"/>
    <cellStyle name="Normal 67 2 6 2 2" xfId="31476" xr:uid="{B9617B43-70CB-464C-B870-15B674B7B916}"/>
    <cellStyle name="Normal 67 2 6 2 3" xfId="39034" xr:uid="{DE0FE7C5-2E1E-46AA-BC1D-03CF305C3F9E}"/>
    <cellStyle name="Normal 67 2 6 3" xfId="25697" xr:uid="{46932A15-FF54-42E0-8F6A-BA06B5A8A2E3}"/>
    <cellStyle name="Normal 67 2 6 3 2" xfId="34624" xr:uid="{45EB13FD-6E29-4E32-A5C0-AF8473F87D7F}"/>
    <cellStyle name="Normal 67 2 6 3 3" xfId="40996" xr:uid="{D4B9274A-B010-468C-9083-A09292C6BF5C}"/>
    <cellStyle name="Normal 67 2 6 4" xfId="21657" xr:uid="{59689BBE-7147-43D5-8B05-CF29E6CF093B}"/>
    <cellStyle name="Normal 67 2 6 4 2" xfId="29622" xr:uid="{9E0205C6-82DE-46E1-A51A-E80475A627FD}"/>
    <cellStyle name="Normal 67 2 6 5" xfId="27700" xr:uid="{39B2F3B5-5DF6-4C83-BC68-695D69A153CB}"/>
    <cellStyle name="Normal 67 2 6 6" xfId="36990" xr:uid="{0B8DA386-53B9-49A2-AA52-336F6CEE5CDB}"/>
    <cellStyle name="Normal 67 2 7" xfId="22782" xr:uid="{7F239B31-F8C6-4D2D-B886-AC2D5BF998CB}"/>
    <cellStyle name="Normal 67 2 7 2" xfId="25119" xr:uid="{65DB3D0C-01FD-4D1D-8912-5B78D1DA36FE}"/>
    <cellStyle name="Normal 67 2 7 2 2" xfId="33923" xr:uid="{2A47202F-54D9-4EDC-83A3-3D52435D8376}"/>
    <cellStyle name="Normal 67 2 7 3" xfId="30946" xr:uid="{7A79F559-1100-47E4-B410-4476E33275AF}"/>
    <cellStyle name="Normal 67 2 7 4" xfId="38364" xr:uid="{FA2DC3B4-00B1-41D0-B6E2-49FCB536C1EF}"/>
    <cellStyle name="Normal 67 2 8" xfId="24120" xr:uid="{6BEF3AB5-5693-4769-9F1A-192A75490750}"/>
    <cellStyle name="Normal 67 2 8 2" xfId="32638" xr:uid="{898B61FE-14D4-41A6-9191-6B43C55F64E2}"/>
    <cellStyle name="Normal 67 2 8 3" xfId="40303" xr:uid="{2E26AF14-4303-41C4-AEE5-9C65A175BCF6}"/>
    <cellStyle name="Normal 67 2 9" xfId="21120" xr:uid="{229471C1-DE4A-4865-B6E3-A2E7C7EAC919}"/>
    <cellStyle name="Normal 67 2 9 2" xfId="29012" xr:uid="{F9A1D119-861C-4618-8339-EDA37F0ABF4D}"/>
    <cellStyle name="Normal 67 3" xfId="9923" xr:uid="{3B810406-A0BD-47F8-ABED-DD8F9FFE68FF}"/>
    <cellStyle name="Normal 67 3 2" xfId="10035" xr:uid="{A4237499-2F3D-4356-8F61-51B474D10EA1}"/>
    <cellStyle name="Normal 67 4" xfId="9677" xr:uid="{76E1F94D-CAD9-4100-9F17-8A3EB14E8832}"/>
    <cellStyle name="Normal 67 5" xfId="9145" xr:uid="{660D98EA-6392-49DB-8803-AE49A9FAC525}"/>
    <cellStyle name="Normal 67 5 2" xfId="11762" xr:uid="{A174A734-F4D3-4E42-B139-9A1A3B5AA540}"/>
    <cellStyle name="Normal 67 5 2 2" xfId="15341" xr:uid="{0D86A869-559D-4755-8C0E-598F4B46A8C9}"/>
    <cellStyle name="Normal 67 5 2 3" xfId="18868" xr:uid="{94B5F01C-292B-47C5-A8D0-C0DB98104AE9}"/>
    <cellStyle name="Normal 67 5 3" xfId="13934" xr:uid="{7F4BA654-C266-4481-967C-A2A89B88A870}"/>
    <cellStyle name="Normal 67 5 4" xfId="17466" xr:uid="{62C9BB34-D0A8-450A-A082-45C8024E885A}"/>
    <cellStyle name="Normal 67 6" xfId="6422" xr:uid="{13C1D138-E342-483B-A2A9-AA0C49F07610}"/>
    <cellStyle name="Normal 68" xfId="8396" xr:uid="{AE7A6B00-B9B1-4A13-8190-6785F8CA52BD}"/>
    <cellStyle name="Normal 68 2" xfId="8490" xr:uid="{2CEF31A1-A60A-4D24-92CB-AA70EFE9CC29}"/>
    <cellStyle name="Normal 68 2 10" xfId="27128" xr:uid="{73E5B57C-3D96-45CC-96C8-61A330B4FCBC}"/>
    <cellStyle name="Normal 68 2 11" xfId="36251" xr:uid="{6CD0C824-0B58-434B-AB6C-9029CBAC9B5D}"/>
    <cellStyle name="Normal 68 2 12" xfId="6419" xr:uid="{1C4E34D4-7AE9-441B-96AA-F3EDB9C3ED11}"/>
    <cellStyle name="Normal 68 2 2" xfId="20094" xr:uid="{A2669CBD-E237-41D1-B836-2B1DB3DD1457}"/>
    <cellStyle name="Normal 68 2 2 2" xfId="20744" xr:uid="{995D00CD-D4FE-4DAB-8508-815AB90F1C2A}"/>
    <cellStyle name="Normal 68 2 2 2 2" xfId="23723" xr:uid="{48A3ABAD-998E-4588-9F5D-ACB2CFDF8AF7}"/>
    <cellStyle name="Normal 68 2 2 2 2 2" xfId="26351" xr:uid="{0240C34A-0E3A-43AB-BC66-E0B84A496126}"/>
    <cellStyle name="Normal 68 2 2 2 2 2 2" xfId="35395" xr:uid="{C98F3016-C9C8-45B5-BCFF-915C60328289}"/>
    <cellStyle name="Normal 68 2 2 2 2 3" xfId="32135" xr:uid="{FAC61D06-1F6F-4DE6-B61B-E64E7E947DCB}"/>
    <cellStyle name="Normal 68 2 2 2 2 4" xfId="39744" xr:uid="{AD2CEF53-7919-40EE-AE0E-FFFC8E346D45}"/>
    <cellStyle name="Normal 68 2 2 2 3" xfId="24690" xr:uid="{5B94D229-0FBF-4C43-912C-402A9ECF2232}"/>
    <cellStyle name="Normal 68 2 2 2 3 2" xfId="33374" xr:uid="{DAD37438-407E-42E4-8538-0AF8253129FC}"/>
    <cellStyle name="Normal 68 2 2 2 3 3" xfId="41736" xr:uid="{F79F7BF5-EE66-418C-AEB8-0F81BF748FE2}"/>
    <cellStyle name="Normal 68 2 2 2 4" xfId="22333" xr:uid="{D63AC59C-0D4A-49E5-9FDB-4EEA0DB1A1A8}"/>
    <cellStyle name="Normal 68 2 2 2 4 2" xfId="30418" xr:uid="{F4CA955B-9292-40E0-AD8A-F2737C5AA2D6}"/>
    <cellStyle name="Normal 68 2 2 2 5" xfId="28455" xr:uid="{327BF65D-21AA-4846-9773-1A8AE4A10CCD}"/>
    <cellStyle name="Normal 68 2 2 2 6" xfId="37776" xr:uid="{B1E1B303-613B-4CE3-86F6-D4D711E531B9}"/>
    <cellStyle name="Normal 68 2 2 3" xfId="20426" xr:uid="{65700A2E-5BA7-4522-BF24-C9212A57EAC3}"/>
    <cellStyle name="Normal 68 2 2 3 2" xfId="23316" xr:uid="{0A9F6A5B-D0C4-4C63-96D8-C5FB526CB6FC}"/>
    <cellStyle name="Normal 68 2 2 3 2 2" xfId="31644" xr:uid="{B32DABE8-C698-4689-8D22-EF8B52BF20E2}"/>
    <cellStyle name="Normal 68 2 2 3 2 3" xfId="39199" xr:uid="{6CD7BF91-F963-41E1-BBF6-D3ACAF887C0A}"/>
    <cellStyle name="Normal 68 2 2 3 3" xfId="25858" xr:uid="{DF800BEA-A98E-4E07-B79C-EC1799BE7E6D}"/>
    <cellStyle name="Normal 68 2 2 3 3 2" xfId="34814" xr:uid="{FA4646A7-3D7A-4E37-B2D0-663E83653990}"/>
    <cellStyle name="Normal 68 2 2 3 3 3" xfId="41183" xr:uid="{9548EB91-F18D-486A-9403-99C430B7D585}"/>
    <cellStyle name="Normal 68 2 2 3 4" xfId="21833" xr:uid="{A2BFCA1E-8E73-493F-B627-53ABF0B5F0C1}"/>
    <cellStyle name="Normal 68 2 2 3 4 2" xfId="29822" xr:uid="{C96FB243-867E-4F0F-ADF9-B67514E43538}"/>
    <cellStyle name="Normal 68 2 2 3 5" xfId="27890" xr:uid="{86B34C09-B6AC-4725-8864-643E5D5BA690}"/>
    <cellStyle name="Normal 68 2 2 3 6" xfId="37189" xr:uid="{6AA6335C-3B86-4139-BF62-FB58C53D3A51}"/>
    <cellStyle name="Normal 68 2 2 4" xfId="22895" xr:uid="{07819498-CA80-495E-8F5E-2C97E7C636EF}"/>
    <cellStyle name="Normal 68 2 2 4 2" xfId="25288" xr:uid="{85CDE2B6-E43C-49F0-B7C3-C9043B4252EE}"/>
    <cellStyle name="Normal 68 2 2 4 2 2" xfId="34105" xr:uid="{E7B62E83-C920-4E10-A973-32C53BD27F25}"/>
    <cellStyle name="Normal 68 2 2 4 3" xfId="31113" xr:uid="{58F5BC43-1C01-48D4-9299-377A898F39EF}"/>
    <cellStyle name="Normal 68 2 2 4 4" xfId="38543" xr:uid="{8536B7D8-A996-4573-8FF6-96D2EFAEABF4}"/>
    <cellStyle name="Normal 68 2 2 5" xfId="24272" xr:uid="{BA7AF22F-4CB5-4D46-9119-BDAAB69A1B5B}"/>
    <cellStyle name="Normal 68 2 2 5 2" xfId="32817" xr:uid="{AE757241-B4AA-45C6-9C79-016534558FA2}"/>
    <cellStyle name="Normal 68 2 2 5 3" xfId="40479" xr:uid="{D3F0E625-31AD-4749-B5F1-0942A6DFF97E}"/>
    <cellStyle name="Normal 68 2 2 6" xfId="21296" xr:uid="{1CAF3554-9A2F-484D-8D08-BAF948874384}"/>
    <cellStyle name="Normal 68 2 2 6 2" xfId="29215" xr:uid="{2EB47508-A632-4CBB-9967-730A0A425177}"/>
    <cellStyle name="Normal 68 2 2 7" xfId="27305" xr:uid="{98AA1448-33DC-42F8-8213-BC73AEF6B359}"/>
    <cellStyle name="Normal 68 2 2 8" xfId="36447" xr:uid="{9C0B2A30-EE9A-4E15-9D72-7CCDC3B3F23D}"/>
    <cellStyle name="Normal 68 2 3" xfId="20198" xr:uid="{46D2E7F1-DA61-43E0-AF2C-D6435334FC18}"/>
    <cellStyle name="Normal 68 2 3 2" xfId="20855" xr:uid="{C34846CB-D6F9-4C42-8789-E320DFBAF71B}"/>
    <cellStyle name="Normal 68 2 3 2 2" xfId="23847" xr:uid="{D263EFF8-9651-4C52-9C89-75199191AAEF}"/>
    <cellStyle name="Normal 68 2 3 2 2 2" xfId="26532" xr:uid="{0D008022-FBD7-428F-9844-BE0FFD4A2B8D}"/>
    <cellStyle name="Normal 68 2 3 2 2 2 2" xfId="35587" xr:uid="{CC976D0D-C764-418D-BBBA-01A58C46B794}"/>
    <cellStyle name="Normal 68 2 3 2 2 3" xfId="32315" xr:uid="{CDC5E10A-9FF7-40A2-8EC6-C15C02EF885B}"/>
    <cellStyle name="Normal 68 2 3 2 2 4" xfId="39932" xr:uid="{B8E9640C-CAF8-4A7B-BE43-5CBE463AA809}"/>
    <cellStyle name="Normal 68 2 3 2 3" xfId="24811" xr:uid="{61944C29-7BEB-49AF-91EF-FB15F97F54C6}"/>
    <cellStyle name="Normal 68 2 3 2 3 2" xfId="33557" xr:uid="{83A6BF23-4927-4327-A465-25B55C17CD6B}"/>
    <cellStyle name="Normal 68 2 3 2 3 3" xfId="41916" xr:uid="{EFDE9249-24B7-44EB-BE13-5EA2F81047C7}"/>
    <cellStyle name="Normal 68 2 3 2 4" xfId="22507" xr:uid="{F15A5A6B-9194-4FD2-B382-089EA9A42F1B}"/>
    <cellStyle name="Normal 68 2 3 2 4 2" xfId="30614" xr:uid="{976BD75B-BA27-47C0-8FAE-B98CBDE148D2}"/>
    <cellStyle name="Normal 68 2 3 2 5" xfId="28638" xr:uid="{4B455AE3-BBDE-4DC1-A077-BF27D414E0B5}"/>
    <cellStyle name="Normal 68 2 3 2 6" xfId="37972" xr:uid="{D4FB8282-89D5-4FF4-8795-66EC904ACDFB}"/>
    <cellStyle name="Normal 68 2 3 3" xfId="20537" xr:uid="{92A52D7E-344E-4CF3-9488-AE360670BC47}"/>
    <cellStyle name="Normal 68 2 3 3 2" xfId="23492" xr:uid="{140FD648-9C47-42E2-A316-F27D31D8F3B4}"/>
    <cellStyle name="Normal 68 2 3 3 2 2" xfId="31823" xr:uid="{726843A9-D9EF-4760-A9D4-EDC9FA101651}"/>
    <cellStyle name="Normal 68 2 3 3 2 3" xfId="39375" xr:uid="{A72B862E-4F31-41C5-B8A0-CD1D5C396080}"/>
    <cellStyle name="Normal 68 2 3 3 3" xfId="26038" xr:uid="{FED0581E-E1A1-438E-8494-2AD431C2E18B}"/>
    <cellStyle name="Normal 68 2 3 3 3 2" xfId="35007" xr:uid="{2DA7E6F0-66CB-42EA-8838-929CEF9F7BCA}"/>
    <cellStyle name="Normal 68 2 3 3 3 3" xfId="41373" xr:uid="{D7D84B9C-913C-4F04-9185-53FBF13DFD6D}"/>
    <cellStyle name="Normal 68 2 3 3 4" xfId="22014" xr:uid="{BB14D35E-5C49-4AAE-9BFF-B46846026D88}"/>
    <cellStyle name="Normal 68 2 3 3 4 2" xfId="30025" xr:uid="{AECE72C4-F15C-4CDF-A283-6E4C0FDD3FFF}"/>
    <cellStyle name="Normal 68 2 3 3 5" xfId="28084" xr:uid="{F236BC34-9C11-49F5-8AD4-BD167E9199C7}"/>
    <cellStyle name="Normal 68 2 3 3 6" xfId="37392" xr:uid="{B83C1807-1C95-4D9F-B191-F46195DCACE8}"/>
    <cellStyle name="Normal 68 2 3 4" xfId="23018" xr:uid="{6F34196C-1A55-4EAF-A07C-E8109E9911AD}"/>
    <cellStyle name="Normal 68 2 3 4 2" xfId="25471" xr:uid="{385FCC7E-C706-4F48-9889-18EB853C8ACD}"/>
    <cellStyle name="Normal 68 2 3 4 2 2" xfId="34302" xr:uid="{5F8BE839-3C5A-4C4F-9C8A-0868709E76B7}"/>
    <cellStyle name="Normal 68 2 3 4 3" xfId="31295" xr:uid="{D3F0CF87-4AD7-4CC4-B785-A3B725384C94}"/>
    <cellStyle name="Normal 68 2 3 4 4" xfId="38736" xr:uid="{51B39A9A-D546-4FCF-AB3B-8E0F8A3AEAEF}"/>
    <cellStyle name="Normal 68 2 3 5" xfId="24452" xr:uid="{E555CD3F-A7C7-4E5B-B779-26410498DBC0}"/>
    <cellStyle name="Normal 68 2 3 5 2" xfId="33004" xr:uid="{74F66DA0-C654-4CE8-BDCD-32E119983607}"/>
    <cellStyle name="Normal 68 2 3 5 3" xfId="40663" xr:uid="{E56C4EBF-EF07-4141-9966-954DB1EF9D4C}"/>
    <cellStyle name="Normal 68 2 3 6" xfId="21476" xr:uid="{418575AF-0B24-448E-88AE-DFA74477B01F}"/>
    <cellStyle name="Normal 68 2 3 6 2" xfId="29417" xr:uid="{EED8107A-4E81-437C-B1CB-4CE2096858EE}"/>
    <cellStyle name="Normal 68 2 3 7" xfId="27492" xr:uid="{9F47B1AC-1FC9-42FF-9C29-73608E094EF0}"/>
    <cellStyle name="Normal 68 2 3 8" xfId="36648" xr:uid="{2C256907-B761-489B-914C-CA898F943973}"/>
    <cellStyle name="Normal 68 2 4" xfId="20928" xr:uid="{6CD92985-1780-4D41-BABE-CAECA5F367BA}"/>
    <cellStyle name="Normal 68 2 4 2" xfId="23940" xr:uid="{0080A165-98F7-4EEE-A4EE-9BD408F557B2}"/>
    <cellStyle name="Normal 68 2 4 2 2" xfId="26660" xr:uid="{6E205828-2BAA-4B62-B128-BC5A19383827}"/>
    <cellStyle name="Normal 68 2 4 2 2 2" xfId="35746" xr:uid="{44E5097F-95ED-4667-AA6D-8B467DFD2025}"/>
    <cellStyle name="Normal 68 2 4 2 2 3" xfId="40091" xr:uid="{04B90704-E6F0-4656-813D-52560E965EF9}"/>
    <cellStyle name="Normal 68 2 4 2 3" xfId="32437" xr:uid="{58206F50-CDC0-4189-B1D1-1689832C2DC8}"/>
    <cellStyle name="Normal 68 2 4 2 3 2" xfId="42075" xr:uid="{BEC963A8-2BE4-48D8-8985-09816209428B}"/>
    <cellStyle name="Normal 68 2 4 2 4" xfId="38125" xr:uid="{923FB31D-FDF6-4844-AED9-2BBB8FD2DB0B}"/>
    <cellStyle name="Normal 68 2 4 3" xfId="25569" xr:uid="{B341D8C3-581E-4AD3-8B62-F0B535E5154D}"/>
    <cellStyle name="Normal 68 2 4 3 2" xfId="34448" xr:uid="{A7451D40-A6CE-4CC8-BC73-C767890BD88E}"/>
    <cellStyle name="Normal 68 2 4 3 3" xfId="38879" xr:uid="{B6D0F13F-D354-4C29-B9B5-2162BBAA2506}"/>
    <cellStyle name="Normal 68 2 4 4" xfId="24930" xr:uid="{6D5EA9F9-ED77-4029-BD8D-84E13CEDD338}"/>
    <cellStyle name="Normal 68 2 4 4 2" xfId="33713" xr:uid="{F6541575-C521-4440-8A9E-6B57E791EFD5}"/>
    <cellStyle name="Normal 68 2 4 4 3" xfId="40822" xr:uid="{8D7A6E7C-168F-4F45-A1AB-F75657D5399B}"/>
    <cellStyle name="Normal 68 2 4 5" xfId="22647" xr:uid="{AFDF42EE-5284-4F2F-A5D4-E9BF822B5B9B}"/>
    <cellStyle name="Normal 68 2 4 5 2" xfId="30778" xr:uid="{EFAE201A-663C-4C52-9C28-292D582D0795}"/>
    <cellStyle name="Normal 68 2 4 6" xfId="28798" xr:uid="{FE43554D-9F7E-4F4E-863F-041871C4F8A9}"/>
    <cellStyle name="Normal 68 2 4 7" xfId="36814" xr:uid="{4CADD285-01C0-4D43-A768-639BDD84307D}"/>
    <cellStyle name="Normal 68 2 5" xfId="20649" xr:uid="{C041F0F9-FD8B-4D61-BEDF-24F364176788}"/>
    <cellStyle name="Normal 68 2 5 2" xfId="23615" xr:uid="{ABC277BC-9DAA-4D7C-9310-B9E159F3546C}"/>
    <cellStyle name="Normal 68 2 5 2 2" xfId="26195" xr:uid="{C776D061-ABE7-438F-AD39-99F81935CE08}"/>
    <cellStyle name="Normal 68 2 5 2 2 2" xfId="35209" xr:uid="{2560E8B2-37E1-42AD-80B9-B11852983705}"/>
    <cellStyle name="Normal 68 2 5 2 3" xfId="31980" xr:uid="{CF2879E5-D306-4996-BE66-4720ECA5E857}"/>
    <cellStyle name="Normal 68 2 5 2 4" xfId="39562" xr:uid="{B5288676-838D-4527-A9AF-7185AEE60A03}"/>
    <cellStyle name="Normal 68 2 5 3" xfId="24580" xr:uid="{05E1B4CD-1F28-4716-A150-A525E9DE433B}"/>
    <cellStyle name="Normal 68 2 5 3 2" xfId="33196" xr:uid="{6D594947-1524-436A-955B-C83CF488CE2C}"/>
    <cellStyle name="Normal 68 2 5 3 3" xfId="41561" xr:uid="{2DDB660E-E6D3-4493-A69C-C5FF3679F231}"/>
    <cellStyle name="Normal 68 2 5 4" xfId="22171" xr:uid="{06AC025F-8DA0-402F-80F3-C4B62018BFEE}"/>
    <cellStyle name="Normal 68 2 5 4 2" xfId="30228" xr:uid="{120C43F8-B601-4C8F-A768-689719105BF6}"/>
    <cellStyle name="Normal 68 2 5 5" xfId="28277" xr:uid="{785CC03B-3DDC-4337-8E06-BDAEACE08FD3}"/>
    <cellStyle name="Normal 68 2 5 6" xfId="37594" xr:uid="{E0FF694F-D157-4D1D-802E-7D48F0081841}"/>
    <cellStyle name="Normal 68 2 6" xfId="20323" xr:uid="{1C2A986E-22C3-4B29-9D14-234215CC087A}"/>
    <cellStyle name="Normal 68 2 6 2" xfId="23166" xr:uid="{6D84EB39-288B-4B49-A729-E149A52B2E42}"/>
    <cellStyle name="Normal 68 2 6 2 2" xfId="31477" xr:uid="{B6523F8B-6141-4090-859C-7689C735FCC5}"/>
    <cellStyle name="Normal 68 2 6 2 3" xfId="39035" xr:uid="{682B48FB-98CF-4B7C-9CF6-24BF1FEC4E64}"/>
    <cellStyle name="Normal 68 2 6 3" xfId="25698" xr:uid="{C43F3831-DE03-47BB-B1BB-E1FD6016944D}"/>
    <cellStyle name="Normal 68 2 6 3 2" xfId="34625" xr:uid="{42CE5F92-AFB4-4405-8C89-AFE35017A6B8}"/>
    <cellStyle name="Normal 68 2 6 3 3" xfId="40997" xr:uid="{1A7C1A1B-CF6C-41CE-862C-091A8B527C1A}"/>
    <cellStyle name="Normal 68 2 6 4" xfId="21658" xr:uid="{77943C8C-7431-4032-BBA5-2B260DAEF614}"/>
    <cellStyle name="Normal 68 2 6 4 2" xfId="29623" xr:uid="{E615A799-9B07-4035-832F-FA5CA67B5109}"/>
    <cellStyle name="Normal 68 2 6 5" xfId="27701" xr:uid="{DDAE455E-D337-4DA1-BD96-7D837B011099}"/>
    <cellStyle name="Normal 68 2 6 6" xfId="36991" xr:uid="{BB499E2E-410D-46EC-AF8D-559120E1759A}"/>
    <cellStyle name="Normal 68 2 7" xfId="22783" xr:uid="{3939FCFB-2046-49E6-B0D8-8C41B9048B26}"/>
    <cellStyle name="Normal 68 2 7 2" xfId="25120" xr:uid="{7EA718DD-794E-4745-9BA1-8C714AC72318}"/>
    <cellStyle name="Normal 68 2 7 2 2" xfId="33924" xr:uid="{5C908318-F716-4E74-93CC-E4952D23FC70}"/>
    <cellStyle name="Normal 68 2 7 3" xfId="30947" xr:uid="{B545B142-0E9C-4277-B678-A4BEFE08C02B}"/>
    <cellStyle name="Normal 68 2 7 4" xfId="38365" xr:uid="{50914F23-FEB7-4AEE-BB08-E213808A67F4}"/>
    <cellStyle name="Normal 68 2 8" xfId="24121" xr:uid="{4CA1F127-9BFE-4CE2-95A9-F112F2011CB3}"/>
    <cellStyle name="Normal 68 2 8 2" xfId="32639" xr:uid="{984142CD-BFD4-4ED5-8B8D-064EEC026016}"/>
    <cellStyle name="Normal 68 2 8 3" xfId="40304" xr:uid="{D9C4C96C-063A-42D4-8172-5EF50DC04A94}"/>
    <cellStyle name="Normal 68 2 9" xfId="21121" xr:uid="{8DD1D4FF-AD5C-45A2-8C1C-E8291C68F639}"/>
    <cellStyle name="Normal 68 2 9 2" xfId="29013" xr:uid="{1F14C8EC-4939-42DF-9B8E-9AB8C61D7C2D}"/>
    <cellStyle name="Normal 68 3" xfId="9930" xr:uid="{57141880-391F-4934-AF37-AC0457DD31F8}"/>
    <cellStyle name="Normal 68 3 2" xfId="10036" xr:uid="{754F74D2-7311-4694-9948-DE77E1D218B1}"/>
    <cellStyle name="Normal 68 4" xfId="9683" xr:uid="{36BB0D63-8F8C-4DFF-8978-9E9EDF1ED678}"/>
    <cellStyle name="Normal 68 5" xfId="9146" xr:uid="{48CB9E2D-79B2-4E3A-9D02-79CD05C03FDA}"/>
    <cellStyle name="Normal 68 5 2" xfId="11763" xr:uid="{78EEBFE5-8604-4D41-92E2-E854BD6DC7C8}"/>
    <cellStyle name="Normal 68 5 2 2" xfId="15342" xr:uid="{3B9BB8B0-A6EB-4EBC-9266-C5AA04B531DA}"/>
    <cellStyle name="Normal 68 5 2 3" xfId="18869" xr:uid="{9ACE548E-44D1-47F2-975E-D2B64C6E06B9}"/>
    <cellStyle name="Normal 68 5 3" xfId="13935" xr:uid="{CDF1D8A2-667C-44CA-9BEE-A61DD8917A2E}"/>
    <cellStyle name="Normal 68 5 4" xfId="17467" xr:uid="{F545F6DF-DE17-4161-9D69-D46A59831E13}"/>
    <cellStyle name="Normal 68 6" xfId="6420" xr:uid="{DE2BE453-4E18-4156-8B3B-E123DB43FE3C}"/>
    <cellStyle name="Normal 69" xfId="8387" xr:uid="{9097F056-55C5-47FA-8697-092B0F1E40C7}"/>
    <cellStyle name="Normal 69 2" xfId="8491" xr:uid="{435CE10B-045B-45D0-85DB-F61D9E6774DF}"/>
    <cellStyle name="Normal 69 2 10" xfId="27129" xr:uid="{725367AC-8BEA-4146-A1DF-3BB8416CF979}"/>
    <cellStyle name="Normal 69 2 11" xfId="36252" xr:uid="{CA94BD55-FBE8-4E90-944E-C80E4C0A39E9}"/>
    <cellStyle name="Normal 69 2 12" xfId="6417" xr:uid="{296F9237-97EB-4D24-857E-8391E3870FF4}"/>
    <cellStyle name="Normal 69 2 2" xfId="20095" xr:uid="{492C212C-E044-47FC-9357-506EDDEBFC76}"/>
    <cellStyle name="Normal 69 2 2 2" xfId="20745" xr:uid="{03434D6F-B979-4578-8352-9698B99FCB7A}"/>
    <cellStyle name="Normal 69 2 2 2 2" xfId="23724" xr:uid="{1CC70CBF-8C77-4527-8010-F2D07DDC87EB}"/>
    <cellStyle name="Normal 69 2 2 2 2 2" xfId="26352" xr:uid="{E35DCCAE-4D50-41C4-AE46-70D9778C85DD}"/>
    <cellStyle name="Normal 69 2 2 2 2 2 2" xfId="35396" xr:uid="{9799037B-8850-4EC8-9629-1F45B6DB1002}"/>
    <cellStyle name="Normal 69 2 2 2 2 3" xfId="32136" xr:uid="{486F4017-B64D-42EA-8D11-777D09B047C9}"/>
    <cellStyle name="Normal 69 2 2 2 2 4" xfId="39745" xr:uid="{41AAF4FC-81AF-46E0-882A-897FF3A28B09}"/>
    <cellStyle name="Normal 69 2 2 2 3" xfId="24691" xr:uid="{D35D440E-6685-4066-86D5-7D19D933A185}"/>
    <cellStyle name="Normal 69 2 2 2 3 2" xfId="33375" xr:uid="{E6FD8F14-D57B-4E48-B450-608B864C0349}"/>
    <cellStyle name="Normal 69 2 2 2 3 3" xfId="41737" xr:uid="{B049FD73-60BC-41BE-9BF4-71D812F1D45A}"/>
    <cellStyle name="Normal 69 2 2 2 4" xfId="22334" xr:uid="{AE2DF209-28CE-4AE5-ADE0-901219D23F38}"/>
    <cellStyle name="Normal 69 2 2 2 4 2" xfId="30419" xr:uid="{57A61187-3CB8-4721-A1FA-953A6249993E}"/>
    <cellStyle name="Normal 69 2 2 2 5" xfId="28456" xr:uid="{A77F978B-F0BE-4C9C-B81B-629FD24ABDCB}"/>
    <cellStyle name="Normal 69 2 2 2 6" xfId="37777" xr:uid="{760465D3-8712-4B00-AA9C-3E5EF50C9E21}"/>
    <cellStyle name="Normal 69 2 2 3" xfId="20427" xr:uid="{8989DE0B-6C1A-4A42-B965-F6EFF57298EE}"/>
    <cellStyle name="Normal 69 2 2 3 2" xfId="23317" xr:uid="{EDD3A8AF-9F21-4E67-B329-5C7E7073F068}"/>
    <cellStyle name="Normal 69 2 2 3 2 2" xfId="31645" xr:uid="{30242BC9-7FDE-4E9A-BEBD-9F32C6647F94}"/>
    <cellStyle name="Normal 69 2 2 3 2 3" xfId="39200" xr:uid="{1E835857-3BC7-4BA7-B8DC-C01D76BE0077}"/>
    <cellStyle name="Normal 69 2 2 3 3" xfId="25859" xr:uid="{4889609E-9146-4A6D-B0A3-8CB1DA1B542D}"/>
    <cellStyle name="Normal 69 2 2 3 3 2" xfId="34815" xr:uid="{811D8105-99E2-482D-AFE5-4C8E75DDD6F3}"/>
    <cellStyle name="Normal 69 2 2 3 3 3" xfId="41184" xr:uid="{7442383C-C825-4148-A45B-E09B9A1D5570}"/>
    <cellStyle name="Normal 69 2 2 3 4" xfId="21834" xr:uid="{DDA77D89-409C-43E7-8DBA-355F33ED18AF}"/>
    <cellStyle name="Normal 69 2 2 3 4 2" xfId="29823" xr:uid="{C6F4152E-481E-4E18-B8FD-96863893329C}"/>
    <cellStyle name="Normal 69 2 2 3 5" xfId="27891" xr:uid="{841BA657-528E-4183-9F96-9169D1BB34AF}"/>
    <cellStyle name="Normal 69 2 2 3 6" xfId="37190" xr:uid="{F6B55FDF-5683-4F71-875E-44D2EE313CD8}"/>
    <cellStyle name="Normal 69 2 2 4" xfId="22896" xr:uid="{8BA28F69-7D20-43CC-B30D-CC094EBC8FC7}"/>
    <cellStyle name="Normal 69 2 2 4 2" xfId="25289" xr:uid="{2B06092A-43CC-4D84-8B58-C0BEE70F5E20}"/>
    <cellStyle name="Normal 69 2 2 4 2 2" xfId="34106" xr:uid="{A61379B7-2E73-4EAB-AFA0-BEFB6820EDB7}"/>
    <cellStyle name="Normal 69 2 2 4 3" xfId="31114" xr:uid="{FCA6A9BD-EB20-4CC5-8C2E-3B77BED5EC0A}"/>
    <cellStyle name="Normal 69 2 2 4 4" xfId="38544" xr:uid="{3276B469-A824-4AE9-A92D-1FF9FC8C6DAB}"/>
    <cellStyle name="Normal 69 2 2 5" xfId="24273" xr:uid="{409BF9EA-9964-46F8-BD12-CE5C4C666DB8}"/>
    <cellStyle name="Normal 69 2 2 5 2" xfId="32818" xr:uid="{31CE1953-89FB-4ACF-AB97-49198ADED82D}"/>
    <cellStyle name="Normal 69 2 2 5 3" xfId="40480" xr:uid="{3F88694A-62DE-4995-A999-6897CEBAF5E7}"/>
    <cellStyle name="Normal 69 2 2 6" xfId="21297" xr:uid="{3135A9A7-E490-421B-AAEC-4A618CB1DFAB}"/>
    <cellStyle name="Normal 69 2 2 6 2" xfId="29216" xr:uid="{BBE0F45F-D743-4C09-A7F2-8F72F0AC1291}"/>
    <cellStyle name="Normal 69 2 2 7" xfId="27306" xr:uid="{0B511743-1E51-444A-A9B2-BF96A4E0C3AF}"/>
    <cellStyle name="Normal 69 2 2 8" xfId="36448" xr:uid="{25602A2B-3266-418E-90D7-DD43408EBADC}"/>
    <cellStyle name="Normal 69 2 3" xfId="20199" xr:uid="{59365620-FFFD-4D0F-A84D-43CF1A670B45}"/>
    <cellStyle name="Normal 69 2 3 2" xfId="20856" xr:uid="{C64AEC10-E060-43A4-9682-A0C6B15DB8D7}"/>
    <cellStyle name="Normal 69 2 3 2 2" xfId="23848" xr:uid="{05AAF84B-BEEA-44A3-8B3E-B4A43F73C7E4}"/>
    <cellStyle name="Normal 69 2 3 2 2 2" xfId="26533" xr:uid="{7DAAF8D7-FFF2-4796-96B3-822C30514C04}"/>
    <cellStyle name="Normal 69 2 3 2 2 2 2" xfId="35588" xr:uid="{6CBB4E32-6BB8-4568-BD9B-30EF58EDA84E}"/>
    <cellStyle name="Normal 69 2 3 2 2 3" xfId="32316" xr:uid="{A0B2B223-680E-421E-BBF9-0B256B89CE6C}"/>
    <cellStyle name="Normal 69 2 3 2 2 4" xfId="39933" xr:uid="{C1747D21-4808-4976-B968-20E228C954C0}"/>
    <cellStyle name="Normal 69 2 3 2 3" xfId="24812" xr:uid="{85A808B8-687E-4F49-9538-19F6562FF73A}"/>
    <cellStyle name="Normal 69 2 3 2 3 2" xfId="33558" xr:uid="{35484CCD-5923-4B10-8025-9F2F7B5CD736}"/>
    <cellStyle name="Normal 69 2 3 2 3 3" xfId="41917" xr:uid="{385127A0-A857-4FEA-A3B9-89D48040B1E6}"/>
    <cellStyle name="Normal 69 2 3 2 4" xfId="22508" xr:uid="{9379E724-AF5E-4EAC-8888-ABCD47FBF953}"/>
    <cellStyle name="Normal 69 2 3 2 4 2" xfId="30615" xr:uid="{CD22AEC8-7C7F-47D4-B5B4-BAF389761A3C}"/>
    <cellStyle name="Normal 69 2 3 2 5" xfId="28639" xr:uid="{2A96C065-0B75-4830-9AB0-57E6AC10097C}"/>
    <cellStyle name="Normal 69 2 3 2 6" xfId="37973" xr:uid="{551B9447-CCA1-408F-BCF4-93D9ED047818}"/>
    <cellStyle name="Normal 69 2 3 3" xfId="20538" xr:uid="{E6659EA2-B923-4179-A288-6E7EEA3310D8}"/>
    <cellStyle name="Normal 69 2 3 3 2" xfId="23493" xr:uid="{DD02D1C1-8D25-4EE5-812F-770C02461CA0}"/>
    <cellStyle name="Normal 69 2 3 3 2 2" xfId="31824" xr:uid="{ACC15F81-583A-4E4C-89CD-FE3D370A4AA9}"/>
    <cellStyle name="Normal 69 2 3 3 2 3" xfId="39376" xr:uid="{2EB1CE93-9BEE-4A0B-96CE-3A0132A797D2}"/>
    <cellStyle name="Normal 69 2 3 3 3" xfId="26039" xr:uid="{DDE74B39-D54B-4C3D-8DAE-1F9463D225BF}"/>
    <cellStyle name="Normal 69 2 3 3 3 2" xfId="35008" xr:uid="{D75EA5B5-2892-4E76-97E2-48CD2DC1E4B3}"/>
    <cellStyle name="Normal 69 2 3 3 3 3" xfId="41374" xr:uid="{06B8B68E-2011-4F3A-9A8E-207E69701E3B}"/>
    <cellStyle name="Normal 69 2 3 3 4" xfId="22015" xr:uid="{989DDB59-26EB-466A-9068-72D01642D653}"/>
    <cellStyle name="Normal 69 2 3 3 4 2" xfId="30026" xr:uid="{6A9C6C3D-1F32-441F-9004-A3FF6E4BB2DA}"/>
    <cellStyle name="Normal 69 2 3 3 5" xfId="28085" xr:uid="{38CC1924-5068-4454-8A76-AC844EB423C4}"/>
    <cellStyle name="Normal 69 2 3 3 6" xfId="37393" xr:uid="{9F25D995-39A7-44FA-A44D-6CBBB43889C9}"/>
    <cellStyle name="Normal 69 2 3 4" xfId="23019" xr:uid="{9453162E-0FA1-468D-9658-50594A909101}"/>
    <cellStyle name="Normal 69 2 3 4 2" xfId="25472" xr:uid="{3948CB6A-7B58-47BC-B56C-FF177737B115}"/>
    <cellStyle name="Normal 69 2 3 4 2 2" xfId="34303" xr:uid="{93CB1773-9329-4C35-93DE-08DE5C10848D}"/>
    <cellStyle name="Normal 69 2 3 4 3" xfId="31296" xr:uid="{D1091074-A180-4970-ABD2-DFDC5473797D}"/>
    <cellStyle name="Normal 69 2 3 4 4" xfId="38737" xr:uid="{80866FC4-C527-4A84-ACFF-5F20F72BE831}"/>
    <cellStyle name="Normal 69 2 3 5" xfId="24453" xr:uid="{0673DCAB-0596-4221-AB44-C672F99ECB3D}"/>
    <cellStyle name="Normal 69 2 3 5 2" xfId="33005" xr:uid="{927E948A-5EF7-464D-9817-BCDC1639C645}"/>
    <cellStyle name="Normal 69 2 3 5 3" xfId="40664" xr:uid="{5A20FDD7-AFB4-41DC-B156-75BB8F08D37F}"/>
    <cellStyle name="Normal 69 2 3 6" xfId="21477" xr:uid="{6933E3FE-21CB-49D1-8FDB-4CB02AC3F3EF}"/>
    <cellStyle name="Normal 69 2 3 6 2" xfId="29418" xr:uid="{B364A82C-74DB-4C41-A281-665FA3EB307D}"/>
    <cellStyle name="Normal 69 2 3 7" xfId="27493" xr:uid="{F8C71FEE-FEE7-4A38-A787-6C8E0A543AC1}"/>
    <cellStyle name="Normal 69 2 3 8" xfId="36649" xr:uid="{343F8A8C-F7C7-426A-9ACF-3234698A96A3}"/>
    <cellStyle name="Normal 69 2 4" xfId="20929" xr:uid="{AF8A8E38-6ABA-4768-8616-7DCCDD4B50A5}"/>
    <cellStyle name="Normal 69 2 4 2" xfId="23941" xr:uid="{D04DAC22-529C-4AC1-92FC-9D9A9ED9913B}"/>
    <cellStyle name="Normal 69 2 4 2 2" xfId="26661" xr:uid="{63E7479E-44DB-4756-9E7B-2748667C4940}"/>
    <cellStyle name="Normal 69 2 4 2 2 2" xfId="35747" xr:uid="{846071F7-2C0D-47E9-9C07-3759B0AED77F}"/>
    <cellStyle name="Normal 69 2 4 2 2 3" xfId="40092" xr:uid="{826EEDC6-B714-48E4-B7BF-0E8510D610F7}"/>
    <cellStyle name="Normal 69 2 4 2 3" xfId="32438" xr:uid="{C72A9A70-D8E3-40D8-AC85-C6C4715B6AE6}"/>
    <cellStyle name="Normal 69 2 4 2 3 2" xfId="42076" xr:uid="{1CEE1C64-4613-4E5C-9396-E196FBA6586F}"/>
    <cellStyle name="Normal 69 2 4 2 4" xfId="38126" xr:uid="{663333B3-61F8-4535-9E4E-15A85EC0F459}"/>
    <cellStyle name="Normal 69 2 4 3" xfId="25570" xr:uid="{75C12D4E-98B3-457C-8298-A6C6F0D79D60}"/>
    <cellStyle name="Normal 69 2 4 3 2" xfId="34449" xr:uid="{73E4BDF6-E789-45ED-B40F-0024D8AB7734}"/>
    <cellStyle name="Normal 69 2 4 3 3" xfId="38880" xr:uid="{08B0714B-6DDF-4876-84B2-A9BAB215FDFE}"/>
    <cellStyle name="Normal 69 2 4 4" xfId="24931" xr:uid="{8CCFDD75-020D-41DE-8B2A-A139C1731158}"/>
    <cellStyle name="Normal 69 2 4 4 2" xfId="33714" xr:uid="{105BE863-E313-4B5D-8091-A834E28017AB}"/>
    <cellStyle name="Normal 69 2 4 4 3" xfId="40823" xr:uid="{438DA9F6-E1C3-417E-8689-CE984126C93A}"/>
    <cellStyle name="Normal 69 2 4 5" xfId="22648" xr:uid="{EF14C5E8-41DB-4B0D-8C0F-88A6B17C5D16}"/>
    <cellStyle name="Normal 69 2 4 5 2" xfId="30779" xr:uid="{1F54FE08-617D-41FE-84CC-7ED8A29A93F5}"/>
    <cellStyle name="Normal 69 2 4 6" xfId="28799" xr:uid="{B645C88B-F4FA-4F6E-9F49-BA7BD9E2532B}"/>
    <cellStyle name="Normal 69 2 4 7" xfId="36815" xr:uid="{24F17E3F-B677-4B41-9299-090A07489469}"/>
    <cellStyle name="Normal 69 2 5" xfId="20650" xr:uid="{F29C93AE-20E3-4696-8F24-C23245FAB31F}"/>
    <cellStyle name="Normal 69 2 5 2" xfId="23616" xr:uid="{CBA8E206-2F8A-4DAA-B6E4-B406C43C5DBD}"/>
    <cellStyle name="Normal 69 2 5 2 2" xfId="26196" xr:uid="{E00B869B-F6C4-4B40-B3BE-89F558563BC9}"/>
    <cellStyle name="Normal 69 2 5 2 2 2" xfId="35210" xr:uid="{4BF160E9-04D2-4726-B059-A699C24D7264}"/>
    <cellStyle name="Normal 69 2 5 2 3" xfId="31981" xr:uid="{7433876D-F02D-4EB2-8447-81132CBA7EA1}"/>
    <cellStyle name="Normal 69 2 5 2 4" xfId="39563" xr:uid="{C5FA99BA-3C97-4D50-8980-CC1EFFAEE99E}"/>
    <cellStyle name="Normal 69 2 5 3" xfId="24581" xr:uid="{800D421C-D6DD-48E2-BF8E-5F439AAB0842}"/>
    <cellStyle name="Normal 69 2 5 3 2" xfId="33197" xr:uid="{ADDB0446-5B81-4557-8164-8D7F7EA279F3}"/>
    <cellStyle name="Normal 69 2 5 3 3" xfId="41562" xr:uid="{4BB6A028-70E7-438E-9272-AFFEE31EE41A}"/>
    <cellStyle name="Normal 69 2 5 4" xfId="22172" xr:uid="{4A5279E1-2064-4D78-B461-D2E439AE02F9}"/>
    <cellStyle name="Normal 69 2 5 4 2" xfId="30229" xr:uid="{D2600608-8A9E-4FB3-8AD3-80AB3DC9B4EE}"/>
    <cellStyle name="Normal 69 2 5 5" xfId="28278" xr:uid="{B296F149-35C7-4C17-940E-503E1216489D}"/>
    <cellStyle name="Normal 69 2 5 6" xfId="37595" xr:uid="{5EB33161-F8E3-48DE-95C7-EA87DDE8E762}"/>
    <cellStyle name="Normal 69 2 6" xfId="20324" xr:uid="{4273CBD3-2A89-41A6-B934-A653DE40C323}"/>
    <cellStyle name="Normal 69 2 6 2" xfId="23167" xr:uid="{BA40079D-E8A0-41DC-82A7-3EF442A16085}"/>
    <cellStyle name="Normal 69 2 6 2 2" xfId="31478" xr:uid="{1243BA97-99A9-4949-A1E4-D49E76A6DFC8}"/>
    <cellStyle name="Normal 69 2 6 2 3" xfId="39036" xr:uid="{207D37E1-DFEF-4391-B3AC-0B26BC24CF57}"/>
    <cellStyle name="Normal 69 2 6 3" xfId="25699" xr:uid="{E3F23C9F-8E3C-4140-B427-CE2C897D7562}"/>
    <cellStyle name="Normal 69 2 6 3 2" xfId="34626" xr:uid="{926105C6-49E7-4D62-9142-3ADF92231935}"/>
    <cellStyle name="Normal 69 2 6 3 3" xfId="40998" xr:uid="{BBC27AA2-D614-4403-A03C-70F556CDBE04}"/>
    <cellStyle name="Normal 69 2 6 4" xfId="21659" xr:uid="{73F717E4-584E-400A-96C2-1D83C34796F5}"/>
    <cellStyle name="Normal 69 2 6 4 2" xfId="29624" xr:uid="{47971E67-B3C7-4893-B6D6-04931433C11F}"/>
    <cellStyle name="Normal 69 2 6 5" xfId="27702" xr:uid="{F50873BD-4535-4D35-8207-B047A756046D}"/>
    <cellStyle name="Normal 69 2 6 6" xfId="36992" xr:uid="{7F2DF112-EFD3-44D6-9002-B1A4202B2FB3}"/>
    <cellStyle name="Normal 69 2 7" xfId="22784" xr:uid="{4606ECBD-DB8A-4842-8881-CD9E4AC22E02}"/>
    <cellStyle name="Normal 69 2 7 2" xfId="25121" xr:uid="{C6566466-E3B4-485C-8BD3-616C91D4CCBA}"/>
    <cellStyle name="Normal 69 2 7 2 2" xfId="33925" xr:uid="{C3907ADA-8580-4B2A-9D71-6CC0D1BCDA00}"/>
    <cellStyle name="Normal 69 2 7 3" xfId="30948" xr:uid="{2B473FF8-F4FD-4A9C-9173-2A85FD73B25A}"/>
    <cellStyle name="Normal 69 2 7 4" xfId="38366" xr:uid="{5609372F-F3C6-44A0-9708-148171AF59B3}"/>
    <cellStyle name="Normal 69 2 8" xfId="24122" xr:uid="{3247E8EB-2375-45D3-A498-881E04837B11}"/>
    <cellStyle name="Normal 69 2 8 2" xfId="32640" xr:uid="{D2B50431-6429-4ED4-AAEC-634992862FE1}"/>
    <cellStyle name="Normal 69 2 8 3" xfId="40305" xr:uid="{E70745B2-9F75-4AB1-92C9-599CC8C51630}"/>
    <cellStyle name="Normal 69 2 9" xfId="21122" xr:uid="{C48D65C1-C11F-40A6-8E28-ACF179A782E4}"/>
    <cellStyle name="Normal 69 2 9 2" xfId="29014" xr:uid="{6F1AB6D1-501A-4CB2-96B9-1BD7B87B8EC6}"/>
    <cellStyle name="Normal 69 3" xfId="9922" xr:uid="{44FF3847-8F3D-4E64-9EA6-3ECD6210346C}"/>
    <cellStyle name="Normal 69 3 2" xfId="10037" xr:uid="{3D219C33-F646-4DE1-BAEC-79D9A326CF54}"/>
    <cellStyle name="Normal 69 4" xfId="9676" xr:uid="{DE1535BC-20C1-4A8D-9AEA-366169E88C38}"/>
    <cellStyle name="Normal 69 5" xfId="9147" xr:uid="{4E937B43-F4D6-48A8-9540-345957E73056}"/>
    <cellStyle name="Normal 69 5 2" xfId="11764" xr:uid="{FC205413-ECB3-407F-8CCA-60CC3DA81F10}"/>
    <cellStyle name="Normal 69 5 2 2" xfId="15343" xr:uid="{72D5A57F-2D39-499D-8BC1-9CE1C9F6D37D}"/>
    <cellStyle name="Normal 69 5 2 3" xfId="18870" xr:uid="{334B9F69-136D-49AD-85FC-3EBA25667A25}"/>
    <cellStyle name="Normal 69 5 3" xfId="13936" xr:uid="{7C80AD7E-62FC-491A-B027-B0CDD22EF7E6}"/>
    <cellStyle name="Normal 69 5 4" xfId="17468" xr:uid="{E8E7743C-8B0A-4ACB-AF0F-70A6A3D12C23}"/>
    <cellStyle name="Normal 69 6" xfId="6418" xr:uid="{1BA14001-17DD-44A4-A158-CA73B022D882}"/>
    <cellStyle name="Normal 7" xfId="46" xr:uid="{77D2438B-A3BD-42A9-B1F9-F2F48D444FCA}"/>
    <cellStyle name="Normal 7 10" xfId="10541" xr:uid="{BD97149B-2ED9-443D-9C1C-E19B4160BEE2}"/>
    <cellStyle name="Normal 7 10 2" xfId="23074" xr:uid="{5021AA5F-2D16-439F-9177-563E4603E914}"/>
    <cellStyle name="Normal 7 10 2 2" xfId="31354" xr:uid="{8458E6B4-2F54-4974-B174-527F8F9FC8EA}"/>
    <cellStyle name="Normal 7 10 2 3" xfId="38915" xr:uid="{673716EB-1F32-491A-8984-B1807E5F13AD}"/>
    <cellStyle name="Normal 7 10 3" xfId="25603" xr:uid="{BD4D63DD-4A23-4868-9842-A2C0801D688F}"/>
    <cellStyle name="Normal 7 10 3 2" xfId="34487" xr:uid="{CBDDEF93-6945-4415-BD07-5DB6A4C729BB}"/>
    <cellStyle name="Normal 7 10 3 3" xfId="40862" xr:uid="{E21D59E7-D4D2-4B2B-BEAD-2F12DC692EC4}"/>
    <cellStyle name="Normal 7 10 4" xfId="21535" xr:uid="{0D3AC815-8A6B-4B35-BC08-37D36FF71FDC}"/>
    <cellStyle name="Normal 7 10 4 2" xfId="29486" xr:uid="{1C63BC57-6B8D-4B56-B8CB-5DFC1209D1DA}"/>
    <cellStyle name="Normal 7 10 5" xfId="27563" xr:uid="{3B8DEA69-5BDD-4AAE-9E63-673CE1091FE2}"/>
    <cellStyle name="Normal 7 10 6" xfId="36854" xr:uid="{784D24C8-A968-431B-AA27-3A4DE73DB254}"/>
    <cellStyle name="Normal 7 10 7" xfId="20249" xr:uid="{0223071F-FB2F-42D6-82E4-AB90EC0E23D5}"/>
    <cellStyle name="Normal 7 11" xfId="6931" xr:uid="{AE31F6DF-21FC-4308-92B9-7F8628786BE1}"/>
    <cellStyle name="Normal 7 11 2" xfId="25002" xr:uid="{D8FA6476-BE2C-44C2-BB77-2DEA66C26F3B}"/>
    <cellStyle name="Normal 7 11 2 2" xfId="33790" xr:uid="{A6314ECC-F240-4533-9122-B2C81533995A}"/>
    <cellStyle name="Normal 7 11 3" xfId="30829" xr:uid="{ABC8EC8E-30E7-4F53-B241-F41DF37DFE55}"/>
    <cellStyle name="Normal 7 11 4" xfId="38234" xr:uid="{4A128EEC-F55B-46DE-A9FA-6E6EB5C7D0AD}"/>
    <cellStyle name="Normal 7 11 5" xfId="22697" xr:uid="{17D70ACD-97D9-4A97-AA31-F4D800390FF9}"/>
    <cellStyle name="Normal 7 12" xfId="24008" xr:uid="{8F0DE856-5131-41BE-9D75-881EB13C124E}"/>
    <cellStyle name="Normal 7 12 2" xfId="32505" xr:uid="{0EEA5C30-84C5-427B-86D1-1E2710D29608}"/>
    <cellStyle name="Normal 7 12 3" xfId="40173" xr:uid="{95A4D735-9B69-41BB-9A0F-9F279D906B51}"/>
    <cellStyle name="Normal 7 13" xfId="21005" xr:uid="{8E12EC69-7DD0-462C-ACE3-902E202D64D1}"/>
    <cellStyle name="Normal 7 13 2" xfId="28876" xr:uid="{6DF7E2FB-07B7-4E20-8BCB-8E739B3A7F2C}"/>
    <cellStyle name="Normal 7 14" xfId="27018" xr:uid="{FF53C1F6-6374-4330-AD6B-386447F9392C}"/>
    <cellStyle name="Normal 7 15" xfId="36114" xr:uid="{505E102E-DCCA-4488-AE55-B9EB491CE025}"/>
    <cellStyle name="Normal 7 16" xfId="48075" xr:uid="{94C27D2E-6F11-4001-AA4F-4FE61C9A0D51}"/>
    <cellStyle name="Normal 7 2" xfId="65" xr:uid="{F920093B-68AF-4F6F-BA67-B00E4D59FAD1}"/>
    <cellStyle name="Normal 7 2 10" xfId="2241" xr:uid="{181821FB-6122-48A8-B72D-5EF64B85A9D7}"/>
    <cellStyle name="Normal 7 2 10 2" xfId="28885" xr:uid="{F0A9347E-3FAF-4192-9D00-9C9B03744660}"/>
    <cellStyle name="Normal 7 2 10 3" xfId="21012" xr:uid="{53E3F571-329B-4B73-9526-31791D89A8B3}"/>
    <cellStyle name="Normal 7 2 10 4" xfId="44266" xr:uid="{7EB86691-C04C-4B71-88B9-B7A7ACBB0DD9}"/>
    <cellStyle name="Normal 7 2 11" xfId="4002" xr:uid="{C60DB06E-A4FE-4299-B9F0-10BA434317D9}"/>
    <cellStyle name="Normal 7 2 11 2" xfId="27026" xr:uid="{19F64BE8-0A94-40C7-A743-726ACE64491E}"/>
    <cellStyle name="Normal 7 2 11 3" xfId="46007" xr:uid="{BDD54679-A71E-4BA3-9537-E3FA01EC0A94}"/>
    <cellStyle name="Normal 7 2 12" xfId="4080" xr:uid="{8F2E3146-630E-4FCE-8AB2-D48F0C8AAF33}"/>
    <cellStyle name="Normal 7 2 12 2" xfId="36123" xr:uid="{72593B55-67F8-46D1-ADDA-714CDA1B6802}"/>
    <cellStyle name="Normal 7 2 12 3" xfId="46084" xr:uid="{6B445403-8C43-45CD-A0A4-2BBB5632CD1B}"/>
    <cellStyle name="Normal 7 2 13" xfId="4157" xr:uid="{44524B27-7C69-4829-8B44-643E95AC9435}"/>
    <cellStyle name="Normal 7 2 13 2" xfId="46161" xr:uid="{3A2F89F6-D1AE-4F0C-BF49-3B9508FAD1E8}"/>
    <cellStyle name="Normal 7 2 14" xfId="4234" xr:uid="{9A6023E5-FFC4-48D5-B562-9AAD0D798ECF}"/>
    <cellStyle name="Normal 7 2 14 2" xfId="46238" xr:uid="{DA0E788C-2B7F-4454-B93F-813E157D4BD9}"/>
    <cellStyle name="Normal 7 2 15" xfId="4311" xr:uid="{4DA0B521-1B89-44F4-9E5A-0B58D9A5FEA4}"/>
    <cellStyle name="Normal 7 2 15 2" xfId="46314" xr:uid="{3996179C-6ED8-4712-A976-6E798DF41A49}"/>
    <cellStyle name="Normal 7 2 16" xfId="5763" xr:uid="{08CE4204-5A0E-4078-B4C1-CC6DAEB2A27E}"/>
    <cellStyle name="Normal 7 2 16 2" xfId="47761" xr:uid="{B452ABE9-6580-457E-B82B-DF272D665602}"/>
    <cellStyle name="Normal 7 2 17" xfId="5878" xr:uid="{201D57F9-964E-4EB1-BF4A-95FCDC09A0E3}"/>
    <cellStyle name="Normal 7 2 17 2" xfId="47875" xr:uid="{A50C11E5-4FA4-484A-A80D-DAB769008806}"/>
    <cellStyle name="Normal 7 2 18" xfId="6022" xr:uid="{ED110031-AF93-4CDB-A75B-8BAC044B221A}"/>
    <cellStyle name="Normal 7 2 19" xfId="42447" xr:uid="{0862C532-E873-4E84-B330-0D75A0F82F3C}"/>
    <cellStyle name="Normal 7 2 2" xfId="129" xr:uid="{6DB747BD-CE0E-4EDB-9BD6-4AFFC1E5A50F}"/>
    <cellStyle name="Normal 7 2 2 10" xfId="4092" xr:uid="{EC86B4F2-12CB-4436-B029-5C6D2D2F354F}"/>
    <cellStyle name="Normal 7 2 2 10 2" xfId="27131" xr:uid="{14FB1F4C-E842-4FAF-99A6-53455137EB32}"/>
    <cellStyle name="Normal 7 2 2 10 3" xfId="46096" xr:uid="{67B96D9A-5B9B-460E-9D34-C3CF80AB00AC}"/>
    <cellStyle name="Normal 7 2 2 11" xfId="4169" xr:uid="{325A167B-292E-40A5-A9BE-8CFBE1C8A02C}"/>
    <cellStyle name="Normal 7 2 2 11 2" xfId="36254" xr:uid="{55F08DC2-B1CA-46E4-84DA-593D8AC48113}"/>
    <cellStyle name="Normal 7 2 2 11 3" xfId="46173" xr:uid="{F6A0DBB6-1048-483B-A620-6C2D7E20506D}"/>
    <cellStyle name="Normal 7 2 2 12" xfId="4246" xr:uid="{54C4D8BC-7D93-489E-B783-93A595155FDB}"/>
    <cellStyle name="Normal 7 2 2 12 2" xfId="6414" xr:uid="{8E3917F4-86A4-4769-A809-E23AE1C71B1E}"/>
    <cellStyle name="Normal 7 2 2 12 3" xfId="46250" xr:uid="{FCF025C0-AB3D-454F-8241-569EAF551654}"/>
    <cellStyle name="Normal 7 2 2 13" xfId="4321" xr:uid="{2324F9E3-C678-4CA6-966A-2ECC3D96DFFB}"/>
    <cellStyle name="Normal 7 2 2 13 2" xfId="46324" xr:uid="{56F74B3A-D20D-4333-88E6-C587495F855A}"/>
    <cellStyle name="Normal 7 2 2 14" xfId="5764" xr:uid="{DEF8442F-6FF9-4A67-A965-F6018E8D9A00}"/>
    <cellStyle name="Normal 7 2 2 14 2" xfId="47762" xr:uid="{62B6DEEB-2D99-433E-A32E-1AEAB93A26FD}"/>
    <cellStyle name="Normal 7 2 2 15" xfId="5908" xr:uid="{ACBD7D22-F5B3-4030-A484-F4B13FAB46EE}"/>
    <cellStyle name="Normal 7 2 2 15 2" xfId="47905" xr:uid="{EA04F9C7-E326-48B7-A072-3C78FC3E7AD1}"/>
    <cellStyle name="Normal 7 2 2 16" xfId="6034" xr:uid="{60F2F648-B4EF-47D8-923E-95D38CC0D596}"/>
    <cellStyle name="Normal 7 2 2 17" xfId="42459" xr:uid="{1AED8ABB-766E-4926-AE17-D72F73C149D3}"/>
    <cellStyle name="Normal 7 2 2 18" xfId="42535" xr:uid="{CDB1C855-D7D0-4C91-872A-7AEA8EB7E911}"/>
    <cellStyle name="Normal 7 2 2 19" xfId="48141" xr:uid="{E27FF151-D851-47A0-9EF0-11ADC67DEF45}"/>
    <cellStyle name="Normal 7 2 2 2" xfId="246" xr:uid="{97716521-E73A-41F7-9C63-3F797D7C37DA}"/>
    <cellStyle name="Normal 7 2 2 2 10" xfId="10457" xr:uid="{A3E12877-33AE-4512-8E9A-0219883E0277}"/>
    <cellStyle name="Normal 7 2 2 2 11" xfId="42592" xr:uid="{13DE75E9-87CA-4BF6-B596-BE56BAE34023}"/>
    <cellStyle name="Normal 7 2 2 2 12" xfId="48150" xr:uid="{63BCAB73-7F23-4023-A6D1-4E53575A8BA7}"/>
    <cellStyle name="Normal 7 2 2 2 2" xfId="1045" xr:uid="{8A078C8B-9BCD-44AB-A3D1-209EF7D3F506}"/>
    <cellStyle name="Normal 7 2 2 2 2 2" xfId="2187" xr:uid="{42F74C70-49F7-45AE-B938-B8D50C0A3D0A}"/>
    <cellStyle name="Normal 7 2 2 2 2 2 2" xfId="3950" xr:uid="{1AE0B907-31FD-468D-ABFD-700099D2EFB7}"/>
    <cellStyle name="Normal 7 2 2 2 2 2 2 2" xfId="35398" xr:uid="{F963A593-AE07-4DBE-B17F-06615C4A6EB5}"/>
    <cellStyle name="Normal 7 2 2 2 2 2 2 3" xfId="26354" xr:uid="{A48EB99D-03F9-4BF1-B1DA-D77FBE968B3D}"/>
    <cellStyle name="Normal 7 2 2 2 2 2 2 4" xfId="45975" xr:uid="{72719850-8050-4E31-89F3-FCE2284B5A43}"/>
    <cellStyle name="Normal 7 2 2 2 2 2 3" xfId="5321" xr:uid="{F53762DA-9DBD-4EC6-B7AC-C03BACAB40DD}"/>
    <cellStyle name="Normal 7 2 2 2 2 2 3 2" xfId="32138" xr:uid="{B7BBB10F-D2A6-4712-AF27-F0A24E9EF619}"/>
    <cellStyle name="Normal 7 2 2 2 2 2 3 3" xfId="47324" xr:uid="{719D3682-2DFF-4C58-9475-D2465B05116A}"/>
    <cellStyle name="Normal 7 2 2 2 2 2 4" xfId="39747" xr:uid="{3F669E09-50B1-4BC6-A9FE-59F9AECCA0F7}"/>
    <cellStyle name="Normal 7 2 2 2 2 2 5" xfId="23726" xr:uid="{638BAE03-BC15-4BCF-9348-92D617FF1434}"/>
    <cellStyle name="Normal 7 2 2 2 2 2 6" xfId="44234" xr:uid="{D7A0E60C-03BF-486D-9597-5E716FD69ADF}"/>
    <cellStyle name="Normal 7 2 2 2 2 3" xfId="1628" xr:uid="{AFC1881B-8A5C-4D4B-B44F-9B0AA36D72D0}"/>
    <cellStyle name="Normal 7 2 2 2 2 3 2" xfId="3435" xr:uid="{97631815-379D-43CB-B643-625E56BC585C}"/>
    <cellStyle name="Normal 7 2 2 2 2 3 2 2" xfId="33377" xr:uid="{387A5358-B035-430E-95DD-2EF1E58E9B44}"/>
    <cellStyle name="Normal 7 2 2 2 2 3 2 3" xfId="45460" xr:uid="{1E15FBFE-7EB1-4034-B42B-202A1ACAEBE0}"/>
    <cellStyle name="Normal 7 2 2 2 2 3 3" xfId="41739" xr:uid="{2363874F-6DBF-46F3-8617-1A8598796E95}"/>
    <cellStyle name="Normal 7 2 2 2 2 3 4" xfId="24693" xr:uid="{5EA09CA7-F4F0-41B9-BC88-8EAA4CD1933A}"/>
    <cellStyle name="Normal 7 2 2 2 2 3 5" xfId="43719" xr:uid="{D04ECC89-8457-42DF-95DD-E17138EF553F}"/>
    <cellStyle name="Normal 7 2 2 2 2 4" xfId="2857" xr:uid="{F5DD6380-0A78-413A-9CD6-B7B8EDC819B7}"/>
    <cellStyle name="Normal 7 2 2 2 2 4 2" xfId="30421" xr:uid="{8AD6F263-8EB3-4322-99BF-F4EBF57A927A}"/>
    <cellStyle name="Normal 7 2 2 2 2 4 3" xfId="22336" xr:uid="{771821FE-2044-4052-9EA7-3FF41A45CB37}"/>
    <cellStyle name="Normal 7 2 2 2 2 4 4" xfId="44882" xr:uid="{39BF0228-150B-47F1-9F27-97CD4D5E122D}"/>
    <cellStyle name="Normal 7 2 2 2 2 5" xfId="4806" xr:uid="{9CB28573-EE51-4D85-9ED9-E575FCE8DCD7}"/>
    <cellStyle name="Normal 7 2 2 2 2 5 2" xfId="28458" xr:uid="{4301A5BE-C9C1-4B8D-A8D4-BAEAC3615E99}"/>
    <cellStyle name="Normal 7 2 2 2 2 5 3" xfId="46809" xr:uid="{D98253F1-0866-4895-B315-915F8BEFEDB6}"/>
    <cellStyle name="Normal 7 2 2 2 2 6" xfId="5766" xr:uid="{DEBDD731-B614-4078-BE6E-A6EE44111814}"/>
    <cellStyle name="Normal 7 2 2 2 2 6 2" xfId="37779" xr:uid="{6BFEF25E-080E-4293-AF58-ED347B0AF89A}"/>
    <cellStyle name="Normal 7 2 2 2 2 6 3" xfId="47764" xr:uid="{62BED8BA-B067-4E0B-B7CE-95C9DD589224}"/>
    <cellStyle name="Normal 7 2 2 2 2 7" xfId="20747" xr:uid="{08160BB7-9B92-4A0D-B9E3-40B432CAB096}"/>
    <cellStyle name="Normal 7 2 2 2 2 8" xfId="43141" xr:uid="{A0177CD2-4F16-4840-BCAB-916A6B5D8FCB}"/>
    <cellStyle name="Normal 7 2 2 2 3" xfId="787" xr:uid="{3A086FDD-9C0F-49B6-9D9F-D0D713DBA81E}"/>
    <cellStyle name="Normal 7 2 2 2 3 2" xfId="1935" xr:uid="{4B54A852-B8C5-4EDF-9171-13A4C278B599}"/>
    <cellStyle name="Normal 7 2 2 2 3 2 2" xfId="3699" xr:uid="{E7F4E0E8-A04F-4F33-B19B-BA6AB329D99B}"/>
    <cellStyle name="Normal 7 2 2 2 3 2 2 2" xfId="31647" xr:uid="{C64482EA-27A2-4831-9F45-65EC1F18AD5E}"/>
    <cellStyle name="Normal 7 2 2 2 3 2 2 3" xfId="45724" xr:uid="{300DEA17-8C84-44D4-85B1-812C48E9E240}"/>
    <cellStyle name="Normal 7 2 2 2 3 2 3" xfId="39202" xr:uid="{EAE6BAC1-ECC0-4781-9106-B589841D3738}"/>
    <cellStyle name="Normal 7 2 2 2 3 2 4" xfId="23319" xr:uid="{ACD95B43-6402-4500-9079-4C0B736B5133}"/>
    <cellStyle name="Normal 7 2 2 2 3 2 5" xfId="43983" xr:uid="{FDBF2E36-05DC-4BBD-BAC9-799661B91A99}"/>
    <cellStyle name="Normal 7 2 2 2 3 3" xfId="2602" xr:uid="{6EB8EA03-AC0B-4D48-91E3-4D24788FA0D5}"/>
    <cellStyle name="Normal 7 2 2 2 3 3 2" xfId="34817" xr:uid="{EBF62B98-8A52-4BB6-A81C-04C68DDA6260}"/>
    <cellStyle name="Normal 7 2 2 2 3 3 3" xfId="41186" xr:uid="{2B1F775A-D876-4C66-9992-81A794538D06}"/>
    <cellStyle name="Normal 7 2 2 2 3 3 4" xfId="25861" xr:uid="{615D548E-2D4E-481F-A1E0-9BDBDCAB9EA6}"/>
    <cellStyle name="Normal 7 2 2 2 3 3 5" xfId="44627" xr:uid="{03481FFB-A78F-4EBC-8A31-C04FEB78F1BD}"/>
    <cellStyle name="Normal 7 2 2 2 3 4" xfId="5070" xr:uid="{92DE5D81-DB45-493D-940A-0DCDED064802}"/>
    <cellStyle name="Normal 7 2 2 2 3 4 2" xfId="29825" xr:uid="{25B4DE6E-E4B6-407C-B3F7-67AE8BB20F08}"/>
    <cellStyle name="Normal 7 2 2 2 3 4 3" xfId="21836" xr:uid="{6FD0A6EE-8A1A-4BB0-93BB-F5A2866271AF}"/>
    <cellStyle name="Normal 7 2 2 2 3 4 4" xfId="47073" xr:uid="{0072C00B-7931-4E3A-80E5-84BDFEADC240}"/>
    <cellStyle name="Normal 7 2 2 2 3 5" xfId="27893" xr:uid="{257385D7-E740-4632-B871-1449160DC01D}"/>
    <cellStyle name="Normal 7 2 2 2 3 6" xfId="37192" xr:uid="{267BBD13-15F7-40FE-8A85-9DEB4091591A}"/>
    <cellStyle name="Normal 7 2 2 2 3 7" xfId="20429" xr:uid="{D142C018-666F-4D67-A070-33ADA4EA472C}"/>
    <cellStyle name="Normal 7 2 2 2 3 8" xfId="42886" xr:uid="{1A64B515-546B-4F6E-B060-7DF74B823E68}"/>
    <cellStyle name="Normal 7 2 2 2 4" xfId="1372" xr:uid="{CF7C41E6-43EB-4621-A1FC-86DC4825DF66}"/>
    <cellStyle name="Normal 7 2 2 2 4 2" xfId="3179" xr:uid="{1D681CCA-151B-410A-ACF2-0E129FBD8923}"/>
    <cellStyle name="Normal 7 2 2 2 4 2 2" xfId="34108" xr:uid="{0BC15319-BC68-495C-A323-C97866BEA37D}"/>
    <cellStyle name="Normal 7 2 2 2 4 2 3" xfId="25291" xr:uid="{BD86B17B-8B05-4AB4-A6F0-EAB21EEB69CE}"/>
    <cellStyle name="Normal 7 2 2 2 4 2 4" xfId="45204" xr:uid="{9F1DE0DA-8BC7-4C58-96BD-D810CCBA6071}"/>
    <cellStyle name="Normal 7 2 2 2 4 3" xfId="31116" xr:uid="{1664460B-7A06-4E8E-8B5F-C5BF36811F0A}"/>
    <cellStyle name="Normal 7 2 2 2 4 4" xfId="38546" xr:uid="{6BBA0CFE-EDDB-4BBB-9D6C-EDFFC58AF7B8}"/>
    <cellStyle name="Normal 7 2 2 2 4 5" xfId="22898" xr:uid="{13B82A4C-A5C8-48E9-B5F4-36D0465B05C0}"/>
    <cellStyle name="Normal 7 2 2 2 4 6" xfId="43463" xr:uid="{4AD221F4-1AB7-43E8-8761-45B79761BC31}"/>
    <cellStyle name="Normal 7 2 2 2 5" xfId="2308" xr:uid="{A281FBDD-42E9-4B25-83E6-8475CF9D9F15}"/>
    <cellStyle name="Normal 7 2 2 2 5 2" xfId="32820" xr:uid="{B55CAC7F-8F69-4584-8833-9589EE8EE3B1}"/>
    <cellStyle name="Normal 7 2 2 2 5 3" xfId="40482" xr:uid="{18120E04-5740-4A9B-BCAD-E053CB1F158A}"/>
    <cellStyle name="Normal 7 2 2 2 5 4" xfId="24275" xr:uid="{99ECE18E-FC76-49C8-B17A-E45179A97C68}"/>
    <cellStyle name="Normal 7 2 2 2 5 5" xfId="44333" xr:uid="{C3CEE222-D316-4793-9AF0-3972984DB757}"/>
    <cellStyle name="Normal 7 2 2 2 6" xfId="4550" xr:uid="{F6BC3FD5-E4F9-45E5-997D-A04D22F05602}"/>
    <cellStyle name="Normal 7 2 2 2 6 2" xfId="29218" xr:uid="{08D89929-27EF-4CF4-9782-ABACBD52C7D9}"/>
    <cellStyle name="Normal 7 2 2 2 6 3" xfId="21299" xr:uid="{5BA06848-D50A-441D-90AB-D3F96CDAC2D4}"/>
    <cellStyle name="Normal 7 2 2 2 6 4" xfId="46553" xr:uid="{885C9DF7-B432-4C90-AA4C-5A3D3AE24249}"/>
    <cellStyle name="Normal 7 2 2 2 7" xfId="5765" xr:uid="{FB21D859-78EC-4B78-B17E-528C157AB542}"/>
    <cellStyle name="Normal 7 2 2 2 7 2" xfId="27308" xr:uid="{45815092-FEDC-4728-A0DF-ED9EF1E80160}"/>
    <cellStyle name="Normal 7 2 2 2 7 3" xfId="47763" xr:uid="{A863DF89-E1AA-4BA8-AC6B-D8D101E3BA09}"/>
    <cellStyle name="Normal 7 2 2 2 8" xfId="5972" xr:uid="{F1AC2961-6945-4A01-BDE1-92CFDE0AF85C}"/>
    <cellStyle name="Normal 7 2 2 2 8 2" xfId="36450" xr:uid="{4D23034D-3744-4C80-AFB1-DF7EF3517707}"/>
    <cellStyle name="Normal 7 2 2 2 8 3" xfId="47969" xr:uid="{73C3D5D6-A44B-4B0B-839C-E7370B8B3687}"/>
    <cellStyle name="Normal 7 2 2 2 9" xfId="20097" xr:uid="{53334740-86E5-4E1C-853E-5DE22AE91158}"/>
    <cellStyle name="Normal 7 2 2 3" xfId="690" xr:uid="{29A9FF18-3206-4C7B-9DC5-76976E37CAF5}"/>
    <cellStyle name="Normal 7 2 2 3 10" xfId="7420" xr:uid="{D50FBE5E-C042-4BF7-A8C6-F2BD7C78665F}"/>
    <cellStyle name="Normal 7 2 2 3 2" xfId="20858" xr:uid="{0BBD6F16-4BBA-4B5D-AAF7-CDC60FEAC279}"/>
    <cellStyle name="Normal 7 2 2 3 2 2" xfId="23850" xr:uid="{CCF76225-B6F5-4D1F-BD1E-F3F3C70D8AA5}"/>
    <cellStyle name="Normal 7 2 2 3 2 2 2" xfId="26535" xr:uid="{6961E92A-061F-42C0-8B56-897D23934246}"/>
    <cellStyle name="Normal 7 2 2 3 2 2 2 2" xfId="35590" xr:uid="{DE808AA4-E09C-4ABA-B7CC-C925A59FA2B7}"/>
    <cellStyle name="Normal 7 2 2 3 2 2 3" xfId="32318" xr:uid="{E1BB6C10-1622-4EC8-B7EF-BD5E501B2E19}"/>
    <cellStyle name="Normal 7 2 2 3 2 2 4" xfId="39935" xr:uid="{CF38BCBC-EE7A-4A97-8EA9-07F7DB99BF58}"/>
    <cellStyle name="Normal 7 2 2 3 2 3" xfId="24814" xr:uid="{9F52029F-9379-4DC2-AF54-E427B7B623C0}"/>
    <cellStyle name="Normal 7 2 2 3 2 3 2" xfId="33560" xr:uid="{21EE8D05-17E3-409E-AA4B-E66309E5BFCC}"/>
    <cellStyle name="Normal 7 2 2 3 2 3 3" xfId="41919" xr:uid="{D7620735-54EE-4151-B9CE-3BFCE472BACA}"/>
    <cellStyle name="Normal 7 2 2 3 2 4" xfId="22510" xr:uid="{35ED482C-8748-473C-8121-E12194D23430}"/>
    <cellStyle name="Normal 7 2 2 3 2 4 2" xfId="30617" xr:uid="{82B57F79-77CB-4B24-8EBE-D067B6F31366}"/>
    <cellStyle name="Normal 7 2 2 3 2 5" xfId="28641" xr:uid="{F0180766-9114-4DBC-8F60-549523B2604D}"/>
    <cellStyle name="Normal 7 2 2 3 2 6" xfId="37975" xr:uid="{885053E3-3CEB-4A02-9751-72E5F23530DD}"/>
    <cellStyle name="Normal 7 2 2 3 3" xfId="20540" xr:uid="{C9192EBC-3DEF-4AB9-8F91-7FFBBC8BA256}"/>
    <cellStyle name="Normal 7 2 2 3 3 2" xfId="23495" xr:uid="{CE3B8F7B-27EC-4853-A6B0-994192AEECD7}"/>
    <cellStyle name="Normal 7 2 2 3 3 2 2" xfId="31826" xr:uid="{858E42A7-47EC-43A0-94AF-82519EE317D2}"/>
    <cellStyle name="Normal 7 2 2 3 3 2 3" xfId="39378" xr:uid="{9AE18CE6-CC9C-44FC-BFD9-C48D36E5F34A}"/>
    <cellStyle name="Normal 7 2 2 3 3 3" xfId="26041" xr:uid="{1AD0CC73-8E66-43C1-A5C7-BEC638B63636}"/>
    <cellStyle name="Normal 7 2 2 3 3 3 2" xfId="35010" xr:uid="{89C8A40C-8839-45D6-83F4-23D74985A805}"/>
    <cellStyle name="Normal 7 2 2 3 3 3 3" xfId="41376" xr:uid="{69AC2851-4B7B-4D46-A4E1-159C0484ACE9}"/>
    <cellStyle name="Normal 7 2 2 3 3 4" xfId="22017" xr:uid="{FAEDD44B-5C91-4642-9020-646FD20FBB63}"/>
    <cellStyle name="Normal 7 2 2 3 3 4 2" xfId="30028" xr:uid="{131459D8-620F-45E6-8613-7179923C7A95}"/>
    <cellStyle name="Normal 7 2 2 3 3 5" xfId="28087" xr:uid="{1D460111-F7D8-44C2-9E15-2AFEE2FE2AC4}"/>
    <cellStyle name="Normal 7 2 2 3 3 6" xfId="37395" xr:uid="{5CBC3D02-6D69-401E-A1B8-944A4D86CCE5}"/>
    <cellStyle name="Normal 7 2 2 3 4" xfId="23021" xr:uid="{C18DAB51-7C7B-4D03-8C7E-7356523E7808}"/>
    <cellStyle name="Normal 7 2 2 3 4 2" xfId="25474" xr:uid="{FA3C2975-DCB4-4618-92DE-ECC7E7163609}"/>
    <cellStyle name="Normal 7 2 2 3 4 2 2" xfId="34305" xr:uid="{130AEFA6-6C4A-43EB-B45F-9C0D90437B79}"/>
    <cellStyle name="Normal 7 2 2 3 4 3" xfId="31298" xr:uid="{771D59DB-0348-4B13-BD30-E1A07AF9B502}"/>
    <cellStyle name="Normal 7 2 2 3 4 4" xfId="38739" xr:uid="{8DD6C1CF-0AE8-4A05-B01D-8EE8FF2199D9}"/>
    <cellStyle name="Normal 7 2 2 3 5" xfId="24455" xr:uid="{C92F9B0E-7A6D-41A1-8C69-7E9FF1FCF534}"/>
    <cellStyle name="Normal 7 2 2 3 5 2" xfId="33007" xr:uid="{4BC165FA-8B2E-4691-A7D5-67E01149A6F4}"/>
    <cellStyle name="Normal 7 2 2 3 5 3" xfId="40666" xr:uid="{9A5FAFD3-67F4-46F0-B40F-8A32AF0D7AFF}"/>
    <cellStyle name="Normal 7 2 2 3 6" xfId="21479" xr:uid="{4EFD9179-FDA2-43BB-8032-5F98C98398E0}"/>
    <cellStyle name="Normal 7 2 2 3 6 2" xfId="29420" xr:uid="{1F903267-5EFD-4B8E-A05E-A74920A5717E}"/>
    <cellStyle name="Normal 7 2 2 3 7" xfId="27495" xr:uid="{CE62B0BA-B8B6-4A30-A4FE-F73B1C4D0CF9}"/>
    <cellStyle name="Normal 7 2 2 3 8" xfId="36651" xr:uid="{557D21EF-435E-46E5-A56B-CE6E2B00F108}"/>
    <cellStyle name="Normal 7 2 2 3 9" xfId="20201" xr:uid="{4CE3FA6D-400E-466F-8B14-CDC334B59D80}"/>
    <cellStyle name="Normal 7 2 2 4" xfId="804" xr:uid="{14B544A8-E4DF-430A-AF4F-85221C07F97F}"/>
    <cellStyle name="Normal 7 2 2 4 2" xfId="1949" xr:uid="{EBCEA7E6-5217-4C2F-8BE7-DA9708DDE637}"/>
    <cellStyle name="Normal 7 2 2 4 2 2" xfId="3712" xr:uid="{FF2F1222-B8E2-4F5E-A383-7C1B02BAB492}"/>
    <cellStyle name="Normal 7 2 2 4 2 2 2" xfId="35749" xr:uid="{728969D6-9657-4DF8-A4F5-87CA074C9E98}"/>
    <cellStyle name="Normal 7 2 2 4 2 2 3" xfId="40094" xr:uid="{734EEE86-C6CD-4E56-9522-7366B5051D65}"/>
    <cellStyle name="Normal 7 2 2 4 2 2 4" xfId="26663" xr:uid="{827A49DC-BCA5-4EC7-9265-0B6BADDD3D95}"/>
    <cellStyle name="Normal 7 2 2 4 2 2 5" xfId="45737" xr:uid="{D13CB3CF-FDE2-4055-B6E9-6B973AB05537}"/>
    <cellStyle name="Normal 7 2 2 4 2 3" xfId="5083" xr:uid="{8D2543E9-94D9-4E2B-9626-172D88D0FB36}"/>
    <cellStyle name="Normal 7 2 2 4 2 3 2" xfId="42078" xr:uid="{8E742638-0206-4CA0-B226-4681A5B26BA7}"/>
    <cellStyle name="Normal 7 2 2 4 2 3 3" xfId="32440" xr:uid="{83BA319E-0807-4C6E-90A6-6644FAE1DF1D}"/>
    <cellStyle name="Normal 7 2 2 4 2 3 4" xfId="47086" xr:uid="{2FC42988-1D44-447E-AB1D-28817DD32A69}"/>
    <cellStyle name="Normal 7 2 2 4 2 4" xfId="38128" xr:uid="{58CE9706-14F4-476E-B9EA-A555EBC0BCFE}"/>
    <cellStyle name="Normal 7 2 2 4 2 5" xfId="23943" xr:uid="{2317EF94-3C48-4909-8D90-3BC4AD6AE329}"/>
    <cellStyle name="Normal 7 2 2 4 2 6" xfId="43996" xr:uid="{DF8F64B5-06E2-4BED-8887-459E206AC6AB}"/>
    <cellStyle name="Normal 7 2 2 4 3" xfId="1387" xr:uid="{1EB29726-BA41-4E6B-AC9F-0E58DC9DF20A}"/>
    <cellStyle name="Normal 7 2 2 4 3 2" xfId="3194" xr:uid="{91C4D7AB-74A0-4F75-B2C4-0035AF8CC1A4}"/>
    <cellStyle name="Normal 7 2 2 4 3 2 2" xfId="34451" xr:uid="{4E857D4E-EB1C-44E7-B48A-7D08C20B1495}"/>
    <cellStyle name="Normal 7 2 2 4 3 2 3" xfId="45219" xr:uid="{95558C79-6621-415B-915E-94EB1BB01B79}"/>
    <cellStyle name="Normal 7 2 2 4 3 3" xfId="38882" xr:uid="{932FDC4F-F902-4B72-BC78-CB620BED6592}"/>
    <cellStyle name="Normal 7 2 2 4 3 4" xfId="25572" xr:uid="{D99A7D97-8B0F-45BB-82D8-62063B12C632}"/>
    <cellStyle name="Normal 7 2 2 4 3 5" xfId="43478" xr:uid="{823C5D9A-E0F3-4DA7-BA04-39866F1DD101}"/>
    <cellStyle name="Normal 7 2 2 4 4" xfId="2616" xr:uid="{8F2746C2-9753-4810-ACD0-960AD9C714DB}"/>
    <cellStyle name="Normal 7 2 2 4 4 2" xfId="33716" xr:uid="{73185AF4-1CE2-4776-9CC4-5F2FA5BB218D}"/>
    <cellStyle name="Normal 7 2 2 4 4 3" xfId="40825" xr:uid="{C6EC7194-75F4-4DC2-9249-FB1833BDA0C4}"/>
    <cellStyle name="Normal 7 2 2 4 4 4" xfId="24933" xr:uid="{0C216F60-C98D-443F-BFB6-AB5C6D801CCE}"/>
    <cellStyle name="Normal 7 2 2 4 4 5" xfId="44641" xr:uid="{D590FF22-759F-4156-A886-C7D1AEDD2935}"/>
    <cellStyle name="Normal 7 2 2 4 5" xfId="4565" xr:uid="{D840FE23-7161-4CE0-86B5-FFFAE2A62CBD}"/>
    <cellStyle name="Normal 7 2 2 4 5 2" xfId="30781" xr:uid="{B602B654-C8E1-469E-98B6-5B6EE751AE57}"/>
    <cellStyle name="Normal 7 2 2 4 5 3" xfId="22650" xr:uid="{777188C6-0D42-4EB9-A06D-28451EDFCC2C}"/>
    <cellStyle name="Normal 7 2 2 4 5 4" xfId="46568" xr:uid="{2FC31567-328E-4646-AFA2-CCEADD9CE146}"/>
    <cellStyle name="Normal 7 2 2 4 6" xfId="5767" xr:uid="{B6E5B8B8-FCAC-47A3-AFA4-68004BA60259}"/>
    <cellStyle name="Normal 7 2 2 4 6 2" xfId="28801" xr:uid="{8F2AB402-1721-41B9-B3E0-1086400E46C6}"/>
    <cellStyle name="Normal 7 2 2 4 6 3" xfId="47765" xr:uid="{17E80DBF-5C5E-48B3-9D68-6414A5C93EC6}"/>
    <cellStyle name="Normal 7 2 2 4 7" xfId="36817" xr:uid="{AD79D4D4-EFEB-4EE7-B297-B51280D0B0B8}"/>
    <cellStyle name="Normal 7 2 2 4 8" xfId="20931" xr:uid="{D6D5D71C-8296-4560-8952-A7C246923554}"/>
    <cellStyle name="Normal 7 2 2 4 9" xfId="42900" xr:uid="{0C46DD86-993B-40CD-B307-CD79FC5CE8BE}"/>
    <cellStyle name="Normal 7 2 2 5" xfId="302" xr:uid="{97F1E959-5CC6-462C-B940-1242B79B8C65}"/>
    <cellStyle name="Normal 7 2 2 5 2" xfId="1706" xr:uid="{24CC5AD9-BA9D-4CE5-9FD5-80963FB30139}"/>
    <cellStyle name="Normal 7 2 2 5 2 2" xfId="3483" xr:uid="{3C72C5F7-86F6-4F2A-AD5D-48C33DD40683}"/>
    <cellStyle name="Normal 7 2 2 5 2 2 2" xfId="35212" xr:uid="{568EDCE7-8E3F-4692-9F94-FF0A0914EE7E}"/>
    <cellStyle name="Normal 7 2 2 5 2 2 3" xfId="26198" xr:uid="{066FA57E-E8E0-4A08-9025-7082FBBCB4BB}"/>
    <cellStyle name="Normal 7 2 2 5 2 2 4" xfId="45508" xr:uid="{95FD01CD-3532-4F78-BAA5-A52037513F90}"/>
    <cellStyle name="Normal 7 2 2 5 2 3" xfId="31983" xr:uid="{D84322F1-5DA6-45E3-9FC3-744F10385453}"/>
    <cellStyle name="Normal 7 2 2 5 2 4" xfId="39565" xr:uid="{454ACDE2-86B5-4AE4-B79C-7E12873F2066}"/>
    <cellStyle name="Normal 7 2 2 5 2 5" xfId="23618" xr:uid="{F7E0A9AA-C856-476B-8B83-1D921513D41C}"/>
    <cellStyle name="Normal 7 2 2 5 2 6" xfId="43767" xr:uid="{01C67159-7DEA-4EBA-8CD0-780338637651}"/>
    <cellStyle name="Normal 7 2 2 5 3" xfId="2361" xr:uid="{67394AAC-D0CB-4AFE-A43E-01CD671A5A0A}"/>
    <cellStyle name="Normal 7 2 2 5 3 2" xfId="33199" xr:uid="{6739076B-27B6-4D78-A975-D4F7748DD6E6}"/>
    <cellStyle name="Normal 7 2 2 5 3 3" xfId="41564" xr:uid="{085665A1-B979-43F8-B073-26B3C0D8DD81}"/>
    <cellStyle name="Normal 7 2 2 5 3 4" xfId="24583" xr:uid="{E7A04519-902E-44EB-A166-CFFB37448867}"/>
    <cellStyle name="Normal 7 2 2 5 3 5" xfId="44386" xr:uid="{CEBE49EE-923F-4B4F-97C3-E1E375531E45}"/>
    <cellStyle name="Normal 7 2 2 5 4" xfId="4854" xr:uid="{E470EC97-E235-43E3-B664-8ED242354F49}"/>
    <cellStyle name="Normal 7 2 2 5 4 2" xfId="30231" xr:uid="{232FA358-593F-4E95-9191-C05DDE45716A}"/>
    <cellStyle name="Normal 7 2 2 5 4 3" xfId="22174" xr:uid="{4FD9B0F4-19C5-4DB1-8A68-D2F131D711EF}"/>
    <cellStyle name="Normal 7 2 2 5 4 4" xfId="46857" xr:uid="{FB11D6E5-765C-4EBD-A149-4B4FFBD94CA3}"/>
    <cellStyle name="Normal 7 2 2 5 5" xfId="28280" xr:uid="{DE4B5F65-547D-49BF-ABEA-8411C968D3A4}"/>
    <cellStyle name="Normal 7 2 2 5 6" xfId="37597" xr:uid="{0CEE1A2B-8754-47E1-8AD7-5703219898B2}"/>
    <cellStyle name="Normal 7 2 2 5 7" xfId="20652" xr:uid="{6B31070F-8C2D-4EA9-BD54-FF9821F9E37D}"/>
    <cellStyle name="Normal 7 2 2 5 8" xfId="42645" xr:uid="{DABF4ADA-3C8A-4730-BD8E-5AC0B663A077}"/>
    <cellStyle name="Normal 7 2 2 6" xfId="1100" xr:uid="{405B808A-69ED-4070-8576-287C3F810B2D}"/>
    <cellStyle name="Normal 7 2 2 6 2" xfId="2909" xr:uid="{A9DDBDF3-E4CA-4B0A-BC2A-DBC7FB1C6A16}"/>
    <cellStyle name="Normal 7 2 2 6 2 2" xfId="31480" xr:uid="{D94EB0AE-B60E-4308-9EAD-72834081C3EC}"/>
    <cellStyle name="Normal 7 2 2 6 2 3" xfId="39038" xr:uid="{4C1B00A1-CAAD-4C8C-9333-5012CDA55830}"/>
    <cellStyle name="Normal 7 2 2 6 2 4" xfId="23169" xr:uid="{50650F9B-F16B-4206-94ED-BB6013F61747}"/>
    <cellStyle name="Normal 7 2 2 6 2 5" xfId="44934" xr:uid="{F7F7981A-E87B-4E1C-AA02-18677745B1C3}"/>
    <cellStyle name="Normal 7 2 2 6 3" xfId="25701" xr:uid="{92FDFE33-A0BE-4648-B780-BCD69CBC353B}"/>
    <cellStyle name="Normal 7 2 2 6 3 2" xfId="34628" xr:uid="{5777A571-E3BD-46F0-9933-0AE25839904F}"/>
    <cellStyle name="Normal 7 2 2 6 3 3" xfId="41000" xr:uid="{4345847A-FBA4-463F-8400-814BF7968191}"/>
    <cellStyle name="Normal 7 2 2 6 4" xfId="21661" xr:uid="{E9B82F62-365A-4EBE-8C5D-AB4E4E6A5B54}"/>
    <cellStyle name="Normal 7 2 2 6 4 2" xfId="29626" xr:uid="{0171F6E7-166D-4762-8C3E-3B95ED168381}"/>
    <cellStyle name="Normal 7 2 2 6 5" xfId="27704" xr:uid="{33D01ED6-0DC1-429A-BA3B-6A6C2E618AC2}"/>
    <cellStyle name="Normal 7 2 2 6 6" xfId="36994" xr:uid="{80088128-9C3D-4076-A956-D1483B547019}"/>
    <cellStyle name="Normal 7 2 2 6 7" xfId="20326" xr:uid="{60F0C63D-F6EC-443D-B80A-2DB9824C73F2}"/>
    <cellStyle name="Normal 7 2 2 6 8" xfId="43193" xr:uid="{CC2ADC65-1A1B-45FB-A6D3-D07CDD4ECF47}"/>
    <cellStyle name="Normal 7 2 2 7" xfId="1131" xr:uid="{819852F2-4F58-47F1-AB16-20E38F434FD4}"/>
    <cellStyle name="Normal 7 2 2 7 2" xfId="2938" xr:uid="{41AE4207-7D42-4891-93D3-EBAB84822A2B}"/>
    <cellStyle name="Normal 7 2 2 7 2 2" xfId="33927" xr:uid="{B6E52A1F-4309-4ED2-8644-B10746A1509F}"/>
    <cellStyle name="Normal 7 2 2 7 2 3" xfId="25123" xr:uid="{C783FA86-3E9E-4601-A93C-A63F574AB5F9}"/>
    <cellStyle name="Normal 7 2 2 7 2 4" xfId="44963" xr:uid="{B2E8746E-625D-4422-BF97-B4C43D700D27}"/>
    <cellStyle name="Normal 7 2 2 7 3" xfId="30950" xr:uid="{54E0BBC6-839B-4BC7-A1FD-4467016E4F01}"/>
    <cellStyle name="Normal 7 2 2 7 4" xfId="38368" xr:uid="{3DD633A4-97B7-4184-91A3-7BAD4C0E33D8}"/>
    <cellStyle name="Normal 7 2 2 7 5" xfId="22786" xr:uid="{AEA9EDE6-C101-4B9D-928C-429B6DE0122D}"/>
    <cellStyle name="Normal 7 2 2 7 6" xfId="43222" xr:uid="{44899D64-B449-4099-B9D5-51E37B2268E7}"/>
    <cellStyle name="Normal 7 2 2 8" xfId="2251" xr:uid="{51A52539-D838-453A-A016-2B257FC460CE}"/>
    <cellStyle name="Normal 7 2 2 8 2" xfId="32642" xr:uid="{85C53FE8-5107-4AB0-8F3B-53BAA9EF8899}"/>
    <cellStyle name="Normal 7 2 2 8 3" xfId="40307" xr:uid="{4745C3C3-3BDA-427C-8772-D6DD703FD093}"/>
    <cellStyle name="Normal 7 2 2 8 4" xfId="24124" xr:uid="{8F801810-A8F6-4400-B7A1-C73F0B5C474D}"/>
    <cellStyle name="Normal 7 2 2 8 5" xfId="44276" xr:uid="{B5C69F73-ED49-4635-A663-8175EFFD38FD}"/>
    <cellStyle name="Normal 7 2 2 9" xfId="4014" xr:uid="{AE69ADB4-8A31-4287-919D-C2FED5D31B01}"/>
    <cellStyle name="Normal 7 2 2 9 2" xfId="29016" xr:uid="{29FC3092-E4D2-4D3E-BD20-4AA25E74280F}"/>
    <cellStyle name="Normal 7 2 2 9 3" xfId="21124" xr:uid="{55386490-7DBD-4171-B9F3-49D3F9F875AB}"/>
    <cellStyle name="Normal 7 2 2 9 4" xfId="46019" xr:uid="{C6DD1DC3-4F18-4C76-A73A-688E742BBD6F}"/>
    <cellStyle name="Normal 7 2 20" xfId="42525" xr:uid="{DCF40714-1F2A-4504-84A1-278564B20363}"/>
    <cellStyle name="Normal 7 2 21" xfId="48020" xr:uid="{2C952CEC-A7DE-4912-872D-5807515B3D84}"/>
    <cellStyle name="Normal 7 2 3" xfId="200" xr:uid="{76FE93C2-3799-458A-98DE-A6F77C58C7E1}"/>
    <cellStyle name="Normal 7 2 3 10" xfId="4264" xr:uid="{1A866CC8-834D-48E3-A0F5-FAA6B27A518B}"/>
    <cellStyle name="Normal 7 2 3 10 2" xfId="46268" xr:uid="{5CA500DB-C54B-4B11-9C1D-355DEA1E510F}"/>
    <cellStyle name="Normal 7 2 3 11" xfId="5768" xr:uid="{4008D94B-8C17-467A-A8C7-A565448BCF45}"/>
    <cellStyle name="Normal 7 2 3 11 2" xfId="47766" xr:uid="{46DFED94-451E-41BB-9CAF-5B8E60A31857}"/>
    <cellStyle name="Normal 7 2 3 12" xfId="5897" xr:uid="{2F8563C1-6604-422E-96BE-93D8153434DC}"/>
    <cellStyle name="Normal 7 2 3 12 2" xfId="47894" xr:uid="{59136840-C080-4FB9-B954-1A0CA35A403A}"/>
    <cellStyle name="Normal 7 2 3 13" xfId="6053" xr:uid="{E65AB431-E200-45A8-9888-DB371A3ABB79}"/>
    <cellStyle name="Normal 7 2 3 14" xfId="42477" xr:uid="{F2C5AC87-D063-4D8E-AB1B-5B21ABD8F970}"/>
    <cellStyle name="Normal 7 2 3 15" xfId="42554" xr:uid="{872A40AA-0677-4A40-AEAC-CA270B2EB582}"/>
    <cellStyle name="Normal 7 2 3 16" xfId="48084" xr:uid="{7BC317E0-C0D3-4EC0-B562-F7B558F2AC31}"/>
    <cellStyle name="Normal 7 2 3 2" xfId="264" xr:uid="{DB6C77EE-6284-4FDA-87F3-866F0CEB646F}"/>
    <cellStyle name="Normal 7 2 3 2 2" xfId="1898" xr:uid="{DE755827-7DB4-4ED0-A753-8771755B4C1F}"/>
    <cellStyle name="Normal 7 2 3 2 2 2" xfId="15263" xr:uid="{94F12182-14C6-4940-B74C-C6EB86D73A4D}"/>
    <cellStyle name="Normal 7 2 3 2 3" xfId="2326" xr:uid="{A1A87EDC-18A8-46D7-9C73-941C218AEB0B}"/>
    <cellStyle name="Normal 7 2 3 2 3 2" xfId="18790" xr:uid="{A83B347D-EED1-4532-A23D-D04B94150929}"/>
    <cellStyle name="Normal 7 2 3 2 3 3" xfId="44351" xr:uid="{155A663F-7812-45D1-8D30-34EE9E8B5423}"/>
    <cellStyle name="Normal 7 2 3 2 4" xfId="5962" xr:uid="{017310FD-4187-405A-80B7-B87C03058B7A}"/>
    <cellStyle name="Normal 7 2 3 2 4 2" xfId="47959" xr:uid="{62EE5950-0E81-48D3-B50B-5DBDEC6D5462}"/>
    <cellStyle name="Normal 7 2 3 2 5" xfId="11684" xr:uid="{B55C2E68-8039-4885-9299-FACF1B55ED9C}"/>
    <cellStyle name="Normal 7 2 3 2 6" xfId="42610" xr:uid="{760673F8-B907-453C-8080-C9D8ECADB32A}"/>
    <cellStyle name="Normal 7 2 3 2 7" xfId="48106" xr:uid="{B1FBFDC9-DCF6-482B-8736-103B64CF0757}"/>
    <cellStyle name="Normal 7 2 3 3" xfId="691" xr:uid="{3404E0C6-AA89-46B0-AC64-5245457986B0}"/>
    <cellStyle name="Normal 7 2 3 3 2" xfId="1707" xr:uid="{8F812D4A-010B-4E6F-AEF1-8E93F8AB3681}"/>
    <cellStyle name="Normal 7 2 3 3 2 2" xfId="3484" xr:uid="{54272D8F-839B-4CE2-86DD-110D73DE915A}"/>
    <cellStyle name="Normal 7 2 3 3 2 2 2" xfId="45509" xr:uid="{519982D7-55EA-44C9-9925-3EF7183D795B}"/>
    <cellStyle name="Normal 7 2 3 3 2 3" xfId="13867" xr:uid="{C856ADA8-B779-46CF-8306-625AD72D0580}"/>
    <cellStyle name="Normal 7 2 3 3 2 4" xfId="43768" xr:uid="{0BA1CC8E-12E7-44D4-91D8-14EA9C525462}"/>
    <cellStyle name="Normal 7 2 3 3 3" xfId="4855" xr:uid="{A23C3B26-7A6A-4AFD-8815-731D13C26031}"/>
    <cellStyle name="Normal 7 2 3 3 3 2" xfId="17400" xr:uid="{94FBAF07-310F-4763-8250-9C12245DDAE6}"/>
    <cellStyle name="Normal 7 2 3 3 3 3" xfId="46858" xr:uid="{84EC5E80-3226-4EE5-93C8-78F63837F72C}"/>
    <cellStyle name="Normal 7 2 3 3 4" xfId="8708" xr:uid="{0C3C9122-B37A-4471-97E4-D34515AA20CD}"/>
    <cellStyle name="Normal 7 2 3 4" xfId="1050" xr:uid="{819C2EDE-8AD3-4C9A-8BA9-D9D0342CA54C}"/>
    <cellStyle name="Normal 7 2 3 4 2" xfId="2861" xr:uid="{055FC2BD-E059-4602-8CD6-61DC66FC9044}"/>
    <cellStyle name="Normal 7 2 3 4 2 2" xfId="44886" xr:uid="{6C61AB55-B4A5-4C57-B823-3A048595ED25}"/>
    <cellStyle name="Normal 7 2 3 4 3" xfId="6415" xr:uid="{E3603280-C989-4D02-A5B5-FCFFD0BDDF5E}"/>
    <cellStyle name="Normal 7 2 3 4 4" xfId="43145" xr:uid="{0A918F89-2EF2-42EE-A7E3-29465E80958E}"/>
    <cellStyle name="Normal 7 2 3 5" xfId="1090" xr:uid="{D666574C-BD0F-4D34-BA5B-0B1EB1AFF79A}"/>
    <cellStyle name="Normal 7 2 3 5 2" xfId="2899" xr:uid="{93D25F2B-437B-4DAD-8AA7-28FABF3A2026}"/>
    <cellStyle name="Normal 7 2 3 5 2 2" xfId="44924" xr:uid="{EA495B7E-F1E0-4FB9-9EDC-04511BB92B56}"/>
    <cellStyle name="Normal 7 2 3 5 3" xfId="43183" xr:uid="{626D196B-4059-4906-9B79-0F153AAD4D77}"/>
    <cellStyle name="Normal 7 2 3 6" xfId="2270" xr:uid="{3C542EE2-272A-45F4-BC04-C4F2CF076DBE}"/>
    <cellStyle name="Normal 7 2 3 6 2" xfId="44295" xr:uid="{FE5B8DDF-6A5D-4F3C-9053-5C4D494284E4}"/>
    <cellStyle name="Normal 7 2 3 7" xfId="4032" xr:uid="{3639ACEF-8138-4A3A-8015-2540A6E75C08}"/>
    <cellStyle name="Normal 7 2 3 7 2" xfId="46037" xr:uid="{03582BBD-8CA7-43C0-9A10-99683550FFDF}"/>
    <cellStyle name="Normal 7 2 3 8" xfId="4110" xr:uid="{47C2D609-CB75-40E3-BF69-22CA80D388CF}"/>
    <cellStyle name="Normal 7 2 3 8 2" xfId="46114" xr:uid="{C22F596B-F8AE-4454-845D-BDB0C2B63735}"/>
    <cellStyle name="Normal 7 2 3 9" xfId="4187" xr:uid="{19F510A6-87BA-4348-B855-C8B3984284DF}"/>
    <cellStyle name="Normal 7 2 3 9 2" xfId="46191" xr:uid="{851BCC16-CFA5-4A98-956B-0B5E72C22956}"/>
    <cellStyle name="Normal 7 2 4" xfId="234" xr:uid="{27EFDF4B-C884-40D2-8298-B33B518F3D2D}"/>
    <cellStyle name="Normal 7 2 4 10" xfId="9565" xr:uid="{08C23789-4670-4551-B6BB-03CCA9C36F57}"/>
    <cellStyle name="Normal 7 2 4 11" xfId="42580" xr:uid="{CE7ACF85-92C3-4283-8F70-72BDEB4455B9}"/>
    <cellStyle name="Normal 7 2 4 12" xfId="48048" xr:uid="{A323D6D6-22D4-4563-89A5-DE242F442CDE}"/>
    <cellStyle name="Normal 7 2 4 2" xfId="1041" xr:uid="{BB8F7953-D3A7-4CE5-8C92-E31A13592A56}"/>
    <cellStyle name="Normal 7 2 4 2 2" xfId="2183" xr:uid="{8B8B70D7-3219-4A4C-A4C8-55D76FEF94F7}"/>
    <cellStyle name="Normal 7 2 4 2 2 2" xfId="3946" xr:uid="{7C900523-CB73-4DB9-9807-1DD3A29C4389}"/>
    <cellStyle name="Normal 7 2 4 2 2 2 2" xfId="35274" xr:uid="{3BDFD5A1-C1A4-4E03-818C-6480584617B3}"/>
    <cellStyle name="Normal 7 2 4 2 2 2 3" xfId="26255" xr:uid="{70CB31CB-F0FA-40F0-B81A-3ED7F3CF2852}"/>
    <cellStyle name="Normal 7 2 4 2 2 2 4" xfId="45971" xr:uid="{45AE61D4-A5F9-4F93-8356-D3B8D5212FA2}"/>
    <cellStyle name="Normal 7 2 4 2 2 3" xfId="5317" xr:uid="{CC6D1B1E-E0B1-4280-87AF-25B711536ACF}"/>
    <cellStyle name="Normal 7 2 4 2 2 3 2" xfId="32040" xr:uid="{4D3AC2D5-DFAB-46DC-B674-6A1F5435BB6C}"/>
    <cellStyle name="Normal 7 2 4 2 2 3 3" xfId="47320" xr:uid="{69B1BFFB-E3DB-45E4-9096-DFF3EC9EE90E}"/>
    <cellStyle name="Normal 7 2 4 2 2 4" xfId="39627" xr:uid="{97C626C6-897B-46EB-8153-BCF52D749182}"/>
    <cellStyle name="Normal 7 2 4 2 2 5" xfId="23672" xr:uid="{8691B9DC-1BA0-47FF-A515-A0632168D4D5}"/>
    <cellStyle name="Normal 7 2 4 2 2 6" xfId="44230" xr:uid="{C08993EF-745F-405B-8DA6-65084C68E937}"/>
    <cellStyle name="Normal 7 2 4 2 3" xfId="1624" xr:uid="{F662F2EE-060A-4B05-B21D-F6F9A9072A25}"/>
    <cellStyle name="Normal 7 2 4 2 3 2" xfId="3431" xr:uid="{28722D4D-491C-4F5A-A0E1-48522F2CDC74}"/>
    <cellStyle name="Normal 7 2 4 2 3 2 2" xfId="33260" xr:uid="{F2E9E8CC-3D79-4ACB-BF76-F62F5DC5B358}"/>
    <cellStyle name="Normal 7 2 4 2 3 2 3" xfId="45456" xr:uid="{3FDAA376-41E7-4A0F-BA26-396CF4FBA5DC}"/>
    <cellStyle name="Normal 7 2 4 2 3 3" xfId="41625" xr:uid="{6848116B-6369-4338-928C-DF26BFE890BB}"/>
    <cellStyle name="Normal 7 2 4 2 3 4" xfId="24637" xr:uid="{8C2D8E4B-59D2-4724-AC8A-3F74D3F37330}"/>
    <cellStyle name="Normal 7 2 4 2 3 5" xfId="43715" xr:uid="{5D29FE97-1D61-490A-A99E-DE4799D5E8AC}"/>
    <cellStyle name="Normal 7 2 4 2 4" xfId="2853" xr:uid="{68F1ADC6-EE17-45A6-876A-E23DCC836FCF}"/>
    <cellStyle name="Normal 7 2 4 2 4 2" xfId="30293" xr:uid="{7ECED0AB-11C8-4851-9C8A-F5D0C0925465}"/>
    <cellStyle name="Normal 7 2 4 2 4 3" xfId="22231" xr:uid="{3E5B69E1-12AF-4557-B7A6-0DBD3EFDA79F}"/>
    <cellStyle name="Normal 7 2 4 2 4 4" xfId="44878" xr:uid="{93D4FD62-6E4F-4BEC-B82C-EDB810D89676}"/>
    <cellStyle name="Normal 7 2 4 2 5" xfId="4802" xr:uid="{C8E62941-6B75-4BB6-B417-45ACB62D92E4}"/>
    <cellStyle name="Normal 7 2 4 2 5 2" xfId="28341" xr:uid="{F3339E6E-1E83-4D3B-B4FA-554BB056694B}"/>
    <cellStyle name="Normal 7 2 4 2 5 3" xfId="46805" xr:uid="{BBF2D5BE-633C-434F-A6E1-D0E7C39B65C3}"/>
    <cellStyle name="Normal 7 2 4 2 6" xfId="5770" xr:uid="{F43FCF94-2CE0-4809-AF90-B7F842C71A94}"/>
    <cellStyle name="Normal 7 2 4 2 6 2" xfId="37659" xr:uid="{71000D52-7E48-46DA-A04F-B7579E0EAEBD}"/>
    <cellStyle name="Normal 7 2 4 2 6 3" xfId="47768" xr:uid="{542AF897-2A5E-4427-B5AF-53970C65FEF2}"/>
    <cellStyle name="Normal 7 2 4 2 7" xfId="20695" xr:uid="{BA838457-D208-4026-86ED-7FA7AC0E477B}"/>
    <cellStyle name="Normal 7 2 4 2 8" xfId="43137" xr:uid="{BE1ED800-6368-4D99-AC10-3E7753E2A80D}"/>
    <cellStyle name="Normal 7 2 4 3" xfId="776" xr:uid="{57AAB306-AE96-43DF-B632-771356828ECD}"/>
    <cellStyle name="Normal 7 2 4 3 2" xfId="1931" xr:uid="{4AFDA8E6-7EAB-4D37-8789-89FCBAA5DB8D}"/>
    <cellStyle name="Normal 7 2 4 3 2 2" xfId="3696" xr:uid="{3BC51EE6-738D-4918-81B2-DA06E68FC589}"/>
    <cellStyle name="Normal 7 2 4 3 2 2 2" xfId="31540" xr:uid="{889F4C4E-8CB0-4927-8D76-99118B8CA8BE}"/>
    <cellStyle name="Normal 7 2 4 3 2 2 3" xfId="45721" xr:uid="{ADFF3969-BE4C-416F-832D-F2E6C726D1C5}"/>
    <cellStyle name="Normal 7 2 4 3 2 3" xfId="39098" xr:uid="{63EC06CF-3BF1-494D-84B0-39678B79291F}"/>
    <cellStyle name="Normal 7 2 4 3 2 4" xfId="23226" xr:uid="{6028451E-3C67-4F10-A65A-41540D5A045B}"/>
    <cellStyle name="Normal 7 2 4 3 2 5" xfId="43980" xr:uid="{3AD388A6-E76D-46CE-8A00-A04664718123}"/>
    <cellStyle name="Normal 7 2 4 3 3" xfId="2598" xr:uid="{7277AF9A-F63E-4F7A-95DA-CB03AD389DC0}"/>
    <cellStyle name="Normal 7 2 4 3 3 2" xfId="34699" xr:uid="{D992E7C7-57CE-4211-ABBF-2D3AE073AF56}"/>
    <cellStyle name="Normal 7 2 4 3 3 3" xfId="41071" xr:uid="{109BC5A3-8DA5-4E51-BE1B-48903CE15931}"/>
    <cellStyle name="Normal 7 2 4 3 3 4" xfId="25767" xr:uid="{18C121EC-4F62-4ADD-A2F3-C02B113B11C7}"/>
    <cellStyle name="Normal 7 2 4 3 3 5" xfId="44623" xr:uid="{91D194F1-F300-435F-9D27-5E7F973BF074}"/>
    <cellStyle name="Normal 7 2 4 3 4" xfId="5067" xr:uid="{D34D40FF-E649-421E-849A-8501C03E352B}"/>
    <cellStyle name="Normal 7 2 4 3 4 2" xfId="29697" xr:uid="{62B92353-9170-4070-86D8-7B7AA142EAEC}"/>
    <cellStyle name="Normal 7 2 4 3 4 3" xfId="21730" xr:uid="{55633521-1CD0-408C-AE0B-9B0EC6F4CF7E}"/>
    <cellStyle name="Normal 7 2 4 3 4 4" xfId="47070" xr:uid="{45345347-DE95-46CB-884B-61E1F1BFFFEC}"/>
    <cellStyle name="Normal 7 2 4 3 5" xfId="27775" xr:uid="{0CB9394C-2630-4590-A5EA-CDD93688DE09}"/>
    <cellStyle name="Normal 7 2 4 3 6" xfId="37065" xr:uid="{7C6D8DE1-2AB0-43A9-9986-4DF6954C3F00}"/>
    <cellStyle name="Normal 7 2 4 3 7" xfId="20370" xr:uid="{D77B5169-8568-4D5F-A735-207EEC41979C}"/>
    <cellStyle name="Normal 7 2 4 3 8" xfId="42882" xr:uid="{463A77FD-CFA1-4216-AC00-2695CE18B502}"/>
    <cellStyle name="Normal 7 2 4 4" xfId="1368" xr:uid="{F8795171-2779-485E-8182-88D86F84A17D}"/>
    <cellStyle name="Normal 7 2 4 4 2" xfId="3175" xr:uid="{EF0D6858-277C-48C3-BD25-867BFC67392B}"/>
    <cellStyle name="Normal 7 2 4 4 2 2" xfId="33986" xr:uid="{D2B551FF-CFC0-4FCB-87DB-63C96CFC90C0}"/>
    <cellStyle name="Normal 7 2 4 4 2 3" xfId="25180" xr:uid="{0D43568D-A4C7-43AA-8B0A-7388A43C4B66}"/>
    <cellStyle name="Normal 7 2 4 4 2 4" xfId="45200" xr:uid="{94A54D46-437F-4C7E-A088-341F17C331FB}"/>
    <cellStyle name="Normal 7 2 4 4 3" xfId="31007" xr:uid="{C8AD23D9-AB2D-44E3-8539-D1674B4308FB}"/>
    <cellStyle name="Normal 7 2 4 4 4" xfId="38429" xr:uid="{6843C4A9-2195-42C1-9A90-8F1B2510DCC6}"/>
    <cellStyle name="Normal 7 2 4 4 5" xfId="22836" xr:uid="{289B5DA9-350C-4881-A76B-1464959327EE}"/>
    <cellStyle name="Normal 7 2 4 4 6" xfId="43459" xr:uid="{B359FC72-B9F5-439A-ACD1-EA599E8C25B8}"/>
    <cellStyle name="Normal 7 2 4 5" xfId="2296" xr:uid="{1C3B0C90-BED7-47F7-88BB-098E7D261F1C}"/>
    <cellStyle name="Normal 7 2 4 5 2" xfId="32703" xr:uid="{062E2CA4-D049-4336-A4D1-87103418B58C}"/>
    <cellStyle name="Normal 7 2 4 5 3" xfId="40368" xr:uid="{0A0AF096-561B-49F3-B914-477ECFA5EC31}"/>
    <cellStyle name="Normal 7 2 4 5 4" xfId="24180" xr:uid="{B116CD53-331B-4CC4-A3AB-56EB70E3F7CF}"/>
    <cellStyle name="Normal 7 2 4 5 5" xfId="44321" xr:uid="{296DCDE6-DD52-4A72-A0B7-6D11469F44D0}"/>
    <cellStyle name="Normal 7 2 4 6" xfId="4546" xr:uid="{05639EEA-218C-40BF-9F7C-1C3D9C6E8A7C}"/>
    <cellStyle name="Normal 7 2 4 6 2" xfId="29090" xr:uid="{75A4E579-5881-418D-9ED1-36F68932F31D}"/>
    <cellStyle name="Normal 7 2 4 6 3" xfId="21187" xr:uid="{45B010F9-69DE-4C92-A50C-FC7E47CDA357}"/>
    <cellStyle name="Normal 7 2 4 6 4" xfId="46549" xr:uid="{9A3CC4E2-3CA8-4302-A9FA-180546AFC60E}"/>
    <cellStyle name="Normal 7 2 4 7" xfId="5769" xr:uid="{ADAD37CD-E549-47BB-97D6-56E433253A5B}"/>
    <cellStyle name="Normal 7 2 4 7 2" xfId="27192" xr:uid="{BEDAA289-2275-4557-96A1-DB52E9513E64}"/>
    <cellStyle name="Normal 7 2 4 7 3" xfId="47767" xr:uid="{8E6853F7-8777-4A28-8360-2AAA56866BF2}"/>
    <cellStyle name="Normal 7 2 4 8" xfId="5931" xr:uid="{71B78B60-9C93-48E7-AF98-CA353DDD16C8}"/>
    <cellStyle name="Normal 7 2 4 8 2" xfId="36329" xr:uid="{36BEFAEC-F92D-4629-B655-03BA7D7F5147}"/>
    <cellStyle name="Normal 7 2 4 8 3" xfId="47928" xr:uid="{47234DFD-0C8E-482C-B7EF-A2BBB58B77C5}"/>
    <cellStyle name="Normal 7 2 4 9" xfId="20057" xr:uid="{EB890703-278C-4D4A-B4CF-B4DCBD3523A2}"/>
    <cellStyle name="Normal 7 2 5" xfId="689" xr:uid="{B84E1ABA-C4F4-4003-96F3-02C456834632}"/>
    <cellStyle name="Normal 7 2 5 10" xfId="10387" xr:uid="{B04B14F8-5633-4C2A-B376-8824A53817DF}"/>
    <cellStyle name="Normal 7 2 5 2" xfId="20794" xr:uid="{FC2DD02C-A81F-4855-A5B3-293F32ADB34B}"/>
    <cellStyle name="Normal 7 2 5 2 2" xfId="23782" xr:uid="{AA8FD4BF-C040-4165-AFD1-13F122A39273}"/>
    <cellStyle name="Normal 7 2 5 2 2 2" xfId="26416" xr:uid="{D66C7FB1-95BB-4053-B4F0-950FA8AF89D7}"/>
    <cellStyle name="Normal 7 2 5 2 2 2 2" xfId="35463" xr:uid="{D2ED0ADB-AC70-45D4-BCB6-D4176CA433E6}"/>
    <cellStyle name="Normal 7 2 5 2 2 3" xfId="32200" xr:uid="{814057F6-CFFC-4FC8-AD55-1ADF84C78BA0}"/>
    <cellStyle name="Normal 7 2 5 2 2 4" xfId="39812" xr:uid="{BD700D17-F1B5-47EA-9399-FAC595253DB1}"/>
    <cellStyle name="Normal 7 2 5 2 3" xfId="24747" xr:uid="{739B8FA6-91DC-4572-B7BF-38E4EA900EE7}"/>
    <cellStyle name="Normal 7 2 5 2 3 2" xfId="33441" xr:uid="{A4295AE6-945D-4809-9CB8-6DCC7AE80FA0}"/>
    <cellStyle name="Normal 7 2 5 2 3 3" xfId="41803" xr:uid="{3169EF73-F227-484E-B062-06D277E1F1C5}"/>
    <cellStyle name="Normal 7 2 5 2 4" xfId="22396" xr:uid="{D6830DD1-9FF2-4A1D-AC95-0D4F8A8F5F9D}"/>
    <cellStyle name="Normal 7 2 5 2 4 2" xfId="30488" xr:uid="{36DDCA79-6395-4D8E-B0D1-719E1B7E8B74}"/>
    <cellStyle name="Normal 7 2 5 2 5" xfId="28522" xr:uid="{CC1F245F-4E14-445A-8B2D-16A196769D33}"/>
    <cellStyle name="Normal 7 2 5 2 6" xfId="37846" xr:uid="{46EB0BFF-3728-4247-9E56-B74C899B95D1}"/>
    <cellStyle name="Normal 7 2 5 3" xfId="20476" xr:uid="{482684AE-B877-473C-85C2-91F0CE1E20C9}"/>
    <cellStyle name="Normal 7 2 5 3 2" xfId="23380" xr:uid="{7F0AA066-6F7E-4DC8-99F4-B5076EB2FE06}"/>
    <cellStyle name="Normal 7 2 5 3 2 2" xfId="31708" xr:uid="{D7A493E3-B3B4-4B2E-829E-5ABB925D53FD}"/>
    <cellStyle name="Normal 7 2 5 3 2 3" xfId="39263" xr:uid="{DE8EAFFD-5286-42CE-A31D-A48EDA6E0D78}"/>
    <cellStyle name="Normal 7 2 5 3 3" xfId="25924" xr:uid="{49F44952-063C-4192-830A-FAF3C524A5CB}"/>
    <cellStyle name="Normal 7 2 5 3 3 2" xfId="34889" xr:uid="{617A79AB-47F8-444D-8EEB-87B0E62C5AD1}"/>
    <cellStyle name="Normal 7 2 5 3 3 3" xfId="41258" xr:uid="{44D2665A-DF13-4925-AFB3-796F4F041027}"/>
    <cellStyle name="Normal 7 2 5 3 4" xfId="21899" xr:uid="{24CA0CA4-CE92-4740-BBFC-B7F8E4528C05}"/>
    <cellStyle name="Normal 7 2 5 3 4 2" xfId="29897" xr:uid="{363C6BF0-EB15-40D9-8131-0A4081896B3A}"/>
    <cellStyle name="Normal 7 2 5 3 5" xfId="27965" xr:uid="{489DB9D1-8EDD-48F4-9BF0-5717C6D0BD21}"/>
    <cellStyle name="Normal 7 2 5 3 6" xfId="37264" xr:uid="{83103023-8B37-46AA-A3EB-F965F715B549}"/>
    <cellStyle name="Normal 7 2 5 4" xfId="22954" xr:uid="{2A81D9B2-DF7B-4517-A76D-759A74F049F7}"/>
    <cellStyle name="Normal 7 2 5 4 2" xfId="25355" xr:uid="{5BE80F2A-9980-4665-85CF-7FDFBBB6E30D}"/>
    <cellStyle name="Normal 7 2 5 4 2 2" xfId="34174" xr:uid="{0841E698-AFD4-4323-8C85-6D6088450270}"/>
    <cellStyle name="Normal 7 2 5 4 3" xfId="31180" xr:uid="{54C4F1F5-9B4A-4794-ABFC-F39265D54373}"/>
    <cellStyle name="Normal 7 2 5 4 4" xfId="38612" xr:uid="{4B7AA6B1-D5D4-422C-B7DF-C8FC8AF9056F}"/>
    <cellStyle name="Normal 7 2 5 5" xfId="24338" xr:uid="{5BC7FE6F-533F-4941-BABE-A02E22051139}"/>
    <cellStyle name="Normal 7 2 5 5 2" xfId="32887" xr:uid="{C9F77776-95AE-4E50-90C1-5BBE37407653}"/>
    <cellStyle name="Normal 7 2 5 5 3" xfId="40549" xr:uid="{0EA34740-89EE-420E-B0E7-43AFC1FFB9BD}"/>
    <cellStyle name="Normal 7 2 5 6" xfId="21363" xr:uid="{30698F2F-CAB0-4854-9646-25AA94F75B85}"/>
    <cellStyle name="Normal 7 2 5 6 2" xfId="29290" xr:uid="{9BBFF8F1-1AC5-43B4-928A-F42446507DCC}"/>
    <cellStyle name="Normal 7 2 5 7" xfId="27375" xr:uid="{5AA03BD5-D86D-4BE8-9051-45782A564D42}"/>
    <cellStyle name="Normal 7 2 5 8" xfId="36522" xr:uid="{5466EA81-AC40-4D18-A724-9A4C3C6469AC}"/>
    <cellStyle name="Normal 7 2 5 9" xfId="20144" xr:uid="{FFBD7919-C8E1-4991-9D77-A39E8F044F77}"/>
    <cellStyle name="Normal 7 2 6" xfId="795" xr:uid="{F5C1BF34-7584-4C40-B4B6-F986538A0F73}"/>
    <cellStyle name="Normal 7 2 6 2" xfId="1939" xr:uid="{92DCA9C4-323A-4B32-A39B-4D49C1EC134A}"/>
    <cellStyle name="Normal 7 2 6 2 2" xfId="3702" xr:uid="{8996FE62-90A5-4686-A260-77596DF066D8}"/>
    <cellStyle name="Normal 7 2 6 2 2 2" xfId="35097" xr:uid="{994D2D74-443F-468B-8E96-C534B93D8CE2}"/>
    <cellStyle name="Normal 7 2 6 2 2 3" xfId="26117" xr:uid="{F129B2B5-D3E7-44A6-A35F-23E8BA9A072F}"/>
    <cellStyle name="Normal 7 2 6 2 2 4" xfId="45727" xr:uid="{3CE15EB5-CCBD-439A-9B69-A93753A4D5D2}"/>
    <cellStyle name="Normal 7 2 6 2 3" xfId="5073" xr:uid="{9AAA2516-26E5-42E6-8E35-15E8CDE4EA3E}"/>
    <cellStyle name="Normal 7 2 6 2 3 2" xfId="31902" xr:uid="{7A17395F-1D8F-46E5-A674-9EEBAFA2D401}"/>
    <cellStyle name="Normal 7 2 6 2 3 3" xfId="47076" xr:uid="{8D1608D0-00C0-4A5E-91E8-180D4E88A8F5}"/>
    <cellStyle name="Normal 7 2 6 2 4" xfId="39452" xr:uid="{44EF1FA5-6C88-4846-A5E3-B2D298A02EAC}"/>
    <cellStyle name="Normal 7 2 6 2 5" xfId="23569" xr:uid="{1DC4693E-9B77-4135-A726-979CBCF86543}"/>
    <cellStyle name="Normal 7 2 6 2 6" xfId="43986" xr:uid="{60EE5A71-12EA-4C35-B210-035CC3FDA8D9}"/>
    <cellStyle name="Normal 7 2 6 3" xfId="1377" xr:uid="{8873E8F0-CB85-494F-8DB6-F4F4C1CEDE34}"/>
    <cellStyle name="Normal 7 2 6 3 2" xfId="3184" xr:uid="{4CBE2938-39EE-43AE-B37A-5B7494422003}"/>
    <cellStyle name="Normal 7 2 6 3 2 2" xfId="33094" xr:uid="{20EF550A-7C57-4F9A-AF9E-4CC9AB132239}"/>
    <cellStyle name="Normal 7 2 6 3 2 3" xfId="45209" xr:uid="{D823675D-12F4-4F52-AB09-6299B9260108}"/>
    <cellStyle name="Normal 7 2 6 3 3" xfId="41461" xr:uid="{A7268F41-0991-4F92-B77B-F9DCC376B6DF}"/>
    <cellStyle name="Normal 7 2 6 3 4" xfId="24532" xr:uid="{48263B6D-BEC8-4A73-A297-C872D82CBA31}"/>
    <cellStyle name="Normal 7 2 6 3 5" xfId="43468" xr:uid="{8B0306E7-BFD4-487B-B66F-C1748E740DF9}"/>
    <cellStyle name="Normal 7 2 6 4" xfId="2607" xr:uid="{392CD362-18F4-4226-9FA8-7F7182A15520}"/>
    <cellStyle name="Normal 7 2 6 4 2" xfId="30115" xr:uid="{4BA97073-983B-4348-87B9-232CED1DB1CF}"/>
    <cellStyle name="Normal 7 2 6 4 3" xfId="22093" xr:uid="{8F7C46ED-7E23-4D06-996F-C2280F998398}"/>
    <cellStyle name="Normal 7 2 6 4 4" xfId="44632" xr:uid="{08C2A832-2536-4730-A28B-CE5EA8CAA445}"/>
    <cellStyle name="Normal 7 2 6 5" xfId="4555" xr:uid="{94119834-69A2-424B-8A90-773E26EF8A23}"/>
    <cellStyle name="Normal 7 2 6 5 2" xfId="28176" xr:uid="{16961406-21C1-42D1-97A7-7A298F6DD29A}"/>
    <cellStyle name="Normal 7 2 6 5 3" xfId="46558" xr:uid="{9465DF21-5E4F-4836-9EB4-DF4DA7F1B96F}"/>
    <cellStyle name="Normal 7 2 6 6" xfId="5771" xr:uid="{4D5C9F1D-768A-4CAE-ADED-EF2D24559836}"/>
    <cellStyle name="Normal 7 2 6 6 2" xfId="37482" xr:uid="{52CFA9A8-6F07-42D1-BD3E-8066C9BC10A6}"/>
    <cellStyle name="Normal 7 2 6 6 3" xfId="47769" xr:uid="{03CD3ABF-48B9-4349-AB20-F715E0B67422}"/>
    <cellStyle name="Normal 7 2 6 7" xfId="20606" xr:uid="{12D66BE9-F3CD-4226-AC63-4DA9801FC33E}"/>
    <cellStyle name="Normal 7 2 6 8" xfId="8089" xr:uid="{4F27298B-FB51-4601-9172-001002DB890F}"/>
    <cellStyle name="Normal 7 2 6 9" xfId="42891" xr:uid="{D5BCFEF1-334F-466F-BEFD-B8348180DA5D}"/>
    <cellStyle name="Normal 7 2 7" xfId="294" xr:uid="{5057C36D-B0E5-486C-896A-8F5ED7EC4426}"/>
    <cellStyle name="Normal 7 2 7 2" xfId="1705" xr:uid="{B46A7CC7-C387-4343-91E9-D293B853A6F3}"/>
    <cellStyle name="Normal 7 2 7 2 2" xfId="3482" xr:uid="{5D7BCFA1-9CD3-4380-94B8-073CB528B2F5}"/>
    <cellStyle name="Normal 7 2 7 2 2 2" xfId="31361" xr:uid="{7AB2ED3D-ABAC-41E6-8333-B541E7B5FB0C}"/>
    <cellStyle name="Normal 7 2 7 2 2 3" xfId="45507" xr:uid="{23FEBC2B-9558-4F48-ADAD-B93FBBCB2C64}"/>
    <cellStyle name="Normal 7 2 7 2 3" xfId="38922" xr:uid="{CD5DF102-7D94-4E56-814A-9C065018DEB2}"/>
    <cellStyle name="Normal 7 2 7 2 4" xfId="23081" xr:uid="{CE3A320A-9038-4BCE-A506-EE42395A28C1}"/>
    <cellStyle name="Normal 7 2 7 2 5" xfId="43766" xr:uid="{C150EDF2-FBE9-4E1F-BC22-6E608AD33939}"/>
    <cellStyle name="Normal 7 2 7 3" xfId="2353" xr:uid="{19B78AEC-CF1F-41CE-B315-580119D04EF7}"/>
    <cellStyle name="Normal 7 2 7 3 2" xfId="34497" xr:uid="{E5DCAFEA-87F8-4623-83DF-8DC177B3C2F2}"/>
    <cellStyle name="Normal 7 2 7 3 3" xfId="40872" xr:uid="{C8543E4F-E7D0-4433-B826-7CC595E31D5B}"/>
    <cellStyle name="Normal 7 2 7 3 4" xfId="25610" xr:uid="{55766D67-5647-4E5A-B1D2-4BB101DE4D0E}"/>
    <cellStyle name="Normal 7 2 7 3 5" xfId="44378" xr:uid="{B17B6BF5-6326-4DBF-AB65-D760607E64B5}"/>
    <cellStyle name="Normal 7 2 7 4" xfId="4853" xr:uid="{0BCD13B6-9389-4E39-B307-53F5E1FECB02}"/>
    <cellStyle name="Normal 7 2 7 4 2" xfId="29496" xr:uid="{A004B1B7-AE4A-47A8-9DE5-E5D71C814316}"/>
    <cellStyle name="Normal 7 2 7 4 3" xfId="21542" xr:uid="{3A31CF8F-45AF-4FF5-A837-7D52C16BAF2A}"/>
    <cellStyle name="Normal 7 2 7 4 4" xfId="46856" xr:uid="{4CA5AB19-E8DB-4ED5-B199-AD7B313D88E6}"/>
    <cellStyle name="Normal 7 2 7 5" xfId="27573" xr:uid="{B18C505F-7CCA-40C7-8B4D-5226B0349050}"/>
    <cellStyle name="Normal 7 2 7 6" xfId="36864" xr:uid="{9D46FFAA-A68D-4B86-BF66-AA90539B6F35}"/>
    <cellStyle name="Normal 7 2 7 7" xfId="20255" xr:uid="{FABD4DE4-3D9E-4616-99CD-37574B08C8FD}"/>
    <cellStyle name="Normal 7 2 7 8" xfId="42637" xr:uid="{BA101235-5782-4658-A60F-18D9CCB7E32E}"/>
    <cellStyle name="Normal 7 2 8" xfId="1058" xr:uid="{B2C10975-8A19-4FDD-A337-5E96DC8A702B}"/>
    <cellStyle name="Normal 7 2 8 2" xfId="2868" xr:uid="{6CA5A870-5AE5-4284-BB13-B23B211BC9A4}"/>
    <cellStyle name="Normal 7 2 8 2 2" xfId="33797" xr:uid="{A9745BBD-1933-4072-82D1-94A1326DD236}"/>
    <cellStyle name="Normal 7 2 8 2 3" xfId="25007" xr:uid="{7B1B24B4-2A5A-46FE-BAE5-35A02B8F1BDF}"/>
    <cellStyle name="Normal 7 2 8 2 4" xfId="44893" xr:uid="{40186FCE-1DE2-487B-92D6-7D7F6953B2A3}"/>
    <cellStyle name="Normal 7 2 8 3" xfId="30834" xr:uid="{D22DA0B1-5460-4950-B97A-043E96C26E48}"/>
    <cellStyle name="Normal 7 2 8 4" xfId="38241" xr:uid="{A3F02064-5CC0-480B-94D5-C1E89686A365}"/>
    <cellStyle name="Normal 7 2 8 5" xfId="22701" xr:uid="{AD52C3FC-34FD-499D-BCDE-DD4DD652561D}"/>
    <cellStyle name="Normal 7 2 8 6" xfId="43152" xr:uid="{645FA4DC-6844-482B-8BC2-3DFAD5DF6A19}"/>
    <cellStyle name="Normal 7 2 9" xfId="1121" xr:uid="{ADD42CF5-1DE4-4462-B3BB-F96727ED18D6}"/>
    <cellStyle name="Normal 7 2 9 2" xfId="2928" xr:uid="{85C8F869-28A3-4871-BF72-F46CA8415972}"/>
    <cellStyle name="Normal 7 2 9 2 2" xfId="32513" xr:uid="{2228A4AC-8999-45C2-B1B0-01B3384A7E8D}"/>
    <cellStyle name="Normal 7 2 9 2 3" xfId="44953" xr:uid="{7F78FF7A-F08A-4ACA-A155-CF71EFE37AA1}"/>
    <cellStyle name="Normal 7 2 9 3" xfId="40181" xr:uid="{2D503355-4EF9-4C67-87E0-1DE19F70A5AF}"/>
    <cellStyle name="Normal 7 2 9 4" xfId="24014" xr:uid="{D044A19C-FDB0-4E69-A10C-AC33FC5E22F6}"/>
    <cellStyle name="Normal 7 2 9 5" xfId="43212" xr:uid="{65649141-B3EB-4D49-82E3-7C1DCE8D612E}"/>
    <cellStyle name="Normal 7 3" xfId="178" xr:uid="{CF7A10B4-9131-4568-B684-AC52E8319414}"/>
    <cellStyle name="Normal 7 3 2" xfId="185" xr:uid="{22F2C94A-E6EC-4FD3-A95F-8705F4D7D570}"/>
    <cellStyle name="Normal 7 3 2 10" xfId="4254" xr:uid="{3A13F550-7FC4-47B7-8FAE-E107896BDC39}"/>
    <cellStyle name="Normal 7 3 2 10 2" xfId="46258" xr:uid="{B6FFC90D-1542-472C-956A-DCA8136A34AD}"/>
    <cellStyle name="Normal 7 3 2 11" xfId="4856" xr:uid="{8A6E49B5-3761-474A-AD9B-FAEDBDFEDFD4}"/>
    <cellStyle name="Normal 7 3 2 11 2" xfId="46859" xr:uid="{CFD080EA-9F41-442A-85CC-D968AD562983}"/>
    <cellStyle name="Normal 7 3 2 12" xfId="5772" xr:uid="{DEDC5884-3679-4A75-B74E-6B6037572FC7}"/>
    <cellStyle name="Normal 7 3 2 12 2" xfId="47770" xr:uid="{D6D0CF73-C3F2-4A42-BAC6-746EF9A899A8}"/>
    <cellStyle name="Normal 7 3 2 13" xfId="5918" xr:uid="{F709ECFA-6534-4E04-97A1-DEE0517B3330}"/>
    <cellStyle name="Normal 7 3 2 13 2" xfId="47915" xr:uid="{B06C3333-9E4C-471E-9AB5-466A106249E1}"/>
    <cellStyle name="Normal 7 3 2 14" xfId="6043" xr:uid="{2337B834-03FD-4252-9DC3-C00992BA0894}"/>
    <cellStyle name="Normal 7 3 2 15" xfId="9566" xr:uid="{0E04C06D-0B9D-4A92-9503-9562B9997227}"/>
    <cellStyle name="Normal 7 3 2 16" xfId="42467" xr:uid="{DF409010-A258-49BB-9DB2-78F31C7D34B9}"/>
    <cellStyle name="Normal 7 3 2 17" xfId="42544" xr:uid="{FDE7F1DA-775C-41E7-85FB-A40EEB692521}"/>
    <cellStyle name="Normal 7 3 2 18" xfId="48039" xr:uid="{E9D947ED-E220-447F-BAA7-491D9B27B1B9}"/>
    <cellStyle name="Normal 7 3 2 2" xfId="254" xr:uid="{FC22548F-A316-4360-80A2-DD9AE7EC22A7}"/>
    <cellStyle name="Normal 7 3 2 2 2" xfId="2316" xr:uid="{D15F79C0-723B-4AC0-956D-9A465B525AAA}"/>
    <cellStyle name="Normal 7 3 2 2 2 2" xfId="44341" xr:uid="{AE37B560-FE71-4F30-940B-11E9FD55D305}"/>
    <cellStyle name="Normal 7 3 2 2 3" xfId="5981" xr:uid="{585F370F-01B5-48E0-99E0-D5658FE499AC}"/>
    <cellStyle name="Normal 7 3 2 2 3 2" xfId="47978" xr:uid="{546F8715-8A5A-465C-ABEF-7F06C2D69C65}"/>
    <cellStyle name="Normal 7 3 2 2 4" xfId="10361" xr:uid="{0AAD436A-6E2E-446B-AAD0-63EE35266D2D}"/>
    <cellStyle name="Normal 7 3 2 2 5" xfId="42600" xr:uid="{9C21D826-4CA9-4E3E-ABEE-B36155E02758}"/>
    <cellStyle name="Normal 7 3 2 2 6" xfId="48041" xr:uid="{8D579F90-3A34-41AC-A99C-A3E4B88F856D}"/>
    <cellStyle name="Normal 7 3 2 3" xfId="292" xr:uid="{9A90CBD2-B20A-4B57-A5B1-D11A972F6246}"/>
    <cellStyle name="Normal 7 3 2 3 2" xfId="2351" xr:uid="{42E62AC5-C202-40A7-B003-B01B2CA85137}"/>
    <cellStyle name="Normal 7 3 2 3 2 2" xfId="44376" xr:uid="{C942EEA9-013C-4D6B-A9EF-367B6973DDA2}"/>
    <cellStyle name="Normal 7 3 2 3 3" xfId="42635" xr:uid="{B8F503BD-F536-43C6-AFAB-0E2A8D4FDE52}"/>
    <cellStyle name="Normal 7 3 2 4" xfId="1109" xr:uid="{35AB64B1-104D-4D2C-B7FC-1D58481CD9D0}"/>
    <cellStyle name="Normal 7 3 2 4 2" xfId="2918" xr:uid="{C6B2C585-EA5C-4048-A36F-0807528D5AA9}"/>
    <cellStyle name="Normal 7 3 2 4 2 2" xfId="44943" xr:uid="{1D749AB5-0AA6-42F1-855E-19DBC2C553D3}"/>
    <cellStyle name="Normal 7 3 2 4 3" xfId="43202" xr:uid="{101B2AC4-9AC3-4B2E-A28E-ED7ECFD35C7B}"/>
    <cellStyle name="Normal 7 3 2 5" xfId="1709" xr:uid="{7977D66A-3EFC-43CF-9D7F-A5A619FA354D}"/>
    <cellStyle name="Normal 7 3 2 5 2" xfId="3485" xr:uid="{3F9FBB88-97D9-48BB-B6FA-2C30505CAF7E}"/>
    <cellStyle name="Normal 7 3 2 5 2 2" xfId="45510" xr:uid="{6A096BA1-6D9C-4ED2-92EB-7D9DBDC01256}"/>
    <cellStyle name="Normal 7 3 2 5 3" xfId="43769" xr:uid="{14A17E3A-B253-4A31-B74D-A6E2846A93D5}"/>
    <cellStyle name="Normal 7 3 2 6" xfId="2260" xr:uid="{AC519F89-E364-4A6B-9877-17D17D6736B5}"/>
    <cellStyle name="Normal 7 3 2 6 2" xfId="44285" xr:uid="{3408E7F2-3883-452B-9A14-D5334E03515F}"/>
    <cellStyle name="Normal 7 3 2 7" xfId="4022" xr:uid="{38EBFF68-6292-4EBD-A912-5346B1BD763D}"/>
    <cellStyle name="Normal 7 3 2 7 2" xfId="46027" xr:uid="{771F04F2-B332-418F-A896-8D88434A45E9}"/>
    <cellStyle name="Normal 7 3 2 8" xfId="4100" xr:uid="{2AA7A0A8-B934-428E-82CA-317A9FDB2C1C}"/>
    <cellStyle name="Normal 7 3 2 8 2" xfId="46104" xr:uid="{EBC6807E-4F0F-43DE-8989-0F20CB2286B4}"/>
    <cellStyle name="Normal 7 3 2 9" xfId="4177" xr:uid="{C14A4EBD-454B-4789-8D51-150ADE87B7AF}"/>
    <cellStyle name="Normal 7 3 2 9 2" xfId="46181" xr:uid="{845D7BE2-5E26-4296-A383-30E84ACD67FB}"/>
    <cellStyle name="Normal 7 3 3" xfId="214" xr:uid="{0DEEC940-B489-40A5-8F46-570D62EFB609}"/>
    <cellStyle name="Normal 7 3 3 2" xfId="9027" xr:uid="{E3EB6A82-6FC6-4ACE-B5F0-4207C5A785E5}"/>
    <cellStyle name="Normal 7 3 4" xfId="692" xr:uid="{30890FB8-E7B3-4D1A-9C7F-17E81C657A2E}"/>
    <cellStyle name="Normal 7 3 4 2" xfId="5928" xr:uid="{EEE506F8-370C-46A5-8901-721CE40BA226}"/>
    <cellStyle name="Normal 7 3 4 2 2" xfId="47925" xr:uid="{1C39A625-E2CC-4511-8D57-8170ABB5FB62}"/>
    <cellStyle name="Normal 7 3 4 3" xfId="10299" xr:uid="{DB84F98A-BA2F-45CA-9AEC-656B87A8C337}"/>
    <cellStyle name="Normal 7 3 4 4" xfId="48044" xr:uid="{5D658BCD-89A0-41A8-B226-1D4E7954C0C8}"/>
    <cellStyle name="Normal 7 3 5" xfId="1055" xr:uid="{343DD8E6-F38C-4A96-89BC-5B9A5DDB0B56}"/>
    <cellStyle name="Normal 7 3 5 2" xfId="1708" xr:uid="{91C41EE0-C80F-4F90-8379-3CFCC211B9A9}"/>
    <cellStyle name="Normal 7 3 5 3" xfId="2865" xr:uid="{82873DF8-54B1-4F29-8835-04C612987597}"/>
    <cellStyle name="Normal 7 3 5 3 2" xfId="44890" xr:uid="{D34E1C8C-CF7F-4FCD-8947-9C8C96408B97}"/>
    <cellStyle name="Normal 7 3 5 4" xfId="8090" xr:uid="{E4A23D82-C91F-42E2-9C01-12F373F0201F}"/>
    <cellStyle name="Normal 7 3 5 5" xfId="43149" xr:uid="{83E2725B-9D45-42D3-B7D3-522DF79A211F}"/>
    <cellStyle name="Normal 7 3 6" xfId="5875" xr:uid="{83306ED5-412D-4D44-8BC6-9C5E22B61741}"/>
    <cellStyle name="Normal 7 3 6 2" xfId="47872" xr:uid="{158DF12F-8182-4758-A52B-147981E5A8FC}"/>
    <cellStyle name="Normal 7 3 7" xfId="48120" xr:uid="{6B9794A6-CB67-42C8-A135-ADDDBB062D51}"/>
    <cellStyle name="Normal 7 4" xfId="160" xr:uid="{2349669A-7935-4E3C-9079-7731A4D0EE49}"/>
    <cellStyle name="Normal 7 4 10" xfId="48078" xr:uid="{A9BEFF43-F06B-42D2-A6B6-C33C5FC3D234}"/>
    <cellStyle name="Normal 7 4 2" xfId="190" xr:uid="{F8CA2375-E765-4FB5-B51E-7BAC119E9C1D}"/>
    <cellStyle name="Normal 7 4 2 10" xfId="4258" xr:uid="{5B9B0FA6-04F8-4CA2-80FC-83636E150134}"/>
    <cellStyle name="Normal 7 4 2 10 2" xfId="46262" xr:uid="{115DC391-349C-4C3B-AA28-095168FB9DC7}"/>
    <cellStyle name="Normal 7 4 2 11" xfId="4857" xr:uid="{30DDAAC3-9F3D-4710-BBC1-2A550AB866D5}"/>
    <cellStyle name="Normal 7 4 2 11 2" xfId="46860" xr:uid="{0C4B827F-568B-45F0-A96F-CA35956EDDB9}"/>
    <cellStyle name="Normal 7 4 2 12" xfId="5773" xr:uid="{659F9EE9-32BA-434C-A23F-4D352AE6CAF8}"/>
    <cellStyle name="Normal 7 4 2 12 2" xfId="47771" xr:uid="{E2EF97F1-ED12-417C-B930-4098B77A43F5}"/>
    <cellStyle name="Normal 7 4 2 13" xfId="5922" xr:uid="{E4E0726A-6B26-4293-8931-EEB9FD16B51F}"/>
    <cellStyle name="Normal 7 4 2 13 2" xfId="47919" xr:uid="{2488C5C3-BFC1-4651-A8F3-3116E075EC23}"/>
    <cellStyle name="Normal 7 4 2 14" xfId="6047" xr:uid="{D787F192-1219-4E7C-89ED-C4C007B1EE61}"/>
    <cellStyle name="Normal 7 4 2 15" xfId="8092" xr:uid="{410DF200-258A-44B7-9BD2-21F5D77A2973}"/>
    <cellStyle name="Normal 7 4 2 16" xfId="42471" xr:uid="{BFA9D216-70FB-4DA1-B35E-8CF57FBB74F0}"/>
    <cellStyle name="Normal 7 4 2 17" xfId="42548" xr:uid="{65D8B040-39F9-4E32-BD63-0D2770519EBB}"/>
    <cellStyle name="Normal 7 4 2 18" xfId="48040" xr:uid="{05657E2B-E552-4750-984D-D131FF39C579}"/>
    <cellStyle name="Normal 7 4 2 2" xfId="258" xr:uid="{4D4EDCBD-3D28-4133-996F-FE0A2A424AA1}"/>
    <cellStyle name="Normal 7 4 2 2 2" xfId="2320" xr:uid="{6D005E01-B592-47CD-850D-8A4E237B504C}"/>
    <cellStyle name="Normal 7 4 2 2 2 2" xfId="44345" xr:uid="{09E2CEBB-5DF0-44C5-82E6-A8EB6D58C0D4}"/>
    <cellStyle name="Normal 7 4 2 2 3" xfId="5985" xr:uid="{68E89F85-4E5F-4BB2-B7DA-BA4967985686}"/>
    <cellStyle name="Normal 7 4 2 2 3 2" xfId="47982" xr:uid="{A341DA9D-27F4-4158-BF5A-DB41083A7969}"/>
    <cellStyle name="Normal 7 4 2 2 4" xfId="42604" xr:uid="{E7C41BCA-44C8-4E06-BC99-00550BC7D888}"/>
    <cellStyle name="Normal 7 4 2 2 5" xfId="48068" xr:uid="{BE633032-E52B-4A02-9772-1431F54CE88D}"/>
    <cellStyle name="Normal 7 4 2 3" xfId="1048" xr:uid="{F844A5BC-4192-4417-BFFE-041330D61EA4}"/>
    <cellStyle name="Normal 7 4 2 3 2" xfId="2859" xr:uid="{945E882A-779A-4DE3-AD15-69F9F0B62A43}"/>
    <cellStyle name="Normal 7 4 2 3 2 2" xfId="44884" xr:uid="{09033AAD-255A-45D7-80B0-A727BECF6308}"/>
    <cellStyle name="Normal 7 4 2 3 3" xfId="43143" xr:uid="{E225322C-FEB8-47BE-B86E-29AD2FF7F3FC}"/>
    <cellStyle name="Normal 7 4 2 4" xfId="1113" xr:uid="{5D7106B3-30FB-469A-9F7E-38CD1F0FFD07}"/>
    <cellStyle name="Normal 7 4 2 4 2" xfId="2922" xr:uid="{26972E55-2840-4608-87DA-CE5BF2C28E0A}"/>
    <cellStyle name="Normal 7 4 2 4 2 2" xfId="44947" xr:uid="{F864D5D6-6DBF-43C5-8977-90A3A03C51AB}"/>
    <cellStyle name="Normal 7 4 2 4 3" xfId="43206" xr:uid="{E23CE276-96E5-4A71-A85C-3F38F7D5BA76}"/>
    <cellStyle name="Normal 7 4 2 5" xfId="1711" xr:uid="{A09A2E44-C019-4320-ABB3-7E22FD7DD603}"/>
    <cellStyle name="Normal 7 4 2 5 2" xfId="3486" xr:uid="{FBA762F4-DFFA-43F1-AC0A-048616D68812}"/>
    <cellStyle name="Normal 7 4 2 5 2 2" xfId="45511" xr:uid="{A988F951-63B3-4632-ABA8-E1023E041834}"/>
    <cellStyle name="Normal 7 4 2 5 3" xfId="43770" xr:uid="{5AE5F07B-FBE3-4AAD-9490-56C4D2E1D4AC}"/>
    <cellStyle name="Normal 7 4 2 6" xfId="2264" xr:uid="{2C237E56-4E5B-45DF-B855-E9B707F65B00}"/>
    <cellStyle name="Normal 7 4 2 6 2" xfId="44289" xr:uid="{E0068F60-C00F-4ECF-822D-2008C4961703}"/>
    <cellStyle name="Normal 7 4 2 7" xfId="4026" xr:uid="{29055F40-8FA9-48A0-A607-121532B53E9E}"/>
    <cellStyle name="Normal 7 4 2 7 2" xfId="46031" xr:uid="{6CE0239D-EE78-4AD0-8B38-19E29399838E}"/>
    <cellStyle name="Normal 7 4 2 8" xfId="4104" xr:uid="{6F099303-83C8-4DF3-A866-DEC9B1C493DC}"/>
    <cellStyle name="Normal 7 4 2 8 2" xfId="46108" xr:uid="{C0FBB848-98D7-4DB4-9155-C0B1D5C4C13A}"/>
    <cellStyle name="Normal 7 4 2 9" xfId="4181" xr:uid="{4EE43D13-3111-4C98-96A9-6382218D76E7}"/>
    <cellStyle name="Normal 7 4 2 9 2" xfId="46185" xr:uid="{25C4C72D-85AA-46F8-AE69-965697195378}"/>
    <cellStyle name="Normal 7 4 3" xfId="211" xr:uid="{6B5138ED-7F67-4E8F-95FF-A6FB07EEDE73}"/>
    <cellStyle name="Normal 7 4 3 2" xfId="8094" xr:uid="{AD0ED986-C9A5-4214-9011-7AECEF6DCA39}"/>
    <cellStyle name="Normal 7 4 3 3" xfId="8093" xr:uid="{EACDA4A6-2AC2-4A89-8C13-5A55BA79E9F6}"/>
    <cellStyle name="Normal 7 4 4" xfId="766" xr:uid="{858C5E5A-E989-4BBA-8167-96E3B396F37E}"/>
    <cellStyle name="Normal 7 4 4 2" xfId="5941" xr:uid="{6748E9BB-7772-4DA4-B28A-678BAEAFA294}"/>
    <cellStyle name="Normal 7 4 4 2 2" xfId="47938" xr:uid="{3B87EFF1-7BAA-4CDD-A7FB-F763EEB82F4E}"/>
    <cellStyle name="Normal 7 4 4 3" xfId="9567" xr:uid="{EEE96F8F-7CCA-41DF-A8CD-F8AA8EB4583B}"/>
    <cellStyle name="Normal 7 4 4 4" xfId="48037" xr:uid="{C9DB51EC-8797-4857-9D45-8812D8585573}"/>
    <cellStyle name="Normal 7 4 5" xfId="1068" xr:uid="{251409DA-5160-4A14-81B1-CAB091C9BC9E}"/>
    <cellStyle name="Normal 7 4 5 2" xfId="1710" xr:uid="{09E97762-BFC7-402D-B768-42A26560E5BE}"/>
    <cellStyle name="Normal 7 4 5 3" xfId="2878" xr:uid="{1D43C54E-D8EB-4C14-AE97-9F39C2BCF174}"/>
    <cellStyle name="Normal 7 4 5 3 2" xfId="44903" xr:uid="{A1EAA15A-B0A8-459C-8D0A-211A11738374}"/>
    <cellStyle name="Normal 7 4 5 4" xfId="8845" xr:uid="{821947B1-46CE-494D-AFDE-ECD22BC96116}"/>
    <cellStyle name="Normal 7 4 5 5" xfId="43162" xr:uid="{B1130BEF-8AD0-438F-8925-05EA357F66C9}"/>
    <cellStyle name="Normal 7 4 6" xfId="5888" xr:uid="{16CEE139-5B36-4947-9B22-0EE4C07955AA}"/>
    <cellStyle name="Normal 7 4 6 2" xfId="10384" xr:uid="{B44BFB92-8563-41BF-B67E-2BFBD3F6289D}"/>
    <cellStyle name="Normal 7 4 6 3" xfId="47885" xr:uid="{F52E4BF5-47FC-4D51-AA3B-E1E10189CCB9}"/>
    <cellStyle name="Normal 7 4 7" xfId="8091" xr:uid="{6DC3AF94-15E5-4569-B2F5-EB51CFEB872B}"/>
    <cellStyle name="Normal 7 4 8" xfId="6413" xr:uid="{BDEF20DE-0018-4B4B-BDCE-299624C2D55B}"/>
    <cellStyle name="Normal 7 4 9" xfId="7211" xr:uid="{D3C0F0E4-028F-46D2-BD20-18F74DE228E8}"/>
    <cellStyle name="Normal 7 5" xfId="194" xr:uid="{38D2ECBB-4C62-4BA1-A8AD-88B7F1C7FC43}"/>
    <cellStyle name="Normal 7 5 10" xfId="36253" xr:uid="{BA53741B-D86B-4E5E-B4FC-1B10C263C449}"/>
    <cellStyle name="Normal 7 5 11" xfId="6416" xr:uid="{EA613F9F-EA7F-4BCD-A586-5C45B99082E4}"/>
    <cellStyle name="Normal 7 5 12" xfId="8095" xr:uid="{0AADDC8C-021A-424B-B8A6-778628061460}"/>
    <cellStyle name="Normal 7 5 2" xfId="688" xr:uid="{32EF169C-9DBB-49FC-897F-1EBBF5CA50F4}"/>
    <cellStyle name="Normal 7 5 2 2" xfId="20746" xr:uid="{F32138F6-5F6B-4C49-A451-8C64943A0F74}"/>
    <cellStyle name="Normal 7 5 2 2 2" xfId="23725" xr:uid="{E877EEC6-7F64-4D32-BB52-41A936FAA74B}"/>
    <cellStyle name="Normal 7 5 2 2 2 2" xfId="26353" xr:uid="{4A32773B-A6BC-474D-A56C-2628E3B5CE8C}"/>
    <cellStyle name="Normal 7 5 2 2 2 2 2" xfId="35397" xr:uid="{8F939D20-5688-4913-A93E-837C375FF3C9}"/>
    <cellStyle name="Normal 7 5 2 2 2 3" xfId="32137" xr:uid="{CB16343E-8ACF-4E5F-AB12-61AC8A2FD1F8}"/>
    <cellStyle name="Normal 7 5 2 2 2 4" xfId="39746" xr:uid="{4DDFC8B6-859A-4D0E-A0A5-CEE460CC3D17}"/>
    <cellStyle name="Normal 7 5 2 2 3" xfId="24692" xr:uid="{396D20D3-7870-403A-9945-73732453AF43}"/>
    <cellStyle name="Normal 7 5 2 2 3 2" xfId="33376" xr:uid="{B9F22818-8CB2-4973-972D-33152E4B2A05}"/>
    <cellStyle name="Normal 7 5 2 2 3 3" xfId="41738" xr:uid="{03EE7347-527C-4128-887D-A54A8B50522A}"/>
    <cellStyle name="Normal 7 5 2 2 4" xfId="22335" xr:uid="{09DB088E-1A70-4CEE-9BFF-D02084337129}"/>
    <cellStyle name="Normal 7 5 2 2 4 2" xfId="30420" xr:uid="{99220E59-2F47-4FA3-BDD0-E11A7080C790}"/>
    <cellStyle name="Normal 7 5 2 2 5" xfId="28457" xr:uid="{CE6B66D6-924B-4774-B5D8-73299B721089}"/>
    <cellStyle name="Normal 7 5 2 2 6" xfId="37778" xr:uid="{FC4755F0-D3F5-4D9F-9F37-52EDC80AA254}"/>
    <cellStyle name="Normal 7 5 2 3" xfId="20428" xr:uid="{667F6190-7D74-43A0-999B-AF73879D84E0}"/>
    <cellStyle name="Normal 7 5 2 3 2" xfId="23318" xr:uid="{A060FED5-9CF0-4489-A973-30C93BD86297}"/>
    <cellStyle name="Normal 7 5 2 3 2 2" xfId="31646" xr:uid="{913D29DE-7145-4792-8FE6-24E4E82D31A1}"/>
    <cellStyle name="Normal 7 5 2 3 2 3" xfId="39201" xr:uid="{1148C1EF-DEC4-4072-8943-9480FDE78082}"/>
    <cellStyle name="Normal 7 5 2 3 3" xfId="25860" xr:uid="{BF803481-BF51-4EC1-95C0-69EE7136576E}"/>
    <cellStyle name="Normal 7 5 2 3 3 2" xfId="34816" xr:uid="{3CB72742-C86A-4992-B5C8-67E8FA0FFFB4}"/>
    <cellStyle name="Normal 7 5 2 3 3 3" xfId="41185" xr:uid="{0534365C-1478-4AF0-A476-E39A9C40868F}"/>
    <cellStyle name="Normal 7 5 2 3 4" xfId="21835" xr:uid="{B2AB3BB2-92B4-4B8B-8CF1-D09D26A0D342}"/>
    <cellStyle name="Normal 7 5 2 3 4 2" xfId="29824" xr:uid="{AA233BB3-043C-47BE-B0E9-ED087C9E1EBC}"/>
    <cellStyle name="Normal 7 5 2 3 5" xfId="27892" xr:uid="{E99326FC-C1E0-4D5D-A2CF-CA448CD70503}"/>
    <cellStyle name="Normal 7 5 2 3 6" xfId="37191" xr:uid="{CA8E7FA1-3C64-4EA8-B53E-A51A29BD5D13}"/>
    <cellStyle name="Normal 7 5 2 4" xfId="22897" xr:uid="{1BC0094E-76E2-4442-A3FA-79A42B3F0B7F}"/>
    <cellStyle name="Normal 7 5 2 4 2" xfId="25290" xr:uid="{6D2A0DDD-CC71-4890-B8CD-ECA734463C78}"/>
    <cellStyle name="Normal 7 5 2 4 2 2" xfId="34107" xr:uid="{7D1BC306-4C34-458E-8D70-8ADDB67CA191}"/>
    <cellStyle name="Normal 7 5 2 4 3" xfId="31115" xr:uid="{078A736C-9FFB-43AA-A5C5-AFE71C1F6E56}"/>
    <cellStyle name="Normal 7 5 2 4 4" xfId="38545" xr:uid="{1020400B-0C7A-4B2D-B51E-6CF40C4417A7}"/>
    <cellStyle name="Normal 7 5 2 5" xfId="24274" xr:uid="{F68815BA-77FE-435E-9B1D-D7A37AD83ED0}"/>
    <cellStyle name="Normal 7 5 2 5 2" xfId="32819" xr:uid="{668547DF-9D72-40D5-881F-0F898458EC60}"/>
    <cellStyle name="Normal 7 5 2 5 3" xfId="40481" xr:uid="{A44EBD8F-1A74-4F9D-A3C5-D493A2621BC0}"/>
    <cellStyle name="Normal 7 5 2 6" xfId="21298" xr:uid="{04F5C195-FB01-4B0C-824C-275B6ADD947D}"/>
    <cellStyle name="Normal 7 5 2 6 2" xfId="29217" xr:uid="{0203C059-DCD4-4A82-B58B-6EBD9404AFCC}"/>
    <cellStyle name="Normal 7 5 2 7" xfId="27307" xr:uid="{DC925349-9462-499D-AC76-5364F309E81F}"/>
    <cellStyle name="Normal 7 5 2 8" xfId="36449" xr:uid="{76BDB732-26D1-4EC8-97C0-CC3FC51CC779}"/>
    <cellStyle name="Normal 7 5 2 9" xfId="20096" xr:uid="{2BD58DA8-7B58-4DD8-8610-773E995083FD}"/>
    <cellStyle name="Normal 7 5 3" xfId="1712" xr:uid="{F4ECE710-3589-457E-A27E-79426757B98E}"/>
    <cellStyle name="Normal 7 5 3 2" xfId="20857" xr:uid="{20F7F1E2-9696-437E-9FAD-5906B7C7C20B}"/>
    <cellStyle name="Normal 7 5 3 2 2" xfId="23849" xr:uid="{2C844D65-926A-417C-A79B-39955C376299}"/>
    <cellStyle name="Normal 7 5 3 2 2 2" xfId="26534" xr:uid="{BEB78922-D393-4607-BE21-305289492D76}"/>
    <cellStyle name="Normal 7 5 3 2 2 2 2" xfId="35589" xr:uid="{7EC030FF-1F08-4E6D-B565-342E3734D98E}"/>
    <cellStyle name="Normal 7 5 3 2 2 3" xfId="32317" xr:uid="{16552225-35EE-49AD-B74C-5ADE7E560466}"/>
    <cellStyle name="Normal 7 5 3 2 2 4" xfId="39934" xr:uid="{AAA7A668-83B9-4DFD-A491-726697DADA57}"/>
    <cellStyle name="Normal 7 5 3 2 3" xfId="24813" xr:uid="{8976B56E-1197-40BC-AC4D-5719F2B8A46B}"/>
    <cellStyle name="Normal 7 5 3 2 3 2" xfId="33559" xr:uid="{69221AF5-D23A-4BC6-BACD-E1300D5CE377}"/>
    <cellStyle name="Normal 7 5 3 2 3 3" xfId="41918" xr:uid="{935E6E98-C7D0-4916-92D0-ADFFEF334556}"/>
    <cellStyle name="Normal 7 5 3 2 4" xfId="22509" xr:uid="{2AC81B30-D9AB-46E8-999C-E02905ABA85D}"/>
    <cellStyle name="Normal 7 5 3 2 4 2" xfId="30616" xr:uid="{30A8A0F8-A36B-42D4-B929-364A9D3AC465}"/>
    <cellStyle name="Normal 7 5 3 2 5" xfId="28640" xr:uid="{707AF490-CA13-4030-91C9-A72888EF297B}"/>
    <cellStyle name="Normal 7 5 3 2 6" xfId="37974" xr:uid="{A5ABC14C-3A6A-4473-8F1E-0D1592728AC6}"/>
    <cellStyle name="Normal 7 5 3 3" xfId="20539" xr:uid="{F9EA2206-5670-41C0-B60B-E0F73FF6896F}"/>
    <cellStyle name="Normal 7 5 3 3 2" xfId="23494" xr:uid="{F3573448-C532-41C3-8BF2-DA8A7DA0A909}"/>
    <cellStyle name="Normal 7 5 3 3 2 2" xfId="31825" xr:uid="{16BC7BE6-7FA9-4AC6-90AF-E77795B2C119}"/>
    <cellStyle name="Normal 7 5 3 3 2 3" xfId="39377" xr:uid="{998AA513-AE80-4FE3-B3AA-18C73E6D9BBF}"/>
    <cellStyle name="Normal 7 5 3 3 3" xfId="26040" xr:uid="{01C8580E-D16E-479D-AAD2-534C6712CB73}"/>
    <cellStyle name="Normal 7 5 3 3 3 2" xfId="35009" xr:uid="{AE66F2F3-E057-4A91-9B38-2236CD8C14C2}"/>
    <cellStyle name="Normal 7 5 3 3 3 3" xfId="41375" xr:uid="{0E066C10-1607-432A-9BD3-557576AD0B8E}"/>
    <cellStyle name="Normal 7 5 3 3 4" xfId="22016" xr:uid="{9A376505-3D98-49F3-B61D-649D444FF2A7}"/>
    <cellStyle name="Normal 7 5 3 3 4 2" xfId="30027" xr:uid="{05B17EBC-4622-4B81-848D-F7ED0C10EBF1}"/>
    <cellStyle name="Normal 7 5 3 3 5" xfId="28086" xr:uid="{B492340F-2FD6-4CE3-982C-04372AFED527}"/>
    <cellStyle name="Normal 7 5 3 3 6" xfId="37394" xr:uid="{1ABE4228-CC12-4125-912A-954520444A89}"/>
    <cellStyle name="Normal 7 5 3 4" xfId="23020" xr:uid="{5A74B605-5D33-4C99-978E-E6FE6A17D6ED}"/>
    <cellStyle name="Normal 7 5 3 4 2" xfId="25473" xr:uid="{B6F83265-7511-4B54-B528-AD94147B288F}"/>
    <cellStyle name="Normal 7 5 3 4 2 2" xfId="34304" xr:uid="{29B14C04-D99E-40A4-A953-E76ECFFD1FCB}"/>
    <cellStyle name="Normal 7 5 3 4 3" xfId="31297" xr:uid="{4F9A09E6-2674-4295-BA37-AC4452882235}"/>
    <cellStyle name="Normal 7 5 3 4 4" xfId="38738" xr:uid="{13A7D542-1A12-40C1-BA6D-E7FC1D519DD7}"/>
    <cellStyle name="Normal 7 5 3 5" xfId="24454" xr:uid="{465410D1-8BF8-4319-A07A-CF79FADEE131}"/>
    <cellStyle name="Normal 7 5 3 5 2" xfId="33006" xr:uid="{AFED5A91-22CB-4393-BAD2-6EFE85578C26}"/>
    <cellStyle name="Normal 7 5 3 5 3" xfId="40665" xr:uid="{FBE8196E-81DE-4FD0-9A21-0CA98FE1920B}"/>
    <cellStyle name="Normal 7 5 3 6" xfId="21478" xr:uid="{22B266E6-C50A-480F-AAA1-88B29BB187D3}"/>
    <cellStyle name="Normal 7 5 3 6 2" xfId="29419" xr:uid="{4A30ED0C-B8A7-4B46-971D-D30DFE14742E}"/>
    <cellStyle name="Normal 7 5 3 7" xfId="27494" xr:uid="{27D67508-6BF6-4545-9A1D-9B71BA4C9D43}"/>
    <cellStyle name="Normal 7 5 3 8" xfId="36650" xr:uid="{99807984-CCEA-47B6-A672-B49A4B168B19}"/>
    <cellStyle name="Normal 7 5 3 9" xfId="20200" xr:uid="{ADA42038-91FD-4460-B52D-8ED6F2215FEA}"/>
    <cellStyle name="Normal 7 5 4" xfId="20651" xr:uid="{F7BB44A4-BFC1-4280-9946-AFD46C990D49}"/>
    <cellStyle name="Normal 7 5 4 2" xfId="23617" xr:uid="{E5EED33E-7030-43A4-AA55-9BBDAB0CC21D}"/>
    <cellStyle name="Normal 7 5 4 2 2" xfId="26197" xr:uid="{AEDCCDA9-B88F-48F6-B228-DBB03D4CC19A}"/>
    <cellStyle name="Normal 7 5 4 2 2 2" xfId="35211" xr:uid="{57BC8808-334C-46EF-855B-F3C3E71B86A1}"/>
    <cellStyle name="Normal 7 5 4 2 3" xfId="31982" xr:uid="{CC76BFF9-F967-433E-9084-3EFA2D290BBC}"/>
    <cellStyle name="Normal 7 5 4 2 4" xfId="39564" xr:uid="{78CE9FDB-B676-481E-9B7A-FEE975883BFE}"/>
    <cellStyle name="Normal 7 5 4 3" xfId="24582" xr:uid="{2342F9A8-3AD6-4B5C-B424-A6984BEF0589}"/>
    <cellStyle name="Normal 7 5 4 3 2" xfId="33198" xr:uid="{7CF8F389-BC2F-44A6-BC4D-483B2DF819C8}"/>
    <cellStyle name="Normal 7 5 4 3 3" xfId="41563" xr:uid="{5BDAC542-219F-43C6-A1BC-76C195237CDF}"/>
    <cellStyle name="Normal 7 5 4 4" xfId="22173" xr:uid="{4F9C261D-848E-4D80-A5F6-EB058098A0E3}"/>
    <cellStyle name="Normal 7 5 4 4 2" xfId="30230" xr:uid="{49F3D25E-E7B3-4720-8B46-883729E7F271}"/>
    <cellStyle name="Normal 7 5 4 5" xfId="28279" xr:uid="{7D889AAD-0F8B-4BF0-A98F-F8C56F2B3688}"/>
    <cellStyle name="Normal 7 5 4 6" xfId="37596" xr:uid="{2BFE20A6-5FEB-462F-A6DF-E84BBC0BDE75}"/>
    <cellStyle name="Normal 7 5 5" xfId="20325" xr:uid="{5DCDA8FA-2369-4885-8213-DE14FDA381E6}"/>
    <cellStyle name="Normal 7 5 5 2" xfId="23168" xr:uid="{1C4CE563-8B24-4AEE-8B1D-BD343054E99F}"/>
    <cellStyle name="Normal 7 5 5 2 2" xfId="31479" xr:uid="{64424B2B-6057-4A17-92C0-EDA92D07B3B9}"/>
    <cellStyle name="Normal 7 5 5 2 3" xfId="39037" xr:uid="{C3605F18-32E8-4DB5-89CC-0B5087CC5467}"/>
    <cellStyle name="Normal 7 5 5 3" xfId="25700" xr:uid="{F016CC14-C903-484A-9E7F-E1C17AB5B266}"/>
    <cellStyle name="Normal 7 5 5 3 2" xfId="34627" xr:uid="{889F40FE-7D34-406F-9752-3FFDE3885E5C}"/>
    <cellStyle name="Normal 7 5 5 3 3" xfId="40999" xr:uid="{6A5C08F6-DFAD-40CC-AF04-FAC76A070376}"/>
    <cellStyle name="Normal 7 5 5 4" xfId="21660" xr:uid="{07A0EA5A-5B3D-40EE-85E9-28BE128E7E60}"/>
    <cellStyle name="Normal 7 5 5 4 2" xfId="29625" xr:uid="{4E6E345F-C677-4DC3-8EFD-11EC1F22F13C}"/>
    <cellStyle name="Normal 7 5 5 5" xfId="27703" xr:uid="{0249AFE5-3CFF-464C-8EA6-592E019A0EB9}"/>
    <cellStyle name="Normal 7 5 5 6" xfId="36993" xr:uid="{6A50BA96-52DC-4139-A5CE-726961D426CE}"/>
    <cellStyle name="Normal 7 5 6" xfId="22785" xr:uid="{6495583E-750F-4C60-A76C-1ECEAC038EF2}"/>
    <cellStyle name="Normal 7 5 6 2" xfId="25122" xr:uid="{05E88D96-4084-43E5-90BE-0257FCCB08CA}"/>
    <cellStyle name="Normal 7 5 6 2 2" xfId="33926" xr:uid="{9DDBE617-5751-42B8-A667-C2C9F1F661E2}"/>
    <cellStyle name="Normal 7 5 6 3" xfId="30949" xr:uid="{83BC13AF-C9DF-4E61-9A88-92BC42A7BD17}"/>
    <cellStyle name="Normal 7 5 6 4" xfId="38367" xr:uid="{54C0D221-EF27-4A06-B100-0F5127A61F93}"/>
    <cellStyle name="Normal 7 5 7" xfId="24123" xr:uid="{0CC89586-DDB6-419A-9955-D4244D93026B}"/>
    <cellStyle name="Normal 7 5 7 2" xfId="32641" xr:uid="{F1D503AD-7E51-4A4B-BA8D-EE5AB33673C0}"/>
    <cellStyle name="Normal 7 5 7 3" xfId="40306" xr:uid="{DF9DD94A-2598-459E-B836-A8F912FBC28A}"/>
    <cellStyle name="Normal 7 5 8" xfId="21123" xr:uid="{D5999DA8-C8BC-422E-84AA-D47492E85EE4}"/>
    <cellStyle name="Normal 7 5 8 2" xfId="29015" xr:uid="{E89F6947-00BC-43AB-AFC7-F378AE6A4778}"/>
    <cellStyle name="Normal 7 5 9" xfId="27130" xr:uid="{F239014A-2177-4813-A217-FFC4C6F6AFFB}"/>
    <cellStyle name="Normal 7 6" xfId="1052" xr:uid="{884B8763-4B02-45C6-A2AE-A773EE40E806}"/>
    <cellStyle name="Normal 7 6 10" xfId="8096" xr:uid="{093D5896-0627-463B-9AB9-808CF42EC64E}"/>
    <cellStyle name="Normal 7 6 11" xfId="43146" xr:uid="{2B10F3F0-6D94-4D49-97D9-845FDBA9F344}"/>
    <cellStyle name="Normal 7 6 12" xfId="48042" xr:uid="{1093886A-6D6E-4941-820C-11F3FF9BABA8}"/>
    <cellStyle name="Normal 7 6 2" xfId="2862" xr:uid="{B3F03164-9917-4D5E-AE6F-31B745503FF4}"/>
    <cellStyle name="Normal 7 6 2 2" xfId="23668" xr:uid="{21F675E4-FD2E-4C56-AE00-F000672C6AA0}"/>
    <cellStyle name="Normal 7 6 2 2 2" xfId="26249" xr:uid="{15C5B85C-39BA-4F50-ACEF-875F9483A9E4}"/>
    <cellStyle name="Normal 7 6 2 2 2 2" xfId="35267" xr:uid="{B3F9BE27-2B01-41F1-A402-46AE178AECCF}"/>
    <cellStyle name="Normal 7 6 2 2 3" xfId="32034" xr:uid="{D65FE3C2-3D68-4E60-868E-6F0229910066}"/>
    <cellStyle name="Normal 7 6 2 2 4" xfId="39620" xr:uid="{AB9CDF5F-2318-4D91-BAA5-8AE9007017A4}"/>
    <cellStyle name="Normal 7 6 2 3" xfId="24633" xr:uid="{AE5A9200-DB8B-4BB9-AAB4-C5CB9C2F8E6B}"/>
    <cellStyle name="Normal 7 6 2 3 2" xfId="33253" xr:uid="{5D8840C3-A531-4EAB-9EA3-9D65348DA140}"/>
    <cellStyle name="Normal 7 6 2 3 3" xfId="41618" xr:uid="{8E0D1ADB-9586-4B0C-8F78-3DD44A54DE64}"/>
    <cellStyle name="Normal 7 6 2 4" xfId="22225" xr:uid="{A25C51EE-88F0-4B21-8074-6FC747D0CB17}"/>
    <cellStyle name="Normal 7 6 2 4 2" xfId="30286" xr:uid="{E3A943B1-FA41-40CC-BFFF-9309B2BB1920}"/>
    <cellStyle name="Normal 7 6 2 5" xfId="28334" xr:uid="{9920D53E-DE26-44E7-A0F8-AB46E05AA6F3}"/>
    <cellStyle name="Normal 7 6 2 6" xfId="37652" xr:uid="{136BFFAB-D386-438A-B28D-55D44BD439FE}"/>
    <cellStyle name="Normal 7 6 2 7" xfId="20692" xr:uid="{8F1F8135-4B9E-4DE8-89AA-C2B1ED0CE792}"/>
    <cellStyle name="Normal 7 6 2 8" xfId="44887" xr:uid="{77AF8FB1-4FC1-46C1-AAAF-1CA309BC148F}"/>
    <cellStyle name="Normal 7 6 3" xfId="5925" xr:uid="{AB4B5E6A-3DB7-46DF-8757-26254B3C8C1D}"/>
    <cellStyle name="Normal 7 6 3 2" xfId="23220" xr:uid="{2E3AE0FD-434E-4791-AF25-EBDD7579B322}"/>
    <cellStyle name="Normal 7 6 3 2 2" xfId="31533" xr:uid="{2B305401-B667-4AC6-92C8-FEFA7BE8C2A9}"/>
    <cellStyle name="Normal 7 6 3 2 3" xfId="39091" xr:uid="{8B86DAEC-C820-427D-B88D-FEE07F216261}"/>
    <cellStyle name="Normal 7 6 3 3" xfId="25759" xr:uid="{5F469960-6714-45D5-9EC3-20D6BB361495}"/>
    <cellStyle name="Normal 7 6 3 3 2" xfId="34690" xr:uid="{11558DAD-62FC-4C52-B37C-58DE8954C6D7}"/>
    <cellStyle name="Normal 7 6 3 3 3" xfId="41062" xr:uid="{D5A9E21E-2FCA-4D1E-A2D3-103C5361A511}"/>
    <cellStyle name="Normal 7 6 3 4" xfId="21721" xr:uid="{05ACE8F7-C761-4261-8206-19BB4212429A}"/>
    <cellStyle name="Normal 7 6 3 4 2" xfId="29688" xr:uid="{1CC2B1EF-8071-49C7-9CCF-5073DCF7B7F2}"/>
    <cellStyle name="Normal 7 6 3 5" xfId="27766" xr:uid="{3F6A2E27-C736-4E34-9D3E-A895F29F9859}"/>
    <cellStyle name="Normal 7 6 3 6" xfId="37056" xr:uid="{1805DA9A-B88B-409E-8F33-C8DEFC80E3AB}"/>
    <cellStyle name="Normal 7 6 3 7" xfId="20367" xr:uid="{A9160026-16E7-4B94-BC51-7F321DB7BD94}"/>
    <cellStyle name="Normal 7 6 3 8" xfId="47922" xr:uid="{7E88C559-514E-4169-8EA1-B88EEC3F18B2}"/>
    <cellStyle name="Normal 7 6 4" xfId="22833" xr:uid="{28D62174-2240-4015-932B-35D496099FF7}"/>
    <cellStyle name="Normal 7 6 4 2" xfId="25174" xr:uid="{8EAB63B8-F5BC-4ED4-AF9C-C7C856EDE78E}"/>
    <cellStyle name="Normal 7 6 4 2 2" xfId="33980" xr:uid="{06E30EDB-7FCE-4B9E-BB91-31D33071E81D}"/>
    <cellStyle name="Normal 7 6 4 3" xfId="31001" xr:uid="{1E128923-A31A-4207-90D5-30A671A7C377}"/>
    <cellStyle name="Normal 7 6 4 4" xfId="38423" xr:uid="{88469A3A-1C3C-4B87-85EC-A9C13BD38FCB}"/>
    <cellStyle name="Normal 7 6 5" xfId="24174" xr:uid="{62692387-8EF7-4915-8659-864284027487}"/>
    <cellStyle name="Normal 7 6 5 2" xfId="32696" xr:uid="{1D722A45-C251-4F43-A74C-910B738F1E6B}"/>
    <cellStyle name="Normal 7 6 5 3" xfId="40361" xr:uid="{225682D0-6A63-4914-B963-C6DB2AC1C207}"/>
    <cellStyle name="Normal 7 6 6" xfId="21180" xr:uid="{544ECB05-22D3-4210-A35F-506D063B5AB6}"/>
    <cellStyle name="Normal 7 6 6 2" xfId="29081" xr:uid="{444A11B4-5A84-48CE-94DB-DDFF2889A8AD}"/>
    <cellStyle name="Normal 7 6 7" xfId="27185" xr:uid="{55761787-F03A-473C-8AC0-64FC0F8F8DAA}"/>
    <cellStyle name="Normal 7 6 8" xfId="36320" xr:uid="{298C7E05-68BE-40B5-94EC-0FF245082D2E}"/>
    <cellStyle name="Normal 7 6 9" xfId="20055" xr:uid="{341841EA-E259-4728-BF32-1BD8F5B62994}"/>
    <cellStyle name="Normal 7 7" xfId="5871" xr:uid="{F3CC5D04-E279-46D6-81FC-7CA844B847FC}"/>
    <cellStyle name="Normal 7 7 10" xfId="8097" xr:uid="{9B672609-4D0B-4F6B-9082-6B765881E83F}"/>
    <cellStyle name="Normal 7 7 11" xfId="47868" xr:uid="{41E20B4E-490B-4B39-996D-57C80955E163}"/>
    <cellStyle name="Normal 7 7 2" xfId="20789" xr:uid="{7047DBCB-E734-461E-BD87-DC5E6B239977}"/>
    <cellStyle name="Normal 7 7 2 2" xfId="23775" xr:uid="{9CD35885-4D3B-44DA-87C7-2ECF6796C5B4}"/>
    <cellStyle name="Normal 7 7 2 2 2" xfId="26409" xr:uid="{CD7917C4-CB90-4BAE-8E28-CA42F9070DC6}"/>
    <cellStyle name="Normal 7 7 2 2 2 2" xfId="35454" xr:uid="{BF2AAE86-D21C-449D-A65E-D03CD98ADBB5}"/>
    <cellStyle name="Normal 7 7 2 2 3" xfId="32193" xr:uid="{A7E81020-73FA-4953-96D0-C2902D538116}"/>
    <cellStyle name="Normal 7 7 2 2 4" xfId="39803" xr:uid="{7AA04C4E-5F2F-487D-85D5-02C93EC9143B}"/>
    <cellStyle name="Normal 7 7 2 3" xfId="24741" xr:uid="{9FC7E3B0-54F7-4253-90CA-B950C9C05723}"/>
    <cellStyle name="Normal 7 7 2 3 2" xfId="33433" xr:uid="{4380F89B-C2F5-4750-BC3F-216EB0C394D6}"/>
    <cellStyle name="Normal 7 7 2 3 3" xfId="41795" xr:uid="{42FD9E78-629A-43F5-95A8-E2969C992360}"/>
    <cellStyle name="Normal 7 7 2 4" xfId="22390" xr:uid="{B49D11DF-5F57-453C-A489-77C2B7CC0EA4}"/>
    <cellStyle name="Normal 7 7 2 4 2" xfId="30479" xr:uid="{452AAEBA-BEF1-4822-8CB1-C96B3E6BD9B6}"/>
    <cellStyle name="Normal 7 7 2 5" xfId="28514" xr:uid="{974F6863-51B0-4179-8FB3-599B287FD3FB}"/>
    <cellStyle name="Normal 7 7 2 6" xfId="37837" xr:uid="{41718488-6400-454B-920C-A186A012FD68}"/>
    <cellStyle name="Normal 7 7 3" xfId="20470" xr:uid="{9533B9BC-7E28-4AE5-9BE7-81D3DCD58062}"/>
    <cellStyle name="Normal 7 7 3 2" xfId="23373" xr:uid="{813FD6FD-48B8-4D0F-AE1B-AB1EB28EA32C}"/>
    <cellStyle name="Normal 7 7 3 2 2" xfId="31701" xr:uid="{F1EA26DF-D219-4EB8-8C68-9553FDBD12F3}"/>
    <cellStyle name="Normal 7 7 3 2 3" xfId="39256" xr:uid="{184CD92E-F076-48BC-A200-0A7745A23FBD}"/>
    <cellStyle name="Normal 7 7 3 3" xfId="25916" xr:uid="{DC9FACF3-4B5D-4F84-92DE-57B152ED4D2D}"/>
    <cellStyle name="Normal 7 7 3 3 2" xfId="34879" xr:uid="{D4ACAD56-78D3-4B2F-A1DF-E27400EA0104}"/>
    <cellStyle name="Normal 7 7 3 3 3" xfId="41248" xr:uid="{49CEF2ED-A2F2-4D03-9306-F3EF9AFBD9DA}"/>
    <cellStyle name="Normal 7 7 3 4" xfId="21891" xr:uid="{9663C933-392B-4874-BF35-0DE6479D4004}"/>
    <cellStyle name="Normal 7 7 3 4 2" xfId="29887" xr:uid="{62D0D96B-E246-4CF2-B2DC-BADA3CAAFB8D}"/>
    <cellStyle name="Normal 7 7 3 5" xfId="27955" xr:uid="{59DEC76B-0343-4F50-91CA-2D4DCD4F9171}"/>
    <cellStyle name="Normal 7 7 3 6" xfId="37254" xr:uid="{E593395C-DD23-412D-A9AD-0FBBA2567238}"/>
    <cellStyle name="Normal 7 7 4" xfId="22947" xr:uid="{F3AB3A46-20BD-4719-B249-8BD91BEFBA9E}"/>
    <cellStyle name="Normal 7 7 4 2" xfId="25348" xr:uid="{7C17F919-ED13-4AC9-B90F-2DE37CB564F1}"/>
    <cellStyle name="Normal 7 7 4 2 2" xfId="34166" xr:uid="{EC126C12-4B41-41CA-B2E4-7972EFAFC17C}"/>
    <cellStyle name="Normal 7 7 4 3" xfId="31173" xr:uid="{D6FC0B11-F67E-4CC3-99B4-689C3BC435AB}"/>
    <cellStyle name="Normal 7 7 4 4" xfId="38604" xr:uid="{ADF0DA50-190A-4DC1-B96B-5F341D529941}"/>
    <cellStyle name="Normal 7 7 5" xfId="24330" xr:uid="{951D7FA4-4CBB-4096-8B0D-AEEA00A44297}"/>
    <cellStyle name="Normal 7 7 5 2" xfId="32878" xr:uid="{82D0B4B8-FD1E-4425-94DA-98484B3FE49E}"/>
    <cellStyle name="Normal 7 7 5 3" xfId="40540" xr:uid="{6418B05B-8CA3-4DE2-AD5C-866A3650F098}"/>
    <cellStyle name="Normal 7 7 6" xfId="21355" xr:uid="{9D738234-5F57-462B-A092-8D1112BE12D0}"/>
    <cellStyle name="Normal 7 7 6 2" xfId="29280" xr:uid="{A059FE90-CB29-42B8-B287-FC264A85A230}"/>
    <cellStyle name="Normal 7 7 7" xfId="27366" xr:uid="{2723C58B-EDC7-4946-9C1F-F53F7320CF30}"/>
    <cellStyle name="Normal 7 7 8" xfId="36512" xr:uid="{909B73E9-763F-4BEC-AE94-335CAB86FC2C}"/>
    <cellStyle name="Normal 7 7 9" xfId="20139" xr:uid="{42F60726-D3A8-40D8-B9F0-40200528F272}"/>
    <cellStyle name="Normal 7 8" xfId="8098" xr:uid="{E956A6A1-2AF9-48AC-9F80-2D7B394B78CC}"/>
    <cellStyle name="Normal 7 8 2" xfId="8099" xr:uid="{F8C08248-9488-4528-94BA-24FDA565D2C6}"/>
    <cellStyle name="Normal 7 8 2 2" xfId="26662" xr:uid="{3D53DC9C-F0BE-4F9F-ABF5-45B584C9D0AD}"/>
    <cellStyle name="Normal 7 8 2 2 2" xfId="35748" xr:uid="{FB9999AF-BF17-44D9-AEB5-610E64891F14}"/>
    <cellStyle name="Normal 7 8 2 2 3" xfId="40093" xr:uid="{58B65AA8-BA0B-4635-82DB-838FCB18181A}"/>
    <cellStyle name="Normal 7 8 2 3" xfId="32439" xr:uid="{7992327A-66EF-495F-B408-2CE0813B600E}"/>
    <cellStyle name="Normal 7 8 2 3 2" xfId="42077" xr:uid="{631C2BA8-8015-4135-A55F-4AE6B65D66DD}"/>
    <cellStyle name="Normal 7 8 2 4" xfId="38127" xr:uid="{6CE69496-28FC-4E9E-AA13-181451D2A696}"/>
    <cellStyle name="Normal 7 8 2 5" xfId="23942" xr:uid="{60BA7EF4-FC29-463C-BCA0-00E5E6FE5C12}"/>
    <cellStyle name="Normal 7 8 3" xfId="25571" xr:uid="{3C7FA284-69AF-4D8E-865C-DD3912C6461F}"/>
    <cellStyle name="Normal 7 8 3 2" xfId="34450" xr:uid="{A9C5E521-E107-4F3A-A31B-B21FDEC04843}"/>
    <cellStyle name="Normal 7 8 3 3" xfId="38881" xr:uid="{4C0CAC16-BC40-4230-8BD2-923045A86A87}"/>
    <cellStyle name="Normal 7 8 4" xfId="24932" xr:uid="{D290E71B-2674-47EC-BDB9-DF320A93038C}"/>
    <cellStyle name="Normal 7 8 4 2" xfId="33715" xr:uid="{F691F518-F74F-4976-91D3-D4697D026A8B}"/>
    <cellStyle name="Normal 7 8 4 3" xfId="40824" xr:uid="{68044B27-3FD9-4455-B928-CE4D13E372DD}"/>
    <cellStyle name="Normal 7 8 5" xfId="22649" xr:uid="{9072C3F8-2798-4BAE-B1A3-30DFA04CF65F}"/>
    <cellStyle name="Normal 7 8 5 2" xfId="30780" xr:uid="{97DCEF89-7745-4479-AC89-9D11F3EF7DD4}"/>
    <cellStyle name="Normal 7 8 6" xfId="28800" xr:uid="{5C2B9524-25BA-48CB-A631-ABCD2A6C587C}"/>
    <cellStyle name="Normal 7 8 7" xfId="36816" xr:uid="{55F7E535-7403-4FAF-BCF2-3BD5372E02A5}"/>
    <cellStyle name="Normal 7 8 8" xfId="20930" xr:uid="{59A50E9F-8C61-4873-948F-EFE647269DB2}"/>
    <cellStyle name="Normal 7 9" xfId="8100" xr:uid="{680E48D4-C108-41F3-80DC-577AAE111BF5}"/>
    <cellStyle name="Normal 7 9 2" xfId="23564" xr:uid="{1CBAF682-07DD-465F-B299-E8A786307495}"/>
    <cellStyle name="Normal 7 9 2 2" xfId="26111" xr:uid="{A633C254-FF66-4BA2-8F6D-014A863CF33E}"/>
    <cellStyle name="Normal 7 9 2 2 2" xfId="35090" xr:uid="{A39E37A1-4EBF-4046-A619-F492D2F374AA}"/>
    <cellStyle name="Normal 7 9 2 3" xfId="31896" xr:uid="{51610D41-34FB-4589-9439-9F9B8E4A558C}"/>
    <cellStyle name="Normal 7 9 2 4" xfId="39445" xr:uid="{6BD8DB26-E396-4918-A74A-C0111D2D10DA}"/>
    <cellStyle name="Normal 7 9 3" xfId="24526" xr:uid="{1E12B25D-6EDC-487E-9A66-152CEDCC193C}"/>
    <cellStyle name="Normal 7 9 3 2" xfId="33086" xr:uid="{99AD77B3-621E-4E65-942A-579C24B35B47}"/>
    <cellStyle name="Normal 7 9 3 3" xfId="41453" xr:uid="{CE3E2C30-B214-4973-B722-33372844E59B}"/>
    <cellStyle name="Normal 7 9 4" xfId="22085" xr:uid="{F2050588-0FCA-438A-B7FF-A71F4A4A65E8}"/>
    <cellStyle name="Normal 7 9 4 2" xfId="30106" xr:uid="{A4B83F6A-75A4-4614-825D-187DA911F38B}"/>
    <cellStyle name="Normal 7 9 5" xfId="28167" xr:uid="{02A8F8C8-F8E6-43AF-A034-DD3CE53F68A4}"/>
    <cellStyle name="Normal 7 9 6" xfId="37473" xr:uid="{7FFE3F88-D945-4F20-BDF8-062CB19E496B}"/>
    <cellStyle name="Normal 7 9 7" xfId="20602" xr:uid="{5FA780DB-F106-4E20-B343-60A9A149703E}"/>
    <cellStyle name="Normal 70" xfId="8398" xr:uid="{AC0B0779-1DDA-46B0-819E-0560F00D5BD9}"/>
    <cellStyle name="Normal 70 2" xfId="8492" xr:uid="{950342B1-3A94-4DF3-B594-B6DEE87CA4C5}"/>
    <cellStyle name="Normal 70 2 10" xfId="27132" xr:uid="{849237B7-9429-4BB9-9DBB-E0301D6D9B48}"/>
    <cellStyle name="Normal 70 2 11" xfId="36255" xr:uid="{C13364C2-7815-457D-855C-7C0F6ABAF035}"/>
    <cellStyle name="Normal 70 2 12" xfId="6363" xr:uid="{69BD4219-C802-4099-89E8-121775934068}"/>
    <cellStyle name="Normal 70 2 2" xfId="20098" xr:uid="{5C07422E-A99E-43FA-ACB5-0BFE8089E6FB}"/>
    <cellStyle name="Normal 70 2 2 2" xfId="20748" xr:uid="{6E7D4CC0-A1F3-4595-AC58-BE2A53C5E63A}"/>
    <cellStyle name="Normal 70 2 2 2 2" xfId="23727" xr:uid="{905B5A01-34D8-443F-9791-D2A45D1B738A}"/>
    <cellStyle name="Normal 70 2 2 2 2 2" xfId="26355" xr:uid="{FC729FB0-9C11-487C-8D08-751FD7634365}"/>
    <cellStyle name="Normal 70 2 2 2 2 2 2" xfId="35399" xr:uid="{4894867F-B435-480D-A887-1862321C1752}"/>
    <cellStyle name="Normal 70 2 2 2 2 3" xfId="32139" xr:uid="{624F63A7-24DE-4FEF-8C66-6B126B19158C}"/>
    <cellStyle name="Normal 70 2 2 2 2 4" xfId="39748" xr:uid="{809C2AB3-C695-40CF-AB9B-6344BFCE269C}"/>
    <cellStyle name="Normal 70 2 2 2 3" xfId="24694" xr:uid="{E3DB3ADD-C278-4E89-99E8-06B3477A8FDA}"/>
    <cellStyle name="Normal 70 2 2 2 3 2" xfId="33378" xr:uid="{8CC3CA24-2EEA-489F-B8F2-A89766E1AC7A}"/>
    <cellStyle name="Normal 70 2 2 2 3 3" xfId="41740" xr:uid="{B11A3064-A084-41E2-9D8F-CC001B56C7A4}"/>
    <cellStyle name="Normal 70 2 2 2 4" xfId="22337" xr:uid="{F004792B-E709-4CA4-BF03-4EA84FCE1010}"/>
    <cellStyle name="Normal 70 2 2 2 4 2" xfId="30422" xr:uid="{3322CC76-B04D-436B-AC2B-0FB99E62D69A}"/>
    <cellStyle name="Normal 70 2 2 2 5" xfId="28459" xr:uid="{C2007B74-A937-425F-A1F2-AD1D04F74D6E}"/>
    <cellStyle name="Normal 70 2 2 2 6" xfId="37780" xr:uid="{9112D479-1873-49ED-B030-975830845853}"/>
    <cellStyle name="Normal 70 2 2 3" xfId="20430" xr:uid="{295AC91C-C049-47D1-9E14-D58037E9954F}"/>
    <cellStyle name="Normal 70 2 2 3 2" xfId="23320" xr:uid="{12C469C0-FF4A-4A68-B267-23FBCA009750}"/>
    <cellStyle name="Normal 70 2 2 3 2 2" xfId="31648" xr:uid="{F385C96C-3CD3-4F7F-8781-24A1457C5DF2}"/>
    <cellStyle name="Normal 70 2 2 3 2 3" xfId="39203" xr:uid="{0B42A520-AC3B-4355-A24A-0B8024F266BC}"/>
    <cellStyle name="Normal 70 2 2 3 3" xfId="25862" xr:uid="{A29A183A-5654-482E-BB72-5EFDFE0A8659}"/>
    <cellStyle name="Normal 70 2 2 3 3 2" xfId="34818" xr:uid="{E760EEA2-F913-433B-A3E7-BAC3FA5AD9DA}"/>
    <cellStyle name="Normal 70 2 2 3 3 3" xfId="41187" xr:uid="{00AC72E1-0B5E-4A60-A713-45EC4F19E69C}"/>
    <cellStyle name="Normal 70 2 2 3 4" xfId="21837" xr:uid="{BB69B2E9-137F-46E0-9D32-704FD0510B7A}"/>
    <cellStyle name="Normal 70 2 2 3 4 2" xfId="29826" xr:uid="{D3FA6BE4-FF05-4B3D-96F9-F1197D78186F}"/>
    <cellStyle name="Normal 70 2 2 3 5" xfId="27894" xr:uid="{44E1157B-0A2A-476A-A6ED-68531B6FDEF4}"/>
    <cellStyle name="Normal 70 2 2 3 6" xfId="37193" xr:uid="{2C5D3A96-7390-4DAF-83E9-8DB8E4BFF2B0}"/>
    <cellStyle name="Normal 70 2 2 4" xfId="22899" xr:uid="{593C48BE-E336-42FC-960F-2ACF4B2FC427}"/>
    <cellStyle name="Normal 70 2 2 4 2" xfId="25292" xr:uid="{0C82A51A-B9AE-4F7C-B41B-715E104C88DC}"/>
    <cellStyle name="Normal 70 2 2 4 2 2" xfId="34109" xr:uid="{52BAB28E-FA9A-4D59-BD73-74E06644602A}"/>
    <cellStyle name="Normal 70 2 2 4 3" xfId="31117" xr:uid="{929EEDC0-AD47-4BF9-8A98-6953AF3C323B}"/>
    <cellStyle name="Normal 70 2 2 4 4" xfId="38547" xr:uid="{8EA3C863-C61F-4466-8F97-A8BBBBBB7741}"/>
    <cellStyle name="Normal 70 2 2 5" xfId="24276" xr:uid="{AF9D1C8B-C1C9-42EE-8F5F-9F62EFEA3CD8}"/>
    <cellStyle name="Normal 70 2 2 5 2" xfId="32821" xr:uid="{B6CF7C38-D473-4A5C-B645-137A28C67AC3}"/>
    <cellStyle name="Normal 70 2 2 5 3" xfId="40483" xr:uid="{B85BBF15-C12B-427D-80FC-F298CC677749}"/>
    <cellStyle name="Normal 70 2 2 6" xfId="21300" xr:uid="{029335CC-F383-4512-B259-D2B2E34ABA73}"/>
    <cellStyle name="Normal 70 2 2 6 2" xfId="29219" xr:uid="{9D087962-DD66-4C70-801B-9467F25120D0}"/>
    <cellStyle name="Normal 70 2 2 7" xfId="27309" xr:uid="{A354F67D-63EE-43F2-8250-822B341562B1}"/>
    <cellStyle name="Normal 70 2 2 8" xfId="36451" xr:uid="{5F4A8877-F1A7-461D-91D6-70132DE12993}"/>
    <cellStyle name="Normal 70 2 3" xfId="20202" xr:uid="{CFC36268-D19A-41BC-8BB1-1928E050045D}"/>
    <cellStyle name="Normal 70 2 3 2" xfId="20859" xr:uid="{4DD79EF4-13FE-445F-B3A2-C370E472CF91}"/>
    <cellStyle name="Normal 70 2 3 2 2" xfId="23851" xr:uid="{0872DAE0-CC4F-49FE-9B55-9D53DF6C84BD}"/>
    <cellStyle name="Normal 70 2 3 2 2 2" xfId="26536" xr:uid="{DFC46106-9013-47A8-B9BB-9197FB709C58}"/>
    <cellStyle name="Normal 70 2 3 2 2 2 2" xfId="35591" xr:uid="{1921BF43-CBB4-4CB3-9809-A6A7E29B7E3B}"/>
    <cellStyle name="Normal 70 2 3 2 2 3" xfId="32319" xr:uid="{FEBECC87-5AAC-41CD-96EF-85268EB1B8E6}"/>
    <cellStyle name="Normal 70 2 3 2 2 4" xfId="39936" xr:uid="{62AD5107-9BE1-42CC-BD36-F42241D5B788}"/>
    <cellStyle name="Normal 70 2 3 2 3" xfId="24815" xr:uid="{057559E7-E4A4-4B80-8F71-B6A100CB8960}"/>
    <cellStyle name="Normal 70 2 3 2 3 2" xfId="33561" xr:uid="{8DF5EBC3-930C-45B7-81FB-382497DA72B8}"/>
    <cellStyle name="Normal 70 2 3 2 3 3" xfId="41920" xr:uid="{E58F1EE6-25F6-4CAB-B1CB-B3804F5A550E}"/>
    <cellStyle name="Normal 70 2 3 2 4" xfId="22511" xr:uid="{E2B7A73A-F7E0-4512-BE05-951CCC2E9466}"/>
    <cellStyle name="Normal 70 2 3 2 4 2" xfId="30618" xr:uid="{A0327CEA-D0A3-487F-963D-0D3C78C73535}"/>
    <cellStyle name="Normal 70 2 3 2 5" xfId="28642" xr:uid="{56528167-E0F2-45A7-8FFF-85363772016C}"/>
    <cellStyle name="Normal 70 2 3 2 6" xfId="37976" xr:uid="{B2345753-8915-4A25-9B22-B342129D8E2E}"/>
    <cellStyle name="Normal 70 2 3 3" xfId="20541" xr:uid="{9559B120-EDF2-4E5C-9ED5-DECD304BA711}"/>
    <cellStyle name="Normal 70 2 3 3 2" xfId="23496" xr:uid="{E8E31903-9DF3-4FC4-8644-A8A99CD3F807}"/>
    <cellStyle name="Normal 70 2 3 3 2 2" xfId="31827" xr:uid="{E058205D-30B2-4548-AD22-20FC3F79C1A8}"/>
    <cellStyle name="Normal 70 2 3 3 2 3" xfId="39379" xr:uid="{D8DEFE0B-6571-476D-BC5E-B248CFFBDF2C}"/>
    <cellStyle name="Normal 70 2 3 3 3" xfId="26042" xr:uid="{63A7B1D0-316F-4865-8D46-6955EF065586}"/>
    <cellStyle name="Normal 70 2 3 3 3 2" xfId="35011" xr:uid="{D9BFB10B-7E6D-42D5-B11D-EB723E497622}"/>
    <cellStyle name="Normal 70 2 3 3 3 3" xfId="41377" xr:uid="{594F8468-AC89-49C0-B507-3484C4DE952A}"/>
    <cellStyle name="Normal 70 2 3 3 4" xfId="22018" xr:uid="{385CB676-59A0-4959-97BB-E979441A9A3F}"/>
    <cellStyle name="Normal 70 2 3 3 4 2" xfId="30029" xr:uid="{426F45EB-CDC7-4205-8A86-4F4C50330CCD}"/>
    <cellStyle name="Normal 70 2 3 3 5" xfId="28088" xr:uid="{2BD9439A-451B-4076-9D8A-C52ACF0C0822}"/>
    <cellStyle name="Normal 70 2 3 3 6" xfId="37396" xr:uid="{51DA9225-63F0-47AC-A4ED-6974A6BC1F03}"/>
    <cellStyle name="Normal 70 2 3 4" xfId="23022" xr:uid="{47AAFBE1-C8D9-4688-9F5B-42D0AB0EF7EC}"/>
    <cellStyle name="Normal 70 2 3 4 2" xfId="25475" xr:uid="{C006F49E-8110-4ABB-BF28-FE3026356517}"/>
    <cellStyle name="Normal 70 2 3 4 2 2" xfId="34306" xr:uid="{66A7A187-59B1-410E-A97A-B0E49FBC620C}"/>
    <cellStyle name="Normal 70 2 3 4 3" xfId="31299" xr:uid="{BE2A9C2D-83E3-4FCA-8A12-E8DEEFB2AE5B}"/>
    <cellStyle name="Normal 70 2 3 4 4" xfId="38740" xr:uid="{F08959EF-AEE0-4B14-BFD7-902579E4CA30}"/>
    <cellStyle name="Normal 70 2 3 5" xfId="24456" xr:uid="{03F979A9-7E1D-461C-8092-891C3BAEA9AA}"/>
    <cellStyle name="Normal 70 2 3 5 2" xfId="33008" xr:uid="{774B195E-0BE3-45F2-A9D1-A78EC7C6E772}"/>
    <cellStyle name="Normal 70 2 3 5 3" xfId="40667" xr:uid="{CB13DFA1-2FD0-4F2B-943F-3F01E7760FE8}"/>
    <cellStyle name="Normal 70 2 3 6" xfId="21480" xr:uid="{47C5678E-1533-426C-9CA9-7179CA437AEC}"/>
    <cellStyle name="Normal 70 2 3 6 2" xfId="29421" xr:uid="{F49B534B-8E0C-417C-9973-A2A383CCF147}"/>
    <cellStyle name="Normal 70 2 3 7" xfId="27496" xr:uid="{337117FB-ADF5-4BC8-8B44-7C9A629AF3F6}"/>
    <cellStyle name="Normal 70 2 3 8" xfId="36652" xr:uid="{A9957D39-0F90-4B50-B865-79B50FD75D4F}"/>
    <cellStyle name="Normal 70 2 4" xfId="20932" xr:uid="{947706AF-52AC-4DE7-99EB-52E6861E7676}"/>
    <cellStyle name="Normal 70 2 4 2" xfId="23944" xr:uid="{3626739F-32D2-4248-8D98-B66D52635679}"/>
    <cellStyle name="Normal 70 2 4 2 2" xfId="26664" xr:uid="{B39A5ED7-62FB-4031-8E39-AB749C811394}"/>
    <cellStyle name="Normal 70 2 4 2 2 2" xfId="35750" xr:uid="{11F244DB-2CB1-412E-98FF-3D5D6DEF34E4}"/>
    <cellStyle name="Normal 70 2 4 2 2 3" xfId="40095" xr:uid="{90D05682-2F2F-44DC-89B5-ADF31C149813}"/>
    <cellStyle name="Normal 70 2 4 2 3" xfId="32441" xr:uid="{46E05F6D-B600-48F7-B2DB-89820D861521}"/>
    <cellStyle name="Normal 70 2 4 2 3 2" xfId="42079" xr:uid="{080786D2-1BB9-4594-BE59-7B613710A9D2}"/>
    <cellStyle name="Normal 70 2 4 2 4" xfId="38129" xr:uid="{B370370D-DBBE-4DEE-838E-93CF999E75E2}"/>
    <cellStyle name="Normal 70 2 4 3" xfId="25573" xr:uid="{D02EE285-9A6A-4E84-8E3D-319FF494508E}"/>
    <cellStyle name="Normal 70 2 4 3 2" xfId="34452" xr:uid="{26EA47B5-4CEE-45CC-9CAE-97B9AF1F515F}"/>
    <cellStyle name="Normal 70 2 4 3 3" xfId="38883" xr:uid="{3E438850-32CD-4B24-A424-B8579D04F7C7}"/>
    <cellStyle name="Normal 70 2 4 4" xfId="24934" xr:uid="{CE44A1F0-AFE3-46DD-9751-C648AB44B032}"/>
    <cellStyle name="Normal 70 2 4 4 2" xfId="33717" xr:uid="{CEFD5246-F412-4F3A-83FF-0095E95C5887}"/>
    <cellStyle name="Normal 70 2 4 4 3" xfId="40826" xr:uid="{AC5C342F-1ECD-44FC-828C-709BF458DFBE}"/>
    <cellStyle name="Normal 70 2 4 5" xfId="22651" xr:uid="{8745A737-D51A-42A7-A266-5D2CAFAE0D60}"/>
    <cellStyle name="Normal 70 2 4 5 2" xfId="30782" xr:uid="{A401C994-7D23-40D7-979D-E5065C88BFE3}"/>
    <cellStyle name="Normal 70 2 4 6" xfId="28802" xr:uid="{FD6E0617-AB39-4301-9676-F03F9E6082DE}"/>
    <cellStyle name="Normal 70 2 4 7" xfId="36818" xr:uid="{AE675670-039F-4184-BEE5-2500C08AFAF0}"/>
    <cellStyle name="Normal 70 2 5" xfId="20653" xr:uid="{5F08BA0E-E950-4E1B-9A67-08AEC3AA5054}"/>
    <cellStyle name="Normal 70 2 5 2" xfId="23619" xr:uid="{71E83B66-E4A2-42C1-B22C-E65D686133F5}"/>
    <cellStyle name="Normal 70 2 5 2 2" xfId="26199" xr:uid="{12C9FEB9-13E3-4647-94BC-85D59613A535}"/>
    <cellStyle name="Normal 70 2 5 2 2 2" xfId="35213" xr:uid="{4E15B549-AA98-4D07-B9B5-5E2453A43672}"/>
    <cellStyle name="Normal 70 2 5 2 3" xfId="31984" xr:uid="{BAA8385A-3482-4086-ADCC-76839D5C66D9}"/>
    <cellStyle name="Normal 70 2 5 2 4" xfId="39566" xr:uid="{A6410A94-77E1-4293-809C-B18FFAD5AF8A}"/>
    <cellStyle name="Normal 70 2 5 3" xfId="24584" xr:uid="{24BD9DA5-1389-464F-B57D-C0BD87CA2B66}"/>
    <cellStyle name="Normal 70 2 5 3 2" xfId="33200" xr:uid="{5F151D94-5E51-4FD1-A33A-992C08333EF0}"/>
    <cellStyle name="Normal 70 2 5 3 3" xfId="41565" xr:uid="{AAF3A8A2-64B6-45E7-A7E5-BD6598ADF747}"/>
    <cellStyle name="Normal 70 2 5 4" xfId="22175" xr:uid="{C4915C86-0BC8-41F0-A44B-B77D69AFF54F}"/>
    <cellStyle name="Normal 70 2 5 4 2" xfId="30232" xr:uid="{91EBE28E-3235-4DD9-87DD-5E040FBBC644}"/>
    <cellStyle name="Normal 70 2 5 5" xfId="28281" xr:uid="{D469D8FA-3F7C-448F-A165-4720F824DE68}"/>
    <cellStyle name="Normal 70 2 5 6" xfId="37598" xr:uid="{D9C79B37-4E23-4027-9291-A4F1EA0047F7}"/>
    <cellStyle name="Normal 70 2 6" xfId="20327" xr:uid="{D9FE0DE8-5978-4E4C-8E7C-0AFB25DA7A50}"/>
    <cellStyle name="Normal 70 2 6 2" xfId="23170" xr:uid="{F2AFB2B6-214D-49DC-BBD6-FBA5770E8373}"/>
    <cellStyle name="Normal 70 2 6 2 2" xfId="31481" xr:uid="{1679AB08-2914-4BB7-87F2-1D898AB67DBF}"/>
    <cellStyle name="Normal 70 2 6 2 3" xfId="39039" xr:uid="{55F33108-AD80-4A2D-B4B7-6AA8FE83CEC3}"/>
    <cellStyle name="Normal 70 2 6 3" xfId="25702" xr:uid="{9B7E7E91-4EF9-414E-A4F8-16AA2171ED80}"/>
    <cellStyle name="Normal 70 2 6 3 2" xfId="34629" xr:uid="{94616594-82A1-48FC-A3F8-9FB321DB30BB}"/>
    <cellStyle name="Normal 70 2 6 3 3" xfId="41001" xr:uid="{3C8B06B5-50C8-489D-B5E2-B1F17B52E7BC}"/>
    <cellStyle name="Normal 70 2 6 4" xfId="21662" xr:uid="{9526445F-8998-4A43-BD44-631A703E2DCB}"/>
    <cellStyle name="Normal 70 2 6 4 2" xfId="29627" xr:uid="{30524B54-1807-4E08-90E0-DC6674AD3013}"/>
    <cellStyle name="Normal 70 2 6 5" xfId="27705" xr:uid="{542A7C09-7ED2-4DB2-A656-0654D94DAB25}"/>
    <cellStyle name="Normal 70 2 6 6" xfId="36995" xr:uid="{7B54CD61-016A-4208-B188-170DDBFE11A4}"/>
    <cellStyle name="Normal 70 2 7" xfId="22787" xr:uid="{51C9A4B7-608E-4932-BA81-9210AD4229E6}"/>
    <cellStyle name="Normal 70 2 7 2" xfId="25124" xr:uid="{094D631A-CFA0-480C-B1C6-7FEF15D293AA}"/>
    <cellStyle name="Normal 70 2 7 2 2" xfId="33928" xr:uid="{E9388A1E-BFAD-4E92-9D4D-8F35C178FFEE}"/>
    <cellStyle name="Normal 70 2 7 3" xfId="30951" xr:uid="{1E8A38E4-EBD7-445D-854C-25621580559C}"/>
    <cellStyle name="Normal 70 2 7 4" xfId="38369" xr:uid="{4CADDB1C-3F38-44D2-B445-DD824E15B80C}"/>
    <cellStyle name="Normal 70 2 8" xfId="24125" xr:uid="{DEEAE70D-FBCC-4AB0-8194-1141636748B0}"/>
    <cellStyle name="Normal 70 2 8 2" xfId="32643" xr:uid="{0EAE077E-A2F0-474B-9245-A961B816543C}"/>
    <cellStyle name="Normal 70 2 8 3" xfId="40308" xr:uid="{C1EC6D20-3553-49F2-B99C-53BAAC364739}"/>
    <cellStyle name="Normal 70 2 9" xfId="21125" xr:uid="{55589025-056A-4F04-B402-C3A0BE046F2E}"/>
    <cellStyle name="Normal 70 2 9 2" xfId="29017" xr:uid="{F22BCCD5-2882-497A-A270-E14E11B50346}"/>
    <cellStyle name="Normal 70 3" xfId="9932" xr:uid="{EE1FE715-627E-4317-9A57-8D57FF89C6B6}"/>
    <cellStyle name="Normal 70 3 2" xfId="10038" xr:uid="{FF25E5A8-8759-4ABC-AC57-273C0A33D367}"/>
    <cellStyle name="Normal 70 4" xfId="9685" xr:uid="{93AFF98E-4905-48B1-8FF2-7CD407D873A8}"/>
    <cellStyle name="Normal 70 5" xfId="9149" xr:uid="{C53FE4F4-3278-4989-A44B-A4E97158FD87}"/>
    <cellStyle name="Normal 70 5 2" xfId="11765" xr:uid="{7203D55B-51B2-4631-8B3B-7BDFAFE59DDC}"/>
    <cellStyle name="Normal 70 5 2 2" xfId="15344" xr:uid="{B58B18AB-A23F-4F5C-A4FD-1BCF6E5EC5AA}"/>
    <cellStyle name="Normal 70 5 2 3" xfId="18871" xr:uid="{C7BAAE97-7A24-4402-9ACE-1063A607288B}"/>
    <cellStyle name="Normal 70 5 3" xfId="13937" xr:uid="{84B8CC4E-170A-4F2B-A3F7-A604C0CEC35E}"/>
    <cellStyle name="Normal 70 5 4" xfId="17469" xr:uid="{743500E7-DE9F-4910-81BE-84CCB766A3F7}"/>
    <cellStyle name="Normal 70 6" xfId="6412" xr:uid="{99A4857E-700C-4E92-A175-5F4C80CE7551}"/>
    <cellStyle name="Normal 71" xfId="8400" xr:uid="{5F5662F2-A5F2-4A3C-80C9-AA327C3CB6A3}"/>
    <cellStyle name="Normal 71 2" xfId="8493" xr:uid="{B718708C-FCD5-4720-88C6-7995307876C5}"/>
    <cellStyle name="Normal 71 2 10" xfId="27133" xr:uid="{65A3FC18-795C-4227-951C-341F99D39011}"/>
    <cellStyle name="Normal 71 2 11" xfId="36256" xr:uid="{AF35C192-9742-4337-9A1B-F2629AE6AB95}"/>
    <cellStyle name="Normal 71 2 2" xfId="9736" xr:uid="{5F6C3892-5AB2-46B7-AD89-9BFCF325539E}"/>
    <cellStyle name="Normal 71 2 2 2" xfId="20749" xr:uid="{C9D8DC12-66D9-4FF9-8C65-13832B79381B}"/>
    <cellStyle name="Normal 71 2 2 2 2" xfId="23728" xr:uid="{BC3A3C63-914B-4E13-82D8-AA34B5DB4B9A}"/>
    <cellStyle name="Normal 71 2 2 2 2 2" xfId="26356" xr:uid="{C318C1AE-BCAD-496F-A3ED-F3AF9CD30331}"/>
    <cellStyle name="Normal 71 2 2 2 2 2 2" xfId="35400" xr:uid="{0269124F-748F-400A-A011-5AA90A61F607}"/>
    <cellStyle name="Normal 71 2 2 2 2 3" xfId="32140" xr:uid="{D1A93E59-58AE-44A3-980F-C0547A6859CB}"/>
    <cellStyle name="Normal 71 2 2 2 2 4" xfId="39749" xr:uid="{6103EA72-997A-4A38-B8B4-A6CEA9D3BB6A}"/>
    <cellStyle name="Normal 71 2 2 2 3" xfId="24695" xr:uid="{AD87CD4A-FB73-4205-B1F8-717B13F0A14C}"/>
    <cellStyle name="Normal 71 2 2 2 3 2" xfId="33379" xr:uid="{1F745F0A-F54A-48E4-9BC0-803254CFB23F}"/>
    <cellStyle name="Normal 71 2 2 2 3 3" xfId="41741" xr:uid="{5CA7C267-A749-4934-A825-0A15B0402F10}"/>
    <cellStyle name="Normal 71 2 2 2 4" xfId="22338" xr:uid="{32D6B8D9-24C1-4208-8C7C-CDE0D35BF349}"/>
    <cellStyle name="Normal 71 2 2 2 4 2" xfId="30423" xr:uid="{60338E42-1EB4-40D0-B19C-B4F145E483C5}"/>
    <cellStyle name="Normal 71 2 2 2 5" xfId="28460" xr:uid="{CFCD7E54-C426-48DB-B9C7-916FE1807ACC}"/>
    <cellStyle name="Normal 71 2 2 2 6" xfId="37781" xr:uid="{D8588A63-4844-4462-90CA-7F1382DAC65E}"/>
    <cellStyle name="Normal 71 2 2 3" xfId="20431" xr:uid="{B55DD6EB-3117-4A43-8308-CC6D337EA7DE}"/>
    <cellStyle name="Normal 71 2 2 3 2" xfId="23321" xr:uid="{35520721-5A28-4F2D-B903-0BDEC7FE003D}"/>
    <cellStyle name="Normal 71 2 2 3 2 2" xfId="31649" xr:uid="{4AA85BEA-82EB-45B5-AC91-4EFC5DC72C9C}"/>
    <cellStyle name="Normal 71 2 2 3 2 3" xfId="39204" xr:uid="{D2F655FC-A1E9-4FD2-80F3-9A295AA25877}"/>
    <cellStyle name="Normal 71 2 2 3 3" xfId="25863" xr:uid="{44CC75AC-D977-46D5-A6E4-3DCB92CF319A}"/>
    <cellStyle name="Normal 71 2 2 3 3 2" xfId="34819" xr:uid="{CE5F7A31-F589-4736-B76F-052C892BD7E5}"/>
    <cellStyle name="Normal 71 2 2 3 3 3" xfId="41188" xr:uid="{7473F34D-9D11-416B-9863-7DFB915DC72C}"/>
    <cellStyle name="Normal 71 2 2 3 4" xfId="21838" xr:uid="{C71AA63F-A1B7-4E9F-A9A3-6FB1DA3960D1}"/>
    <cellStyle name="Normal 71 2 2 3 4 2" xfId="29827" xr:uid="{2D126154-A732-4FF2-ACFF-94F5724BADA4}"/>
    <cellStyle name="Normal 71 2 2 3 5" xfId="27895" xr:uid="{DD6DF7A6-8CEA-483A-B87A-AD07B531C78D}"/>
    <cellStyle name="Normal 71 2 2 3 6" xfId="37194" xr:uid="{A8500E40-54D4-4005-9FD2-618751B8A820}"/>
    <cellStyle name="Normal 71 2 2 4" xfId="22900" xr:uid="{D98B3CF0-2E6E-4F49-B999-510659DE1C7C}"/>
    <cellStyle name="Normal 71 2 2 4 2" xfId="25293" xr:uid="{ED96CDC4-3F43-4E45-AD8A-E27B7DDADA78}"/>
    <cellStyle name="Normal 71 2 2 4 2 2" xfId="34110" xr:uid="{8E6377E5-FA72-42EA-A84D-31D881076F02}"/>
    <cellStyle name="Normal 71 2 2 4 3" xfId="31118" xr:uid="{BAD4A698-C685-41D5-9E9C-859DE89D7D1C}"/>
    <cellStyle name="Normal 71 2 2 4 4" xfId="38548" xr:uid="{4C540A5F-DE5A-471B-958E-CFB7B233032D}"/>
    <cellStyle name="Normal 71 2 2 5" xfId="24277" xr:uid="{C231872D-85E9-45F9-8DFD-A6B91DC54C24}"/>
    <cellStyle name="Normal 71 2 2 5 2" xfId="32822" xr:uid="{3E5EF4F2-64D1-4E67-95E8-12748098ADD4}"/>
    <cellStyle name="Normal 71 2 2 5 3" xfId="40484" xr:uid="{AD119852-F6FC-4632-A40A-799C06FFB340}"/>
    <cellStyle name="Normal 71 2 2 6" xfId="21301" xr:uid="{747AB650-331A-4804-B5EC-751EC4FB4626}"/>
    <cellStyle name="Normal 71 2 2 6 2" xfId="29220" xr:uid="{A73D0ECC-D77C-4D0B-8A62-77B4831838AD}"/>
    <cellStyle name="Normal 71 2 2 7" xfId="27310" xr:uid="{853C366A-FE0A-4D4E-A695-06A7770320C0}"/>
    <cellStyle name="Normal 71 2 2 8" xfId="36452" xr:uid="{05BE2616-2BCD-49AD-9677-E43D5581AB6F}"/>
    <cellStyle name="Normal 71 2 2 9" xfId="20099" xr:uid="{DB02FA38-48EC-4B68-BECE-57402C143D4E}"/>
    <cellStyle name="Normal 71 2 3" xfId="9151" xr:uid="{8AC892A7-881F-404F-B116-C7246BF1D2FF}"/>
    <cellStyle name="Normal 71 2 3 2" xfId="11766" xr:uid="{07EE002A-AB3D-41F8-AACE-4C0A0C0A78AF}"/>
    <cellStyle name="Normal 71 2 3 2 2" xfId="15345" xr:uid="{38E4C855-5A9C-466A-93A2-E0B1A4EFBF1E}"/>
    <cellStyle name="Normal 71 2 3 2 2 2" xfId="26537" xr:uid="{CAFB5CDD-2AD8-4C9C-9802-23CD4380EB1C}"/>
    <cellStyle name="Normal 71 2 3 2 2 2 2" xfId="35592" xr:uid="{E7302D9E-F2D1-4E7A-B457-9FC8666597B3}"/>
    <cellStyle name="Normal 71 2 3 2 2 3" xfId="32320" xr:uid="{92235A56-EB38-4464-B989-7B9D5C753A55}"/>
    <cellStyle name="Normal 71 2 3 2 2 4" xfId="39937" xr:uid="{F36838CE-9552-4F2B-8713-134C2A765E1D}"/>
    <cellStyle name="Normal 71 2 3 2 3" xfId="18872" xr:uid="{2921E383-E48C-495F-B475-EA494D62E623}"/>
    <cellStyle name="Normal 71 2 3 2 3 2" xfId="33562" xr:uid="{C9C5F077-7CA0-4E45-B473-A41A7AB79661}"/>
    <cellStyle name="Normal 71 2 3 2 3 3" xfId="41921" xr:uid="{94BC911C-BEFB-4C3D-A8A1-6BCFCAA27B12}"/>
    <cellStyle name="Normal 71 2 3 2 4" xfId="22512" xr:uid="{8058BFDA-01BA-40EE-97B3-B0B1D1DDE42C}"/>
    <cellStyle name="Normal 71 2 3 2 4 2" xfId="30619" xr:uid="{FBD06C4F-6153-4FC1-9790-8B0384043073}"/>
    <cellStyle name="Normal 71 2 3 2 5" xfId="28643" xr:uid="{AD8178D2-5D3E-4EF0-A6A1-EAB69FF414CB}"/>
    <cellStyle name="Normal 71 2 3 2 6" xfId="37977" xr:uid="{9F7DC194-46D9-4A2B-9652-9716E32ACB43}"/>
    <cellStyle name="Normal 71 2 3 3" xfId="13938" xr:uid="{7A8B15DA-79B3-4827-BB26-EA09E25ED765}"/>
    <cellStyle name="Normal 71 2 3 3 2" xfId="23497" xr:uid="{9B2EA5E4-EA85-4518-B6BF-DCFDE5E930C5}"/>
    <cellStyle name="Normal 71 2 3 3 2 2" xfId="31828" xr:uid="{D0026E7C-353A-4DF6-9C6D-A9D55B2EA83E}"/>
    <cellStyle name="Normal 71 2 3 3 2 3" xfId="39380" xr:uid="{9A4B3039-AE25-4468-A9AE-A94BD1DF02F8}"/>
    <cellStyle name="Normal 71 2 3 3 3" xfId="26043" xr:uid="{F7C1EDB0-18FC-462C-A62B-0717BE6B004A}"/>
    <cellStyle name="Normal 71 2 3 3 3 2" xfId="35012" xr:uid="{2937B7AF-7391-487A-A787-B7096D8C0EFB}"/>
    <cellStyle name="Normal 71 2 3 3 3 3" xfId="41378" xr:uid="{488F756C-82B6-42F8-91E0-FDF9FB3729F1}"/>
    <cellStyle name="Normal 71 2 3 3 4" xfId="22019" xr:uid="{B9D6D605-4953-4399-BDCE-EE3370C7F9F4}"/>
    <cellStyle name="Normal 71 2 3 3 4 2" xfId="30030" xr:uid="{80932627-90CC-4D86-AD03-378BAA2D961D}"/>
    <cellStyle name="Normal 71 2 3 3 5" xfId="28089" xr:uid="{B82667BA-4A5B-41C5-A5DA-53CE168282C1}"/>
    <cellStyle name="Normal 71 2 3 3 6" xfId="37397" xr:uid="{98C26F7C-B5DD-403F-970C-72F3A0EB95AE}"/>
    <cellStyle name="Normal 71 2 3 4" xfId="17470" xr:uid="{223492A9-A309-47A3-80D2-D21850EE2BF2}"/>
    <cellStyle name="Normal 71 2 3 4 2" xfId="25476" xr:uid="{F5EB52FE-8DE5-4166-8A6C-598863D73012}"/>
    <cellStyle name="Normal 71 2 3 4 2 2" xfId="34307" xr:uid="{03BE4291-8090-480A-9CE1-1DAC88AC5DB4}"/>
    <cellStyle name="Normal 71 2 3 4 3" xfId="31300" xr:uid="{5822F665-186D-4B7B-94E8-9D4644FE9056}"/>
    <cellStyle name="Normal 71 2 3 4 4" xfId="38741" xr:uid="{6D6F8878-1E14-42E3-AFF4-9CAA19EAE756}"/>
    <cellStyle name="Normal 71 2 3 5" xfId="24457" xr:uid="{885CC766-566E-4CE3-BC15-A62D619687D4}"/>
    <cellStyle name="Normal 71 2 3 5 2" xfId="33009" xr:uid="{43EF0266-6322-4235-8054-6F5C912FAF06}"/>
    <cellStyle name="Normal 71 2 3 5 3" xfId="40668" xr:uid="{41F99C7E-D4A3-4015-AF2B-13E6CF185A37}"/>
    <cellStyle name="Normal 71 2 3 6" xfId="21481" xr:uid="{0CB05F54-D0CB-4752-A1EF-C7F28CED52B3}"/>
    <cellStyle name="Normal 71 2 3 6 2" xfId="29422" xr:uid="{54F8037E-1F8A-4990-9C15-20C06F2C2AB5}"/>
    <cellStyle name="Normal 71 2 3 7" xfId="27497" xr:uid="{DC4A2EC6-D519-4A25-B1CD-9DB7B74CDC8D}"/>
    <cellStyle name="Normal 71 2 3 8" xfId="36653" xr:uid="{8A8D3BB8-AE62-4ADD-8FFE-25806B8C976E}"/>
    <cellStyle name="Normal 71 2 4" xfId="20933" xr:uid="{11E53CFA-AB12-48BF-8018-EB219CD1C386}"/>
    <cellStyle name="Normal 71 2 4 2" xfId="23945" xr:uid="{E7FBDCD2-8411-4795-AFF0-0F6AFE8F943F}"/>
    <cellStyle name="Normal 71 2 4 2 2" xfId="26665" xr:uid="{E95ED9A9-9B0E-48DC-B334-2C0EB8174921}"/>
    <cellStyle name="Normal 71 2 4 2 2 2" xfId="35751" xr:uid="{FF1AEE32-2063-4999-A284-CC0A023AF671}"/>
    <cellStyle name="Normal 71 2 4 2 2 3" xfId="40096" xr:uid="{7395FED3-2741-4D98-9A3D-462A8CC28D0E}"/>
    <cellStyle name="Normal 71 2 4 2 3" xfId="32442" xr:uid="{EBB2CC8A-2BCF-4A00-9AD2-46E3AF3AC963}"/>
    <cellStyle name="Normal 71 2 4 2 3 2" xfId="42080" xr:uid="{842E3783-0B04-425A-A67E-BF9BBF086EAE}"/>
    <cellStyle name="Normal 71 2 4 2 4" xfId="38130" xr:uid="{EEF98EBB-A007-4070-9733-BB92EB720B9D}"/>
    <cellStyle name="Normal 71 2 4 3" xfId="25574" xr:uid="{CA45D8DC-85F1-4054-804D-3F83F67672EF}"/>
    <cellStyle name="Normal 71 2 4 3 2" xfId="34453" xr:uid="{3B46B0C2-B594-47ED-8B94-DDE0FE6A04DB}"/>
    <cellStyle name="Normal 71 2 4 3 3" xfId="38884" xr:uid="{E87FD891-DB64-41A6-AD0D-01727C74A304}"/>
    <cellStyle name="Normal 71 2 4 4" xfId="24935" xr:uid="{E07B4E50-A685-47A9-8AE4-5D42B34026FF}"/>
    <cellStyle name="Normal 71 2 4 4 2" xfId="33718" xr:uid="{146DBF24-2DEB-4CF9-B45C-A1C57D8EF70D}"/>
    <cellStyle name="Normal 71 2 4 4 3" xfId="40827" xr:uid="{92A079C2-F05E-49DC-B7D6-0457B7349AEB}"/>
    <cellStyle name="Normal 71 2 4 5" xfId="22652" xr:uid="{D66137A5-F258-4556-82C2-43CCCBF9A80C}"/>
    <cellStyle name="Normal 71 2 4 5 2" xfId="30783" xr:uid="{3A2BC25E-2F6A-4064-B87C-7364B8A322F5}"/>
    <cellStyle name="Normal 71 2 4 6" xfId="28803" xr:uid="{2155F507-40FE-4DAD-8235-F09A7F25EB50}"/>
    <cellStyle name="Normal 71 2 4 7" xfId="36819" xr:uid="{A710120E-0EE2-4D62-B893-9A014828ECA4}"/>
    <cellStyle name="Normal 71 2 5" xfId="20654" xr:uid="{0C22F783-5C31-4D89-AEF5-1171B3AE301E}"/>
    <cellStyle name="Normal 71 2 5 2" xfId="23620" xr:uid="{072BD1FA-5CA4-48C7-B6E9-E1F04BE74A21}"/>
    <cellStyle name="Normal 71 2 5 2 2" xfId="26200" xr:uid="{A50FADFF-D522-4FC4-8E29-1969EF90B851}"/>
    <cellStyle name="Normal 71 2 5 2 2 2" xfId="35214" xr:uid="{E8FE5980-3BB3-41C1-9213-AB2CE977599A}"/>
    <cellStyle name="Normal 71 2 5 2 3" xfId="31985" xr:uid="{BC791DCF-8118-45FB-9D30-C32A79F7D50F}"/>
    <cellStyle name="Normal 71 2 5 2 4" xfId="39567" xr:uid="{50AABA78-BF68-48FD-B3C6-4E2E11B6397D}"/>
    <cellStyle name="Normal 71 2 5 3" xfId="24585" xr:uid="{B51C9C47-49DF-4151-8B7E-BB0EA22A1FC9}"/>
    <cellStyle name="Normal 71 2 5 3 2" xfId="33201" xr:uid="{5DB0A51C-F5DC-4070-9F40-4D58FAED78B4}"/>
    <cellStyle name="Normal 71 2 5 3 3" xfId="41566" xr:uid="{14816DBD-DA6B-4861-926F-B4883D17D7EA}"/>
    <cellStyle name="Normal 71 2 5 4" xfId="22176" xr:uid="{21883390-DA47-4A36-AAEE-BEB3DC6F6A67}"/>
    <cellStyle name="Normal 71 2 5 4 2" xfId="30233" xr:uid="{9F136533-911A-4042-9D9A-F6B913B8B80F}"/>
    <cellStyle name="Normal 71 2 5 5" xfId="28282" xr:uid="{787E540E-A612-4BC7-84E4-D7B142392FF9}"/>
    <cellStyle name="Normal 71 2 5 6" xfId="37599" xr:uid="{D267AA20-8382-4B5E-97D4-02E385C35793}"/>
    <cellStyle name="Normal 71 2 6" xfId="20328" xr:uid="{D49ADFB0-DDE6-44DD-972B-427DE6B3A338}"/>
    <cellStyle name="Normal 71 2 6 2" xfId="23171" xr:uid="{CE21261D-226C-4593-ACF4-DF084D6E10E5}"/>
    <cellStyle name="Normal 71 2 6 2 2" xfId="31482" xr:uid="{E823C340-2151-4E74-BBC2-DAC99492FB64}"/>
    <cellStyle name="Normal 71 2 6 2 3" xfId="39040" xr:uid="{5D0B69FF-A7FB-45C2-9D73-7D8CD29DB529}"/>
    <cellStyle name="Normal 71 2 6 3" xfId="25703" xr:uid="{4B5481AD-D288-4CE0-8F9C-63A1D4D8341B}"/>
    <cellStyle name="Normal 71 2 6 3 2" xfId="34630" xr:uid="{93D6E1B4-DDFD-4A63-B636-8B594F217BE2}"/>
    <cellStyle name="Normal 71 2 6 3 3" xfId="41002" xr:uid="{FB916B69-AC27-4291-9C5C-6E5F6CA036BF}"/>
    <cellStyle name="Normal 71 2 6 4" xfId="21663" xr:uid="{20605E51-7633-49D8-9BAA-8CC34D830989}"/>
    <cellStyle name="Normal 71 2 6 4 2" xfId="29628" xr:uid="{145DB9C2-9CF0-4EE8-B633-05E4ABB435B9}"/>
    <cellStyle name="Normal 71 2 6 5" xfId="27706" xr:uid="{12B29F17-BAAA-4722-AF87-375F2C3D6299}"/>
    <cellStyle name="Normal 71 2 6 6" xfId="36996" xr:uid="{9FFE1332-A890-45BD-B6EC-C7A31A989025}"/>
    <cellStyle name="Normal 71 2 7" xfId="22788" xr:uid="{9FAB8949-0AB7-4304-A5BB-7410D3AAB743}"/>
    <cellStyle name="Normal 71 2 7 2" xfId="25125" xr:uid="{26321241-1BC5-4046-881B-2C360BD87693}"/>
    <cellStyle name="Normal 71 2 7 2 2" xfId="33929" xr:uid="{5BA28721-2C88-4B2D-AD4B-5A49769356A3}"/>
    <cellStyle name="Normal 71 2 7 3" xfId="30952" xr:uid="{FACC64FC-7ABA-4AC0-9EFC-B974FA785334}"/>
    <cellStyle name="Normal 71 2 7 4" xfId="38370" xr:uid="{9B9EF5BC-4D4B-406E-BF8C-2F157A390AAE}"/>
    <cellStyle name="Normal 71 2 8" xfId="24126" xr:uid="{9BB77373-339D-4301-8807-F42B173A5E2F}"/>
    <cellStyle name="Normal 71 2 8 2" xfId="32644" xr:uid="{44242F21-AD24-4FF4-942E-9675869608F6}"/>
    <cellStyle name="Normal 71 2 8 3" xfId="40309" xr:uid="{700AE4EF-1BCA-4A73-B188-4B151089D127}"/>
    <cellStyle name="Normal 71 2 9" xfId="21126" xr:uid="{03203BAF-723C-4DD9-B639-F35FDF2F3D7A}"/>
    <cellStyle name="Normal 71 2 9 2" xfId="29018" xr:uid="{84BEB72E-3DA2-4C12-AAB9-DAB5A227C2DD}"/>
    <cellStyle name="Normal 71 3" xfId="9934" xr:uid="{F5A15078-EF74-4BB2-A053-D0C1927B0564}"/>
    <cellStyle name="Normal 71 3 2" xfId="10039" xr:uid="{F9DEC453-F55C-4C78-A720-8843AB4CD79C}"/>
    <cellStyle name="Normal 71 4" xfId="9687" xr:uid="{C55F8BC4-9DC1-4FA7-A2CE-7AA7F55720EA}"/>
    <cellStyle name="Normal 71 5" xfId="9150" xr:uid="{2771FCED-F906-4796-A9C9-004CC73F39E5}"/>
    <cellStyle name="Normal 71 6" xfId="6349" xr:uid="{8187CEF6-884D-4B70-9CE7-7944DDC63AE2}"/>
    <cellStyle name="Normal 72" xfId="8402" xr:uid="{42CA5839-4068-4D64-8C60-083D27ABE1FA}"/>
    <cellStyle name="Normal 72 2" xfId="8494" xr:uid="{ED24071F-1097-46FC-92FF-7268D3FB962D}"/>
    <cellStyle name="Normal 72 2 2" xfId="9737" xr:uid="{2243A232-8B95-4D62-A92B-47834D92D45F}"/>
    <cellStyle name="Normal 72 2 3" xfId="9153" xr:uid="{E1AFB3D8-974E-43D9-9265-600BB6E31752}"/>
    <cellStyle name="Normal 72 2 3 2" xfId="11767" xr:uid="{82298880-AFED-4EA4-B39D-F544F0EBBD09}"/>
    <cellStyle name="Normal 72 2 3 2 2" xfId="15346" xr:uid="{F312944A-A56A-407D-A2F5-C4CFBDC22618}"/>
    <cellStyle name="Normal 72 2 3 2 3" xfId="18873" xr:uid="{F9635DA9-64DC-406E-92CB-5122D27AB100}"/>
    <cellStyle name="Normal 72 2 3 3" xfId="13939" xr:uid="{CEA4DFBA-9088-4791-B2BB-11F320EB6D4A}"/>
    <cellStyle name="Normal 72 2 3 4" xfId="17471" xr:uid="{D835F609-123F-4696-A1CE-D8659E35C90D}"/>
    <cellStyle name="Normal 72 3" xfId="9936" xr:uid="{D06EEF52-1058-480C-8634-25FA6A910786}"/>
    <cellStyle name="Normal 72 3 2" xfId="10040" xr:uid="{3DFBA31B-5CC8-43D8-8219-6B1F78C7CD88}"/>
    <cellStyle name="Normal 72 4" xfId="9689" xr:uid="{D143495B-414F-412D-8F5A-CD2B6A8AA54B}"/>
    <cellStyle name="Normal 72 5" xfId="9152" xr:uid="{1EE9C3D0-977E-42A1-84EC-5528823F7374}"/>
    <cellStyle name="Normal 72 6" xfId="6411" xr:uid="{9CD58994-F89A-434B-AB08-E299D8E31AE1}"/>
    <cellStyle name="Normal 73" xfId="8404" xr:uid="{83338FEE-96D3-4AB6-B1FA-AF28397E0F6A}"/>
    <cellStyle name="Normal 73 2" xfId="8495" xr:uid="{AD333D7C-9B89-4CC4-9CDD-42046520830A}"/>
    <cellStyle name="Normal 73 2 2" xfId="9738" xr:uid="{FB93E84A-BA7E-4F62-BBE2-5D0BA857647C}"/>
    <cellStyle name="Normal 73 2 3" xfId="9155" xr:uid="{FCE33A54-CC58-436E-A582-3BCDA5B490E9}"/>
    <cellStyle name="Normal 73 2 3 2" xfId="11768" xr:uid="{B29DEE95-057A-4DAA-8E6B-BF8F4AAA3DB8}"/>
    <cellStyle name="Normal 73 2 3 2 2" xfId="15347" xr:uid="{B01D23C3-C73D-4CC5-A874-BC6E4D476E8C}"/>
    <cellStyle name="Normal 73 2 3 2 3" xfId="18874" xr:uid="{070E57A7-2A27-4C55-AD2B-79C4073AF92F}"/>
    <cellStyle name="Normal 73 2 3 3" xfId="13940" xr:uid="{86675ED5-E73A-48A8-93F0-EF1CC142BFF8}"/>
    <cellStyle name="Normal 73 2 3 4" xfId="17472" xr:uid="{C823C928-A5D3-4323-9278-38069B82B768}"/>
    <cellStyle name="Normal 73 3" xfId="9938" xr:uid="{4F476C00-0125-4694-B0BA-FB56B53118AE}"/>
    <cellStyle name="Normal 73 3 2" xfId="10041" xr:uid="{CDAEE897-9D0D-46B9-BB90-A25D4341FA37}"/>
    <cellStyle name="Normal 73 4" xfId="9691" xr:uid="{A9117D3F-70C5-4403-9FAF-848BCEEA8D8C}"/>
    <cellStyle name="Normal 73 5" xfId="9154" xr:uid="{11038731-9015-45E0-83A6-FD5066AD38CC}"/>
    <cellStyle name="Normal 73 6" xfId="6410" xr:uid="{50594952-3544-4238-8663-36848E4E4CD7}"/>
    <cellStyle name="Normal 74" xfId="8406" xr:uid="{F0D21E74-7145-4EB8-AB0F-D983788A0546}"/>
    <cellStyle name="Normal 74 2" xfId="8496" xr:uid="{B875585C-0568-482F-BFF8-9EE3320AFBD8}"/>
    <cellStyle name="Normal 74 3" xfId="9940" xr:uid="{8168E30B-D55B-411C-8AB5-5C12477F9F76}"/>
    <cellStyle name="Normal 74 3 2" xfId="10042" xr:uid="{9B0B4551-664C-4507-A49D-B4ED9176DCF1}"/>
    <cellStyle name="Normal 74 4" xfId="9693" xr:uid="{DA2BA5D2-490B-4997-942E-06EFC1156CE1}"/>
    <cellStyle name="Normal 74 5" xfId="9156" xr:uid="{1CC5D17E-4BB4-4627-961B-7BBC65A771E3}"/>
    <cellStyle name="Normal 74 6" xfId="6409" xr:uid="{850EF340-06CD-4F15-B51A-E1D0324FF82E}"/>
    <cellStyle name="Normal 75" xfId="8408" xr:uid="{6FE05E42-20C2-4A1F-BCD9-08753AA8EC50}"/>
    <cellStyle name="Normal 75 2" xfId="8497" xr:uid="{CE45A8CC-A4AB-4828-AFDA-2D6DE607619E}"/>
    <cellStyle name="Normal 75 2 10" xfId="27134" xr:uid="{50C7F489-2243-452B-836B-3892EFF3E79E}"/>
    <cellStyle name="Normal 75 2 11" xfId="36257" xr:uid="{F574E8CC-1B7B-4A5F-917C-C6C8D769F592}"/>
    <cellStyle name="Normal 75 2 12" xfId="6407" xr:uid="{078A7CEC-DCBD-494A-8788-8115DD85F90E}"/>
    <cellStyle name="Normal 75 2 2" xfId="20100" xr:uid="{BFC41F74-7926-4B42-8FA0-71A73D797DA5}"/>
    <cellStyle name="Normal 75 2 2 2" xfId="20750" xr:uid="{88EE0285-3F16-4562-8E50-716DD38CC857}"/>
    <cellStyle name="Normal 75 2 2 2 2" xfId="23729" xr:uid="{0A2201C7-9F4E-4B0D-A510-71C648591AA8}"/>
    <cellStyle name="Normal 75 2 2 2 2 2" xfId="26357" xr:uid="{4BA848DC-E419-4B6E-87B7-80CB869BDB9D}"/>
    <cellStyle name="Normal 75 2 2 2 2 2 2" xfId="35401" xr:uid="{E4473135-6A7D-4D99-8A36-5114C0F7CD33}"/>
    <cellStyle name="Normal 75 2 2 2 2 3" xfId="32141" xr:uid="{BD59BD14-064B-4B96-BC55-37396C281FF8}"/>
    <cellStyle name="Normal 75 2 2 2 2 4" xfId="39750" xr:uid="{6F3B48FF-4985-4DCA-A3D7-4835CC0C1A33}"/>
    <cellStyle name="Normal 75 2 2 2 3" xfId="24696" xr:uid="{BB91B795-7EE5-4246-AF3A-7DC8AF3681E0}"/>
    <cellStyle name="Normal 75 2 2 2 3 2" xfId="33380" xr:uid="{15C2F69A-CC5E-44E7-865E-E1D49AEC1845}"/>
    <cellStyle name="Normal 75 2 2 2 3 3" xfId="41742" xr:uid="{AC2BCBC9-5DCF-4DA5-BCD6-06C1F0781B16}"/>
    <cellStyle name="Normal 75 2 2 2 4" xfId="22339" xr:uid="{08F6B81B-E9CC-46AA-A2B5-D92C730A4D53}"/>
    <cellStyle name="Normal 75 2 2 2 4 2" xfId="30424" xr:uid="{5E093EFA-1D9B-417D-B378-F762374942E3}"/>
    <cellStyle name="Normal 75 2 2 2 5" xfId="28461" xr:uid="{B010279D-F479-4C4E-8161-26A0A68ECF2C}"/>
    <cellStyle name="Normal 75 2 2 2 6" xfId="37782" xr:uid="{81CC96FD-F07E-462F-81DA-59F4AF818E90}"/>
    <cellStyle name="Normal 75 2 2 3" xfId="20432" xr:uid="{5C68B5EF-195F-48F7-AF35-130E9B2F2389}"/>
    <cellStyle name="Normal 75 2 2 3 2" xfId="23322" xr:uid="{4DA48347-87A4-4132-AF32-627B4F730ADC}"/>
    <cellStyle name="Normal 75 2 2 3 2 2" xfId="31650" xr:uid="{D1B276CE-AB34-40DD-A995-B990024664F9}"/>
    <cellStyle name="Normal 75 2 2 3 2 3" xfId="39205" xr:uid="{1F6B8AAB-3AF4-4B55-850E-67014E44C563}"/>
    <cellStyle name="Normal 75 2 2 3 3" xfId="25864" xr:uid="{4BB70836-203D-41C3-ADA5-2F54A2A6954D}"/>
    <cellStyle name="Normal 75 2 2 3 3 2" xfId="34820" xr:uid="{5615863F-0F64-4D3C-B1B5-A383C3AA2E13}"/>
    <cellStyle name="Normal 75 2 2 3 3 3" xfId="41189" xr:uid="{55B3F2E0-B2CE-419F-82AE-B3677EB3EBEF}"/>
    <cellStyle name="Normal 75 2 2 3 4" xfId="21839" xr:uid="{FB24AEA1-E245-4696-AE37-C3F731411F69}"/>
    <cellStyle name="Normal 75 2 2 3 4 2" xfId="29828" xr:uid="{70A0FD38-6D0A-4DA5-B22B-784122246D20}"/>
    <cellStyle name="Normal 75 2 2 3 5" xfId="27896" xr:uid="{09EB3805-A909-42C8-96FB-0FBB55F07FCB}"/>
    <cellStyle name="Normal 75 2 2 3 6" xfId="37195" xr:uid="{4E6E7C02-1216-46D1-846C-B4B43B631548}"/>
    <cellStyle name="Normal 75 2 2 4" xfId="22901" xr:uid="{856959C9-4326-4232-B6D8-F118FB48965D}"/>
    <cellStyle name="Normal 75 2 2 4 2" xfId="25294" xr:uid="{8BCEE6C5-5105-4E9C-A09A-7F10AE349A78}"/>
    <cellStyle name="Normal 75 2 2 4 2 2" xfId="34111" xr:uid="{0A47B48E-A241-4A30-9DD4-44885A363B21}"/>
    <cellStyle name="Normal 75 2 2 4 3" xfId="31119" xr:uid="{924F2BE4-FD77-4BD0-BCD6-683AA1AA6DBE}"/>
    <cellStyle name="Normal 75 2 2 4 4" xfId="38549" xr:uid="{1542AE68-A6F7-4BE4-A2AB-28EDFBFBC3D0}"/>
    <cellStyle name="Normal 75 2 2 5" xfId="24278" xr:uid="{8FE285CD-A1E4-434A-B100-37FD1E470073}"/>
    <cellStyle name="Normal 75 2 2 5 2" xfId="32823" xr:uid="{F44A664D-F844-44A4-9EB3-194FF5C88C1F}"/>
    <cellStyle name="Normal 75 2 2 5 3" xfId="40485" xr:uid="{8ED1C27B-92AD-44D2-B348-DCCE90C2DD92}"/>
    <cellStyle name="Normal 75 2 2 6" xfId="21302" xr:uid="{71661E7F-EA3F-4BB4-857A-FA2F7AB409E1}"/>
    <cellStyle name="Normal 75 2 2 6 2" xfId="29221" xr:uid="{FE315A4D-9628-4057-86E5-C1367C299201}"/>
    <cellStyle name="Normal 75 2 2 7" xfId="27311" xr:uid="{83ADF478-F600-4715-B820-A7E7E612D048}"/>
    <cellStyle name="Normal 75 2 2 8" xfId="36453" xr:uid="{79EB5A9D-6CF7-4FA9-9537-011CAA725C6D}"/>
    <cellStyle name="Normal 75 2 3" xfId="20203" xr:uid="{CE91B10E-5551-41A8-B1FB-75B8BB656D57}"/>
    <cellStyle name="Normal 75 2 3 2" xfId="20860" xr:uid="{0BAD35BA-C02C-4D49-8480-88DAC9360F87}"/>
    <cellStyle name="Normal 75 2 3 2 2" xfId="23852" xr:uid="{B767CEA1-F065-4F94-9A55-691882D639B9}"/>
    <cellStyle name="Normal 75 2 3 2 2 2" xfId="26538" xr:uid="{D4DAB62B-3AC9-494C-84D4-2E9F23E2FD09}"/>
    <cellStyle name="Normal 75 2 3 2 2 2 2" xfId="35593" xr:uid="{94E99425-079C-4182-8A14-A75DF2F180D4}"/>
    <cellStyle name="Normal 75 2 3 2 2 3" xfId="32321" xr:uid="{9EA28E3D-E02E-4D36-9D73-14326B6E5B61}"/>
    <cellStyle name="Normal 75 2 3 2 2 4" xfId="39938" xr:uid="{A8824963-8BAD-42E2-AA52-96F8682D9D52}"/>
    <cellStyle name="Normal 75 2 3 2 3" xfId="24816" xr:uid="{9B16A8D6-9CC6-440D-88E9-EBF9C310C74B}"/>
    <cellStyle name="Normal 75 2 3 2 3 2" xfId="33563" xr:uid="{70688827-77D0-45C2-BF88-3A92FFCFD200}"/>
    <cellStyle name="Normal 75 2 3 2 3 3" xfId="41922" xr:uid="{B8E3FCED-0532-4986-B197-B483965009BF}"/>
    <cellStyle name="Normal 75 2 3 2 4" xfId="22513" xr:uid="{F1E9276E-9823-4D05-B151-28189FA44D93}"/>
    <cellStyle name="Normal 75 2 3 2 4 2" xfId="30620" xr:uid="{906E80E9-C005-45B8-958F-872060FBA168}"/>
    <cellStyle name="Normal 75 2 3 2 5" xfId="28644" xr:uid="{4E89C0E6-79BA-493B-90EF-E43A7FF04DE7}"/>
    <cellStyle name="Normal 75 2 3 2 6" xfId="37978" xr:uid="{56123C34-F384-4513-9EDB-12834473CF2D}"/>
    <cellStyle name="Normal 75 2 3 3" xfId="20542" xr:uid="{ADBAEBB8-CB2E-4751-8F08-954056016CA3}"/>
    <cellStyle name="Normal 75 2 3 3 2" xfId="23498" xr:uid="{72B18D19-A0F4-441E-A337-17A02B8DEEFD}"/>
    <cellStyle name="Normal 75 2 3 3 2 2" xfId="31829" xr:uid="{DA054674-276D-4C07-AB0E-3793E6A7E813}"/>
    <cellStyle name="Normal 75 2 3 3 2 3" xfId="39381" xr:uid="{189504E9-3EE7-4519-BA5C-FC7B1D86C7EB}"/>
    <cellStyle name="Normal 75 2 3 3 3" xfId="26044" xr:uid="{0B299833-CD29-49BE-8E99-75085F2872BA}"/>
    <cellStyle name="Normal 75 2 3 3 3 2" xfId="35013" xr:uid="{B49AA084-7535-48F7-BEE8-5F213292D924}"/>
    <cellStyle name="Normal 75 2 3 3 3 3" xfId="41379" xr:uid="{D4F4A3B6-FB3A-4A15-8919-F0E6C93FB423}"/>
    <cellStyle name="Normal 75 2 3 3 4" xfId="22020" xr:uid="{B6C5A509-0EEC-4266-9809-A8C732378963}"/>
    <cellStyle name="Normal 75 2 3 3 4 2" xfId="30031" xr:uid="{75348CDC-DE62-442E-893D-773F644CDDBA}"/>
    <cellStyle name="Normal 75 2 3 3 5" xfId="28090" xr:uid="{D5D79F6C-B3B4-4D39-953B-F096B87DCB59}"/>
    <cellStyle name="Normal 75 2 3 3 6" xfId="37398" xr:uid="{542B4961-E411-4DE2-B1BC-E2913654DAD3}"/>
    <cellStyle name="Normal 75 2 3 4" xfId="23023" xr:uid="{D6DEEF9C-D00A-4A06-880D-DB8F1C033746}"/>
    <cellStyle name="Normal 75 2 3 4 2" xfId="25477" xr:uid="{EDDC1CC9-75DD-4750-BFE9-8DA8965F6EF3}"/>
    <cellStyle name="Normal 75 2 3 4 2 2" xfId="34308" xr:uid="{CF51588F-F118-4CF5-B3C5-52D3C64E14A6}"/>
    <cellStyle name="Normal 75 2 3 4 3" xfId="31301" xr:uid="{0129C015-923E-4242-A180-2AE5B4A01418}"/>
    <cellStyle name="Normal 75 2 3 4 4" xfId="38742" xr:uid="{2C8A7529-8678-42B5-8930-814BDB73D440}"/>
    <cellStyle name="Normal 75 2 3 5" xfId="24458" xr:uid="{06A6DF28-CBC1-46D2-B98E-368CA6E3914F}"/>
    <cellStyle name="Normal 75 2 3 5 2" xfId="33010" xr:uid="{EEF6AC5B-4912-4BD4-AF98-911EEAF6CC9B}"/>
    <cellStyle name="Normal 75 2 3 5 3" xfId="40669" xr:uid="{BFDEDD7D-649A-4FAD-BA0A-27F01FE806DE}"/>
    <cellStyle name="Normal 75 2 3 6" xfId="21482" xr:uid="{95862CCC-AFBE-41B9-A7C6-F445A0208781}"/>
    <cellStyle name="Normal 75 2 3 6 2" xfId="29423" xr:uid="{18D5CFEB-46E8-40D0-AF86-2C6DAABF3583}"/>
    <cellStyle name="Normal 75 2 3 7" xfId="27498" xr:uid="{003FC9AB-C7C8-4403-BC08-CCAAB062FFEE}"/>
    <cellStyle name="Normal 75 2 3 8" xfId="36654" xr:uid="{C2592578-A804-47A8-9EFD-700E26E33AB9}"/>
    <cellStyle name="Normal 75 2 4" xfId="20934" xr:uid="{24D25830-BC16-414F-8787-6B05CFAD6983}"/>
    <cellStyle name="Normal 75 2 4 2" xfId="23946" xr:uid="{D248206C-672A-4E71-9284-97297CCDAC7C}"/>
    <cellStyle name="Normal 75 2 4 2 2" xfId="26666" xr:uid="{0007A57E-B88B-4FE8-AF1E-4EAA683894E4}"/>
    <cellStyle name="Normal 75 2 4 2 2 2" xfId="35752" xr:uid="{B00C4050-4C18-4180-9112-A4714B9DF8FD}"/>
    <cellStyle name="Normal 75 2 4 2 2 3" xfId="40097" xr:uid="{71BA554F-3022-418C-96A1-FD939145942C}"/>
    <cellStyle name="Normal 75 2 4 2 3" xfId="32443" xr:uid="{C80062BA-1610-4400-AE7D-5ECC4DB24BA3}"/>
    <cellStyle name="Normal 75 2 4 2 3 2" xfId="42081" xr:uid="{C86DB377-C505-4466-B53A-B405D110EBF4}"/>
    <cellStyle name="Normal 75 2 4 2 4" xfId="38131" xr:uid="{12AEAE9F-F31A-4DF9-AFE1-0207ECC8A48D}"/>
    <cellStyle name="Normal 75 2 4 3" xfId="25575" xr:uid="{3FD0C45F-E87B-4BBB-A15C-57E8F3BC3516}"/>
    <cellStyle name="Normal 75 2 4 3 2" xfId="34454" xr:uid="{B17F1F71-BF2C-4FA0-BCA1-DEB890C26AB9}"/>
    <cellStyle name="Normal 75 2 4 3 3" xfId="38885" xr:uid="{41059315-88C3-42EE-AA8E-70B80618EFAF}"/>
    <cellStyle name="Normal 75 2 4 4" xfId="24936" xr:uid="{F3F5C519-4B91-4A6D-BE18-33F672A98BDE}"/>
    <cellStyle name="Normal 75 2 4 4 2" xfId="33719" xr:uid="{4ECB2988-A97D-49B1-AEC5-7E63CC42D020}"/>
    <cellStyle name="Normal 75 2 4 4 3" xfId="40828" xr:uid="{1B844F58-77A4-410E-A5F5-4F92CF0DDF28}"/>
    <cellStyle name="Normal 75 2 4 5" xfId="22653" xr:uid="{45008930-6F7B-44A5-9BF2-12F1DFB092E5}"/>
    <cellStyle name="Normal 75 2 4 5 2" xfId="30784" xr:uid="{B7FFDEC9-CB54-4E7A-A81E-7D39D55EAADA}"/>
    <cellStyle name="Normal 75 2 4 6" xfId="28804" xr:uid="{8EC86216-E8DD-48A1-AC71-DB6F07B5D498}"/>
    <cellStyle name="Normal 75 2 4 7" xfId="36820" xr:uid="{2A483B94-AB31-4A2E-845F-A658858CE23A}"/>
    <cellStyle name="Normal 75 2 5" xfId="20655" xr:uid="{E22CF034-3162-43D3-90C5-1F7D2D279F23}"/>
    <cellStyle name="Normal 75 2 5 2" xfId="23621" xr:uid="{7A9F7FB1-CB9A-46ED-B947-2B6929F2058C}"/>
    <cellStyle name="Normal 75 2 5 2 2" xfId="26201" xr:uid="{2B08391B-F1F7-40FE-97B2-C898AF3CED85}"/>
    <cellStyle name="Normal 75 2 5 2 2 2" xfId="35215" xr:uid="{1D9EC53F-4B0B-4585-A70D-F94C87114E50}"/>
    <cellStyle name="Normal 75 2 5 2 3" xfId="31986" xr:uid="{EBF0529A-857B-4697-85B3-68DB5E78D60E}"/>
    <cellStyle name="Normal 75 2 5 2 4" xfId="39568" xr:uid="{05258129-BBBB-4C8D-A6A9-55F706E5FF2F}"/>
    <cellStyle name="Normal 75 2 5 3" xfId="24586" xr:uid="{384274D7-0931-4805-A75A-A8A1FB73BE4A}"/>
    <cellStyle name="Normal 75 2 5 3 2" xfId="33202" xr:uid="{6259C1B6-0449-421F-947F-95101D2DEB2D}"/>
    <cellStyle name="Normal 75 2 5 3 3" xfId="41567" xr:uid="{84FDC603-6531-4E61-80B1-4886012660E2}"/>
    <cellStyle name="Normal 75 2 5 4" xfId="22177" xr:uid="{12D77641-D24B-4E33-8490-33D661587507}"/>
    <cellStyle name="Normal 75 2 5 4 2" xfId="30234" xr:uid="{A3DE384C-0480-43A8-9E2F-FB859EE84AC6}"/>
    <cellStyle name="Normal 75 2 5 5" xfId="28283" xr:uid="{B76C5C59-8249-445C-9EAB-E3AFDA6238A2}"/>
    <cellStyle name="Normal 75 2 5 6" xfId="37600" xr:uid="{C8ADBFCE-2389-47D0-9A65-40D54A869712}"/>
    <cellStyle name="Normal 75 2 6" xfId="20329" xr:uid="{D643235C-3951-4C2F-B984-B88FBD578AD5}"/>
    <cellStyle name="Normal 75 2 6 2" xfId="23172" xr:uid="{D6DED228-41AF-4923-89B7-CF9B9D6503A8}"/>
    <cellStyle name="Normal 75 2 6 2 2" xfId="31483" xr:uid="{AF003B26-C387-4E22-9A85-35B02DA9906A}"/>
    <cellStyle name="Normal 75 2 6 2 3" xfId="39041" xr:uid="{2BAED2F8-5CC0-439B-BC7B-86A70C60DCB3}"/>
    <cellStyle name="Normal 75 2 6 3" xfId="25704" xr:uid="{7A8CB79F-CC05-4B22-BA83-B58483431A9A}"/>
    <cellStyle name="Normal 75 2 6 3 2" xfId="34631" xr:uid="{156C2E50-CC80-423F-99E2-3BA8E477CDB5}"/>
    <cellStyle name="Normal 75 2 6 3 3" xfId="41003" xr:uid="{7660E7FC-C237-4F5D-AFDA-3E35B6AD2566}"/>
    <cellStyle name="Normal 75 2 6 4" xfId="21664" xr:uid="{C28134B2-19D6-45EC-9E07-37579333FBAF}"/>
    <cellStyle name="Normal 75 2 6 4 2" xfId="29629" xr:uid="{0E0C0153-9C06-4D67-B530-B46A94C2A1C7}"/>
    <cellStyle name="Normal 75 2 6 5" xfId="27707" xr:uid="{72F148A8-A048-43D5-A04B-DFD4BE64327D}"/>
    <cellStyle name="Normal 75 2 6 6" xfId="36997" xr:uid="{9083C37A-6B82-432F-BE8C-D97053E0F67C}"/>
    <cellStyle name="Normal 75 2 7" xfId="22789" xr:uid="{FDD89597-CE6B-4281-AC01-D38B4FEF8B8F}"/>
    <cellStyle name="Normal 75 2 7 2" xfId="25126" xr:uid="{AB5364DA-504E-4771-8F7F-71AA6BA86508}"/>
    <cellStyle name="Normal 75 2 7 2 2" xfId="33930" xr:uid="{DE1619E2-E03A-4527-A232-D62D090FB397}"/>
    <cellStyle name="Normal 75 2 7 3" xfId="30953" xr:uid="{DCEC06AE-2D8D-43E9-BEDE-5D458017F698}"/>
    <cellStyle name="Normal 75 2 7 4" xfId="38372" xr:uid="{3F46BBA2-2415-4F4E-953E-8DE17E467C73}"/>
    <cellStyle name="Normal 75 2 8" xfId="24127" xr:uid="{59BF333A-3C47-4850-839F-D1A17479538B}"/>
    <cellStyle name="Normal 75 2 8 2" xfId="32645" xr:uid="{A68483A1-2C6D-44E3-8963-B0F8C03AF50E}"/>
    <cellStyle name="Normal 75 2 8 3" xfId="40310" xr:uid="{26259065-6C5F-4294-AF76-0D31EF874534}"/>
    <cellStyle name="Normal 75 2 9" xfId="21130" xr:uid="{0E862A41-8975-444E-9B89-51FE099D4CFD}"/>
    <cellStyle name="Normal 75 2 9 2" xfId="29022" xr:uid="{D4F98954-496E-4061-855B-71E1D911C770}"/>
    <cellStyle name="Normal 75 3" xfId="9942" xr:uid="{A41DD8FB-2EF1-47DC-A108-4DB7D3CF76E5}"/>
    <cellStyle name="Normal 75 3 2" xfId="10043" xr:uid="{C4D895B7-EA2D-46AD-A8E6-EDD1FB5BF323}"/>
    <cellStyle name="Normal 75 4" xfId="9695" xr:uid="{20EF16D7-6639-4FE7-A8D5-7FF8485BE034}"/>
    <cellStyle name="Normal 75 5" xfId="9157" xr:uid="{EFA9E820-F86C-4425-B4AB-8EA6F74989C6}"/>
    <cellStyle name="Normal 75 6" xfId="6408" xr:uid="{06827E1D-60E9-4DDE-817A-B716CB5C8E7A}"/>
    <cellStyle name="Normal 76" xfId="8410" xr:uid="{04216823-73DB-4B57-828E-CE733F3DFA5A}"/>
    <cellStyle name="Normal 76 2" xfId="8498" xr:uid="{59D6720E-8A4A-4ACB-B3CD-AAE8EBDA8786}"/>
    <cellStyle name="Normal 76 2 10" xfId="27135" xr:uid="{2242A812-B2FF-4B5F-9F1A-5809CCB16E6D}"/>
    <cellStyle name="Normal 76 2 11" xfId="36258" xr:uid="{53CD58BC-C4FA-479B-8710-B0C358184962}"/>
    <cellStyle name="Normal 76 2 12" xfId="6405" xr:uid="{A16B3E5A-8E14-4386-8209-2B45C926574D}"/>
    <cellStyle name="Normal 76 2 2" xfId="20101" xr:uid="{DB114053-124E-46D8-965A-F69E360862FA}"/>
    <cellStyle name="Normal 76 2 2 2" xfId="20751" xr:uid="{75AC7ECB-A6E3-4541-92B6-3EA7159458B5}"/>
    <cellStyle name="Normal 76 2 2 2 2" xfId="23730" xr:uid="{B525D135-A0E1-43C6-BCA7-8A6DB8AEDBC1}"/>
    <cellStyle name="Normal 76 2 2 2 2 2" xfId="26358" xr:uid="{EA2AE4D5-745F-4035-B633-1B556030A9D0}"/>
    <cellStyle name="Normal 76 2 2 2 2 2 2" xfId="35402" xr:uid="{04AC8D1E-121E-4696-9CE5-AC643AE5F13F}"/>
    <cellStyle name="Normal 76 2 2 2 2 3" xfId="32142" xr:uid="{5E70569C-1F5C-4180-920C-72BE0017EAD5}"/>
    <cellStyle name="Normal 76 2 2 2 2 4" xfId="39751" xr:uid="{9EAF5030-CC9A-43D3-8464-A638193517E4}"/>
    <cellStyle name="Normal 76 2 2 2 3" xfId="24697" xr:uid="{8915CB8C-6899-4CE8-AA52-555A5B9EC822}"/>
    <cellStyle name="Normal 76 2 2 2 3 2" xfId="33381" xr:uid="{C3D2ACC2-E280-4860-AFF2-A4FD290ECF82}"/>
    <cellStyle name="Normal 76 2 2 2 3 3" xfId="41743" xr:uid="{9943E323-92B1-406B-B764-FDE216E5C003}"/>
    <cellStyle name="Normal 76 2 2 2 4" xfId="22340" xr:uid="{48BA5674-5AA8-4C8B-ACA5-9D81167FEF10}"/>
    <cellStyle name="Normal 76 2 2 2 4 2" xfId="30425" xr:uid="{F2EA3CF6-D635-4672-8BF8-93C687D8BFCF}"/>
    <cellStyle name="Normal 76 2 2 2 5" xfId="28462" xr:uid="{F3C64DD0-CD50-43FB-AB38-0A9100B291E2}"/>
    <cellStyle name="Normal 76 2 2 2 6" xfId="37783" xr:uid="{0519BF08-FA08-49B0-B2AF-71B482812E51}"/>
    <cellStyle name="Normal 76 2 2 3" xfId="20433" xr:uid="{645E21E7-7344-4EAB-9967-FB4807FAF3E5}"/>
    <cellStyle name="Normal 76 2 2 3 2" xfId="23323" xr:uid="{4A9015C0-A303-414B-AF14-31AA642C8EAD}"/>
    <cellStyle name="Normal 76 2 2 3 2 2" xfId="31651" xr:uid="{2B93C021-08B0-40C3-A9A4-007891280477}"/>
    <cellStyle name="Normal 76 2 2 3 2 3" xfId="39206" xr:uid="{75804C8A-CA25-4406-8F88-F363A64AF84F}"/>
    <cellStyle name="Normal 76 2 2 3 3" xfId="25865" xr:uid="{78F4C4C5-1B9B-4524-B157-C07CA647651E}"/>
    <cellStyle name="Normal 76 2 2 3 3 2" xfId="34821" xr:uid="{9F6D17AF-4429-4CF5-9E04-B43CFD12D59F}"/>
    <cellStyle name="Normal 76 2 2 3 3 3" xfId="41190" xr:uid="{722E3E14-2EDC-4021-8981-50F2F25E43E3}"/>
    <cellStyle name="Normal 76 2 2 3 4" xfId="21840" xr:uid="{09DA2DA8-8CE2-45A7-8FBA-229996EAA86E}"/>
    <cellStyle name="Normal 76 2 2 3 4 2" xfId="29829" xr:uid="{887EBABF-FD29-40AC-951E-A7B692983A1C}"/>
    <cellStyle name="Normal 76 2 2 3 5" xfId="27897" xr:uid="{4CE159C6-7483-4516-BC69-5D593CCF555C}"/>
    <cellStyle name="Normal 76 2 2 3 6" xfId="37196" xr:uid="{855A8732-C399-436F-B5F1-7DCF483A4794}"/>
    <cellStyle name="Normal 76 2 2 4" xfId="22902" xr:uid="{0FA13F2E-5786-4685-BD91-02D158513AF4}"/>
    <cellStyle name="Normal 76 2 2 4 2" xfId="25295" xr:uid="{CB4EEFB4-87C3-4468-A9F4-26358DB1E60F}"/>
    <cellStyle name="Normal 76 2 2 4 2 2" xfId="34112" xr:uid="{6E735DCF-BFF8-4BD8-AC2F-676125C84AB0}"/>
    <cellStyle name="Normal 76 2 2 4 3" xfId="31120" xr:uid="{5EB65030-3B43-4BA9-ADBB-FBEDAAA6AE81}"/>
    <cellStyle name="Normal 76 2 2 4 4" xfId="38550" xr:uid="{FF885626-1278-41CE-8B73-0B9DE19C4B92}"/>
    <cellStyle name="Normal 76 2 2 5" xfId="24279" xr:uid="{C1653EEA-C704-4C99-8A2F-68B445C44278}"/>
    <cellStyle name="Normal 76 2 2 5 2" xfId="32824" xr:uid="{34FD4279-EDF4-4182-ADCA-DB78684D5F6A}"/>
    <cellStyle name="Normal 76 2 2 5 3" xfId="40486" xr:uid="{D3865A62-B679-4941-85F9-DE4C052333D8}"/>
    <cellStyle name="Normal 76 2 2 6" xfId="21303" xr:uid="{DA78653C-2E85-4A94-80E5-01EC9C7F8D6B}"/>
    <cellStyle name="Normal 76 2 2 6 2" xfId="29222" xr:uid="{F2B11EA5-1196-4F40-8F75-AE8AA9F88824}"/>
    <cellStyle name="Normal 76 2 2 7" xfId="27312" xr:uid="{1DD61435-1CD2-498A-831F-C18848C53BC3}"/>
    <cellStyle name="Normal 76 2 2 8" xfId="36454" xr:uid="{5FACC0F6-1D53-4D1E-9429-112AC6016B26}"/>
    <cellStyle name="Normal 76 2 3" xfId="20204" xr:uid="{ABBCCD5E-973D-4E94-87F9-2284719178B1}"/>
    <cellStyle name="Normal 76 2 3 2" xfId="20861" xr:uid="{FA9F99DA-6104-4F70-97E9-A6725F4A30D0}"/>
    <cellStyle name="Normal 76 2 3 2 2" xfId="23853" xr:uid="{66025776-BBC0-41CF-84A0-7A045CE30FF7}"/>
    <cellStyle name="Normal 76 2 3 2 2 2" xfId="26539" xr:uid="{AB245A29-29D3-4CD3-BD5C-BF5CF0FBD911}"/>
    <cellStyle name="Normal 76 2 3 2 2 2 2" xfId="35594" xr:uid="{71D38036-6EEF-4215-BE79-8E36D885333A}"/>
    <cellStyle name="Normal 76 2 3 2 2 3" xfId="32322" xr:uid="{99259CE4-FA9C-462D-9605-7862C8F1C495}"/>
    <cellStyle name="Normal 76 2 3 2 2 4" xfId="39939" xr:uid="{18A76728-8564-4E7D-9BE0-FBD1F017D3B8}"/>
    <cellStyle name="Normal 76 2 3 2 3" xfId="24817" xr:uid="{F1E5BE9F-E57E-4C77-8A1C-31D9BCD8D128}"/>
    <cellStyle name="Normal 76 2 3 2 3 2" xfId="33564" xr:uid="{4F30A2F3-C849-43F7-9692-6B220A5E3C7D}"/>
    <cellStyle name="Normal 76 2 3 2 3 3" xfId="41923" xr:uid="{CA11BBF2-D466-43D6-861D-B63C878133A5}"/>
    <cellStyle name="Normal 76 2 3 2 4" xfId="22514" xr:uid="{8D148E4F-6AD8-4729-891D-E5B00FD5C602}"/>
    <cellStyle name="Normal 76 2 3 2 4 2" xfId="30621" xr:uid="{401DCB18-FEA7-40F1-8B1C-784F40F16B07}"/>
    <cellStyle name="Normal 76 2 3 2 5" xfId="28645" xr:uid="{157BCBBC-577B-4FD4-AAFC-314551E31EF1}"/>
    <cellStyle name="Normal 76 2 3 2 6" xfId="37979" xr:uid="{16951448-5A8F-4422-83ED-ACF9C082FB21}"/>
    <cellStyle name="Normal 76 2 3 3" xfId="20543" xr:uid="{15AF69BE-D9F5-4CB1-B237-5C6F54D37CAF}"/>
    <cellStyle name="Normal 76 2 3 3 2" xfId="23499" xr:uid="{20208D66-C9DC-4514-9D56-44B863254C61}"/>
    <cellStyle name="Normal 76 2 3 3 2 2" xfId="31830" xr:uid="{5B152B93-4B0E-410D-8A82-0AD0B0457B00}"/>
    <cellStyle name="Normal 76 2 3 3 2 3" xfId="39382" xr:uid="{27EB3305-40DD-4978-8DDE-34E9257308F2}"/>
    <cellStyle name="Normal 76 2 3 3 3" xfId="26045" xr:uid="{C11DC784-2AE6-4D0D-9EED-729A07A7401A}"/>
    <cellStyle name="Normal 76 2 3 3 3 2" xfId="35014" xr:uid="{8FECCC82-2786-4500-BFDB-00EC90FF3DD6}"/>
    <cellStyle name="Normal 76 2 3 3 3 3" xfId="41380" xr:uid="{F7FD6F76-8294-49C3-97DA-040FE854D1E9}"/>
    <cellStyle name="Normal 76 2 3 3 4" xfId="22021" xr:uid="{90C8E1A8-0092-4B68-B545-B9D2DE503BC8}"/>
    <cellStyle name="Normal 76 2 3 3 4 2" xfId="30032" xr:uid="{B8A0FE9C-B0AA-4547-AD71-B223087295CF}"/>
    <cellStyle name="Normal 76 2 3 3 5" xfId="28091" xr:uid="{E9150DB3-3CA1-4145-85C6-2B905687510A}"/>
    <cellStyle name="Normal 76 2 3 3 6" xfId="37399" xr:uid="{35B48607-A5B6-408E-AC73-04783F8D2FB0}"/>
    <cellStyle name="Normal 76 2 3 4" xfId="23024" xr:uid="{0505564D-24C0-4187-9B19-CA5DE64F0344}"/>
    <cellStyle name="Normal 76 2 3 4 2" xfId="25478" xr:uid="{575287D4-0A1E-4EB1-8919-3144FD78B80B}"/>
    <cellStyle name="Normal 76 2 3 4 2 2" xfId="34309" xr:uid="{27C7C615-9685-47D4-BA15-CB9D331A7841}"/>
    <cellStyle name="Normal 76 2 3 4 3" xfId="31302" xr:uid="{EA45B85A-5F3E-404F-B531-ECBC623A70B6}"/>
    <cellStyle name="Normal 76 2 3 4 4" xfId="38743" xr:uid="{8387CBC7-57EC-4C3E-A468-1AA037DD28B8}"/>
    <cellStyle name="Normal 76 2 3 5" xfId="24459" xr:uid="{31B0AB74-818B-421B-B1B2-7665C0BF27B3}"/>
    <cellStyle name="Normal 76 2 3 5 2" xfId="33011" xr:uid="{37FF1A6B-EAFE-4FD4-9DE7-A15502CCCC99}"/>
    <cellStyle name="Normal 76 2 3 5 3" xfId="40670" xr:uid="{D3EF83BD-D1AC-49CB-9EEC-F9E19C1E83E4}"/>
    <cellStyle name="Normal 76 2 3 6" xfId="21483" xr:uid="{AD070E4C-EED5-4FA6-A3AC-1AF7BA87BA90}"/>
    <cellStyle name="Normal 76 2 3 6 2" xfId="29424" xr:uid="{CD6A6E23-2733-4F4F-BDA7-84BA0E531A58}"/>
    <cellStyle name="Normal 76 2 3 7" xfId="27499" xr:uid="{333CCE01-AE16-4A89-ADBB-9E8E40829F03}"/>
    <cellStyle name="Normal 76 2 3 8" xfId="36655" xr:uid="{3A34BB0F-860F-448A-9128-A9F486953C20}"/>
    <cellStyle name="Normal 76 2 4" xfId="20935" xr:uid="{5BEA9748-C1A6-48DF-9B2A-E50AC4A0CEBD}"/>
    <cellStyle name="Normal 76 2 4 2" xfId="23947" xr:uid="{74C0BE71-0865-4D18-9892-B4A348105A9C}"/>
    <cellStyle name="Normal 76 2 4 2 2" xfId="26667" xr:uid="{BEAC3EB8-7D83-4C8F-A461-9F85022A7765}"/>
    <cellStyle name="Normal 76 2 4 2 2 2" xfId="35753" xr:uid="{D237C325-1CC3-43CF-849E-2812604AD408}"/>
    <cellStyle name="Normal 76 2 4 2 2 3" xfId="40098" xr:uid="{05719837-13C2-43ED-BFB7-0EC1B214373F}"/>
    <cellStyle name="Normal 76 2 4 2 3" xfId="32444" xr:uid="{5629AFDC-7F25-4887-86AE-2BD1129088D8}"/>
    <cellStyle name="Normal 76 2 4 2 3 2" xfId="42082" xr:uid="{EDC793A1-CEB3-4A0B-8D55-74D28061DC17}"/>
    <cellStyle name="Normal 76 2 4 2 4" xfId="38132" xr:uid="{4BAAF447-645B-411F-B488-D6C6E3AB224C}"/>
    <cellStyle name="Normal 76 2 4 3" xfId="25576" xr:uid="{31CADD74-1232-4E5D-960B-BCCDBE5D8809}"/>
    <cellStyle name="Normal 76 2 4 3 2" xfId="34455" xr:uid="{8F2F0789-A34D-4A9D-A49A-2D7C33BA5F9E}"/>
    <cellStyle name="Normal 76 2 4 3 3" xfId="38886" xr:uid="{4CDE1222-7A9C-4DE8-8256-1862A94BD2E5}"/>
    <cellStyle name="Normal 76 2 4 4" xfId="24937" xr:uid="{971D0EB3-9BA4-4E34-8651-84412DA5A5EF}"/>
    <cellStyle name="Normal 76 2 4 4 2" xfId="33720" xr:uid="{5E87DA82-1C08-4D07-B1CA-2D8F9786E30D}"/>
    <cellStyle name="Normal 76 2 4 4 3" xfId="40829" xr:uid="{2508BB8C-7B82-497F-9598-87CFAF48A0FB}"/>
    <cellStyle name="Normal 76 2 4 5" xfId="22654" xr:uid="{9A741A71-F510-40EB-9C09-E5E38E12E598}"/>
    <cellStyle name="Normal 76 2 4 5 2" xfId="30785" xr:uid="{F2B6F5A8-8C41-40DE-8982-0BB0DDF5EF90}"/>
    <cellStyle name="Normal 76 2 4 6" xfId="28805" xr:uid="{7121AE86-8764-4E61-902A-D41299F81EFB}"/>
    <cellStyle name="Normal 76 2 4 7" xfId="36821" xr:uid="{82A7E554-8588-4E4C-A02C-C97F64CE36AC}"/>
    <cellStyle name="Normal 76 2 5" xfId="20656" xr:uid="{7061F167-4CB7-482D-BE54-26D27E31C290}"/>
    <cellStyle name="Normal 76 2 5 2" xfId="23622" xr:uid="{75A975C1-5E84-41E0-B40F-00E561E27D7A}"/>
    <cellStyle name="Normal 76 2 5 2 2" xfId="26202" xr:uid="{010F6F9C-6A58-45CB-9AEA-83C79FF1922D}"/>
    <cellStyle name="Normal 76 2 5 2 2 2" xfId="35216" xr:uid="{9CC39405-E1F3-4B4E-A0F0-31FFA7CF8C99}"/>
    <cellStyle name="Normal 76 2 5 2 3" xfId="31987" xr:uid="{4B4692D5-D129-4BC6-8B84-F654729F1895}"/>
    <cellStyle name="Normal 76 2 5 2 4" xfId="39569" xr:uid="{17DA7C71-4225-4658-881F-8E54EDAD35EB}"/>
    <cellStyle name="Normal 76 2 5 3" xfId="24587" xr:uid="{D8000197-1788-4BA4-808A-842735595D2B}"/>
    <cellStyle name="Normal 76 2 5 3 2" xfId="33203" xr:uid="{2C9DCEE4-C29F-4D4C-9134-BA3747903AD8}"/>
    <cellStyle name="Normal 76 2 5 3 3" xfId="41568" xr:uid="{EF111AEB-92CF-400A-8DB9-952F2FDFE5CD}"/>
    <cellStyle name="Normal 76 2 5 4" xfId="22178" xr:uid="{87CABF24-DDB8-46CB-B95D-893B504C1210}"/>
    <cellStyle name="Normal 76 2 5 4 2" xfId="30235" xr:uid="{A2D42675-C0B1-4AC7-A1BC-C27650D420B1}"/>
    <cellStyle name="Normal 76 2 5 5" xfId="28284" xr:uid="{229261A6-9D2D-4690-B2DE-04D032CCEA5E}"/>
    <cellStyle name="Normal 76 2 5 6" xfId="37601" xr:uid="{8607171E-DBA1-4BFD-9CA9-D373D2492824}"/>
    <cellStyle name="Normal 76 2 6" xfId="20330" xr:uid="{89E9071D-71E5-4BDC-B800-E18B8D9D7D50}"/>
    <cellStyle name="Normal 76 2 6 2" xfId="23173" xr:uid="{4016712B-7179-43BC-B9B4-C42EB2076F0F}"/>
    <cellStyle name="Normal 76 2 6 2 2" xfId="31484" xr:uid="{972DDA07-7768-4899-ACA7-B72D5ADAB26D}"/>
    <cellStyle name="Normal 76 2 6 2 3" xfId="39042" xr:uid="{D96D70F8-E6FB-471E-A6BD-C99EC6520FBD}"/>
    <cellStyle name="Normal 76 2 6 3" xfId="25705" xr:uid="{72ABCA2E-9B2D-4750-BDA5-A32D1C34DA5E}"/>
    <cellStyle name="Normal 76 2 6 3 2" xfId="34632" xr:uid="{D65137E0-E9BF-4EBB-BE48-3C0DB00AF438}"/>
    <cellStyle name="Normal 76 2 6 3 3" xfId="41004" xr:uid="{B84F3CE7-DA44-4C98-8940-4B345DEA8FFB}"/>
    <cellStyle name="Normal 76 2 6 4" xfId="21665" xr:uid="{794D372A-7FC7-44B7-B8B4-A33C998376A4}"/>
    <cellStyle name="Normal 76 2 6 4 2" xfId="29630" xr:uid="{C01C7043-6FBD-4DFA-B1C6-F435ABF9082B}"/>
    <cellStyle name="Normal 76 2 6 5" xfId="27708" xr:uid="{52D5DA5B-BA23-41F1-906E-FA5650634329}"/>
    <cellStyle name="Normal 76 2 6 6" xfId="36998" xr:uid="{2FD8881F-15FE-4B92-BA97-B7ED609F8022}"/>
    <cellStyle name="Normal 76 2 7" xfId="22790" xr:uid="{181CDB6C-7F2A-4120-8AEF-C03D6A28E627}"/>
    <cellStyle name="Normal 76 2 7 2" xfId="25127" xr:uid="{87E10CA9-6C85-4301-B8FB-895AC9955E4C}"/>
    <cellStyle name="Normal 76 2 7 2 2" xfId="33931" xr:uid="{12A9A0FB-4E05-491A-8E36-506B1E449B69}"/>
    <cellStyle name="Normal 76 2 7 3" xfId="30954" xr:uid="{9C3AC2D5-DBB4-4D06-B5A8-FB4D7DD045AC}"/>
    <cellStyle name="Normal 76 2 7 4" xfId="38373" xr:uid="{D0F36081-DC0D-4B07-A92B-99EC918E5E9E}"/>
    <cellStyle name="Normal 76 2 8" xfId="24128" xr:uid="{A2DB618E-6308-41C5-AA7B-19F7406A8393}"/>
    <cellStyle name="Normal 76 2 8 2" xfId="32646" xr:uid="{AC7ADD95-318D-4DFD-9D8B-8292C095F609}"/>
    <cellStyle name="Normal 76 2 8 3" xfId="40311" xr:uid="{95665199-0B9C-48CF-AA66-BE5A671889FB}"/>
    <cellStyle name="Normal 76 2 9" xfId="21132" xr:uid="{736F956D-8DCD-4570-AF10-8C48FAED9AA1}"/>
    <cellStyle name="Normal 76 2 9 2" xfId="29024" xr:uid="{40F182E6-159F-46F9-BE97-EDC8E4B38638}"/>
    <cellStyle name="Normal 76 3" xfId="9944" xr:uid="{4E4286F2-289D-4482-97D7-3459CA2D9537}"/>
    <cellStyle name="Normal 76 3 2" xfId="10044" xr:uid="{DC33D8CD-EEA0-42E7-B563-44EEA6AA4349}"/>
    <cellStyle name="Normal 76 4" xfId="9697" xr:uid="{55724324-99E6-4B37-9EA0-735538121FBB}"/>
    <cellStyle name="Normal 76 5" xfId="9158" xr:uid="{6B0EDCC4-C098-4FFA-B16D-C1A4C8A98AC9}"/>
    <cellStyle name="Normal 76 6" xfId="6406" xr:uid="{5434E86B-C2C0-492B-AA9C-797A83210B0D}"/>
    <cellStyle name="Normal 77" xfId="8412" xr:uid="{82D7C30A-29C7-4731-AA86-2AD4060CDC26}"/>
    <cellStyle name="Normal 77 2" xfId="8499" xr:uid="{9BD18447-0A6D-46B0-9303-137504DBA8E0}"/>
    <cellStyle name="Normal 77 2 10" xfId="27136" xr:uid="{C482AE17-5838-4ADF-A1ED-400CCE5024B6}"/>
    <cellStyle name="Normal 77 2 11" xfId="36259" xr:uid="{AEB1622F-3264-4052-B327-D49736DE997E}"/>
    <cellStyle name="Normal 77 2 12" xfId="6403" xr:uid="{C170FB6C-07B4-4B60-A30C-CF2C46B975B7}"/>
    <cellStyle name="Normal 77 2 2" xfId="20102" xr:uid="{490A6963-8880-4D83-9F89-7CBEF088A57E}"/>
    <cellStyle name="Normal 77 2 2 2" xfId="20752" xr:uid="{E18CC051-BBE5-4669-8E29-90418CADDB5C}"/>
    <cellStyle name="Normal 77 2 2 2 2" xfId="23731" xr:uid="{50233673-3F8F-4156-B2C5-C4F41F84698C}"/>
    <cellStyle name="Normal 77 2 2 2 2 2" xfId="26359" xr:uid="{F84AA3E9-6051-4201-BDDA-6D0B507C199B}"/>
    <cellStyle name="Normal 77 2 2 2 2 2 2" xfId="35403" xr:uid="{68999A2B-24CE-4300-AF45-A5D1A6828621}"/>
    <cellStyle name="Normal 77 2 2 2 2 3" xfId="32143" xr:uid="{55E3DCDD-D4BA-437D-9814-0513BE258109}"/>
    <cellStyle name="Normal 77 2 2 2 2 4" xfId="39752" xr:uid="{CB54CC56-2806-4E7D-BE40-1C3BE225F6ED}"/>
    <cellStyle name="Normal 77 2 2 2 3" xfId="24698" xr:uid="{A6C7A04F-61E3-4BD8-9C28-0441E2A1542B}"/>
    <cellStyle name="Normal 77 2 2 2 3 2" xfId="33382" xr:uid="{55D24973-4731-4715-B2B6-9F0E1387A8DA}"/>
    <cellStyle name="Normal 77 2 2 2 3 3" xfId="41744" xr:uid="{5129D578-8446-421D-9781-02E22EC251A6}"/>
    <cellStyle name="Normal 77 2 2 2 4" xfId="22341" xr:uid="{A615440E-D93B-4D49-A4C3-CF08301F6839}"/>
    <cellStyle name="Normal 77 2 2 2 4 2" xfId="30426" xr:uid="{71C617C6-9059-4A6E-825B-E50F3E969BBC}"/>
    <cellStyle name="Normal 77 2 2 2 5" xfId="28463" xr:uid="{50E8D0DE-D28A-4C25-9EC0-98D99EC71E2B}"/>
    <cellStyle name="Normal 77 2 2 2 6" xfId="37784" xr:uid="{3F78C36A-78FF-4F91-B8BF-6B5D651533B2}"/>
    <cellStyle name="Normal 77 2 2 3" xfId="20434" xr:uid="{603E9E90-13B9-46AF-933A-B510A6DCEA02}"/>
    <cellStyle name="Normal 77 2 2 3 2" xfId="23324" xr:uid="{8A2F65AA-BE2F-4E1B-8BEE-FF5F65BCE5E6}"/>
    <cellStyle name="Normal 77 2 2 3 2 2" xfId="31652" xr:uid="{FFE4A20B-E69F-45BF-955C-4B03343F0403}"/>
    <cellStyle name="Normal 77 2 2 3 2 3" xfId="39207" xr:uid="{F7CBBCB2-6105-440D-BB05-A0F0908F6609}"/>
    <cellStyle name="Normal 77 2 2 3 3" xfId="25866" xr:uid="{BF89392B-8978-46E6-9BDE-00164AABD76D}"/>
    <cellStyle name="Normal 77 2 2 3 3 2" xfId="34822" xr:uid="{DA095182-A1BF-4C88-95AF-243F662574CE}"/>
    <cellStyle name="Normal 77 2 2 3 3 3" xfId="41191" xr:uid="{61311695-7224-430D-8563-2F0F0B95B74F}"/>
    <cellStyle name="Normal 77 2 2 3 4" xfId="21841" xr:uid="{8C73B8F5-09ED-44B6-AABC-F1A9F497C271}"/>
    <cellStyle name="Normal 77 2 2 3 4 2" xfId="29830" xr:uid="{DB280B44-0CF4-45E6-BDFE-704BC405CE0C}"/>
    <cellStyle name="Normal 77 2 2 3 5" xfId="27898" xr:uid="{EFBD22FA-0268-47D8-A0CB-EB13CA0B2ECB}"/>
    <cellStyle name="Normal 77 2 2 3 6" xfId="37197" xr:uid="{8D96DED6-B5CD-4D75-BAE3-3883D0469224}"/>
    <cellStyle name="Normal 77 2 2 4" xfId="22903" xr:uid="{EB49B726-93A4-47A8-8FC2-2296C0D0F053}"/>
    <cellStyle name="Normal 77 2 2 4 2" xfId="25296" xr:uid="{372CC102-5202-4DAF-9F67-7980ED546775}"/>
    <cellStyle name="Normal 77 2 2 4 2 2" xfId="34113" xr:uid="{51660393-5DE6-40F2-BA41-3E6323DFCAC1}"/>
    <cellStyle name="Normal 77 2 2 4 3" xfId="31121" xr:uid="{56C29CDE-0A3D-49D5-9C5D-C64A2DB53491}"/>
    <cellStyle name="Normal 77 2 2 4 4" xfId="38551" xr:uid="{BBFD7087-3A89-4DB7-8E15-893D9320CF4D}"/>
    <cellStyle name="Normal 77 2 2 5" xfId="24280" xr:uid="{8098B993-62D0-4FC0-AD71-A316290AEEC1}"/>
    <cellStyle name="Normal 77 2 2 5 2" xfId="32825" xr:uid="{C5AACBE1-3CC1-4056-9C0E-4BADDF52AE93}"/>
    <cellStyle name="Normal 77 2 2 5 3" xfId="40487" xr:uid="{253D608D-8D13-4418-A7ED-70EB55296DCC}"/>
    <cellStyle name="Normal 77 2 2 6" xfId="21304" xr:uid="{54E3E940-4504-4A71-9864-F9C7A6644AA8}"/>
    <cellStyle name="Normal 77 2 2 6 2" xfId="29223" xr:uid="{35685A05-DE3F-4B12-B7C5-D28AAEC3488B}"/>
    <cellStyle name="Normal 77 2 2 7" xfId="27313" xr:uid="{419A823B-AE68-48C5-AC72-E8321EB52F17}"/>
    <cellStyle name="Normal 77 2 2 8" xfId="36455" xr:uid="{C5346E10-02FB-4FD7-B369-82B6BF62DE4A}"/>
    <cellStyle name="Normal 77 2 3" xfId="20205" xr:uid="{043BBB50-0B19-4961-8D46-4B00FF327E10}"/>
    <cellStyle name="Normal 77 2 3 2" xfId="20862" xr:uid="{74EA1C23-583C-4421-BB3F-57FC9C7BE33C}"/>
    <cellStyle name="Normal 77 2 3 2 2" xfId="23854" xr:uid="{7A9C4983-5D98-4379-BE35-89C8FB2903B6}"/>
    <cellStyle name="Normal 77 2 3 2 2 2" xfId="26540" xr:uid="{121603AE-4A0F-43D7-9E2A-8A170AADF132}"/>
    <cellStyle name="Normal 77 2 3 2 2 2 2" xfId="35595" xr:uid="{116C83B8-E65D-4846-9D2C-62CC322CBAAC}"/>
    <cellStyle name="Normal 77 2 3 2 2 3" xfId="32323" xr:uid="{457295F0-D8B9-4339-B8A1-E9266DB6125C}"/>
    <cellStyle name="Normal 77 2 3 2 2 4" xfId="39940" xr:uid="{7C6092C9-10CD-48B7-A59D-85179349F74A}"/>
    <cellStyle name="Normal 77 2 3 2 3" xfId="24818" xr:uid="{D9B0B7BC-8B8C-40CD-B8CF-4B36BE46ED98}"/>
    <cellStyle name="Normal 77 2 3 2 3 2" xfId="33565" xr:uid="{1946EF3D-BFBC-41A5-9DC1-867FF1AE92C6}"/>
    <cellStyle name="Normal 77 2 3 2 3 3" xfId="41924" xr:uid="{4DB2C234-2B5A-4E03-B0C6-6AC529319EC7}"/>
    <cellStyle name="Normal 77 2 3 2 4" xfId="22515" xr:uid="{8383E251-AE05-4168-9D4B-5F76F5CBBBF8}"/>
    <cellStyle name="Normal 77 2 3 2 4 2" xfId="30622" xr:uid="{EF9048D2-9105-496C-BA7B-481FEB2142C6}"/>
    <cellStyle name="Normal 77 2 3 2 5" xfId="28646" xr:uid="{81493309-0790-4F9E-9A9B-4E386EF72D95}"/>
    <cellStyle name="Normal 77 2 3 2 6" xfId="37980" xr:uid="{3A4893B6-EE22-469C-B4DC-628FEFD8CB42}"/>
    <cellStyle name="Normal 77 2 3 3" xfId="20544" xr:uid="{C0BBB939-9624-4D9D-86E7-38F893AB00C1}"/>
    <cellStyle name="Normal 77 2 3 3 2" xfId="23500" xr:uid="{B6BA6395-69FE-4178-A7F1-8E9DB5AE6DC4}"/>
    <cellStyle name="Normal 77 2 3 3 2 2" xfId="31831" xr:uid="{367FD49C-3BA0-4BA3-A666-DF1B2BE555B9}"/>
    <cellStyle name="Normal 77 2 3 3 2 3" xfId="39383" xr:uid="{F9876544-CBB9-4511-A0BB-E4323188CA7C}"/>
    <cellStyle name="Normal 77 2 3 3 3" xfId="26046" xr:uid="{4409ECFF-EF9E-45C9-AE6B-C1AC664E40FC}"/>
    <cellStyle name="Normal 77 2 3 3 3 2" xfId="35015" xr:uid="{2FDE59F4-73EE-4922-9421-49AD6181156A}"/>
    <cellStyle name="Normal 77 2 3 3 3 3" xfId="41381" xr:uid="{4F1D2CCA-393A-400E-9FF3-CC9FF00D4F9B}"/>
    <cellStyle name="Normal 77 2 3 3 4" xfId="22022" xr:uid="{4889C97D-34C0-44CE-AC6F-09E5312CEED3}"/>
    <cellStyle name="Normal 77 2 3 3 4 2" xfId="30033" xr:uid="{18614DD0-656E-4E6D-B08C-60AA160801AD}"/>
    <cellStyle name="Normal 77 2 3 3 5" xfId="28092" xr:uid="{79C4E53B-4326-4FB2-93DC-9C64F095956C}"/>
    <cellStyle name="Normal 77 2 3 3 6" xfId="37400" xr:uid="{AAE3B2BC-0FDA-4734-A0BB-53A57DF71372}"/>
    <cellStyle name="Normal 77 2 3 4" xfId="23025" xr:uid="{968A3B73-CE35-4FB7-B2D3-F357750B1198}"/>
    <cellStyle name="Normal 77 2 3 4 2" xfId="25479" xr:uid="{0CDCD2D5-0D7D-445D-BC8F-A76A54CD15A2}"/>
    <cellStyle name="Normal 77 2 3 4 2 2" xfId="34310" xr:uid="{7483FD1F-83D3-4930-8834-19F6D5EACD40}"/>
    <cellStyle name="Normal 77 2 3 4 3" xfId="31303" xr:uid="{7A78CB46-FAC8-4AEC-9EE9-A988C1C87050}"/>
    <cellStyle name="Normal 77 2 3 4 4" xfId="38744" xr:uid="{F7759686-7EB8-414E-8807-389148BF5F70}"/>
    <cellStyle name="Normal 77 2 3 5" xfId="24460" xr:uid="{2CF88230-EC90-4722-8B0A-B5B618C5253D}"/>
    <cellStyle name="Normal 77 2 3 5 2" xfId="33012" xr:uid="{6A77141A-1C96-4525-89FC-EE7E1DD61AC2}"/>
    <cellStyle name="Normal 77 2 3 5 3" xfId="40671" xr:uid="{329AA3E6-E6F5-4166-A9BB-05C0D87E7835}"/>
    <cellStyle name="Normal 77 2 3 6" xfId="21484" xr:uid="{0561A7C2-86ED-486A-9E81-ED70692C66DD}"/>
    <cellStyle name="Normal 77 2 3 6 2" xfId="29425" xr:uid="{FFBED6F5-6BA1-44A9-9E25-CDCCF333797D}"/>
    <cellStyle name="Normal 77 2 3 7" xfId="27500" xr:uid="{44B1E5D8-EB48-4AD5-A3EC-66A687F57B81}"/>
    <cellStyle name="Normal 77 2 3 8" xfId="36656" xr:uid="{40EBE2B2-FC4C-466C-B90E-39B7785ED4C8}"/>
    <cellStyle name="Normal 77 2 4" xfId="20936" xr:uid="{66E92146-0C90-4F7D-957D-27A1C680CEF1}"/>
    <cellStyle name="Normal 77 2 4 2" xfId="23948" xr:uid="{281A3688-54EF-4315-95DA-3552B92DEFB4}"/>
    <cellStyle name="Normal 77 2 4 2 2" xfId="26668" xr:uid="{A6BAC913-9305-4858-804B-7E92404561A1}"/>
    <cellStyle name="Normal 77 2 4 2 2 2" xfId="35754" xr:uid="{64DD1104-16BE-490B-A72B-67C31061B364}"/>
    <cellStyle name="Normal 77 2 4 2 2 3" xfId="40099" xr:uid="{EEFA9913-9597-4C18-A380-96243E4EAD26}"/>
    <cellStyle name="Normal 77 2 4 2 3" xfId="32445" xr:uid="{AB12618B-1308-4DC3-ACF6-1AD009F84A6E}"/>
    <cellStyle name="Normal 77 2 4 2 3 2" xfId="42083" xr:uid="{A2DB552C-7522-474E-9F17-4E4BBCB94843}"/>
    <cellStyle name="Normal 77 2 4 2 4" xfId="38133" xr:uid="{90F0E225-8C15-41B4-B3FD-C9CF70CEB535}"/>
    <cellStyle name="Normal 77 2 4 3" xfId="25577" xr:uid="{B75F25B6-D231-4D6A-8C06-377D580CE0F0}"/>
    <cellStyle name="Normal 77 2 4 3 2" xfId="34456" xr:uid="{33297991-6703-43EC-AEAD-7300FB3F87F1}"/>
    <cellStyle name="Normal 77 2 4 3 3" xfId="38887" xr:uid="{6964D2EA-FAC4-47ED-BD7D-03D66F11F46C}"/>
    <cellStyle name="Normal 77 2 4 4" xfId="24938" xr:uid="{ADC0E828-578C-44D9-B14B-DEA1D241369C}"/>
    <cellStyle name="Normal 77 2 4 4 2" xfId="33721" xr:uid="{25E8DA79-A510-4A6E-B46C-D95C80A16D31}"/>
    <cellStyle name="Normal 77 2 4 4 3" xfId="40830" xr:uid="{2F01E54F-B01F-4FD9-BF8A-54FA89BD12F5}"/>
    <cellStyle name="Normal 77 2 4 5" xfId="22655" xr:uid="{629F6FA9-4CC6-46EB-96EA-1A303C1DCDDA}"/>
    <cellStyle name="Normal 77 2 4 5 2" xfId="30786" xr:uid="{53B9A132-D9E5-4078-9AB0-E5C9EC601288}"/>
    <cellStyle name="Normal 77 2 4 6" xfId="28806" xr:uid="{A5FDB77F-215F-4A97-A086-A66F108A8460}"/>
    <cellStyle name="Normal 77 2 4 7" xfId="36822" xr:uid="{FFA6753B-CBAB-469B-803E-59D151F6A631}"/>
    <cellStyle name="Normal 77 2 5" xfId="20657" xr:uid="{EEC4975D-C69B-45FA-AA84-7553F4E7F5D3}"/>
    <cellStyle name="Normal 77 2 5 2" xfId="23623" xr:uid="{F62D9CCB-4BB3-45EE-AA99-A9899A41C898}"/>
    <cellStyle name="Normal 77 2 5 2 2" xfId="26203" xr:uid="{76A92085-CDB6-41F6-9082-7E506A3E9B4F}"/>
    <cellStyle name="Normal 77 2 5 2 2 2" xfId="35217" xr:uid="{A4B5D543-A397-4FAE-A059-33C6EB5A6555}"/>
    <cellStyle name="Normal 77 2 5 2 3" xfId="31988" xr:uid="{832E4EE9-BADD-42F1-B083-20494135F53C}"/>
    <cellStyle name="Normal 77 2 5 2 4" xfId="39570" xr:uid="{6A9F2953-AE3D-4C7A-A6BF-4F4FC88591E4}"/>
    <cellStyle name="Normal 77 2 5 3" xfId="24588" xr:uid="{EB3CF969-6A86-4D0C-8FDE-9EC474C49EF6}"/>
    <cellStyle name="Normal 77 2 5 3 2" xfId="33204" xr:uid="{285E7E4A-1CC6-45BF-B913-7D7311FE975E}"/>
    <cellStyle name="Normal 77 2 5 3 3" xfId="41569" xr:uid="{5A652B4A-F783-4F32-84A3-06AD220DB8BE}"/>
    <cellStyle name="Normal 77 2 5 4" xfId="22179" xr:uid="{AB836C47-515C-4AF4-B14C-E6066060514D}"/>
    <cellStyle name="Normal 77 2 5 4 2" xfId="30236" xr:uid="{B0E67E61-5C14-45B9-9A21-BCE6C4FDF061}"/>
    <cellStyle name="Normal 77 2 5 5" xfId="28285" xr:uid="{9A1AD687-9C50-4F51-A30D-7276B3E7D8BC}"/>
    <cellStyle name="Normal 77 2 5 6" xfId="37602" xr:uid="{65AA70A3-696D-49B5-9E17-5A97A64CF932}"/>
    <cellStyle name="Normal 77 2 6" xfId="20331" xr:uid="{E4345E74-D856-4517-A9E8-7AC10C5AF21E}"/>
    <cellStyle name="Normal 77 2 6 2" xfId="23174" xr:uid="{A9A6BCA1-36F1-4BB8-A40A-3204675608D8}"/>
    <cellStyle name="Normal 77 2 6 2 2" xfId="31485" xr:uid="{705D8027-4F16-42EA-BAB7-3ACFEBE71DFB}"/>
    <cellStyle name="Normal 77 2 6 2 3" xfId="39043" xr:uid="{75F2146C-1371-4FAF-A900-22D6725FB79D}"/>
    <cellStyle name="Normal 77 2 6 3" xfId="25706" xr:uid="{E7BCDEE8-3DD3-42CF-A926-B7A257CD3EA2}"/>
    <cellStyle name="Normal 77 2 6 3 2" xfId="34633" xr:uid="{E2942383-8D44-4E6A-9ED5-5BAED8043EC2}"/>
    <cellStyle name="Normal 77 2 6 3 3" xfId="41005" xr:uid="{39610541-351E-43A6-B463-D949AB79FECE}"/>
    <cellStyle name="Normal 77 2 6 4" xfId="21666" xr:uid="{66FD1754-7A27-43F5-9FB5-D79EDAE418C9}"/>
    <cellStyle name="Normal 77 2 6 4 2" xfId="29631" xr:uid="{C688ACB4-585D-4EC3-A67C-06F4256E8830}"/>
    <cellStyle name="Normal 77 2 6 5" xfId="27709" xr:uid="{1BAAF03D-727E-4F1D-9135-DDD877D5C618}"/>
    <cellStyle name="Normal 77 2 6 6" xfId="36999" xr:uid="{AFFA9FD2-6A8D-49F6-9D93-B46BAA165FEF}"/>
    <cellStyle name="Normal 77 2 7" xfId="22791" xr:uid="{19522CF4-DB47-422B-AE16-CC66698E92C0}"/>
    <cellStyle name="Normal 77 2 7 2" xfId="25128" xr:uid="{A908B782-0550-4D42-A8A0-F70CB52B769A}"/>
    <cellStyle name="Normal 77 2 7 2 2" xfId="33932" xr:uid="{29449DE7-2A1C-4799-97CE-1F251038672F}"/>
    <cellStyle name="Normal 77 2 7 3" xfId="30955" xr:uid="{F03B8F11-4117-4377-ABF9-6DBC1840C981}"/>
    <cellStyle name="Normal 77 2 7 4" xfId="38375" xr:uid="{1489E970-D0DF-4762-870C-819C02787285}"/>
    <cellStyle name="Normal 77 2 8" xfId="24129" xr:uid="{E1B6EDF4-E3F6-4657-B269-DDA2330A19FA}"/>
    <cellStyle name="Normal 77 2 8 2" xfId="32647" xr:uid="{EFB76C60-F3B0-4D48-826D-A78E15CBECA7}"/>
    <cellStyle name="Normal 77 2 8 3" xfId="40312" xr:uid="{D31B40DD-BB5F-430B-A7B6-55DE0C5E901E}"/>
    <cellStyle name="Normal 77 2 9" xfId="21134" xr:uid="{E06B76D1-EE06-4F2B-BF36-590EEA3A21B2}"/>
    <cellStyle name="Normal 77 2 9 2" xfId="29025" xr:uid="{9D1669E6-405A-4AB5-8AE8-46C937CE39E8}"/>
    <cellStyle name="Normal 77 3" xfId="9946" xr:uid="{F09CD90A-1296-4ABD-86FF-BA393CB410BD}"/>
    <cellStyle name="Normal 77 3 2" xfId="10045" xr:uid="{E50977AA-DD70-4890-8E2F-6F8E279D05F7}"/>
    <cellStyle name="Normal 77 4" xfId="9699" xr:uid="{36E74FDC-E5D9-4106-807B-3E0802F6F851}"/>
    <cellStyle name="Normal 77 5" xfId="9159" xr:uid="{C49A8AB7-5EF0-413A-BB68-4657CC20B3ED}"/>
    <cellStyle name="Normal 77 6" xfId="6404" xr:uid="{29FEDAFF-EACB-4E50-A317-C7B5A83C70A5}"/>
    <cellStyle name="Normal 78" xfId="8414" xr:uid="{EF6D283F-B9E8-4DDC-BDDC-108EF200F9E9}"/>
    <cellStyle name="Normal 78 2" xfId="8500" xr:uid="{F9087FC4-7516-47B3-8876-3A099232B421}"/>
    <cellStyle name="Normal 78 2 10" xfId="27137" xr:uid="{D3C1FA55-4036-44E5-971B-19F8D8A262FD}"/>
    <cellStyle name="Normal 78 2 11" xfId="36260" xr:uid="{69DA8197-8E08-48A5-B7A4-2595A40951A9}"/>
    <cellStyle name="Normal 78 2 12" xfId="6401" xr:uid="{AAE0244D-466D-46BE-AD72-A13C83AA4BBD}"/>
    <cellStyle name="Normal 78 2 2" xfId="20103" xr:uid="{573B1DA0-67C5-41F8-A70F-044859BD8D95}"/>
    <cellStyle name="Normal 78 2 2 2" xfId="20753" xr:uid="{6B2645CA-E6E6-4FA7-ABA0-3F136EB7C5CA}"/>
    <cellStyle name="Normal 78 2 2 2 2" xfId="23732" xr:uid="{754E269B-15FA-49D9-B79E-98A4F79DFA5A}"/>
    <cellStyle name="Normal 78 2 2 2 2 2" xfId="26360" xr:uid="{AC50EDD6-7101-402C-BF46-A6EEE8C4C491}"/>
    <cellStyle name="Normal 78 2 2 2 2 2 2" xfId="35404" xr:uid="{61E7708E-D636-4861-A525-9506B500B65F}"/>
    <cellStyle name="Normal 78 2 2 2 2 3" xfId="32144" xr:uid="{2EB7AB57-2DDC-48E9-94E2-3F9D7652C283}"/>
    <cellStyle name="Normal 78 2 2 2 2 4" xfId="39753" xr:uid="{064FE3D0-F497-476E-8980-322E76AD1250}"/>
    <cellStyle name="Normal 78 2 2 2 3" xfId="24699" xr:uid="{F53281F4-18A5-46EF-88F6-5C6E31B2C8A9}"/>
    <cellStyle name="Normal 78 2 2 2 3 2" xfId="33383" xr:uid="{9EC7F1CB-D99B-4013-8E5D-5AA4A8F5E024}"/>
    <cellStyle name="Normal 78 2 2 2 3 3" xfId="41745" xr:uid="{2732E0E3-1E06-465B-A3CB-C959DD005FBE}"/>
    <cellStyle name="Normal 78 2 2 2 4" xfId="22342" xr:uid="{BDA2AF89-8851-4095-AF8E-D9373349A539}"/>
    <cellStyle name="Normal 78 2 2 2 4 2" xfId="30427" xr:uid="{5B357F45-FE54-479C-BE64-407F2C8979CB}"/>
    <cellStyle name="Normal 78 2 2 2 5" xfId="28464" xr:uid="{EC0C1198-6CFB-4795-8F75-D705AB4BCD7B}"/>
    <cellStyle name="Normal 78 2 2 2 6" xfId="37785" xr:uid="{5BE82F70-34FD-4738-B393-FE1905718A1D}"/>
    <cellStyle name="Normal 78 2 2 3" xfId="20435" xr:uid="{2E5BF5FF-19CA-4AD1-B4A0-4E6FD2D42547}"/>
    <cellStyle name="Normal 78 2 2 3 2" xfId="23325" xr:uid="{5D50AB65-7271-4DE1-A76D-239B7D56727C}"/>
    <cellStyle name="Normal 78 2 2 3 2 2" xfId="31653" xr:uid="{51109B12-6402-4C0A-B28A-928160241550}"/>
    <cellStyle name="Normal 78 2 2 3 2 3" xfId="39208" xr:uid="{426FD689-C5E3-4CE2-963F-CE510FF3E08B}"/>
    <cellStyle name="Normal 78 2 2 3 3" xfId="25867" xr:uid="{AEA129F6-3FAA-426C-9F74-CAB40A0B9151}"/>
    <cellStyle name="Normal 78 2 2 3 3 2" xfId="34823" xr:uid="{9525E9E7-6472-4E38-964A-2397853FF63C}"/>
    <cellStyle name="Normal 78 2 2 3 3 3" xfId="41192" xr:uid="{93FEF640-732C-4321-AE88-7919E05866B8}"/>
    <cellStyle name="Normal 78 2 2 3 4" xfId="21842" xr:uid="{8EFC8420-F012-4E82-BF38-3AAE5B54BBC5}"/>
    <cellStyle name="Normal 78 2 2 3 4 2" xfId="29831" xr:uid="{1F82C298-2547-4F3A-921D-B7E59E3DCBD0}"/>
    <cellStyle name="Normal 78 2 2 3 5" xfId="27899" xr:uid="{FCA5F2E7-B2B3-4812-BF29-0FD5D6B7E604}"/>
    <cellStyle name="Normal 78 2 2 3 6" xfId="37198" xr:uid="{CF313C6B-856E-4E4B-B0BC-5496C25DF4E3}"/>
    <cellStyle name="Normal 78 2 2 4" xfId="22904" xr:uid="{8CA79F30-DF7C-4124-B01A-74A509D86174}"/>
    <cellStyle name="Normal 78 2 2 4 2" xfId="25297" xr:uid="{DCBEA627-5FB5-46C0-B386-2FBD3A00D75A}"/>
    <cellStyle name="Normal 78 2 2 4 2 2" xfId="34114" xr:uid="{1D858439-0DD7-4D12-90CB-1E5AF1DD2C3B}"/>
    <cellStyle name="Normal 78 2 2 4 3" xfId="31122" xr:uid="{DE5F5D69-D00B-458C-8224-BE97B6B3AB7A}"/>
    <cellStyle name="Normal 78 2 2 4 4" xfId="38552" xr:uid="{07174561-52A9-4F73-925B-244FF4CEE2CE}"/>
    <cellStyle name="Normal 78 2 2 5" xfId="24281" xr:uid="{3BFCF25C-D85C-40DA-807F-BA433FA9FD70}"/>
    <cellStyle name="Normal 78 2 2 5 2" xfId="32826" xr:uid="{2415E3C5-2CF5-431D-8585-05C82F65CC05}"/>
    <cellStyle name="Normal 78 2 2 5 3" xfId="40488" xr:uid="{AC6E279F-B59A-47DC-9792-0AE78EED429D}"/>
    <cellStyle name="Normal 78 2 2 6" xfId="21305" xr:uid="{B2E1035D-C955-4970-9EFC-F541287F000A}"/>
    <cellStyle name="Normal 78 2 2 6 2" xfId="29224" xr:uid="{DA9B9775-438C-4445-B637-3705AB133C30}"/>
    <cellStyle name="Normal 78 2 2 7" xfId="27314" xr:uid="{7B68B994-5758-4CAC-958A-594CCD0BCB83}"/>
    <cellStyle name="Normal 78 2 2 8" xfId="36456" xr:uid="{DF971797-BD80-4F4B-9489-706060F22C64}"/>
    <cellStyle name="Normal 78 2 3" xfId="20206" xr:uid="{00954F86-03BA-46A5-8AC4-3DA6EBFF9E8E}"/>
    <cellStyle name="Normal 78 2 3 2" xfId="20863" xr:uid="{E1E5EC9C-DCFE-4B36-8E1F-6CBEC388920D}"/>
    <cellStyle name="Normal 78 2 3 2 2" xfId="23855" xr:uid="{3BB6E359-43FC-4B06-B8A6-0236B4FF6437}"/>
    <cellStyle name="Normal 78 2 3 2 2 2" xfId="26541" xr:uid="{9C05DB96-E2E9-43BF-B9BE-68DBB34A512E}"/>
    <cellStyle name="Normal 78 2 3 2 2 2 2" xfId="35596" xr:uid="{E65DDA3C-1B14-4D47-9190-510A9EF1049F}"/>
    <cellStyle name="Normal 78 2 3 2 2 3" xfId="32324" xr:uid="{8403724D-4214-4160-B293-87FC3582CB0B}"/>
    <cellStyle name="Normal 78 2 3 2 2 4" xfId="39941" xr:uid="{60D754A1-32D7-45EB-826B-9F7F773E1DFD}"/>
    <cellStyle name="Normal 78 2 3 2 3" xfId="24819" xr:uid="{84BDDBBC-14F9-4AB3-BBC1-C3AD1772073C}"/>
    <cellStyle name="Normal 78 2 3 2 3 2" xfId="33566" xr:uid="{72CF09EB-B368-4444-9F00-98AFDF311C4F}"/>
    <cellStyle name="Normal 78 2 3 2 3 3" xfId="41925" xr:uid="{3C217793-66DD-484C-9D1E-676A20920938}"/>
    <cellStyle name="Normal 78 2 3 2 4" xfId="22516" xr:uid="{80FAC8BB-94EB-4A08-BD33-78A6531437B7}"/>
    <cellStyle name="Normal 78 2 3 2 4 2" xfId="30623" xr:uid="{611A74D6-652F-4C72-907F-BF7F6523CF08}"/>
    <cellStyle name="Normal 78 2 3 2 5" xfId="28647" xr:uid="{8625B745-9FA0-4EEE-BEC1-50E2C44737A6}"/>
    <cellStyle name="Normal 78 2 3 2 6" xfId="37981" xr:uid="{A67BF2F2-4DEC-46B1-992B-448F96B176DC}"/>
    <cellStyle name="Normal 78 2 3 3" xfId="20545" xr:uid="{4FF5F597-6C8D-48B4-B785-8F7B62D418D2}"/>
    <cellStyle name="Normal 78 2 3 3 2" xfId="23501" xr:uid="{6C774B14-04DB-4993-AB91-A4FE449FE9BD}"/>
    <cellStyle name="Normal 78 2 3 3 2 2" xfId="31832" xr:uid="{C48DC7EA-9B55-4337-A27B-80C43DA2EE16}"/>
    <cellStyle name="Normal 78 2 3 3 2 3" xfId="39384" xr:uid="{F603B872-C536-474A-9E0A-479307FC28AA}"/>
    <cellStyle name="Normal 78 2 3 3 3" xfId="26047" xr:uid="{29980392-7849-42A2-A13A-31FE1303ECE1}"/>
    <cellStyle name="Normal 78 2 3 3 3 2" xfId="35016" xr:uid="{6585FFD2-A1C3-4235-A6E1-BDA01428548B}"/>
    <cellStyle name="Normal 78 2 3 3 3 3" xfId="41382" xr:uid="{FEEF9F54-610D-4585-AAE6-B70B9C25AE22}"/>
    <cellStyle name="Normal 78 2 3 3 4" xfId="22023" xr:uid="{D20521E0-1642-46EE-B215-D1E19EAC3B7E}"/>
    <cellStyle name="Normal 78 2 3 3 4 2" xfId="30034" xr:uid="{9A38AC3C-79B0-425F-B252-C1EC6B2A7BD6}"/>
    <cellStyle name="Normal 78 2 3 3 5" xfId="28093" xr:uid="{687E9C4C-49EF-4EB6-B465-9932C7EBDC43}"/>
    <cellStyle name="Normal 78 2 3 3 6" xfId="37401" xr:uid="{BF6D4809-055B-4FBF-B4D3-D8122BECC3BF}"/>
    <cellStyle name="Normal 78 2 3 4" xfId="23026" xr:uid="{F2A872E7-CA67-4FEB-A4C3-1F5BEDDEA20D}"/>
    <cellStyle name="Normal 78 2 3 4 2" xfId="25480" xr:uid="{31368EC0-C943-4C4C-BAFA-C69618AE45F8}"/>
    <cellStyle name="Normal 78 2 3 4 2 2" xfId="34311" xr:uid="{0FCDF6C5-1F82-4036-AB49-F5B9F180A06E}"/>
    <cellStyle name="Normal 78 2 3 4 3" xfId="31304" xr:uid="{F72258D1-30D1-4ABE-9346-EC2FCDF43469}"/>
    <cellStyle name="Normal 78 2 3 4 4" xfId="38745" xr:uid="{288C65D5-5BC0-4F85-B121-143A65730E4A}"/>
    <cellStyle name="Normal 78 2 3 5" xfId="24461" xr:uid="{527246BF-858C-412F-8DB6-A372E64C425B}"/>
    <cellStyle name="Normal 78 2 3 5 2" xfId="33013" xr:uid="{05DBD099-A470-45A5-BA51-69BA742E9DA7}"/>
    <cellStyle name="Normal 78 2 3 5 3" xfId="40672" xr:uid="{9BD13FFF-AE05-4A66-9593-90C9E24CE042}"/>
    <cellStyle name="Normal 78 2 3 6" xfId="21485" xr:uid="{573F77A8-95CA-4E9E-BED6-89136A3A9E0C}"/>
    <cellStyle name="Normal 78 2 3 6 2" xfId="29426" xr:uid="{549B4FCF-ECA5-4991-A2DC-48E3FCBEFF7E}"/>
    <cellStyle name="Normal 78 2 3 7" xfId="27501" xr:uid="{5EA273CC-C279-4ADC-BB5E-7AE3CD25B8FD}"/>
    <cellStyle name="Normal 78 2 3 8" xfId="36657" xr:uid="{4E4B5BF3-B43C-48F7-B5B9-B043D5BDEDE3}"/>
    <cellStyle name="Normal 78 2 4" xfId="20937" xr:uid="{92B1DA8D-A924-4253-A8DE-2582E27E1E5B}"/>
    <cellStyle name="Normal 78 2 4 2" xfId="23949" xr:uid="{2769810E-6D65-43C6-A307-49A1E3122749}"/>
    <cellStyle name="Normal 78 2 4 2 2" xfId="26669" xr:uid="{5DF64A2A-FA4E-4EE3-9BDD-6B6ED7777A43}"/>
    <cellStyle name="Normal 78 2 4 2 2 2" xfId="35755" xr:uid="{6F9E3064-A44B-43C4-95F6-4E94FD3EA410}"/>
    <cellStyle name="Normal 78 2 4 2 2 3" xfId="40100" xr:uid="{1B96C273-0EFD-4887-AE90-CD00FE1CAEED}"/>
    <cellStyle name="Normal 78 2 4 2 3" xfId="32446" xr:uid="{0F57243B-2A33-4906-AB19-E3B2620CCC4E}"/>
    <cellStyle name="Normal 78 2 4 2 3 2" xfId="42084" xr:uid="{F959140A-F3F6-4479-AFA7-AEB1ABA71DC6}"/>
    <cellStyle name="Normal 78 2 4 2 4" xfId="38134" xr:uid="{C6345A66-D90B-4941-973A-5DF99D3847AF}"/>
    <cellStyle name="Normal 78 2 4 3" xfId="25578" xr:uid="{F2EF9636-8854-4161-980E-D8BF290432DA}"/>
    <cellStyle name="Normal 78 2 4 3 2" xfId="34457" xr:uid="{BAB40F1F-0A67-452D-8967-2A3C86C7F42A}"/>
    <cellStyle name="Normal 78 2 4 3 3" xfId="38888" xr:uid="{19B0B84F-FC01-48D1-AD61-0A58B281ABC4}"/>
    <cellStyle name="Normal 78 2 4 4" xfId="24939" xr:uid="{4D5F5E8F-5976-488D-86A4-10EE4298911D}"/>
    <cellStyle name="Normal 78 2 4 4 2" xfId="33722" xr:uid="{143B1864-2662-4842-9A14-5F79D1781467}"/>
    <cellStyle name="Normal 78 2 4 4 3" xfId="40831" xr:uid="{2BDCA904-4CF5-495E-89D4-AFD5F69037A3}"/>
    <cellStyle name="Normal 78 2 4 5" xfId="22656" xr:uid="{5EA586CB-C587-4E1C-ADDF-32146D06BD32}"/>
    <cellStyle name="Normal 78 2 4 5 2" xfId="30787" xr:uid="{8E96767E-50E7-4690-8148-42B417AE209B}"/>
    <cellStyle name="Normal 78 2 4 6" xfId="28807" xr:uid="{711784C9-6A4E-42E2-8B4C-CF5424A25976}"/>
    <cellStyle name="Normal 78 2 4 7" xfId="36823" xr:uid="{5BEBFCEB-1AE8-4109-9814-3D526788BF79}"/>
    <cellStyle name="Normal 78 2 5" xfId="20658" xr:uid="{17A034A8-3620-43FC-B511-0475945C7DA4}"/>
    <cellStyle name="Normal 78 2 5 2" xfId="23624" xr:uid="{C790FFC3-2990-48E6-A5FF-574E0D693718}"/>
    <cellStyle name="Normal 78 2 5 2 2" xfId="26204" xr:uid="{80BBA37B-B7F8-43F0-A4F6-F66D61C36A1E}"/>
    <cellStyle name="Normal 78 2 5 2 2 2" xfId="35218" xr:uid="{52BD6661-242A-403A-B0B6-CD2E6931E891}"/>
    <cellStyle name="Normal 78 2 5 2 3" xfId="31989" xr:uid="{51415AD9-E5F4-4B5E-BABA-194669625547}"/>
    <cellStyle name="Normal 78 2 5 2 4" xfId="39571" xr:uid="{5F23D244-3C66-49F4-B1DC-E5C28A207486}"/>
    <cellStyle name="Normal 78 2 5 3" xfId="24589" xr:uid="{ABA89CA0-0E94-4B52-9DF0-537E1D271AA3}"/>
    <cellStyle name="Normal 78 2 5 3 2" xfId="33205" xr:uid="{8A21E976-E9EC-40C2-ACFD-A929101F28B5}"/>
    <cellStyle name="Normal 78 2 5 3 3" xfId="41570" xr:uid="{E890F721-DC44-4D6F-9215-A4982355131B}"/>
    <cellStyle name="Normal 78 2 5 4" xfId="22180" xr:uid="{D99195D7-6739-4954-AD2C-1BFA55335152}"/>
    <cellStyle name="Normal 78 2 5 4 2" xfId="30237" xr:uid="{9692DBB2-861E-4583-A8CC-1C8007BC6A33}"/>
    <cellStyle name="Normal 78 2 5 5" xfId="28286" xr:uid="{76DA90F0-DAE8-4404-81B4-30FBA952EEF2}"/>
    <cellStyle name="Normal 78 2 5 6" xfId="37603" xr:uid="{0028FF77-920B-4849-B1B5-3A7B62256DF6}"/>
    <cellStyle name="Normal 78 2 6" xfId="20332" xr:uid="{1F4325BA-7BAD-4763-915A-292AFD6372BF}"/>
    <cellStyle name="Normal 78 2 6 2" xfId="23175" xr:uid="{40BFA79A-422A-4B82-8D3E-7A73460F9BB1}"/>
    <cellStyle name="Normal 78 2 6 2 2" xfId="31486" xr:uid="{8F69F186-78B5-43AB-81AA-ABC5584E7AFB}"/>
    <cellStyle name="Normal 78 2 6 2 3" xfId="39044" xr:uid="{19A70368-4942-4A9A-A1D0-E63B2BF1A776}"/>
    <cellStyle name="Normal 78 2 6 3" xfId="25707" xr:uid="{F6243AD6-7A08-4420-BA97-FEAD296E28EF}"/>
    <cellStyle name="Normal 78 2 6 3 2" xfId="34634" xr:uid="{F4FF0131-901C-43D5-A758-D8F85D92C29B}"/>
    <cellStyle name="Normal 78 2 6 3 3" xfId="41006" xr:uid="{BC214D1F-292A-429D-A31B-5D0986DA5D74}"/>
    <cellStyle name="Normal 78 2 6 4" xfId="21667" xr:uid="{A2B8E407-0B46-4DE0-9FEE-404FF89D0AA5}"/>
    <cellStyle name="Normal 78 2 6 4 2" xfId="29632" xr:uid="{A9138825-328C-438F-B61E-9470F26D6DED}"/>
    <cellStyle name="Normal 78 2 6 5" xfId="27710" xr:uid="{33D275A6-F5D9-4AFB-8B07-2A3CEB3730CB}"/>
    <cellStyle name="Normal 78 2 6 6" xfId="37000" xr:uid="{D7EF4687-594F-43E7-8DEB-D5B6B01DAF73}"/>
    <cellStyle name="Normal 78 2 7" xfId="22792" xr:uid="{C34227FC-8B26-459E-995B-A1AA3857DF74}"/>
    <cellStyle name="Normal 78 2 7 2" xfId="25129" xr:uid="{5F41D3A9-75C7-455F-90F1-306BF22E3B34}"/>
    <cellStyle name="Normal 78 2 7 2 2" xfId="33933" xr:uid="{EADCA5B7-A3E9-44DB-AC4E-7C6FE8F94810}"/>
    <cellStyle name="Normal 78 2 7 3" xfId="30956" xr:uid="{C4B3CDBA-1206-4B2E-AF2E-EA6B94C24B43}"/>
    <cellStyle name="Normal 78 2 7 4" xfId="38376" xr:uid="{487E335A-86BC-43FA-A3E1-907CCB0B89CF}"/>
    <cellStyle name="Normal 78 2 8" xfId="24130" xr:uid="{D4972DA4-9169-4368-A669-6567C6F063BD}"/>
    <cellStyle name="Normal 78 2 8 2" xfId="32648" xr:uid="{9FC291E9-EBCF-46F6-B1A5-868A687C9600}"/>
    <cellStyle name="Normal 78 2 8 3" xfId="40313" xr:uid="{0F0E5801-B417-4296-98EB-240944B1BF31}"/>
    <cellStyle name="Normal 78 2 9" xfId="21135" xr:uid="{F93A32E1-6439-424D-BF5E-4A3DC478D224}"/>
    <cellStyle name="Normal 78 2 9 2" xfId="29026" xr:uid="{11337BD7-38FB-43F7-A9A1-C15D38438534}"/>
    <cellStyle name="Normal 78 3" xfId="9948" xr:uid="{018E6F1F-32D2-4586-80C5-4C5CA3E27F8C}"/>
    <cellStyle name="Normal 78 3 2" xfId="10046" xr:uid="{2A40FE8B-FEE7-49BB-81FB-3957061C220E}"/>
    <cellStyle name="Normal 78 4" xfId="9701" xr:uid="{8DA7696F-A1CC-46A2-ABCC-CCA6EBED1550}"/>
    <cellStyle name="Normal 78 5" xfId="9160" xr:uid="{DF339ED5-2E29-49B4-BEE4-C74BE1B7CE7E}"/>
    <cellStyle name="Normal 78 6" xfId="6402" xr:uid="{E7E8DF89-F3CE-4F33-A8C7-9BF8E831EC10}"/>
    <cellStyle name="Normal 79" xfId="8416" xr:uid="{B719FD67-F7B8-43C7-80BA-24316A2E0618}"/>
    <cellStyle name="Normal 79 2" xfId="8501" xr:uid="{2674DF70-A05A-4A8A-B48E-41F9EFCB58A9}"/>
    <cellStyle name="Normal 79 2 10" xfId="27138" xr:uid="{64D81551-BF8F-47D9-AB63-A135A43AF14E}"/>
    <cellStyle name="Normal 79 2 11" xfId="36261" xr:uid="{3E72CE5B-695D-449E-8EF8-ECC5BB34D0C4}"/>
    <cellStyle name="Normal 79 2 12" xfId="6362" xr:uid="{533165F8-7756-43C5-9CEE-52013DA8EB73}"/>
    <cellStyle name="Normal 79 2 2" xfId="20104" xr:uid="{66F9C260-4014-4001-834E-FC5FC991FD06}"/>
    <cellStyle name="Normal 79 2 2 2" xfId="20754" xr:uid="{0F172B3C-7108-45B9-B55B-3A817EE01DF6}"/>
    <cellStyle name="Normal 79 2 2 2 2" xfId="23733" xr:uid="{C4F57EB7-5CCA-4950-8B83-3457FE07234E}"/>
    <cellStyle name="Normal 79 2 2 2 2 2" xfId="26361" xr:uid="{88D297EF-B817-4F7D-9C95-1E76034E6450}"/>
    <cellStyle name="Normal 79 2 2 2 2 2 2" xfId="35405" xr:uid="{B9FB43B0-6E21-425C-B95D-FE04E59BB4DE}"/>
    <cellStyle name="Normal 79 2 2 2 2 3" xfId="32145" xr:uid="{F5769BFD-A965-41A9-8794-660F25961981}"/>
    <cellStyle name="Normal 79 2 2 2 2 4" xfId="39754" xr:uid="{4AEBAC65-4C16-4EFE-BF4E-40659658E30E}"/>
    <cellStyle name="Normal 79 2 2 2 3" xfId="24700" xr:uid="{A6D86DB2-DD82-4708-89C9-65F97CEBD16E}"/>
    <cellStyle name="Normal 79 2 2 2 3 2" xfId="33384" xr:uid="{7E177810-CF3F-4376-9BF6-2AFF291B3930}"/>
    <cellStyle name="Normal 79 2 2 2 3 3" xfId="41746" xr:uid="{BC51AF24-E48D-4D91-A415-8DC6A35F5445}"/>
    <cellStyle name="Normal 79 2 2 2 4" xfId="22343" xr:uid="{35E8B87B-DD04-4A1F-904B-87D4BFCDA5A5}"/>
    <cellStyle name="Normal 79 2 2 2 4 2" xfId="30428" xr:uid="{92B161DA-5D41-4F75-A30D-C36566B50611}"/>
    <cellStyle name="Normal 79 2 2 2 5" xfId="28465" xr:uid="{438EEA57-7796-474C-B838-DC29AE75C819}"/>
    <cellStyle name="Normal 79 2 2 2 6" xfId="37786" xr:uid="{1E12D8E5-EC98-447A-9E3F-F75F907581CC}"/>
    <cellStyle name="Normal 79 2 2 3" xfId="20436" xr:uid="{BA9C824D-7B1C-4884-80FA-3D500447AC95}"/>
    <cellStyle name="Normal 79 2 2 3 2" xfId="23326" xr:uid="{1801DD02-FA7A-415F-8E6B-70DC3FBB8337}"/>
    <cellStyle name="Normal 79 2 2 3 2 2" xfId="31654" xr:uid="{5BDD8D55-0CB3-4F55-8508-1947EA9D421C}"/>
    <cellStyle name="Normal 79 2 2 3 2 3" xfId="39209" xr:uid="{93F2439A-2C66-4C5E-AA14-16A18DFBD47C}"/>
    <cellStyle name="Normal 79 2 2 3 3" xfId="25868" xr:uid="{9698D6EB-85D0-4EE8-B23C-33A440064909}"/>
    <cellStyle name="Normal 79 2 2 3 3 2" xfId="34824" xr:uid="{B3BC8BAB-FFAA-4101-B382-64687B489FA2}"/>
    <cellStyle name="Normal 79 2 2 3 3 3" xfId="41193" xr:uid="{E32549FF-3A3D-4E2E-8312-61AD19745D2F}"/>
    <cellStyle name="Normal 79 2 2 3 4" xfId="21843" xr:uid="{0BE0F54E-E7CD-4187-849E-68235D2A5DC3}"/>
    <cellStyle name="Normal 79 2 2 3 4 2" xfId="29832" xr:uid="{F5821930-A758-4CD5-A5BC-FDD911E61758}"/>
    <cellStyle name="Normal 79 2 2 3 5" xfId="27900" xr:uid="{62D95F5B-A81B-414D-BC23-2EBB64EFB986}"/>
    <cellStyle name="Normal 79 2 2 3 6" xfId="37199" xr:uid="{E1F4174E-C142-423B-993F-B85A1B2F301E}"/>
    <cellStyle name="Normal 79 2 2 4" xfId="22905" xr:uid="{290A96FE-7FED-42C7-9973-E751B42C92BA}"/>
    <cellStyle name="Normal 79 2 2 4 2" xfId="25298" xr:uid="{E4983ABA-9CFB-4B50-B141-25F304BD97C1}"/>
    <cellStyle name="Normal 79 2 2 4 2 2" xfId="34115" xr:uid="{974E80D2-C495-4EE2-B52F-9DC3382F0BC9}"/>
    <cellStyle name="Normal 79 2 2 4 3" xfId="31123" xr:uid="{9EB57491-15C2-4084-AD24-2AFA3B820A30}"/>
    <cellStyle name="Normal 79 2 2 4 4" xfId="38553" xr:uid="{ABDF1674-D917-4823-9292-8B9C451C95F0}"/>
    <cellStyle name="Normal 79 2 2 5" xfId="24282" xr:uid="{207267B5-CD6B-4338-B1EF-4ECF7A037831}"/>
    <cellStyle name="Normal 79 2 2 5 2" xfId="32827" xr:uid="{736F781E-C79E-4D68-B50D-A96974B44C79}"/>
    <cellStyle name="Normal 79 2 2 5 3" xfId="40489" xr:uid="{5A40D1E3-137B-40AC-8227-82389F578DD6}"/>
    <cellStyle name="Normal 79 2 2 6" xfId="21306" xr:uid="{4BABEE0B-CC5A-4BA5-8E6A-A3F5B31D6C04}"/>
    <cellStyle name="Normal 79 2 2 6 2" xfId="29225" xr:uid="{B14994A9-A2EE-4353-A4BA-E4887DCF1E6A}"/>
    <cellStyle name="Normal 79 2 2 7" xfId="27315" xr:uid="{CA59E37D-0A0D-43CA-B5E9-C4DDF7FD6505}"/>
    <cellStyle name="Normal 79 2 2 8" xfId="36457" xr:uid="{C0BA4FEC-4712-4951-AFDB-23EB024C7154}"/>
    <cellStyle name="Normal 79 2 3" xfId="20207" xr:uid="{EBB7BC7E-A55B-4657-A20C-B9DF66CC5D56}"/>
    <cellStyle name="Normal 79 2 3 2" xfId="20864" xr:uid="{7A510F14-8D26-4E84-BA71-C59A593A6E2C}"/>
    <cellStyle name="Normal 79 2 3 2 2" xfId="23856" xr:uid="{B3BBAC7A-493A-4EFF-858E-F5AFA61A4F86}"/>
    <cellStyle name="Normal 79 2 3 2 2 2" xfId="26542" xr:uid="{AE02FF9E-52E1-4AF3-AF10-12AAEB7E0D8B}"/>
    <cellStyle name="Normal 79 2 3 2 2 2 2" xfId="35597" xr:uid="{A146B7C4-73ED-4EAD-BE45-1E29BAC84D63}"/>
    <cellStyle name="Normal 79 2 3 2 2 3" xfId="32325" xr:uid="{A8A586B7-98A4-4B1D-9185-38D135B610F4}"/>
    <cellStyle name="Normal 79 2 3 2 2 4" xfId="39942" xr:uid="{0FFD2DE2-B3FA-4078-B185-69548FF8011A}"/>
    <cellStyle name="Normal 79 2 3 2 3" xfId="24820" xr:uid="{D7CF3802-D11B-4A91-AA27-5AD99B325C82}"/>
    <cellStyle name="Normal 79 2 3 2 3 2" xfId="33567" xr:uid="{54F235FF-0A3C-4086-A431-0C239151BDDD}"/>
    <cellStyle name="Normal 79 2 3 2 3 3" xfId="41926" xr:uid="{BDE64714-16C2-4763-B1D1-C5BE83FD07D9}"/>
    <cellStyle name="Normal 79 2 3 2 4" xfId="22517" xr:uid="{100E456F-D362-4B6B-A85A-895199BBFF73}"/>
    <cellStyle name="Normal 79 2 3 2 4 2" xfId="30624" xr:uid="{F80FA375-5B69-4754-A1BF-923EB1E1490F}"/>
    <cellStyle name="Normal 79 2 3 2 5" xfId="28648" xr:uid="{EB107570-7B96-454D-A755-46245CE7E6E2}"/>
    <cellStyle name="Normal 79 2 3 2 6" xfId="37982" xr:uid="{1213F62F-D87B-4A6A-AA07-F655F1E8162D}"/>
    <cellStyle name="Normal 79 2 3 3" xfId="20546" xr:uid="{E898BD00-C87F-4775-9A5D-AD9DBDB72016}"/>
    <cellStyle name="Normal 79 2 3 3 2" xfId="23502" xr:uid="{BABE919E-0496-401A-B7A9-678F3D7F4965}"/>
    <cellStyle name="Normal 79 2 3 3 2 2" xfId="31833" xr:uid="{69A41D93-5206-4A73-9A2E-544A936A8BE3}"/>
    <cellStyle name="Normal 79 2 3 3 2 3" xfId="39385" xr:uid="{5054E9B5-49CB-46AA-A53C-2729892A0E02}"/>
    <cellStyle name="Normal 79 2 3 3 3" xfId="26048" xr:uid="{01CD0929-606C-495B-AC39-F6F015D2034B}"/>
    <cellStyle name="Normal 79 2 3 3 3 2" xfId="35017" xr:uid="{6138A0E7-BD1C-4E2F-AC92-29AD651ED286}"/>
    <cellStyle name="Normal 79 2 3 3 3 3" xfId="41383" xr:uid="{5D94DF5E-4FB0-4829-94BB-94C76CB3EC1C}"/>
    <cellStyle name="Normal 79 2 3 3 4" xfId="22024" xr:uid="{16C20BD9-5CC8-42D1-9E81-CFC8E6B4BBA8}"/>
    <cellStyle name="Normal 79 2 3 3 4 2" xfId="30035" xr:uid="{3E22E69E-14A9-42E1-8D74-7C65DFCEDCC4}"/>
    <cellStyle name="Normal 79 2 3 3 5" xfId="28094" xr:uid="{972713CC-2965-4734-9D9C-B7012A213204}"/>
    <cellStyle name="Normal 79 2 3 3 6" xfId="37402" xr:uid="{E61733BB-AED7-4B68-A9A5-0CC16387DC76}"/>
    <cellStyle name="Normal 79 2 3 4" xfId="23027" xr:uid="{23EF1713-4AFA-4AE8-B68E-D1388C0582F0}"/>
    <cellStyle name="Normal 79 2 3 4 2" xfId="25481" xr:uid="{650FC313-467B-4962-9E6A-DA626341F706}"/>
    <cellStyle name="Normal 79 2 3 4 2 2" xfId="34312" xr:uid="{C6240162-87E5-4FEC-B769-92018995D321}"/>
    <cellStyle name="Normal 79 2 3 4 3" xfId="31305" xr:uid="{CF12BA84-5C60-43DF-BD03-4DF487ED5F4A}"/>
    <cellStyle name="Normal 79 2 3 4 4" xfId="38746" xr:uid="{FDAF87CE-805C-4759-BAAC-E26032F44876}"/>
    <cellStyle name="Normal 79 2 3 5" xfId="24462" xr:uid="{42D4D63C-7887-460A-A2E9-E821F9FDB6AA}"/>
    <cellStyle name="Normal 79 2 3 5 2" xfId="33014" xr:uid="{402104C9-0457-479B-B37D-79E406A47C5D}"/>
    <cellStyle name="Normal 79 2 3 5 3" xfId="40673" xr:uid="{3468A615-2578-4E9E-8FC5-B728F03AE729}"/>
    <cellStyle name="Normal 79 2 3 6" xfId="21486" xr:uid="{D7AC1C8B-72E5-44D9-9686-2CC742F2547E}"/>
    <cellStyle name="Normal 79 2 3 6 2" xfId="29427" xr:uid="{0186EC3B-B051-41F8-B2DD-ADF9973A54C7}"/>
    <cellStyle name="Normal 79 2 3 7" xfId="27502" xr:uid="{EE1BB86D-B5A8-4C7C-BE4E-1D422A613308}"/>
    <cellStyle name="Normal 79 2 3 8" xfId="36658" xr:uid="{DD8FACCF-BE5A-47BE-9B49-4D6365FC22BA}"/>
    <cellStyle name="Normal 79 2 4" xfId="20938" xr:uid="{3F31A75D-461E-451B-841A-DD8EDEDE550A}"/>
    <cellStyle name="Normal 79 2 4 2" xfId="23950" xr:uid="{9BAE4DAF-4D0D-40D5-B0A9-EF23D180562B}"/>
    <cellStyle name="Normal 79 2 4 2 2" xfId="26670" xr:uid="{42C6D177-7970-4F12-8D13-A1D764BC61AE}"/>
    <cellStyle name="Normal 79 2 4 2 2 2" xfId="35756" xr:uid="{C73E3EE9-3A99-47AB-8809-6854B0DF717D}"/>
    <cellStyle name="Normal 79 2 4 2 2 3" xfId="40101" xr:uid="{81B93CC1-4FC9-4948-A4DB-7B5E49E62618}"/>
    <cellStyle name="Normal 79 2 4 2 3" xfId="32447" xr:uid="{DE3870F0-BFFA-4716-8DA4-8B6ACFDAE8EC}"/>
    <cellStyle name="Normal 79 2 4 2 3 2" xfId="42085" xr:uid="{3CC3BFD6-0218-4070-9566-F6CF74C447B5}"/>
    <cellStyle name="Normal 79 2 4 2 4" xfId="38135" xr:uid="{E645733D-CF73-404F-A954-623A77D7FD62}"/>
    <cellStyle name="Normal 79 2 4 3" xfId="25579" xr:uid="{0FF3C31E-874E-40DF-82CC-B05F7B3951AE}"/>
    <cellStyle name="Normal 79 2 4 3 2" xfId="34458" xr:uid="{69F1B77A-31BE-486B-8C52-17BDDD1CEE02}"/>
    <cellStyle name="Normal 79 2 4 3 3" xfId="38889" xr:uid="{11FC44EE-7FC9-444A-AA34-84C0080BBEEA}"/>
    <cellStyle name="Normal 79 2 4 4" xfId="24940" xr:uid="{215E2FE6-27F7-4DE6-ABB5-930534AD44D5}"/>
    <cellStyle name="Normal 79 2 4 4 2" xfId="33723" xr:uid="{4A6E94A4-1D16-4634-A03E-610A688059B5}"/>
    <cellStyle name="Normal 79 2 4 4 3" xfId="40832" xr:uid="{8355FFF1-93FC-4023-86D1-B77AD19D9F4A}"/>
    <cellStyle name="Normal 79 2 4 5" xfId="22657" xr:uid="{CA3F7E41-28A2-4E5C-8DF4-8A5607B7991B}"/>
    <cellStyle name="Normal 79 2 4 5 2" xfId="30788" xr:uid="{61325B84-7DB8-49FD-932E-234EF681AC35}"/>
    <cellStyle name="Normal 79 2 4 6" xfId="28808" xr:uid="{BED84FBE-C848-412C-9230-CEDF84AC0981}"/>
    <cellStyle name="Normal 79 2 4 7" xfId="36824" xr:uid="{31677B2B-3BFF-44E6-B1DB-12B2D58B73F3}"/>
    <cellStyle name="Normal 79 2 5" xfId="20659" xr:uid="{E0F52B02-8281-45BD-AB02-A3917D09D1ED}"/>
    <cellStyle name="Normal 79 2 5 2" xfId="23625" xr:uid="{EEFA0658-8606-4A9F-AB06-23C6DBEE72CA}"/>
    <cellStyle name="Normal 79 2 5 2 2" xfId="26205" xr:uid="{29F47B91-2B25-4A31-89CB-305EDEB50FB9}"/>
    <cellStyle name="Normal 79 2 5 2 2 2" xfId="35219" xr:uid="{54DC1F89-E656-41D1-A93D-287BBBCEE753}"/>
    <cellStyle name="Normal 79 2 5 2 3" xfId="31990" xr:uid="{11209C21-04A8-4C63-8635-C0B0633DF958}"/>
    <cellStyle name="Normal 79 2 5 2 4" xfId="39572" xr:uid="{8C5FECD4-FCBD-46D7-BD2F-5CD20E3E97BF}"/>
    <cellStyle name="Normal 79 2 5 3" xfId="24590" xr:uid="{E2CB1AFB-931C-48FA-9845-F9A1E8934BE6}"/>
    <cellStyle name="Normal 79 2 5 3 2" xfId="33206" xr:uid="{6507C6CF-8D74-4A48-9344-0A3015B3F732}"/>
    <cellStyle name="Normal 79 2 5 3 3" xfId="41571" xr:uid="{53B3F670-7B40-4CAC-A43E-079AA400486F}"/>
    <cellStyle name="Normal 79 2 5 4" xfId="22181" xr:uid="{E8BA679A-3A1B-4DED-8973-BC33BA6B18BB}"/>
    <cellStyle name="Normal 79 2 5 4 2" xfId="30238" xr:uid="{85CDEF61-F29A-4B02-8069-2CEEFBABF9A8}"/>
    <cellStyle name="Normal 79 2 5 5" xfId="28287" xr:uid="{407A38D4-46F6-4952-8779-AAF503245656}"/>
    <cellStyle name="Normal 79 2 5 6" xfId="37604" xr:uid="{B7EAD766-FACB-422A-A6C5-E57D26C0B065}"/>
    <cellStyle name="Normal 79 2 6" xfId="20333" xr:uid="{8A0DB532-937F-4AC9-8FAD-9B44893BDAA7}"/>
    <cellStyle name="Normal 79 2 6 2" xfId="23176" xr:uid="{79DD40A7-1D47-4A09-8018-31C150C9E6EE}"/>
    <cellStyle name="Normal 79 2 6 2 2" xfId="31487" xr:uid="{1F525B3F-C9A3-4909-B298-E6A13A04E233}"/>
    <cellStyle name="Normal 79 2 6 2 3" xfId="39045" xr:uid="{17CF908C-7D91-4B9F-A48B-3CFB0C5F0293}"/>
    <cellStyle name="Normal 79 2 6 3" xfId="25708" xr:uid="{056BBBAF-4F18-4CB4-90D2-64EF3BD227C3}"/>
    <cellStyle name="Normal 79 2 6 3 2" xfId="34635" xr:uid="{DBB4F319-7A56-4DF1-B0C3-26F98C5DD0FD}"/>
    <cellStyle name="Normal 79 2 6 3 3" xfId="41007" xr:uid="{6723642E-D2AA-415E-933B-DD258858E22E}"/>
    <cellStyle name="Normal 79 2 6 4" xfId="21668" xr:uid="{95FC1ECA-4D9F-4D46-BC8D-3818BCA1BB9B}"/>
    <cellStyle name="Normal 79 2 6 4 2" xfId="29633" xr:uid="{E5C7CAE5-8FEC-40A6-B386-6E6A0ED7AD46}"/>
    <cellStyle name="Normal 79 2 6 5" xfId="27711" xr:uid="{75DCDE03-4F39-46DD-B173-D54BE800151C}"/>
    <cellStyle name="Normal 79 2 6 6" xfId="37001" xr:uid="{E853169B-8CC1-442F-974F-8D3F0FAF0F9C}"/>
    <cellStyle name="Normal 79 2 7" xfId="22793" xr:uid="{5A02251F-4301-4A70-933B-61519B592313}"/>
    <cellStyle name="Normal 79 2 7 2" xfId="25130" xr:uid="{3A5F9C5B-0F09-4AB8-BC25-C5A3E72F2C0E}"/>
    <cellStyle name="Normal 79 2 7 2 2" xfId="33934" xr:uid="{ACE7FF19-B896-4B7E-9E6B-E915A9C83C80}"/>
    <cellStyle name="Normal 79 2 7 3" xfId="30957" xr:uid="{7F1904B2-74D3-4102-83C5-8D4F8B848EA9}"/>
    <cellStyle name="Normal 79 2 7 4" xfId="38377" xr:uid="{1A57C98B-F613-48D9-A69B-85BA9D6033A2}"/>
    <cellStyle name="Normal 79 2 8" xfId="24131" xr:uid="{7BA07D21-C8AC-40D6-98F4-8611631B285D}"/>
    <cellStyle name="Normal 79 2 8 2" xfId="32649" xr:uid="{A53994A4-1748-4582-970C-F9224B698105}"/>
    <cellStyle name="Normal 79 2 8 3" xfId="40314" xr:uid="{6DFA0C71-BC69-491E-87CF-A48AE110D0E6}"/>
    <cellStyle name="Normal 79 2 9" xfId="21136" xr:uid="{3F0EADCC-5C72-4FA4-AA4A-F2307CF552E0}"/>
    <cellStyle name="Normal 79 2 9 2" xfId="29027" xr:uid="{B2D3A2E5-8E8A-4174-82CC-2F38454FEA2F}"/>
    <cellStyle name="Normal 79 3" xfId="9950" xr:uid="{9FBB3AEF-55A0-419F-A410-7765AC66E403}"/>
    <cellStyle name="Normal 79 3 2" xfId="10047" xr:uid="{BC830CCD-E36D-49A6-94D6-AAE420A5C83F}"/>
    <cellStyle name="Normal 79 4" xfId="9703" xr:uid="{7086EDD9-A02F-4C18-9501-B0FF0E46B21A}"/>
    <cellStyle name="Normal 79 5" xfId="9161" xr:uid="{1E4A10A3-0D71-47AC-97C9-AD1294AB3781}"/>
    <cellStyle name="Normal 79 6" xfId="6400" xr:uid="{28D24B33-4CF2-408F-8089-9DB729C92B5B}"/>
    <cellStyle name="Normal 8" xfId="63" xr:uid="{2D17FCBE-C748-45C1-9F7E-166543C7F83C}"/>
    <cellStyle name="Normal 8 10" xfId="13097" xr:uid="{5D9174DD-B50B-4CEB-A3BE-93B2C2038CF9}"/>
    <cellStyle name="Normal 8 10 2" xfId="23098" xr:uid="{13F89410-E2F4-4534-8FE1-CD0187D87B3B}"/>
    <cellStyle name="Normal 8 10 2 2" xfId="31378" xr:uid="{F71F7A74-03DD-44F9-B665-7C27032EA275}"/>
    <cellStyle name="Normal 8 10 2 3" xfId="38936" xr:uid="{E8FA1278-8776-4D0D-9702-6C70956DF051}"/>
    <cellStyle name="Normal 8 10 3" xfId="25628" xr:uid="{27E696D0-950E-4D73-BC64-48067D5ED80C}"/>
    <cellStyle name="Normal 8 10 3 2" xfId="34515" xr:uid="{16556504-0E7F-442F-AAF4-074EABF8EB28}"/>
    <cellStyle name="Normal 8 10 3 3" xfId="40887" xr:uid="{7782CF4D-E906-4B6D-BD8F-E5194E5B6D43}"/>
    <cellStyle name="Normal 8 10 4" xfId="21557" xr:uid="{F5520C77-13E7-49EF-A12F-8C232F2B27C5}"/>
    <cellStyle name="Normal 8 10 4 2" xfId="29511" xr:uid="{BA348CA0-E864-4326-9368-DAC6CAE1E5D7}"/>
    <cellStyle name="Normal 8 10 5" xfId="27591" xr:uid="{6773A81D-B605-4124-9DD5-FBA3E0BF68DE}"/>
    <cellStyle name="Normal 8 10 6" xfId="36879" xr:uid="{1EDA61B7-836D-4A1C-BAE7-77993895BA8B}"/>
    <cellStyle name="Normal 8 11" xfId="16679" xr:uid="{AB22EF16-041E-455A-A326-67FFD8C4789F}"/>
    <cellStyle name="Normal 8 11 2" xfId="25026" xr:uid="{A8B9D8BA-41CA-4FE7-8B46-1CE10A8E6467}"/>
    <cellStyle name="Normal 8 11 2 2" xfId="33816" xr:uid="{2B6AD649-E804-44B5-8CB6-2FD986E517AC}"/>
    <cellStyle name="Normal 8 11 3" xfId="30853" xr:uid="{39CD41CB-5B34-4262-BEEC-48727DB269D2}"/>
    <cellStyle name="Normal 8 11 4" xfId="38257" xr:uid="{0418AF64-4B18-4DA5-9F49-EC3CC98CA594}"/>
    <cellStyle name="Normal 8 12" xfId="24032" xr:uid="{312909ED-3716-44DF-ADB7-4E2E1E5D5E34}"/>
    <cellStyle name="Normal 8 12 2" xfId="32531" xr:uid="{6FB4F861-4FF1-430B-A593-DD165273E28C}"/>
    <cellStyle name="Normal 8 12 3" xfId="40196" xr:uid="{127F1919-1216-41B2-B71D-CFF4CDCC0EB3}"/>
    <cellStyle name="Normal 8 13" xfId="21030" xr:uid="{3EAC76AA-ABB0-4108-868A-6480A67AB540}"/>
    <cellStyle name="Normal 8 13 2" xfId="28903" xr:uid="{78727DDD-1EA0-4F9D-A259-A54D427E436B}"/>
    <cellStyle name="Normal 8 14" xfId="27044" xr:uid="{3661C8C9-59F1-45CD-AA2C-A8DE5FDBC4C1}"/>
    <cellStyle name="Normal 8 15" xfId="36141" xr:uid="{19F281FE-A8C3-4498-98BD-F96428B36A6A}"/>
    <cellStyle name="Normal 8 16" xfId="6266" xr:uid="{D391EEAD-F37B-4171-8E88-2DBD55767009}"/>
    <cellStyle name="Normal 8 2" xfId="170" xr:uid="{893825C4-D37E-4A6E-B27A-95C9507F7D56}"/>
    <cellStyle name="Normal 8 2 10" xfId="16680" xr:uid="{4872903A-EA70-4BD2-9A06-70BAA3883587}"/>
    <cellStyle name="Normal 8 2 11" xfId="6267" xr:uid="{774111BA-37F3-4B85-B88A-FB1AD7E37E88}"/>
    <cellStyle name="Normal 8 2 2" xfId="695" xr:uid="{6EE5CCD0-79D6-4D5D-87AB-19E03596E329}"/>
    <cellStyle name="Normal 8 2 2 10" xfId="27140" xr:uid="{78E242C9-65AC-43AA-952E-44B0C51957EE}"/>
    <cellStyle name="Normal 8 2 2 11" xfId="36263" xr:uid="{134BB88F-8EE0-41D3-8DA8-F3319E517218}"/>
    <cellStyle name="Normal 8 2 2 2" xfId="9569" xr:uid="{B91A09D8-7A57-45A8-B14A-2E771ECE9D05}"/>
    <cellStyle name="Normal 8 2 2 2 2" xfId="11853" xr:uid="{DBCE14D2-36D0-4509-B5D0-D74317B4A0C4}"/>
    <cellStyle name="Normal 8 2 2 2 2 2" xfId="15432" xr:uid="{B35EF99F-D554-4905-8BA5-E547D744EE39}"/>
    <cellStyle name="Normal 8 2 2 2 2 2 2" xfId="26363" xr:uid="{D9FEB2DF-C286-4625-8E46-FB997FDD85A0}"/>
    <cellStyle name="Normal 8 2 2 2 2 2 2 2" xfId="35407" xr:uid="{25D182DC-B536-4CA4-931E-8B8D7F80F862}"/>
    <cellStyle name="Normal 8 2 2 2 2 2 3" xfId="32147" xr:uid="{C67A17F5-B182-43CA-B35B-D3A8B8608966}"/>
    <cellStyle name="Normal 8 2 2 2 2 2 4" xfId="39756" xr:uid="{8F09814E-C700-4130-94E9-A3ADB9A9CD22}"/>
    <cellStyle name="Normal 8 2 2 2 2 3" xfId="18959" xr:uid="{62854358-CBEA-42AC-9DCA-3BB2ACCCE0F8}"/>
    <cellStyle name="Normal 8 2 2 2 2 3 2" xfId="33386" xr:uid="{0088EF80-7D38-444B-84B1-DA45813D3D3D}"/>
    <cellStyle name="Normal 8 2 2 2 2 3 3" xfId="41748" xr:uid="{6320BA82-8CFE-4D5D-842D-9EF5D3D7DAA6}"/>
    <cellStyle name="Normal 8 2 2 2 2 4" xfId="22345" xr:uid="{F7B94206-19F8-45AC-94D1-3C329A53E799}"/>
    <cellStyle name="Normal 8 2 2 2 2 4 2" xfId="30430" xr:uid="{4CBB4598-3CFB-4368-ACFB-7C0BEE1D3A1B}"/>
    <cellStyle name="Normal 8 2 2 2 2 5" xfId="28467" xr:uid="{4E857E62-615E-47BF-A3A8-D9088A77BD50}"/>
    <cellStyle name="Normal 8 2 2 2 2 6" xfId="37788" xr:uid="{B6F339D0-C9FE-44A6-AA77-9F24BC01A212}"/>
    <cellStyle name="Normal 8 2 2 2 3" xfId="14025" xr:uid="{AA5A26A2-A012-42B1-8A14-426588330175}"/>
    <cellStyle name="Normal 8 2 2 2 3 2" xfId="23328" xr:uid="{C0C9DEBA-1E19-4882-8EF5-AF305CDF219B}"/>
    <cellStyle name="Normal 8 2 2 2 3 2 2" xfId="31656" xr:uid="{6F79C4DC-540E-4F20-BEB7-37385ABFFF03}"/>
    <cellStyle name="Normal 8 2 2 2 3 2 3" xfId="39211" xr:uid="{BF5DBBC0-DE87-4103-B738-C17706AF19BA}"/>
    <cellStyle name="Normal 8 2 2 2 3 3" xfId="25870" xr:uid="{AFC81103-A4F6-49B1-AE59-EFD7679D4419}"/>
    <cellStyle name="Normal 8 2 2 2 3 3 2" xfId="34826" xr:uid="{CC34584C-3E9F-486C-9A59-7569FE72DF71}"/>
    <cellStyle name="Normal 8 2 2 2 3 3 3" xfId="41195" xr:uid="{00F8C630-A385-4E7F-B195-4DFBA0AD4C13}"/>
    <cellStyle name="Normal 8 2 2 2 3 4" xfId="21845" xr:uid="{BFB20E4D-F2B2-455E-B76C-4E104A656E79}"/>
    <cellStyle name="Normal 8 2 2 2 3 4 2" xfId="29834" xr:uid="{EE021120-1CDD-41E0-8D64-95A68E684C5D}"/>
    <cellStyle name="Normal 8 2 2 2 3 5" xfId="27902" xr:uid="{210E2B46-0DCF-42D6-94A1-C803157554DC}"/>
    <cellStyle name="Normal 8 2 2 2 3 6" xfId="37201" xr:uid="{5B6690F0-96D4-49C0-9AA9-BF3CB110EB84}"/>
    <cellStyle name="Normal 8 2 2 2 4" xfId="17555" xr:uid="{23D93FAB-1F32-4B59-8146-A295BAD92ACB}"/>
    <cellStyle name="Normal 8 2 2 2 4 2" xfId="25300" xr:uid="{39196A24-4CD9-4F4D-BC32-65BC09369009}"/>
    <cellStyle name="Normal 8 2 2 2 4 2 2" xfId="34117" xr:uid="{8D846CBC-3FF2-4B7B-BAC0-7B9293BDB664}"/>
    <cellStyle name="Normal 8 2 2 2 4 3" xfId="31125" xr:uid="{61BAC7DA-B168-4193-8221-44130F8691C7}"/>
    <cellStyle name="Normal 8 2 2 2 4 4" xfId="38555" xr:uid="{197C8BA4-296F-4466-A0C7-F80DE9728C50}"/>
    <cellStyle name="Normal 8 2 2 2 5" xfId="24284" xr:uid="{C03E7C46-316A-4776-BD8F-0BA768804387}"/>
    <cellStyle name="Normal 8 2 2 2 5 2" xfId="32829" xr:uid="{9C35E1D8-202E-40E8-AEE0-5B8A05116E42}"/>
    <cellStyle name="Normal 8 2 2 2 5 3" xfId="40491" xr:uid="{6D12B9C3-99D0-41D7-BC16-2A85072D3E5F}"/>
    <cellStyle name="Normal 8 2 2 2 6" xfId="21308" xr:uid="{6413E6C8-C500-4079-BE3D-A9E93127C03C}"/>
    <cellStyle name="Normal 8 2 2 2 6 2" xfId="29227" xr:uid="{0A042B9F-2A2F-4ACF-B36B-B1F492301540}"/>
    <cellStyle name="Normal 8 2 2 2 7" xfId="27317" xr:uid="{BC8B963D-30A7-4030-B0F0-A96A8E090BFC}"/>
    <cellStyle name="Normal 8 2 2 2 8" xfId="36459" xr:uid="{023225D6-A390-4452-9A24-22FD9EC9844E}"/>
    <cellStyle name="Normal 8 2 2 3" xfId="9028" xr:uid="{0CF561DF-97EB-41F2-897E-E0CE498C862D}"/>
    <cellStyle name="Normal 8 2 2 3 2" xfId="20865" xr:uid="{5940C9EE-90AD-40DB-A636-9886DBBE6BF3}"/>
    <cellStyle name="Normal 8 2 2 3 2 2" xfId="23858" xr:uid="{4BA53B75-46C0-4692-ACB6-D8D2F8536306}"/>
    <cellStyle name="Normal 8 2 2 3 2 2 2" xfId="26544" xr:uid="{B0AA8A23-B01C-469E-A66D-83CA4C9D8935}"/>
    <cellStyle name="Normal 8 2 2 3 2 2 2 2" xfId="35599" xr:uid="{081C057A-CE09-41EB-B8E2-37293167D7A1}"/>
    <cellStyle name="Normal 8 2 2 3 2 2 3" xfId="32327" xr:uid="{1EEBE9A2-A62A-4A17-BCB6-0874290FEA42}"/>
    <cellStyle name="Normal 8 2 2 3 2 2 4" xfId="39944" xr:uid="{BEDBED91-F983-4676-9F29-2AF38CA5284D}"/>
    <cellStyle name="Normal 8 2 2 3 2 3" xfId="24822" xr:uid="{B6CECC39-DB0C-4ADE-BC00-488DB6A78C02}"/>
    <cellStyle name="Normal 8 2 2 3 2 3 2" xfId="33569" xr:uid="{738EB7EB-508D-4682-B506-E03824E53BDB}"/>
    <cellStyle name="Normal 8 2 2 3 2 3 3" xfId="41928" xr:uid="{E7705BC8-3640-4EE0-B533-90CBE0FEECD8}"/>
    <cellStyle name="Normal 8 2 2 3 2 4" xfId="22519" xr:uid="{5A7E13EC-3D7F-4796-BC0B-1477FD49D3F6}"/>
    <cellStyle name="Normal 8 2 2 3 2 4 2" xfId="30626" xr:uid="{CD4AF254-E109-4098-B091-3AE2FD27852B}"/>
    <cellStyle name="Normal 8 2 2 3 2 5" xfId="28650" xr:uid="{3C01E643-15BC-4B22-B853-D34E2A9C7522}"/>
    <cellStyle name="Normal 8 2 2 3 2 6" xfId="37984" xr:uid="{2190BC93-F0DC-415E-85A5-3BBF3AF18F40}"/>
    <cellStyle name="Normal 8 2 2 3 3" xfId="20547" xr:uid="{3C7D78AD-0979-4A0D-9B35-9654FBACEC41}"/>
    <cellStyle name="Normal 8 2 2 3 3 2" xfId="23504" xr:uid="{97D24805-E6E3-4C3C-B021-FA0328C77EB8}"/>
    <cellStyle name="Normal 8 2 2 3 3 2 2" xfId="31835" xr:uid="{538CC9A0-13EE-4313-BD53-E0D3D876CB3B}"/>
    <cellStyle name="Normal 8 2 2 3 3 2 3" xfId="39387" xr:uid="{A97060DB-ECEB-4FED-9EF6-BB79B7D748FB}"/>
    <cellStyle name="Normal 8 2 2 3 3 3" xfId="26050" xr:uid="{F50FB184-81AD-490F-8FDC-ACFAD79DD7AF}"/>
    <cellStyle name="Normal 8 2 2 3 3 3 2" xfId="35019" xr:uid="{DDAB9AD0-0E6C-4830-8D4A-2B422CB1CE87}"/>
    <cellStyle name="Normal 8 2 2 3 3 3 3" xfId="41385" xr:uid="{D0532AA0-8625-4D7A-9838-2C1E7FB6624D}"/>
    <cellStyle name="Normal 8 2 2 3 3 4" xfId="22026" xr:uid="{D002DC0D-592D-4D4A-A303-CA916A202025}"/>
    <cellStyle name="Normal 8 2 2 3 3 4 2" xfId="30037" xr:uid="{31193A34-09D2-4582-AC52-B72B4681398A}"/>
    <cellStyle name="Normal 8 2 2 3 3 5" xfId="28096" xr:uid="{0CB6ECC5-0C62-42BB-9DE4-1A682120B5A2}"/>
    <cellStyle name="Normal 8 2 2 3 3 6" xfId="37404" xr:uid="{E3E325C6-6B79-4A4E-913D-6894633E2906}"/>
    <cellStyle name="Normal 8 2 2 3 4" xfId="23029" xr:uid="{A6A2AD24-7EBC-4FBD-B96A-939D66C00E97}"/>
    <cellStyle name="Normal 8 2 2 3 4 2" xfId="25483" xr:uid="{663CC882-CBE9-4A00-9641-B52A5ABA52E7}"/>
    <cellStyle name="Normal 8 2 2 3 4 2 2" xfId="34314" xr:uid="{D0AD917C-9674-4DDC-AE94-590AA9ED6C62}"/>
    <cellStyle name="Normal 8 2 2 3 4 3" xfId="31307" xr:uid="{CAF955FD-5E41-4B39-8187-0B50349CC81B}"/>
    <cellStyle name="Normal 8 2 2 3 4 4" xfId="38748" xr:uid="{CA355002-8D53-4B4B-9148-BE5C1083E066}"/>
    <cellStyle name="Normal 8 2 2 3 5" xfId="24464" xr:uid="{B0CB2348-C8FD-4954-92DB-A9245C4FB6BC}"/>
    <cellStyle name="Normal 8 2 2 3 5 2" xfId="33016" xr:uid="{18A81529-28BF-4192-AC0B-762460F567EF}"/>
    <cellStyle name="Normal 8 2 2 3 5 3" xfId="40675" xr:uid="{F687A8D0-497F-4547-AB14-6DB0341EB75D}"/>
    <cellStyle name="Normal 8 2 2 3 6" xfId="21488" xr:uid="{A220FF38-E34B-449D-BA67-117E10E0D0C7}"/>
    <cellStyle name="Normal 8 2 2 3 6 2" xfId="29429" xr:uid="{8BC33EB0-3A5A-42DC-A2A3-44ADD4A1268B}"/>
    <cellStyle name="Normal 8 2 2 3 7" xfId="27504" xr:uid="{4CEB2C4F-6944-4B38-801C-D58EFAC64CF3}"/>
    <cellStyle name="Normal 8 2 2 3 8" xfId="36660" xr:uid="{4C5DB82F-F016-44B5-9DCE-F15EDFAD63D2}"/>
    <cellStyle name="Normal 8 2 2 3 9" xfId="20208" xr:uid="{DCBB140E-88E9-47D5-ACF1-BDDC99AD73BC}"/>
    <cellStyle name="Normal 8 2 2 4" xfId="8103" xr:uid="{FD1D2F65-0861-4CEA-BC45-0C8E0FA72583}"/>
    <cellStyle name="Normal 8 2 2 4 2" xfId="11646" xr:uid="{4540056F-0DDD-4593-BF8A-05D89E476C6C}"/>
    <cellStyle name="Normal 8 2 2 4 2 2" xfId="15229" xr:uid="{3DEA74C0-8F02-49D1-A01A-93E05872AC01}"/>
    <cellStyle name="Normal 8 2 2 4 2 2 2" xfId="35758" xr:uid="{951DB3EE-F3E7-41E5-89B0-653041D87A7B}"/>
    <cellStyle name="Normal 8 2 2 4 2 2 3" xfId="40103" xr:uid="{2E7B54D5-CA83-45A1-9B5C-9D4B7441D377}"/>
    <cellStyle name="Normal 8 2 2 4 2 3" xfId="18756" xr:uid="{19B5834A-9939-4FAA-AF89-C7B98E94FCFF}"/>
    <cellStyle name="Normal 8 2 2 4 2 3 2" xfId="42087" xr:uid="{86F9FEE0-41AA-4BF2-8196-ED5350EAAD19}"/>
    <cellStyle name="Normal 8 2 2 4 2 4" xfId="38137" xr:uid="{66D51A4C-A636-4A09-BD3F-67997E6B0E15}"/>
    <cellStyle name="Normal 8 2 2 4 3" xfId="13834" xr:uid="{2B2352D1-D9AE-4CDE-929E-593BD3F6B523}"/>
    <cellStyle name="Normal 8 2 2 4 3 2" xfId="34460" xr:uid="{80C6DEAE-71E0-4584-AFBD-74D74ECA83B9}"/>
    <cellStyle name="Normal 8 2 2 4 3 3" xfId="38891" xr:uid="{50C8BB2C-23BD-4D9A-A6D0-33843F5B3DDB}"/>
    <cellStyle name="Normal 8 2 2 4 4" xfId="17369" xr:uid="{D5AA0305-3BB5-494E-9EDF-A01CD38F05DB}"/>
    <cellStyle name="Normal 8 2 2 4 4 2" xfId="33725" xr:uid="{7ED05C88-0309-4D8E-80B2-85679D305CCE}"/>
    <cellStyle name="Normal 8 2 2 4 4 3" xfId="40834" xr:uid="{681C807F-BB73-4AF7-B70E-0B1618492313}"/>
    <cellStyle name="Normal 8 2 2 4 5" xfId="22659" xr:uid="{FEF7E186-B4D2-4E92-A16F-16FF720C1939}"/>
    <cellStyle name="Normal 8 2 2 4 5 2" xfId="30790" xr:uid="{988FF825-B114-48F3-B55D-DC45BAC7C4CC}"/>
    <cellStyle name="Normal 8 2 2 4 6" xfId="28810" xr:uid="{EE48BC9E-C63B-48DB-BB51-1958B80FA367}"/>
    <cellStyle name="Normal 8 2 2 4 7" xfId="36826" xr:uid="{FE65069B-2C86-4823-B32B-D1BB0B90CB54}"/>
    <cellStyle name="Normal 8 2 2 5" xfId="7421" xr:uid="{98242571-D1B1-4D5F-872A-2E4E544959D6}"/>
    <cellStyle name="Normal 8 2 2 5 2" xfId="23627" xr:uid="{FAC0CB47-3208-47CF-8D4A-DDA21A4F1A62}"/>
    <cellStyle name="Normal 8 2 2 5 2 2" xfId="26207" xr:uid="{73DFB96D-169C-475B-93D0-4250F9CAD271}"/>
    <cellStyle name="Normal 8 2 2 5 2 2 2" xfId="35221" xr:uid="{1DA58CBF-540E-4CAC-BC08-107D0B8F5DCE}"/>
    <cellStyle name="Normal 8 2 2 5 2 3" xfId="31992" xr:uid="{D09DCA3D-F0C4-48C4-AF45-04176CA0C0F2}"/>
    <cellStyle name="Normal 8 2 2 5 2 4" xfId="39574" xr:uid="{C4918F3F-A695-4D3E-AD4F-24E916F7B337}"/>
    <cellStyle name="Normal 8 2 2 5 3" xfId="24592" xr:uid="{87C509EE-622D-4AF9-AF6A-8BE7E1C06D28}"/>
    <cellStyle name="Normal 8 2 2 5 3 2" xfId="33208" xr:uid="{1228CAF0-C383-44B7-8529-F6AB1B8F5D80}"/>
    <cellStyle name="Normal 8 2 2 5 3 3" xfId="41573" xr:uid="{BEA02CFE-C947-4E3D-AD3C-15F1A82471CF}"/>
    <cellStyle name="Normal 8 2 2 5 4" xfId="22183" xr:uid="{F4CDF279-3788-4BFB-9434-B4F99951BEB2}"/>
    <cellStyle name="Normal 8 2 2 5 4 2" xfId="30240" xr:uid="{95111052-A3AA-4D54-B452-01F23A6BFF57}"/>
    <cellStyle name="Normal 8 2 2 5 5" xfId="28289" xr:uid="{BD75F997-14B5-409B-B093-8BC31DABC640}"/>
    <cellStyle name="Normal 8 2 2 5 6" xfId="37606" xr:uid="{CB7BCA83-4EB8-4B6B-B62E-2EB3AEA9A1D4}"/>
    <cellStyle name="Normal 8 2 2 5 7" xfId="20660" xr:uid="{C37FB132-8DAE-490A-941C-C5A760625F85}"/>
    <cellStyle name="Normal 8 2 2 6" xfId="20334" xr:uid="{73836160-2B16-4D70-97C7-30141EEBC88F}"/>
    <cellStyle name="Normal 8 2 2 6 2" xfId="23178" xr:uid="{01259A34-BF5A-4AB5-8164-49E6E5634DA0}"/>
    <cellStyle name="Normal 8 2 2 6 2 2" xfId="31489" xr:uid="{22B5F905-2F5F-4720-8E3A-9C946B22064E}"/>
    <cellStyle name="Normal 8 2 2 6 2 3" xfId="39047" xr:uid="{6086EB00-6DF2-4877-8953-E361F87EDE87}"/>
    <cellStyle name="Normal 8 2 2 6 3" xfId="25710" xr:uid="{8B707508-D9B5-4DC0-A784-F4B69DA258D7}"/>
    <cellStyle name="Normal 8 2 2 6 3 2" xfId="34637" xr:uid="{4DA5F539-26BB-42B6-8BD9-C29E49F763EA}"/>
    <cellStyle name="Normal 8 2 2 6 3 3" xfId="41009" xr:uid="{8EE03369-6FB7-418D-B3FD-526E8DA7BEB1}"/>
    <cellStyle name="Normal 8 2 2 6 4" xfId="21670" xr:uid="{7011AF29-62DF-411E-B7F7-15298A929E4D}"/>
    <cellStyle name="Normal 8 2 2 6 4 2" xfId="29635" xr:uid="{E8238792-B738-42E9-B9E4-1F9D72503F2C}"/>
    <cellStyle name="Normal 8 2 2 6 5" xfId="27713" xr:uid="{87D4AE71-F9DB-4988-838D-EBF5F413C580}"/>
    <cellStyle name="Normal 8 2 2 6 6" xfId="37003" xr:uid="{E4B49C7F-B975-4A62-9302-994FADAC9652}"/>
    <cellStyle name="Normal 8 2 2 7" xfId="22795" xr:uid="{435B826A-048A-435D-A235-90E4A3444B60}"/>
    <cellStyle name="Normal 8 2 2 7 2" xfId="25132" xr:uid="{F7C6D443-2517-4D3E-87E2-0434C25CC963}"/>
    <cellStyle name="Normal 8 2 2 7 2 2" xfId="33936" xr:uid="{8AC12F81-A4C4-4E6B-B4DA-71511DD669B8}"/>
    <cellStyle name="Normal 8 2 2 7 3" xfId="30959" xr:uid="{6569CB12-07BF-4C1E-B472-B0EAC45F79F7}"/>
    <cellStyle name="Normal 8 2 2 7 4" xfId="38379" xr:uid="{6DA8599C-36DA-4223-8EC1-ABDBA801D80C}"/>
    <cellStyle name="Normal 8 2 2 8" xfId="24133" xr:uid="{FD3C0D67-1706-48A6-87CC-D772545E7ADA}"/>
    <cellStyle name="Normal 8 2 2 8 2" xfId="32651" xr:uid="{46FAC421-86E9-4F90-9C17-3F3E1AAA1C39}"/>
    <cellStyle name="Normal 8 2 2 8 3" xfId="40316" xr:uid="{124A4080-B9D1-4858-80D7-1F5F163D42E1}"/>
    <cellStyle name="Normal 8 2 2 9" xfId="21138" xr:uid="{CCC85918-0AA8-4173-9421-83D209D871D0}"/>
    <cellStyle name="Normal 8 2 2 9 2" xfId="29029" xr:uid="{46AD3C8F-7849-458D-8541-16DB42384806}"/>
    <cellStyle name="Normal 8 2 3" xfId="1008" xr:uid="{E394A001-2AE8-4C41-9E5C-AF81F7B80B43}"/>
    <cellStyle name="Normal 8 2 3 2" xfId="2150" xr:uid="{E30DB7FA-BF28-40BD-B711-805D6BCA2737}"/>
    <cellStyle name="Normal 8 2 3 2 2" xfId="3913" xr:uid="{C9D3659D-6A11-4330-A2D4-664890EEB3B7}"/>
    <cellStyle name="Normal 8 2 3 2 2 2" xfId="15230" xr:uid="{BD223B47-C0E2-4DA0-B863-61BFC209B277}"/>
    <cellStyle name="Normal 8 2 3 2 2 3" xfId="45938" xr:uid="{C9073AE5-567C-4845-A602-6ADD7079B016}"/>
    <cellStyle name="Normal 8 2 3 2 3" xfId="5284" xr:uid="{8E9561F4-313B-4222-A790-1E682664953A}"/>
    <cellStyle name="Normal 8 2 3 2 3 2" xfId="18757" xr:uid="{2A1E4712-6AE2-4538-B8F2-A596FA644C27}"/>
    <cellStyle name="Normal 8 2 3 2 3 3" xfId="47287" xr:uid="{92A43ED3-7691-4E34-8063-652C4729202A}"/>
    <cellStyle name="Normal 8 2 3 2 4" xfId="11647" xr:uid="{1848208A-2725-4FF5-AF49-D980D4489118}"/>
    <cellStyle name="Normal 8 2 3 2 5" xfId="44197" xr:uid="{93EEBCBD-15B1-4068-AF82-F0B3AA06EF00}"/>
    <cellStyle name="Normal 8 2 3 3" xfId="1591" xr:uid="{DEAEE145-1882-4D83-A047-98EF07C631EA}"/>
    <cellStyle name="Normal 8 2 3 3 2" xfId="3398" xr:uid="{3BD68C7F-0934-447B-B01E-5D800ACF13D8}"/>
    <cellStyle name="Normal 8 2 3 3 2 2" xfId="13835" xr:uid="{ED81EC2E-2B59-4AC6-B08E-8532F88F9E04}"/>
    <cellStyle name="Normal 8 2 3 3 2 3" xfId="45423" xr:uid="{D3AF7328-357A-472D-B0E9-4065A02CBE07}"/>
    <cellStyle name="Normal 8 2 3 3 3" xfId="17370" xr:uid="{1520C9BA-2C26-48C5-B1BE-600CD543B508}"/>
    <cellStyle name="Normal 8 2 3 3 4" xfId="8104" xr:uid="{E0F9F07C-2E06-4F59-B769-7B4ADB9E6D79}"/>
    <cellStyle name="Normal 8 2 3 3 5" xfId="43682" xr:uid="{429DCDF3-33C6-46EE-85AF-3ABEB2B3A546}"/>
    <cellStyle name="Normal 8 2 3 4" xfId="2820" xr:uid="{8670FF4C-B02E-4666-9961-8BE16749B992}"/>
    <cellStyle name="Normal 8 2 3 4 2" xfId="13394" xr:uid="{5530556A-8639-4FFC-8336-79CECFF6CF1E}"/>
    <cellStyle name="Normal 8 2 3 4 3" xfId="44845" xr:uid="{FAE27D4D-7944-44A0-ACD5-3004C873AE28}"/>
    <cellStyle name="Normal 8 2 3 5" xfId="4769" xr:uid="{866A4AE0-0B5E-4F40-8215-5A0E0E1BFE08}"/>
    <cellStyle name="Normal 8 2 3 5 2" xfId="16930" xr:uid="{E7F22B0C-FC35-4719-A963-027FE3D60B1D}"/>
    <cellStyle name="Normal 8 2 3 5 3" xfId="46772" xr:uid="{5FB6E106-F070-4C72-939C-84C65BE8D263}"/>
    <cellStyle name="Normal 8 2 3 6" xfId="5774" xr:uid="{E8B8E73B-F28E-4000-8160-66DD824A0379}"/>
    <cellStyle name="Normal 8 2 3 6 2" xfId="47772" xr:uid="{F4148F61-92E4-4165-A6B5-73775F95F12D}"/>
    <cellStyle name="Normal 8 2 3 7" xfId="6854" xr:uid="{1CFA36F8-2E40-4A95-A873-7BCE7341A9A3}"/>
    <cellStyle name="Normal 8 2 3 8" xfId="43104" xr:uid="{C800408E-A2F8-490F-9703-FC7DDF9DA805}"/>
    <cellStyle name="Normal 8 2 4" xfId="694" xr:uid="{5B75C054-17AE-411D-B583-BE7C56BA81A8}"/>
    <cellStyle name="Normal 8 2 4 2" xfId="1900" xr:uid="{5D817818-D61F-4E08-ACCC-69E3909933DC}"/>
    <cellStyle name="Normal 8 2 4 2 2" xfId="3665" xr:uid="{F40F88C6-2DC4-4EFD-8F79-F59DE5DE7948}"/>
    <cellStyle name="Normal 8 2 4 2 2 2" xfId="15231" xr:uid="{012A90B0-12FD-4E15-9B45-C2BEC0DE0C6F}"/>
    <cellStyle name="Normal 8 2 4 2 2 3" xfId="45690" xr:uid="{D419794F-DFE2-41A8-8260-65B997FCFD3C}"/>
    <cellStyle name="Normal 8 2 4 2 3" xfId="18758" xr:uid="{CB8C3B2D-19E7-4069-9D3B-48AFD9F82603}"/>
    <cellStyle name="Normal 8 2 4 2 4" xfId="11648" xr:uid="{AAC1FB4F-1561-49C2-BA1C-0A417642C243}"/>
    <cellStyle name="Normal 8 2 4 2 5" xfId="43949" xr:uid="{14155530-6A63-4FC5-BB48-6D295E362F17}"/>
    <cellStyle name="Normal 8 2 4 3" xfId="2565" xr:uid="{262C1B44-594B-4D91-AAB9-7036B23F5BBF}"/>
    <cellStyle name="Normal 8 2 4 3 2" xfId="13720" xr:uid="{E1E9EE3E-F232-4775-A8AC-DE2F5DCD4917}"/>
    <cellStyle name="Normal 8 2 4 3 3" xfId="44590" xr:uid="{F86421FA-FCA6-41D3-9427-EA863EE14AC6}"/>
    <cellStyle name="Normal 8 2 4 4" xfId="5036" xr:uid="{AC7F07F3-3129-4E54-A7E8-3F8D93F6D4E6}"/>
    <cellStyle name="Normal 8 2 4 4 2" xfId="17256" xr:uid="{3D7D64DD-59BE-4E20-8B92-6953DAC0423A}"/>
    <cellStyle name="Normal 8 2 4 4 3" xfId="47039" xr:uid="{F42DD63B-08CA-4804-85AB-FEE9F7C0DA25}"/>
    <cellStyle name="Normal 8 2 4 5" xfId="5775" xr:uid="{B326F045-FBF5-492E-9571-1FE52A7CAE7D}"/>
    <cellStyle name="Normal 8 2 4 5 2" xfId="47773" xr:uid="{158C55D7-1704-4D69-8E9D-6EDBF2BA952F}"/>
    <cellStyle name="Normal 8 2 4 6" xfId="7280" xr:uid="{8CD12745-3D29-42A9-82F3-9EF92D82D77A}"/>
    <cellStyle name="Normal 8 2 4 7" xfId="42849" xr:uid="{869C6960-40BF-4E0F-A301-F56594278EB4}"/>
    <cellStyle name="Normal 8 2 5" xfId="1713" xr:uid="{B71A2C63-1517-4552-8E81-4A40B15CD6F9}"/>
    <cellStyle name="Normal 8 2 5 2" xfId="8105" xr:uid="{D576C995-603D-45FD-8F4B-F13A516DE84F}"/>
    <cellStyle name="Normal 8 2 6" xfId="1335" xr:uid="{C8ADEDC3-D091-4DBC-8833-7A22C7F8871B}"/>
    <cellStyle name="Normal 8 2 6 2" xfId="3142" xr:uid="{D7D1E779-CC00-4A63-913E-40BA02646E19}"/>
    <cellStyle name="Normal 8 2 6 2 2" xfId="45167" xr:uid="{A4FAF224-59B2-4860-B1F7-1156CD176A86}"/>
    <cellStyle name="Normal 8 2 6 3" xfId="8106" xr:uid="{5A041220-5B7D-4231-A93F-24BB9CAEB481}"/>
    <cellStyle name="Normal 8 2 6 4" xfId="43426" xr:uid="{1F10CF62-6643-4E89-9774-6C5821E66BCF}"/>
    <cellStyle name="Normal 8 2 7" xfId="4513" xr:uid="{F66842C3-3C38-440C-9308-A32210262F88}"/>
    <cellStyle name="Normal 8 2 7 2" xfId="8102" xr:uid="{95FF97F5-36AD-4C18-9357-9A1FB9837134}"/>
    <cellStyle name="Normal 8 2 7 3" xfId="46516" xr:uid="{75DE78B6-E6BA-4912-87D6-BA0F70438A5B}"/>
    <cellStyle name="Normal 8 2 8" xfId="6929" xr:uid="{6DAC88C3-744F-42D8-90C0-72B156F4D625}"/>
    <cellStyle name="Normal 8 2 9" xfId="13098" xr:uid="{E8D61EAF-8C0B-49B4-A56D-39122112A01D}"/>
    <cellStyle name="Normal 8 3" xfId="163" xr:uid="{7BE3ECD2-2CF3-4D50-8FF0-5CE61FA8BFC9}"/>
    <cellStyle name="Normal 8 3 2" xfId="1009" xr:uid="{7AD4DBA0-6F1A-443E-819B-006E57C57057}"/>
    <cellStyle name="Normal 8 3 2 2" xfId="2151" xr:uid="{7E0CAD58-3CBF-43F2-AEC4-B531B3C5B8B0}"/>
    <cellStyle name="Normal 8 3 2 2 2" xfId="3914" xr:uid="{7709CECD-1E0E-4F33-ACD5-227A2D17E032}"/>
    <cellStyle name="Normal 8 3 2 2 2 2" xfId="45939" xr:uid="{61B5ED65-7D3D-4156-BE46-E92F8A68E8BC}"/>
    <cellStyle name="Normal 8 3 2 2 3" xfId="5285" xr:uid="{8EC9A99E-3D22-494B-BD56-82B6C21B3374}"/>
    <cellStyle name="Normal 8 3 2 2 3 2" xfId="47288" xr:uid="{0B9B2A02-13BB-4379-AFC8-BB7540B113D0}"/>
    <cellStyle name="Normal 8 3 2 2 4" xfId="8107" xr:uid="{0F231AAB-5164-4AD2-87FF-AD4806E7294D}"/>
    <cellStyle name="Normal 8 3 2 2 5" xfId="44198" xr:uid="{A7FCA989-EAA1-4FBB-A31F-640E2716B1CB}"/>
    <cellStyle name="Normal 8 3 2 3" xfId="1592" xr:uid="{E78543C5-1107-405B-8043-0E077DF04BA9}"/>
    <cellStyle name="Normal 8 3 2 3 2" xfId="3399" xr:uid="{C675D7D6-A123-4FC0-8F82-64E2966CD59F}"/>
    <cellStyle name="Normal 8 3 2 3 2 2" xfId="45424" xr:uid="{00F431C1-EFFD-4F1E-A8BE-730FB037ACDF}"/>
    <cellStyle name="Normal 8 3 2 3 3" xfId="13395" xr:uid="{E305FAAA-76B3-4DCA-8FD3-776A4E7D2D71}"/>
    <cellStyle name="Normal 8 3 2 3 4" xfId="43683" xr:uid="{7825D6BF-328F-476A-A82E-3E329FF74608}"/>
    <cellStyle name="Normal 8 3 2 4" xfId="2821" xr:uid="{BCC1B921-C3D7-4931-A9BE-E22A17CE48EF}"/>
    <cellStyle name="Normal 8 3 2 4 2" xfId="16931" xr:uid="{2C97B856-F130-43B3-BA9C-7951B958087E}"/>
    <cellStyle name="Normal 8 3 2 4 3" xfId="44846" xr:uid="{6AD5E570-3CDE-4B00-8A7F-C6819925BC6B}"/>
    <cellStyle name="Normal 8 3 2 5" xfId="4770" xr:uid="{58C517D0-0589-4465-A335-4ACCFA4AC301}"/>
    <cellStyle name="Normal 8 3 2 5 2" xfId="46773" xr:uid="{69757489-F4BC-4B78-9131-9916EDFA7E14}"/>
    <cellStyle name="Normal 8 3 2 6" xfId="5776" xr:uid="{32157FF9-CCF5-4B8A-8E1E-0B8CBBD65134}"/>
    <cellStyle name="Normal 8 3 2 6 2" xfId="47774" xr:uid="{7A255E6C-662F-4ECB-85C9-B33AEFAE5B99}"/>
    <cellStyle name="Normal 8 3 2 7" xfId="6855" xr:uid="{D0AECB5D-A7D0-43A1-B043-E625B5E80FB0}"/>
    <cellStyle name="Normal 8 3 2 8" xfId="43105" xr:uid="{1A298D56-0116-43B6-AD04-215E9A92EC5D}"/>
    <cellStyle name="Normal 8 3 3" xfId="696" xr:uid="{741416C3-A8E4-4FBD-88E9-C7C1E27FA5E4}"/>
    <cellStyle name="Normal 8 3 3 2" xfId="1901" xr:uid="{58C9EFBA-DD63-4574-B54E-B1D6E00673FC}"/>
    <cellStyle name="Normal 8 3 3 2 2" xfId="3666" xr:uid="{DB992B27-3A3C-4522-99FB-26968235A380}"/>
    <cellStyle name="Normal 8 3 3 2 2 2" xfId="15232" xr:uid="{7CEC2E09-80BC-4610-A435-EF34A5751236}"/>
    <cellStyle name="Normal 8 3 3 2 2 3" xfId="45691" xr:uid="{5C97EF3D-0C5C-4372-9F3D-3C60F92F357E}"/>
    <cellStyle name="Normal 8 3 3 2 3" xfId="18759" xr:uid="{F4A573DF-D35C-4C56-86E0-EC86BE98C861}"/>
    <cellStyle name="Normal 8 3 3 2 4" xfId="11649" xr:uid="{B9AA4014-476B-4242-B2A6-C37A871B48EE}"/>
    <cellStyle name="Normal 8 3 3 2 5" xfId="43950" xr:uid="{5CDE6DCD-15D7-4FB2-949E-49A2B2BAA149}"/>
    <cellStyle name="Normal 8 3 3 3" xfId="2566" xr:uid="{684ADB73-CE0C-4806-9C89-49265FC38B99}"/>
    <cellStyle name="Normal 8 3 3 3 2" xfId="13722" xr:uid="{8B901D06-C18D-4A8D-AE67-4C8D5B13C5E0}"/>
    <cellStyle name="Normal 8 3 3 3 3" xfId="44591" xr:uid="{0FEB7DE4-25F5-4C0B-91AE-E5814EF519F4}"/>
    <cellStyle name="Normal 8 3 3 4" xfId="5037" xr:uid="{BCC0C558-FF5C-49B2-B4B1-EBE9F7286DB0}"/>
    <cellStyle name="Normal 8 3 3 4 2" xfId="17258" xr:uid="{4CF809E2-870A-427C-853F-FF1EFAEE3B68}"/>
    <cellStyle name="Normal 8 3 3 4 3" xfId="47040" xr:uid="{EE6A7464-2292-4838-B41B-E44A974EEE5C}"/>
    <cellStyle name="Normal 8 3 3 5" xfId="5777" xr:uid="{56376801-AC42-4770-BA40-4A7EBBBA6BFD}"/>
    <cellStyle name="Normal 8 3 3 5 2" xfId="47775" xr:uid="{6918641C-120F-4A57-A091-B48A26B40864}"/>
    <cellStyle name="Normal 8 3 3 6" xfId="7282" xr:uid="{0D096426-E63D-41BA-86D2-0B880F3FE773}"/>
    <cellStyle name="Normal 8 3 3 7" xfId="42850" xr:uid="{98F3AED3-898C-4F16-B271-76CD1BA20349}"/>
    <cellStyle name="Normal 8 3 4" xfId="1714" xr:uid="{DD8B4818-E9CB-4D64-BF89-04823422A1E8}"/>
    <cellStyle name="Normal 8 3 4 2" xfId="7048" xr:uid="{B86326EE-41E2-4BF6-A786-1E0CBA5887B8}"/>
    <cellStyle name="Normal 8 3 5" xfId="1336" xr:uid="{0CF1183B-5A4D-405E-9950-E8009C652886}"/>
    <cellStyle name="Normal 8 3 5 2" xfId="3143" xr:uid="{F879D676-5AAE-47E9-8F69-B77B36AAE7E4}"/>
    <cellStyle name="Normal 8 3 5 2 2" xfId="45168" xr:uid="{FCA324BE-F3DA-4922-B2EF-0B17B6EDA588}"/>
    <cellStyle name="Normal 8 3 5 3" xfId="13099" xr:uid="{4172620D-57F9-4935-AAB8-118388C203F1}"/>
    <cellStyle name="Normal 8 3 5 4" xfId="43427" xr:uid="{41031AE2-B0BB-40EB-999B-D478F88515FB}"/>
    <cellStyle name="Normal 8 3 6" xfId="4514" xr:uid="{57BCB2D3-E449-4C88-B15B-99E4964455E3}"/>
    <cellStyle name="Normal 8 3 6 2" xfId="16681" xr:uid="{FF07E6E5-1C34-4CC0-9E42-044D25466C3D}"/>
    <cellStyle name="Normal 8 3 6 3" xfId="46517" xr:uid="{8C31E86C-785C-4FB9-99D9-B3F1F9C91777}"/>
    <cellStyle name="Normal 8 3 7" xfId="6399" xr:uid="{18A8FA8C-EB1B-4BF0-9E2A-32D8522E2EE9}"/>
    <cellStyle name="Normal 8 3 8" xfId="6268" xr:uid="{3C47078A-CF61-44E6-B8D7-63959B4CEA71}"/>
    <cellStyle name="Normal 8 4" xfId="697" xr:uid="{606745C6-461C-4F2A-A089-6B9F7F44A8BE}"/>
    <cellStyle name="Normal 8 4 2" xfId="9162" xr:uid="{EF6EE9A7-B6D1-4737-B409-B51A73E406D0}"/>
    <cellStyle name="Normal 8 4 2 2" xfId="11769" xr:uid="{2CF8B14A-4054-44F5-85FC-7FE2B8167FCB}"/>
    <cellStyle name="Normal 8 4 2 2 2" xfId="15348" xr:uid="{BFC8FE71-777B-4E41-B8AB-81873D3AB071}"/>
    <cellStyle name="Normal 8 4 2 2 3" xfId="18875" xr:uid="{14353836-CA8D-4924-9CB6-18C1DF17D123}"/>
    <cellStyle name="Normal 8 4 2 3" xfId="13941" xr:uid="{69D42AFD-EDED-4C80-8BE5-3C588597FB33}"/>
    <cellStyle name="Normal 8 4 2 4" xfId="17473" xr:uid="{AC86CA82-9DCF-485F-834A-EA7AF8B62D51}"/>
    <cellStyle name="Normal 8 4 3" xfId="9022" xr:uid="{916F2C43-04D8-4E06-8A53-DC64F8EB03C1}"/>
    <cellStyle name="Normal 8 4 4" xfId="8108" xr:uid="{0F18DA3A-3967-4B30-AAD2-57CCCA14D389}"/>
    <cellStyle name="Normal 8 4 4 2" xfId="11650" xr:uid="{9C79B93D-F25F-4006-BE01-A159A7D0D25D}"/>
    <cellStyle name="Normal 8 4 4 2 2" xfId="15233" xr:uid="{218CED83-C07D-4E32-BAE5-C0A9631C5944}"/>
    <cellStyle name="Normal 8 4 4 2 3" xfId="18760" xr:uid="{788D8ADF-B72F-4FC4-9892-77428C8F1993}"/>
    <cellStyle name="Normal 8 4 4 3" xfId="13836" xr:uid="{E80D4E83-FF77-4911-B917-7D428A109EE5}"/>
    <cellStyle name="Normal 8 4 4 4" xfId="17371" xr:uid="{638336DB-DAE0-467B-9BB0-1591AC62E630}"/>
    <cellStyle name="Normal 8 4 5" xfId="7203" xr:uid="{4A994FF9-27F4-4A3C-806C-72BF819E878F}"/>
    <cellStyle name="Normal 8 4 6" xfId="6398" xr:uid="{33C560E9-CE46-452A-A5DD-312DBE65A238}"/>
    <cellStyle name="Normal 8 5" xfId="774" xr:uid="{E319904C-A795-4927-B994-B6B6DE3F522A}"/>
    <cellStyle name="Normal 8 5 10" xfId="36262" xr:uid="{C32E67C7-C21C-49C9-A213-3E86E0ABFC75}"/>
    <cellStyle name="Normal 8 5 11" xfId="6853" xr:uid="{14A04582-7F43-42B0-8B26-F61C790962A8}"/>
    <cellStyle name="Normal 8 5 2" xfId="11651" xr:uid="{A9458765-4109-47A5-BB30-00F6EE984694}"/>
    <cellStyle name="Normal 8 5 2 2" xfId="15234" xr:uid="{819AE9DF-15D3-4C83-B167-ED0DFED09752}"/>
    <cellStyle name="Normal 8 5 2 2 2" xfId="23734" xr:uid="{8E8C2B24-92C1-40E8-8D1B-D4E335188687}"/>
    <cellStyle name="Normal 8 5 2 2 2 2" xfId="26362" xr:uid="{70C999EF-0DFA-4EA6-9026-52499994204D}"/>
    <cellStyle name="Normal 8 5 2 2 2 2 2" xfId="35406" xr:uid="{8ABB02E4-84F9-42B8-8D84-A97C2A1AB659}"/>
    <cellStyle name="Normal 8 5 2 2 2 3" xfId="32146" xr:uid="{C9F00833-F8A8-48FF-BB8E-59FB8E8CDA19}"/>
    <cellStyle name="Normal 8 5 2 2 2 4" xfId="39755" xr:uid="{3EDEDFD8-54F7-40BA-BD5E-303267073519}"/>
    <cellStyle name="Normal 8 5 2 2 3" xfId="24701" xr:uid="{E1E7DB95-1572-41B8-8696-1E109A3C72AD}"/>
    <cellStyle name="Normal 8 5 2 2 3 2" xfId="33385" xr:uid="{DCF72925-6076-4FE4-AF70-C89DE7D80BC0}"/>
    <cellStyle name="Normal 8 5 2 2 3 3" xfId="41747" xr:uid="{F73E48A9-1206-489B-8CFD-55397A8EEA78}"/>
    <cellStyle name="Normal 8 5 2 2 4" xfId="22344" xr:uid="{62B1043A-276B-4A69-9A4C-38BCE4E2C337}"/>
    <cellStyle name="Normal 8 5 2 2 4 2" xfId="30429" xr:uid="{301D6FFD-DDC8-44EF-BC3B-8968E24BBBDD}"/>
    <cellStyle name="Normal 8 5 2 2 5" xfId="28466" xr:uid="{7D981946-0F2A-48CB-944A-B681CCFFDC19}"/>
    <cellStyle name="Normal 8 5 2 2 6" xfId="37787" xr:uid="{84ABC3D3-E530-4115-B841-41D39797C55C}"/>
    <cellStyle name="Normal 8 5 2 3" xfId="18761" xr:uid="{94B08725-7F7F-44BD-BCFB-05D7778C882B}"/>
    <cellStyle name="Normal 8 5 2 3 2" xfId="23327" xr:uid="{3E0C8549-CF1C-4550-AD3C-27C301EE0052}"/>
    <cellStyle name="Normal 8 5 2 3 2 2" xfId="31655" xr:uid="{3555BFB4-193B-46AE-9937-6E71B8EBA461}"/>
    <cellStyle name="Normal 8 5 2 3 2 3" xfId="39210" xr:uid="{5C393F81-5650-4CD2-A971-7653AFFF74B5}"/>
    <cellStyle name="Normal 8 5 2 3 3" xfId="25869" xr:uid="{6012C224-F7C4-499C-81BF-F814B80D2082}"/>
    <cellStyle name="Normal 8 5 2 3 3 2" xfId="34825" xr:uid="{0BA9BDB8-5AA8-4E8B-BD59-92A9012045A0}"/>
    <cellStyle name="Normal 8 5 2 3 3 3" xfId="41194" xr:uid="{54FA05DB-0252-4959-9B89-9A82420F061B}"/>
    <cellStyle name="Normal 8 5 2 3 4" xfId="21844" xr:uid="{E5B2A7AD-966F-4EE0-B08C-AE2F30216381}"/>
    <cellStyle name="Normal 8 5 2 3 4 2" xfId="29833" xr:uid="{3EB14760-9BB5-4AA5-BE70-EFC938E8BEAD}"/>
    <cellStyle name="Normal 8 5 2 3 5" xfId="27901" xr:uid="{559193D6-22A3-4298-92ED-D6850F26029F}"/>
    <cellStyle name="Normal 8 5 2 3 6" xfId="37200" xr:uid="{A94458C9-0B92-46D8-9037-6F1FECD11F4F}"/>
    <cellStyle name="Normal 8 5 2 4" xfId="22906" xr:uid="{9D2FD857-63C1-4DB5-A9B7-B2150FE42D67}"/>
    <cellStyle name="Normal 8 5 2 4 2" xfId="25299" xr:uid="{A23011F6-EBE5-4DB3-80EB-54E5846C75EE}"/>
    <cellStyle name="Normal 8 5 2 4 2 2" xfId="34116" xr:uid="{48DBE779-484B-447C-82EC-9226EB458C6F}"/>
    <cellStyle name="Normal 8 5 2 4 3" xfId="31124" xr:uid="{44350F24-D6B7-4D92-A833-D0D8BD7F83AF}"/>
    <cellStyle name="Normal 8 5 2 4 4" xfId="38554" xr:uid="{65921231-A342-4517-A471-0390F326B91B}"/>
    <cellStyle name="Normal 8 5 2 5" xfId="24283" xr:uid="{FC907A4C-D7CC-4189-865C-CF5314F6F103}"/>
    <cellStyle name="Normal 8 5 2 5 2" xfId="32828" xr:uid="{978002BD-5E57-4258-97A8-61EA4EA09CA6}"/>
    <cellStyle name="Normal 8 5 2 5 3" xfId="40490" xr:uid="{5E0C77D0-49E0-4CDC-80FA-3ABE0D984571}"/>
    <cellStyle name="Normal 8 5 2 6" xfId="21307" xr:uid="{ACCF9A43-13A7-4B94-85FE-D437DBC819FD}"/>
    <cellStyle name="Normal 8 5 2 6 2" xfId="29226" xr:uid="{1125852F-51FE-4861-94F2-D5FCCD39FDB0}"/>
    <cellStyle name="Normal 8 5 2 7" xfId="27316" xr:uid="{854724F0-78FD-4B31-8900-A9AC10D8AD01}"/>
    <cellStyle name="Normal 8 5 2 8" xfId="36458" xr:uid="{46E3466E-029E-4D39-A40B-34D4FAB9413F}"/>
    <cellStyle name="Normal 8 5 3" xfId="8109" xr:uid="{6C28D16E-7454-4E96-B6CC-9F84BD8EBAD9}"/>
    <cellStyle name="Normal 8 5 3 2" xfId="13837" xr:uid="{7F8DA052-6731-4D77-9F35-4D4283AE57E8}"/>
    <cellStyle name="Normal 8 5 3 2 2" xfId="23857" xr:uid="{089E358E-E7CC-4506-88BB-CF3F9D6DEA4E}"/>
    <cellStyle name="Normal 8 5 3 2 2 2" xfId="26543" xr:uid="{C3F8B211-DC88-4EF1-8794-26695E420F23}"/>
    <cellStyle name="Normal 8 5 3 2 2 2 2" xfId="35598" xr:uid="{5B8FC0EC-042E-42FA-BDAD-BE64559F0ACA}"/>
    <cellStyle name="Normal 8 5 3 2 2 3" xfId="32326" xr:uid="{1B114AA9-4AC0-4E4F-8EEC-98157692FD6A}"/>
    <cellStyle name="Normal 8 5 3 2 2 4" xfId="39943" xr:uid="{CFB6A812-7FBB-4837-8773-29F52F46D2F5}"/>
    <cellStyle name="Normal 8 5 3 2 3" xfId="24821" xr:uid="{0BF994B2-0661-4239-A925-CE6D218A38E3}"/>
    <cellStyle name="Normal 8 5 3 2 3 2" xfId="33568" xr:uid="{29CF798E-06F1-43D4-A5E2-49CF14E61CD0}"/>
    <cellStyle name="Normal 8 5 3 2 3 3" xfId="41927" xr:uid="{B9AC95EB-DF55-44B7-98BC-4E24D1705D20}"/>
    <cellStyle name="Normal 8 5 3 2 4" xfId="22518" xr:uid="{D8E6ADFA-F72A-45E4-BB23-6C6A5D423E9E}"/>
    <cellStyle name="Normal 8 5 3 2 4 2" xfId="30625" xr:uid="{3AF2FC41-FF89-47F5-A480-D83457177F8C}"/>
    <cellStyle name="Normal 8 5 3 2 5" xfId="28649" xr:uid="{DA7C2E08-74B0-47DB-BF27-BDE82776D737}"/>
    <cellStyle name="Normal 8 5 3 2 6" xfId="37983" xr:uid="{C1C8D252-F0F6-4CBF-A5F4-714FEEAD360F}"/>
    <cellStyle name="Normal 8 5 3 3" xfId="17372" xr:uid="{E2817C9E-2CA0-4E8F-B552-A9AFE4BA2F74}"/>
    <cellStyle name="Normal 8 5 3 3 2" xfId="23503" xr:uid="{F708D1D1-28A0-4873-B59F-20F15FDD3D4B}"/>
    <cellStyle name="Normal 8 5 3 3 2 2" xfId="31834" xr:uid="{85F97E18-50C2-40E0-AAF7-8F97CD9C8D2C}"/>
    <cellStyle name="Normal 8 5 3 3 2 3" xfId="39386" xr:uid="{80B255E2-5AA6-4BB0-AEBE-699B3FEB7F33}"/>
    <cellStyle name="Normal 8 5 3 3 3" xfId="26049" xr:uid="{6046FD37-9B2B-4292-B88C-9DDF07149571}"/>
    <cellStyle name="Normal 8 5 3 3 3 2" xfId="35018" xr:uid="{8FB60F80-D0D6-4038-A981-171049A837C2}"/>
    <cellStyle name="Normal 8 5 3 3 3 3" xfId="41384" xr:uid="{67C8809E-F4AF-411A-A57E-18BF63B36D76}"/>
    <cellStyle name="Normal 8 5 3 3 4" xfId="22025" xr:uid="{6E2769B3-3951-4730-ACFE-62429B6C82DE}"/>
    <cellStyle name="Normal 8 5 3 3 4 2" xfId="30036" xr:uid="{1EF77B8F-3641-4B06-8C07-BF970B7AF233}"/>
    <cellStyle name="Normal 8 5 3 3 5" xfId="28095" xr:uid="{73FAC063-715B-47F3-AE5D-E0CFFE14F64E}"/>
    <cellStyle name="Normal 8 5 3 3 6" xfId="37403" xr:uid="{9B743BED-269C-4203-8708-13A11107A165}"/>
    <cellStyle name="Normal 8 5 3 4" xfId="23028" xr:uid="{D4EAA22F-26B4-4B1D-9A56-A66C11563042}"/>
    <cellStyle name="Normal 8 5 3 4 2" xfId="25482" xr:uid="{1851F96A-99D7-4C37-BBA8-265901B2AA49}"/>
    <cellStyle name="Normal 8 5 3 4 2 2" xfId="34313" xr:uid="{B7EF6D6C-C6A1-42B4-AB93-B6937923FFC1}"/>
    <cellStyle name="Normal 8 5 3 4 3" xfId="31306" xr:uid="{701CAC77-9C92-4289-B829-7EAC7C78844C}"/>
    <cellStyle name="Normal 8 5 3 4 4" xfId="38747" xr:uid="{69364718-B96C-4D5C-BAFC-5F31961B4DF7}"/>
    <cellStyle name="Normal 8 5 3 5" xfId="24463" xr:uid="{DD4B2C3F-7A1B-4B2B-A0BD-437AFC82BBC6}"/>
    <cellStyle name="Normal 8 5 3 5 2" xfId="33015" xr:uid="{47AE9F66-1147-4803-B641-5E9AC183D66C}"/>
    <cellStyle name="Normal 8 5 3 5 3" xfId="40674" xr:uid="{B9A8CCF8-C3D3-4292-B7FA-6D8BD2C3E359}"/>
    <cellStyle name="Normal 8 5 3 6" xfId="21487" xr:uid="{4A0A73A7-C626-477B-84DE-9183B5C39767}"/>
    <cellStyle name="Normal 8 5 3 6 2" xfId="29428" xr:uid="{8DB17A57-53E3-4934-8114-3378606CDB9F}"/>
    <cellStyle name="Normal 8 5 3 7" xfId="27503" xr:uid="{EE312DA6-15FF-4FFD-830D-8C5090DA3417}"/>
    <cellStyle name="Normal 8 5 3 8" xfId="36659" xr:uid="{EC98A75C-AA78-4C64-911D-C562E833ECAA}"/>
    <cellStyle name="Normal 8 5 4" xfId="13393" xr:uid="{CEB925AF-B6DB-410E-AEF3-E5F36E27612A}"/>
    <cellStyle name="Normal 8 5 4 2" xfId="23626" xr:uid="{DCC9C74A-412D-4DD6-886A-75BECCF64CEE}"/>
    <cellStyle name="Normal 8 5 4 2 2" xfId="26206" xr:uid="{C3510C97-9789-4721-92B1-14AC11280273}"/>
    <cellStyle name="Normal 8 5 4 2 2 2" xfId="35220" xr:uid="{56C1942B-FC7C-4AD9-BEF8-64F9BFBD04B4}"/>
    <cellStyle name="Normal 8 5 4 2 3" xfId="31991" xr:uid="{8A6D9A09-FA8C-469D-AF5A-31F193DC846A}"/>
    <cellStyle name="Normal 8 5 4 2 4" xfId="39573" xr:uid="{72856E4E-F57D-427A-9B8F-C2F8549D2F14}"/>
    <cellStyle name="Normal 8 5 4 3" xfId="24591" xr:uid="{E822EB8E-0EB1-4FF7-8EA3-FEB04AFEB8B1}"/>
    <cellStyle name="Normal 8 5 4 3 2" xfId="33207" xr:uid="{711EFC7E-8315-4266-BCF9-BDB1FCA989F4}"/>
    <cellStyle name="Normal 8 5 4 3 3" xfId="41572" xr:uid="{BC6DDC45-DB2E-41C2-8863-843AB1F51909}"/>
    <cellStyle name="Normal 8 5 4 4" xfId="22182" xr:uid="{9B8447B0-2D07-45C1-B34D-D00529D5C739}"/>
    <cellStyle name="Normal 8 5 4 4 2" xfId="30239" xr:uid="{29AED4B7-7107-4599-808B-F0CE54810D7F}"/>
    <cellStyle name="Normal 8 5 4 5" xfId="28288" xr:uid="{B29A0B05-F454-4A51-9BD6-9C06B68FB82E}"/>
    <cellStyle name="Normal 8 5 4 6" xfId="37605" xr:uid="{D2CFD877-EAEE-4600-A595-9C71A5CF2A3B}"/>
    <cellStyle name="Normal 8 5 5" xfId="16929" xr:uid="{828DFD07-3BDA-41E0-B243-691758A0FC38}"/>
    <cellStyle name="Normal 8 5 5 2" xfId="23177" xr:uid="{190621C9-C4F5-4B7E-8DFC-A4F28F5B73AF}"/>
    <cellStyle name="Normal 8 5 5 2 2" xfId="31488" xr:uid="{8B22394B-350B-4336-A9A2-5BC07D591726}"/>
    <cellStyle name="Normal 8 5 5 2 3" xfId="39046" xr:uid="{C139223C-6E90-4E82-9E51-A6C503FC7A89}"/>
    <cellStyle name="Normal 8 5 5 3" xfId="25709" xr:uid="{B648E18A-3DE6-460C-832B-8FBBFD5483D0}"/>
    <cellStyle name="Normal 8 5 5 3 2" xfId="34636" xr:uid="{DB6B9518-87DA-43C0-90E4-3DB4D9450A2F}"/>
    <cellStyle name="Normal 8 5 5 3 3" xfId="41008" xr:uid="{1CF6A4FB-1E45-495F-9181-85196D1ABA9C}"/>
    <cellStyle name="Normal 8 5 5 4" xfId="21669" xr:uid="{A84F3C26-FCA0-414D-8187-0F6660B219B8}"/>
    <cellStyle name="Normal 8 5 5 4 2" xfId="29634" xr:uid="{9D609D6E-CA23-4B77-94E7-7C1A59BA4C0D}"/>
    <cellStyle name="Normal 8 5 5 5" xfId="27712" xr:uid="{B67884E3-E55E-447D-A54E-3DA261D8E7EE}"/>
    <cellStyle name="Normal 8 5 5 6" xfId="37002" xr:uid="{03CA0886-F2A1-4D2D-AB59-ACB63DC00CA2}"/>
    <cellStyle name="Normal 8 5 6" xfId="22794" xr:uid="{B913F650-1558-4D8A-AC6F-CD2428660F53}"/>
    <cellStyle name="Normal 8 5 6 2" xfId="25131" xr:uid="{F777E5BF-C9A5-4D18-9972-D7CB969A17A6}"/>
    <cellStyle name="Normal 8 5 6 2 2" xfId="33935" xr:uid="{BD940D08-E7A2-4008-9F7E-A85752FEAAB0}"/>
    <cellStyle name="Normal 8 5 6 3" xfId="30958" xr:uid="{173090C1-7A92-46B6-88C2-0A46240F1109}"/>
    <cellStyle name="Normal 8 5 6 4" xfId="38378" xr:uid="{940F3FAF-D06A-480D-946F-1497466E1863}"/>
    <cellStyle name="Normal 8 5 7" xfId="24132" xr:uid="{CBD6EF53-0BDC-4250-8D5B-C3E96B1FDC8B}"/>
    <cellStyle name="Normal 8 5 7 2" xfId="32650" xr:uid="{D366C1C8-7052-4E7C-A719-D0B7915756AE}"/>
    <cellStyle name="Normal 8 5 7 3" xfId="40315" xr:uid="{D47275BD-AF33-43A8-97DD-7B6AD5F5CC8B}"/>
    <cellStyle name="Normal 8 5 8" xfId="21137" xr:uid="{A8A09182-8751-435B-B60B-66160D6E0512}"/>
    <cellStyle name="Normal 8 5 8 2" xfId="29028" xr:uid="{E7599F10-B5BF-4A54-BAD9-7EE4C0CE7ACD}"/>
    <cellStyle name="Normal 8 5 9" xfId="27139" xr:uid="{A62F054D-1077-49AD-B18A-74D8B05A1C2D}"/>
    <cellStyle name="Normal 8 6" xfId="693" xr:uid="{50288395-E138-4EFC-91D3-4941DBFB54E3}"/>
    <cellStyle name="Normal 8 6 10" xfId="42848" xr:uid="{5FA1149E-FE50-4E9F-A74F-0979CCE98643}"/>
    <cellStyle name="Normal 8 6 2" xfId="1007" xr:uid="{F6DE1E7D-EC49-4B29-9B9B-B3CA02108C52}"/>
    <cellStyle name="Normal 8 6 2 2" xfId="2149" xr:uid="{72857DDB-37E6-4B44-A702-31FD30D6890D}"/>
    <cellStyle name="Normal 8 6 2 2 2" xfId="3912" xr:uid="{240453B6-F791-470F-8F78-17F566C2F2B2}"/>
    <cellStyle name="Normal 8 6 2 2 2 2" xfId="35287" xr:uid="{5F7EC706-3651-4696-ABBC-EC187106DAF7}"/>
    <cellStyle name="Normal 8 6 2 2 2 3" xfId="26268" xr:uid="{9E38BE2C-796D-481C-8D04-AA278134EDC6}"/>
    <cellStyle name="Normal 8 6 2 2 2 4" xfId="45937" xr:uid="{AC25F7A3-A71A-441F-94B4-A2AF845F410B}"/>
    <cellStyle name="Normal 8 6 2 2 3" xfId="5283" xr:uid="{4841D637-7353-40C1-8A11-511DB621B4A8}"/>
    <cellStyle name="Normal 8 6 2 2 3 2" xfId="32053" xr:uid="{28E95563-202D-41EE-9950-170BBE6C8A94}"/>
    <cellStyle name="Normal 8 6 2 2 3 3" xfId="47286" xr:uid="{C938780D-112F-486A-819F-2652B8A79875}"/>
    <cellStyle name="Normal 8 6 2 2 4" xfId="39640" xr:uid="{2F45B3BC-21B9-4B8B-BC4B-E98DF8616B00}"/>
    <cellStyle name="Normal 8 6 2 2 5" xfId="23673" xr:uid="{03D3E256-18A3-40CC-9478-A9FC20FAB437}"/>
    <cellStyle name="Normal 8 6 2 2 6" xfId="8112" xr:uid="{B067CED4-61D4-40D9-90C3-78DEA33AFF32}"/>
    <cellStyle name="Normal 8 6 2 2 7" xfId="44196" xr:uid="{7BFCC881-05CE-401E-A496-710926304B98}"/>
    <cellStyle name="Normal 8 6 2 3" xfId="1590" xr:uid="{CA6FFE8D-A998-49BA-8651-0CB4202D3015}"/>
    <cellStyle name="Normal 8 6 2 3 2" xfId="3397" xr:uid="{B0E7CBA3-916A-4040-B709-78493E5E0B98}"/>
    <cellStyle name="Normal 8 6 2 3 2 2" xfId="33273" xr:uid="{DB70CBF3-A00C-4AB4-BC8F-B042D33E29BE}"/>
    <cellStyle name="Normal 8 6 2 3 2 3" xfId="45422" xr:uid="{D5746D92-5ED6-4104-AD47-2E5B64D22531}"/>
    <cellStyle name="Normal 8 6 2 3 3" xfId="41638" xr:uid="{BA3A6D77-3AA5-4D4A-907C-1AE51D998F68}"/>
    <cellStyle name="Normal 8 6 2 3 4" xfId="24638" xr:uid="{BBC214BD-22DD-48D4-8327-5EB49EE8C7F8}"/>
    <cellStyle name="Normal 8 6 2 3 5" xfId="43681" xr:uid="{6D9466DC-B423-4F3F-A6A8-B21CCD2DBEC8}"/>
    <cellStyle name="Normal 8 6 2 4" xfId="2819" xr:uid="{784AB47F-0666-4588-A278-B5C94EDE8AE0}"/>
    <cellStyle name="Normal 8 6 2 4 2" xfId="30306" xr:uid="{4FEE555B-ECA3-4C99-BC87-E6E740836F26}"/>
    <cellStyle name="Normal 8 6 2 4 3" xfId="22244" xr:uid="{C8758B1A-16A7-4446-B504-072778016E46}"/>
    <cellStyle name="Normal 8 6 2 4 4" xfId="44844" xr:uid="{8BA6E298-E52F-4483-8256-1932A3EC8ED3}"/>
    <cellStyle name="Normal 8 6 2 5" xfId="4768" xr:uid="{982020C8-D8CB-4FFA-B237-07B02C0BB458}"/>
    <cellStyle name="Normal 8 6 2 5 2" xfId="28354" xr:uid="{FE9E436D-F4D7-4A41-B03C-A6F8EDC3D0E1}"/>
    <cellStyle name="Normal 8 6 2 5 3" xfId="46771" xr:uid="{52BE0CC0-0A01-4999-B821-8ED8E0ECD0CC}"/>
    <cellStyle name="Normal 8 6 2 6" xfId="5779" xr:uid="{0DA89DEC-6F76-49B0-9179-4B89042D0889}"/>
    <cellStyle name="Normal 8 6 2 6 2" xfId="37672" xr:uid="{FC05289F-9660-4EA5-8A0C-841A9C3C8B88}"/>
    <cellStyle name="Normal 8 6 2 6 3" xfId="47777" xr:uid="{EBDA38A6-0976-484C-A350-0A2BBDC50341}"/>
    <cellStyle name="Normal 8 6 2 7" xfId="20696" xr:uid="{99F57389-9744-4CA9-AA3A-BF6F3085C867}"/>
    <cellStyle name="Normal 8 6 2 8" xfId="8111" xr:uid="{C386F2B1-5162-485D-9D2A-372F4F8F2060}"/>
    <cellStyle name="Normal 8 6 2 9" xfId="43103" xr:uid="{B92C779C-9176-4D9E-AE97-C2FDF75A5818}"/>
    <cellStyle name="Normal 8 6 3" xfId="1899" xr:uid="{2A0A13F5-746C-4F05-8D0E-8E4642F19934}"/>
    <cellStyle name="Normal 8 6 3 2" xfId="3664" xr:uid="{626BA3BA-56BD-4FFF-BC96-1F52C090CDF5}"/>
    <cellStyle name="Normal 8 6 3 2 2" xfId="31553" xr:uid="{5F802C42-A026-44E7-9821-909C5CE3A09C}"/>
    <cellStyle name="Normal 8 6 3 2 3" xfId="39111" xr:uid="{6805BA1C-DE5A-43F7-96DF-43FFFED52048}"/>
    <cellStyle name="Normal 8 6 3 2 4" xfId="23227" xr:uid="{21389259-BD6E-420F-BFAB-C4700DD3CBD5}"/>
    <cellStyle name="Normal 8 6 3 2 5" xfId="45689" xr:uid="{44FB7FFB-EEF8-4A1C-B891-E7B9F0CBE178}"/>
    <cellStyle name="Normal 8 6 3 3" xfId="5035" xr:uid="{D4BB6088-C451-4120-B9E4-7F1FDE7AB67C}"/>
    <cellStyle name="Normal 8 6 3 3 2" xfId="34712" xr:uid="{F8CC9C7A-5EA1-4D3D-A032-6A95157872A6}"/>
    <cellStyle name="Normal 8 6 3 3 3" xfId="41084" xr:uid="{A06B1E5E-590D-4F25-9667-3689935E9B9A}"/>
    <cellStyle name="Normal 8 6 3 3 4" xfId="25768" xr:uid="{E8096561-FC1F-4168-9B64-27CF91096FE3}"/>
    <cellStyle name="Normal 8 6 3 3 5" xfId="47038" xr:uid="{68942123-2ADD-4BB0-8BB2-411D0C2DEEAF}"/>
    <cellStyle name="Normal 8 6 3 4" xfId="21743" xr:uid="{48336236-5913-4FEF-892E-5136658E3623}"/>
    <cellStyle name="Normal 8 6 3 4 2" xfId="29710" xr:uid="{827A5A57-8DCD-4B8C-8B57-934D3A693039}"/>
    <cellStyle name="Normal 8 6 3 5" xfId="27788" xr:uid="{F7482A5E-84CC-478F-8FED-3CA141C8AF06}"/>
    <cellStyle name="Normal 8 6 3 6" xfId="37078" xr:uid="{1F1A6AEA-5337-4EAF-BD57-734ADBFD348A}"/>
    <cellStyle name="Normal 8 6 3 7" xfId="20371" xr:uid="{4D3592E3-A5E6-424D-BFC1-7BC2633992F1}"/>
    <cellStyle name="Normal 8 6 3 8" xfId="8110" xr:uid="{94DE2E96-A3D5-4CD1-A1DB-FE1901C9670B}"/>
    <cellStyle name="Normal 8 6 3 9" xfId="43948" xr:uid="{A803AFA0-EA96-4005-9EB6-E8FD5ADECAAD}"/>
    <cellStyle name="Normal 8 6 4" xfId="1334" xr:uid="{2F8D0DE8-86B2-4B17-BA23-769BF687BE37}"/>
    <cellStyle name="Normal 8 6 4 2" xfId="3141" xr:uid="{2C5D7BF1-A990-4DE6-B2A4-1F5411401C58}"/>
    <cellStyle name="Normal 8 6 4 2 2" xfId="33999" xr:uid="{DCCD1D55-12B4-4FB9-81E9-2EF5CD7AA600}"/>
    <cellStyle name="Normal 8 6 4 2 3" xfId="25193" xr:uid="{613EC2CF-6666-4CFB-91C1-DEE3A27C5981}"/>
    <cellStyle name="Normal 8 6 4 2 4" xfId="45166" xr:uid="{1A562234-2BF9-4A72-8C6A-B6FA1717A6F0}"/>
    <cellStyle name="Normal 8 6 4 3" xfId="31020" xr:uid="{5C19F71E-E8FD-4088-88EC-F070A69577B5}"/>
    <cellStyle name="Normal 8 6 4 4" xfId="38442" xr:uid="{4C7C95BB-04E8-4886-BB2C-2FE9C381AE02}"/>
    <cellStyle name="Normal 8 6 4 5" xfId="13719" xr:uid="{89B6E5A6-112D-4932-8F2E-6C4174683868}"/>
    <cellStyle name="Normal 8 6 4 6" xfId="43425" xr:uid="{E2C53BAD-75EB-40EF-A635-150EBC3C03A6}"/>
    <cellStyle name="Normal 8 6 5" xfId="2564" xr:uid="{2C95B8D3-FF9E-493D-8FEF-93BB398B07B5}"/>
    <cellStyle name="Normal 8 6 5 2" xfId="32716" xr:uid="{ED186FF4-0ADB-4C73-96DF-006BE58A666E}"/>
    <cellStyle name="Normal 8 6 5 3" xfId="40381" xr:uid="{2B5E7CFC-F00D-4769-9F9A-5EF797EE55E8}"/>
    <cellStyle name="Normal 8 6 5 4" xfId="17255" xr:uid="{49393277-2F77-40A9-A1EB-3BE9137C1A31}"/>
    <cellStyle name="Normal 8 6 5 5" xfId="44589" xr:uid="{7DF35853-8576-4C72-925C-204E0DDEA9A4}"/>
    <cellStyle name="Normal 8 6 6" xfId="4512" xr:uid="{2464C7AA-DBB6-4B82-8B17-E9BF99869F0C}"/>
    <cellStyle name="Normal 8 6 6 2" xfId="29103" xr:uid="{6FC695F0-D21A-427F-AAC9-95CB87899F57}"/>
    <cellStyle name="Normal 8 6 6 3" xfId="21200" xr:uid="{BBB34704-79EB-44FF-92B2-8EDBF3F9B079}"/>
    <cellStyle name="Normal 8 6 6 4" xfId="46515" xr:uid="{1327FC45-B2D0-4A55-AF4E-C1B2CB18FC1E}"/>
    <cellStyle name="Normal 8 6 7" xfId="5778" xr:uid="{6DC0DB33-876E-429C-A520-06894223C303}"/>
    <cellStyle name="Normal 8 6 7 2" xfId="27205" xr:uid="{257E42F5-C03E-41D0-90BF-096B08A93E61}"/>
    <cellStyle name="Normal 8 6 7 3" xfId="47776" xr:uid="{71D4AEFA-AFB6-4D40-8808-98E254AA4362}"/>
    <cellStyle name="Normal 8 6 8" xfId="36342" xr:uid="{F0C42230-CC09-4621-BA4E-8537BDA07681}"/>
    <cellStyle name="Normal 8 6 9" xfId="7279" xr:uid="{730D5CD1-0604-4F44-B5BD-6A5D24974034}"/>
    <cellStyle name="Normal 8 7" xfId="8113" xr:uid="{B6695486-33A4-48A2-A667-DA835DC8AC40}"/>
    <cellStyle name="Normal 8 7 2" xfId="20800" xr:uid="{115B9813-9616-431B-BE94-FAA11EF62367}"/>
    <cellStyle name="Normal 8 7 2 2" xfId="23787" xr:uid="{EA4D5B4A-3279-4AA7-9A6E-E3A388B751A6}"/>
    <cellStyle name="Normal 8 7 2 2 2" xfId="26434" xr:uid="{0DB3841C-1F91-4254-BF41-28BA5B59EFF8}"/>
    <cellStyle name="Normal 8 7 2 2 2 2" xfId="35481" xr:uid="{06B4DAF2-66AE-47F1-823A-AAB8D0918C4F}"/>
    <cellStyle name="Normal 8 7 2 2 3" xfId="32217" xr:uid="{7D312B3E-E2E3-4A42-820A-FC7559E993EE}"/>
    <cellStyle name="Normal 8 7 2 2 4" xfId="39826" xr:uid="{D9B17131-1C84-41C4-A57F-15A849070147}"/>
    <cellStyle name="Normal 8 7 2 3" xfId="24753" xr:uid="{34FF4646-48C1-45A0-A8FA-25D40F01717A}"/>
    <cellStyle name="Normal 8 7 2 3 2" xfId="33459" xr:uid="{4C40F63E-2898-4504-999E-99BD201B6B2C}"/>
    <cellStyle name="Normal 8 7 2 3 3" xfId="41818" xr:uid="{5510B10B-0B83-451E-AC3D-152C4FEB5E6B}"/>
    <cellStyle name="Normal 8 7 2 4" xfId="22411" xr:uid="{C098F55B-0795-45A3-9322-705D0A64AF79}"/>
    <cellStyle name="Normal 8 7 2 4 2" xfId="30503" xr:uid="{36C26AE8-6DC2-4846-9038-1FAD3CC79973}"/>
    <cellStyle name="Normal 8 7 2 5" xfId="28540" xr:uid="{4D389106-FDC7-4D80-8D84-D38234CD6E31}"/>
    <cellStyle name="Normal 8 7 2 6" xfId="37861" xr:uid="{9D16A7BA-B31E-402D-A08A-BF36AE5CCB44}"/>
    <cellStyle name="Normal 8 7 3" xfId="20482" xr:uid="{3640B49E-C89B-48CE-A061-20265B9D8193}"/>
    <cellStyle name="Normal 8 7 3 2" xfId="23397" xr:uid="{EF1E93EC-B653-49E2-B78E-34E784B7F88F}"/>
    <cellStyle name="Normal 8 7 3 2 2" xfId="31725" xr:uid="{4D065C9D-F2F8-4794-AB83-83F5F65D1BE0}"/>
    <cellStyle name="Normal 8 7 3 2 3" xfId="39277" xr:uid="{274ABA72-FD7E-4396-807A-A1BA69C25560}"/>
    <cellStyle name="Normal 8 7 3 3" xfId="25942" xr:uid="{67AEB73C-9DC8-4356-870A-8C0FD914F5B4}"/>
    <cellStyle name="Normal 8 7 3 3 2" xfId="34907" xr:uid="{0354F8CF-DC3A-4F7D-825A-9A0AFEA19978}"/>
    <cellStyle name="Normal 8 7 3 3 3" xfId="41273" xr:uid="{9F66AB1F-F3F5-4190-9EC6-9DCFE739C3FA}"/>
    <cellStyle name="Normal 8 7 3 4" xfId="21915" xr:uid="{E9D2B032-69A5-4D9A-99B9-9FE2C27584FF}"/>
    <cellStyle name="Normal 8 7 3 4 2" xfId="29913" xr:uid="{B0C7D16B-C324-462C-984D-6F7D1324FCD5}"/>
    <cellStyle name="Normal 8 7 3 5" xfId="27984" xr:uid="{EC248B32-1C51-40E9-8BBA-0717591E6B55}"/>
    <cellStyle name="Normal 8 7 3 6" xfId="37280" xr:uid="{4520728D-5ABC-46F1-B883-07BC6D408BA6}"/>
    <cellStyle name="Normal 8 7 4" xfId="22959" xr:uid="{0A8042DD-6EE7-4D97-B104-742235827C68}"/>
    <cellStyle name="Normal 8 7 4 2" xfId="25373" xr:uid="{FF0932A2-5A07-4119-960C-28906A87E5FC}"/>
    <cellStyle name="Normal 8 7 4 2 2" xfId="34192" xr:uid="{6FE82D00-B287-4C2A-95D8-0CDB336A72BB}"/>
    <cellStyle name="Normal 8 7 4 3" xfId="31197" xr:uid="{CDB5491E-23B1-40DE-9997-5323F4544229}"/>
    <cellStyle name="Normal 8 7 4 4" xfId="38626" xr:uid="{889DF5F4-41B4-463B-902E-6B336B7983E2}"/>
    <cellStyle name="Normal 8 7 5" xfId="24356" xr:uid="{111CAD38-61EF-4D8F-A91E-03E1686E0F7A}"/>
    <cellStyle name="Normal 8 7 5 2" xfId="32905" xr:uid="{9EBF0284-B4EB-4413-8765-8530430D8C4C}"/>
    <cellStyle name="Normal 8 7 5 3" xfId="40564" xr:uid="{19C6506C-ED91-494B-BE0F-592A81D699F9}"/>
    <cellStyle name="Normal 8 7 6" xfId="21378" xr:uid="{D82DBDE4-708B-4B97-9B8F-AE64CBC20AB8}"/>
    <cellStyle name="Normal 8 7 6 2" xfId="29305" xr:uid="{9E61728A-4B59-49E7-98B5-0897AB73966A}"/>
    <cellStyle name="Normal 8 7 7" xfId="27393" xr:uid="{7D20C155-2EC9-493A-ACBD-3CF459F29DEA}"/>
    <cellStyle name="Normal 8 7 8" xfId="36536" xr:uid="{91F1F251-96A8-4E39-B080-78B039B73DED}"/>
    <cellStyle name="Normal 8 7 9" xfId="20147" xr:uid="{9E2EFD5F-AAC3-4D0D-8F56-8985E1204DFD}"/>
    <cellStyle name="Normal 8 8" xfId="8101" xr:uid="{6AE76D3D-C6DB-4D18-BB19-63D4ABC14434}"/>
    <cellStyle name="Normal 8 8 2" xfId="11645" xr:uid="{A7C62E24-F792-4879-B9B8-92C28E967BC6}"/>
    <cellStyle name="Normal 8 8 2 2" xfId="15228" xr:uid="{3661818F-FA2C-489E-BF0A-134F2B536765}"/>
    <cellStyle name="Normal 8 8 2 2 2" xfId="35757" xr:uid="{0FD29E32-2021-48A9-8158-F3B4B77CCC4A}"/>
    <cellStyle name="Normal 8 8 2 2 3" xfId="40102" xr:uid="{6B6A0765-3CE1-4A1B-8215-EF8A160F278C}"/>
    <cellStyle name="Normal 8 8 2 3" xfId="18755" xr:uid="{6C6B1B07-5AE0-4245-BEC0-64017FACED2F}"/>
    <cellStyle name="Normal 8 8 2 3 2" xfId="42086" xr:uid="{D4540CD2-23F9-4F34-A192-A7C8DED8B618}"/>
    <cellStyle name="Normal 8 8 2 4" xfId="38136" xr:uid="{11B39DA9-BDBA-4047-B26E-4E86657308D6}"/>
    <cellStyle name="Normal 8 8 3" xfId="13833" xr:uid="{2B80C9C7-5683-4DE5-9674-BF9B293F3FB1}"/>
    <cellStyle name="Normal 8 8 3 2" xfId="34459" xr:uid="{1E790E77-E344-44BD-BB12-B4F12B2F5BF0}"/>
    <cellStyle name="Normal 8 8 3 3" xfId="38890" xr:uid="{9A0719A9-2791-4499-8F3C-AD5FE4B6B26B}"/>
    <cellStyle name="Normal 8 8 4" xfId="17368" xr:uid="{7C7613CE-671A-4817-81F3-50884DB08D75}"/>
    <cellStyle name="Normal 8 8 4 2" xfId="33724" xr:uid="{8FA8FC9D-5F48-4378-AD59-01CACC51FF77}"/>
    <cellStyle name="Normal 8 8 4 3" xfId="40833" xr:uid="{666FCA06-E619-4AB2-89C8-06CD69ACEDAC}"/>
    <cellStyle name="Normal 8 8 5" xfId="22658" xr:uid="{D8BE1F26-1324-44B9-A99C-9896F0AEB159}"/>
    <cellStyle name="Normal 8 8 5 2" xfId="30789" xr:uid="{4AEF2289-8A99-434D-8B64-9F9431CD8D0C}"/>
    <cellStyle name="Normal 8 8 6" xfId="28809" xr:uid="{6B6C9803-47D6-4B7D-A697-1019794D35EC}"/>
    <cellStyle name="Normal 8 8 7" xfId="36825" xr:uid="{C2EBD971-D8DE-40DA-ABFE-5A5DDE7BD9DF}"/>
    <cellStyle name="Normal 8 9" xfId="7273" xr:uid="{A48EEEDE-F149-4378-9AB1-EA9D2335D4CA}"/>
    <cellStyle name="Normal 8 9 2" xfId="23573" xr:uid="{AF4FDE5B-85CD-480E-85F8-8A4710BA2879}"/>
    <cellStyle name="Normal 8 9 2 2" xfId="26121" xr:uid="{AC3FBA0B-446C-4322-8F5A-2A8F08F5F608}"/>
    <cellStyle name="Normal 8 9 2 2 2" xfId="35101" xr:uid="{07F8EF4F-F9E4-4DC8-89EF-1AF389444DD9}"/>
    <cellStyle name="Normal 8 9 2 3" xfId="31906" xr:uid="{93A704D9-3511-43A5-88CE-F3ACE25EB53B}"/>
    <cellStyle name="Normal 8 9 2 4" xfId="39454" xr:uid="{A2E8A00C-0270-4EF7-A310-DE2FA8769E52}"/>
    <cellStyle name="Normal 8 9 3" xfId="24536" xr:uid="{B9D8FB5D-53D4-48AE-8C6A-12920B5411A5}"/>
    <cellStyle name="Normal 8 9 3 2" xfId="33098" xr:uid="{42BFD3E0-65FB-4EF0-A425-1709BC8E6704}"/>
    <cellStyle name="Normal 8 9 3 3" xfId="41463" xr:uid="{E393800C-E4A2-4B39-B523-BF59BAE32A44}"/>
    <cellStyle name="Normal 8 9 4" xfId="22097" xr:uid="{FDF2DE82-672E-4FAB-AC28-CCFBE76BC449}"/>
    <cellStyle name="Normal 8 9 4 2" xfId="30119" xr:uid="{91357443-A1DE-4FF1-AA01-D6BEEAEDBCF3}"/>
    <cellStyle name="Normal 8 9 5" xfId="28180" xr:uid="{A77B3D5C-26B8-4710-B92B-FD63D51AE2CB}"/>
    <cellStyle name="Normal 8 9 6" xfId="37484" xr:uid="{CCB605E9-64FB-4C56-B52B-47993D1F1395}"/>
    <cellStyle name="Normal 8 9 7" xfId="20611" xr:uid="{F412D174-CFD7-498C-B384-A153502E161D}"/>
    <cellStyle name="Normal 80" xfId="8418" xr:uid="{BB86A57D-B219-4105-8C1B-2B45E2D9B09B}"/>
    <cellStyle name="Normal 80 2" xfId="8502" xr:uid="{EF66B9A4-A3C2-4B16-AFF2-7014FB96BA4A}"/>
    <cellStyle name="Normal 80 2 10" xfId="27141" xr:uid="{7BB13D86-B6DE-4D1E-B8AB-8EE04DD29A81}"/>
    <cellStyle name="Normal 80 2 11" xfId="36264" xr:uid="{8165C037-A595-46D2-85E5-80F45B74B49C}"/>
    <cellStyle name="Normal 80 2 12" xfId="6396" xr:uid="{BA98A658-718B-4FAF-BB12-4D305BC2CFF3}"/>
    <cellStyle name="Normal 80 2 2" xfId="20105" xr:uid="{FF6DCC69-1EF3-45F6-BB31-6B5749FA41AC}"/>
    <cellStyle name="Normal 80 2 2 2" xfId="20755" xr:uid="{E2E280B6-0347-4EDE-8D56-ABF724F177C6}"/>
    <cellStyle name="Normal 80 2 2 2 2" xfId="23735" xr:uid="{CCEFA78C-216B-4334-8EB0-B1BD9CFD5D1C}"/>
    <cellStyle name="Normal 80 2 2 2 2 2" xfId="26364" xr:uid="{2082D033-9524-4A2E-95C7-4BF8B95DA747}"/>
    <cellStyle name="Normal 80 2 2 2 2 2 2" xfId="35408" xr:uid="{A8B54D6B-378C-4E2F-80A5-338FA945888B}"/>
    <cellStyle name="Normal 80 2 2 2 2 3" xfId="32148" xr:uid="{1B88BBB2-92BF-44B2-8A43-6212EB2B2EB6}"/>
    <cellStyle name="Normal 80 2 2 2 2 4" xfId="39757" xr:uid="{C38EB7D0-3D19-4B09-89C6-D42E04084D1C}"/>
    <cellStyle name="Normal 80 2 2 2 3" xfId="24702" xr:uid="{ECC4192A-0BCD-4A7F-AEBD-36F6E95D6441}"/>
    <cellStyle name="Normal 80 2 2 2 3 2" xfId="33387" xr:uid="{31B436D3-9D40-477B-B7B2-7DA2E2FC192C}"/>
    <cellStyle name="Normal 80 2 2 2 3 3" xfId="41749" xr:uid="{3772C796-A840-495E-9030-9C2E5ABDF6A0}"/>
    <cellStyle name="Normal 80 2 2 2 4" xfId="22346" xr:uid="{B939350F-684E-440B-9DF2-07B67542D880}"/>
    <cellStyle name="Normal 80 2 2 2 4 2" xfId="30431" xr:uid="{F08BB3C6-FA85-49E3-A91A-5E1547F87030}"/>
    <cellStyle name="Normal 80 2 2 2 5" xfId="28468" xr:uid="{424122E9-FDD9-4522-8C46-4D05CB83A77C}"/>
    <cellStyle name="Normal 80 2 2 2 6" xfId="37789" xr:uid="{AC5EB7C7-EA12-4E22-B7EB-0AFCA58D8BAE}"/>
    <cellStyle name="Normal 80 2 2 3" xfId="20437" xr:uid="{FFE2BDA1-B8DB-4913-AC89-E07D3AA9A339}"/>
    <cellStyle name="Normal 80 2 2 3 2" xfId="23329" xr:uid="{8799B311-A25F-43DC-BE34-05D0D39521A4}"/>
    <cellStyle name="Normal 80 2 2 3 2 2" xfId="31657" xr:uid="{191B7A96-80E2-4573-BFD7-0296DB63A19D}"/>
    <cellStyle name="Normal 80 2 2 3 2 3" xfId="39212" xr:uid="{FE1EE6CE-A5C2-4A9C-9E53-8C33CF8F0ED0}"/>
    <cellStyle name="Normal 80 2 2 3 3" xfId="25871" xr:uid="{BA5E7C8C-8760-4A2E-ABFF-E49CAF05411F}"/>
    <cellStyle name="Normal 80 2 2 3 3 2" xfId="34827" xr:uid="{21DB22D0-58EB-4749-92D6-BE8B89C61B79}"/>
    <cellStyle name="Normal 80 2 2 3 3 3" xfId="41196" xr:uid="{632D2FF5-6CE2-4767-956F-C5E3BD7B3DEC}"/>
    <cellStyle name="Normal 80 2 2 3 4" xfId="21846" xr:uid="{3D3E87E9-7C55-41AF-A990-AA5DCEB00D27}"/>
    <cellStyle name="Normal 80 2 2 3 4 2" xfId="29835" xr:uid="{D979C7C9-746B-4926-9884-3FF1C6A57361}"/>
    <cellStyle name="Normal 80 2 2 3 5" xfId="27903" xr:uid="{86C244C6-CA64-46B8-B6BB-3F3CB41545D0}"/>
    <cellStyle name="Normal 80 2 2 3 6" xfId="37202" xr:uid="{E7A9ED71-C77C-47AE-B063-4E91EB3BE7C3}"/>
    <cellStyle name="Normal 80 2 2 4" xfId="22907" xr:uid="{7D2F8859-56F0-42B7-B694-86916E5D2AC6}"/>
    <cellStyle name="Normal 80 2 2 4 2" xfId="25301" xr:uid="{3C7E66F9-46FA-4638-9B60-14A5E386127E}"/>
    <cellStyle name="Normal 80 2 2 4 2 2" xfId="34118" xr:uid="{56B3E71E-929B-4D20-B7E1-BE09908715B6}"/>
    <cellStyle name="Normal 80 2 2 4 3" xfId="31126" xr:uid="{23D4E3D2-8D86-4A83-9EEE-014FE09FA2CF}"/>
    <cellStyle name="Normal 80 2 2 4 4" xfId="38556" xr:uid="{B7FEEED9-4C2F-4EBD-8010-C4F24B122696}"/>
    <cellStyle name="Normal 80 2 2 5" xfId="24285" xr:uid="{9C0A119F-2692-4735-A3C5-EF57B810DB79}"/>
    <cellStyle name="Normal 80 2 2 5 2" xfId="32830" xr:uid="{E107319F-403D-4560-892E-14CE526A0D29}"/>
    <cellStyle name="Normal 80 2 2 5 3" xfId="40492" xr:uid="{48AE6F97-287F-4D42-90AB-EA108BE93F04}"/>
    <cellStyle name="Normal 80 2 2 6" xfId="21309" xr:uid="{3A1B7EE6-2440-4DC8-87E9-BAF17BE86678}"/>
    <cellStyle name="Normal 80 2 2 6 2" xfId="29228" xr:uid="{4CDE1118-ACED-4A4D-881E-6E8B36576270}"/>
    <cellStyle name="Normal 80 2 2 7" xfId="27318" xr:uid="{03857577-E10B-4195-976F-A1164D3B2217}"/>
    <cellStyle name="Normal 80 2 2 8" xfId="36460" xr:uid="{7C81E382-39C9-475A-A049-2E86E955AF05}"/>
    <cellStyle name="Normal 80 2 3" xfId="20209" xr:uid="{16FA3FE7-6DC5-4854-8915-1712EA0EBE3C}"/>
    <cellStyle name="Normal 80 2 3 2" xfId="20866" xr:uid="{034BDA72-5A55-4462-9AA1-BC7EA6F86556}"/>
    <cellStyle name="Normal 80 2 3 2 2" xfId="23859" xr:uid="{BB0D32AA-3FE1-409B-9850-0937731E0F11}"/>
    <cellStyle name="Normal 80 2 3 2 2 2" xfId="26545" xr:uid="{34D081E1-DF36-430F-9ED9-327C68F058EF}"/>
    <cellStyle name="Normal 80 2 3 2 2 2 2" xfId="35600" xr:uid="{844FFA72-C776-4B19-B4A7-CA1CD71479F7}"/>
    <cellStyle name="Normal 80 2 3 2 2 3" xfId="32328" xr:uid="{788DF1AD-FFBB-470D-BBBB-BE737E10F890}"/>
    <cellStyle name="Normal 80 2 3 2 2 4" xfId="39945" xr:uid="{FA9E6AA3-0F4B-427A-9BAF-F1D1456DA1BF}"/>
    <cellStyle name="Normal 80 2 3 2 3" xfId="24823" xr:uid="{AFC8CA05-AA4B-4436-9556-AD18FA8E8F91}"/>
    <cellStyle name="Normal 80 2 3 2 3 2" xfId="33570" xr:uid="{DD9A1C2F-1C8C-4B00-B9C8-181F708F0FE0}"/>
    <cellStyle name="Normal 80 2 3 2 3 3" xfId="41929" xr:uid="{7E11ABC7-2725-46E8-B6DE-86D2A9AF66F3}"/>
    <cellStyle name="Normal 80 2 3 2 4" xfId="22520" xr:uid="{B4C0C9BB-EC7B-499E-BF17-69A3817D13C4}"/>
    <cellStyle name="Normal 80 2 3 2 4 2" xfId="30627" xr:uid="{A1C8BA89-410F-407C-A642-424A0B4D8824}"/>
    <cellStyle name="Normal 80 2 3 2 5" xfId="28651" xr:uid="{93FE327A-9891-43A1-84AC-F074CC84C0BD}"/>
    <cellStyle name="Normal 80 2 3 2 6" xfId="37985" xr:uid="{73C9BE5B-ACB0-4964-B319-257E152DFA80}"/>
    <cellStyle name="Normal 80 2 3 3" xfId="20548" xr:uid="{6064E0B2-818E-4636-A21A-A7E4A7F35B07}"/>
    <cellStyle name="Normal 80 2 3 3 2" xfId="23505" xr:uid="{6142E310-39E3-4970-8A8B-8B77E08938F0}"/>
    <cellStyle name="Normal 80 2 3 3 2 2" xfId="31836" xr:uid="{B5406785-F1FF-43B3-A297-378411A3B989}"/>
    <cellStyle name="Normal 80 2 3 3 2 3" xfId="39388" xr:uid="{39221D4A-6ED2-44F6-B894-F55DF3D54A44}"/>
    <cellStyle name="Normal 80 2 3 3 3" xfId="26051" xr:uid="{6F972967-49A7-4E72-88AF-18C90D0024AC}"/>
    <cellStyle name="Normal 80 2 3 3 3 2" xfId="35020" xr:uid="{C39B78A2-148F-4E26-81AA-2E6BC6AD119B}"/>
    <cellStyle name="Normal 80 2 3 3 3 3" xfId="41386" xr:uid="{458F0BE3-A914-4D70-A8FF-7D689A238C95}"/>
    <cellStyle name="Normal 80 2 3 3 4" xfId="22027" xr:uid="{3A3EEE8B-52A0-4BDE-9451-92510AE3C2B9}"/>
    <cellStyle name="Normal 80 2 3 3 4 2" xfId="30038" xr:uid="{BC44E5A3-051C-4D9E-9D83-D0E88C189B0A}"/>
    <cellStyle name="Normal 80 2 3 3 5" xfId="28097" xr:uid="{331C0C42-1815-42C5-95D3-20561BF362CD}"/>
    <cellStyle name="Normal 80 2 3 3 6" xfId="37405" xr:uid="{EAD7C091-99FB-4E77-B2FD-67B5A37E834C}"/>
    <cellStyle name="Normal 80 2 3 4" xfId="23030" xr:uid="{83466287-570A-44E9-B5DD-063C28D18F72}"/>
    <cellStyle name="Normal 80 2 3 4 2" xfId="25484" xr:uid="{3A4B07FF-CFC4-4E77-B531-005088706069}"/>
    <cellStyle name="Normal 80 2 3 4 2 2" xfId="34315" xr:uid="{7B7D91A6-0991-4049-932D-F2E3D41AF2C0}"/>
    <cellStyle name="Normal 80 2 3 4 3" xfId="31308" xr:uid="{9ED1F796-A963-4A19-8D0D-66430E7CD8F7}"/>
    <cellStyle name="Normal 80 2 3 4 4" xfId="38749" xr:uid="{0F0384B8-66F0-411A-92F9-8E1192E9B1E0}"/>
    <cellStyle name="Normal 80 2 3 5" xfId="24465" xr:uid="{FE7217CF-134A-4BE5-AE8D-C9117CFEE65D}"/>
    <cellStyle name="Normal 80 2 3 5 2" xfId="33017" xr:uid="{4EB97413-A2A7-4C47-967C-988C63453663}"/>
    <cellStyle name="Normal 80 2 3 5 3" xfId="40676" xr:uid="{FC2D05FD-5F69-4A2F-98E8-01C6A6479EE2}"/>
    <cellStyle name="Normal 80 2 3 6" xfId="21489" xr:uid="{B36E3980-C355-449C-B3E1-A075600C9D8D}"/>
    <cellStyle name="Normal 80 2 3 6 2" xfId="29430" xr:uid="{31502889-4885-4442-8D06-A50ABDB8D86A}"/>
    <cellStyle name="Normal 80 2 3 7" xfId="27505" xr:uid="{6F99EAFA-9ED9-4CB1-A664-967EF2A0797D}"/>
    <cellStyle name="Normal 80 2 3 8" xfId="36661" xr:uid="{393E85D6-63D1-4271-8830-1B62AC826723}"/>
    <cellStyle name="Normal 80 2 4" xfId="20939" xr:uid="{FB31D8B0-B5E8-444C-8C2B-298552D14D44}"/>
    <cellStyle name="Normal 80 2 4 2" xfId="23951" xr:uid="{EB8CF633-D40C-42D8-8F2A-73DCD82B478C}"/>
    <cellStyle name="Normal 80 2 4 2 2" xfId="26671" xr:uid="{10810827-C382-46E4-B2D4-4744F835DF13}"/>
    <cellStyle name="Normal 80 2 4 2 2 2" xfId="35759" xr:uid="{665229B7-2BC9-40E4-A40C-A16F16E93A35}"/>
    <cellStyle name="Normal 80 2 4 2 2 3" xfId="40104" xr:uid="{3B6D276D-ADA6-4957-B0F1-834EFC50D5EE}"/>
    <cellStyle name="Normal 80 2 4 2 3" xfId="32448" xr:uid="{6835D5B5-10C7-45F3-95AD-0C87764467D1}"/>
    <cellStyle name="Normal 80 2 4 2 3 2" xfId="42088" xr:uid="{7AB1083C-C2F3-49C0-ADBC-EFCEC0CF4BEA}"/>
    <cellStyle name="Normal 80 2 4 2 4" xfId="38138" xr:uid="{983C5F6C-F64C-49DE-8C6D-D61F19F28814}"/>
    <cellStyle name="Normal 80 2 4 3" xfId="25580" xr:uid="{9BB95913-0F74-497F-A8B7-5E2B8319C471}"/>
    <cellStyle name="Normal 80 2 4 3 2" xfId="34461" xr:uid="{DBE4F7CC-E39F-4A8B-8825-A1FA84C7E9E5}"/>
    <cellStyle name="Normal 80 2 4 3 3" xfId="38892" xr:uid="{4709884F-E293-4280-BF3D-CF604F808DA0}"/>
    <cellStyle name="Normal 80 2 4 4" xfId="24941" xr:uid="{6262CB15-8A04-4E63-BED6-7CCE1D1D85DC}"/>
    <cellStyle name="Normal 80 2 4 4 2" xfId="33726" xr:uid="{39E2DD14-68A3-478A-AA66-D256B4F31293}"/>
    <cellStyle name="Normal 80 2 4 4 3" xfId="40835" xr:uid="{2839C1EF-8D36-487A-9AC1-0F1D4FC99610}"/>
    <cellStyle name="Normal 80 2 4 5" xfId="22660" xr:uid="{5164082E-254A-4906-8C9B-783BE5DDEB1B}"/>
    <cellStyle name="Normal 80 2 4 5 2" xfId="30791" xr:uid="{846A812C-1A65-4C8C-A17A-DE56FFDD25F0}"/>
    <cellStyle name="Normal 80 2 4 6" xfId="28811" xr:uid="{C5D5708A-F1A5-444C-8BA9-EFBCB0D3F290}"/>
    <cellStyle name="Normal 80 2 4 7" xfId="36827" xr:uid="{B38AD545-4C7C-482E-BAE2-62F5F9B6ECF3}"/>
    <cellStyle name="Normal 80 2 5" xfId="20661" xr:uid="{2BFD3FF1-81BD-4017-ABB3-171AA2B9A7E2}"/>
    <cellStyle name="Normal 80 2 5 2" xfId="23628" xr:uid="{C9ACA756-C1F7-4485-89E0-F9F502E9C57E}"/>
    <cellStyle name="Normal 80 2 5 2 2" xfId="26208" xr:uid="{28A897D5-6522-4CF9-AFF2-70CDF6EE9EB6}"/>
    <cellStyle name="Normal 80 2 5 2 2 2" xfId="35222" xr:uid="{EF73E936-E563-499B-B8CF-216BB5AAAD78}"/>
    <cellStyle name="Normal 80 2 5 2 3" xfId="31993" xr:uid="{BD696A97-55B3-40ED-BB41-CC1ACA970B8E}"/>
    <cellStyle name="Normal 80 2 5 2 4" xfId="39575" xr:uid="{879DC995-936F-452F-809B-BC9539F9555C}"/>
    <cellStyle name="Normal 80 2 5 3" xfId="24593" xr:uid="{DA670914-BC81-4853-B6D0-F739C9F81456}"/>
    <cellStyle name="Normal 80 2 5 3 2" xfId="33209" xr:uid="{2BB00319-338F-463B-8E66-40364DD6C5C0}"/>
    <cellStyle name="Normal 80 2 5 3 3" xfId="41574" xr:uid="{49FE07CD-4FBC-41AE-8D41-E145696B74A8}"/>
    <cellStyle name="Normal 80 2 5 4" xfId="22184" xr:uid="{B62C4E5A-D391-470F-BAC4-2CECF6F649F7}"/>
    <cellStyle name="Normal 80 2 5 4 2" xfId="30241" xr:uid="{8E0EF2D2-BB7F-4295-A92D-9481AEBC8F7A}"/>
    <cellStyle name="Normal 80 2 5 5" xfId="28290" xr:uid="{528A0592-3F48-4F18-A966-F84B5542C2D2}"/>
    <cellStyle name="Normal 80 2 5 6" xfId="37607" xr:uid="{A5B724D8-72EF-4424-BD9B-DCA87CC8C837}"/>
    <cellStyle name="Normal 80 2 6" xfId="20335" xr:uid="{C20EAD3B-AB3A-4C88-A563-6A8D500F9578}"/>
    <cellStyle name="Normal 80 2 6 2" xfId="23179" xr:uid="{F6066945-E4D3-48E1-B612-5104D99A4B22}"/>
    <cellStyle name="Normal 80 2 6 2 2" xfId="31490" xr:uid="{B4AE65F1-AFBF-4BDA-B17E-9830D0BD3034}"/>
    <cellStyle name="Normal 80 2 6 2 3" xfId="39048" xr:uid="{30287C19-1B7D-453F-9D61-40B4B9332F04}"/>
    <cellStyle name="Normal 80 2 6 3" xfId="25711" xr:uid="{9CF128EE-571E-4DAA-A929-AEBCDD43759D}"/>
    <cellStyle name="Normal 80 2 6 3 2" xfId="34638" xr:uid="{2379137F-40F4-49E1-8404-FD61478CC27C}"/>
    <cellStyle name="Normal 80 2 6 3 3" xfId="41010" xr:uid="{92A82E08-4406-4C78-BCC4-F12225BE59BC}"/>
    <cellStyle name="Normal 80 2 6 4" xfId="21671" xr:uid="{103B79AF-E5F7-478E-A0E1-75A8A7387392}"/>
    <cellStyle name="Normal 80 2 6 4 2" xfId="29636" xr:uid="{7F5D5DB2-45AE-49B8-85AE-E7DC3DEBF1A0}"/>
    <cellStyle name="Normal 80 2 6 5" xfId="27714" xr:uid="{9C618058-720E-4E2D-BF9A-4692DC49A636}"/>
    <cellStyle name="Normal 80 2 6 6" xfId="37004" xr:uid="{FCB9CCDF-94CF-47C1-A779-2DBA20D6CBEA}"/>
    <cellStyle name="Normal 80 2 7" xfId="22796" xr:uid="{2990EAE1-B220-458F-8194-94EDD4411F12}"/>
    <cellStyle name="Normal 80 2 7 2" xfId="25133" xr:uid="{9BEBE902-FD3E-420E-8F49-66F68BAD5B7F}"/>
    <cellStyle name="Normal 80 2 7 2 2" xfId="33937" xr:uid="{745D0FB2-9CCF-4687-ACA4-ED8A4B69947D}"/>
    <cellStyle name="Normal 80 2 7 3" xfId="30960" xr:uid="{2E64A14F-575F-4EEF-95DE-107A56D44EFA}"/>
    <cellStyle name="Normal 80 2 7 4" xfId="38380" xr:uid="{EE3A5F00-87BB-4D7A-9106-9875A4AAB410}"/>
    <cellStyle name="Normal 80 2 8" xfId="24134" xr:uid="{6F531C07-C889-4EDA-A7E1-F02474992C43}"/>
    <cellStyle name="Normal 80 2 8 2" xfId="32652" xr:uid="{C701D935-13CA-419A-A8C2-4DCFB3FF72BF}"/>
    <cellStyle name="Normal 80 2 8 3" xfId="40317" xr:uid="{0F39B286-8E97-4A8C-850D-0265D6FAF5D5}"/>
    <cellStyle name="Normal 80 2 9" xfId="21139" xr:uid="{FF483263-E86E-426C-8EE2-F714AF2D2755}"/>
    <cellStyle name="Normal 80 2 9 2" xfId="29030" xr:uid="{7D17F635-DB0F-43B0-81AA-B42E09EA9753}"/>
    <cellStyle name="Normal 80 3" xfId="9952" xr:uid="{089D6F13-A58A-4DB0-AFF1-E61C1145FE66}"/>
    <cellStyle name="Normal 80 3 2" xfId="10048" xr:uid="{CB36EA45-060D-409B-A4B2-5945090D9565}"/>
    <cellStyle name="Normal 80 4" xfId="9705" xr:uid="{61809EA5-885E-47A0-856D-49CDDCA6017D}"/>
    <cellStyle name="Normal 80 5" xfId="9163" xr:uid="{49CF273A-5E05-4A81-A44D-87590E4373B6}"/>
    <cellStyle name="Normal 80 6" xfId="6397" xr:uid="{5941AA09-6B85-422D-8749-1F09B6BC020B}"/>
    <cellStyle name="Normal 81" xfId="8420" xr:uid="{1FAFF14D-9976-475C-99DB-78DBB551F382}"/>
    <cellStyle name="Normal 81 2" xfId="8503" xr:uid="{DE48CC39-0186-4371-A28F-FB0FC5C58D5A}"/>
    <cellStyle name="Normal 81 2 10" xfId="27142" xr:uid="{F8616749-455F-4C8E-9AE3-5BEBE702CDD1}"/>
    <cellStyle name="Normal 81 2 11" xfId="36265" xr:uid="{9818DA80-1444-4AFF-9040-E214E2BF4AA2}"/>
    <cellStyle name="Normal 81 2 12" xfId="6394" xr:uid="{AAA6B2A0-413A-4569-813A-821BEE9027AB}"/>
    <cellStyle name="Normal 81 2 2" xfId="20106" xr:uid="{D5996F29-F64F-4E13-AB83-A7E18C22983A}"/>
    <cellStyle name="Normal 81 2 2 2" xfId="20756" xr:uid="{F8917A68-5D62-4D0D-B62C-C20759AE0BD8}"/>
    <cellStyle name="Normal 81 2 2 2 2" xfId="23736" xr:uid="{E1B66CCC-3B0F-4D5B-8B09-BBBB68A5BD76}"/>
    <cellStyle name="Normal 81 2 2 2 2 2" xfId="26365" xr:uid="{33A95AFF-F11C-41CF-88B9-7BDCD452B12F}"/>
    <cellStyle name="Normal 81 2 2 2 2 2 2" xfId="35409" xr:uid="{C199D8F7-A00B-47A7-AC69-E8187EFC48C0}"/>
    <cellStyle name="Normal 81 2 2 2 2 3" xfId="32149" xr:uid="{B034F993-3ED0-4B9B-8B66-4DB412C5A605}"/>
    <cellStyle name="Normal 81 2 2 2 2 4" xfId="39758" xr:uid="{F5ECC615-8C4A-453F-A5C4-B4C3104ACB9D}"/>
    <cellStyle name="Normal 81 2 2 2 3" xfId="24703" xr:uid="{6C08A084-F676-491B-B72E-3801B695E607}"/>
    <cellStyle name="Normal 81 2 2 2 3 2" xfId="33388" xr:uid="{AAD1ABC8-EA51-4898-A894-637CCD278AFF}"/>
    <cellStyle name="Normal 81 2 2 2 3 3" xfId="41750" xr:uid="{6C8FBF83-EC80-4503-80D8-A1EC12BE5186}"/>
    <cellStyle name="Normal 81 2 2 2 4" xfId="22347" xr:uid="{DEEB2324-C279-4115-94E1-B5F6FF53DDE1}"/>
    <cellStyle name="Normal 81 2 2 2 4 2" xfId="30432" xr:uid="{AB70EF60-0A4A-47B9-8C89-3FC5A105C5BA}"/>
    <cellStyle name="Normal 81 2 2 2 5" xfId="28469" xr:uid="{74086CFE-43EC-485A-AAC1-1575272970C0}"/>
    <cellStyle name="Normal 81 2 2 2 6" xfId="37790" xr:uid="{80BB8E91-7409-4300-ACB4-3B0C893228C9}"/>
    <cellStyle name="Normal 81 2 2 3" xfId="20438" xr:uid="{FDBD75B7-E681-4B0F-B732-CF93922BC6D5}"/>
    <cellStyle name="Normal 81 2 2 3 2" xfId="23330" xr:uid="{EBB65AE0-6BDD-4A96-A5A0-219188E7781C}"/>
    <cellStyle name="Normal 81 2 2 3 2 2" xfId="31658" xr:uid="{474CDC41-5A5E-435A-A46E-472F6E9BEFBB}"/>
    <cellStyle name="Normal 81 2 2 3 2 3" xfId="39213" xr:uid="{2D224A37-8085-46B2-8044-F188F0469D48}"/>
    <cellStyle name="Normal 81 2 2 3 3" xfId="25872" xr:uid="{EB5D1A74-B3DD-460A-B1AB-38A09D6A5F70}"/>
    <cellStyle name="Normal 81 2 2 3 3 2" xfId="34828" xr:uid="{3C9D43EB-EDB4-4304-B115-5BE915CDF64C}"/>
    <cellStyle name="Normal 81 2 2 3 3 3" xfId="41197" xr:uid="{EB97DD38-6705-4C6E-A9BC-7B10268B6A11}"/>
    <cellStyle name="Normal 81 2 2 3 4" xfId="21847" xr:uid="{E30D01FC-8828-42E6-9C6D-6A1BBD489DEA}"/>
    <cellStyle name="Normal 81 2 2 3 4 2" xfId="29836" xr:uid="{B2606A32-3C8B-4A59-A5A3-22444E1348FF}"/>
    <cellStyle name="Normal 81 2 2 3 5" xfId="27904" xr:uid="{E8F7E64E-F5C0-448D-9820-1BD149169CC2}"/>
    <cellStyle name="Normal 81 2 2 3 6" xfId="37203" xr:uid="{726613E0-013C-4E4C-87A9-0CFFC1B3077B}"/>
    <cellStyle name="Normal 81 2 2 4" xfId="22908" xr:uid="{8FDBA2D2-73F3-4136-9316-5AECCE3E30CD}"/>
    <cellStyle name="Normal 81 2 2 4 2" xfId="25302" xr:uid="{8889D779-02F8-402F-8D26-628C4C6E87AD}"/>
    <cellStyle name="Normal 81 2 2 4 2 2" xfId="34119" xr:uid="{1099A453-F75E-4101-8F87-D17C3DB0D0FD}"/>
    <cellStyle name="Normal 81 2 2 4 3" xfId="31127" xr:uid="{9B51FA89-13AF-4ED8-B440-8FE9C65F5B9D}"/>
    <cellStyle name="Normal 81 2 2 4 4" xfId="38557" xr:uid="{C5EC5E10-5A6F-4E47-8EFE-756311B26C62}"/>
    <cellStyle name="Normal 81 2 2 5" xfId="24286" xr:uid="{3A82FC63-7EEC-41D6-845D-53E3709A6E3F}"/>
    <cellStyle name="Normal 81 2 2 5 2" xfId="32831" xr:uid="{7D2435DB-4267-400C-83A8-EE3E4161FA08}"/>
    <cellStyle name="Normal 81 2 2 5 3" xfId="40493" xr:uid="{6EB8DF27-00E9-472F-8185-5B23A208DCA9}"/>
    <cellStyle name="Normal 81 2 2 6" xfId="21310" xr:uid="{9EF9476A-3A6E-40B5-A396-5F76193EE8AE}"/>
    <cellStyle name="Normal 81 2 2 6 2" xfId="29229" xr:uid="{D736EFD6-977A-4085-A4FF-8752EE52F2CF}"/>
    <cellStyle name="Normal 81 2 2 7" xfId="27319" xr:uid="{D9496E17-B9AF-46DE-AB6E-1C2D60743C7F}"/>
    <cellStyle name="Normal 81 2 2 8" xfId="36461" xr:uid="{364EC5D1-EA30-47DE-B0B8-2DE7F3AA3F9E}"/>
    <cellStyle name="Normal 81 2 3" xfId="20210" xr:uid="{EB86A871-600B-41C3-ACFC-B0A20991A1C8}"/>
    <cellStyle name="Normal 81 2 3 2" xfId="20867" xr:uid="{0C80534A-19D7-4177-9217-286C7BA2F015}"/>
    <cellStyle name="Normal 81 2 3 2 2" xfId="23860" xr:uid="{7B4BED0F-5EDD-4E0F-BB6F-60B10934B76F}"/>
    <cellStyle name="Normal 81 2 3 2 2 2" xfId="26546" xr:uid="{BB2322E0-C370-4F31-A06B-29CF52E359C7}"/>
    <cellStyle name="Normal 81 2 3 2 2 2 2" xfId="35601" xr:uid="{BD341FD4-9A05-4476-8BAA-7F625D6C21A8}"/>
    <cellStyle name="Normal 81 2 3 2 2 3" xfId="32329" xr:uid="{A038774C-0A05-4F0E-B907-F499728620C2}"/>
    <cellStyle name="Normal 81 2 3 2 2 4" xfId="39946" xr:uid="{1FF68BC6-5F3C-437F-9281-EA2657A4A22C}"/>
    <cellStyle name="Normal 81 2 3 2 3" xfId="24824" xr:uid="{627A8F86-BA08-4597-A7B3-9E365B995320}"/>
    <cellStyle name="Normal 81 2 3 2 3 2" xfId="33571" xr:uid="{C1B3C382-7671-48F8-BB77-3238C8D9AC5A}"/>
    <cellStyle name="Normal 81 2 3 2 3 3" xfId="41930" xr:uid="{4642834D-1BB4-4FD9-8B72-BA0DF87F9423}"/>
    <cellStyle name="Normal 81 2 3 2 4" xfId="22521" xr:uid="{9F9FC508-BFB9-4344-8A50-7B8120F93DBB}"/>
    <cellStyle name="Normal 81 2 3 2 4 2" xfId="30628" xr:uid="{693605BF-80B5-4168-9C6D-F5204DB06B8E}"/>
    <cellStyle name="Normal 81 2 3 2 5" xfId="28652" xr:uid="{130D4E1F-4E30-498D-BF93-F5FCF87FB93E}"/>
    <cellStyle name="Normal 81 2 3 2 6" xfId="37986" xr:uid="{6071550E-DFA1-47C3-BF21-3E0F5F44C7B9}"/>
    <cellStyle name="Normal 81 2 3 3" xfId="20549" xr:uid="{8779C716-384A-4473-B37E-39FA022DF24E}"/>
    <cellStyle name="Normal 81 2 3 3 2" xfId="23506" xr:uid="{99143D3C-7458-494C-A211-B8BCDC6F35A5}"/>
    <cellStyle name="Normal 81 2 3 3 2 2" xfId="31837" xr:uid="{3C386EC2-30FF-4987-98B1-ABBDDEACAFA1}"/>
    <cellStyle name="Normal 81 2 3 3 2 3" xfId="39389" xr:uid="{44B2CFD9-A19B-4F39-AE6C-102753B93E6B}"/>
    <cellStyle name="Normal 81 2 3 3 3" xfId="26052" xr:uid="{59B68341-EA54-4338-A9A8-35F62B6D2B12}"/>
    <cellStyle name="Normal 81 2 3 3 3 2" xfId="35021" xr:uid="{37C8B1DB-F694-46AF-A61C-E0698D761D85}"/>
    <cellStyle name="Normal 81 2 3 3 3 3" xfId="41387" xr:uid="{FC3A1BFC-6A90-4056-87FF-B513991384D1}"/>
    <cellStyle name="Normal 81 2 3 3 4" xfId="22028" xr:uid="{3E26FE5E-3924-4870-9E73-23AF3D37CB16}"/>
    <cellStyle name="Normal 81 2 3 3 4 2" xfId="30039" xr:uid="{51F9260C-24D5-49E0-8E69-7CEEFBB802C1}"/>
    <cellStyle name="Normal 81 2 3 3 5" xfId="28098" xr:uid="{0A742DC6-E1A8-4A5F-B9B3-414EB770095E}"/>
    <cellStyle name="Normal 81 2 3 3 6" xfId="37406" xr:uid="{A1D44A5B-48F6-47D5-8973-F7C6FC668F81}"/>
    <cellStyle name="Normal 81 2 3 4" xfId="23031" xr:uid="{9398CB74-4595-4809-9BD5-866757E25B0A}"/>
    <cellStyle name="Normal 81 2 3 4 2" xfId="25485" xr:uid="{E49EDA0B-9ECD-4765-B633-AACE69767162}"/>
    <cellStyle name="Normal 81 2 3 4 2 2" xfId="34316" xr:uid="{3905FFF5-9F95-4648-B25A-10CE6D57148B}"/>
    <cellStyle name="Normal 81 2 3 4 3" xfId="31309" xr:uid="{9DF8B730-743E-467E-85E1-3F4D374D6137}"/>
    <cellStyle name="Normal 81 2 3 4 4" xfId="38750" xr:uid="{B258E740-2141-4856-8117-0B254D699F2D}"/>
    <cellStyle name="Normal 81 2 3 5" xfId="24466" xr:uid="{36E7FA61-C87A-431E-AC5F-D49443E053EB}"/>
    <cellStyle name="Normal 81 2 3 5 2" xfId="33018" xr:uid="{6F9C603A-5725-45DC-851A-B92DC6F17FA0}"/>
    <cellStyle name="Normal 81 2 3 5 3" xfId="40677" xr:uid="{AB4CA716-A463-4FFC-9662-85F18119956A}"/>
    <cellStyle name="Normal 81 2 3 6" xfId="21490" xr:uid="{AEEA786E-F18A-43CA-98C1-782BCC0BE2E4}"/>
    <cellStyle name="Normal 81 2 3 6 2" xfId="29431" xr:uid="{B266C964-058B-4268-BA9A-4180997EF391}"/>
    <cellStyle name="Normal 81 2 3 7" xfId="27506" xr:uid="{B2D95264-7252-4DBA-9A94-67E9DA5AC029}"/>
    <cellStyle name="Normal 81 2 3 8" xfId="36662" xr:uid="{5C4B61FE-4F98-48F9-AEBA-38A99618C7D5}"/>
    <cellStyle name="Normal 81 2 4" xfId="20940" xr:uid="{39E660AA-1BA5-43A5-936E-18C016E111B6}"/>
    <cellStyle name="Normal 81 2 4 2" xfId="23952" xr:uid="{C3109C0A-C600-42E1-B517-2BAE7883D41F}"/>
    <cellStyle name="Normal 81 2 4 2 2" xfId="26672" xr:uid="{9E4B2742-4FAA-4E5A-88C7-9AB5B28B15FB}"/>
    <cellStyle name="Normal 81 2 4 2 2 2" xfId="35760" xr:uid="{1ADB4165-0A04-4FB3-8C89-AA3C196F91D2}"/>
    <cellStyle name="Normal 81 2 4 2 2 3" xfId="40105" xr:uid="{521B1A8E-A616-4080-98BC-F98A66ABF55E}"/>
    <cellStyle name="Normal 81 2 4 2 3" xfId="32449" xr:uid="{39E7FFC9-3D86-4348-88DE-6B67CD6E56E6}"/>
    <cellStyle name="Normal 81 2 4 2 3 2" xfId="42089" xr:uid="{86443B86-E9A6-4149-A809-695A8B0AEE2D}"/>
    <cellStyle name="Normal 81 2 4 2 4" xfId="38139" xr:uid="{179D9FE7-911C-48FB-99E9-C63FDD2FD076}"/>
    <cellStyle name="Normal 81 2 4 3" xfId="25581" xr:uid="{402217F5-87E6-4038-8E6E-AE19315DC268}"/>
    <cellStyle name="Normal 81 2 4 3 2" xfId="34462" xr:uid="{8D638EDA-DF59-489C-97BF-3CB5776DCFFC}"/>
    <cellStyle name="Normal 81 2 4 3 3" xfId="38893" xr:uid="{7CB21802-C924-4B20-8DF5-A69E0B36F3F1}"/>
    <cellStyle name="Normal 81 2 4 4" xfId="24942" xr:uid="{DBA869AD-EE0F-498A-AB31-2B417ACF4C0B}"/>
    <cellStyle name="Normal 81 2 4 4 2" xfId="33727" xr:uid="{F7C46F88-797C-4804-9EAE-9ACF918C3F6B}"/>
    <cellStyle name="Normal 81 2 4 4 3" xfId="40836" xr:uid="{66A07319-44ED-4F73-8C28-0F9531CC9927}"/>
    <cellStyle name="Normal 81 2 4 5" xfId="22661" xr:uid="{F6FEED3F-9447-4EDF-A194-62F01E0C0BEC}"/>
    <cellStyle name="Normal 81 2 4 5 2" xfId="30792" xr:uid="{DF873CC2-019A-48CA-942C-11EC30D67595}"/>
    <cellStyle name="Normal 81 2 4 6" xfId="28812" xr:uid="{31EA808C-CB3D-4D11-B089-C871F4ABE87B}"/>
    <cellStyle name="Normal 81 2 4 7" xfId="36828" xr:uid="{7188E1CC-AF13-4111-8A3B-3E6AC3618B93}"/>
    <cellStyle name="Normal 81 2 5" xfId="20662" xr:uid="{E9D8CEEA-3593-4EE0-9834-B9B748F6FCD5}"/>
    <cellStyle name="Normal 81 2 5 2" xfId="23629" xr:uid="{C19066FB-008C-461A-8C87-72D794AA347F}"/>
    <cellStyle name="Normal 81 2 5 2 2" xfId="26209" xr:uid="{6A4602D7-8CEE-4353-8007-E910F315AF00}"/>
    <cellStyle name="Normal 81 2 5 2 2 2" xfId="35223" xr:uid="{31C61DD4-8188-41DE-B1B6-1AE3CDFD0890}"/>
    <cellStyle name="Normal 81 2 5 2 3" xfId="31994" xr:uid="{D7E6C676-78B5-470E-A16D-8B4C675143C7}"/>
    <cellStyle name="Normal 81 2 5 2 4" xfId="39576" xr:uid="{3E790313-F6EE-4BAC-9E20-5BC207FB4B77}"/>
    <cellStyle name="Normal 81 2 5 3" xfId="24594" xr:uid="{FD243AB9-6C69-43E6-97C8-1443FE310AFF}"/>
    <cellStyle name="Normal 81 2 5 3 2" xfId="33210" xr:uid="{EC4C94E7-E563-47E6-9921-576972054E88}"/>
    <cellStyle name="Normal 81 2 5 3 3" xfId="41575" xr:uid="{858376D1-28C2-4A9B-AD19-06A15B6A58F8}"/>
    <cellStyle name="Normal 81 2 5 4" xfId="22185" xr:uid="{080D28D3-182D-4FE1-99D3-98B13A3794B0}"/>
    <cellStyle name="Normal 81 2 5 4 2" xfId="30242" xr:uid="{614B1C90-54B6-4BA2-990C-69330C45C92A}"/>
    <cellStyle name="Normal 81 2 5 5" xfId="28291" xr:uid="{72C69C44-4BDF-42FF-B6AD-C33872B1BE92}"/>
    <cellStyle name="Normal 81 2 5 6" xfId="37608" xr:uid="{1462151E-EA01-4EDA-B2AF-8C4599865DBD}"/>
    <cellStyle name="Normal 81 2 6" xfId="20336" xr:uid="{28848E6D-4A25-4745-A1D8-D57E35EA0514}"/>
    <cellStyle name="Normal 81 2 6 2" xfId="23180" xr:uid="{6E3C2E89-D65D-4343-87E9-7F4BE17C11F9}"/>
    <cellStyle name="Normal 81 2 6 2 2" xfId="31491" xr:uid="{2B3F1DAA-D6BD-418F-AA88-30A1FAE54086}"/>
    <cellStyle name="Normal 81 2 6 2 3" xfId="39049" xr:uid="{6A3E4B7C-7A8B-4B8B-AD51-433FD29B0B8D}"/>
    <cellStyle name="Normal 81 2 6 3" xfId="25712" xr:uid="{2CDAD30B-11E4-46C7-9377-44DD8364139C}"/>
    <cellStyle name="Normal 81 2 6 3 2" xfId="34639" xr:uid="{F1ABDB8C-7034-4572-9C7C-FAAC28B4805C}"/>
    <cellStyle name="Normal 81 2 6 3 3" xfId="41011" xr:uid="{1519EB1F-50C5-48FE-96C5-A34A237C71D8}"/>
    <cellStyle name="Normal 81 2 6 4" xfId="21672" xr:uid="{6DD4A6F7-2790-4EAC-9AF1-C2B3A7E2D518}"/>
    <cellStyle name="Normal 81 2 6 4 2" xfId="29637" xr:uid="{D53BE2FC-5FA9-494A-AE39-4AB5CFD43E48}"/>
    <cellStyle name="Normal 81 2 6 5" xfId="27715" xr:uid="{06E65010-8160-446B-B2F9-DD9B911F3D52}"/>
    <cellStyle name="Normal 81 2 6 6" xfId="37005" xr:uid="{67B2B48A-7C38-4848-B28D-F76F10C0412C}"/>
    <cellStyle name="Normal 81 2 7" xfId="22797" xr:uid="{29FCAC72-F598-4A8D-A2EC-C2AA99FC8FBE}"/>
    <cellStyle name="Normal 81 2 7 2" xfId="25134" xr:uid="{59EB01C3-A280-4F6F-A17B-0E3255D65457}"/>
    <cellStyle name="Normal 81 2 7 2 2" xfId="33938" xr:uid="{65E79548-F1DD-4041-ADD2-B11E96EF9ED0}"/>
    <cellStyle name="Normal 81 2 7 3" xfId="30961" xr:uid="{251A24A1-BA4E-4C00-90CA-611260A7054E}"/>
    <cellStyle name="Normal 81 2 7 4" xfId="38381" xr:uid="{C18E7A66-1327-48AE-8124-FF1CFC4BF1BA}"/>
    <cellStyle name="Normal 81 2 8" xfId="24135" xr:uid="{AF7ECCFF-356F-44CE-87F4-6F343E137F83}"/>
    <cellStyle name="Normal 81 2 8 2" xfId="32653" xr:uid="{2B1E0CEC-7800-43E8-90CB-A9D321A11ADA}"/>
    <cellStyle name="Normal 81 2 8 3" xfId="40318" xr:uid="{F01C02AC-BF89-4699-8A57-551AFD1BB828}"/>
    <cellStyle name="Normal 81 2 9" xfId="21140" xr:uid="{5405551A-E91F-43EC-88FC-973F4A3E5E62}"/>
    <cellStyle name="Normal 81 2 9 2" xfId="29031" xr:uid="{0381F134-EC8D-4AD7-972B-72D1F52B8700}"/>
    <cellStyle name="Normal 81 3" xfId="9954" xr:uid="{D33DB3ED-E140-4604-B9FA-A0E5BAC8C4F1}"/>
    <cellStyle name="Normal 81 3 2" xfId="10049" xr:uid="{55003E7B-BE87-4C72-A029-F88054D9B799}"/>
    <cellStyle name="Normal 81 4" xfId="9707" xr:uid="{A72BFB0D-A867-4F08-B36C-4487B8503D92}"/>
    <cellStyle name="Normal 81 5" xfId="9164" xr:uid="{D58D0AC0-FEB7-49A6-ADC6-1D7C058B0032}"/>
    <cellStyle name="Normal 81 6" xfId="6395" xr:uid="{DE47025A-C9EA-425C-88F9-A350B0A24AB3}"/>
    <cellStyle name="Normal 82" xfId="8422" xr:uid="{0E1896A7-BCAE-4D61-A87D-A0F80DB3D5F6}"/>
    <cellStyle name="Normal 82 2" xfId="8504" xr:uid="{18B8D33C-7B8F-41A3-AA0E-217A8067CD10}"/>
    <cellStyle name="Normal 82 2 10" xfId="27143" xr:uid="{CCC08678-5EFA-4772-87D1-82DACD55AFC8}"/>
    <cellStyle name="Normal 82 2 11" xfId="36266" xr:uid="{11F275D6-D94E-4113-9391-60C9AA290AAC}"/>
    <cellStyle name="Normal 82 2 12" xfId="6392" xr:uid="{182E09EB-9D34-4AB5-9E22-E6DE6B54D930}"/>
    <cellStyle name="Normal 82 2 2" xfId="9740" xr:uid="{F031B8C6-1E29-49A4-8140-BFBDE674E8F3}"/>
    <cellStyle name="Normal 82 2 2 2" xfId="20757" xr:uid="{5D63D532-DCCE-4779-9A29-B0E9B69B86D5}"/>
    <cellStyle name="Normal 82 2 2 2 2" xfId="23737" xr:uid="{0BD9BB27-5474-4BE2-BDFA-F9C6DEEF4C21}"/>
    <cellStyle name="Normal 82 2 2 2 2 2" xfId="26366" xr:uid="{83E69F14-E24C-4436-9933-085F3FDF1475}"/>
    <cellStyle name="Normal 82 2 2 2 2 2 2" xfId="35410" xr:uid="{80F90585-45AB-4BC7-A515-A9C690342E7C}"/>
    <cellStyle name="Normal 82 2 2 2 2 3" xfId="32150" xr:uid="{43BD5EA2-697F-4FEB-A85E-53EBF02E1019}"/>
    <cellStyle name="Normal 82 2 2 2 2 4" xfId="39759" xr:uid="{612DBEFE-03D3-40CA-BD3A-8C03C10C191D}"/>
    <cellStyle name="Normal 82 2 2 2 3" xfId="24704" xr:uid="{5E209645-5229-4758-89DC-D31AD19CCD8C}"/>
    <cellStyle name="Normal 82 2 2 2 3 2" xfId="33389" xr:uid="{E588A89D-844E-4996-9EDC-6588D400E965}"/>
    <cellStyle name="Normal 82 2 2 2 3 3" xfId="41751" xr:uid="{F58097D9-2F5F-48CE-BF7D-302289F4DD74}"/>
    <cellStyle name="Normal 82 2 2 2 4" xfId="22348" xr:uid="{F9843292-1D03-4112-8591-A6318F73EDA2}"/>
    <cellStyle name="Normal 82 2 2 2 4 2" xfId="30433" xr:uid="{5BC3BEAA-357B-48A8-8108-07A4090AED3A}"/>
    <cellStyle name="Normal 82 2 2 2 5" xfId="28470" xr:uid="{02BF5922-4FC9-4BAC-A25B-C4BCCA378238}"/>
    <cellStyle name="Normal 82 2 2 2 6" xfId="37791" xr:uid="{687AB9CF-DBD3-4928-9C6D-E1801E2D4CC5}"/>
    <cellStyle name="Normal 82 2 2 3" xfId="20439" xr:uid="{C65FD968-69B7-48E4-B148-95A3480A7622}"/>
    <cellStyle name="Normal 82 2 2 3 2" xfId="23331" xr:uid="{03C49BA2-9642-488C-8F21-20C2895211E8}"/>
    <cellStyle name="Normal 82 2 2 3 2 2" xfId="31659" xr:uid="{6114FE2A-E7D8-4837-9154-9EB45E933591}"/>
    <cellStyle name="Normal 82 2 2 3 2 3" xfId="39214" xr:uid="{98C55C49-3DDA-4319-B270-D69AC9C1518F}"/>
    <cellStyle name="Normal 82 2 2 3 3" xfId="25873" xr:uid="{EFBDC530-E0CE-45E5-8E2B-85A2AB34C02D}"/>
    <cellStyle name="Normal 82 2 2 3 3 2" xfId="34829" xr:uid="{B3916213-A102-4708-9F60-E6469F56F7C8}"/>
    <cellStyle name="Normal 82 2 2 3 3 3" xfId="41198" xr:uid="{21FB0EBF-6093-4F67-B877-D02F79F4DD63}"/>
    <cellStyle name="Normal 82 2 2 3 4" xfId="21848" xr:uid="{58943CEA-8503-4042-87AC-E7EADC925585}"/>
    <cellStyle name="Normal 82 2 2 3 4 2" xfId="29837" xr:uid="{114DD968-1503-4D98-825E-A1BB9EC0F44C}"/>
    <cellStyle name="Normal 82 2 2 3 5" xfId="27905" xr:uid="{005761BF-4BCE-4732-BFF2-58D5F6256715}"/>
    <cellStyle name="Normal 82 2 2 3 6" xfId="37204" xr:uid="{5AA0623E-4917-46ED-A1C8-DFA3220A388D}"/>
    <cellStyle name="Normal 82 2 2 4" xfId="22909" xr:uid="{844DF251-2B2D-42A1-9E42-1B854B743A03}"/>
    <cellStyle name="Normal 82 2 2 4 2" xfId="25303" xr:uid="{4F0BFFDB-CE64-411D-B036-57F06337BFBE}"/>
    <cellStyle name="Normal 82 2 2 4 2 2" xfId="34120" xr:uid="{F167C4A6-9F8E-4D18-814B-831E58737D07}"/>
    <cellStyle name="Normal 82 2 2 4 3" xfId="31128" xr:uid="{B8B0C821-B293-4674-A207-25B7993B4C39}"/>
    <cellStyle name="Normal 82 2 2 4 4" xfId="38558" xr:uid="{6ABFA79E-71A7-41F3-A714-1343652DB2E7}"/>
    <cellStyle name="Normal 82 2 2 5" xfId="24287" xr:uid="{4C1B4597-91AE-4D6B-9D86-67F7BD8869C6}"/>
    <cellStyle name="Normal 82 2 2 5 2" xfId="32832" xr:uid="{E9D9ACF9-92B6-4758-9C6A-7B101426E24C}"/>
    <cellStyle name="Normal 82 2 2 5 3" xfId="40494" xr:uid="{244465D3-4C03-4A8B-8CE1-CB398FE16118}"/>
    <cellStyle name="Normal 82 2 2 6" xfId="21311" xr:uid="{9DBACD0A-F726-4877-BCED-A503D9304112}"/>
    <cellStyle name="Normal 82 2 2 6 2" xfId="29230" xr:uid="{DD663586-5EE2-4646-A4CD-C0230884FAF6}"/>
    <cellStyle name="Normal 82 2 2 7" xfId="27320" xr:uid="{B8160CB4-0FFF-49DC-8E17-02D3B7624AE1}"/>
    <cellStyle name="Normal 82 2 2 8" xfId="36462" xr:uid="{FA17C93E-B421-4A38-BD17-F64028DAAE35}"/>
    <cellStyle name="Normal 82 2 2 9" xfId="20107" xr:uid="{DC529CB0-D047-4BDC-A3F9-2D1180C0DFAD}"/>
    <cellStyle name="Normal 82 2 3" xfId="9263" xr:uid="{05F66F9D-6CE6-4ACE-AFBC-05E1E6ABD9DC}"/>
    <cellStyle name="Normal 82 2 3 2" xfId="20868" xr:uid="{019C54EC-5EE6-4A7D-B23E-573883CC0D18}"/>
    <cellStyle name="Normal 82 2 3 2 2" xfId="23861" xr:uid="{3D62A7BE-2216-41B5-8A76-841FBFEE138E}"/>
    <cellStyle name="Normal 82 2 3 2 2 2" xfId="26547" xr:uid="{2F391185-86F0-4891-A0B5-B976E27BE4E9}"/>
    <cellStyle name="Normal 82 2 3 2 2 2 2" xfId="35602" xr:uid="{941EE2AF-EE68-4F4A-A192-240FEB4FF307}"/>
    <cellStyle name="Normal 82 2 3 2 2 3" xfId="32330" xr:uid="{8D222BB4-49C1-48DD-AEAD-B5E4B6B30540}"/>
    <cellStyle name="Normal 82 2 3 2 2 4" xfId="39947" xr:uid="{CEE0A545-7F70-44A2-9061-C5B03442499E}"/>
    <cellStyle name="Normal 82 2 3 2 3" xfId="24825" xr:uid="{64E899EE-EFDA-42B5-B6D1-8420B4EA8358}"/>
    <cellStyle name="Normal 82 2 3 2 3 2" xfId="33572" xr:uid="{48C026A7-D5ED-4915-BE32-6248CB5A1484}"/>
    <cellStyle name="Normal 82 2 3 2 3 3" xfId="41931" xr:uid="{94B61348-D22E-4BA1-AA21-CACF2D5ACA9B}"/>
    <cellStyle name="Normal 82 2 3 2 4" xfId="22522" xr:uid="{9108CC54-0559-49E0-86E3-276002A5128B}"/>
    <cellStyle name="Normal 82 2 3 2 4 2" xfId="30629" xr:uid="{B52F5ECA-A045-40BC-AF8A-C9177A14169F}"/>
    <cellStyle name="Normal 82 2 3 2 5" xfId="28653" xr:uid="{44E36DB9-C193-42B4-8A28-CC5441FC8D31}"/>
    <cellStyle name="Normal 82 2 3 2 6" xfId="37987" xr:uid="{E8E87C0A-0430-4B33-B13B-B18B75DD4447}"/>
    <cellStyle name="Normal 82 2 3 3" xfId="20550" xr:uid="{EA16BCED-64D6-4E87-9617-E2E28130F998}"/>
    <cellStyle name="Normal 82 2 3 3 2" xfId="23507" xr:uid="{1846101B-3AC5-4111-B899-CD4262C79FE8}"/>
    <cellStyle name="Normal 82 2 3 3 2 2" xfId="31838" xr:uid="{0C21A7F5-EB3A-440F-A50A-AF282511C6CF}"/>
    <cellStyle name="Normal 82 2 3 3 2 3" xfId="39390" xr:uid="{C1C28B2C-DE4E-4A86-91A8-CDFF5FB02374}"/>
    <cellStyle name="Normal 82 2 3 3 3" xfId="26053" xr:uid="{18F34657-3CAB-47AF-B182-4FD9A3EC68EA}"/>
    <cellStyle name="Normal 82 2 3 3 3 2" xfId="35022" xr:uid="{84C71311-2DF3-49E2-A497-76F78FE7E7EF}"/>
    <cellStyle name="Normal 82 2 3 3 3 3" xfId="41388" xr:uid="{80B1DDFC-E9AD-4D7B-BF32-9AAE888FD320}"/>
    <cellStyle name="Normal 82 2 3 3 4" xfId="22029" xr:uid="{C6F14A54-716E-4969-8D5E-22960EC1364C}"/>
    <cellStyle name="Normal 82 2 3 3 4 2" xfId="30040" xr:uid="{6D8292E7-DEC6-4D27-ACD9-009CD0E7D7AB}"/>
    <cellStyle name="Normal 82 2 3 3 5" xfId="28099" xr:uid="{107EB41F-F438-4028-B66C-21D52FD3916B}"/>
    <cellStyle name="Normal 82 2 3 3 6" xfId="37407" xr:uid="{CF145D49-7CB0-4DD3-BD02-0CD5A00FD6EB}"/>
    <cellStyle name="Normal 82 2 3 4" xfId="23032" xr:uid="{174F17FB-12AF-433B-A5A3-2859A3BCBECF}"/>
    <cellStyle name="Normal 82 2 3 4 2" xfId="25486" xr:uid="{134A7C14-185C-4BDE-8E45-AB3D2DC1A8B1}"/>
    <cellStyle name="Normal 82 2 3 4 2 2" xfId="34317" xr:uid="{9185FCCD-2CE6-472F-952B-0388A98B32C6}"/>
    <cellStyle name="Normal 82 2 3 4 3" xfId="31310" xr:uid="{50AF736C-5A48-4360-9D10-E159CCFEBDF5}"/>
    <cellStyle name="Normal 82 2 3 4 4" xfId="38751" xr:uid="{06DEB36F-AF66-4217-8E4A-C9E152CD66A3}"/>
    <cellStyle name="Normal 82 2 3 5" xfId="24467" xr:uid="{1250019F-7D24-47C6-966B-7F895674D31C}"/>
    <cellStyle name="Normal 82 2 3 5 2" xfId="33019" xr:uid="{9FD1060E-6D56-4A14-BB86-46E7C96A9AE6}"/>
    <cellStyle name="Normal 82 2 3 5 3" xfId="40678" xr:uid="{32907FE7-49F4-4DA7-A59B-55FDDDA8942E}"/>
    <cellStyle name="Normal 82 2 3 6" xfId="21491" xr:uid="{A500CD5C-A183-42A1-9D21-A050A95C52EB}"/>
    <cellStyle name="Normal 82 2 3 6 2" xfId="29432" xr:uid="{97E287DF-AC98-402B-846C-CD0252C73736}"/>
    <cellStyle name="Normal 82 2 3 7" xfId="27507" xr:uid="{1CD4097C-AB5C-46EC-9641-522AD8BE0C66}"/>
    <cellStyle name="Normal 82 2 3 8" xfId="36663" xr:uid="{BB6C02AA-E0F2-4A40-8C33-64DFC60F2005}"/>
    <cellStyle name="Normal 82 2 3 9" xfId="20211" xr:uid="{BD89782E-633C-4B5D-AFF5-0F12BB211501}"/>
    <cellStyle name="Normal 82 2 4" xfId="20941" xr:uid="{CEC52722-50A0-454B-8293-168703F61567}"/>
    <cellStyle name="Normal 82 2 4 2" xfId="23953" xr:uid="{AECCCF22-BBA1-48D6-B527-BCC4858425F4}"/>
    <cellStyle name="Normal 82 2 4 2 2" xfId="26673" xr:uid="{07C349E2-343E-4D9F-8D0C-422A23299734}"/>
    <cellStyle name="Normal 82 2 4 2 2 2" xfId="35761" xr:uid="{25E900D8-FA9A-4E34-BC68-04DBCAE70BDC}"/>
    <cellStyle name="Normal 82 2 4 2 2 3" xfId="40106" xr:uid="{6A99F420-1664-4554-869A-66EF517B620E}"/>
    <cellStyle name="Normal 82 2 4 2 3" xfId="32450" xr:uid="{649910CC-5CD9-4376-9842-BCF23CBD8BD7}"/>
    <cellStyle name="Normal 82 2 4 2 3 2" xfId="42090" xr:uid="{5C1F6E64-8675-4D74-B281-7BF200126B9D}"/>
    <cellStyle name="Normal 82 2 4 2 4" xfId="38140" xr:uid="{DD389DCC-5892-4349-A29D-207D23D469F4}"/>
    <cellStyle name="Normal 82 2 4 3" xfId="25582" xr:uid="{E668CECB-B5BF-4942-BA9F-100FA248E016}"/>
    <cellStyle name="Normal 82 2 4 3 2" xfId="34463" xr:uid="{FEF7079D-5BE9-4A68-8D48-3E0D39E7E4C0}"/>
    <cellStyle name="Normal 82 2 4 3 3" xfId="38894" xr:uid="{F6FC7621-7097-47B8-B59E-3C8513851678}"/>
    <cellStyle name="Normal 82 2 4 4" xfId="24943" xr:uid="{216200F6-8130-4FD0-91F1-E314306A6D4D}"/>
    <cellStyle name="Normal 82 2 4 4 2" xfId="33728" xr:uid="{5F4F8B00-AC2D-4BDD-8077-6A3761B3423E}"/>
    <cellStyle name="Normal 82 2 4 4 3" xfId="40837" xr:uid="{E4BC30B0-7C1C-41F6-943A-FE91E4FB4CAF}"/>
    <cellStyle name="Normal 82 2 4 5" xfId="22662" xr:uid="{B1D48400-A645-48DD-A0F9-2EAED29F253E}"/>
    <cellStyle name="Normal 82 2 4 5 2" xfId="30793" xr:uid="{0F15CE08-327A-46D2-BB95-818F8127C53E}"/>
    <cellStyle name="Normal 82 2 4 6" xfId="28813" xr:uid="{1B52AA84-14E0-4A5A-BDC8-0AE11557C7FE}"/>
    <cellStyle name="Normal 82 2 4 7" xfId="36829" xr:uid="{B10AA06A-4202-4950-A996-60B3B4F30690}"/>
    <cellStyle name="Normal 82 2 5" xfId="20663" xr:uid="{E0E0B29E-DE2D-4E5B-8559-ECD36A454CEE}"/>
    <cellStyle name="Normal 82 2 5 2" xfId="23630" xr:uid="{95F7A34D-444B-4C01-9176-F09DD0324F95}"/>
    <cellStyle name="Normal 82 2 5 2 2" xfId="26210" xr:uid="{F56264C4-A147-4871-B996-13841AFB9AEA}"/>
    <cellStyle name="Normal 82 2 5 2 2 2" xfId="35224" xr:uid="{E5CB0EEE-1231-41BE-B9BE-15F058858524}"/>
    <cellStyle name="Normal 82 2 5 2 3" xfId="31995" xr:uid="{EA504CE7-EC2A-4DC3-ACCF-BD9BCFAAAFAF}"/>
    <cellStyle name="Normal 82 2 5 2 4" xfId="39577" xr:uid="{0977807D-AC41-4807-9067-EDFDAF0DEC73}"/>
    <cellStyle name="Normal 82 2 5 3" xfId="24595" xr:uid="{6C2F79DE-0B8A-4975-945D-750FE7A0CEF7}"/>
    <cellStyle name="Normal 82 2 5 3 2" xfId="33211" xr:uid="{70D019C3-9B0C-4D2A-9BB8-594393A80984}"/>
    <cellStyle name="Normal 82 2 5 3 3" xfId="41576" xr:uid="{EBECF58F-31FF-4A6C-9B60-D6356A950850}"/>
    <cellStyle name="Normal 82 2 5 4" xfId="22186" xr:uid="{0281C8EA-1E89-4D9B-B65A-A16A960F3190}"/>
    <cellStyle name="Normal 82 2 5 4 2" xfId="30243" xr:uid="{1EADB4E9-7D5C-4D4C-A015-C7AD19E069C5}"/>
    <cellStyle name="Normal 82 2 5 5" xfId="28292" xr:uid="{5955CEB0-766C-47CC-B9A7-F208C24F17DF}"/>
    <cellStyle name="Normal 82 2 5 6" xfId="37609" xr:uid="{BD7CC3B4-691F-45B4-82F4-028218877C0E}"/>
    <cellStyle name="Normal 82 2 6" xfId="20337" xr:uid="{1B5C806B-1DB2-4349-B0CC-E96CEB41342F}"/>
    <cellStyle name="Normal 82 2 6 2" xfId="23181" xr:uid="{5E99CA1B-2631-4851-B214-0C4E1C45D116}"/>
    <cellStyle name="Normal 82 2 6 2 2" xfId="31492" xr:uid="{7131AC33-DFB7-4338-8B1D-386D6C392244}"/>
    <cellStyle name="Normal 82 2 6 2 3" xfId="39050" xr:uid="{DC62F8E4-F4C4-44F8-9D44-79D51612A825}"/>
    <cellStyle name="Normal 82 2 6 3" xfId="25713" xr:uid="{B69F5C44-03EE-4166-A185-578500FDC1B4}"/>
    <cellStyle name="Normal 82 2 6 3 2" xfId="34640" xr:uid="{A588C364-F98D-4A54-B6F8-16DFDBC764EF}"/>
    <cellStyle name="Normal 82 2 6 3 3" xfId="41012" xr:uid="{772571B7-F5D7-40B7-8029-C74DF94F5338}"/>
    <cellStyle name="Normal 82 2 6 4" xfId="21673" xr:uid="{6B3528C2-86DE-48F4-A399-0AC4B8916D2D}"/>
    <cellStyle name="Normal 82 2 6 4 2" xfId="29638" xr:uid="{520826F8-ECD4-48EA-933C-59DB5740C688}"/>
    <cellStyle name="Normal 82 2 6 5" xfId="27716" xr:uid="{95095C4F-2F85-4374-B76F-D9555B842D19}"/>
    <cellStyle name="Normal 82 2 6 6" xfId="37006" xr:uid="{01892608-2971-45EB-8FFD-5FA88EDE9C18}"/>
    <cellStyle name="Normal 82 2 7" xfId="22798" xr:uid="{FA59C38F-0A21-44BE-9F70-7565CFF1417B}"/>
    <cellStyle name="Normal 82 2 7 2" xfId="25135" xr:uid="{B7333127-D41A-4349-AC85-197EE3BCA741}"/>
    <cellStyle name="Normal 82 2 7 2 2" xfId="33939" xr:uid="{C39F17DF-D158-414F-9DB7-95647BB6CE1C}"/>
    <cellStyle name="Normal 82 2 7 3" xfId="30962" xr:uid="{A684C97C-3AA7-402C-BF8E-EE5506B11C63}"/>
    <cellStyle name="Normal 82 2 7 4" xfId="38382" xr:uid="{DAD697F1-FFBD-410C-83EB-CC972A279C14}"/>
    <cellStyle name="Normal 82 2 8" xfId="24136" xr:uid="{1882A370-9A49-4326-98A0-3FF06A774CE8}"/>
    <cellStyle name="Normal 82 2 8 2" xfId="32654" xr:uid="{94E66CCF-3467-4A10-8D96-9A30E2FD0FDC}"/>
    <cellStyle name="Normal 82 2 8 3" xfId="40319" xr:uid="{44D9DDB6-37A7-4082-8368-487564E78504}"/>
    <cellStyle name="Normal 82 2 9" xfId="21141" xr:uid="{EDB91CD3-162A-4160-868E-DDA2DE34DB25}"/>
    <cellStyle name="Normal 82 2 9 2" xfId="29032" xr:uid="{9B6F2631-039B-44C9-8BD1-EC1C3901D3FE}"/>
    <cellStyle name="Normal 82 3" xfId="9956" xr:uid="{467EF602-91B8-408E-AD26-579280F76C70}"/>
    <cellStyle name="Normal 82 3 2" xfId="10050" xr:uid="{13312D40-90CB-4BC5-B7E1-C5E9C933167A}"/>
    <cellStyle name="Normal 82 4" xfId="9709" xr:uid="{BC4D4232-6DD5-4035-8F1B-B05617546997}"/>
    <cellStyle name="Normal 82 5" xfId="9223" xr:uid="{E164C481-4AD9-4AD0-9D1F-2F89AA6F6EED}"/>
    <cellStyle name="Normal 82 6" xfId="6393" xr:uid="{A3D60284-91E8-41BB-9BFF-2A393A5755BA}"/>
    <cellStyle name="Normal 83" xfId="8424" xr:uid="{B11F9739-D5E2-4784-9C03-B48F80BBDFEF}"/>
    <cellStyle name="Normal 83 2" xfId="8505" xr:uid="{C813E489-000C-4537-89D1-CED4E13FB521}"/>
    <cellStyle name="Normal 83 2 10" xfId="27144" xr:uid="{91F5B948-5397-405F-9E40-FB05287BB834}"/>
    <cellStyle name="Normal 83 2 11" xfId="36267" xr:uid="{3D80097A-F774-419A-877C-E22DB6DB492C}"/>
    <cellStyle name="Normal 83 2 12" xfId="6390" xr:uid="{3484FEF5-9588-4F02-854D-F26559964E67}"/>
    <cellStyle name="Normal 83 2 2" xfId="9741" xr:uid="{F962B53B-7148-4085-A67B-A3C9778020BE}"/>
    <cellStyle name="Normal 83 2 2 2" xfId="20758" xr:uid="{9AE6AE3A-7CF5-4D22-90B6-EEF51F6299F8}"/>
    <cellStyle name="Normal 83 2 2 2 2" xfId="23738" xr:uid="{52BABDBC-9976-41C9-8FD3-61E9FC2744C6}"/>
    <cellStyle name="Normal 83 2 2 2 2 2" xfId="26367" xr:uid="{60BD5B52-4B5C-4C64-A88A-92B52CEE9478}"/>
    <cellStyle name="Normal 83 2 2 2 2 2 2" xfId="35411" xr:uid="{7D013187-EE07-46E7-8D57-0E683C93471D}"/>
    <cellStyle name="Normal 83 2 2 2 2 3" xfId="32151" xr:uid="{015B888B-FA78-4678-89ED-5F17B7B11882}"/>
    <cellStyle name="Normal 83 2 2 2 2 4" xfId="39760" xr:uid="{8019BC60-1C45-4C00-9ED8-167610F6EC46}"/>
    <cellStyle name="Normal 83 2 2 2 3" xfId="24705" xr:uid="{7C90A6FA-9C92-4D14-83E3-A51CDB679CFF}"/>
    <cellStyle name="Normal 83 2 2 2 3 2" xfId="33390" xr:uid="{FF36641F-908E-4AC3-BB2E-0A4C70538EAC}"/>
    <cellStyle name="Normal 83 2 2 2 3 3" xfId="41752" xr:uid="{4177DAA8-68F3-4E68-BA22-67EFBFFF4D02}"/>
    <cellStyle name="Normal 83 2 2 2 4" xfId="22349" xr:uid="{185E1EC9-751A-4A89-8885-6F783E3AEA55}"/>
    <cellStyle name="Normal 83 2 2 2 4 2" xfId="30434" xr:uid="{879D7577-FACA-4145-96AC-E7E4B9312546}"/>
    <cellStyle name="Normal 83 2 2 2 5" xfId="28471" xr:uid="{2DDBBCD8-AAB8-4C12-9F89-87CCC6AE822C}"/>
    <cellStyle name="Normal 83 2 2 2 6" xfId="37792" xr:uid="{D5C4762C-0DBC-4C66-8766-4707D7449FA6}"/>
    <cellStyle name="Normal 83 2 2 3" xfId="20440" xr:uid="{D4187483-779E-46A2-9846-E28BAF9EF93C}"/>
    <cellStyle name="Normal 83 2 2 3 2" xfId="23332" xr:uid="{45E5348B-905A-4797-8CCE-5E0914A78F80}"/>
    <cellStyle name="Normal 83 2 2 3 2 2" xfId="31660" xr:uid="{AC3387D1-3BC7-41E6-8545-5FEA1AE69559}"/>
    <cellStyle name="Normal 83 2 2 3 2 3" xfId="39215" xr:uid="{5B894147-69DB-4C77-A99D-6A6F3BB57343}"/>
    <cellStyle name="Normal 83 2 2 3 3" xfId="25874" xr:uid="{EE20B0D2-74FD-44F4-B38C-8F434B2D056B}"/>
    <cellStyle name="Normal 83 2 2 3 3 2" xfId="34830" xr:uid="{A2A03EBB-7EA7-4509-A676-DE6910870A76}"/>
    <cellStyle name="Normal 83 2 2 3 3 3" xfId="41199" xr:uid="{7657BA26-BF25-4344-BE35-F1F28271E128}"/>
    <cellStyle name="Normal 83 2 2 3 4" xfId="21849" xr:uid="{694FA13F-E93C-4301-B93B-3C0C10B5AA04}"/>
    <cellStyle name="Normal 83 2 2 3 4 2" xfId="29838" xr:uid="{D95E1B57-5E7D-4773-82BE-B65EAC523088}"/>
    <cellStyle name="Normal 83 2 2 3 5" xfId="27906" xr:uid="{DA9B2CDA-2003-4FD2-9557-661C259CEB83}"/>
    <cellStyle name="Normal 83 2 2 3 6" xfId="37205" xr:uid="{D432BC0D-B0A3-4561-A780-AB4140FF2365}"/>
    <cellStyle name="Normal 83 2 2 4" xfId="22910" xr:uid="{7154296B-6481-4D5C-8C06-6C5AB3A30016}"/>
    <cellStyle name="Normal 83 2 2 4 2" xfId="25304" xr:uid="{480EFCD7-A82A-4303-A9E1-E1B856BBA081}"/>
    <cellStyle name="Normal 83 2 2 4 2 2" xfId="34121" xr:uid="{29153F4E-9736-4BAF-8D36-FFF8FA1F76B5}"/>
    <cellStyle name="Normal 83 2 2 4 3" xfId="31129" xr:uid="{9F3125DE-6D28-49F5-91AC-BE510C86F97A}"/>
    <cellStyle name="Normal 83 2 2 4 4" xfId="38559" xr:uid="{AB6CBEF9-B8B7-4843-840B-6D767D3BEB7E}"/>
    <cellStyle name="Normal 83 2 2 5" xfId="24288" xr:uid="{F9F67B18-7AD7-4268-96CF-91BCEB11DE45}"/>
    <cellStyle name="Normal 83 2 2 5 2" xfId="32833" xr:uid="{ED728B56-63FB-4F5B-A849-D54640EAAB35}"/>
    <cellStyle name="Normal 83 2 2 5 3" xfId="40495" xr:uid="{83AB74C5-DE66-42FC-8213-AFA1EE8DED67}"/>
    <cellStyle name="Normal 83 2 2 6" xfId="21312" xr:uid="{0D615B01-224A-497D-8646-399A51615B85}"/>
    <cellStyle name="Normal 83 2 2 6 2" xfId="29231" xr:uid="{AB7EF88D-369F-41E5-BB74-CC7C574CCEB7}"/>
    <cellStyle name="Normal 83 2 2 7" xfId="27321" xr:uid="{3398F990-9C5D-4F59-AC9B-6F93ECBAB8D5}"/>
    <cellStyle name="Normal 83 2 2 8" xfId="36463" xr:uid="{48328EE8-A433-48D7-B41E-49BCA0C5C466}"/>
    <cellStyle name="Normal 83 2 2 9" xfId="20108" xr:uid="{54E675DD-5FAB-43AD-B9F4-98BA77E69B03}"/>
    <cellStyle name="Normal 83 2 3" xfId="9330" xr:uid="{318BD28A-08F1-4F03-A811-FFF33CE60E15}"/>
    <cellStyle name="Normal 83 2 3 2" xfId="20869" xr:uid="{775AF87B-0595-43A4-886D-E1C69BB5656D}"/>
    <cellStyle name="Normal 83 2 3 2 2" xfId="23862" xr:uid="{7B4E9643-6B19-4C00-B7F4-8697E67EE4DA}"/>
    <cellStyle name="Normal 83 2 3 2 2 2" xfId="26548" xr:uid="{2E739740-DD4F-406A-93A2-6FCA84E7D0BC}"/>
    <cellStyle name="Normal 83 2 3 2 2 2 2" xfId="35603" xr:uid="{3B2158D2-5653-4813-9EB3-B0C4B838EA28}"/>
    <cellStyle name="Normal 83 2 3 2 2 3" xfId="32331" xr:uid="{65574A35-DE5F-4582-AB34-438A0CAF7387}"/>
    <cellStyle name="Normal 83 2 3 2 2 4" xfId="39948" xr:uid="{E83AAB1B-6904-41BC-894A-C4AC4D8BEE66}"/>
    <cellStyle name="Normal 83 2 3 2 3" xfId="24826" xr:uid="{8EF1A3B8-23B1-4904-B2B7-25554C0D7A3C}"/>
    <cellStyle name="Normal 83 2 3 2 3 2" xfId="33573" xr:uid="{F89CB11A-35DB-471E-972A-7A36E432EEA7}"/>
    <cellStyle name="Normal 83 2 3 2 3 3" xfId="41932" xr:uid="{10D440C0-8443-4C0C-8CE0-CF6567A66555}"/>
    <cellStyle name="Normal 83 2 3 2 4" xfId="22523" xr:uid="{BFED265F-CDA0-4F22-921A-3F994748555B}"/>
    <cellStyle name="Normal 83 2 3 2 4 2" xfId="30630" xr:uid="{D6459778-9744-4FE7-85CB-F26227C5A115}"/>
    <cellStyle name="Normal 83 2 3 2 5" xfId="28654" xr:uid="{C9B97BCB-DB21-4259-810D-ACF6C75B2A47}"/>
    <cellStyle name="Normal 83 2 3 2 6" xfId="37988" xr:uid="{DAEE9376-9A5D-4FF0-97C4-CC2840C8EA3C}"/>
    <cellStyle name="Normal 83 2 3 3" xfId="20551" xr:uid="{B429F71A-F9D1-4478-80BF-C9A93EEDD1A8}"/>
    <cellStyle name="Normal 83 2 3 3 2" xfId="23508" xr:uid="{692422AE-6210-49E7-A675-3E6052EAA915}"/>
    <cellStyle name="Normal 83 2 3 3 2 2" xfId="31839" xr:uid="{9969B75A-F8F3-4FA1-80A1-D0EBF1E80F9D}"/>
    <cellStyle name="Normal 83 2 3 3 2 3" xfId="39391" xr:uid="{15BB82C7-3AFD-453B-9828-559C9A9872E2}"/>
    <cellStyle name="Normal 83 2 3 3 3" xfId="26054" xr:uid="{1C3C879C-CC1C-4B28-888E-445913662B35}"/>
    <cellStyle name="Normal 83 2 3 3 3 2" xfId="35023" xr:uid="{129F6281-37C0-4426-AB74-6D202210F9C5}"/>
    <cellStyle name="Normal 83 2 3 3 3 3" xfId="41389" xr:uid="{CC9C8D53-0506-4983-86DE-ABC82B342A01}"/>
    <cellStyle name="Normal 83 2 3 3 4" xfId="22030" xr:uid="{E8AFB892-7BE0-40E0-8FB2-86D3D59401F6}"/>
    <cellStyle name="Normal 83 2 3 3 4 2" xfId="30041" xr:uid="{C4BC6700-8CC1-4CDC-8E6B-3771297AD935}"/>
    <cellStyle name="Normal 83 2 3 3 5" xfId="28100" xr:uid="{7CABEEC4-EBA4-4866-97D9-E5DF72AB9598}"/>
    <cellStyle name="Normal 83 2 3 3 6" xfId="37408" xr:uid="{35C08E1F-A7B4-4CC8-BDB3-8C17A0CBE1A8}"/>
    <cellStyle name="Normal 83 2 3 4" xfId="23033" xr:uid="{2B310D6F-DE71-48CE-842A-CAF1D9CB1156}"/>
    <cellStyle name="Normal 83 2 3 4 2" xfId="25487" xr:uid="{A902EF17-A6C5-4DE0-97E5-6B40D5F682AD}"/>
    <cellStyle name="Normal 83 2 3 4 2 2" xfId="34318" xr:uid="{AD779B7F-70D6-46A1-9463-ACE708CD3925}"/>
    <cellStyle name="Normal 83 2 3 4 3" xfId="31311" xr:uid="{658A1596-502D-4ACD-B6C1-4813ED511FAF}"/>
    <cellStyle name="Normal 83 2 3 4 4" xfId="38752" xr:uid="{C10FACAC-929A-4353-88E2-722C56E2A892}"/>
    <cellStyle name="Normal 83 2 3 5" xfId="24468" xr:uid="{2416439E-426D-47A1-85F2-4CE71E953C61}"/>
    <cellStyle name="Normal 83 2 3 5 2" xfId="33020" xr:uid="{B15ACBFC-B5E1-4878-A5CB-A06375AFC78F}"/>
    <cellStyle name="Normal 83 2 3 5 3" xfId="40679" xr:uid="{7CC3AE33-E7DE-4100-9081-72DA677A6713}"/>
    <cellStyle name="Normal 83 2 3 6" xfId="21492" xr:uid="{A9A8AC8B-D208-4E97-B25D-5C5CC23632D7}"/>
    <cellStyle name="Normal 83 2 3 6 2" xfId="29433" xr:uid="{C1B75C18-A30C-415F-B12C-4C677F2B332D}"/>
    <cellStyle name="Normal 83 2 3 7" xfId="27508" xr:uid="{DA59721D-2703-4724-89F5-90513216A979}"/>
    <cellStyle name="Normal 83 2 3 8" xfId="36664" xr:uid="{206597B1-8ADC-4A0F-919F-1F90CD033531}"/>
    <cellStyle name="Normal 83 2 3 9" xfId="20212" xr:uid="{F19A0B2D-B432-40F0-A531-BD57BCA97780}"/>
    <cellStyle name="Normal 83 2 4" xfId="20942" xr:uid="{95EDA659-6DF1-4455-A511-CB6E8647D9AB}"/>
    <cellStyle name="Normal 83 2 4 2" xfId="23954" xr:uid="{BE236049-3652-44FD-A069-E2477C669925}"/>
    <cellStyle name="Normal 83 2 4 2 2" xfId="26674" xr:uid="{4C8B6BD6-458A-45AC-A50F-D72EE9BE42C5}"/>
    <cellStyle name="Normal 83 2 4 2 2 2" xfId="35762" xr:uid="{BBC1EAD6-5C22-436E-88FE-039A62307EA1}"/>
    <cellStyle name="Normal 83 2 4 2 2 3" xfId="40107" xr:uid="{1A8D2189-2182-4509-846C-5FB9DC58E1AD}"/>
    <cellStyle name="Normal 83 2 4 2 3" xfId="32451" xr:uid="{78CEEA9B-BF28-43E6-8B8F-33E7182651A9}"/>
    <cellStyle name="Normal 83 2 4 2 3 2" xfId="42091" xr:uid="{DEF37550-1291-4F0F-B2C1-4AA2E98929BC}"/>
    <cellStyle name="Normal 83 2 4 2 4" xfId="38141" xr:uid="{5093ED57-5C0A-4FB6-99C8-D1FC78AE8ABA}"/>
    <cellStyle name="Normal 83 2 4 3" xfId="25583" xr:uid="{9856DA3C-B637-44D9-AB0E-BC3E6E26C237}"/>
    <cellStyle name="Normal 83 2 4 3 2" xfId="34464" xr:uid="{A66898C9-C5D6-4DD1-901C-812564E24FB3}"/>
    <cellStyle name="Normal 83 2 4 3 3" xfId="38895" xr:uid="{4E0FE91E-28F3-4129-9F14-26C09F341041}"/>
    <cellStyle name="Normal 83 2 4 4" xfId="24944" xr:uid="{FFE241FC-35B9-43C9-938E-11BA3B6C9BD5}"/>
    <cellStyle name="Normal 83 2 4 4 2" xfId="33729" xr:uid="{967351F2-6425-402C-9142-3BD1FCD7942F}"/>
    <cellStyle name="Normal 83 2 4 4 3" xfId="40838" xr:uid="{2B8833E4-2F47-4F96-9F94-E6731F71D847}"/>
    <cellStyle name="Normal 83 2 4 5" xfId="22663" xr:uid="{7D0D18A6-0E58-436A-9816-B0A7F0C814BD}"/>
    <cellStyle name="Normal 83 2 4 5 2" xfId="30794" xr:uid="{A4DDD0BD-65E9-4F36-828B-95AC913340FF}"/>
    <cellStyle name="Normal 83 2 4 6" xfId="28814" xr:uid="{9026982E-53D0-4F75-A632-E6133B335A14}"/>
    <cellStyle name="Normal 83 2 4 7" xfId="36830" xr:uid="{771FDDA7-94D5-442A-AB07-F5CE1A723474}"/>
    <cellStyle name="Normal 83 2 5" xfId="20664" xr:uid="{18298F3C-A7CF-4335-9F12-5E163C7921EB}"/>
    <cellStyle name="Normal 83 2 5 2" xfId="23631" xr:uid="{89B582E6-BF90-4286-A61B-E16F907C7DF3}"/>
    <cellStyle name="Normal 83 2 5 2 2" xfId="26211" xr:uid="{96CC7945-2845-4537-96B7-206E5205CAC7}"/>
    <cellStyle name="Normal 83 2 5 2 2 2" xfId="35225" xr:uid="{95844F23-41FC-4C20-89CE-CA2510D08C3C}"/>
    <cellStyle name="Normal 83 2 5 2 3" xfId="31996" xr:uid="{E4F6BF6D-E69C-4A65-A4CA-BEF84C50E616}"/>
    <cellStyle name="Normal 83 2 5 2 4" xfId="39578" xr:uid="{57343F2D-2237-4F2F-8A12-7F8A1CCE9139}"/>
    <cellStyle name="Normal 83 2 5 3" xfId="24596" xr:uid="{9D979977-BAC9-439D-809C-990C527296E0}"/>
    <cellStyle name="Normal 83 2 5 3 2" xfId="33212" xr:uid="{DEDAC5DD-2078-4367-A7A1-97A71E4725E6}"/>
    <cellStyle name="Normal 83 2 5 3 3" xfId="41577" xr:uid="{FAE65334-91D0-4767-9CC1-F320D0F84D9D}"/>
    <cellStyle name="Normal 83 2 5 4" xfId="22187" xr:uid="{A9DEA06C-F28D-4442-B276-C323F9DD34DB}"/>
    <cellStyle name="Normal 83 2 5 4 2" xfId="30244" xr:uid="{1CBEE5F5-D978-475A-9939-6C2022ECF4E6}"/>
    <cellStyle name="Normal 83 2 5 5" xfId="28293" xr:uid="{B78A2D3E-9FEB-41E5-9712-E7A84978C326}"/>
    <cellStyle name="Normal 83 2 5 6" xfId="37610" xr:uid="{9ED5B874-8238-4353-865E-72021C4B7F10}"/>
    <cellStyle name="Normal 83 2 6" xfId="20338" xr:uid="{E8ADEAA0-AB11-4BD6-9EB4-206B1B4EFE7A}"/>
    <cellStyle name="Normal 83 2 6 2" xfId="23182" xr:uid="{9AD8BF24-14AE-4296-BC0D-9DF44CAA5A37}"/>
    <cellStyle name="Normal 83 2 6 2 2" xfId="31493" xr:uid="{C8FA8177-2117-4BD4-9B03-9FB9D73F2722}"/>
    <cellStyle name="Normal 83 2 6 2 3" xfId="39051" xr:uid="{7F0F45C3-AB13-4D9D-8AF0-B995B2CD3E7F}"/>
    <cellStyle name="Normal 83 2 6 3" xfId="25714" xr:uid="{0AF5E198-F10D-4872-A365-A45E8594804A}"/>
    <cellStyle name="Normal 83 2 6 3 2" xfId="34641" xr:uid="{06C34928-4AFB-4D6C-B753-24F20F054428}"/>
    <cellStyle name="Normal 83 2 6 3 3" xfId="41013" xr:uid="{BD86A9ED-251C-48BF-9F7B-B47AA47E36CE}"/>
    <cellStyle name="Normal 83 2 6 4" xfId="21674" xr:uid="{A9384377-41C2-4FF0-9A04-AAA022F880D3}"/>
    <cellStyle name="Normal 83 2 6 4 2" xfId="29639" xr:uid="{FB6DD943-41D4-41A7-86A2-06A632CDA860}"/>
    <cellStyle name="Normal 83 2 6 5" xfId="27717" xr:uid="{D1F60B4C-9AC5-4C04-A586-468D55C560D3}"/>
    <cellStyle name="Normal 83 2 6 6" xfId="37007" xr:uid="{C2872EA6-D0F8-4A9C-B69A-DD2AC0D55C95}"/>
    <cellStyle name="Normal 83 2 7" xfId="22799" xr:uid="{5ACB5A3C-D4B0-4C66-B74A-20D64E195DA4}"/>
    <cellStyle name="Normal 83 2 7 2" xfId="25136" xr:uid="{5050BFD0-1639-43CF-B2CC-CA83C9D9C288}"/>
    <cellStyle name="Normal 83 2 7 2 2" xfId="33940" xr:uid="{23EB811E-2819-4B86-9E76-3196ECB01ACC}"/>
    <cellStyle name="Normal 83 2 7 3" xfId="30963" xr:uid="{0C23E613-FCD5-4035-BAD5-854EACA79977}"/>
    <cellStyle name="Normal 83 2 7 4" xfId="38383" xr:uid="{1EA4262C-06EC-43E4-9BE6-4F8E8860C859}"/>
    <cellStyle name="Normal 83 2 8" xfId="24137" xr:uid="{06BB83EA-F5A0-4716-BBC5-C3318BBB7E06}"/>
    <cellStyle name="Normal 83 2 8 2" xfId="32655" xr:uid="{121F169B-3987-44CA-BA26-1F9314AB53FA}"/>
    <cellStyle name="Normal 83 2 8 3" xfId="40320" xr:uid="{61E5BD50-63C0-4D45-81D3-CA9ADB4A771F}"/>
    <cellStyle name="Normal 83 2 9" xfId="21142" xr:uid="{ABDC9B51-8430-403E-8B5B-38A87AFC7AC4}"/>
    <cellStyle name="Normal 83 2 9 2" xfId="29033" xr:uid="{1F8CF975-E9C9-44D3-816C-53FB4783DF2E}"/>
    <cellStyle name="Normal 83 3" xfId="9958" xr:uid="{A12A21FA-AF06-41CC-A2DE-E1ACF9005AD9}"/>
    <cellStyle name="Normal 83 3 2" xfId="10051" xr:uid="{FC50BAB8-EBD8-4CF7-A0D1-D28946868A3C}"/>
    <cellStyle name="Normal 83 4" xfId="9711" xr:uid="{D3915B24-D589-43E2-B978-10CCDFEB3333}"/>
    <cellStyle name="Normal 83 5" xfId="9226" xr:uid="{3FCECA1A-C994-4046-A687-E3F9BC55489E}"/>
    <cellStyle name="Normal 83 6" xfId="6391" xr:uid="{2E06AB0E-6D04-4C4C-B20A-CBB5B9DDDCAC}"/>
    <cellStyle name="Normal 84" xfId="8426" xr:uid="{16416569-F195-45D7-96F2-2FCB3740673A}"/>
    <cellStyle name="Normal 84 2" xfId="8506" xr:uid="{878D5D41-5C77-4B39-B771-17CF0BE7755B}"/>
    <cellStyle name="Normal 84 2 2" xfId="9742" xr:uid="{2AE27215-4508-4F31-A9E6-CF24670034A2}"/>
    <cellStyle name="Normal 84 2 3" xfId="9332" xr:uid="{95D71FAE-BC7E-45B0-AC32-7E89611F9C80}"/>
    <cellStyle name="Normal 84 3" xfId="9380" xr:uid="{3450679A-E420-44BD-B88F-77ECE3EFE5F9}"/>
    <cellStyle name="Normal 84 3 2" xfId="10052" xr:uid="{3501C5AD-0809-46BA-84C9-3E2752C7562C}"/>
    <cellStyle name="Normal 84 3 3" xfId="9960" xr:uid="{72DBEF06-A3AE-4A3C-80D2-641070BEF442}"/>
    <cellStyle name="Normal 84 4" xfId="9713" xr:uid="{AE393F72-17C9-4F13-9FD6-25323807F6B0}"/>
    <cellStyle name="Normal 84 5" xfId="9228" xr:uid="{0EB49BE8-E81F-4DAD-82CC-1279CABAC7A1}"/>
    <cellStyle name="Normal 84 6" xfId="6389" xr:uid="{C4E6E028-90D0-49F6-B361-739ECD4A12AA}"/>
    <cellStyle name="Normal 85" xfId="8428" xr:uid="{8BDAED0F-B2CB-4DB2-BFD9-7854E15A73D5}"/>
    <cellStyle name="Normal 85 2" xfId="8507" xr:uid="{3CD00D81-E016-4667-9DCF-D8D3D5EBB4EE}"/>
    <cellStyle name="Normal 85 2 2" xfId="9743" xr:uid="{1893FC92-96B0-4234-9513-41F7DCB131BD}"/>
    <cellStyle name="Normal 85 2 3" xfId="9384" xr:uid="{52B48438-8B92-49D2-97FD-507A062F002F}"/>
    <cellStyle name="Normal 85 3" xfId="9962" xr:uid="{1E96E75A-D6D7-45E6-8DE9-53548B310DE5}"/>
    <cellStyle name="Normal 85 3 2" xfId="10053" xr:uid="{CB4D7432-CE87-45AF-8BB1-8D327B4EF36B}"/>
    <cellStyle name="Normal 85 4" xfId="9715" xr:uid="{C9FD4210-1983-403D-9049-E281812299AD}"/>
    <cellStyle name="Normal 85 5" xfId="9338" xr:uid="{19B35C1E-BF45-4A92-9B85-BECCA95BF5EB}"/>
    <cellStyle name="Normal 85 6" xfId="6361" xr:uid="{C70A21E9-349D-46E0-A5EE-77CC0C05FF3E}"/>
    <cellStyle name="Normal 86" xfId="8430" xr:uid="{55BBC6E5-5FD5-4B9C-809A-EB81FB018731}"/>
    <cellStyle name="Normal 86 2" xfId="8508" xr:uid="{CAA38674-6496-4055-83D3-65BF43FE063B}"/>
    <cellStyle name="Normal 86 3" xfId="9964" xr:uid="{76C548CA-5E4B-4299-97ED-862D79B68F6F}"/>
    <cellStyle name="Normal 86 3 2" xfId="10054" xr:uid="{9F05BAFE-1E00-4F57-88D6-D70959A3404C}"/>
    <cellStyle name="Normal 86 4" xfId="9717" xr:uid="{6EBF42E8-60F1-410B-9E51-72A277ECE105}"/>
    <cellStyle name="Normal 86 5" xfId="9339" xr:uid="{A4C8C913-159B-4A9B-83A6-C61FEE350D43}"/>
    <cellStyle name="Normal 86 5 2" xfId="11848" xr:uid="{F0F3237B-0667-45CB-A3D8-54A7D4857543}"/>
    <cellStyle name="Normal 86 5 2 2" xfId="15427" xr:uid="{2F18F4BF-170A-411E-A763-CEDBE490B879}"/>
    <cellStyle name="Normal 86 5 2 3" xfId="18954" xr:uid="{5B432A22-28C7-472D-88F7-F78C0E48612A}"/>
    <cellStyle name="Normal 86 5 3" xfId="14018" xr:uid="{1F40206B-576E-452F-AD28-F669F70698D2}"/>
    <cellStyle name="Normal 86 5 4" xfId="17550" xr:uid="{161141D9-8443-4B2B-9029-C935AD15CAEE}"/>
    <cellStyle name="Normal 86 6" xfId="6344" xr:uid="{09092993-59C3-450A-A587-935F9263ECA0}"/>
    <cellStyle name="Normal 87" xfId="8432" xr:uid="{67F0A3E0-8453-4FEE-B5E9-B9C52A196EB8}"/>
    <cellStyle name="Normal 87 2" xfId="8509" xr:uid="{E12FC74D-26DB-4419-BC3B-6162F7B802E6}"/>
    <cellStyle name="Normal 87 2 10" xfId="27145" xr:uid="{BEAB55BC-CFE1-49AE-8C97-4AC19969B785}"/>
    <cellStyle name="Normal 87 2 11" xfId="36268" xr:uid="{1C962D2D-8447-4413-B5B6-58529897A21A}"/>
    <cellStyle name="Normal 87 2 12" xfId="19999" xr:uid="{4DB6E135-156F-4731-A0C5-AD147EAA615C}"/>
    <cellStyle name="Normal 87 2 2" xfId="9744" xr:uid="{4BDBCD0B-15DA-4902-9AEB-0566D6E3567B}"/>
    <cellStyle name="Normal 87 2 2 2" xfId="20759" xr:uid="{0A9097DE-C44A-47BF-B058-AA481EDB8D1D}"/>
    <cellStyle name="Normal 87 2 2 2 2" xfId="23739" xr:uid="{4A596A7F-BE35-407D-A0E0-8DC96778CC3F}"/>
    <cellStyle name="Normal 87 2 2 2 2 2" xfId="26368" xr:uid="{54914586-5D59-4F87-949C-DF7463DFED35}"/>
    <cellStyle name="Normal 87 2 2 2 2 2 2" xfId="35412" xr:uid="{B354200E-B188-47D5-BFC9-A128DAB6B289}"/>
    <cellStyle name="Normal 87 2 2 2 2 3" xfId="32152" xr:uid="{B2121F9D-0B29-4CAE-90B8-DE607E295DFB}"/>
    <cellStyle name="Normal 87 2 2 2 2 4" xfId="39761" xr:uid="{5D335C42-CA87-4948-9942-55B61BA575F2}"/>
    <cellStyle name="Normal 87 2 2 2 3" xfId="24706" xr:uid="{F5750E6F-12D7-4F26-A909-634183EAB392}"/>
    <cellStyle name="Normal 87 2 2 2 3 2" xfId="33391" xr:uid="{CA9FFBAD-E9BD-49EB-8630-FA784D876452}"/>
    <cellStyle name="Normal 87 2 2 2 3 3" xfId="41753" xr:uid="{75D2351E-38E2-402D-879C-859EC0B1FDCE}"/>
    <cellStyle name="Normal 87 2 2 2 4" xfId="22350" xr:uid="{D4B16147-4A51-4AEC-9A5D-0853CEED417D}"/>
    <cellStyle name="Normal 87 2 2 2 4 2" xfId="30435" xr:uid="{D21FCB91-C9EE-407D-A9DE-709B1EDB864C}"/>
    <cellStyle name="Normal 87 2 2 2 5" xfId="28472" xr:uid="{9D7AE26C-248B-4042-9F53-14B867C1F286}"/>
    <cellStyle name="Normal 87 2 2 2 6" xfId="37793" xr:uid="{761D4030-1661-4421-BAB0-5F9386EB7C9E}"/>
    <cellStyle name="Normal 87 2 2 3" xfId="20441" xr:uid="{399C06EC-06EE-45F6-BC4E-8C27C275E3A2}"/>
    <cellStyle name="Normal 87 2 2 3 2" xfId="23333" xr:uid="{8F757256-FED1-4677-9847-9C51563E5320}"/>
    <cellStyle name="Normal 87 2 2 3 2 2" xfId="31661" xr:uid="{708E8155-9602-46D7-A13F-D48748045404}"/>
    <cellStyle name="Normal 87 2 2 3 2 3" xfId="39216" xr:uid="{4E705094-A0F9-4777-A054-486AB6F5F32D}"/>
    <cellStyle name="Normal 87 2 2 3 3" xfId="25875" xr:uid="{97428A0A-803A-4693-A36B-CA492BD5AF10}"/>
    <cellStyle name="Normal 87 2 2 3 3 2" xfId="34831" xr:uid="{76D1CC27-738F-4FAA-B5FD-058E2B966207}"/>
    <cellStyle name="Normal 87 2 2 3 3 3" xfId="41200" xr:uid="{42C2C079-0134-43F5-8A52-BB939708CC23}"/>
    <cellStyle name="Normal 87 2 2 3 4" xfId="21850" xr:uid="{085A34DE-DA4B-4D3D-90A4-FF4AE5291B31}"/>
    <cellStyle name="Normal 87 2 2 3 4 2" xfId="29839" xr:uid="{B837BF64-6A2B-4A6A-A0A2-33CAE638260E}"/>
    <cellStyle name="Normal 87 2 2 3 5" xfId="27907" xr:uid="{C283E861-67C2-4833-A388-574DA9F59FF8}"/>
    <cellStyle name="Normal 87 2 2 3 6" xfId="37206" xr:uid="{6FF22C0B-3499-45C3-B9EF-77309CAD6939}"/>
    <cellStyle name="Normal 87 2 2 4" xfId="22911" xr:uid="{BD83C744-B8B9-4F9C-B780-ABB7F92BE71B}"/>
    <cellStyle name="Normal 87 2 2 4 2" xfId="25305" xr:uid="{A326A27F-3236-469B-A7F1-241BCD0AB7B1}"/>
    <cellStyle name="Normal 87 2 2 4 2 2" xfId="34122" xr:uid="{6E9B77FD-FEC1-4BE1-A577-43429C0A8DA2}"/>
    <cellStyle name="Normal 87 2 2 4 3" xfId="31130" xr:uid="{D31D560D-6D6E-476C-ADE2-0A2E55E2CCAB}"/>
    <cellStyle name="Normal 87 2 2 4 4" xfId="38560" xr:uid="{8B4763C4-B380-4591-B23B-CCADEFD9510B}"/>
    <cellStyle name="Normal 87 2 2 5" xfId="24289" xr:uid="{F8BCE87C-1720-4B8A-AA11-1BA4C55F8E44}"/>
    <cellStyle name="Normal 87 2 2 5 2" xfId="32834" xr:uid="{07F3650C-3917-4FDE-8C1D-390690C55D22}"/>
    <cellStyle name="Normal 87 2 2 5 3" xfId="40496" xr:uid="{1A550E8D-6703-4E3F-9568-30E362877940}"/>
    <cellStyle name="Normal 87 2 2 6" xfId="21313" xr:uid="{3BA99918-F569-494B-A792-982F0CAB78C3}"/>
    <cellStyle name="Normal 87 2 2 6 2" xfId="29232" xr:uid="{6785081C-1C11-4A73-9D54-98BC5B64E664}"/>
    <cellStyle name="Normal 87 2 2 7" xfId="27322" xr:uid="{633C3A62-BA8A-4E4E-98A2-80FF01012F1C}"/>
    <cellStyle name="Normal 87 2 2 8" xfId="36464" xr:uid="{3D5698F4-5EEB-4C80-B9FF-76915F863D7A}"/>
    <cellStyle name="Normal 87 2 2 9" xfId="20109" xr:uid="{3E4FF495-C7B4-4284-A8A4-6AB354DDD96C}"/>
    <cellStyle name="Normal 87 2 3" xfId="9381" xr:uid="{F68376BD-9F0E-4D59-BC02-075DA6BA9D89}"/>
    <cellStyle name="Normal 87 2 3 2" xfId="20870" xr:uid="{75B950F7-F621-4ECE-A720-D32E1359C609}"/>
    <cellStyle name="Normal 87 2 3 2 2" xfId="23863" xr:uid="{40B67D4A-40A3-4CDF-BAAA-7A6FD0003C27}"/>
    <cellStyle name="Normal 87 2 3 2 2 2" xfId="26549" xr:uid="{33454E32-A580-4F32-86C2-4E7EAFBE5F4A}"/>
    <cellStyle name="Normal 87 2 3 2 2 2 2" xfId="35604" xr:uid="{BFCC9FA7-BB50-418A-B35C-25B91B5DE978}"/>
    <cellStyle name="Normal 87 2 3 2 2 3" xfId="32332" xr:uid="{85DCF414-0F4E-4210-9FE0-FE89AC15D331}"/>
    <cellStyle name="Normal 87 2 3 2 2 4" xfId="39949" xr:uid="{B9034CFC-808C-4719-ADC6-9B437DE7A267}"/>
    <cellStyle name="Normal 87 2 3 2 3" xfId="24827" xr:uid="{88CDA896-0955-4461-85CC-A9A2823049A5}"/>
    <cellStyle name="Normal 87 2 3 2 3 2" xfId="33574" xr:uid="{95201372-B0CF-428C-BBD7-4AB7A92A465C}"/>
    <cellStyle name="Normal 87 2 3 2 3 3" xfId="41933" xr:uid="{A0207416-3FDA-4424-ADEF-68295FA151B6}"/>
    <cellStyle name="Normal 87 2 3 2 4" xfId="22524" xr:uid="{D4883415-0DC1-4A9E-A037-435F1674FCB2}"/>
    <cellStyle name="Normal 87 2 3 2 4 2" xfId="30631" xr:uid="{CCC2090B-512A-455D-B4AB-76724A681DE8}"/>
    <cellStyle name="Normal 87 2 3 2 5" xfId="28655" xr:uid="{9ECFB1AE-B820-49F0-88B1-5137AE8DCD84}"/>
    <cellStyle name="Normal 87 2 3 2 6" xfId="37989" xr:uid="{E328FF7E-25E3-4BE9-8E68-E2633849621E}"/>
    <cellStyle name="Normal 87 2 3 3" xfId="20552" xr:uid="{0271F87A-973B-4CE6-BF6D-DEA9B210177F}"/>
    <cellStyle name="Normal 87 2 3 3 2" xfId="23509" xr:uid="{5AFF465A-0821-46A2-91F8-9A626FB46E03}"/>
    <cellStyle name="Normal 87 2 3 3 2 2" xfId="31840" xr:uid="{2D2BC598-BB25-418C-9079-FA5B3D7732CB}"/>
    <cellStyle name="Normal 87 2 3 3 2 3" xfId="39392" xr:uid="{5702CED3-D392-4316-A570-740B5119727D}"/>
    <cellStyle name="Normal 87 2 3 3 3" xfId="26055" xr:uid="{A8BEABCD-E670-440F-9A9F-FEF66E9EE10A}"/>
    <cellStyle name="Normal 87 2 3 3 3 2" xfId="35024" xr:uid="{F45E703C-BF7E-4166-9388-E44FD3A48C31}"/>
    <cellStyle name="Normal 87 2 3 3 3 3" xfId="41390" xr:uid="{22E0A65D-DE51-4A59-BE2B-E15C1B84E431}"/>
    <cellStyle name="Normal 87 2 3 3 4" xfId="22031" xr:uid="{A9BE3ED9-9A46-4BA2-881B-70FCF8D65E88}"/>
    <cellStyle name="Normal 87 2 3 3 4 2" xfId="30042" xr:uid="{7BC0E8B7-2A2F-496F-8CF9-D11664A54E07}"/>
    <cellStyle name="Normal 87 2 3 3 5" xfId="28101" xr:uid="{57669ABF-12EC-4B53-9192-3B3026A9B393}"/>
    <cellStyle name="Normal 87 2 3 3 6" xfId="37409" xr:uid="{15F59692-5EA0-4567-829D-9D3A168786B1}"/>
    <cellStyle name="Normal 87 2 3 4" xfId="23034" xr:uid="{790E31A9-D451-4230-8D16-E47866341F5A}"/>
    <cellStyle name="Normal 87 2 3 4 2" xfId="25488" xr:uid="{DAF99BF5-4E44-40A7-AE86-835A30B908E9}"/>
    <cellStyle name="Normal 87 2 3 4 2 2" xfId="34319" xr:uid="{2E07F946-CA80-4362-B723-8D73E942595C}"/>
    <cellStyle name="Normal 87 2 3 4 3" xfId="31312" xr:uid="{BCE44B62-0509-4784-9E34-1471E6CCDF56}"/>
    <cellStyle name="Normal 87 2 3 4 4" xfId="38753" xr:uid="{87C33EC1-BC82-4A46-BE02-1737501E2990}"/>
    <cellStyle name="Normal 87 2 3 5" xfId="24469" xr:uid="{332A0BB9-1D2F-4A26-8ECC-E96E42361A60}"/>
    <cellStyle name="Normal 87 2 3 5 2" xfId="33021" xr:uid="{92FFCFC9-2A06-47B9-B761-076AFD4F07A4}"/>
    <cellStyle name="Normal 87 2 3 5 3" xfId="40680" xr:uid="{DE91D090-F998-4B71-8822-18AF514D58FD}"/>
    <cellStyle name="Normal 87 2 3 6" xfId="21493" xr:uid="{8448EB57-3B65-494E-8A46-976177521970}"/>
    <cellStyle name="Normal 87 2 3 6 2" xfId="29434" xr:uid="{A94D2EEE-9F7F-4723-AD10-7E9BC1DBA7FD}"/>
    <cellStyle name="Normal 87 2 3 7" xfId="27509" xr:uid="{120929B5-EE11-4700-A8A6-0D5602AC893A}"/>
    <cellStyle name="Normal 87 2 3 8" xfId="36665" xr:uid="{635BAB3B-4C1D-4EEE-811D-6A9C75EAC258}"/>
    <cellStyle name="Normal 87 2 3 9" xfId="20213" xr:uid="{5EA6FF29-4B13-493E-A18D-3BE7F1193979}"/>
    <cellStyle name="Normal 87 2 4" xfId="20943" xr:uid="{4C4CE97A-AD75-4D39-86E0-4AA27F1492B7}"/>
    <cellStyle name="Normal 87 2 4 2" xfId="23955" xr:uid="{194701D1-5293-4D76-8204-3EAFD013781E}"/>
    <cellStyle name="Normal 87 2 4 2 2" xfId="26675" xr:uid="{1FAD9937-48F3-4E99-BAFC-ED70A93A30CE}"/>
    <cellStyle name="Normal 87 2 4 2 2 2" xfId="35763" xr:uid="{AB8DA5F8-E6A3-460D-88EC-92B529E715B5}"/>
    <cellStyle name="Normal 87 2 4 2 2 3" xfId="40108" xr:uid="{0279C790-998C-4918-97D2-1C5B9C564262}"/>
    <cellStyle name="Normal 87 2 4 2 3" xfId="32452" xr:uid="{565A3C71-E643-4313-A6FB-01B3BD32DEDE}"/>
    <cellStyle name="Normal 87 2 4 2 3 2" xfId="42092" xr:uid="{AA1AD35D-4D30-47C5-95D1-FF5C1DDF3536}"/>
    <cellStyle name="Normal 87 2 4 2 4" xfId="38142" xr:uid="{30807B29-6D86-42E4-B850-59ADCE22358D}"/>
    <cellStyle name="Normal 87 2 4 3" xfId="25584" xr:uid="{F178581B-FC31-4A70-B6FB-EFFD346E34D0}"/>
    <cellStyle name="Normal 87 2 4 3 2" xfId="34465" xr:uid="{CFE4FB42-BB49-473F-84A6-1C77ECAC53CA}"/>
    <cellStyle name="Normal 87 2 4 3 3" xfId="38896" xr:uid="{02BD754D-9983-41B1-AAF9-3868BA2B1D38}"/>
    <cellStyle name="Normal 87 2 4 4" xfId="24945" xr:uid="{C158C279-9580-4D24-881A-0B62AD644F04}"/>
    <cellStyle name="Normal 87 2 4 4 2" xfId="33730" xr:uid="{645A3735-2EE2-4873-83B0-4976891E0866}"/>
    <cellStyle name="Normal 87 2 4 4 3" xfId="40839" xr:uid="{DBAED6ED-5631-4C39-BE5D-9C67CC92FD97}"/>
    <cellStyle name="Normal 87 2 4 5" xfId="22664" xr:uid="{96EAFD00-D9AE-4C29-8A63-B813CA7409C5}"/>
    <cellStyle name="Normal 87 2 4 5 2" xfId="30795" xr:uid="{EF93CAF8-C846-4A4D-B495-E61EC95D005A}"/>
    <cellStyle name="Normal 87 2 4 6" xfId="28815" xr:uid="{BB8F54F8-96A8-42F4-81AD-33858EBE2786}"/>
    <cellStyle name="Normal 87 2 4 7" xfId="36831" xr:uid="{56789E54-5824-4F67-9F20-5E180A595556}"/>
    <cellStyle name="Normal 87 2 5" xfId="20665" xr:uid="{B2749F34-E1F0-41F0-A7DA-C4275894AF7B}"/>
    <cellStyle name="Normal 87 2 5 2" xfId="23632" xr:uid="{B26E5ADC-9B75-49C3-A6FA-FD351E26EA65}"/>
    <cellStyle name="Normal 87 2 5 2 2" xfId="26212" xr:uid="{974E1378-FA7B-44FA-A7AB-7540095A464C}"/>
    <cellStyle name="Normal 87 2 5 2 2 2" xfId="35226" xr:uid="{94A801B9-98F0-4C8E-B315-C779E37C18B0}"/>
    <cellStyle name="Normal 87 2 5 2 3" xfId="31997" xr:uid="{00B81D52-4097-4B94-AEEB-CB90E280AA6B}"/>
    <cellStyle name="Normal 87 2 5 2 4" xfId="39579" xr:uid="{2DE80BC4-B7BD-460A-B06A-10493094D162}"/>
    <cellStyle name="Normal 87 2 5 3" xfId="24597" xr:uid="{78948304-24D7-4260-BEE8-69286528C015}"/>
    <cellStyle name="Normal 87 2 5 3 2" xfId="33213" xr:uid="{659A2650-0324-4B31-A675-88596D8D6408}"/>
    <cellStyle name="Normal 87 2 5 3 3" xfId="41578" xr:uid="{A21466A4-869C-4185-8497-9700D7D453E2}"/>
    <cellStyle name="Normal 87 2 5 4" xfId="22188" xr:uid="{C40EF1BE-95E1-48DA-9FDC-37C349B599C1}"/>
    <cellStyle name="Normal 87 2 5 4 2" xfId="30245" xr:uid="{FB0C2118-7A6F-49D0-9868-D6D11BBF4BB2}"/>
    <cellStyle name="Normal 87 2 5 5" xfId="28294" xr:uid="{6262F80F-FF96-405B-9070-83331EFDD29F}"/>
    <cellStyle name="Normal 87 2 5 6" xfId="37611" xr:uid="{310B3628-A358-4084-8A95-A84A4E853218}"/>
    <cellStyle name="Normal 87 2 6" xfId="20339" xr:uid="{32AB2D3B-B6BC-49B5-A2E9-2A7A3803D4A5}"/>
    <cellStyle name="Normal 87 2 6 2" xfId="23183" xr:uid="{5906AA3F-B3FB-40A9-897C-9E1E45F67714}"/>
    <cellStyle name="Normal 87 2 6 2 2" xfId="31494" xr:uid="{E1ABC577-18F7-4021-A8A2-4D8CF2C13E48}"/>
    <cellStyle name="Normal 87 2 6 2 3" xfId="39052" xr:uid="{72C10812-6399-49EF-8F66-03C3105046A0}"/>
    <cellStyle name="Normal 87 2 6 3" xfId="25715" xr:uid="{BA02AE22-6D63-4981-B845-075B31778799}"/>
    <cellStyle name="Normal 87 2 6 3 2" xfId="34642" xr:uid="{DABCE263-998B-46D4-A1FA-96A52EC9A5C9}"/>
    <cellStyle name="Normal 87 2 6 3 3" xfId="41014" xr:uid="{334380E2-6E0F-4AE6-B895-1AEAA733DFFE}"/>
    <cellStyle name="Normal 87 2 6 4" xfId="21675" xr:uid="{B0E2E057-153F-4607-B294-3E2C3DE0E101}"/>
    <cellStyle name="Normal 87 2 6 4 2" xfId="29640" xr:uid="{24E3A344-A29B-4730-AF76-969191F8244E}"/>
    <cellStyle name="Normal 87 2 6 5" xfId="27718" xr:uid="{1733AFF1-6385-4852-BCB6-D2E01D7E7AB8}"/>
    <cellStyle name="Normal 87 2 6 6" xfId="37008" xr:uid="{BAE3095C-C2D1-4300-A4B0-78655B7794DA}"/>
    <cellStyle name="Normal 87 2 7" xfId="22800" xr:uid="{AA813FD9-158D-43E2-98EE-BE9CF7855E47}"/>
    <cellStyle name="Normal 87 2 7 2" xfId="25137" xr:uid="{E15E9616-6E30-452D-A44A-8422B400F7DB}"/>
    <cellStyle name="Normal 87 2 7 2 2" xfId="33941" xr:uid="{697CA043-D0A5-4926-A4C8-4F40B7AB6A81}"/>
    <cellStyle name="Normal 87 2 7 3" xfId="30964" xr:uid="{9C65D946-AAC0-4B64-93F5-949338FBABE5}"/>
    <cellStyle name="Normal 87 2 7 4" xfId="38384" xr:uid="{4C45CC1F-61FE-444A-A388-A6E737FB5251}"/>
    <cellStyle name="Normal 87 2 8" xfId="24138" xr:uid="{B6752747-EBFD-4ABE-913D-7BE5A59EE470}"/>
    <cellStyle name="Normal 87 2 8 2" xfId="32656" xr:uid="{8B4BFE9B-545C-4376-A504-81AB4CC27C0A}"/>
    <cellStyle name="Normal 87 2 8 3" xfId="40321" xr:uid="{F4F86FE9-A2D6-466A-B0DF-BB475E2BB5B0}"/>
    <cellStyle name="Normal 87 2 9" xfId="21143" xr:uid="{492B4013-109D-4B39-B957-F17AC38F56E1}"/>
    <cellStyle name="Normal 87 2 9 2" xfId="29034" xr:uid="{CA9E8EDB-B225-4346-A796-6CCB59A1F818}"/>
    <cellStyle name="Normal 87 3" xfId="9966" xr:uid="{C10DA459-64CB-4C9E-96D2-930D7D0D836B}"/>
    <cellStyle name="Normal 87 3 2" xfId="10055" xr:uid="{AF29C843-AA07-4A8A-89F8-55A9B6D214BF}"/>
    <cellStyle name="Normal 87 4" xfId="9719" xr:uid="{3009BE5D-AB25-4804-B195-0BF821791B65}"/>
    <cellStyle name="Normal 87 5" xfId="9335" xr:uid="{DD76EC0E-8045-4AC1-88D7-5EF31D8642CE}"/>
    <cellStyle name="Normal 87 6" xfId="19998" xr:uid="{FF5B1253-FD72-42E9-B493-08F8712085CB}"/>
    <cellStyle name="Normal 88" xfId="8434" xr:uid="{5317C468-1EAC-47D1-84BF-072A4DBB8640}"/>
    <cellStyle name="Normal 88 2" xfId="8510" xr:uid="{2F801425-8406-4358-BCE3-10893AB24321}"/>
    <cellStyle name="Normal 88 2 10" xfId="27146" xr:uid="{50C30A13-6AB4-4D46-A8CC-8DCFE6A14DA5}"/>
    <cellStyle name="Normal 88 2 11" xfId="36269" xr:uid="{70051E1D-8719-4C2A-B4AA-B3DE51F66675}"/>
    <cellStyle name="Normal 88 2 12" xfId="20001" xr:uid="{3097BF4F-6420-4375-8CC9-24F753ABCB64}"/>
    <cellStyle name="Normal 88 2 2" xfId="20110" xr:uid="{B7FA65F9-996F-4145-A268-D98026B38673}"/>
    <cellStyle name="Normal 88 2 2 2" xfId="20760" xr:uid="{A9A2BEAE-CD4E-49CD-BACD-951D1D61E5E3}"/>
    <cellStyle name="Normal 88 2 2 2 2" xfId="23740" xr:uid="{61EEC500-68D2-4F9B-A6D6-170C93685636}"/>
    <cellStyle name="Normal 88 2 2 2 2 2" xfId="26369" xr:uid="{70AAE9CE-D989-40B8-90FE-2F1B3E5D4260}"/>
    <cellStyle name="Normal 88 2 2 2 2 2 2" xfId="35413" xr:uid="{AC34DE86-DFA9-4FC3-9E04-662DA6D8F8ED}"/>
    <cellStyle name="Normal 88 2 2 2 2 3" xfId="32153" xr:uid="{B61B71B7-493B-40DA-BF83-F1008C8050B8}"/>
    <cellStyle name="Normal 88 2 2 2 2 4" xfId="39762" xr:uid="{6AD15FD3-7A72-4868-BF23-EA674C256598}"/>
    <cellStyle name="Normal 88 2 2 2 3" xfId="24707" xr:uid="{8DCB3CA8-59FC-494B-9694-F95184BE6767}"/>
    <cellStyle name="Normal 88 2 2 2 3 2" xfId="33392" xr:uid="{817516CE-AC18-4C07-9E37-D020DF9B9761}"/>
    <cellStyle name="Normal 88 2 2 2 3 3" xfId="41754" xr:uid="{DD140458-E036-4BBF-8582-AC0DF7AABDED}"/>
    <cellStyle name="Normal 88 2 2 2 4" xfId="22351" xr:uid="{86970BF8-FD5E-41D3-ACE3-78486EB7BFB7}"/>
    <cellStyle name="Normal 88 2 2 2 4 2" xfId="30436" xr:uid="{DEAF1260-713D-44B6-844E-4C5A6CC00E38}"/>
    <cellStyle name="Normal 88 2 2 2 5" xfId="28473" xr:uid="{4306583F-895F-446E-841C-B786D2FD3EC6}"/>
    <cellStyle name="Normal 88 2 2 2 6" xfId="37794" xr:uid="{3B18B051-9A80-45D4-ADA4-AEB83076CD55}"/>
    <cellStyle name="Normal 88 2 2 3" xfId="20442" xr:uid="{215D003C-E020-4AC1-BBD8-AE0D21630751}"/>
    <cellStyle name="Normal 88 2 2 3 2" xfId="23334" xr:uid="{075D6EB6-1F7C-4F55-BAEA-12AD6D79E700}"/>
    <cellStyle name="Normal 88 2 2 3 2 2" xfId="31662" xr:uid="{3D8531BF-5BF9-4A51-B976-82367FD32E8F}"/>
    <cellStyle name="Normal 88 2 2 3 2 3" xfId="39217" xr:uid="{62C06437-3DC1-4662-B1FC-DBC77B6EF10B}"/>
    <cellStyle name="Normal 88 2 2 3 3" xfId="25876" xr:uid="{A7C26DA5-4FE4-4D6D-954A-E9A699204DDB}"/>
    <cellStyle name="Normal 88 2 2 3 3 2" xfId="34832" xr:uid="{22105E90-3743-40C4-9147-06A21BBE323D}"/>
    <cellStyle name="Normal 88 2 2 3 3 3" xfId="41201" xr:uid="{CCA2B5E4-7AAF-440A-90CE-C947E14C3261}"/>
    <cellStyle name="Normal 88 2 2 3 4" xfId="21851" xr:uid="{F32DAFE1-E677-4915-99E2-09A617E80EE6}"/>
    <cellStyle name="Normal 88 2 2 3 4 2" xfId="29840" xr:uid="{38EFC41B-D91F-4EC8-A874-22EB0E5E50A4}"/>
    <cellStyle name="Normal 88 2 2 3 5" xfId="27908" xr:uid="{14CDADE3-2710-433E-91DA-7A8314B568A4}"/>
    <cellStyle name="Normal 88 2 2 3 6" xfId="37207" xr:uid="{281A9079-C2D8-4B0E-9681-B0F6617743E7}"/>
    <cellStyle name="Normal 88 2 2 4" xfId="22912" xr:uid="{B1AFA664-9DB6-4714-8CE8-F5382950D9CB}"/>
    <cellStyle name="Normal 88 2 2 4 2" xfId="25306" xr:uid="{776BFAA5-22D0-4063-9A8A-EE4F39C9433D}"/>
    <cellStyle name="Normal 88 2 2 4 2 2" xfId="34123" xr:uid="{4172E8B3-B3DE-4934-8E9E-FF8F0C149F66}"/>
    <cellStyle name="Normal 88 2 2 4 3" xfId="31131" xr:uid="{0B0CF712-F0AB-46AC-A85E-6100878BDCC5}"/>
    <cellStyle name="Normal 88 2 2 4 4" xfId="38561" xr:uid="{8AEDED10-0F99-4C92-B606-9F70C20699D4}"/>
    <cellStyle name="Normal 88 2 2 5" xfId="24290" xr:uid="{51EFD978-B588-49F9-AB7E-941ACD62013A}"/>
    <cellStyle name="Normal 88 2 2 5 2" xfId="32835" xr:uid="{9AFEA49C-4D54-4DF9-BB47-1853CBD3A5C2}"/>
    <cellStyle name="Normal 88 2 2 5 3" xfId="40497" xr:uid="{DEBB6768-6073-4738-A5FA-E7439B2328B0}"/>
    <cellStyle name="Normal 88 2 2 6" xfId="21314" xr:uid="{06F6A08E-B84A-4A70-A157-275795F67AA2}"/>
    <cellStyle name="Normal 88 2 2 6 2" xfId="29233" xr:uid="{26C8BF29-D77E-47D1-B01B-527008E00D56}"/>
    <cellStyle name="Normal 88 2 2 7" xfId="27323" xr:uid="{CBC3D97D-1DE6-4D10-82FE-EEFC5D8E422A}"/>
    <cellStyle name="Normal 88 2 2 8" xfId="36465" xr:uid="{79E63C31-E0C8-4019-A9DA-6E7B96DD9007}"/>
    <cellStyle name="Normal 88 2 3" xfId="20214" xr:uid="{3478013E-6BFD-4874-893C-FC02319D409F}"/>
    <cellStyle name="Normal 88 2 3 2" xfId="20871" xr:uid="{3DF37B6D-59AC-459D-B2F4-9A5CC1603815}"/>
    <cellStyle name="Normal 88 2 3 2 2" xfId="23864" xr:uid="{89575138-E0E5-4E9D-AE32-BEEA0AC898A2}"/>
    <cellStyle name="Normal 88 2 3 2 2 2" xfId="26550" xr:uid="{6AEFCE34-7311-4616-8CBE-26C67D63DB30}"/>
    <cellStyle name="Normal 88 2 3 2 2 2 2" xfId="35605" xr:uid="{FE7AD643-EB55-4858-A43F-93189B4D113B}"/>
    <cellStyle name="Normal 88 2 3 2 2 3" xfId="32333" xr:uid="{40A12CF7-09F2-423C-A02D-6E0242262E80}"/>
    <cellStyle name="Normal 88 2 3 2 2 4" xfId="39950" xr:uid="{C116CC23-00CF-4DAE-9C21-C2037163908E}"/>
    <cellStyle name="Normal 88 2 3 2 3" xfId="24828" xr:uid="{865FFF06-41F5-4773-808C-3A5E9F2404FA}"/>
    <cellStyle name="Normal 88 2 3 2 3 2" xfId="33575" xr:uid="{4EE4B39A-D9A5-4C37-9C4B-6B4E630C7C38}"/>
    <cellStyle name="Normal 88 2 3 2 3 3" xfId="41934" xr:uid="{CE87D4F2-B79E-4B29-8A16-62DABE4C7974}"/>
    <cellStyle name="Normal 88 2 3 2 4" xfId="22525" xr:uid="{DC28AFA8-BC7A-4E68-8842-901727544EB6}"/>
    <cellStyle name="Normal 88 2 3 2 4 2" xfId="30632" xr:uid="{E4A514F5-2C50-4D55-BDC9-2933946A7950}"/>
    <cellStyle name="Normal 88 2 3 2 5" xfId="28656" xr:uid="{407520FA-E15E-460C-B75C-9B3D212F7153}"/>
    <cellStyle name="Normal 88 2 3 2 6" xfId="37990" xr:uid="{40BE5DE9-BFCE-472F-A610-9E7717B5F6AD}"/>
    <cellStyle name="Normal 88 2 3 3" xfId="20553" xr:uid="{B46C104C-BA95-4F53-9050-58D7628C5A09}"/>
    <cellStyle name="Normal 88 2 3 3 2" xfId="23510" xr:uid="{DFFAD697-ED30-4C75-B69E-2BA391221A6C}"/>
    <cellStyle name="Normal 88 2 3 3 2 2" xfId="31841" xr:uid="{C439C570-CA1D-43C4-9268-89CB0B136A31}"/>
    <cellStyle name="Normal 88 2 3 3 2 3" xfId="39393" xr:uid="{6E13FE40-6828-43F4-8E8A-509298FCF0F2}"/>
    <cellStyle name="Normal 88 2 3 3 3" xfId="26056" xr:uid="{7B3586D6-3A2B-4E33-B8E5-3C171C2DC75D}"/>
    <cellStyle name="Normal 88 2 3 3 3 2" xfId="35025" xr:uid="{2F1A6FB4-8CEC-4DDE-9A5C-E961AE5724C4}"/>
    <cellStyle name="Normal 88 2 3 3 3 3" xfId="41391" xr:uid="{F4F12E77-52ED-42A1-ABAD-7FED5502974D}"/>
    <cellStyle name="Normal 88 2 3 3 4" xfId="22032" xr:uid="{A533A9C6-65CA-49CF-A44E-769973F88907}"/>
    <cellStyle name="Normal 88 2 3 3 4 2" xfId="30043" xr:uid="{7C0066F1-40FA-4EC9-A5A6-9BC4483CFC3D}"/>
    <cellStyle name="Normal 88 2 3 3 5" xfId="28102" xr:uid="{100A9AB0-35FE-4DA0-96E5-0E8A2AB003EC}"/>
    <cellStyle name="Normal 88 2 3 3 6" xfId="37410" xr:uid="{2EA7607B-6F4B-4834-92B2-082D331C0D66}"/>
    <cellStyle name="Normal 88 2 3 4" xfId="23035" xr:uid="{3DB6B341-3523-4F98-856B-611016A01630}"/>
    <cellStyle name="Normal 88 2 3 4 2" xfId="25489" xr:uid="{63BB3668-1171-45D8-8559-91F4156C5F40}"/>
    <cellStyle name="Normal 88 2 3 4 2 2" xfId="34320" xr:uid="{28CCF6D6-A8A8-48C4-BF54-CD13E4F83257}"/>
    <cellStyle name="Normal 88 2 3 4 3" xfId="31313" xr:uid="{C7578649-2CDA-49C7-8CE9-CC9CAF512CEA}"/>
    <cellStyle name="Normal 88 2 3 4 4" xfId="38754" xr:uid="{F909FA94-3CAF-435A-B0BD-8AC5CF2EC210}"/>
    <cellStyle name="Normal 88 2 3 5" xfId="24470" xr:uid="{EF4304E9-9503-4C56-A9FC-ADBB7E00270B}"/>
    <cellStyle name="Normal 88 2 3 5 2" xfId="33022" xr:uid="{80F0D579-A0B1-44B3-9CC1-F4B950786143}"/>
    <cellStyle name="Normal 88 2 3 5 3" xfId="40681" xr:uid="{93351CCE-5F4F-4154-BE44-43E5D7C7E46C}"/>
    <cellStyle name="Normal 88 2 3 6" xfId="21494" xr:uid="{F954EA0D-F5D3-4E84-9B4B-4F29085D272E}"/>
    <cellStyle name="Normal 88 2 3 6 2" xfId="29435" xr:uid="{E15FA97E-B0D9-4221-8230-429BBB99D46D}"/>
    <cellStyle name="Normal 88 2 3 7" xfId="27510" xr:uid="{A0F0C979-121B-4EAB-B63A-C772D2E3164C}"/>
    <cellStyle name="Normal 88 2 3 8" xfId="36666" xr:uid="{428DFDD7-02CB-49F9-BFE1-E1E40E54EC0B}"/>
    <cellStyle name="Normal 88 2 4" xfId="20944" xr:uid="{BBC9CC25-B207-4E46-94B3-90776B2F8646}"/>
    <cellStyle name="Normal 88 2 4 2" xfId="23956" xr:uid="{41DF2E15-3180-4BF7-8A92-8A5ABF1F77FB}"/>
    <cellStyle name="Normal 88 2 4 2 2" xfId="26676" xr:uid="{ADBB7653-7C37-4E3A-8D71-81D33A30D865}"/>
    <cellStyle name="Normal 88 2 4 2 2 2" xfId="35764" xr:uid="{4A83EBEF-AE98-405E-A025-500511D3FE30}"/>
    <cellStyle name="Normal 88 2 4 2 2 3" xfId="40109" xr:uid="{F594F9D1-1E16-46BF-BFDF-7880FB69BB25}"/>
    <cellStyle name="Normal 88 2 4 2 3" xfId="32453" xr:uid="{A1720120-4A4A-49B4-8249-CC907C2A11E5}"/>
    <cellStyle name="Normal 88 2 4 2 3 2" xfId="42093" xr:uid="{C98D3E76-E03F-437C-B8ED-1E4662A51F30}"/>
    <cellStyle name="Normal 88 2 4 2 4" xfId="38143" xr:uid="{95571BFC-321F-4638-8CA6-D034F86D1FC9}"/>
    <cellStyle name="Normal 88 2 4 3" xfId="25585" xr:uid="{A4B38F4B-189E-48AA-80E9-35170A297CD9}"/>
    <cellStyle name="Normal 88 2 4 3 2" xfId="34466" xr:uid="{B78686B5-20E7-4D92-B620-F39A71DD4729}"/>
    <cellStyle name="Normal 88 2 4 3 3" xfId="38897" xr:uid="{2E36296D-2C10-49D1-80A3-55F82CFC9151}"/>
    <cellStyle name="Normal 88 2 4 4" xfId="24946" xr:uid="{D099D4B6-2161-4CC0-860A-DAF3D470AFB6}"/>
    <cellStyle name="Normal 88 2 4 4 2" xfId="33731" xr:uid="{84CCA877-1BCA-4590-B85D-9569BBA27976}"/>
    <cellStyle name="Normal 88 2 4 4 3" xfId="40840" xr:uid="{CDE975C7-1B77-492C-81F8-270F56ED4435}"/>
    <cellStyle name="Normal 88 2 4 5" xfId="22665" xr:uid="{78BB6AB7-3936-47CE-875A-C4773C42C375}"/>
    <cellStyle name="Normal 88 2 4 5 2" xfId="30796" xr:uid="{4313A7CB-18A6-4D72-8E40-91E78FA67C64}"/>
    <cellStyle name="Normal 88 2 4 6" xfId="28816" xr:uid="{A7787303-F03C-45A5-B72E-E7469690C95C}"/>
    <cellStyle name="Normal 88 2 4 7" xfId="36832" xr:uid="{41C5F17C-6672-4D81-98A1-7BFFDED21820}"/>
    <cellStyle name="Normal 88 2 5" xfId="20666" xr:uid="{5547EF54-220F-425F-8943-F17354255AAC}"/>
    <cellStyle name="Normal 88 2 5 2" xfId="23633" xr:uid="{28ED2F88-53D0-44B4-9221-12EBB9A9CC05}"/>
    <cellStyle name="Normal 88 2 5 2 2" xfId="26213" xr:uid="{25C3E974-A927-4526-B5AF-521CE91C15D3}"/>
    <cellStyle name="Normal 88 2 5 2 2 2" xfId="35227" xr:uid="{C883156D-D0A7-4C8F-A693-31AA1467CE33}"/>
    <cellStyle name="Normal 88 2 5 2 3" xfId="31998" xr:uid="{7104D096-2E08-4A18-9F7F-180A1529C22F}"/>
    <cellStyle name="Normal 88 2 5 2 4" xfId="39580" xr:uid="{339D1C11-8332-463D-AB77-D9DED5C58D19}"/>
    <cellStyle name="Normal 88 2 5 3" xfId="24598" xr:uid="{C00DFE9B-1588-4DF5-B1C2-9E1826C9BDD1}"/>
    <cellStyle name="Normal 88 2 5 3 2" xfId="33214" xr:uid="{8BA252A1-97EB-451A-B435-996B5DFCDE28}"/>
    <cellStyle name="Normal 88 2 5 3 3" xfId="41579" xr:uid="{9E5A611A-5745-4C49-B68B-E9036FC3D413}"/>
    <cellStyle name="Normal 88 2 5 4" xfId="22189" xr:uid="{BFD5D3B3-4EB7-444E-8E8D-8F8299EAC3BD}"/>
    <cellStyle name="Normal 88 2 5 4 2" xfId="30246" xr:uid="{80501762-2ED3-419D-AD12-A2734335E6A0}"/>
    <cellStyle name="Normal 88 2 5 5" xfId="28295" xr:uid="{AEBFA9B0-6A99-4B08-B268-E5615C5D1CCB}"/>
    <cellStyle name="Normal 88 2 5 6" xfId="37612" xr:uid="{1D90574D-154A-46F0-A139-126190F6B4CA}"/>
    <cellStyle name="Normal 88 2 6" xfId="20340" xr:uid="{6E1EF4E6-FECD-4202-83C5-28C6AE92FA95}"/>
    <cellStyle name="Normal 88 2 6 2" xfId="23184" xr:uid="{FB33DE62-E886-4807-A0C9-BD5D12C0B475}"/>
    <cellStyle name="Normal 88 2 6 2 2" xfId="31495" xr:uid="{D42CAFB3-D9F0-4933-ADFA-B803BEE2992B}"/>
    <cellStyle name="Normal 88 2 6 2 3" xfId="39053" xr:uid="{A669941A-8FB6-4011-88A0-2658C560C865}"/>
    <cellStyle name="Normal 88 2 6 3" xfId="25716" xr:uid="{3F4D8E30-D9CE-47C1-A6B9-498AA071C5BE}"/>
    <cellStyle name="Normal 88 2 6 3 2" xfId="34643" xr:uid="{EEF09CF3-4142-4D7A-8D36-ABA0ADFA3483}"/>
    <cellStyle name="Normal 88 2 6 3 3" xfId="41015" xr:uid="{EDCBE877-D6FB-40F6-A555-DD0223BEC207}"/>
    <cellStyle name="Normal 88 2 6 4" xfId="21676" xr:uid="{ACA6CAD4-849F-4A57-9539-BADFD6AA87D0}"/>
    <cellStyle name="Normal 88 2 6 4 2" xfId="29641" xr:uid="{F0014DD0-BE55-43FA-9A45-06727ED13F91}"/>
    <cellStyle name="Normal 88 2 6 5" xfId="27719" xr:uid="{C920CB64-D569-4FA5-9206-FDEF3C9B35F5}"/>
    <cellStyle name="Normal 88 2 6 6" xfId="37009" xr:uid="{3ACAE9DF-E62A-42F4-851C-2A1280A3C6D0}"/>
    <cellStyle name="Normal 88 2 7" xfId="22801" xr:uid="{A51D1020-17C1-47CD-A150-660F79AFBCD2}"/>
    <cellStyle name="Normal 88 2 7 2" xfId="25138" xr:uid="{0535D521-058D-4518-8E43-7EB4FC669C53}"/>
    <cellStyle name="Normal 88 2 7 2 2" xfId="33942" xr:uid="{3ACFDBEF-CDE9-40BA-BF79-AB1F8396B73A}"/>
    <cellStyle name="Normal 88 2 7 3" xfId="30965" xr:uid="{CBDFB193-7788-4F35-9D84-32FCE28E5518}"/>
    <cellStyle name="Normal 88 2 7 4" xfId="38385" xr:uid="{97D45CE1-14C3-4EB2-B8EC-EB90D96B61A1}"/>
    <cellStyle name="Normal 88 2 8" xfId="24139" xr:uid="{EF911464-78CA-4B58-93AA-70960D4850EA}"/>
    <cellStyle name="Normal 88 2 8 2" xfId="32657" xr:uid="{6043E48E-2B92-4649-B113-6943E18A428D}"/>
    <cellStyle name="Normal 88 2 8 3" xfId="40322" xr:uid="{F30512CA-B63B-44D5-8391-D595D9BED0D4}"/>
    <cellStyle name="Normal 88 2 9" xfId="21144" xr:uid="{0AB7AA6E-4B28-4F82-A333-A46FA51BE023}"/>
    <cellStyle name="Normal 88 2 9 2" xfId="29035" xr:uid="{436547FA-CDEA-453B-B0D7-264FFDB30D7D}"/>
    <cellStyle name="Normal 88 3" xfId="9968" xr:uid="{9D361E7C-F180-4C0A-B10B-FDCBA4277450}"/>
    <cellStyle name="Normal 88 3 2" xfId="10056" xr:uid="{EA1587DA-A4E3-4028-ADEB-EB41ED440906}"/>
    <cellStyle name="Normal 88 4" xfId="20000" xr:uid="{5B6183C8-E039-40A8-92C9-16CB1A78AF36}"/>
    <cellStyle name="Normal 89" xfId="8435" xr:uid="{481DD290-50C7-4106-AE2E-02784CCAA1E9}"/>
    <cellStyle name="Normal 89 2" xfId="8511" xr:uid="{F260FD82-F4D5-417B-87BB-C968FA46FC27}"/>
    <cellStyle name="Normal 89 2 10" xfId="27147" xr:uid="{038D5FA5-5B61-4420-B024-E3880C5C127E}"/>
    <cellStyle name="Normal 89 2 11" xfId="36270" xr:uid="{96490726-20E1-4D32-B2C4-5E89256832D3}"/>
    <cellStyle name="Normal 89 2 12" xfId="20003" xr:uid="{612AACCF-1463-4842-828A-24562C0AC505}"/>
    <cellStyle name="Normal 89 2 2" xfId="20111" xr:uid="{5ED0566C-E9AD-489B-AB34-4A8199B10178}"/>
    <cellStyle name="Normal 89 2 2 2" xfId="20761" xr:uid="{CBE3B7EB-F289-4DEE-AE7A-E938B0F8B93F}"/>
    <cellStyle name="Normal 89 2 2 2 2" xfId="23741" xr:uid="{552EE51B-D6E8-4F3D-BE1A-AE19077BDD09}"/>
    <cellStyle name="Normal 89 2 2 2 2 2" xfId="26370" xr:uid="{E4B4CB61-EB17-463D-9386-127616C0D754}"/>
    <cellStyle name="Normal 89 2 2 2 2 2 2" xfId="35414" xr:uid="{68ACABB5-DED1-4570-B739-BE267463E838}"/>
    <cellStyle name="Normal 89 2 2 2 2 3" xfId="32154" xr:uid="{C93969CA-0753-4801-ADF8-2ECAEE7674D6}"/>
    <cellStyle name="Normal 89 2 2 2 2 4" xfId="39763" xr:uid="{68030D2F-CE56-4FFB-94A4-78FC028D46C4}"/>
    <cellStyle name="Normal 89 2 2 2 3" xfId="24708" xr:uid="{66715E24-DD27-4C7B-A726-4BE15C92A69A}"/>
    <cellStyle name="Normal 89 2 2 2 3 2" xfId="33393" xr:uid="{C8A3D822-E193-4289-935D-17564B8790F6}"/>
    <cellStyle name="Normal 89 2 2 2 3 3" xfId="41755" xr:uid="{47A39C8E-17DE-4EA0-B267-AD03760DDE7F}"/>
    <cellStyle name="Normal 89 2 2 2 4" xfId="22352" xr:uid="{4EE079AF-CC80-46F2-90C2-022D6E1049B5}"/>
    <cellStyle name="Normal 89 2 2 2 4 2" xfId="30437" xr:uid="{E849F245-FAA0-47FE-B1FA-0B330C144B6E}"/>
    <cellStyle name="Normal 89 2 2 2 5" xfId="28474" xr:uid="{7B0F9106-0632-4970-A6A2-C988C0F2BF47}"/>
    <cellStyle name="Normal 89 2 2 2 6" xfId="37795" xr:uid="{17C90A85-32E8-40EC-AC00-893F9A6A77B7}"/>
    <cellStyle name="Normal 89 2 2 3" xfId="20443" xr:uid="{AA398A47-17B6-4160-8884-51A93640AC07}"/>
    <cellStyle name="Normal 89 2 2 3 2" xfId="23335" xr:uid="{2E4532B5-D720-4DED-B48B-77B59B8BB5F3}"/>
    <cellStyle name="Normal 89 2 2 3 2 2" xfId="31663" xr:uid="{69C4AA56-ED95-4FD6-9301-1518026E2065}"/>
    <cellStyle name="Normal 89 2 2 3 2 3" xfId="39218" xr:uid="{5BD25432-A737-4671-B461-4515FF2B4069}"/>
    <cellStyle name="Normal 89 2 2 3 3" xfId="25877" xr:uid="{42A85A9B-51FA-4563-820F-5674790ECB3E}"/>
    <cellStyle name="Normal 89 2 2 3 3 2" xfId="34833" xr:uid="{BA3B8CC6-FC6D-411A-82B4-709751157619}"/>
    <cellStyle name="Normal 89 2 2 3 3 3" xfId="41202" xr:uid="{D0BE9637-7FA9-4167-BE29-2C5098163B2C}"/>
    <cellStyle name="Normal 89 2 2 3 4" xfId="21852" xr:uid="{F59D93A3-8EE2-42BA-A38E-C9B31115B7D5}"/>
    <cellStyle name="Normal 89 2 2 3 4 2" xfId="29841" xr:uid="{A07AC37B-D014-4D5D-81A6-B87DC29F6AF5}"/>
    <cellStyle name="Normal 89 2 2 3 5" xfId="27909" xr:uid="{23A1DCCA-4EBA-4735-BDB5-E34875AC00F6}"/>
    <cellStyle name="Normal 89 2 2 3 6" xfId="37208" xr:uid="{29399023-18EE-46B1-B313-FF7D17EE6304}"/>
    <cellStyle name="Normal 89 2 2 4" xfId="22913" xr:uid="{1EF64A92-E2EF-4BC6-9169-F2E8908E2F45}"/>
    <cellStyle name="Normal 89 2 2 4 2" xfId="25307" xr:uid="{F8503875-954C-4B5C-BFD8-1B09A15D8F6B}"/>
    <cellStyle name="Normal 89 2 2 4 2 2" xfId="34124" xr:uid="{51244555-C3A5-4951-9415-3EF01D9811D7}"/>
    <cellStyle name="Normal 89 2 2 4 3" xfId="31132" xr:uid="{69266FCA-6EA8-493E-82E8-66A47D0A0169}"/>
    <cellStyle name="Normal 89 2 2 4 4" xfId="38562" xr:uid="{1C10D0AD-1956-4242-916F-3B37A433A923}"/>
    <cellStyle name="Normal 89 2 2 5" xfId="24291" xr:uid="{0C9EDAEA-1FF8-4020-8209-6DCC1F8824CA}"/>
    <cellStyle name="Normal 89 2 2 5 2" xfId="32836" xr:uid="{D68BD001-7E92-444B-9D50-3EF8A6911FEF}"/>
    <cellStyle name="Normal 89 2 2 5 3" xfId="40498" xr:uid="{2E9A08B9-21CC-49CD-8875-2DC7FEBD4C02}"/>
    <cellStyle name="Normal 89 2 2 6" xfId="21315" xr:uid="{83284B7D-BEC9-4053-97E8-E9B010E8CF5B}"/>
    <cellStyle name="Normal 89 2 2 6 2" xfId="29234" xr:uid="{D93795D4-AF1F-4379-BEEE-71BEACB9DFDD}"/>
    <cellStyle name="Normal 89 2 2 7" xfId="27324" xr:uid="{9B7D3F11-B0F9-45F0-ABA0-29AA31E11B70}"/>
    <cellStyle name="Normal 89 2 2 8" xfId="36466" xr:uid="{2259CD2F-B78C-4463-9D0B-0A5C2E4B7BF4}"/>
    <cellStyle name="Normal 89 2 3" xfId="20215" xr:uid="{6563E2AE-9CA0-44F8-B449-DB5D0E166461}"/>
    <cellStyle name="Normal 89 2 3 2" xfId="20872" xr:uid="{6FB9189F-AF97-4800-B1CA-A042C342A04B}"/>
    <cellStyle name="Normal 89 2 3 2 2" xfId="23865" xr:uid="{2706C152-8283-42A1-ABE0-0835BC29A350}"/>
    <cellStyle name="Normal 89 2 3 2 2 2" xfId="26551" xr:uid="{95870B28-FD77-4C1E-961C-5715B30D73EE}"/>
    <cellStyle name="Normal 89 2 3 2 2 2 2" xfId="35606" xr:uid="{70F90EDD-5818-47B4-B6A7-7842F78D950C}"/>
    <cellStyle name="Normal 89 2 3 2 2 3" xfId="32334" xr:uid="{5BBC4D6F-472F-4713-8F5C-25C8CD7D9C90}"/>
    <cellStyle name="Normal 89 2 3 2 2 4" xfId="39951" xr:uid="{10A9907B-205B-489A-BF1E-2850A51CA6E1}"/>
    <cellStyle name="Normal 89 2 3 2 3" xfId="24829" xr:uid="{5EE5A179-2FEA-4F1A-B8FE-BFC9AEE59765}"/>
    <cellStyle name="Normal 89 2 3 2 3 2" xfId="33576" xr:uid="{B19BE9CD-31C4-451D-B325-B8715885905E}"/>
    <cellStyle name="Normal 89 2 3 2 3 3" xfId="41935" xr:uid="{A64CCD40-2796-4204-AC95-6755400FF71F}"/>
    <cellStyle name="Normal 89 2 3 2 4" xfId="22526" xr:uid="{8E0FFF4D-52BB-4886-BFE9-54F729F3498E}"/>
    <cellStyle name="Normal 89 2 3 2 4 2" xfId="30633" xr:uid="{0849E134-DB24-4CB3-9F02-BCBACC89903B}"/>
    <cellStyle name="Normal 89 2 3 2 5" xfId="28657" xr:uid="{4E494D93-123C-468A-99E7-B01B53272B88}"/>
    <cellStyle name="Normal 89 2 3 2 6" xfId="37991" xr:uid="{4821F968-54E6-4A17-9769-24A80197561E}"/>
    <cellStyle name="Normal 89 2 3 3" xfId="20554" xr:uid="{39BC1A97-6080-4EF7-BB60-B540065C8676}"/>
    <cellStyle name="Normal 89 2 3 3 2" xfId="23511" xr:uid="{F2C9AB68-859C-41CD-81F8-970161661EC7}"/>
    <cellStyle name="Normal 89 2 3 3 2 2" xfId="31842" xr:uid="{2E5E35C4-636D-48B3-9E55-0D07FE9AFFB6}"/>
    <cellStyle name="Normal 89 2 3 3 2 3" xfId="39394" xr:uid="{17068B9E-3B6D-4809-842D-AC1D37DE396B}"/>
    <cellStyle name="Normal 89 2 3 3 3" xfId="26057" xr:uid="{DB75D4E5-33D6-4911-9A2B-53CD4D84B8C8}"/>
    <cellStyle name="Normal 89 2 3 3 3 2" xfId="35026" xr:uid="{8D006449-FE2E-444B-BE06-31A74FEC4B68}"/>
    <cellStyle name="Normal 89 2 3 3 3 3" xfId="41392" xr:uid="{B99EE4A5-2AB3-462E-A0E6-3A4920D58AF7}"/>
    <cellStyle name="Normal 89 2 3 3 4" xfId="22033" xr:uid="{EAF2E189-02FD-4EB9-9511-BC24261FD9E6}"/>
    <cellStyle name="Normal 89 2 3 3 4 2" xfId="30044" xr:uid="{17ECEB46-A842-4E39-A95D-8CECB1A2F8B4}"/>
    <cellStyle name="Normal 89 2 3 3 5" xfId="28103" xr:uid="{612DEC6B-E67C-4BF9-BDA2-83711CCCB984}"/>
    <cellStyle name="Normal 89 2 3 3 6" xfId="37411" xr:uid="{A0495BCC-0E67-43E6-8B74-638323E29A21}"/>
    <cellStyle name="Normal 89 2 3 4" xfId="23036" xr:uid="{34E1096D-AAAD-4D58-B943-7D44BC044B6A}"/>
    <cellStyle name="Normal 89 2 3 4 2" xfId="25490" xr:uid="{0906F695-BA05-4C26-AA7D-FEB0DAE35B6B}"/>
    <cellStyle name="Normal 89 2 3 4 2 2" xfId="34321" xr:uid="{6D9458C5-1EE5-4BB7-A2C2-D6297FA33102}"/>
    <cellStyle name="Normal 89 2 3 4 3" xfId="31314" xr:uid="{A7D4D1AC-002A-43D3-BF3B-8549969FB3CA}"/>
    <cellStyle name="Normal 89 2 3 4 4" xfId="38755" xr:uid="{F7CE5557-0738-47BC-9089-0998E0A952CC}"/>
    <cellStyle name="Normal 89 2 3 5" xfId="24471" xr:uid="{C1D5F5D6-201F-4C40-B0AD-CA43CCCC873B}"/>
    <cellStyle name="Normal 89 2 3 5 2" xfId="33023" xr:uid="{4EC361D0-8F55-4C26-B838-96F8C8F19F7B}"/>
    <cellStyle name="Normal 89 2 3 5 3" xfId="40682" xr:uid="{28A26705-45B3-4CFE-A9D8-68245DD38A96}"/>
    <cellStyle name="Normal 89 2 3 6" xfId="21495" xr:uid="{92DE066E-1E2E-4ACD-B53A-1466CEE41979}"/>
    <cellStyle name="Normal 89 2 3 6 2" xfId="29436" xr:uid="{7F2AE7CC-2B79-4FEA-940C-D475DB2FF20F}"/>
    <cellStyle name="Normal 89 2 3 7" xfId="27511" xr:uid="{656F53D4-A463-4995-8E92-A91ADEE1BCBD}"/>
    <cellStyle name="Normal 89 2 3 8" xfId="36667" xr:uid="{9643F500-5ED3-4E1E-8E4C-404B70D258F8}"/>
    <cellStyle name="Normal 89 2 4" xfId="20945" xr:uid="{FE5E2BE8-60FF-485F-A368-36725408FEF8}"/>
    <cellStyle name="Normal 89 2 4 2" xfId="23957" xr:uid="{301934C6-1228-4717-81D5-48F02AA1B582}"/>
    <cellStyle name="Normal 89 2 4 2 2" xfId="26677" xr:uid="{05E3AA53-498D-470D-97D0-12800EE584BA}"/>
    <cellStyle name="Normal 89 2 4 2 2 2" xfId="35765" xr:uid="{5F63ABE4-04F6-4DF9-B5FA-E6BFCE940856}"/>
    <cellStyle name="Normal 89 2 4 2 2 3" xfId="40110" xr:uid="{9EB01A03-E955-473E-9859-9812FA593511}"/>
    <cellStyle name="Normal 89 2 4 2 3" xfId="32454" xr:uid="{5753D638-2000-46EE-AA7A-6568A17533E5}"/>
    <cellStyle name="Normal 89 2 4 2 3 2" xfId="42094" xr:uid="{38E6B416-4F4B-46F2-9072-2F95118C39F3}"/>
    <cellStyle name="Normal 89 2 4 2 4" xfId="38144" xr:uid="{194CF27C-F5A5-4209-831F-F639993956BB}"/>
    <cellStyle name="Normal 89 2 4 3" xfId="25586" xr:uid="{9B527D3D-C546-4529-8ACB-E166FD17B9A2}"/>
    <cellStyle name="Normal 89 2 4 3 2" xfId="34467" xr:uid="{AA2893AB-66C1-46AF-AD80-317E3C653910}"/>
    <cellStyle name="Normal 89 2 4 3 3" xfId="38898" xr:uid="{E19663D0-379E-4465-8DB8-6848E6DC5001}"/>
    <cellStyle name="Normal 89 2 4 4" xfId="24947" xr:uid="{026AE872-C6FE-4D3F-B18B-721CA9921E29}"/>
    <cellStyle name="Normal 89 2 4 4 2" xfId="33732" xr:uid="{2DB82061-1FAA-4F9E-AFE2-A74F07AC11E4}"/>
    <cellStyle name="Normal 89 2 4 4 3" xfId="40841" xr:uid="{1541B0D9-7065-418E-B993-446D0862DB3A}"/>
    <cellStyle name="Normal 89 2 4 5" xfId="22666" xr:uid="{F7639F79-16BF-420C-A4A6-C93E1E874039}"/>
    <cellStyle name="Normal 89 2 4 5 2" xfId="30797" xr:uid="{5EA57BA3-77DF-479E-A12A-FBC346E52498}"/>
    <cellStyle name="Normal 89 2 4 6" xfId="28817" xr:uid="{973451DD-69F3-4059-A2E7-D2F71AE5D304}"/>
    <cellStyle name="Normal 89 2 4 7" xfId="36833" xr:uid="{11355607-05EE-4107-8D36-3771C4CCC254}"/>
    <cellStyle name="Normal 89 2 5" xfId="20667" xr:uid="{2EE2ED10-B7F8-4E09-A62F-74183DEF149A}"/>
    <cellStyle name="Normal 89 2 5 2" xfId="23634" xr:uid="{13064423-D19F-404A-8C93-DFAC495328AC}"/>
    <cellStyle name="Normal 89 2 5 2 2" xfId="26214" xr:uid="{AE3322E3-367B-4134-8792-5CE812A9497F}"/>
    <cellStyle name="Normal 89 2 5 2 2 2" xfId="35228" xr:uid="{54DF7131-F4F8-4924-B666-1B755B8807ED}"/>
    <cellStyle name="Normal 89 2 5 2 3" xfId="31999" xr:uid="{7E1AB92A-E9E9-4CF5-8CC4-B862A99F1606}"/>
    <cellStyle name="Normal 89 2 5 2 4" xfId="39581" xr:uid="{79E3E589-EC10-40E8-A259-6519331BB7EF}"/>
    <cellStyle name="Normal 89 2 5 3" xfId="24599" xr:uid="{8C1FC869-71FB-413E-814E-6FF07B319842}"/>
    <cellStyle name="Normal 89 2 5 3 2" xfId="33215" xr:uid="{E7FA71B4-CB2E-4F0D-B516-58A623CA35A8}"/>
    <cellStyle name="Normal 89 2 5 3 3" xfId="41580" xr:uid="{C6124F7A-0BD1-4D2A-8671-80A5ACA556FD}"/>
    <cellStyle name="Normal 89 2 5 4" xfId="22190" xr:uid="{E512152F-CF11-40B0-934E-BE07C9E60CF7}"/>
    <cellStyle name="Normal 89 2 5 4 2" xfId="30247" xr:uid="{F5C34D4A-D872-43C5-BDC4-43B968C24D3E}"/>
    <cellStyle name="Normal 89 2 5 5" xfId="28296" xr:uid="{D2EA6307-BB0C-402B-BCE4-4A7D79E48C5F}"/>
    <cellStyle name="Normal 89 2 5 6" xfId="37613" xr:uid="{7DF43AF9-0F5A-43F2-BB10-45879169A57C}"/>
    <cellStyle name="Normal 89 2 6" xfId="20341" xr:uid="{358B9C88-B0CF-4B84-8A87-C5DF87A02B11}"/>
    <cellStyle name="Normal 89 2 6 2" xfId="23185" xr:uid="{774A920E-1782-40A8-A694-6E2A79E7568B}"/>
    <cellStyle name="Normal 89 2 6 2 2" xfId="31496" xr:uid="{76DFE40F-1C75-42C6-BC5E-C3CCCEAEC339}"/>
    <cellStyle name="Normal 89 2 6 2 3" xfId="39054" xr:uid="{65364453-5949-4CA2-954D-1C84575D9593}"/>
    <cellStyle name="Normal 89 2 6 3" xfId="25717" xr:uid="{761624D9-585C-4713-905F-E86290D54BFB}"/>
    <cellStyle name="Normal 89 2 6 3 2" xfId="34644" xr:uid="{0A5F30FC-E730-4E23-B252-7374E3DA54BC}"/>
    <cellStyle name="Normal 89 2 6 3 3" xfId="41016" xr:uid="{1E44C81D-E3FC-4D75-A49F-4EA7E051D938}"/>
    <cellStyle name="Normal 89 2 6 4" xfId="21677" xr:uid="{C1FE2BD0-6941-441C-B337-1BAA242BE6C6}"/>
    <cellStyle name="Normal 89 2 6 4 2" xfId="29642" xr:uid="{E0ACA7F4-90A2-4232-8E48-39B721496757}"/>
    <cellStyle name="Normal 89 2 6 5" xfId="27720" xr:uid="{CDB8484C-9660-45B9-B25E-71A49F631721}"/>
    <cellStyle name="Normal 89 2 6 6" xfId="37010" xr:uid="{77FEE2D9-0164-4FBF-AEF8-875FA2521CB5}"/>
    <cellStyle name="Normal 89 2 7" xfId="22802" xr:uid="{431A888B-29B6-470F-9E70-2121CA3F81E1}"/>
    <cellStyle name="Normal 89 2 7 2" xfId="25139" xr:uid="{2648A290-FA83-4D14-880C-22FFED76BBC3}"/>
    <cellStyle name="Normal 89 2 7 2 2" xfId="33943" xr:uid="{C665A6D4-172D-4A69-A959-ADEF9C4B3E8E}"/>
    <cellStyle name="Normal 89 2 7 3" xfId="30966" xr:uid="{DC002E3F-42A5-4658-BCD4-B0B5304B0723}"/>
    <cellStyle name="Normal 89 2 7 4" xfId="38386" xr:uid="{48827ABF-A91B-4DF1-831C-37D10372ED07}"/>
    <cellStyle name="Normal 89 2 8" xfId="24140" xr:uid="{C62DCA97-5482-47A9-A130-11DC8432561E}"/>
    <cellStyle name="Normal 89 2 8 2" xfId="32658" xr:uid="{E4C4BEC8-88F2-444E-9EEB-C7199FD198C4}"/>
    <cellStyle name="Normal 89 2 8 3" xfId="40323" xr:uid="{3CDC3B9B-DB90-4903-84AB-27AE2CBB9967}"/>
    <cellStyle name="Normal 89 2 9" xfId="21145" xr:uid="{CAE0652D-A913-4133-9444-13756B9D208A}"/>
    <cellStyle name="Normal 89 2 9 2" xfId="29036" xr:uid="{B20217B2-9DFE-4F76-929F-2D31558BF4C1}"/>
    <cellStyle name="Normal 89 3" xfId="9969" xr:uid="{D28FD47B-172A-4C9D-9181-66CDF41F140C}"/>
    <cellStyle name="Normal 89 3 2" xfId="10057" xr:uid="{6AFDBC6D-6E98-49D0-9C67-EA48405DFC59}"/>
    <cellStyle name="Normal 89 4" xfId="20002" xr:uid="{A2BFA967-264A-4265-B413-BCC5C2292C09}"/>
    <cellStyle name="Normal 9" xfId="36" xr:uid="{ADFD0B09-D68C-4CE9-A5DE-F5794342AC1B}"/>
    <cellStyle name="Normal 9 2" xfId="135" xr:uid="{13E1C8A3-CCDE-4C0B-9EF2-55DD8BC31C68}"/>
    <cellStyle name="Normal 9 2 2" xfId="700" xr:uid="{37D1C5B7-F952-4E36-AC76-09E1DCC690D0}"/>
    <cellStyle name="Normal 9 2 2 10" xfId="27148" xr:uid="{15729C99-FF1A-4C8A-915B-F346C66C32F0}"/>
    <cellStyle name="Normal 9 2 2 11" xfId="36271" xr:uid="{1944E784-3F6D-446B-84E8-AAE359E6F79A}"/>
    <cellStyle name="Normal 9 2 2 12" xfId="6269" xr:uid="{12230C93-4BB2-4E98-ACBB-1D9666B77D63}"/>
    <cellStyle name="Normal 9 2 2 13" xfId="42851" xr:uid="{398850F8-63EE-490B-A2F5-FD7B69A2928E}"/>
    <cellStyle name="Normal 9 2 2 2" xfId="1010" xr:uid="{F790FAA9-FBA4-4B94-B89C-09C7CCDB20AC}"/>
    <cellStyle name="Normal 9 2 2 2 10" xfId="43106" xr:uid="{B5F65242-AC8E-4393-80C1-F82536996746}"/>
    <cellStyle name="Normal 9 2 2 2 2" xfId="2152" xr:uid="{D82C7433-D891-47CC-9946-99B5BF360214}"/>
    <cellStyle name="Normal 9 2 2 2 2 2" xfId="3915" xr:uid="{FE48B022-070A-4C1C-A2D7-F41F7290F678}"/>
    <cellStyle name="Normal 9 2 2 2 2 2 2" xfId="26371" xr:uid="{BA75AD5B-87C5-4D37-AC46-F049D1C29922}"/>
    <cellStyle name="Normal 9 2 2 2 2 2 2 2" xfId="35415" xr:uid="{186A3494-A27D-4F2A-90F5-24882BB5E5AD}"/>
    <cellStyle name="Normal 9 2 2 2 2 2 3" xfId="32155" xr:uid="{6AFAD3A9-4D6C-4052-9119-CE5B2CF5BA3B}"/>
    <cellStyle name="Normal 9 2 2 2 2 2 4" xfId="39764" xr:uid="{18B96E30-9CE4-423E-8782-2426634ED422}"/>
    <cellStyle name="Normal 9 2 2 2 2 2 5" xfId="23742" xr:uid="{FE11C4AC-C225-464E-8B85-6EFC49D29EBB}"/>
    <cellStyle name="Normal 9 2 2 2 2 2 6" xfId="45940" xr:uid="{ED4FBCE9-C8F4-47EF-BA2D-B2B04627A7B9}"/>
    <cellStyle name="Normal 9 2 2 2 2 3" xfId="5286" xr:uid="{34347264-1024-4A74-B8F2-C8BE513EC8CF}"/>
    <cellStyle name="Normal 9 2 2 2 2 3 2" xfId="33394" xr:uid="{E7144D31-B963-4F00-BEE7-32A64BFC8825}"/>
    <cellStyle name="Normal 9 2 2 2 2 3 3" xfId="41756" xr:uid="{3C9A6C69-C4FE-4A13-A246-38128F794A95}"/>
    <cellStyle name="Normal 9 2 2 2 2 3 4" xfId="24709" xr:uid="{1189F0DD-875F-4B2F-9189-2EA90B0F6355}"/>
    <cellStyle name="Normal 9 2 2 2 2 3 5" xfId="47289" xr:uid="{EC266598-3655-4AE1-A572-4F9F96522B0F}"/>
    <cellStyle name="Normal 9 2 2 2 2 4" xfId="22353" xr:uid="{E83773E8-F497-465B-B1DC-7465E3F142C3}"/>
    <cellStyle name="Normal 9 2 2 2 2 4 2" xfId="30438" xr:uid="{E410C6E3-0400-4695-A67B-1197D81A3B5C}"/>
    <cellStyle name="Normal 9 2 2 2 2 5" xfId="28475" xr:uid="{F66D908D-5FBC-473D-AD30-47A7447D8E92}"/>
    <cellStyle name="Normal 9 2 2 2 2 6" xfId="37796" xr:uid="{085A91BD-C8D1-4B9D-AD49-777169A8C082}"/>
    <cellStyle name="Normal 9 2 2 2 2 7" xfId="20762" xr:uid="{05CD645F-1737-4D4A-9B9A-5AEF4A2F3D5A}"/>
    <cellStyle name="Normal 9 2 2 2 2 8" xfId="8117" xr:uid="{7EAF4195-7D3E-46B8-B357-FD9E60CA707C}"/>
    <cellStyle name="Normal 9 2 2 2 2 9" xfId="44199" xr:uid="{C5E947CA-09BD-4D3A-8621-F389F40DB866}"/>
    <cellStyle name="Normal 9 2 2 2 3" xfId="1593" xr:uid="{E7EA31FC-E26D-441E-BF61-29A389A8D2FE}"/>
    <cellStyle name="Normal 9 2 2 2 3 2" xfId="3400" xr:uid="{73560CAE-43EC-41FD-957C-1AF33859186F}"/>
    <cellStyle name="Normal 9 2 2 2 3 2 2" xfId="31664" xr:uid="{3FF8D065-7A2D-4FD4-A380-4698C64A4046}"/>
    <cellStyle name="Normal 9 2 2 2 3 2 3" xfId="39219" xr:uid="{9FEE81E5-125B-4572-A2BC-04738BC0E002}"/>
    <cellStyle name="Normal 9 2 2 2 3 2 4" xfId="23336" xr:uid="{9102A983-0970-4B5E-A4BA-340054D4E289}"/>
    <cellStyle name="Normal 9 2 2 2 3 2 5" xfId="45425" xr:uid="{3BDF0526-B9A1-4F61-9FB0-CDDBB3336C5D}"/>
    <cellStyle name="Normal 9 2 2 2 3 3" xfId="25878" xr:uid="{DA9EE6FC-3149-48D1-B11C-205449FE7A42}"/>
    <cellStyle name="Normal 9 2 2 2 3 3 2" xfId="34834" xr:uid="{288C9193-5AD2-481C-89D3-8D192A25670A}"/>
    <cellStyle name="Normal 9 2 2 2 3 3 3" xfId="41203" xr:uid="{C6F8D249-BC86-4A6D-9474-8028A7C94665}"/>
    <cellStyle name="Normal 9 2 2 2 3 4" xfId="21853" xr:uid="{1DF095D1-01C5-4195-88DB-82BB50A28D33}"/>
    <cellStyle name="Normal 9 2 2 2 3 4 2" xfId="29842" xr:uid="{FC1255A8-94BA-4E10-BAF4-7FA49089EA22}"/>
    <cellStyle name="Normal 9 2 2 2 3 5" xfId="27910" xr:uid="{BFA9B6FE-005C-4318-9DEF-8885E16A3540}"/>
    <cellStyle name="Normal 9 2 2 2 3 6" xfId="37209" xr:uid="{479B1C08-90D5-4E90-83B0-A355BD696DEB}"/>
    <cellStyle name="Normal 9 2 2 2 3 7" xfId="13396" xr:uid="{6F282FA5-7A1D-4CAA-A74C-9F9AA8F5B851}"/>
    <cellStyle name="Normal 9 2 2 2 3 8" xfId="43684" xr:uid="{1CA6F95E-D9A8-4A79-956D-C2F6BE48EA82}"/>
    <cellStyle name="Normal 9 2 2 2 4" xfId="2822" xr:uid="{363E20A8-7228-4606-9B5C-A55A4F202591}"/>
    <cellStyle name="Normal 9 2 2 2 4 2" xfId="25308" xr:uid="{1DCC2E2F-AE6D-4C65-A786-100E611D9E04}"/>
    <cellStyle name="Normal 9 2 2 2 4 2 2" xfId="34125" xr:uid="{7A4784EA-066E-44E6-BA06-9F6A0E40B500}"/>
    <cellStyle name="Normal 9 2 2 2 4 3" xfId="31133" xr:uid="{186C760D-FF1E-4EAE-A500-72C88826E729}"/>
    <cellStyle name="Normal 9 2 2 2 4 4" xfId="38563" xr:uid="{BC33380A-A788-42A4-9052-8AF015BE80AA}"/>
    <cellStyle name="Normal 9 2 2 2 4 5" xfId="16932" xr:uid="{A2B5EFBE-CE82-4CCA-9A95-C75C61473F81}"/>
    <cellStyle name="Normal 9 2 2 2 4 6" xfId="44847" xr:uid="{4DF81935-CD38-4931-AE54-A540725995E3}"/>
    <cellStyle name="Normal 9 2 2 2 5" xfId="4771" xr:uid="{C5D6E4EA-DABD-4901-879E-F25AD4E5508C}"/>
    <cellStyle name="Normal 9 2 2 2 5 2" xfId="32837" xr:uid="{61193CF5-D7C4-4E9A-83A6-D6DC9E1852E0}"/>
    <cellStyle name="Normal 9 2 2 2 5 3" xfId="40499" xr:uid="{B2621B57-2D4B-45AD-93B3-82465FC2AB9F}"/>
    <cellStyle name="Normal 9 2 2 2 5 4" xfId="24292" xr:uid="{37AD193A-5735-4FA9-94E2-08DC9982CD91}"/>
    <cellStyle name="Normal 9 2 2 2 5 5" xfId="46774" xr:uid="{C8E9C4EB-B58E-4994-B515-21A6B491C512}"/>
    <cellStyle name="Normal 9 2 2 2 6" xfId="5781" xr:uid="{B13C14C1-CDD5-470C-A8E2-7C85D8F3CCF3}"/>
    <cellStyle name="Normal 9 2 2 2 6 2" xfId="29235" xr:uid="{BD788769-A92E-4313-9836-FB24C0BB479D}"/>
    <cellStyle name="Normal 9 2 2 2 6 3" xfId="21316" xr:uid="{BDB0D327-A04B-4726-B202-3BCFB47C3EAD}"/>
    <cellStyle name="Normal 9 2 2 2 6 4" xfId="47779" xr:uid="{2E1AD659-F0C6-41FA-8E7F-A92A8C2E5C61}"/>
    <cellStyle name="Normal 9 2 2 2 7" xfId="27325" xr:uid="{B07AE99D-4526-40FA-AC33-7B9524F45718}"/>
    <cellStyle name="Normal 9 2 2 2 8" xfId="36467" xr:uid="{0C1DB474-7559-4BA1-8E7D-496589FB521A}"/>
    <cellStyle name="Normal 9 2 2 2 9" xfId="6856" xr:uid="{67DF9897-511E-4E36-AB52-EAC6CB28DD6C}"/>
    <cellStyle name="Normal 9 2 2 3" xfId="1902" xr:uid="{D79D6F0C-A805-4EE4-873A-C36DABADA509}"/>
    <cellStyle name="Normal 9 2 2 3 10" xfId="43951" xr:uid="{2FD426C8-B38B-4BCC-9B7F-A13227603A76}"/>
    <cellStyle name="Normal 9 2 2 3 2" xfId="3667" xr:uid="{E0883BD7-E3A1-4805-B3B6-9638399C9DB3}"/>
    <cellStyle name="Normal 9 2 2 3 2 2" xfId="23866" xr:uid="{EA868F1A-CC33-4B17-865D-22A976C87B6D}"/>
    <cellStyle name="Normal 9 2 2 3 2 2 2" xfId="26552" xr:uid="{AB663678-3C75-4F62-9AB1-62F59898F6F1}"/>
    <cellStyle name="Normal 9 2 2 3 2 2 2 2" xfId="35607" xr:uid="{6E601F3E-296B-4232-9416-51A498D27204}"/>
    <cellStyle name="Normal 9 2 2 3 2 2 3" xfId="32335" xr:uid="{F6C068A3-49F2-4CFE-B03F-DDA65ABDDFB1}"/>
    <cellStyle name="Normal 9 2 2 3 2 2 4" xfId="39952" xr:uid="{E6AEB310-B764-4DE0-9774-8F54F0AAAB5E}"/>
    <cellStyle name="Normal 9 2 2 3 2 3" xfId="24830" xr:uid="{92A13306-FA94-44F0-ACF9-A29B4E808E85}"/>
    <cellStyle name="Normal 9 2 2 3 2 3 2" xfId="33577" xr:uid="{84635466-92F9-4BCD-8611-3FECC5A3736C}"/>
    <cellStyle name="Normal 9 2 2 3 2 3 3" xfId="41936" xr:uid="{48C20EAB-6F65-4383-B880-890B96CD143E}"/>
    <cellStyle name="Normal 9 2 2 3 2 4" xfId="22527" xr:uid="{85207B4C-D179-4A4D-915C-A2C6CFB1BB53}"/>
    <cellStyle name="Normal 9 2 2 3 2 4 2" xfId="30634" xr:uid="{B9EFF509-16E8-4CF8-A35D-7291C1D69EA5}"/>
    <cellStyle name="Normal 9 2 2 3 2 5" xfId="28658" xr:uid="{FD13D1C1-43C2-4531-9C7C-44C31327647A}"/>
    <cellStyle name="Normal 9 2 2 3 2 6" xfId="37992" xr:uid="{6231B9C9-DACA-432E-BC81-5520E87F0395}"/>
    <cellStyle name="Normal 9 2 2 3 2 7" xfId="13723" xr:uid="{CB2CCB04-62D9-456B-ADCA-B03D3FE7C028}"/>
    <cellStyle name="Normal 9 2 2 3 2 8" xfId="45692" xr:uid="{F6DC7DA6-9512-4603-A8CF-4F91AB4A1D6B}"/>
    <cellStyle name="Normal 9 2 2 3 3" xfId="5038" xr:uid="{5F4B2E69-7B08-43BB-8E8A-8A92C5C517AE}"/>
    <cellStyle name="Normal 9 2 2 3 3 2" xfId="23512" xr:uid="{F76CF76A-1A0C-435D-A65E-A4DC57479863}"/>
    <cellStyle name="Normal 9 2 2 3 3 2 2" xfId="31843" xr:uid="{6C24459E-4B06-477D-8388-5297EB549F23}"/>
    <cellStyle name="Normal 9 2 2 3 3 2 3" xfId="39395" xr:uid="{3032B7B2-0460-4C2A-A332-FA518415CA30}"/>
    <cellStyle name="Normal 9 2 2 3 3 3" xfId="26058" xr:uid="{C33ACF71-5264-47AC-9AED-160F82C01988}"/>
    <cellStyle name="Normal 9 2 2 3 3 3 2" xfId="35027" xr:uid="{46BDD57D-F544-4D41-95FC-71897EA9AB3A}"/>
    <cellStyle name="Normal 9 2 2 3 3 3 3" xfId="41393" xr:uid="{79A57F92-2800-48E8-8E2B-9B4B54239DD7}"/>
    <cellStyle name="Normal 9 2 2 3 3 4" xfId="22034" xr:uid="{22991AD3-BD16-4F38-9269-1CAE35656F09}"/>
    <cellStyle name="Normal 9 2 2 3 3 4 2" xfId="30045" xr:uid="{860178DD-A628-47F2-9E3B-D73489FB54A5}"/>
    <cellStyle name="Normal 9 2 2 3 3 5" xfId="28104" xr:uid="{3365D2EF-2FA8-4F59-BF28-1F918C3E91D4}"/>
    <cellStyle name="Normal 9 2 2 3 3 6" xfId="37412" xr:uid="{221CABC3-7146-4D86-BBC4-C423A2A5E379}"/>
    <cellStyle name="Normal 9 2 2 3 3 7" xfId="17259" xr:uid="{35F54102-6791-4722-9A30-CE8798B00B19}"/>
    <cellStyle name="Normal 9 2 2 3 3 8" xfId="47041" xr:uid="{AFE09FC3-CBA4-4571-8B2A-D019B0A26C03}"/>
    <cellStyle name="Normal 9 2 2 3 4" xfId="23037" xr:uid="{D529DC1E-9152-47B0-83C7-2494962A7DAC}"/>
    <cellStyle name="Normal 9 2 2 3 4 2" xfId="25491" xr:uid="{C0727A3B-3366-4D3D-BECF-DB07D54BDA0D}"/>
    <cellStyle name="Normal 9 2 2 3 4 2 2" xfId="34322" xr:uid="{76E1B5BC-740E-4D08-BA33-379FEEA3FD1B}"/>
    <cellStyle name="Normal 9 2 2 3 4 3" xfId="31315" xr:uid="{4384A36D-9CC1-432E-9314-3FB253F9586C}"/>
    <cellStyle name="Normal 9 2 2 3 4 4" xfId="38756" xr:uid="{2DB133DA-03FE-422D-A3CB-29795CDEB284}"/>
    <cellStyle name="Normal 9 2 2 3 5" xfId="24472" xr:uid="{C8601B17-AFD4-4DCA-9D75-BB393BB7AC34}"/>
    <cellStyle name="Normal 9 2 2 3 5 2" xfId="33024" xr:uid="{E0658C4E-E6F3-4664-A43E-F18B19E5DE55}"/>
    <cellStyle name="Normal 9 2 2 3 5 3" xfId="40683" xr:uid="{41A3B6D4-39D3-4173-914F-8C6ABC61AAC1}"/>
    <cellStyle name="Normal 9 2 2 3 6" xfId="21496" xr:uid="{3624A090-ED8A-4557-9D1E-E4DFDAA92A53}"/>
    <cellStyle name="Normal 9 2 2 3 6 2" xfId="29437" xr:uid="{0E99A10E-4D32-4BF2-9606-8F10CEA91B26}"/>
    <cellStyle name="Normal 9 2 2 3 7" xfId="27512" xr:uid="{15CAED32-5170-45A4-96C0-286B542FD117}"/>
    <cellStyle name="Normal 9 2 2 3 8" xfId="36668" xr:uid="{CB715A30-72B9-4C8C-A637-78C694E061DB}"/>
    <cellStyle name="Normal 9 2 2 3 9" xfId="7283" xr:uid="{07292644-3498-437F-8593-62B06A2CBE9F}"/>
    <cellStyle name="Normal 9 2 2 4" xfId="1337" xr:uid="{EB26E29B-B3C7-4AA4-B0B6-95F1B25FBF49}"/>
    <cellStyle name="Normal 9 2 2 4 10" xfId="43428" xr:uid="{B4BF25CC-CA8C-42A2-9A63-3C2D117DFD8B}"/>
    <cellStyle name="Normal 9 2 2 4 2" xfId="3144" xr:uid="{81EAE0F3-F175-4551-9447-581CBF2023AD}"/>
    <cellStyle name="Normal 9 2 2 4 2 2" xfId="26678" xr:uid="{736496F1-D80E-4258-B02C-3610B5FCE085}"/>
    <cellStyle name="Normal 9 2 2 4 2 2 2" xfId="35766" xr:uid="{3E0899C7-B480-43D3-99EA-95C1C274FB06}"/>
    <cellStyle name="Normal 9 2 2 4 2 2 3" xfId="40111" xr:uid="{0BB48ABB-B2AC-4BA3-9F0D-E8B6134C021B}"/>
    <cellStyle name="Normal 9 2 2 4 2 3" xfId="32455" xr:uid="{621C6603-90B4-4AF0-80B5-0C3CB6239D8D}"/>
    <cellStyle name="Normal 9 2 2 4 2 3 2" xfId="42095" xr:uid="{49121A41-6E23-4D79-A86E-1A612C6BEBD7}"/>
    <cellStyle name="Normal 9 2 2 4 2 4" xfId="38145" xr:uid="{54F8A3B1-1A2C-4063-A38F-7619EE40D6E3}"/>
    <cellStyle name="Normal 9 2 2 4 2 5" xfId="23958" xr:uid="{D9420471-7FAF-4E31-8DF4-51645788E229}"/>
    <cellStyle name="Normal 9 2 2 4 2 6" xfId="45169" xr:uid="{3529E1FA-C2BC-4331-AA61-93B348CDF40E}"/>
    <cellStyle name="Normal 9 2 2 4 3" xfId="25587" xr:uid="{C8FCF4CC-148D-479F-8B12-7FF0574AD782}"/>
    <cellStyle name="Normal 9 2 2 4 3 2" xfId="34468" xr:uid="{80CFDEAA-0BBF-4B22-B227-FEA8E292E826}"/>
    <cellStyle name="Normal 9 2 2 4 3 3" xfId="38899" xr:uid="{829EF78E-6DDA-41DB-B3C3-FEE15716B1D4}"/>
    <cellStyle name="Normal 9 2 2 4 4" xfId="24948" xr:uid="{3185B32F-6754-4339-B5DC-BC50E4D00A00}"/>
    <cellStyle name="Normal 9 2 2 4 4 2" xfId="33733" xr:uid="{4CD6EB0B-C6E5-40D2-A248-DD6ED18D24EA}"/>
    <cellStyle name="Normal 9 2 2 4 4 3" xfId="40842" xr:uid="{D02FCAC7-593B-4573-ABB0-D7E756E75BD6}"/>
    <cellStyle name="Normal 9 2 2 4 5" xfId="22667" xr:uid="{54299FAB-8738-4FCA-A617-753B0C05BFC0}"/>
    <cellStyle name="Normal 9 2 2 4 5 2" xfId="30798" xr:uid="{52491BB3-3BEB-49E0-9E9D-05DFEA2927A4}"/>
    <cellStyle name="Normal 9 2 2 4 6" xfId="28818" xr:uid="{87064F74-33DE-454D-BF0B-B7DEFF848411}"/>
    <cellStyle name="Normal 9 2 2 4 7" xfId="36834" xr:uid="{4D79F63C-0A76-488D-ADC9-3533A7CE96B7}"/>
    <cellStyle name="Normal 9 2 2 4 8" xfId="20946" xr:uid="{31C30201-E870-40A1-BF35-91ADEAFE4098}"/>
    <cellStyle name="Normal 9 2 2 4 9" xfId="8116" xr:uid="{FEB4E77B-A46A-48A6-8419-556429E9A6DA}"/>
    <cellStyle name="Normal 9 2 2 5" xfId="2567" xr:uid="{4B78B28A-0A14-40C7-A5B4-3B2EED2F0301}"/>
    <cellStyle name="Normal 9 2 2 5 2" xfId="23635" xr:uid="{47E6880C-FDE7-4973-B150-AE0E02B50EB6}"/>
    <cellStyle name="Normal 9 2 2 5 2 2" xfId="26215" xr:uid="{986E5429-A01B-4294-8898-B87C8D2129A3}"/>
    <cellStyle name="Normal 9 2 2 5 2 2 2" xfId="35229" xr:uid="{B81E6F3F-9025-493A-A3A3-071D3CBD0580}"/>
    <cellStyle name="Normal 9 2 2 5 2 3" xfId="32000" xr:uid="{C4C9CC00-5BC9-4BD8-A05D-D49E34DD0AD3}"/>
    <cellStyle name="Normal 9 2 2 5 2 4" xfId="39582" xr:uid="{F19333BB-2387-44A0-8151-9D2262267DB3}"/>
    <cellStyle name="Normal 9 2 2 5 3" xfId="24600" xr:uid="{848B0800-0A99-4A91-B36C-65B926272A8D}"/>
    <cellStyle name="Normal 9 2 2 5 3 2" xfId="33216" xr:uid="{744CE1E2-849B-408F-AE2C-FBF474BFE166}"/>
    <cellStyle name="Normal 9 2 2 5 3 3" xfId="41581" xr:uid="{475778A7-11B2-46DC-80FF-48CD6BF8FC88}"/>
    <cellStyle name="Normal 9 2 2 5 4" xfId="22191" xr:uid="{34308AF9-41AB-4169-9D31-A83AB9EE1BCD}"/>
    <cellStyle name="Normal 9 2 2 5 4 2" xfId="30248" xr:uid="{075DD308-35CC-48E0-9C8C-A8E8A9ADE044}"/>
    <cellStyle name="Normal 9 2 2 5 5" xfId="28297" xr:uid="{DC8407A7-A92C-4287-93DB-21C4010864F4}"/>
    <cellStyle name="Normal 9 2 2 5 6" xfId="37614" xr:uid="{EA005542-1D0E-4159-803D-E33450B61510}"/>
    <cellStyle name="Normal 9 2 2 5 7" xfId="13100" xr:uid="{265D4BEC-E814-43E6-9CCE-AFDFE5508AAB}"/>
    <cellStyle name="Normal 9 2 2 5 8" xfId="44592" xr:uid="{14D309A5-2214-4027-9418-F3E7C25E95EC}"/>
    <cellStyle name="Normal 9 2 2 6" xfId="4515" xr:uid="{A7F0EA43-6ACF-4AF2-A0B7-DE33783EE558}"/>
    <cellStyle name="Normal 9 2 2 6 2" xfId="23186" xr:uid="{973B2131-2394-4829-847E-0527463BB19C}"/>
    <cellStyle name="Normal 9 2 2 6 2 2" xfId="31497" xr:uid="{66BACDA3-28F6-47F0-8293-4F33C826DBA1}"/>
    <cellStyle name="Normal 9 2 2 6 2 3" xfId="39055" xr:uid="{638422E9-D55A-479B-9A87-A9E9B4A7EBAF}"/>
    <cellStyle name="Normal 9 2 2 6 3" xfId="25718" xr:uid="{410C6952-F129-481E-8DF2-7A61CFF86AB6}"/>
    <cellStyle name="Normal 9 2 2 6 3 2" xfId="34645" xr:uid="{3616B23B-149A-43A1-BF6C-4E84995ED644}"/>
    <cellStyle name="Normal 9 2 2 6 3 3" xfId="41017" xr:uid="{48E38A7E-BAAF-497F-9C64-D859D3B88192}"/>
    <cellStyle name="Normal 9 2 2 6 4" xfId="21678" xr:uid="{58901F42-D24D-4009-B7D6-A15642B8F019}"/>
    <cellStyle name="Normal 9 2 2 6 4 2" xfId="29643" xr:uid="{47E22F93-6856-4ABF-B3C1-DF9941CE8AEA}"/>
    <cellStyle name="Normal 9 2 2 6 5" xfId="27721" xr:uid="{F9DDF481-743C-49FE-9B2E-1C8F1B0B6DE3}"/>
    <cellStyle name="Normal 9 2 2 6 6" xfId="37011" xr:uid="{60AB0346-B3B3-43BC-A389-CF9772CC7A46}"/>
    <cellStyle name="Normal 9 2 2 6 7" xfId="16682" xr:uid="{B9AE0CB5-2F36-4B10-99C0-6E4348A7419E}"/>
    <cellStyle name="Normal 9 2 2 6 8" xfId="46518" xr:uid="{064F7EC7-E3FB-49DE-957C-579537819090}"/>
    <cellStyle name="Normal 9 2 2 7" xfId="5780" xr:uid="{C1E255D0-E889-4B7A-9115-82FCFA195F17}"/>
    <cellStyle name="Normal 9 2 2 7 2" xfId="25140" xr:uid="{0B689C28-625A-4D4F-BB38-8A96AFF1143C}"/>
    <cellStyle name="Normal 9 2 2 7 2 2" xfId="33944" xr:uid="{0F1ADC91-973D-474C-8A09-623579DCC7E5}"/>
    <cellStyle name="Normal 9 2 2 7 3" xfId="30967" xr:uid="{BABE69EC-DA81-43CB-B9B2-97FB550E43A1}"/>
    <cellStyle name="Normal 9 2 2 7 4" xfId="38387" xr:uid="{10D39185-4A3B-4231-A3D9-49079B2DF4B4}"/>
    <cellStyle name="Normal 9 2 2 7 5" xfId="22803" xr:uid="{4180E5B1-16C8-4AAB-A070-0F404291FB51}"/>
    <cellStyle name="Normal 9 2 2 7 6" xfId="47778" xr:uid="{28C215E2-BA9A-4D79-9FD1-6F42E3CD5AEC}"/>
    <cellStyle name="Normal 9 2 2 8" xfId="24141" xr:uid="{95A3666C-5736-40AC-8DCA-FCD1EF37148E}"/>
    <cellStyle name="Normal 9 2 2 8 2" xfId="32659" xr:uid="{EC428ACB-3D7F-4C30-A653-5FE3460E6219}"/>
    <cellStyle name="Normal 9 2 2 8 3" xfId="40324" xr:uid="{83E31FD2-73CD-4AF4-817B-030792623456}"/>
    <cellStyle name="Normal 9 2 2 9" xfId="21146" xr:uid="{C5D2CD31-FD7F-4745-B011-F3741D65D998}"/>
    <cellStyle name="Normal 9 2 2 9 2" xfId="29037" xr:uid="{3BF5A828-1627-434D-947B-D6F62D208AFE}"/>
    <cellStyle name="Normal 9 2 3" xfId="699" xr:uid="{B0843AC1-7B37-4D54-8C0D-C9C66DC2EB20}"/>
    <cellStyle name="Normal 9 2 3 2" xfId="9570" xr:uid="{F80E843F-0490-4971-BF6F-592643556D5C}"/>
    <cellStyle name="Normal 9 2 4" xfId="1715" xr:uid="{402EB44E-AADB-4745-BC4C-8DDFE8149634}"/>
    <cellStyle name="Normal 9 2 4 2" xfId="9029" xr:uid="{7F02334C-1F41-42C9-8E2E-1F900500F115}"/>
    <cellStyle name="Normal 9 2 5" xfId="8115" xr:uid="{1F36E94E-80BA-48D6-8FF7-4761EFF70B90}"/>
    <cellStyle name="Normal 9 2 6" xfId="6950" xr:uid="{CF3F0260-540E-4058-ABE6-1A0E0CEF0AF4}"/>
    <cellStyle name="Normal 9 3" xfId="182" xr:uid="{3C0FB5B4-4303-48DB-9DF4-6617984DBB12}"/>
    <cellStyle name="Normal 9 3 2" xfId="1011" xr:uid="{DDB34E32-19C2-440D-9DEB-C86C296FCCC0}"/>
    <cellStyle name="Normal 9 3 2 2" xfId="2153" xr:uid="{E4D9943F-8363-48E8-B3CB-8248DDBAF0AA}"/>
    <cellStyle name="Normal 9 3 2 2 2" xfId="3916" xr:uid="{C96E3DB0-CF9E-4B08-89BC-3B3E59E2A1A2}"/>
    <cellStyle name="Normal 9 3 2 2 2 2" xfId="45941" xr:uid="{292D9063-CA5A-4954-910F-908AAFF32425}"/>
    <cellStyle name="Normal 9 3 2 2 3" xfId="5287" xr:uid="{842AA2CF-4BA0-4065-BE24-AC0C1720670C}"/>
    <cellStyle name="Normal 9 3 2 2 3 2" xfId="47290" xr:uid="{4C7D399B-0CC2-4A68-87B6-8D8B992D5141}"/>
    <cellStyle name="Normal 9 3 2 2 4" xfId="8120" xr:uid="{3CD1EED0-A267-4779-93AE-60834192B592}"/>
    <cellStyle name="Normal 9 3 2 2 5" xfId="44200" xr:uid="{0F248800-09CC-4DB5-AB6B-7B4AFA1D3CAD}"/>
    <cellStyle name="Normal 9 3 2 3" xfId="1594" xr:uid="{7B2E9B52-2F76-42E3-A6C6-FE17500D2EF3}"/>
    <cellStyle name="Normal 9 3 2 3 2" xfId="3401" xr:uid="{DEAE96A4-4959-4DC0-A450-0389ED9ABD87}"/>
    <cellStyle name="Normal 9 3 2 3 2 2" xfId="45426" xr:uid="{CA755EAB-8C7E-49FB-B308-361F603F2A29}"/>
    <cellStyle name="Normal 9 3 2 3 3" xfId="8119" xr:uid="{AD4E2712-B819-45AF-8951-B776F8208A06}"/>
    <cellStyle name="Normal 9 3 2 3 4" xfId="43685" xr:uid="{EC33B84B-8F5D-4745-9F90-4E56F5E36CBE}"/>
    <cellStyle name="Normal 9 3 2 4" xfId="2823" xr:uid="{281F2193-8D31-46DF-980B-3B89E826194F}"/>
    <cellStyle name="Normal 9 3 2 4 2" xfId="13397" xr:uid="{F2DE25A5-CC57-4CA5-99D3-B01F36D82413}"/>
    <cellStyle name="Normal 9 3 2 4 3" xfId="44848" xr:uid="{D0D45E58-D04B-4466-8BA1-F9B75A52EA1B}"/>
    <cellStyle name="Normal 9 3 2 5" xfId="4772" xr:uid="{21C2F69B-F43B-49C2-88FF-7303F08E45D6}"/>
    <cellStyle name="Normal 9 3 2 5 2" xfId="16933" xr:uid="{69570EF3-97FF-4FC0-8EB8-8CFE33FF120A}"/>
    <cellStyle name="Normal 9 3 2 5 3" xfId="46775" xr:uid="{EAC9A4B3-B52D-4F5B-B67A-BE268A3EB6AE}"/>
    <cellStyle name="Normal 9 3 2 6" xfId="5782" xr:uid="{BA1332C2-A6BA-414B-8919-FBF51B85E073}"/>
    <cellStyle name="Normal 9 3 2 6 2" xfId="47780" xr:uid="{BF8AAD95-B0E8-4C4C-9AAC-380BE69EEFBA}"/>
    <cellStyle name="Normal 9 3 2 7" xfId="6857" xr:uid="{27724B77-F21C-4546-A5C5-97579F1FC0D2}"/>
    <cellStyle name="Normal 9 3 2 8" xfId="43107" xr:uid="{B8C4DDD2-AAD4-4653-A32A-129A8F38A8CB}"/>
    <cellStyle name="Normal 9 3 3" xfId="701" xr:uid="{48D2FB27-D61C-4107-856B-02B65D3FCBAC}"/>
    <cellStyle name="Normal 9 3 3 2" xfId="1903" xr:uid="{EE18D802-9E1C-4FA0-BB5D-3F60B86F1753}"/>
    <cellStyle name="Normal 9 3 3 2 2" xfId="3668" xr:uid="{E79E86A1-D284-427E-97FE-94ADA693AC9A}"/>
    <cellStyle name="Normal 9 3 3 2 2 2" xfId="45693" xr:uid="{5E73E183-7525-4F7E-98A4-754741B70C59}"/>
    <cellStyle name="Normal 9 3 3 2 3" xfId="9571" xr:uid="{27F0610D-D01D-4D46-9586-A5A0D6CD6D68}"/>
    <cellStyle name="Normal 9 3 3 2 4" xfId="43952" xr:uid="{8165CB8D-DD7C-40BC-A7B6-E13CC04CC7F3}"/>
    <cellStyle name="Normal 9 3 3 3" xfId="2568" xr:uid="{00D209E6-48C4-402E-8457-094753718623}"/>
    <cellStyle name="Normal 9 3 3 3 2" xfId="13724" xr:uid="{BFDF0EB2-2A5B-48E1-A68D-D3413CC2F061}"/>
    <cellStyle name="Normal 9 3 3 3 3" xfId="44593" xr:uid="{B136D581-29C6-46C3-9228-CB5A82ECF95D}"/>
    <cellStyle name="Normal 9 3 3 4" xfId="5039" xr:uid="{27950531-FE83-4B67-A4B1-4DE8CA409ACA}"/>
    <cellStyle name="Normal 9 3 3 4 2" xfId="17260" xr:uid="{AE7A52A6-C496-4956-919C-698D5953025F}"/>
    <cellStyle name="Normal 9 3 3 4 3" xfId="47042" xr:uid="{F7A1D0C0-F49E-41AF-AC1E-E9CA1FB16EAA}"/>
    <cellStyle name="Normal 9 3 3 5" xfId="5783" xr:uid="{96370527-384B-487A-8C15-B650F351FE3A}"/>
    <cellStyle name="Normal 9 3 3 5 2" xfId="47781" xr:uid="{E1450EE7-3132-4D3A-B978-E515636AF61E}"/>
    <cellStyle name="Normal 9 3 3 6" xfId="7284" xr:uid="{D8A7A91D-18D2-4AAB-AB0B-2966E21A1F37}"/>
    <cellStyle name="Normal 9 3 3 7" xfId="42852" xr:uid="{94D82EEF-1352-4C70-806D-2AE6EAB1988B}"/>
    <cellStyle name="Normal 9 3 4" xfId="1716" xr:uid="{44C0171D-84A5-49E3-9635-E43852530F22}"/>
    <cellStyle name="Normal 9 3 5" xfId="1338" xr:uid="{6EB7CCFE-4EDC-43F3-AE13-20C7C2385BA0}"/>
    <cellStyle name="Normal 9 3 5 2" xfId="3145" xr:uid="{751C5596-1CBF-43BB-A51D-8EE6EAA1A43E}"/>
    <cellStyle name="Normal 9 3 5 2 2" xfId="45170" xr:uid="{ABDD3D0B-3B24-4831-A8BD-5624BD0CB2B5}"/>
    <cellStyle name="Normal 9 3 5 3" xfId="8118" xr:uid="{38B48D6B-BE04-47A2-9CCA-E0809BC5F9FF}"/>
    <cellStyle name="Normal 9 3 5 4" xfId="43429" xr:uid="{DBAE139A-E4FD-4C3F-B1A2-03CE833F5102}"/>
    <cellStyle name="Normal 9 3 6" xfId="4516" xr:uid="{0F8DCA77-8D5F-4A3C-99AD-AC02231DEBBD}"/>
    <cellStyle name="Normal 9 3 6 2" xfId="7210" xr:uid="{9BB3CFCA-569E-4261-ABEA-63AB54BE90C8}"/>
    <cellStyle name="Normal 9 3 6 3" xfId="46519" xr:uid="{B73AD056-33BF-4D0B-968C-13690DC81DAC}"/>
    <cellStyle name="Normal 9 3 7" xfId="13101" xr:uid="{50F30805-75C7-4584-92BD-D656F9CB7653}"/>
    <cellStyle name="Normal 9 3 8" xfId="16683" xr:uid="{94D06001-E491-4A01-A2B8-B1BA156F6E17}"/>
    <cellStyle name="Normal 9 3 9" xfId="6270" xr:uid="{A8BDAE62-DF03-483C-867A-82370522452B}"/>
    <cellStyle name="Normal 9 4" xfId="780" xr:uid="{498876CB-D04E-4CA1-9107-41729FE24627}"/>
    <cellStyle name="Normal 9 4 2" xfId="20005" xr:uid="{DB8FB2EE-37D0-41F3-BBAC-6CE91590C0D1}"/>
    <cellStyle name="Normal 9 4 3" xfId="8121" xr:uid="{48CBD9AF-FD61-492E-A3D1-90B514412424}"/>
    <cellStyle name="Normal 9 5" xfId="698" xr:uid="{8F21ECD8-1CE2-471D-928D-BA26695FE581}"/>
    <cellStyle name="Normal 9 5 2" xfId="8122" xr:uid="{A474109C-FCD3-4390-9323-A23A7799E999}"/>
    <cellStyle name="Normal 9 6" xfId="8114" xr:uid="{DF282048-BE5D-488D-B3AC-074137A35D5B}"/>
    <cellStyle name="Normal 9 6 2" xfId="8308" xr:uid="{34EF2938-05E9-45D0-8208-2CB1B06B5CF6}"/>
    <cellStyle name="Normal 9 7" xfId="7061" xr:uid="{DCE1846B-9C18-40A4-B099-FC93BFEA6E0E}"/>
    <cellStyle name="Normal 9 8" xfId="20004" xr:uid="{B68EB679-8A69-478D-B725-F8D19B7604F5}"/>
    <cellStyle name="Normal 90" xfId="8446" xr:uid="{CE239A3E-9056-47D6-B02F-72A498937F7D}"/>
    <cellStyle name="Normal 90 2" xfId="8512" xr:uid="{7E45EA55-63AA-43E3-81BF-CC7C47345915}"/>
    <cellStyle name="Normal 90 2 10" xfId="27149" xr:uid="{DFCB9751-AA1F-4251-A989-1955E63359D8}"/>
    <cellStyle name="Normal 90 2 11" xfId="36272" xr:uid="{D22C6218-8AC3-4100-977D-DFA78E0E698E}"/>
    <cellStyle name="Normal 90 2 12" xfId="20007" xr:uid="{8C734091-27D3-412F-A50A-E5FBC4712186}"/>
    <cellStyle name="Normal 90 2 2" xfId="20112" xr:uid="{3A0EAA1F-426C-412C-8E82-C70C5202B408}"/>
    <cellStyle name="Normal 90 2 2 2" xfId="20763" xr:uid="{2C878A80-44EB-4E32-AD62-9FAE2DEA495B}"/>
    <cellStyle name="Normal 90 2 2 2 2" xfId="23743" xr:uid="{EAEC0B53-2285-4CC4-95D5-3057A1E01B45}"/>
    <cellStyle name="Normal 90 2 2 2 2 2" xfId="26372" xr:uid="{1D731A97-F079-4FEE-B484-97C0DC18AD05}"/>
    <cellStyle name="Normal 90 2 2 2 2 2 2" xfId="35416" xr:uid="{7D03A88A-F406-401E-B895-58B65F6B6969}"/>
    <cellStyle name="Normal 90 2 2 2 2 3" xfId="32156" xr:uid="{7C9BB66D-B892-4665-987C-5469AAC578F3}"/>
    <cellStyle name="Normal 90 2 2 2 2 4" xfId="39765" xr:uid="{6EBDAC84-4649-4EB3-B1D3-C48B2F7C95D0}"/>
    <cellStyle name="Normal 90 2 2 2 3" xfId="24710" xr:uid="{63E293D8-BA47-446B-BF3B-2BEA9EB00246}"/>
    <cellStyle name="Normal 90 2 2 2 3 2" xfId="33395" xr:uid="{41730C0F-4EE4-4CAF-BE4E-0EBB19F289E4}"/>
    <cellStyle name="Normal 90 2 2 2 3 3" xfId="41757" xr:uid="{DFF38683-4EBF-44DB-B77E-6A5544CB33E1}"/>
    <cellStyle name="Normal 90 2 2 2 4" xfId="22354" xr:uid="{BF1A6BE8-0603-4CD8-9B51-1FCAD3F664E7}"/>
    <cellStyle name="Normal 90 2 2 2 4 2" xfId="30439" xr:uid="{376D318B-B705-4EF0-956A-C40509B2430B}"/>
    <cellStyle name="Normal 90 2 2 2 5" xfId="28476" xr:uid="{A553EFD4-5E2A-40F5-B178-AAF833615AEB}"/>
    <cellStyle name="Normal 90 2 2 2 6" xfId="37797" xr:uid="{744E0D8B-A402-4409-9761-418EADB12616}"/>
    <cellStyle name="Normal 90 2 2 3" xfId="20444" xr:uid="{072BA0A5-EF03-433F-8089-2238C6797E5F}"/>
    <cellStyle name="Normal 90 2 2 3 2" xfId="23337" xr:uid="{5D6E3C22-8853-4FAB-B0CD-0B60A003EF94}"/>
    <cellStyle name="Normal 90 2 2 3 2 2" xfId="31665" xr:uid="{C295C6FD-477E-41BB-8C4A-0F362550DFEE}"/>
    <cellStyle name="Normal 90 2 2 3 2 3" xfId="39220" xr:uid="{EFEC3EFE-8353-4659-9A7D-B72938684013}"/>
    <cellStyle name="Normal 90 2 2 3 3" xfId="25879" xr:uid="{77937EE2-9976-4940-A59E-BDCBC3ADC967}"/>
    <cellStyle name="Normal 90 2 2 3 3 2" xfId="34835" xr:uid="{7B71A587-C4A4-4DA7-A997-DDDE2A30CBBC}"/>
    <cellStyle name="Normal 90 2 2 3 3 3" xfId="41204" xr:uid="{D3BB9825-BABC-4CC4-9367-7227712D3EEA}"/>
    <cellStyle name="Normal 90 2 2 3 4" xfId="21854" xr:uid="{0EE8CBF3-135F-431E-8226-EFE53EB7D031}"/>
    <cellStyle name="Normal 90 2 2 3 4 2" xfId="29843" xr:uid="{C38A3C8A-F7B4-44EF-929B-9A6C46002003}"/>
    <cellStyle name="Normal 90 2 2 3 5" xfId="27911" xr:uid="{C345477D-1CD7-4CA3-B0A2-AA98E4B90A96}"/>
    <cellStyle name="Normal 90 2 2 3 6" xfId="37210" xr:uid="{02CD79A6-3A56-48E5-A5ED-D679708C9D7D}"/>
    <cellStyle name="Normal 90 2 2 4" xfId="22914" xr:uid="{5B1F65AF-9612-48AC-859D-E67BB957E1CD}"/>
    <cellStyle name="Normal 90 2 2 4 2" xfId="25309" xr:uid="{875CF525-E836-4866-A644-D21C2932249C}"/>
    <cellStyle name="Normal 90 2 2 4 2 2" xfId="34126" xr:uid="{F2FEC0CD-FEA1-4138-9760-2FAE1827835B}"/>
    <cellStyle name="Normal 90 2 2 4 3" xfId="31134" xr:uid="{5315625E-D98D-49E7-A6AC-814EC0254D60}"/>
    <cellStyle name="Normal 90 2 2 4 4" xfId="38564" xr:uid="{7FA06661-4B0B-4057-87AD-1492020A3D09}"/>
    <cellStyle name="Normal 90 2 2 5" xfId="24293" xr:uid="{DD430AFD-CCCF-4F56-9052-C948E89108A8}"/>
    <cellStyle name="Normal 90 2 2 5 2" xfId="32838" xr:uid="{CC933963-1B68-42E4-920A-E4A91929E02C}"/>
    <cellStyle name="Normal 90 2 2 5 3" xfId="40500" xr:uid="{FC119121-BCBC-4CF8-9219-7ECF39D765FA}"/>
    <cellStyle name="Normal 90 2 2 6" xfId="21317" xr:uid="{862E6056-F4AD-4001-9A6F-FF221FF54B2A}"/>
    <cellStyle name="Normal 90 2 2 6 2" xfId="29236" xr:uid="{BBE25D14-EEA2-4D57-84F4-B6D708CD15D9}"/>
    <cellStyle name="Normal 90 2 2 7" xfId="27326" xr:uid="{CBA388EE-110A-4209-8B45-A2B43AEFB2B4}"/>
    <cellStyle name="Normal 90 2 2 8" xfId="36468" xr:uid="{5F86A16A-D5BC-4FBA-BE29-8C753E8CB587}"/>
    <cellStyle name="Normal 90 2 3" xfId="20216" xr:uid="{CE57ABB5-F2F1-470F-B75C-61107A9242F6}"/>
    <cellStyle name="Normal 90 2 3 2" xfId="20873" xr:uid="{E4A2804F-FFBB-4597-BFB3-656B6C6DA251}"/>
    <cellStyle name="Normal 90 2 3 2 2" xfId="23867" xr:uid="{29F44BD4-9573-49FB-B58F-99E740F6DFC7}"/>
    <cellStyle name="Normal 90 2 3 2 2 2" xfId="26553" xr:uid="{C1E5EF43-F137-4E90-855F-EEB268107C0A}"/>
    <cellStyle name="Normal 90 2 3 2 2 2 2" xfId="35608" xr:uid="{942A0B22-1F1F-4E9C-9059-2D2A76981A5B}"/>
    <cellStyle name="Normal 90 2 3 2 2 3" xfId="32336" xr:uid="{54D5B3B1-51B2-462C-8DA6-987DC6DB0D5F}"/>
    <cellStyle name="Normal 90 2 3 2 2 4" xfId="39953" xr:uid="{20FE95B8-128F-4195-96B3-8CBC6577C623}"/>
    <cellStyle name="Normal 90 2 3 2 3" xfId="24831" xr:uid="{5F9429BB-BDF9-4240-9216-B4C1A86CCA3D}"/>
    <cellStyle name="Normal 90 2 3 2 3 2" xfId="33578" xr:uid="{6083F2E1-44D4-4F40-9BEC-6CC7522B7EF4}"/>
    <cellStyle name="Normal 90 2 3 2 3 3" xfId="41937" xr:uid="{D290555C-F8EC-4300-AF5A-D787ECF423F8}"/>
    <cellStyle name="Normal 90 2 3 2 4" xfId="22528" xr:uid="{DAE67136-69D3-452E-B582-0C6F23941329}"/>
    <cellStyle name="Normal 90 2 3 2 4 2" xfId="30635" xr:uid="{8A987028-2348-4CC7-9B95-429150EB7131}"/>
    <cellStyle name="Normal 90 2 3 2 5" xfId="28659" xr:uid="{BBFD8368-A734-4472-B7ED-19171944C0E4}"/>
    <cellStyle name="Normal 90 2 3 2 6" xfId="37993" xr:uid="{D3A7745E-5451-4C78-817B-7BB4E8A336FD}"/>
    <cellStyle name="Normal 90 2 3 3" xfId="20555" xr:uid="{68ABFF0C-4026-4796-9710-515ED9DD6F0F}"/>
    <cellStyle name="Normal 90 2 3 3 2" xfId="23513" xr:uid="{F283F5DC-4186-4FA9-BC98-37E556823F4E}"/>
    <cellStyle name="Normal 90 2 3 3 2 2" xfId="31844" xr:uid="{A79BEC06-153D-472E-95B0-BA7D89725E58}"/>
    <cellStyle name="Normal 90 2 3 3 2 3" xfId="39396" xr:uid="{4F6F03F7-2C65-4E27-8C49-2CC37F4D91C2}"/>
    <cellStyle name="Normal 90 2 3 3 3" xfId="26059" xr:uid="{E4686875-E8C7-4E19-80FB-A4E7D5C51BCA}"/>
    <cellStyle name="Normal 90 2 3 3 3 2" xfId="35028" xr:uid="{7094C5E3-0084-4B24-A8E0-77D6C4770376}"/>
    <cellStyle name="Normal 90 2 3 3 3 3" xfId="41394" xr:uid="{37E2BAA2-8ACF-41E5-A844-ADB3547979FB}"/>
    <cellStyle name="Normal 90 2 3 3 4" xfId="22035" xr:uid="{BBBFA392-21C9-494A-9607-B8529018D3C7}"/>
    <cellStyle name="Normal 90 2 3 3 4 2" xfId="30046" xr:uid="{8B9A3622-FF3F-4DBE-920E-DD92B6B71B26}"/>
    <cellStyle name="Normal 90 2 3 3 5" xfId="28105" xr:uid="{0DCB0715-E6C8-40B1-8FF8-C8D0DE450E23}"/>
    <cellStyle name="Normal 90 2 3 3 6" xfId="37413" xr:uid="{F8A95954-2BF2-47A4-948F-97854A1136FA}"/>
    <cellStyle name="Normal 90 2 3 4" xfId="23038" xr:uid="{73BDD4B0-071E-4C40-82B8-56F51AE56AFE}"/>
    <cellStyle name="Normal 90 2 3 4 2" xfId="25492" xr:uid="{CF18ABF1-FA60-4335-8F1F-B4CF9F34133A}"/>
    <cellStyle name="Normal 90 2 3 4 2 2" xfId="34323" xr:uid="{AB3DF68B-1729-4972-97A7-980DAC7F274D}"/>
    <cellStyle name="Normal 90 2 3 4 3" xfId="31316" xr:uid="{75BCB65A-9263-4E5F-8572-31083216BC24}"/>
    <cellStyle name="Normal 90 2 3 4 4" xfId="38757" xr:uid="{92E73B02-ABE8-4099-9A06-103530815D2A}"/>
    <cellStyle name="Normal 90 2 3 5" xfId="24473" xr:uid="{E52FFD69-E113-4161-84E5-716DE49CA422}"/>
    <cellStyle name="Normal 90 2 3 5 2" xfId="33025" xr:uid="{D76B23A5-2FAE-4632-AAFF-4F4D153E4146}"/>
    <cellStyle name="Normal 90 2 3 5 3" xfId="40684" xr:uid="{10F4800A-6461-4F2E-B1E2-6D36DABD12DE}"/>
    <cellStyle name="Normal 90 2 3 6" xfId="21497" xr:uid="{AD52EFFE-E1E1-44E1-8D52-11A988088A42}"/>
    <cellStyle name="Normal 90 2 3 6 2" xfId="29438" xr:uid="{B06B683D-0F86-4702-8264-CEA553300A46}"/>
    <cellStyle name="Normal 90 2 3 7" xfId="27513" xr:uid="{1564DC34-AA22-4A34-83E6-7EDA0CE364B3}"/>
    <cellStyle name="Normal 90 2 3 8" xfId="36669" xr:uid="{11F48DF7-7C3F-4818-A409-5FC5F2E2AEF5}"/>
    <cellStyle name="Normal 90 2 4" xfId="20947" xr:uid="{9600BF8E-3959-4B67-820E-4A07EE95F3A3}"/>
    <cellStyle name="Normal 90 2 4 2" xfId="23959" xr:uid="{96D6C4BD-C45D-4186-997B-81B138AE343D}"/>
    <cellStyle name="Normal 90 2 4 2 2" xfId="26679" xr:uid="{33C8E1F7-4CB9-4196-9F18-E0F3CA15A025}"/>
    <cellStyle name="Normal 90 2 4 2 2 2" xfId="35767" xr:uid="{F7381166-1D4F-4FC2-8E49-E692CD0A76B3}"/>
    <cellStyle name="Normal 90 2 4 2 2 3" xfId="40112" xr:uid="{1B56729E-AFE3-409C-83D9-6B9560E6AA26}"/>
    <cellStyle name="Normal 90 2 4 2 3" xfId="32456" xr:uid="{C0129B06-FFF7-499A-8B23-4103EB8CB8D1}"/>
    <cellStyle name="Normal 90 2 4 2 3 2" xfId="42096" xr:uid="{D8A50591-5E83-4D67-B2B8-B7E8BEF80C0A}"/>
    <cellStyle name="Normal 90 2 4 2 4" xfId="38146" xr:uid="{1EDC9043-4FCA-42E7-8683-A0EE716B7309}"/>
    <cellStyle name="Normal 90 2 4 3" xfId="25588" xr:uid="{C0D743CC-BC53-477A-8C28-E164135205EE}"/>
    <cellStyle name="Normal 90 2 4 3 2" xfId="34469" xr:uid="{758E61D2-A0FA-49A6-BA3C-CD64CAFE146B}"/>
    <cellStyle name="Normal 90 2 4 3 3" xfId="38900" xr:uid="{65A6DFEE-9DF8-44DB-A275-061EEA51DBDE}"/>
    <cellStyle name="Normal 90 2 4 4" xfId="24949" xr:uid="{948BD0DE-BD6E-4C8B-9E8B-F6F0F8B008F8}"/>
    <cellStyle name="Normal 90 2 4 4 2" xfId="33734" xr:uid="{94480745-320B-4F42-8B5F-91F33CB3C26A}"/>
    <cellStyle name="Normal 90 2 4 4 3" xfId="40843" xr:uid="{710137BA-DDAF-44BC-BA46-F6CF95A5B906}"/>
    <cellStyle name="Normal 90 2 4 5" xfId="22668" xr:uid="{B754931B-A97B-4DFF-A20E-DD4B9AEB157C}"/>
    <cellStyle name="Normal 90 2 4 5 2" xfId="30799" xr:uid="{9CAA15E5-8407-4C73-872B-308719708684}"/>
    <cellStyle name="Normal 90 2 4 6" xfId="28819" xr:uid="{8E79E05E-79BD-49AD-B6A2-E87FFF39AC4C}"/>
    <cellStyle name="Normal 90 2 4 7" xfId="36835" xr:uid="{9B7B829B-DB0A-4826-BA32-FDB0577A602D}"/>
    <cellStyle name="Normal 90 2 5" xfId="20668" xr:uid="{8CFB0648-D63E-4DC2-8F42-0179C1E10CE6}"/>
    <cellStyle name="Normal 90 2 5 2" xfId="23636" xr:uid="{EAEA7452-6B66-4498-BF73-6BABBB4E4CBE}"/>
    <cellStyle name="Normal 90 2 5 2 2" xfId="26216" xr:uid="{4EBF2373-D4D8-4F00-807F-42A18E1F8351}"/>
    <cellStyle name="Normal 90 2 5 2 2 2" xfId="35230" xr:uid="{3C0D00AF-629B-4D5D-9A70-23304EE5E38D}"/>
    <cellStyle name="Normal 90 2 5 2 3" xfId="32001" xr:uid="{B55C0265-EAF2-433C-8B24-A1C516FD7807}"/>
    <cellStyle name="Normal 90 2 5 2 4" xfId="39583" xr:uid="{D75A1A0C-CD10-412A-9C6E-F082B5C50D30}"/>
    <cellStyle name="Normal 90 2 5 3" xfId="24601" xr:uid="{7C78A82C-93A9-43BB-94BA-164629CA7596}"/>
    <cellStyle name="Normal 90 2 5 3 2" xfId="33217" xr:uid="{B26E24D3-98D6-4E43-8F43-C4ECD4C3A430}"/>
    <cellStyle name="Normal 90 2 5 3 3" xfId="41582" xr:uid="{5120E4D8-4DF2-41E4-90C9-4005605D4080}"/>
    <cellStyle name="Normal 90 2 5 4" xfId="22192" xr:uid="{E0FB103E-2778-4ED8-9658-438531008116}"/>
    <cellStyle name="Normal 90 2 5 4 2" xfId="30249" xr:uid="{72874844-8AD7-4B7B-AA30-D0B102A08CD7}"/>
    <cellStyle name="Normal 90 2 5 5" xfId="28298" xr:uid="{C8C7A7E6-1519-47DE-8BEE-9AEFD50AEFB7}"/>
    <cellStyle name="Normal 90 2 5 6" xfId="37615" xr:uid="{6537D27B-D689-443C-BCC7-F676480BEDB3}"/>
    <cellStyle name="Normal 90 2 6" xfId="20342" xr:uid="{95F375B3-0F68-48DC-8006-0B0917CDFD38}"/>
    <cellStyle name="Normal 90 2 6 2" xfId="23187" xr:uid="{A9835E51-DB2E-4CF0-A48E-E853C2E73D89}"/>
    <cellStyle name="Normal 90 2 6 2 2" xfId="31498" xr:uid="{F5DF24E0-CD21-446A-A639-E76B0BAA0692}"/>
    <cellStyle name="Normal 90 2 6 2 3" xfId="39056" xr:uid="{5C1EE3B9-0E7E-47D1-AD34-C46CABBB879B}"/>
    <cellStyle name="Normal 90 2 6 3" xfId="25719" xr:uid="{AC209359-AD9A-4731-B7C8-5CA21B295AFB}"/>
    <cellStyle name="Normal 90 2 6 3 2" xfId="34646" xr:uid="{24B0ACF1-39A7-4199-81FF-66094D406FFA}"/>
    <cellStyle name="Normal 90 2 6 3 3" xfId="41018" xr:uid="{EBFBD85A-D72F-4792-9EFA-A12F327E80CB}"/>
    <cellStyle name="Normal 90 2 6 4" xfId="21679" xr:uid="{D6491C31-2AD5-419E-B287-26E213F19D76}"/>
    <cellStyle name="Normal 90 2 6 4 2" xfId="29644" xr:uid="{6FAA6ECB-C0A7-4A2B-A3AC-D31B03E2008C}"/>
    <cellStyle name="Normal 90 2 6 5" xfId="27722" xr:uid="{D8B957CB-FA19-4F70-BC71-0A728C1050CB}"/>
    <cellStyle name="Normal 90 2 6 6" xfId="37012" xr:uid="{DAAF1733-641B-4220-88C5-3235900330EC}"/>
    <cellStyle name="Normal 90 2 7" xfId="22804" xr:uid="{2943F2BD-56D8-4EC1-89C7-63BF84019FFE}"/>
    <cellStyle name="Normal 90 2 7 2" xfId="25141" xr:uid="{10C1BC1B-16C7-4D19-BCB8-CA55B0F223F3}"/>
    <cellStyle name="Normal 90 2 7 2 2" xfId="33945" xr:uid="{90DB4FB4-E7EB-4F63-BCB6-62EADAE8BE2B}"/>
    <cellStyle name="Normal 90 2 7 3" xfId="30968" xr:uid="{F0F86EDD-ABBA-444F-9B09-50BB4997E8F8}"/>
    <cellStyle name="Normal 90 2 7 4" xfId="38388" xr:uid="{7781B551-DBEC-4E04-9B46-AEB736449755}"/>
    <cellStyle name="Normal 90 2 8" xfId="24142" xr:uid="{F949EB1D-B181-43C0-A04A-D730AD4161EA}"/>
    <cellStyle name="Normal 90 2 8 2" xfId="32660" xr:uid="{11E7E025-2809-447D-BD0E-425817CA1183}"/>
    <cellStyle name="Normal 90 2 8 3" xfId="40325" xr:uid="{A9C158E6-3049-45CA-831A-7D9E076FE662}"/>
    <cellStyle name="Normal 90 2 9" xfId="21147" xr:uid="{CE15D7D4-4E81-4069-86E6-F80C2C79833C}"/>
    <cellStyle name="Normal 90 2 9 2" xfId="29038" xr:uid="{F2B82256-252E-4EEC-9128-EF2F1D0438B1}"/>
    <cellStyle name="Normal 90 3" xfId="9973" xr:uid="{8D576F0C-1E79-4F5B-AD0B-0F21C456B8C4}"/>
    <cellStyle name="Normal 90 3 2" xfId="10058" xr:uid="{97C06163-E570-4C27-96A2-FA9237AAEC49}"/>
    <cellStyle name="Normal 90 4" xfId="20006" xr:uid="{474A7CFE-7FC9-4BEE-B400-688C29799292}"/>
    <cellStyle name="Normal 91" xfId="8441" xr:uid="{4C331CD1-3171-43E6-A72A-49212CFFA0B7}"/>
    <cellStyle name="Normal 91 2" xfId="8513" xr:uid="{D2DE2AAE-3E7D-4C90-AECB-5BCE9BD4E73D}"/>
    <cellStyle name="Normal 91 2 10" xfId="27150" xr:uid="{2FEBD0EB-C450-4910-AC41-DAEC152AC449}"/>
    <cellStyle name="Normal 91 2 11" xfId="36273" xr:uid="{8044C2C9-4F9A-4FF1-A2BF-7581F3FB45A0}"/>
    <cellStyle name="Normal 91 2 12" xfId="20009" xr:uid="{DDA5DA72-4155-414C-8EDF-C7EE5AE9E1C5}"/>
    <cellStyle name="Normal 91 2 2" xfId="20113" xr:uid="{BD17F812-12BB-4409-96A2-E18DE6B62C6A}"/>
    <cellStyle name="Normal 91 2 2 2" xfId="20764" xr:uid="{87EE45B3-8AF7-4174-818A-DC37F1F646A9}"/>
    <cellStyle name="Normal 91 2 2 2 2" xfId="23744" xr:uid="{9F8A9ACF-8EE7-4847-9FC7-84C3B38A742A}"/>
    <cellStyle name="Normal 91 2 2 2 2 2" xfId="26373" xr:uid="{9AE0ADF9-05C8-48E0-A589-FF911AE70A9E}"/>
    <cellStyle name="Normal 91 2 2 2 2 2 2" xfId="35417" xr:uid="{93287651-BFD7-4E2A-87F3-461A3757727B}"/>
    <cellStyle name="Normal 91 2 2 2 2 3" xfId="32157" xr:uid="{F1500830-81F5-4037-B123-7AFFF58FAC2A}"/>
    <cellStyle name="Normal 91 2 2 2 2 4" xfId="39766" xr:uid="{78FD09AA-6E7B-4CF3-95EE-20F4CA0F14CD}"/>
    <cellStyle name="Normal 91 2 2 2 3" xfId="24711" xr:uid="{D74D8292-FDBD-4D38-8B83-2C999B8A802B}"/>
    <cellStyle name="Normal 91 2 2 2 3 2" xfId="33396" xr:uid="{394FF474-A6C1-4E1B-A714-8BB38B410994}"/>
    <cellStyle name="Normal 91 2 2 2 3 3" xfId="41758" xr:uid="{2847AD73-3B65-4C22-AAA6-51F888D7039C}"/>
    <cellStyle name="Normal 91 2 2 2 4" xfId="22355" xr:uid="{C85837D6-B7D0-4E84-9D48-B722FBC76AD7}"/>
    <cellStyle name="Normal 91 2 2 2 4 2" xfId="30440" xr:uid="{8D0713C2-C421-4D8E-BD24-79F5EF096B80}"/>
    <cellStyle name="Normal 91 2 2 2 5" xfId="28477" xr:uid="{C59C0F8B-F6D3-4A3C-AA39-506E2BB4593D}"/>
    <cellStyle name="Normal 91 2 2 2 6" xfId="37798" xr:uid="{62A9F9BB-7BB4-4BBD-B248-DA5C2A8C0506}"/>
    <cellStyle name="Normal 91 2 2 3" xfId="20445" xr:uid="{53861CDC-0615-4C19-B4D3-B6F548729DB7}"/>
    <cellStyle name="Normal 91 2 2 3 2" xfId="23338" xr:uid="{4DA1396B-38A2-4C9A-9F24-BE77F921F844}"/>
    <cellStyle name="Normal 91 2 2 3 2 2" xfId="31666" xr:uid="{2E1779DD-06B2-4444-8401-215D7F80FC72}"/>
    <cellStyle name="Normal 91 2 2 3 2 3" xfId="39221" xr:uid="{6420BB45-68B1-46E4-B046-A1C269863907}"/>
    <cellStyle name="Normal 91 2 2 3 3" xfId="25880" xr:uid="{C9D94C80-6386-460B-938E-488ACA4A3FB7}"/>
    <cellStyle name="Normal 91 2 2 3 3 2" xfId="34836" xr:uid="{4F5FFAC5-CD8A-4811-ACC3-06890E3F2DDE}"/>
    <cellStyle name="Normal 91 2 2 3 3 3" xfId="41205" xr:uid="{1A475E7F-E3F0-4117-88B6-065A5BF6B678}"/>
    <cellStyle name="Normal 91 2 2 3 4" xfId="21855" xr:uid="{3D398827-2590-4520-B24F-A9EFDAFAAEE2}"/>
    <cellStyle name="Normal 91 2 2 3 4 2" xfId="29844" xr:uid="{BADCC403-F4E5-48EE-83FD-2741B5FA47D0}"/>
    <cellStyle name="Normal 91 2 2 3 5" xfId="27912" xr:uid="{57E8A10C-97D6-4A01-9E0A-02C451611F85}"/>
    <cellStyle name="Normal 91 2 2 3 6" xfId="37211" xr:uid="{FE66B613-4471-4521-97B8-EF12BF4951AB}"/>
    <cellStyle name="Normal 91 2 2 4" xfId="22915" xr:uid="{B99802DD-02DE-4752-9F7C-E2BFF15E8E5F}"/>
    <cellStyle name="Normal 91 2 2 4 2" xfId="25310" xr:uid="{44AA0925-8085-4CF7-991E-076AFDF519E9}"/>
    <cellStyle name="Normal 91 2 2 4 2 2" xfId="34127" xr:uid="{97173E80-1C8A-42EE-98EF-FDCD9D562D0C}"/>
    <cellStyle name="Normal 91 2 2 4 3" xfId="31135" xr:uid="{DBB3646D-FB8A-41E5-96D6-C57F47A37FD2}"/>
    <cellStyle name="Normal 91 2 2 4 4" xfId="38565" xr:uid="{3696E74C-01D8-4FFC-A943-84BE95205399}"/>
    <cellStyle name="Normal 91 2 2 5" xfId="24294" xr:uid="{5E1C37B6-BB11-481A-8FB8-E5FE46465E97}"/>
    <cellStyle name="Normal 91 2 2 5 2" xfId="32839" xr:uid="{20B7D901-BD62-4602-AB90-7ED3EBA578C8}"/>
    <cellStyle name="Normal 91 2 2 5 3" xfId="40501" xr:uid="{8C6309E9-DC7E-4548-A6A4-C9C3BFA5A058}"/>
    <cellStyle name="Normal 91 2 2 6" xfId="21318" xr:uid="{5BB98E64-1E56-4C1D-A84C-858E8E1B18FF}"/>
    <cellStyle name="Normal 91 2 2 6 2" xfId="29237" xr:uid="{D5A81215-48FD-489D-A170-14E4C0967A14}"/>
    <cellStyle name="Normal 91 2 2 7" xfId="27327" xr:uid="{F813E977-0389-4573-957D-CD81D4661D1D}"/>
    <cellStyle name="Normal 91 2 2 8" xfId="36469" xr:uid="{BFA376BC-F8A1-4C9B-81EA-CF345E023D27}"/>
    <cellStyle name="Normal 91 2 3" xfId="20217" xr:uid="{C1981FFD-597C-44DC-AF5A-AA0113F34DA5}"/>
    <cellStyle name="Normal 91 2 3 2" xfId="20874" xr:uid="{76737A62-5B3E-4D99-8AF2-4BA8097B5B50}"/>
    <cellStyle name="Normal 91 2 3 2 2" xfId="23868" xr:uid="{D9BB0C8F-FFB1-4E27-B55F-0B855A3A68BC}"/>
    <cellStyle name="Normal 91 2 3 2 2 2" xfId="26554" xr:uid="{CFB51142-E644-41B5-A817-609925F55384}"/>
    <cellStyle name="Normal 91 2 3 2 2 2 2" xfId="35609" xr:uid="{1F192FD4-C5D4-4B39-ABC5-141F2F6FC816}"/>
    <cellStyle name="Normal 91 2 3 2 2 3" xfId="32337" xr:uid="{F140E3F7-B0E1-4EFF-AD31-A88195E2C6CE}"/>
    <cellStyle name="Normal 91 2 3 2 2 4" xfId="39954" xr:uid="{2825DEA6-C4E9-4368-8068-BCF10E603C31}"/>
    <cellStyle name="Normal 91 2 3 2 3" xfId="24832" xr:uid="{69D7FF9D-2E3B-4F52-80AF-731F49B561C0}"/>
    <cellStyle name="Normal 91 2 3 2 3 2" xfId="33579" xr:uid="{E535565A-ACFB-4494-A636-CCE011D392A2}"/>
    <cellStyle name="Normal 91 2 3 2 3 3" xfId="41938" xr:uid="{991044DB-B65C-4811-AFF4-038B159A2327}"/>
    <cellStyle name="Normal 91 2 3 2 4" xfId="22529" xr:uid="{C41970C1-23AB-43C8-9A3E-29D6BE85800E}"/>
    <cellStyle name="Normal 91 2 3 2 4 2" xfId="30636" xr:uid="{0FA16BA1-74DA-4665-AE88-AC5F59108B32}"/>
    <cellStyle name="Normal 91 2 3 2 5" xfId="28660" xr:uid="{71CB629F-D77A-4E9D-BEB2-167E44AFAE6D}"/>
    <cellStyle name="Normal 91 2 3 2 6" xfId="37994" xr:uid="{7841C0DB-F04C-4A9B-B9B6-2CF8444604D1}"/>
    <cellStyle name="Normal 91 2 3 3" xfId="20556" xr:uid="{A0A90FB5-0CF6-4E4A-8ECC-356D6E5A1684}"/>
    <cellStyle name="Normal 91 2 3 3 2" xfId="23514" xr:uid="{3760501F-B994-488E-B0B2-48102AFC1CE2}"/>
    <cellStyle name="Normal 91 2 3 3 2 2" xfId="31845" xr:uid="{37497841-EDF8-4BDC-9B5A-DE29F4B1B4E5}"/>
    <cellStyle name="Normal 91 2 3 3 2 3" xfId="39397" xr:uid="{CC24678B-D49B-4C5E-B708-8F7F2C6C054B}"/>
    <cellStyle name="Normal 91 2 3 3 3" xfId="26060" xr:uid="{0B9DC891-3308-4C92-820F-83940D114C9D}"/>
    <cellStyle name="Normal 91 2 3 3 3 2" xfId="35029" xr:uid="{9410F827-9A7B-4404-9B2E-54A7F0339A2F}"/>
    <cellStyle name="Normal 91 2 3 3 3 3" xfId="41395" xr:uid="{283D42E5-15B5-4E40-BCAF-935FA0BF04B1}"/>
    <cellStyle name="Normal 91 2 3 3 4" xfId="22036" xr:uid="{E205EF4E-8602-4B77-B682-5BE683D80E3C}"/>
    <cellStyle name="Normal 91 2 3 3 4 2" xfId="30047" xr:uid="{3CB84913-20CB-4703-884C-9A9F5DC6990E}"/>
    <cellStyle name="Normal 91 2 3 3 5" xfId="28106" xr:uid="{AD49F270-D440-43AB-BD6F-4763966A8808}"/>
    <cellStyle name="Normal 91 2 3 3 6" xfId="37414" xr:uid="{4E3ED32A-93DB-4432-9FF9-0273911649BC}"/>
    <cellStyle name="Normal 91 2 3 4" xfId="23039" xr:uid="{D39D749C-EBC3-44DC-97A0-21E6C1AF6009}"/>
    <cellStyle name="Normal 91 2 3 4 2" xfId="25493" xr:uid="{A013E591-3ED2-42A6-B4D1-0A753B670868}"/>
    <cellStyle name="Normal 91 2 3 4 2 2" xfId="34324" xr:uid="{AB704D9B-17DC-4DAE-B27D-D2E7086ED460}"/>
    <cellStyle name="Normal 91 2 3 4 3" xfId="31317" xr:uid="{BCF85661-D06C-4776-A421-F3C335BEF0C1}"/>
    <cellStyle name="Normal 91 2 3 4 4" xfId="38758" xr:uid="{2950B1D2-84E9-44B0-B489-26E3B35F4A8C}"/>
    <cellStyle name="Normal 91 2 3 5" xfId="24474" xr:uid="{53FC96D0-A974-4BCA-B08C-8105693DBFF9}"/>
    <cellStyle name="Normal 91 2 3 5 2" xfId="33026" xr:uid="{CCDB2D4C-1C27-4EFD-B7B1-85A6335F9CFA}"/>
    <cellStyle name="Normal 91 2 3 5 3" xfId="40685" xr:uid="{15B903E0-FC14-44CF-8A02-ED9879833674}"/>
    <cellStyle name="Normal 91 2 3 6" xfId="21498" xr:uid="{7FC714E2-F622-4794-BB43-32B36BB4AF1A}"/>
    <cellStyle name="Normal 91 2 3 6 2" xfId="29439" xr:uid="{FD587B31-2A6F-4DE3-A961-89F7D6BD2082}"/>
    <cellStyle name="Normal 91 2 3 7" xfId="27514" xr:uid="{35664EBA-38DA-4594-97EE-4DA421523353}"/>
    <cellStyle name="Normal 91 2 3 8" xfId="36670" xr:uid="{BDC68283-3E5A-4DB3-83C8-008D71A9974B}"/>
    <cellStyle name="Normal 91 2 4" xfId="20948" xr:uid="{AC6FA1F6-F083-4E3B-B186-F21344EA88E3}"/>
    <cellStyle name="Normal 91 2 4 2" xfId="23960" xr:uid="{FFEEE60B-7A6B-47E6-A3E7-2561D035B27A}"/>
    <cellStyle name="Normal 91 2 4 2 2" xfId="26680" xr:uid="{72FFD46A-67A7-4568-A982-4B6A118FDFAE}"/>
    <cellStyle name="Normal 91 2 4 2 2 2" xfId="35768" xr:uid="{41BF1240-B0E6-4F32-A987-B1EAC6EC0F3B}"/>
    <cellStyle name="Normal 91 2 4 2 2 3" xfId="40113" xr:uid="{7D3EE580-1BAC-4586-A5D7-F2A631AFE3D3}"/>
    <cellStyle name="Normal 91 2 4 2 3" xfId="32457" xr:uid="{C474CD5A-74A8-4EEE-A2F6-C351BDBF77D2}"/>
    <cellStyle name="Normal 91 2 4 2 3 2" xfId="42097" xr:uid="{2CE1CCC5-8EFE-42E0-B45A-248B7765DECE}"/>
    <cellStyle name="Normal 91 2 4 2 4" xfId="38147" xr:uid="{FAED4DF1-1900-4771-9DB5-0D4059DB128A}"/>
    <cellStyle name="Normal 91 2 4 3" xfId="25589" xr:uid="{55D6D603-2ACE-49A8-8A6A-36E506DA7E9E}"/>
    <cellStyle name="Normal 91 2 4 3 2" xfId="34470" xr:uid="{3CD49051-435F-483F-8E56-C604523BF249}"/>
    <cellStyle name="Normal 91 2 4 3 3" xfId="38901" xr:uid="{CE78866C-D24D-415B-AF34-507B16A3341E}"/>
    <cellStyle name="Normal 91 2 4 4" xfId="24950" xr:uid="{53D9E16E-3260-456C-9B88-9A40334CB9C4}"/>
    <cellStyle name="Normal 91 2 4 4 2" xfId="33735" xr:uid="{7925F6FA-46B0-4DF9-ABEB-3278F625BDC1}"/>
    <cellStyle name="Normal 91 2 4 4 3" xfId="40844" xr:uid="{F397ABBA-9F86-42BC-B3ED-9CE9124490E9}"/>
    <cellStyle name="Normal 91 2 4 5" xfId="22669" xr:uid="{7847FAC4-D39D-4985-B631-F812F38F1228}"/>
    <cellStyle name="Normal 91 2 4 5 2" xfId="30800" xr:uid="{5E857FCC-224D-4976-BA3A-22AD11676AA6}"/>
    <cellStyle name="Normal 91 2 4 6" xfId="28820" xr:uid="{245E47E2-97DB-46F1-9AA7-BCB76902EAA8}"/>
    <cellStyle name="Normal 91 2 4 7" xfId="36836" xr:uid="{12F21126-26C5-4C83-B9E4-B2F6E590936E}"/>
    <cellStyle name="Normal 91 2 5" xfId="20669" xr:uid="{D4CA215D-1E5B-4C42-9F5A-C76204873EA5}"/>
    <cellStyle name="Normal 91 2 5 2" xfId="23637" xr:uid="{6E99179A-59FB-409B-91B1-ADF21F505D49}"/>
    <cellStyle name="Normal 91 2 5 2 2" xfId="26217" xr:uid="{8C6E673B-6C01-4A78-B6D4-7CA3EA1D029C}"/>
    <cellStyle name="Normal 91 2 5 2 2 2" xfId="35231" xr:uid="{EE0B3BF2-A8C1-4DD0-A442-70CC93A3E7D8}"/>
    <cellStyle name="Normal 91 2 5 2 3" xfId="32002" xr:uid="{23D44860-00C2-45B9-9DAA-F5D489E551F7}"/>
    <cellStyle name="Normal 91 2 5 2 4" xfId="39584" xr:uid="{8F860E35-BF66-486A-8419-2AC502FDDCA3}"/>
    <cellStyle name="Normal 91 2 5 3" xfId="24602" xr:uid="{5A548E45-FF05-4B59-B029-2EC8D16FF792}"/>
    <cellStyle name="Normal 91 2 5 3 2" xfId="33218" xr:uid="{6702BED9-2D16-4B3F-A761-98C96593CAD8}"/>
    <cellStyle name="Normal 91 2 5 3 3" xfId="41583" xr:uid="{E72AB19C-FA88-4962-8D13-A31056E15462}"/>
    <cellStyle name="Normal 91 2 5 4" xfId="22193" xr:uid="{13F2D527-B018-4425-A7C1-27D4A660D448}"/>
    <cellStyle name="Normal 91 2 5 4 2" xfId="30250" xr:uid="{5902D9A6-9DB7-477F-B378-89C2A7F8CC4A}"/>
    <cellStyle name="Normal 91 2 5 5" xfId="28299" xr:uid="{27C97E8A-0676-4285-8397-46DFFCEEE0C0}"/>
    <cellStyle name="Normal 91 2 5 6" xfId="37616" xr:uid="{CA8F03F7-14C7-4D2A-B037-B1498FEB9B9D}"/>
    <cellStyle name="Normal 91 2 6" xfId="20343" xr:uid="{DE98E867-E25C-4AC8-96CE-2263EBD19BBE}"/>
    <cellStyle name="Normal 91 2 6 2" xfId="23188" xr:uid="{92AB8A1F-AA41-46DE-A7D7-87C715B164A1}"/>
    <cellStyle name="Normal 91 2 6 2 2" xfId="31499" xr:uid="{DB9850A0-853D-4819-A638-E5FC7CEA1F10}"/>
    <cellStyle name="Normal 91 2 6 2 3" xfId="39057" xr:uid="{639A3073-0870-4C17-B285-684B9379BF9D}"/>
    <cellStyle name="Normal 91 2 6 3" xfId="25720" xr:uid="{661B6D5B-5CC6-4183-AFE9-E5190C474EEA}"/>
    <cellStyle name="Normal 91 2 6 3 2" xfId="34647" xr:uid="{5FFA6786-93E1-4C1F-AC64-E00D2C928793}"/>
    <cellStyle name="Normal 91 2 6 3 3" xfId="41019" xr:uid="{AA444B60-CB71-40FD-A799-29F1DCFF41E2}"/>
    <cellStyle name="Normal 91 2 6 4" xfId="21680" xr:uid="{B764120D-5481-49C1-A459-F721DD20E519}"/>
    <cellStyle name="Normal 91 2 6 4 2" xfId="29645" xr:uid="{F8265D7A-79A3-407C-8469-6DFA5AA1D68F}"/>
    <cellStyle name="Normal 91 2 6 5" xfId="27723" xr:uid="{31D312E0-E036-4327-9AE6-46DDF1382A05}"/>
    <cellStyle name="Normal 91 2 6 6" xfId="37013" xr:uid="{3EC5AAF2-AEF4-4BD9-9A20-0A3277D5C1E5}"/>
    <cellStyle name="Normal 91 2 7" xfId="22805" xr:uid="{7D704442-5134-49C6-AA35-494E97430B7E}"/>
    <cellStyle name="Normal 91 2 7 2" xfId="25142" xr:uid="{285BA9EE-C5C6-486C-9905-721768D94B11}"/>
    <cellStyle name="Normal 91 2 7 2 2" xfId="33946" xr:uid="{F7F62A8C-4287-4D1E-83AA-1C75219EC9E3}"/>
    <cellStyle name="Normal 91 2 7 3" xfId="30969" xr:uid="{F3D04192-CCDF-4B11-8E84-8B83F1084E02}"/>
    <cellStyle name="Normal 91 2 7 4" xfId="38389" xr:uid="{015F0BB5-3D16-4C5D-B838-8F81FD9F2812}"/>
    <cellStyle name="Normal 91 2 8" xfId="24143" xr:uid="{54F5060C-834D-4999-B11F-891E68989B14}"/>
    <cellStyle name="Normal 91 2 8 2" xfId="32661" xr:uid="{B81191FD-0A6A-4393-B917-24D1B023BBEF}"/>
    <cellStyle name="Normal 91 2 8 3" xfId="40326" xr:uid="{600A7DDA-C017-4429-B85A-5CD8BE54D84F}"/>
    <cellStyle name="Normal 91 2 9" xfId="21148" xr:uid="{747DCF24-8BF4-4BC9-802D-2DB22CB2560F}"/>
    <cellStyle name="Normal 91 2 9 2" xfId="29039" xr:uid="{1AF0CE80-E87F-41BB-9089-C6A8629F6695}"/>
    <cellStyle name="Normal 91 3" xfId="9972" xr:uid="{A4B4425F-941A-4151-BE54-303868014AC3}"/>
    <cellStyle name="Normal 91 3 2" xfId="10059" xr:uid="{5F4037EE-C87E-46B0-B58E-D374F532BDF8}"/>
    <cellStyle name="Normal 91 4" xfId="20008" xr:uid="{D25C67B3-BED0-483E-83BA-E5D09FFDB47B}"/>
    <cellStyle name="Normal 92" xfId="8439" xr:uid="{8FF0DE1D-BD26-4C0A-A465-7D9BEBAB195D}"/>
    <cellStyle name="Normal 92 2" xfId="8514" xr:uid="{8C0FCDF2-32C2-46CB-9557-C8B5124DE8EF}"/>
    <cellStyle name="Normal 92 2 10" xfId="27151" xr:uid="{73149848-1BE5-4E2D-849F-3468C490F379}"/>
    <cellStyle name="Normal 92 2 11" xfId="36274" xr:uid="{45CADB0A-9659-447A-9BFB-8602718E5556}"/>
    <cellStyle name="Normal 92 2 12" xfId="20011" xr:uid="{EA98E602-41E8-45D3-8FD6-1BDE74CDB600}"/>
    <cellStyle name="Normal 92 2 2" xfId="20114" xr:uid="{57A99E96-206B-4A1F-9D1F-2FEA804E21C9}"/>
    <cellStyle name="Normal 92 2 2 2" xfId="20765" xr:uid="{FA591C78-13F3-4BF1-B70E-8A201DD9B9B7}"/>
    <cellStyle name="Normal 92 2 2 2 2" xfId="23745" xr:uid="{7CC7E852-93AD-438E-99FA-2CBC5A76CB4E}"/>
    <cellStyle name="Normal 92 2 2 2 2 2" xfId="26374" xr:uid="{BDA57AC6-7979-412A-912E-9BD5CB9DB0CB}"/>
    <cellStyle name="Normal 92 2 2 2 2 2 2" xfId="35418" xr:uid="{FC8836F1-6BE0-4425-BED7-C48B00EA1649}"/>
    <cellStyle name="Normal 92 2 2 2 2 3" xfId="32158" xr:uid="{1919A74C-6A6E-4A19-87D8-C3B810DE4215}"/>
    <cellStyle name="Normal 92 2 2 2 2 4" xfId="39767" xr:uid="{29928BCC-BA8F-4448-A52E-F2C3F174F151}"/>
    <cellStyle name="Normal 92 2 2 2 3" xfId="24712" xr:uid="{B4B07B0E-934F-46A4-8FB3-295EFC52A76D}"/>
    <cellStyle name="Normal 92 2 2 2 3 2" xfId="33397" xr:uid="{8A9E5514-4F46-4FA8-90E7-7257D8E6B6A2}"/>
    <cellStyle name="Normal 92 2 2 2 3 3" xfId="41759" xr:uid="{07A6585D-E806-4D5E-B063-92ED5DD452DE}"/>
    <cellStyle name="Normal 92 2 2 2 4" xfId="22356" xr:uid="{47A07E2A-ABF7-43D5-8217-6F74E764E02C}"/>
    <cellStyle name="Normal 92 2 2 2 4 2" xfId="30441" xr:uid="{D091192E-0DAC-421D-A97C-6C663DA6FA48}"/>
    <cellStyle name="Normal 92 2 2 2 5" xfId="28478" xr:uid="{57CC7841-7BCE-479A-905C-47A194CB7334}"/>
    <cellStyle name="Normal 92 2 2 2 6" xfId="37799" xr:uid="{296B01BA-DDCB-4FA6-A930-37D39204D398}"/>
    <cellStyle name="Normal 92 2 2 3" xfId="20446" xr:uid="{87D1F640-9041-47C2-9124-89FC7336F52C}"/>
    <cellStyle name="Normal 92 2 2 3 2" xfId="23339" xr:uid="{E1EA344D-909D-41EA-8752-860B08CFB889}"/>
    <cellStyle name="Normal 92 2 2 3 2 2" xfId="31667" xr:uid="{E1C7B722-8A3D-4515-9AF0-9AC5B5BFC086}"/>
    <cellStyle name="Normal 92 2 2 3 2 3" xfId="39222" xr:uid="{60BBDEB8-A8DE-4E54-BAA7-44D83C5AAB22}"/>
    <cellStyle name="Normal 92 2 2 3 3" xfId="25881" xr:uid="{375B9081-8B13-4749-A6AA-2089F7507386}"/>
    <cellStyle name="Normal 92 2 2 3 3 2" xfId="34837" xr:uid="{634E7B0D-BD71-49E9-90F4-4586FE107720}"/>
    <cellStyle name="Normal 92 2 2 3 3 3" xfId="41206" xr:uid="{D187ED57-5E49-4E8A-9D91-479E0D4C7672}"/>
    <cellStyle name="Normal 92 2 2 3 4" xfId="21856" xr:uid="{BA88533E-01B5-4441-8591-474891BC5891}"/>
    <cellStyle name="Normal 92 2 2 3 4 2" xfId="29845" xr:uid="{94073D80-7429-4638-B197-D1190DEE7146}"/>
    <cellStyle name="Normal 92 2 2 3 5" xfId="27913" xr:uid="{9E0E2980-0B87-4E35-AFB8-A510901A92C2}"/>
    <cellStyle name="Normal 92 2 2 3 6" xfId="37212" xr:uid="{8B3B2862-33E0-4099-B6E5-72419FC05BF8}"/>
    <cellStyle name="Normal 92 2 2 4" xfId="22916" xr:uid="{9E4CB50A-9378-4A08-81C2-E3354AE0FAA5}"/>
    <cellStyle name="Normal 92 2 2 4 2" xfId="25311" xr:uid="{A6F513F5-236E-4965-8789-9C01C7DFAD02}"/>
    <cellStyle name="Normal 92 2 2 4 2 2" xfId="34128" xr:uid="{A7DE6F95-5F9D-464A-BFEE-FCC2C025F2BC}"/>
    <cellStyle name="Normal 92 2 2 4 3" xfId="31136" xr:uid="{E61DDFBE-D3E2-45F9-9E1D-F7BBB2464442}"/>
    <cellStyle name="Normal 92 2 2 4 4" xfId="38566" xr:uid="{EC94E970-92F6-4FC2-B0C9-A8B09C52B253}"/>
    <cellStyle name="Normal 92 2 2 5" xfId="24295" xr:uid="{25D57141-9D5C-48E7-B5F4-E2C60A7229FA}"/>
    <cellStyle name="Normal 92 2 2 5 2" xfId="32840" xr:uid="{8F5DF54C-D25A-4DB1-8EFC-ED64FF0A073C}"/>
    <cellStyle name="Normal 92 2 2 5 3" xfId="40502" xr:uid="{8C1F65CB-7B96-4067-988E-8489858B2D22}"/>
    <cellStyle name="Normal 92 2 2 6" xfId="21319" xr:uid="{6BC48F76-9108-4525-92F4-06A5445A82F5}"/>
    <cellStyle name="Normal 92 2 2 6 2" xfId="29238" xr:uid="{D1FDDFAB-E715-4A42-AA1F-BE28F3253AC6}"/>
    <cellStyle name="Normal 92 2 2 7" xfId="27328" xr:uid="{AC576D2F-0260-4EB4-B43D-EB4BE4D8CC38}"/>
    <cellStyle name="Normal 92 2 2 8" xfId="36470" xr:uid="{B24F5003-8EA8-4371-A7A3-1F6362246013}"/>
    <cellStyle name="Normal 92 2 3" xfId="20218" xr:uid="{EA906A99-1056-497A-9262-EE55E1A629F3}"/>
    <cellStyle name="Normal 92 2 3 2" xfId="20875" xr:uid="{BAD583C4-F4E5-4B61-9AEE-A078AA7F9FA4}"/>
    <cellStyle name="Normal 92 2 3 2 2" xfId="23869" xr:uid="{4154B94F-7349-4D4C-8123-6CC8518F1E0A}"/>
    <cellStyle name="Normal 92 2 3 2 2 2" xfId="26555" xr:uid="{91C1AC8F-7A3C-42A4-8A31-570A54AB145F}"/>
    <cellStyle name="Normal 92 2 3 2 2 2 2" xfId="35610" xr:uid="{59B1E955-E487-439F-B315-C0C27F7CEDA2}"/>
    <cellStyle name="Normal 92 2 3 2 2 3" xfId="32338" xr:uid="{2B1C901C-EDA2-4A9E-91A3-28457A4DA141}"/>
    <cellStyle name="Normal 92 2 3 2 2 4" xfId="39955" xr:uid="{ECA331E0-D965-4AE5-97AF-F20CFD1008BB}"/>
    <cellStyle name="Normal 92 2 3 2 3" xfId="24833" xr:uid="{E616A831-3AEA-40F1-AB7C-F0B44BBE2335}"/>
    <cellStyle name="Normal 92 2 3 2 3 2" xfId="33580" xr:uid="{822B2F3A-A543-4EDF-8A43-5DC4CDEF96B4}"/>
    <cellStyle name="Normal 92 2 3 2 3 3" xfId="41939" xr:uid="{BBD360CF-065A-4BD1-A32D-F5C52090E889}"/>
    <cellStyle name="Normal 92 2 3 2 4" xfId="22530" xr:uid="{DF9BCA09-77F4-431F-9655-6ED9B579406E}"/>
    <cellStyle name="Normal 92 2 3 2 4 2" xfId="30637" xr:uid="{4E2E2C2E-E866-4DC7-92DB-834B7759BFB3}"/>
    <cellStyle name="Normal 92 2 3 2 5" xfId="28661" xr:uid="{B426916D-41D6-46AC-BFD4-09CA9A35119A}"/>
    <cellStyle name="Normal 92 2 3 2 6" xfId="37995" xr:uid="{755CB993-5B51-4733-B0CF-418CDAA9577E}"/>
    <cellStyle name="Normal 92 2 3 3" xfId="20557" xr:uid="{01686A1D-0161-46CD-BC68-EE0D323A662E}"/>
    <cellStyle name="Normal 92 2 3 3 2" xfId="23515" xr:uid="{9BA7380D-BCCD-45CC-951D-418C86112224}"/>
    <cellStyle name="Normal 92 2 3 3 2 2" xfId="31846" xr:uid="{532E1D66-3D78-4D7C-BFB8-4F9FF4FAAF23}"/>
    <cellStyle name="Normal 92 2 3 3 2 3" xfId="39398" xr:uid="{EFF10441-DDE9-4AFE-B036-343A18963F63}"/>
    <cellStyle name="Normal 92 2 3 3 3" xfId="26061" xr:uid="{08D9C48A-58FD-484C-92E7-9B52906D880F}"/>
    <cellStyle name="Normal 92 2 3 3 3 2" xfId="35030" xr:uid="{EB55AC17-DD2F-425C-9DDF-96E8B114378D}"/>
    <cellStyle name="Normal 92 2 3 3 3 3" xfId="41396" xr:uid="{56886FD9-A007-414F-89D2-98CD30CA9118}"/>
    <cellStyle name="Normal 92 2 3 3 4" xfId="22037" xr:uid="{3D1ECA30-7996-49FF-9B78-AE58AC098715}"/>
    <cellStyle name="Normal 92 2 3 3 4 2" xfId="30048" xr:uid="{B2FD9287-5A52-47A1-BC7E-B0F44126DCC9}"/>
    <cellStyle name="Normal 92 2 3 3 5" xfId="28107" xr:uid="{EA6400AA-7BE5-4AFB-9220-11AF34BA7ECF}"/>
    <cellStyle name="Normal 92 2 3 3 6" xfId="37415" xr:uid="{A800F794-9BFB-48FD-9C1B-16F5DF067ED0}"/>
    <cellStyle name="Normal 92 2 3 4" xfId="23040" xr:uid="{B38580AD-0E80-4972-80AE-5F719CB0EE9A}"/>
    <cellStyle name="Normal 92 2 3 4 2" xfId="25494" xr:uid="{3026A08C-16C6-40F4-B9F2-4473361235D3}"/>
    <cellStyle name="Normal 92 2 3 4 2 2" xfId="34325" xr:uid="{1AC315B9-B8B5-4511-876A-97E38D8003FD}"/>
    <cellStyle name="Normal 92 2 3 4 3" xfId="31318" xr:uid="{DD7A7B2F-79DA-44BE-9A90-C5A45D5780DF}"/>
    <cellStyle name="Normal 92 2 3 4 4" xfId="38759" xr:uid="{F726D3CC-C18B-4092-8B17-9CA443E731D3}"/>
    <cellStyle name="Normal 92 2 3 5" xfId="24475" xr:uid="{BBE210D4-0070-444D-9CB9-817BD0FAFA66}"/>
    <cellStyle name="Normal 92 2 3 5 2" xfId="33027" xr:uid="{0AB4593F-F59A-4B9A-A2F1-C6164D8575AD}"/>
    <cellStyle name="Normal 92 2 3 5 3" xfId="40686" xr:uid="{C665350B-8B23-4352-830C-54D206413C89}"/>
    <cellStyle name="Normal 92 2 3 6" xfId="21499" xr:uid="{4BF8608F-CE7A-43EC-B784-038CF86C37E7}"/>
    <cellStyle name="Normal 92 2 3 6 2" xfId="29440" xr:uid="{406D8091-5F3A-4D12-AA52-4A49780839DC}"/>
    <cellStyle name="Normal 92 2 3 7" xfId="27515" xr:uid="{EEDAD75F-4FD9-4D19-9F00-D4D2B083D880}"/>
    <cellStyle name="Normal 92 2 3 8" xfId="36671" xr:uid="{A36582D9-0EFA-444C-A584-AA520BC8D7D3}"/>
    <cellStyle name="Normal 92 2 4" xfId="20949" xr:uid="{30644D28-3E9C-4EDD-9177-CD708024ED4B}"/>
    <cellStyle name="Normal 92 2 4 2" xfId="23961" xr:uid="{04E3E939-4D0E-4178-9DE3-FE35BFDC7BD3}"/>
    <cellStyle name="Normal 92 2 4 2 2" xfId="26681" xr:uid="{4917FFF5-142A-446E-B4E7-45B5547C722F}"/>
    <cellStyle name="Normal 92 2 4 2 2 2" xfId="35769" xr:uid="{BC57958D-FE84-4295-91AB-1C2DAFE491B2}"/>
    <cellStyle name="Normal 92 2 4 2 2 3" xfId="40114" xr:uid="{4A969B27-693E-449E-A5B8-5A19CC37EFCA}"/>
    <cellStyle name="Normal 92 2 4 2 3" xfId="32458" xr:uid="{CA7E740C-C457-4321-A312-960771EB9E09}"/>
    <cellStyle name="Normal 92 2 4 2 3 2" xfId="42098" xr:uid="{3C945F2B-A649-42F9-8397-53D19980408F}"/>
    <cellStyle name="Normal 92 2 4 2 4" xfId="38148" xr:uid="{180C21FA-9262-492D-B055-8FB7F6179AB9}"/>
    <cellStyle name="Normal 92 2 4 3" xfId="25590" xr:uid="{47D454DD-10B9-4731-997C-5FBD918522E0}"/>
    <cellStyle name="Normal 92 2 4 3 2" xfId="34471" xr:uid="{8932EC33-AAB4-4D3E-9EF1-6D101AEB3593}"/>
    <cellStyle name="Normal 92 2 4 3 3" xfId="38902" xr:uid="{9E3027CF-C535-4C8B-BBF9-D5E6D0F2DFB5}"/>
    <cellStyle name="Normal 92 2 4 4" xfId="24951" xr:uid="{6B6378B2-7120-4218-B7F0-38BC694AFC2B}"/>
    <cellStyle name="Normal 92 2 4 4 2" xfId="33736" xr:uid="{8499C2C3-F1EE-42FD-AF61-71500EF9DF7F}"/>
    <cellStyle name="Normal 92 2 4 4 3" xfId="40845" xr:uid="{9966291D-E31E-4548-BDC3-7A4211C69C85}"/>
    <cellStyle name="Normal 92 2 4 5" xfId="22670" xr:uid="{8067F4D5-2A3A-4991-9D8C-149A479AF7EE}"/>
    <cellStyle name="Normal 92 2 4 5 2" xfId="30801" xr:uid="{A244DB01-9C71-446D-A871-CA7FBE1BC399}"/>
    <cellStyle name="Normal 92 2 4 6" xfId="28821" xr:uid="{E15E9B35-EA27-4722-96D7-A0C39986C121}"/>
    <cellStyle name="Normal 92 2 4 7" xfId="36837" xr:uid="{16B87EAA-FA98-4AD1-BDC9-A37ABD94774C}"/>
    <cellStyle name="Normal 92 2 5" xfId="20670" xr:uid="{E82D12A1-032F-4694-8B5D-1E466A7CC86C}"/>
    <cellStyle name="Normal 92 2 5 2" xfId="23638" xr:uid="{63BD45D6-E734-427C-8BB6-CD6A7067BB29}"/>
    <cellStyle name="Normal 92 2 5 2 2" xfId="26218" xr:uid="{C2489A7B-6119-4461-9614-823D77DAEA3F}"/>
    <cellStyle name="Normal 92 2 5 2 2 2" xfId="35232" xr:uid="{4A3823A2-EEA0-408C-B12E-D4612E02E381}"/>
    <cellStyle name="Normal 92 2 5 2 3" xfId="32003" xr:uid="{82A85965-D97A-454C-85F5-1355B4E37625}"/>
    <cellStyle name="Normal 92 2 5 2 4" xfId="39585" xr:uid="{E6140CC6-229C-4579-95C3-72D18BFB57A6}"/>
    <cellStyle name="Normal 92 2 5 3" xfId="24603" xr:uid="{D0A4EE19-F9D8-471D-83AB-D81C7CCCC62B}"/>
    <cellStyle name="Normal 92 2 5 3 2" xfId="33219" xr:uid="{4136A644-592F-4259-9ADA-BF06FC85033D}"/>
    <cellStyle name="Normal 92 2 5 3 3" xfId="41584" xr:uid="{FE42E18D-A179-4DC0-A468-91486050AF0A}"/>
    <cellStyle name="Normal 92 2 5 4" xfId="22194" xr:uid="{2A46F371-4866-4FC9-83A4-EB1F93C353C1}"/>
    <cellStyle name="Normal 92 2 5 4 2" xfId="30251" xr:uid="{A71C75F4-7969-4D6F-B7D8-F45571E1EB8B}"/>
    <cellStyle name="Normal 92 2 5 5" xfId="28300" xr:uid="{8A524B01-8A6F-4DFE-B116-81464FCD1CDC}"/>
    <cellStyle name="Normal 92 2 5 6" xfId="37617" xr:uid="{D61D83C3-0560-4B69-B095-F9FBB9B10496}"/>
    <cellStyle name="Normal 92 2 6" xfId="20344" xr:uid="{D10F7DF1-98C7-4E1B-9F62-CB6DC34B0CA4}"/>
    <cellStyle name="Normal 92 2 6 2" xfId="23189" xr:uid="{B1EC7A71-DBB7-4F88-87C5-4AB962B06A6C}"/>
    <cellStyle name="Normal 92 2 6 2 2" xfId="31500" xr:uid="{EA9426BA-39E9-458A-A8DB-EC372A4BADF8}"/>
    <cellStyle name="Normal 92 2 6 2 3" xfId="39058" xr:uid="{5DBADFA8-941F-40D9-8953-9FE23213FBC1}"/>
    <cellStyle name="Normal 92 2 6 3" xfId="25721" xr:uid="{6177BF53-44D7-46C0-BAED-E2DBF04F216C}"/>
    <cellStyle name="Normal 92 2 6 3 2" xfId="34648" xr:uid="{575FF322-7E5D-4769-BF71-6AB294591269}"/>
    <cellStyle name="Normal 92 2 6 3 3" xfId="41020" xr:uid="{DC85DB6D-2719-4515-A4B1-A4A57FA750A2}"/>
    <cellStyle name="Normal 92 2 6 4" xfId="21681" xr:uid="{1284F8BA-F9B5-479A-96F6-9D78BC4A638D}"/>
    <cellStyle name="Normal 92 2 6 4 2" xfId="29646" xr:uid="{22D43980-7FFE-4EF9-A74E-B4901E35D5A2}"/>
    <cellStyle name="Normal 92 2 6 5" xfId="27724" xr:uid="{396839A0-84D4-45E8-A783-26CA5D05B839}"/>
    <cellStyle name="Normal 92 2 6 6" xfId="37014" xr:uid="{9FDE791E-ADAA-4D6B-99C2-6C3AC1971E96}"/>
    <cellStyle name="Normal 92 2 7" xfId="22806" xr:uid="{1E297529-E67E-4C24-A32A-3B1C49E7A9F4}"/>
    <cellStyle name="Normal 92 2 7 2" xfId="25143" xr:uid="{CBD2AAC6-E2C9-4D63-89E0-C0DE1E8153D5}"/>
    <cellStyle name="Normal 92 2 7 2 2" xfId="33947" xr:uid="{06487159-FC81-43DD-A166-AE017D841690}"/>
    <cellStyle name="Normal 92 2 7 3" xfId="30970" xr:uid="{4977367B-0CC6-4D89-BCC9-16D9C283461A}"/>
    <cellStyle name="Normal 92 2 7 4" xfId="38390" xr:uid="{54DC44E4-3933-40AF-B073-397FBE5A8652}"/>
    <cellStyle name="Normal 92 2 8" xfId="24144" xr:uid="{4AF95FB9-23E0-4DA7-83F9-E71CD2CD0BF8}"/>
    <cellStyle name="Normal 92 2 8 2" xfId="32662" xr:uid="{FB8B6912-443C-4E2A-8FFA-C845F31FF041}"/>
    <cellStyle name="Normal 92 2 8 3" xfId="40327" xr:uid="{A7D5A0A4-4B8F-40F3-8A73-E9B75A81C07D}"/>
    <cellStyle name="Normal 92 2 9" xfId="21149" xr:uid="{1DA137BE-A03A-4E85-8368-01F2D44157C5}"/>
    <cellStyle name="Normal 92 2 9 2" xfId="29040" xr:uid="{977B94B1-55D0-46C9-8ED9-DB2B88BE24D1}"/>
    <cellStyle name="Normal 92 3" xfId="9971" xr:uid="{74B04DF7-1BBA-4509-846D-046EB92ECA18}"/>
    <cellStyle name="Normal 92 3 2" xfId="10060" xr:uid="{4D77641B-6882-4798-934E-ACE64134FD64}"/>
    <cellStyle name="Normal 92 4" xfId="20010" xr:uid="{0BF05A04-448F-4941-A58B-D3D3F19D2D88}"/>
    <cellStyle name="Normal 93" xfId="8436" xr:uid="{F8928C09-38DB-4F04-A747-F6F2881D7A55}"/>
    <cellStyle name="Normal 93 2" xfId="8515" xr:uid="{5C7B88B9-87B6-4ADA-877B-BD7C62C83AE3}"/>
    <cellStyle name="Normal 93 2 10" xfId="27152" xr:uid="{3251E145-3694-4BBC-B9D2-F81D93C3E3FE}"/>
    <cellStyle name="Normal 93 2 11" xfId="36275" xr:uid="{70F81869-0CAB-4C33-8ADA-4A4DC7F1AEC7}"/>
    <cellStyle name="Normal 93 2 12" xfId="20013" xr:uid="{322E4B50-4214-4B2C-9A53-5168B35B7040}"/>
    <cellStyle name="Normal 93 2 2" xfId="20115" xr:uid="{5BD4E04C-A075-473E-82F5-D22078DC2015}"/>
    <cellStyle name="Normal 93 2 2 2" xfId="20766" xr:uid="{DFFB2167-36F0-4069-B0E3-F563BFF332F6}"/>
    <cellStyle name="Normal 93 2 2 2 2" xfId="23746" xr:uid="{3A1FEC92-948C-4A45-B97A-A830B19DB48B}"/>
    <cellStyle name="Normal 93 2 2 2 2 2" xfId="26375" xr:uid="{97325CAA-FBA0-4122-9155-6BB000652C97}"/>
    <cellStyle name="Normal 93 2 2 2 2 2 2" xfId="35419" xr:uid="{80E7939E-7A42-4A46-B903-0C27BD734B63}"/>
    <cellStyle name="Normal 93 2 2 2 2 3" xfId="32159" xr:uid="{B4EAA4B8-499F-4417-9AA3-51A70661CA8F}"/>
    <cellStyle name="Normal 93 2 2 2 2 4" xfId="39768" xr:uid="{8DC6AF64-5E1C-4331-BAA4-ED007A4435D8}"/>
    <cellStyle name="Normal 93 2 2 2 3" xfId="24713" xr:uid="{FA0A4DAF-C4EB-4619-9042-BDAA370E257A}"/>
    <cellStyle name="Normal 93 2 2 2 3 2" xfId="33398" xr:uid="{A8790F90-E081-41C9-A760-13C24AEED045}"/>
    <cellStyle name="Normal 93 2 2 2 3 3" xfId="41760" xr:uid="{882E405D-A258-4E4C-A4E7-931434709CF0}"/>
    <cellStyle name="Normal 93 2 2 2 4" xfId="22357" xr:uid="{07AE59E1-7FC1-456D-BC55-C626175A60C3}"/>
    <cellStyle name="Normal 93 2 2 2 4 2" xfId="30442" xr:uid="{E73EC222-6A9C-4208-988B-4CFA972628DC}"/>
    <cellStyle name="Normal 93 2 2 2 5" xfId="28479" xr:uid="{AE0E31B0-6D58-469F-83A7-4F976FDC7D11}"/>
    <cellStyle name="Normal 93 2 2 2 6" xfId="37800" xr:uid="{497E7E02-7DB2-4E61-A27A-0D79215FBDFB}"/>
    <cellStyle name="Normal 93 2 2 3" xfId="20447" xr:uid="{4B3DEC3D-9B34-427B-9379-3B38BBA03C5B}"/>
    <cellStyle name="Normal 93 2 2 3 2" xfId="23340" xr:uid="{4D4F82D1-2A07-4B5F-BB45-D15D63DB2D1F}"/>
    <cellStyle name="Normal 93 2 2 3 2 2" xfId="31668" xr:uid="{9F7FF8D0-CB0C-4DFB-A8F9-CCA20CB9742A}"/>
    <cellStyle name="Normal 93 2 2 3 2 3" xfId="39223" xr:uid="{FA17037C-529B-4988-BDAB-728C5909CFC2}"/>
    <cellStyle name="Normal 93 2 2 3 3" xfId="25882" xr:uid="{FFCBD07C-E3B0-45AB-97A2-BA858574331A}"/>
    <cellStyle name="Normal 93 2 2 3 3 2" xfId="34838" xr:uid="{11058B23-52ED-4328-8432-4E8A30E7A170}"/>
    <cellStyle name="Normal 93 2 2 3 3 3" xfId="41207" xr:uid="{4479C789-8703-4135-B3D8-35DE462A2F1D}"/>
    <cellStyle name="Normal 93 2 2 3 4" xfId="21857" xr:uid="{2942C619-BA09-454D-AC0D-8E60CBE7ECF9}"/>
    <cellStyle name="Normal 93 2 2 3 4 2" xfId="29846" xr:uid="{391B9405-2CC3-4652-96EB-9A91770B5DF3}"/>
    <cellStyle name="Normal 93 2 2 3 5" xfId="27914" xr:uid="{CB73A451-F09F-41C4-8533-BD286AB0E7BC}"/>
    <cellStyle name="Normal 93 2 2 3 6" xfId="37213" xr:uid="{F6D5D7B5-1BB5-4F5B-82DE-3A09386FC8F9}"/>
    <cellStyle name="Normal 93 2 2 4" xfId="22917" xr:uid="{13EC0CB4-BFF7-4D8E-83B5-774FF5879036}"/>
    <cellStyle name="Normal 93 2 2 4 2" xfId="25312" xr:uid="{5A7CC8A5-D802-4402-A5B0-0C01FF13645C}"/>
    <cellStyle name="Normal 93 2 2 4 2 2" xfId="34129" xr:uid="{A21DB739-A04B-4105-B971-2DE71C5869C4}"/>
    <cellStyle name="Normal 93 2 2 4 3" xfId="31137" xr:uid="{A59CCE27-861E-460B-81BE-48C4892B33C7}"/>
    <cellStyle name="Normal 93 2 2 4 4" xfId="38567" xr:uid="{845322AA-1D24-4471-BF7D-2A13DFD28FE7}"/>
    <cellStyle name="Normal 93 2 2 5" xfId="24296" xr:uid="{7E9CFC34-3765-4257-9C89-6D30BA62766D}"/>
    <cellStyle name="Normal 93 2 2 5 2" xfId="32841" xr:uid="{D982EFFA-797A-41E0-8685-40EB867F7B14}"/>
    <cellStyle name="Normal 93 2 2 5 3" xfId="40503" xr:uid="{E22D19B1-F010-4A2A-961C-DB45664908D4}"/>
    <cellStyle name="Normal 93 2 2 6" xfId="21320" xr:uid="{9C1FBFAB-7EE4-4A2D-8C24-0A0EAD13312A}"/>
    <cellStyle name="Normal 93 2 2 6 2" xfId="29239" xr:uid="{C8D9BBD8-AD9D-4AED-9A7B-7B0896B9653D}"/>
    <cellStyle name="Normal 93 2 2 7" xfId="27329" xr:uid="{65DBF272-C3E4-427B-87C2-FE3E2169A8F8}"/>
    <cellStyle name="Normal 93 2 2 8" xfId="36471" xr:uid="{392C5019-0FD5-45C9-8133-965216106C2F}"/>
    <cellStyle name="Normal 93 2 3" xfId="20219" xr:uid="{8366E649-7F49-4213-B2F6-29F70CF9685F}"/>
    <cellStyle name="Normal 93 2 3 2" xfId="20876" xr:uid="{A2CC98F0-4788-43FA-AA2E-D48B63E584DB}"/>
    <cellStyle name="Normal 93 2 3 2 2" xfId="23870" xr:uid="{A6867E20-57DC-4283-90BB-4B4ED741A096}"/>
    <cellStyle name="Normal 93 2 3 2 2 2" xfId="26556" xr:uid="{0E4AD911-C797-475B-ADA4-7C98DC521704}"/>
    <cellStyle name="Normal 93 2 3 2 2 2 2" xfId="35611" xr:uid="{B6720996-2748-4C16-9280-5AB4A7E73431}"/>
    <cellStyle name="Normal 93 2 3 2 2 3" xfId="32339" xr:uid="{4652086C-6239-48FC-9871-42B9992EA6E6}"/>
    <cellStyle name="Normal 93 2 3 2 2 4" xfId="39956" xr:uid="{969C0896-095E-4603-8CCF-159B217FFE88}"/>
    <cellStyle name="Normal 93 2 3 2 3" xfId="24834" xr:uid="{B10589D4-43C0-4274-B1CD-D7D2885B0F49}"/>
    <cellStyle name="Normal 93 2 3 2 3 2" xfId="33581" xr:uid="{9AF3CB39-25B7-474B-AD5E-0CD044B67EC5}"/>
    <cellStyle name="Normal 93 2 3 2 3 3" xfId="41940" xr:uid="{289732C9-1A10-43C8-8BAA-6EACFE305F2E}"/>
    <cellStyle name="Normal 93 2 3 2 4" xfId="22531" xr:uid="{26752191-D15A-4E77-92C2-0E5CC3163B74}"/>
    <cellStyle name="Normal 93 2 3 2 4 2" xfId="30638" xr:uid="{C32E09B0-DDBF-4E7B-BCFA-88863D89B94E}"/>
    <cellStyle name="Normal 93 2 3 2 5" xfId="28662" xr:uid="{BF87E75A-27C8-4D45-877F-B141F2962EE0}"/>
    <cellStyle name="Normal 93 2 3 2 6" xfId="37996" xr:uid="{215D4E67-9CEC-43FC-8939-C9217641B6BC}"/>
    <cellStyle name="Normal 93 2 3 3" xfId="20558" xr:uid="{856BE6F7-E918-40B6-99B4-F50B000B0410}"/>
    <cellStyle name="Normal 93 2 3 3 2" xfId="23516" xr:uid="{D4ECA8CE-FF93-43E8-A999-CFBDD8970990}"/>
    <cellStyle name="Normal 93 2 3 3 2 2" xfId="31847" xr:uid="{A9CDC29C-DEE0-49F0-B26A-9E8C96919623}"/>
    <cellStyle name="Normal 93 2 3 3 2 3" xfId="39399" xr:uid="{CA94ADED-507E-4303-BDC3-02E0121325FA}"/>
    <cellStyle name="Normal 93 2 3 3 3" xfId="26062" xr:uid="{240DC224-B711-4A9F-9D6E-B8402AD5C166}"/>
    <cellStyle name="Normal 93 2 3 3 3 2" xfId="35031" xr:uid="{145C11D5-0D24-4AEE-8594-77B389C81493}"/>
    <cellStyle name="Normal 93 2 3 3 3 3" xfId="41397" xr:uid="{2A229B72-4D7F-409C-9663-4CA28F79535E}"/>
    <cellStyle name="Normal 93 2 3 3 4" xfId="22038" xr:uid="{FE30D2E7-245C-45A6-9DB2-3B671EC525A5}"/>
    <cellStyle name="Normal 93 2 3 3 4 2" xfId="30049" xr:uid="{F041D788-63CA-4389-AAB0-888AED4D6955}"/>
    <cellStyle name="Normal 93 2 3 3 5" xfId="28108" xr:uid="{913F037D-2A94-4E16-93DD-B8E235799ED2}"/>
    <cellStyle name="Normal 93 2 3 3 6" xfId="37416" xr:uid="{22F25AFC-A2BE-48C9-BAE0-40D70EE8BAC9}"/>
    <cellStyle name="Normal 93 2 3 4" xfId="23041" xr:uid="{F01126EC-1532-4373-B128-46524ADBC85E}"/>
    <cellStyle name="Normal 93 2 3 4 2" xfId="25495" xr:uid="{68D75947-7A1F-4820-ADBE-0FC86A94CB1F}"/>
    <cellStyle name="Normal 93 2 3 4 2 2" xfId="34326" xr:uid="{0D4A9FFC-27BB-467B-9868-4E59A8CD581F}"/>
    <cellStyle name="Normal 93 2 3 4 3" xfId="31319" xr:uid="{BF034CA6-2520-4804-9E3E-4A902DF6F67A}"/>
    <cellStyle name="Normal 93 2 3 4 4" xfId="38760" xr:uid="{21EBEA72-C1B1-4648-AD8C-B866BC8D92BE}"/>
    <cellStyle name="Normal 93 2 3 5" xfId="24476" xr:uid="{50DFB287-5947-4734-B38D-1C0B9C00DE5C}"/>
    <cellStyle name="Normal 93 2 3 5 2" xfId="33028" xr:uid="{719F9D2A-7AF3-43FB-A778-2BA204EC417E}"/>
    <cellStyle name="Normal 93 2 3 5 3" xfId="40687" xr:uid="{4758D30D-F6DE-464B-BEE4-DC927B77A49D}"/>
    <cellStyle name="Normal 93 2 3 6" xfId="21500" xr:uid="{0CCD7104-E203-4C0F-A108-C1F1324A22F6}"/>
    <cellStyle name="Normal 93 2 3 6 2" xfId="29441" xr:uid="{4F139367-A785-4423-86F5-8A7BEA19093D}"/>
    <cellStyle name="Normal 93 2 3 7" xfId="27516" xr:uid="{8EB2EC96-7D44-48AA-929A-636DDA0C65A0}"/>
    <cellStyle name="Normal 93 2 3 8" xfId="36672" xr:uid="{2B05F106-C88A-41A2-8C15-2C4A4515885C}"/>
    <cellStyle name="Normal 93 2 4" xfId="20950" xr:uid="{A3DB62A3-F634-4165-AECD-60428A0520CC}"/>
    <cellStyle name="Normal 93 2 4 2" xfId="23962" xr:uid="{498968FD-04A9-4750-9390-843E507D7FC1}"/>
    <cellStyle name="Normal 93 2 4 2 2" xfId="26682" xr:uid="{474B189E-6A7A-4E2C-9E31-EF6B1C1548B4}"/>
    <cellStyle name="Normal 93 2 4 2 2 2" xfId="35770" xr:uid="{15A3A827-8DC3-4D7B-B9C6-6E29AA29F029}"/>
    <cellStyle name="Normal 93 2 4 2 2 3" xfId="40115" xr:uid="{A7E1BEDC-6F58-448B-BA4D-E58DD7041E17}"/>
    <cellStyle name="Normal 93 2 4 2 3" xfId="32459" xr:uid="{C50B88F1-96CB-4337-9475-633562646513}"/>
    <cellStyle name="Normal 93 2 4 2 3 2" xfId="42099" xr:uid="{5571D1C9-CA64-4D64-B844-D4F66A6632E1}"/>
    <cellStyle name="Normal 93 2 4 2 4" xfId="38149" xr:uid="{9ED307B1-E69E-424A-B2E4-009940FFB64F}"/>
    <cellStyle name="Normal 93 2 4 3" xfId="25591" xr:uid="{80E7FC7A-3444-44CC-B940-E70D801103E7}"/>
    <cellStyle name="Normal 93 2 4 3 2" xfId="34472" xr:uid="{A80837E9-DC43-4CF0-AD3F-90E846E67D0B}"/>
    <cellStyle name="Normal 93 2 4 3 3" xfId="38903" xr:uid="{532DCDB6-242A-41A7-9B6A-0B6937B7CC58}"/>
    <cellStyle name="Normal 93 2 4 4" xfId="24952" xr:uid="{6BE65D1D-80BB-4C97-A4E5-CA1FC62CABF8}"/>
    <cellStyle name="Normal 93 2 4 4 2" xfId="33737" xr:uid="{BDC89CC9-D22A-41B0-A429-4D4F60659997}"/>
    <cellStyle name="Normal 93 2 4 4 3" xfId="40846" xr:uid="{2A563CA4-CB93-4EC4-9B9C-AAD3C22FB646}"/>
    <cellStyle name="Normal 93 2 4 5" xfId="22671" xr:uid="{9ACF9652-788F-4A8B-B5E1-CAA6E3E55892}"/>
    <cellStyle name="Normal 93 2 4 5 2" xfId="30802" xr:uid="{B466FA58-B441-40FF-9EF1-96E87C7427EE}"/>
    <cellStyle name="Normal 93 2 4 6" xfId="28822" xr:uid="{5EBC4296-D7D9-4A3A-9111-7712CE6F9A19}"/>
    <cellStyle name="Normal 93 2 4 7" xfId="36838" xr:uid="{2546644E-9D14-4A98-9369-1B16B5986941}"/>
    <cellStyle name="Normal 93 2 5" xfId="20671" xr:uid="{B105B20E-8598-4337-A7BB-3D4A703FB10E}"/>
    <cellStyle name="Normal 93 2 5 2" xfId="23639" xr:uid="{ACF56A59-D03D-4556-B2D9-B775D76F713C}"/>
    <cellStyle name="Normal 93 2 5 2 2" xfId="26219" xr:uid="{94F6A4B2-32DC-4CB0-83F2-084E234AF537}"/>
    <cellStyle name="Normal 93 2 5 2 2 2" xfId="35233" xr:uid="{34D058E3-E035-407B-8B22-843A03EB47BD}"/>
    <cellStyle name="Normal 93 2 5 2 3" xfId="32004" xr:uid="{6B8882BD-9FB6-461A-888B-418608D03549}"/>
    <cellStyle name="Normal 93 2 5 2 4" xfId="39586" xr:uid="{3001A3AA-DF1A-49A3-9836-6A1A3221025D}"/>
    <cellStyle name="Normal 93 2 5 3" xfId="24604" xr:uid="{26550009-BE51-430C-9649-0B2B18CC3CAD}"/>
    <cellStyle name="Normal 93 2 5 3 2" xfId="33220" xr:uid="{7BFA749A-18AA-45DB-95CB-95F3099A5151}"/>
    <cellStyle name="Normal 93 2 5 3 3" xfId="41585" xr:uid="{C15A298E-1D76-4612-ADF2-CB827510BC97}"/>
    <cellStyle name="Normal 93 2 5 4" xfId="22195" xr:uid="{16AEED4D-44F2-4C7B-A814-0A8DEA2C4476}"/>
    <cellStyle name="Normal 93 2 5 4 2" xfId="30252" xr:uid="{6BE5BC71-45C4-4F19-9D8E-D5D3EBCD4FD4}"/>
    <cellStyle name="Normal 93 2 5 5" xfId="28301" xr:uid="{2C50A6C4-6E0E-4CE2-AE67-6B5AFF977258}"/>
    <cellStyle name="Normal 93 2 5 6" xfId="37618" xr:uid="{7322CA20-FAC9-41A8-8A9B-1F3FBB13EE06}"/>
    <cellStyle name="Normal 93 2 6" xfId="20345" xr:uid="{CF56AC0D-1C8C-44DB-B0E2-76CCF5DFE088}"/>
    <cellStyle name="Normal 93 2 6 2" xfId="23190" xr:uid="{EB13B2BB-FE92-4F6D-A216-6AB33BB43E86}"/>
    <cellStyle name="Normal 93 2 6 2 2" xfId="31501" xr:uid="{CE7654B9-C9C9-489B-8D6F-7180C9024A46}"/>
    <cellStyle name="Normal 93 2 6 2 3" xfId="39059" xr:uid="{5E57D7E9-56B3-4815-991C-E8DEF52A736E}"/>
    <cellStyle name="Normal 93 2 6 3" xfId="25722" xr:uid="{86FE0E06-10D2-4F58-B0E9-743B35D6AA87}"/>
    <cellStyle name="Normal 93 2 6 3 2" xfId="34649" xr:uid="{D26F586D-010C-4685-9F1C-E232A940B536}"/>
    <cellStyle name="Normal 93 2 6 3 3" xfId="41021" xr:uid="{177307CB-F68F-412E-BA3E-5F11D313D3EA}"/>
    <cellStyle name="Normal 93 2 6 4" xfId="21682" xr:uid="{89CAFECC-F6F4-4C1B-8FAF-E0CDE41D1F90}"/>
    <cellStyle name="Normal 93 2 6 4 2" xfId="29647" xr:uid="{3F7AD66E-D44A-4580-8D63-54FAAB039E56}"/>
    <cellStyle name="Normal 93 2 6 5" xfId="27725" xr:uid="{5F8A71F7-636C-497D-84C2-437344030B09}"/>
    <cellStyle name="Normal 93 2 6 6" xfId="37015" xr:uid="{2B9ECC3F-26C2-4BF9-88F5-0FA076264302}"/>
    <cellStyle name="Normal 93 2 7" xfId="22807" xr:uid="{BBEDFFF3-FF2A-4937-BD54-6F032F160911}"/>
    <cellStyle name="Normal 93 2 7 2" xfId="25144" xr:uid="{77FA57B7-2D6F-47A5-9279-2FA3C43CF98B}"/>
    <cellStyle name="Normal 93 2 7 2 2" xfId="33948" xr:uid="{65A070AD-F8B9-4D4F-9AB2-96C2895B89F9}"/>
    <cellStyle name="Normal 93 2 7 3" xfId="30971" xr:uid="{4606929D-0297-45B8-8D4C-D638D7A82B12}"/>
    <cellStyle name="Normal 93 2 7 4" xfId="38391" xr:uid="{635A3188-CAB4-4030-8D7A-67D1A2F348C8}"/>
    <cellStyle name="Normal 93 2 8" xfId="24145" xr:uid="{DDB63351-61E1-4C5C-AD17-D22730B11A36}"/>
    <cellStyle name="Normal 93 2 8 2" xfId="32663" xr:uid="{A43E16DF-ABA9-4ED2-ABAF-1C4F0991D468}"/>
    <cellStyle name="Normal 93 2 8 3" xfId="40328" xr:uid="{E75224C8-E0B0-4706-B1A6-8CCF51F8B982}"/>
    <cellStyle name="Normal 93 2 9" xfId="21150" xr:uid="{D0B20C2C-A531-4E17-948A-B573F8349118}"/>
    <cellStyle name="Normal 93 2 9 2" xfId="29041" xr:uid="{F5C2A611-F207-4488-9975-9002ECA7A322}"/>
    <cellStyle name="Normal 93 3" xfId="9970" xr:uid="{B4AE7234-6181-469B-9E38-9F39BEA209E8}"/>
    <cellStyle name="Normal 93 3 2" xfId="10061" xr:uid="{4869D457-12C5-4075-A446-1217788EAAFA}"/>
    <cellStyle name="Normal 93 4" xfId="20012" xr:uid="{F8E8713C-E3D7-4299-B820-E9225DF45D6D}"/>
    <cellStyle name="Normal 94" xfId="8550" xr:uid="{0A97C857-3E9E-48C8-BB55-C842CCD6857B}"/>
    <cellStyle name="Normal 94 2" xfId="20015" xr:uid="{709BF8AA-B66C-48E4-9D43-1C70ACF89CE4}"/>
    <cellStyle name="Normal 94 2 10" xfId="27153" xr:uid="{C40060F8-459B-4338-9880-D864352B115B}"/>
    <cellStyle name="Normal 94 2 11" xfId="36276" xr:uid="{4438F88E-148D-48B6-9983-48EC5946628E}"/>
    <cellStyle name="Normal 94 2 2" xfId="20116" xr:uid="{7D1E1ACD-89F1-438E-892B-B0CB5D725982}"/>
    <cellStyle name="Normal 94 2 2 2" xfId="20767" xr:uid="{9EF20A34-48CB-4070-8655-F553373BB6FD}"/>
    <cellStyle name="Normal 94 2 2 2 2" xfId="23747" xr:uid="{931EEEF9-19E6-4716-8948-02CEEF8EF59B}"/>
    <cellStyle name="Normal 94 2 2 2 2 2" xfId="26376" xr:uid="{13D5E83C-6529-47D8-B32A-9F60DD5B232B}"/>
    <cellStyle name="Normal 94 2 2 2 2 2 2" xfId="35420" xr:uid="{05078F12-D66D-4475-8624-FB9A695D7B74}"/>
    <cellStyle name="Normal 94 2 2 2 2 3" xfId="32160" xr:uid="{6C439BF3-1F62-4322-8D5C-31C8B11784B5}"/>
    <cellStyle name="Normal 94 2 2 2 2 4" xfId="39769" xr:uid="{2DD2112F-73FC-4775-BB98-70814990C100}"/>
    <cellStyle name="Normal 94 2 2 2 3" xfId="24714" xr:uid="{B75C3013-5EA2-43D6-A743-FB4F19F990AA}"/>
    <cellStyle name="Normal 94 2 2 2 3 2" xfId="33399" xr:uid="{5A735D05-58D2-44FF-AC4A-E0CB04298748}"/>
    <cellStyle name="Normal 94 2 2 2 3 3" xfId="41761" xr:uid="{85794507-0D0F-4D59-A322-70442DAF7B27}"/>
    <cellStyle name="Normal 94 2 2 2 4" xfId="22358" xr:uid="{706A08A7-2738-49DA-AFBE-71E4B704D32E}"/>
    <cellStyle name="Normal 94 2 2 2 4 2" xfId="30443" xr:uid="{FEC9571B-C815-40F5-8C84-A07C1BE47CE9}"/>
    <cellStyle name="Normal 94 2 2 2 5" xfId="28480" xr:uid="{AD996748-2BA0-4625-AC22-730DE1E5E5D7}"/>
    <cellStyle name="Normal 94 2 2 2 6" xfId="37801" xr:uid="{B8078381-12EB-4BF0-B01C-B9022E44D3E4}"/>
    <cellStyle name="Normal 94 2 2 3" xfId="20448" xr:uid="{73D546E1-9065-4F5A-BC97-96BD07B6077B}"/>
    <cellStyle name="Normal 94 2 2 3 2" xfId="23341" xr:uid="{14550C5A-4695-45A8-B6C8-3C40A7CD88D9}"/>
    <cellStyle name="Normal 94 2 2 3 2 2" xfId="31669" xr:uid="{35B08103-C6EC-407F-BF3C-CEAC6DEF8907}"/>
    <cellStyle name="Normal 94 2 2 3 2 3" xfId="39224" xr:uid="{02665721-0AAF-4873-B56B-F47C45DFBA80}"/>
    <cellStyle name="Normal 94 2 2 3 3" xfId="25883" xr:uid="{463D6050-F0E9-4DF1-8B84-6A6F96A182DB}"/>
    <cellStyle name="Normal 94 2 2 3 3 2" xfId="34839" xr:uid="{B396802E-36B0-4EBF-9143-641DE2C417B2}"/>
    <cellStyle name="Normal 94 2 2 3 3 3" xfId="41208" xr:uid="{31C41A67-AAA3-46DC-B6A5-C0516319227C}"/>
    <cellStyle name="Normal 94 2 2 3 4" xfId="21858" xr:uid="{D7C712F9-FC82-46CA-8389-D9985830F53A}"/>
    <cellStyle name="Normal 94 2 2 3 4 2" xfId="29847" xr:uid="{72CD4A69-9DBD-41BD-81B4-BB290B16F4F8}"/>
    <cellStyle name="Normal 94 2 2 3 5" xfId="27915" xr:uid="{F9AD6C74-9000-49D0-B9AE-B1C9B8BD3DD1}"/>
    <cellStyle name="Normal 94 2 2 3 6" xfId="37214" xr:uid="{67FE586D-5FD7-4A00-AB5A-2D5C003B4B03}"/>
    <cellStyle name="Normal 94 2 2 4" xfId="22918" xr:uid="{668EE23A-7445-4456-9DF1-110C9BED84EC}"/>
    <cellStyle name="Normal 94 2 2 4 2" xfId="25313" xr:uid="{C992C721-57C3-48E1-A8D8-34D59CECAD09}"/>
    <cellStyle name="Normal 94 2 2 4 2 2" xfId="34130" xr:uid="{06AA9DA5-6E0E-4BD1-ACFD-100CC2ADFB45}"/>
    <cellStyle name="Normal 94 2 2 4 3" xfId="31138" xr:uid="{E54CFBD9-0A20-479F-82EA-7427312EFA03}"/>
    <cellStyle name="Normal 94 2 2 4 4" xfId="38568" xr:uid="{82D69769-B693-4F66-9DAA-BC3E7EDE0567}"/>
    <cellStyle name="Normal 94 2 2 5" xfId="24297" xr:uid="{67C760AB-0D4F-4FBC-940A-341FD0AE1171}"/>
    <cellStyle name="Normal 94 2 2 5 2" xfId="32842" xr:uid="{5F65B6E7-31C7-455F-AEB8-65A71D0B8C3C}"/>
    <cellStyle name="Normal 94 2 2 5 3" xfId="40504" xr:uid="{9C23D6CF-9ACA-48BE-A362-5EDF52161158}"/>
    <cellStyle name="Normal 94 2 2 6" xfId="21321" xr:uid="{039F668A-F5D8-4B49-910E-280A07AE9AF6}"/>
    <cellStyle name="Normal 94 2 2 6 2" xfId="29240" xr:uid="{3D1D9825-AD44-4368-98D0-3D6E7AD4F016}"/>
    <cellStyle name="Normal 94 2 2 7" xfId="27330" xr:uid="{D910BE14-15C5-4497-8EB2-8CFBA0F34C63}"/>
    <cellStyle name="Normal 94 2 2 8" xfId="36472" xr:uid="{34D59BC7-BF55-465A-B74C-94E03F6E9C65}"/>
    <cellStyle name="Normal 94 2 3" xfId="20220" xr:uid="{D2CD9CC1-2E26-4364-97E4-0F387B2B2832}"/>
    <cellStyle name="Normal 94 2 3 2" xfId="20877" xr:uid="{31B68044-E199-468B-AE7E-A88920203B8F}"/>
    <cellStyle name="Normal 94 2 3 2 2" xfId="23871" xr:uid="{CEF7421C-E809-498A-81C0-0F1142D4605B}"/>
    <cellStyle name="Normal 94 2 3 2 2 2" xfId="26557" xr:uid="{0F278B44-F245-4D65-9F9D-6B5B2AF472BC}"/>
    <cellStyle name="Normal 94 2 3 2 2 2 2" xfId="35612" xr:uid="{F05D1F78-F085-439E-967B-562143E54C96}"/>
    <cellStyle name="Normal 94 2 3 2 2 3" xfId="32340" xr:uid="{88C56AC1-1CE9-4B9D-9B1A-4B75707970C5}"/>
    <cellStyle name="Normal 94 2 3 2 2 4" xfId="39957" xr:uid="{B15FBBF8-5DBB-445E-B8A3-218DD22699C5}"/>
    <cellStyle name="Normal 94 2 3 2 3" xfId="24835" xr:uid="{C0BC905C-9487-4B55-9462-75C0709A61AC}"/>
    <cellStyle name="Normal 94 2 3 2 3 2" xfId="33582" xr:uid="{EDADCDB0-3D92-4948-9725-F32E815D7C3C}"/>
    <cellStyle name="Normal 94 2 3 2 3 3" xfId="41941" xr:uid="{18AA8768-29A4-44C2-A76D-C2AFC582D955}"/>
    <cellStyle name="Normal 94 2 3 2 4" xfId="22532" xr:uid="{B91EEA26-16F5-4B47-ADC4-DFF351688CDC}"/>
    <cellStyle name="Normal 94 2 3 2 4 2" xfId="30639" xr:uid="{B45239B2-838B-4764-B9F6-E41EC6164278}"/>
    <cellStyle name="Normal 94 2 3 2 5" xfId="28663" xr:uid="{D29992F8-C284-427E-A6BE-63FDCDDCC332}"/>
    <cellStyle name="Normal 94 2 3 2 6" xfId="37997" xr:uid="{541CD002-0592-47F3-8E46-B7D396BEC2CA}"/>
    <cellStyle name="Normal 94 2 3 3" xfId="20559" xr:uid="{85D950F2-D976-41D9-B682-38DEEB2EE392}"/>
    <cellStyle name="Normal 94 2 3 3 2" xfId="23517" xr:uid="{13429A2A-E6B1-4A2E-AFF7-A581A03DBD38}"/>
    <cellStyle name="Normal 94 2 3 3 2 2" xfId="31848" xr:uid="{5EB31F17-9918-436D-A7EA-3FFC8309108B}"/>
    <cellStyle name="Normal 94 2 3 3 2 3" xfId="39400" xr:uid="{B9E9CC5B-6ECF-44DC-B770-2564AB0199EE}"/>
    <cellStyle name="Normal 94 2 3 3 3" xfId="26063" xr:uid="{BA175744-26D4-43B0-B5AB-88EAEB86217B}"/>
    <cellStyle name="Normal 94 2 3 3 3 2" xfId="35032" xr:uid="{2989BC66-4280-48C0-BE7F-6DD6C4FE962F}"/>
    <cellStyle name="Normal 94 2 3 3 3 3" xfId="41398" xr:uid="{F021F544-5AB0-4D81-9076-5C9A1AE6065C}"/>
    <cellStyle name="Normal 94 2 3 3 4" xfId="22039" xr:uid="{D8099D6B-53F0-4783-B87E-C9FA9233BD8B}"/>
    <cellStyle name="Normal 94 2 3 3 4 2" xfId="30050" xr:uid="{E83B51DE-4710-4EEB-A708-B22EAFCEE463}"/>
    <cellStyle name="Normal 94 2 3 3 5" xfId="28109" xr:uid="{18D59A83-11F0-4C53-AE61-7F150CC6851B}"/>
    <cellStyle name="Normal 94 2 3 3 6" xfId="37417" xr:uid="{76405BBF-F0A6-4CF8-9D35-CAF437D9CFE4}"/>
    <cellStyle name="Normal 94 2 3 4" xfId="23042" xr:uid="{9BA9E1DF-B795-46C0-8910-5879B093C6CC}"/>
    <cellStyle name="Normal 94 2 3 4 2" xfId="25496" xr:uid="{33A588FD-839F-49B0-A55F-25B49049413D}"/>
    <cellStyle name="Normal 94 2 3 4 2 2" xfId="34327" xr:uid="{168F56E4-72FF-435A-A5A2-CFEC13E26B26}"/>
    <cellStyle name="Normal 94 2 3 4 3" xfId="31320" xr:uid="{A90017D3-6FD0-4560-BAE7-078187F03A4B}"/>
    <cellStyle name="Normal 94 2 3 4 4" xfId="38761" xr:uid="{0F6D9FB5-701C-4E9D-90EB-37485EA225E8}"/>
    <cellStyle name="Normal 94 2 3 5" xfId="24477" xr:uid="{46CB74C5-883A-46A2-9F27-7C796C071B03}"/>
    <cellStyle name="Normal 94 2 3 5 2" xfId="33029" xr:uid="{1A081E8C-87CB-468E-BE31-785A42FD183E}"/>
    <cellStyle name="Normal 94 2 3 5 3" xfId="40688" xr:uid="{9D990D20-6FE0-488A-A81D-97D7DA43C253}"/>
    <cellStyle name="Normal 94 2 3 6" xfId="21501" xr:uid="{AE895119-F168-4BA6-9F6D-A23F68351249}"/>
    <cellStyle name="Normal 94 2 3 6 2" xfId="29442" xr:uid="{1C157312-7E7C-4C5C-919E-C0D1DF55E164}"/>
    <cellStyle name="Normal 94 2 3 7" xfId="27517" xr:uid="{F5168AB6-435A-49C6-BBAC-20A17A068A09}"/>
    <cellStyle name="Normal 94 2 3 8" xfId="36673" xr:uid="{6828CBF9-3EBE-4432-B833-1A6E946F6EA9}"/>
    <cellStyle name="Normal 94 2 4" xfId="20951" xr:uid="{4CF7D715-B7D8-47DC-BB01-492150393260}"/>
    <cellStyle name="Normal 94 2 4 2" xfId="23963" xr:uid="{B609EC96-DC08-4488-85EF-0C3B96EFF0FB}"/>
    <cellStyle name="Normal 94 2 4 2 2" xfId="26683" xr:uid="{9E9B203B-7B59-403F-96F3-7C9C760FFA0E}"/>
    <cellStyle name="Normal 94 2 4 2 2 2" xfId="35771" xr:uid="{BCEBAD0F-590F-4D9A-8BDE-ABE4E0AFF425}"/>
    <cellStyle name="Normal 94 2 4 2 2 3" xfId="40116" xr:uid="{35CBF472-1FE8-4AF8-B583-D86D57F69BB7}"/>
    <cellStyle name="Normal 94 2 4 2 3" xfId="32460" xr:uid="{D91AC3C0-4E02-4F38-88CE-20A2C3A76FDD}"/>
    <cellStyle name="Normal 94 2 4 2 3 2" xfId="42100" xr:uid="{48B408C7-A380-4153-8E19-E3065F24DF93}"/>
    <cellStyle name="Normal 94 2 4 2 4" xfId="38150" xr:uid="{A5DE312F-959F-400A-885E-49DDC20BA401}"/>
    <cellStyle name="Normal 94 2 4 3" xfId="25592" xr:uid="{0760B793-BD4E-4285-AFA7-CE0C8A76B4AE}"/>
    <cellStyle name="Normal 94 2 4 3 2" xfId="34473" xr:uid="{25CDB8B3-E397-4E93-8670-94A8CD778B0C}"/>
    <cellStyle name="Normal 94 2 4 3 3" xfId="38904" xr:uid="{A281C581-1721-4F27-A565-C7CF52E01315}"/>
    <cellStyle name="Normal 94 2 4 4" xfId="24953" xr:uid="{FA6E7A81-F449-4358-AD59-7D8354981362}"/>
    <cellStyle name="Normal 94 2 4 4 2" xfId="33738" xr:uid="{2A76C1EA-2AB3-4070-87AD-B7913A3E6BC5}"/>
    <cellStyle name="Normal 94 2 4 4 3" xfId="40847" xr:uid="{2D40DAD8-92A4-49F9-BE36-2832FCCD3A52}"/>
    <cellStyle name="Normal 94 2 4 5" xfId="22672" xr:uid="{AB1F7FF1-371D-4FC9-83C9-C576853ACB08}"/>
    <cellStyle name="Normal 94 2 4 5 2" xfId="30803" xr:uid="{92333EC9-9E7E-4A14-8531-8B82A536E719}"/>
    <cellStyle name="Normal 94 2 4 6" xfId="28823" xr:uid="{239FA3D4-28C1-402B-9030-34F96AFA26F3}"/>
    <cellStyle name="Normal 94 2 4 7" xfId="36839" xr:uid="{0DD23467-3365-412C-AFFA-5B3CEDF8DF30}"/>
    <cellStyle name="Normal 94 2 5" xfId="20672" xr:uid="{30B8BDEA-6E92-4F00-A690-1C2ADA965698}"/>
    <cellStyle name="Normal 94 2 5 2" xfId="23640" xr:uid="{66F11F0C-8722-48A0-8AA3-F6DF825B5893}"/>
    <cellStyle name="Normal 94 2 5 2 2" xfId="26220" xr:uid="{FC1E8D55-4A68-4C1A-AE2D-23A3FBE4D817}"/>
    <cellStyle name="Normal 94 2 5 2 2 2" xfId="35234" xr:uid="{1852DF6A-C9A8-48DB-B1DF-BB2BC234D0D4}"/>
    <cellStyle name="Normal 94 2 5 2 3" xfId="32005" xr:uid="{8DF44C97-D0AD-4E01-B08B-DE79BB1D54ED}"/>
    <cellStyle name="Normal 94 2 5 2 4" xfId="39587" xr:uid="{B6F71D71-8E43-4D14-BEB6-86BB3C4CF036}"/>
    <cellStyle name="Normal 94 2 5 3" xfId="24605" xr:uid="{B23639E1-DAA4-4F1C-8DFD-4504095B936F}"/>
    <cellStyle name="Normal 94 2 5 3 2" xfId="33221" xr:uid="{167D6EB7-1C0E-4C26-9955-81C152423351}"/>
    <cellStyle name="Normal 94 2 5 3 3" xfId="41586" xr:uid="{37D7E8B0-8DFE-47D1-8290-A148D19E51A3}"/>
    <cellStyle name="Normal 94 2 5 4" xfId="22196" xr:uid="{91922D97-5654-4357-A856-6626B5164489}"/>
    <cellStyle name="Normal 94 2 5 4 2" xfId="30253" xr:uid="{8B240E6E-81C8-4A17-818C-8BC89912141B}"/>
    <cellStyle name="Normal 94 2 5 5" xfId="28302" xr:uid="{D1A2F22C-A7C0-4D6A-A871-47F374CC7FCA}"/>
    <cellStyle name="Normal 94 2 5 6" xfId="37619" xr:uid="{2502BB42-D661-4646-92D7-8F99DD778476}"/>
    <cellStyle name="Normal 94 2 6" xfId="20346" xr:uid="{E8394C76-E117-49FD-B08F-6A5B56B2910A}"/>
    <cellStyle name="Normal 94 2 6 2" xfId="23191" xr:uid="{0AD19F19-CF73-4C1C-8763-2C075F9F4A72}"/>
    <cellStyle name="Normal 94 2 6 2 2" xfId="31502" xr:uid="{F142B51C-0179-49AB-A90E-5AEB5CCB5106}"/>
    <cellStyle name="Normal 94 2 6 2 3" xfId="39060" xr:uid="{572C3408-EFF5-49DC-A513-56FBFBAAD7A2}"/>
    <cellStyle name="Normal 94 2 6 3" xfId="25723" xr:uid="{F34ED3EB-300D-482D-8CFD-226D42CECE1B}"/>
    <cellStyle name="Normal 94 2 6 3 2" xfId="34650" xr:uid="{0A67EF4A-28BE-4AD0-AB62-37BA39B55BBB}"/>
    <cellStyle name="Normal 94 2 6 3 3" xfId="41022" xr:uid="{A3A2C846-D3FD-411E-A6B3-40CF63CFB613}"/>
    <cellStyle name="Normal 94 2 6 4" xfId="21683" xr:uid="{6973D276-32D8-493B-BDE0-0BC4580DCA9D}"/>
    <cellStyle name="Normal 94 2 6 4 2" xfId="29648" xr:uid="{228D1839-E6D2-43E4-9EB3-A8FEC5661524}"/>
    <cellStyle name="Normal 94 2 6 5" xfId="27726" xr:uid="{A923543C-63D6-441C-96E6-A99F66DE69F9}"/>
    <cellStyle name="Normal 94 2 6 6" xfId="37016" xr:uid="{B1D9F82F-11AE-4B43-A2AA-349FF9159ED7}"/>
    <cellStyle name="Normal 94 2 7" xfId="22808" xr:uid="{27E8451A-19D1-4828-87FC-C35BF0D4E9F0}"/>
    <cellStyle name="Normal 94 2 7 2" xfId="25145" xr:uid="{AAA19569-B735-40C2-9CAA-DAEF537DADA9}"/>
    <cellStyle name="Normal 94 2 7 2 2" xfId="33949" xr:uid="{0E2F852B-2780-44DA-B80E-21C253AF437E}"/>
    <cellStyle name="Normal 94 2 7 3" xfId="30972" xr:uid="{B0474E31-6406-4967-B412-0F936A9CB8C3}"/>
    <cellStyle name="Normal 94 2 7 4" xfId="38392" xr:uid="{7EC1BE42-0EAC-4ACC-9CCB-64E811777BB5}"/>
    <cellStyle name="Normal 94 2 8" xfId="24146" xr:uid="{61AAAF77-CABB-40EC-B360-4BCE68A0ECBD}"/>
    <cellStyle name="Normal 94 2 8 2" xfId="32664" xr:uid="{B575CC42-87CD-4AC5-8DA5-5382632D194B}"/>
    <cellStyle name="Normal 94 2 8 3" xfId="40329" xr:uid="{1117B644-AD63-4A4D-B96D-EACA5CECF585}"/>
    <cellStyle name="Normal 94 2 9" xfId="21151" xr:uid="{1172F3D1-0869-44BB-A7A0-68DCCE0BF600}"/>
    <cellStyle name="Normal 94 2 9 2" xfId="29042" xr:uid="{490512C6-08EB-4946-ABB4-BA0C430AD5CD}"/>
    <cellStyle name="Normal 94 3" xfId="20014" xr:uid="{BDD13648-71DA-4FAB-9609-65D99CBD12AE}"/>
    <cellStyle name="Normal 95" xfId="8543" xr:uid="{F0E0017C-B91D-48FB-8BF6-603B3FA757EB}"/>
    <cellStyle name="Normal 95 2" xfId="20017" xr:uid="{CD0EC498-4AC1-4F3F-B5B1-65214899FA5E}"/>
    <cellStyle name="Normal 95 2 10" xfId="27154" xr:uid="{83844B94-68E3-414F-A6E6-D848B4C7F088}"/>
    <cellStyle name="Normal 95 2 11" xfId="36277" xr:uid="{B94B2C44-DFB1-4167-A083-79FE1EF5FD67}"/>
    <cellStyle name="Normal 95 2 2" xfId="20117" xr:uid="{1531CED7-22C0-4470-94E1-59E0612CF788}"/>
    <cellStyle name="Normal 95 2 2 2" xfId="20768" xr:uid="{690C20BA-CE72-428E-9791-094EE438DEBC}"/>
    <cellStyle name="Normal 95 2 2 2 2" xfId="23748" xr:uid="{619EC04E-76F5-4BA4-BC09-FD829A956EF8}"/>
    <cellStyle name="Normal 95 2 2 2 2 2" xfId="26377" xr:uid="{ED1EAEF1-2500-4410-AD88-0642038BBE5C}"/>
    <cellStyle name="Normal 95 2 2 2 2 2 2" xfId="35421" xr:uid="{75EB7D6B-25DE-4631-A21E-981A23E02FC1}"/>
    <cellStyle name="Normal 95 2 2 2 2 3" xfId="32161" xr:uid="{49475021-C611-4B61-A83A-6CEF8ADD3811}"/>
    <cellStyle name="Normal 95 2 2 2 2 4" xfId="39770" xr:uid="{05129961-3C5B-4C81-8255-ECA1BEE08E01}"/>
    <cellStyle name="Normal 95 2 2 2 3" xfId="24715" xr:uid="{10DC457A-7224-40B0-91BB-17201EB4CB31}"/>
    <cellStyle name="Normal 95 2 2 2 3 2" xfId="33400" xr:uid="{379BACB1-D0B8-4388-9F10-ABEA4B7A4081}"/>
    <cellStyle name="Normal 95 2 2 2 3 3" xfId="41762" xr:uid="{32C198EC-6157-4092-8F13-CB84BD4DDE9C}"/>
    <cellStyle name="Normal 95 2 2 2 4" xfId="22359" xr:uid="{02F6F2A3-3336-4CAC-A301-986A1D35DAC0}"/>
    <cellStyle name="Normal 95 2 2 2 4 2" xfId="30444" xr:uid="{46184612-CAE4-4C79-A430-BE64313A1064}"/>
    <cellStyle name="Normal 95 2 2 2 5" xfId="28481" xr:uid="{D77D669F-FF15-42ED-AA88-789A49351366}"/>
    <cellStyle name="Normal 95 2 2 2 6" xfId="37802" xr:uid="{4B78FB32-A34E-41D7-B9AB-D33BD003E5F4}"/>
    <cellStyle name="Normal 95 2 2 3" xfId="20449" xr:uid="{08C2C637-B2E3-43DF-9576-8AD44572E147}"/>
    <cellStyle name="Normal 95 2 2 3 2" xfId="23342" xr:uid="{C1F92667-BC8F-4EA3-8EE7-44C8BFFADE90}"/>
    <cellStyle name="Normal 95 2 2 3 2 2" xfId="31670" xr:uid="{3A4D05D3-28E1-407F-832E-527CFD92133A}"/>
    <cellStyle name="Normal 95 2 2 3 2 3" xfId="39225" xr:uid="{A3B70D59-E619-4F35-838C-658E4CD6186B}"/>
    <cellStyle name="Normal 95 2 2 3 3" xfId="25884" xr:uid="{64388228-FEB6-4795-BA76-F54DD8BC38B3}"/>
    <cellStyle name="Normal 95 2 2 3 3 2" xfId="34840" xr:uid="{D0194788-51E5-4511-BDEB-3CDCD2740258}"/>
    <cellStyle name="Normal 95 2 2 3 3 3" xfId="41209" xr:uid="{DFC163A6-F58E-4B2D-8068-8FBE778B98B1}"/>
    <cellStyle name="Normal 95 2 2 3 4" xfId="21859" xr:uid="{46C91EBD-AEB1-4159-A358-97E59985CCC3}"/>
    <cellStyle name="Normal 95 2 2 3 4 2" xfId="29848" xr:uid="{C6C46153-924F-4061-A16B-D6CA5EBDA60C}"/>
    <cellStyle name="Normal 95 2 2 3 5" xfId="27916" xr:uid="{5FDD1EDF-89A6-49CA-AF1E-2B5117B5D7AF}"/>
    <cellStyle name="Normal 95 2 2 3 6" xfId="37215" xr:uid="{18D7C47E-1B6A-4A5F-B4F7-002207D31242}"/>
    <cellStyle name="Normal 95 2 2 4" xfId="22919" xr:uid="{89EA7139-24B6-4E72-9077-8A91E1A29413}"/>
    <cellStyle name="Normal 95 2 2 4 2" xfId="25314" xr:uid="{6B5D9CA1-58B8-4FE0-B8F3-032876062390}"/>
    <cellStyle name="Normal 95 2 2 4 2 2" xfId="34131" xr:uid="{06B2B37A-5F6A-4FD3-807C-48BB62BB8DE9}"/>
    <cellStyle name="Normal 95 2 2 4 3" xfId="31139" xr:uid="{BD33695E-BB56-42B7-AE0F-0465D27390F7}"/>
    <cellStyle name="Normal 95 2 2 4 4" xfId="38569" xr:uid="{61A271FA-337B-488E-B01D-E5D72C6A50CC}"/>
    <cellStyle name="Normal 95 2 2 5" xfId="24298" xr:uid="{495C1868-69C0-4BB1-942D-60589A587895}"/>
    <cellStyle name="Normal 95 2 2 5 2" xfId="32843" xr:uid="{F6D6CB72-72CB-475C-A50C-674374E31CE9}"/>
    <cellStyle name="Normal 95 2 2 5 3" xfId="40505" xr:uid="{CC25339D-5095-4F30-9A11-85FCA63444C8}"/>
    <cellStyle name="Normal 95 2 2 6" xfId="21322" xr:uid="{8A615746-2E75-4921-BB9B-98477E4D7E9E}"/>
    <cellStyle name="Normal 95 2 2 6 2" xfId="29241" xr:uid="{C3793B1B-81FF-4D50-8918-A2BF555EDF4F}"/>
    <cellStyle name="Normal 95 2 2 7" xfId="27331" xr:uid="{080D167C-B65C-402D-8E38-97CD91A01FC4}"/>
    <cellStyle name="Normal 95 2 2 8" xfId="36473" xr:uid="{0012CCFB-E646-4603-B3F4-E7C4FB5F7721}"/>
    <cellStyle name="Normal 95 2 3" xfId="20221" xr:uid="{B1F6A272-118D-4EC2-AA51-E2877C8DFD02}"/>
    <cellStyle name="Normal 95 2 3 2" xfId="20878" xr:uid="{C8B74C1E-47CB-4018-9955-38DBC42274D8}"/>
    <cellStyle name="Normal 95 2 3 2 2" xfId="23872" xr:uid="{15F471A3-6EFB-4210-ABFB-BDFD87D7BDEF}"/>
    <cellStyle name="Normal 95 2 3 2 2 2" xfId="26558" xr:uid="{741E2BEC-9510-4287-943A-FAA610EC6D6F}"/>
    <cellStyle name="Normal 95 2 3 2 2 2 2" xfId="35613" xr:uid="{8F16182D-F188-4DF1-8EA3-37E768F52BC6}"/>
    <cellStyle name="Normal 95 2 3 2 2 3" xfId="32341" xr:uid="{7D86F5EB-1AD4-4D05-BBDA-EDE453CB25AA}"/>
    <cellStyle name="Normal 95 2 3 2 2 4" xfId="39958" xr:uid="{9A20AB79-20C8-4DCE-8146-6EA5C10C83AA}"/>
    <cellStyle name="Normal 95 2 3 2 3" xfId="24836" xr:uid="{BFF60ED2-518D-4CD6-A816-02AC984AFCBD}"/>
    <cellStyle name="Normal 95 2 3 2 3 2" xfId="33583" xr:uid="{ACC43891-28B1-4699-A4EE-F5170AC4F933}"/>
    <cellStyle name="Normal 95 2 3 2 3 3" xfId="41942" xr:uid="{E213DF1D-99F6-48D3-B55B-575061B66D05}"/>
    <cellStyle name="Normal 95 2 3 2 4" xfId="22533" xr:uid="{448643F0-BFBD-45E4-BB0C-01931BC74647}"/>
    <cellStyle name="Normal 95 2 3 2 4 2" xfId="30640" xr:uid="{E08689B5-1DEF-40EC-883E-FAB5496473D3}"/>
    <cellStyle name="Normal 95 2 3 2 5" xfId="28664" xr:uid="{C4B99AFD-EDCC-47CE-887E-3F322DF4A608}"/>
    <cellStyle name="Normal 95 2 3 2 6" xfId="37998" xr:uid="{D038640F-B1EC-43F5-B318-6A9EF6C02224}"/>
    <cellStyle name="Normal 95 2 3 3" xfId="20560" xr:uid="{0DB6DC82-A8F0-4C71-A962-B1EE38F6542B}"/>
    <cellStyle name="Normal 95 2 3 3 2" xfId="23518" xr:uid="{8F15743C-A16A-40D3-846C-6ED57C7FC9CF}"/>
    <cellStyle name="Normal 95 2 3 3 2 2" xfId="31849" xr:uid="{EFD4FE21-2444-4986-8CFF-A6B605B61C75}"/>
    <cellStyle name="Normal 95 2 3 3 2 3" xfId="39401" xr:uid="{3E95C1E8-3CEF-417D-8766-A6D55566B4F0}"/>
    <cellStyle name="Normal 95 2 3 3 3" xfId="26064" xr:uid="{D6A7AEE7-0848-483A-BD8C-D5F6A50BCD5E}"/>
    <cellStyle name="Normal 95 2 3 3 3 2" xfId="35033" xr:uid="{105340A9-FF17-485A-AC27-CE20EDB940C9}"/>
    <cellStyle name="Normal 95 2 3 3 3 3" xfId="41399" xr:uid="{3A708DA6-F0C9-4458-BCCB-8F52B753CD0B}"/>
    <cellStyle name="Normal 95 2 3 3 4" xfId="22040" xr:uid="{8489A91E-74E7-4B40-9346-93D3341B0351}"/>
    <cellStyle name="Normal 95 2 3 3 4 2" xfId="30051" xr:uid="{15A00F87-F32C-4615-9A88-8DC704078EA6}"/>
    <cellStyle name="Normal 95 2 3 3 5" xfId="28110" xr:uid="{A99E1FD0-7900-4658-B738-239F58CF6908}"/>
    <cellStyle name="Normal 95 2 3 3 6" xfId="37418" xr:uid="{E8202F34-1907-4225-BE93-D3FC8550CF43}"/>
    <cellStyle name="Normal 95 2 3 4" xfId="23043" xr:uid="{A4EA8CDB-F3DB-417C-BE0B-7CC4A048753E}"/>
    <cellStyle name="Normal 95 2 3 4 2" xfId="25497" xr:uid="{21753421-2587-4539-A5D6-D8CE3658E6CE}"/>
    <cellStyle name="Normal 95 2 3 4 2 2" xfId="34328" xr:uid="{7A10C64D-24D6-4230-9BA0-DACB16C432CB}"/>
    <cellStyle name="Normal 95 2 3 4 3" xfId="31321" xr:uid="{4CD5BA25-D5E0-4A77-B114-8150B98C3717}"/>
    <cellStyle name="Normal 95 2 3 4 4" xfId="38762" xr:uid="{47202356-E70A-439B-9DE7-EE785FB6F4E6}"/>
    <cellStyle name="Normal 95 2 3 5" xfId="24478" xr:uid="{A0C0958F-F4CC-40B7-BE1C-582604D90C7A}"/>
    <cellStyle name="Normal 95 2 3 5 2" xfId="33030" xr:uid="{C57F8540-E20C-4FB3-B077-C9FA0E545D20}"/>
    <cellStyle name="Normal 95 2 3 5 3" xfId="40689" xr:uid="{FE95E8C4-22A3-4D1C-ACCC-ACFC408FFC72}"/>
    <cellStyle name="Normal 95 2 3 6" xfId="21502" xr:uid="{692D9545-8EF9-4562-AD02-20A6819203F1}"/>
    <cellStyle name="Normal 95 2 3 6 2" xfId="29443" xr:uid="{86A25450-02F8-4E87-9826-AAA1434289C0}"/>
    <cellStyle name="Normal 95 2 3 7" xfId="27518" xr:uid="{F8F4FC2C-D490-4D6D-9203-D092B603EE9A}"/>
    <cellStyle name="Normal 95 2 3 8" xfId="36674" xr:uid="{CE91E6FC-2F03-43D9-B08E-2F71C07699E0}"/>
    <cellStyle name="Normal 95 2 4" xfId="20952" xr:uid="{0C1B2F7C-F299-4AFF-A5EF-35B08B26DCCF}"/>
    <cellStyle name="Normal 95 2 4 2" xfId="23964" xr:uid="{67DD7D51-9C75-475E-AA1E-F22C8626304D}"/>
    <cellStyle name="Normal 95 2 4 2 2" xfId="26684" xr:uid="{60417573-8B3F-4CCB-BCF2-15F43EF9F53F}"/>
    <cellStyle name="Normal 95 2 4 2 2 2" xfId="35772" xr:uid="{D5523932-B9EB-459F-A1E1-7B22B5901FF4}"/>
    <cellStyle name="Normal 95 2 4 2 2 3" xfId="40117" xr:uid="{707EAE01-C5FC-4CA3-A392-A239A2F70E56}"/>
    <cellStyle name="Normal 95 2 4 2 3" xfId="32461" xr:uid="{756CE13C-9B07-4FFD-A66B-801480595FF4}"/>
    <cellStyle name="Normal 95 2 4 2 3 2" xfId="42101" xr:uid="{6F2F13C5-89A9-4C53-A5D6-9F2DFCDD9707}"/>
    <cellStyle name="Normal 95 2 4 2 4" xfId="38151" xr:uid="{2FC0B561-FDC5-4775-AEA9-D1556304ADAD}"/>
    <cellStyle name="Normal 95 2 4 3" xfId="25593" xr:uid="{7A8DDBC1-6046-4FB0-B487-B8DE467BA604}"/>
    <cellStyle name="Normal 95 2 4 3 2" xfId="34474" xr:uid="{8E8FB6FB-4AAD-4AD9-BC2D-DBC4A4E40129}"/>
    <cellStyle name="Normal 95 2 4 3 3" xfId="38905" xr:uid="{C9413338-CF3B-4E47-A665-F4CC905F8B56}"/>
    <cellStyle name="Normal 95 2 4 4" xfId="24954" xr:uid="{27AFD7EE-D1D3-4E5A-A462-9F5702622A54}"/>
    <cellStyle name="Normal 95 2 4 4 2" xfId="33739" xr:uid="{239D541F-E0C1-4B3F-9BDE-C74291B590F7}"/>
    <cellStyle name="Normal 95 2 4 4 3" xfId="40848" xr:uid="{149DC8F3-A730-4209-A7EA-1A7CE0879A75}"/>
    <cellStyle name="Normal 95 2 4 5" xfId="22673" xr:uid="{3D18CA56-1EFB-4EB2-8AFB-B26FAFE37554}"/>
    <cellStyle name="Normal 95 2 4 5 2" xfId="30804" xr:uid="{0574F606-170F-4758-AAEC-88DD1EF045B4}"/>
    <cellStyle name="Normal 95 2 4 6" xfId="28824" xr:uid="{E38D879C-20F7-4D97-BD2E-5EED2A4BE2CB}"/>
    <cellStyle name="Normal 95 2 4 7" xfId="36840" xr:uid="{365A3CF1-1A06-4AAE-AF3A-92337185FAF2}"/>
    <cellStyle name="Normal 95 2 5" xfId="20673" xr:uid="{8088AECE-73DE-4FB6-B419-7FA8D80B144F}"/>
    <cellStyle name="Normal 95 2 5 2" xfId="23641" xr:uid="{F4549877-8A68-4CB1-B569-FCBE4019D385}"/>
    <cellStyle name="Normal 95 2 5 2 2" xfId="26221" xr:uid="{A1689C9E-0AEB-4B50-8AB8-24AE612F5376}"/>
    <cellStyle name="Normal 95 2 5 2 2 2" xfId="35235" xr:uid="{37AE2A66-C41C-4A4B-9554-D79C6F6EDD38}"/>
    <cellStyle name="Normal 95 2 5 2 3" xfId="32006" xr:uid="{EE62D9B9-8963-423C-859A-E6CD713263BD}"/>
    <cellStyle name="Normal 95 2 5 2 4" xfId="39588" xr:uid="{FC5742B1-862D-4338-86D0-A7F900BB2FB3}"/>
    <cellStyle name="Normal 95 2 5 3" xfId="24606" xr:uid="{C33CE229-7C42-4DE9-926D-BEB450A485D3}"/>
    <cellStyle name="Normal 95 2 5 3 2" xfId="33222" xr:uid="{690372F5-B71F-4433-922B-B17D4AECCD33}"/>
    <cellStyle name="Normal 95 2 5 3 3" xfId="41587" xr:uid="{41D4B257-41F8-4523-A66B-24CB16933A97}"/>
    <cellStyle name="Normal 95 2 5 4" xfId="22197" xr:uid="{6B5AD7ED-B847-485F-AAD8-09E604FA6722}"/>
    <cellStyle name="Normal 95 2 5 4 2" xfId="30254" xr:uid="{702C4F64-5F82-432F-93A2-861062585F7B}"/>
    <cellStyle name="Normal 95 2 5 5" xfId="28303" xr:uid="{37D6CB4D-4AE5-46D0-B380-0CD0209536E9}"/>
    <cellStyle name="Normal 95 2 5 6" xfId="37620" xr:uid="{7CABCF55-E355-4B46-89E8-C15A1320EE89}"/>
    <cellStyle name="Normal 95 2 6" xfId="20347" xr:uid="{EF8E6D9C-2FE3-48E6-8F5B-208C0ECDD116}"/>
    <cellStyle name="Normal 95 2 6 2" xfId="23192" xr:uid="{FFBA2B64-0B84-4F0A-B07C-F95B1FF08A6A}"/>
    <cellStyle name="Normal 95 2 6 2 2" xfId="31503" xr:uid="{2D3E6DCA-B02F-4252-AA3C-F78AB9BB3F03}"/>
    <cellStyle name="Normal 95 2 6 2 3" xfId="39061" xr:uid="{2C19F54C-A464-4107-9DB8-112678ADC5C7}"/>
    <cellStyle name="Normal 95 2 6 3" xfId="25724" xr:uid="{051897B1-2D99-477D-A9DC-BA93A3F1888E}"/>
    <cellStyle name="Normal 95 2 6 3 2" xfId="34651" xr:uid="{FAA7FD57-A0FF-4265-9EC2-777E995C9569}"/>
    <cellStyle name="Normal 95 2 6 3 3" xfId="41023" xr:uid="{AC846B94-F345-4BD1-90ED-0EEDF3E38F1D}"/>
    <cellStyle name="Normal 95 2 6 4" xfId="21684" xr:uid="{D766DD06-9130-44A9-A60E-A98CCE7FDAD1}"/>
    <cellStyle name="Normal 95 2 6 4 2" xfId="29649" xr:uid="{41FE7BA5-85C8-40D7-9732-CE0E1C6607AD}"/>
    <cellStyle name="Normal 95 2 6 5" xfId="27727" xr:uid="{D80E69C8-CC33-4553-8F05-3A00AEBD385C}"/>
    <cellStyle name="Normal 95 2 6 6" xfId="37017" xr:uid="{6AB304DC-3128-4561-A952-59E4FAACC0B2}"/>
    <cellStyle name="Normal 95 2 7" xfId="22809" xr:uid="{4A19300E-43B0-43CA-892E-FFAE15E9D325}"/>
    <cellStyle name="Normal 95 2 7 2" xfId="25146" xr:uid="{B5EB02C4-4740-4439-9D40-EA1E9B1A328C}"/>
    <cellStyle name="Normal 95 2 7 2 2" xfId="33950" xr:uid="{D1AA9304-B8D7-43D9-946E-9003159350D3}"/>
    <cellStyle name="Normal 95 2 7 3" xfId="30973" xr:uid="{CA08893E-DC97-4CC8-BFB5-D81793BF4F9B}"/>
    <cellStyle name="Normal 95 2 7 4" xfId="38393" xr:uid="{9600D00A-72D2-423A-AD59-226A2CA61AF0}"/>
    <cellStyle name="Normal 95 2 8" xfId="24147" xr:uid="{7BD4309E-F161-4591-B24B-F13E4AA48393}"/>
    <cellStyle name="Normal 95 2 8 2" xfId="32665" xr:uid="{D398D539-B730-4222-A923-99EAA1BF7BF4}"/>
    <cellStyle name="Normal 95 2 8 3" xfId="40330" xr:uid="{0CD53966-7A9A-4F4C-9152-1C94A4709617}"/>
    <cellStyle name="Normal 95 2 9" xfId="21152" xr:uid="{C76562AE-2D90-4E81-BDFB-432FAB1469C8}"/>
    <cellStyle name="Normal 95 2 9 2" xfId="29043" xr:uid="{DC27FCB5-CAE0-4CE1-9729-49908DF4C4F0}"/>
    <cellStyle name="Normal 95 3" xfId="20016" xr:uid="{BCBA46E3-21EC-4F68-AF85-F58D59A92DBB}"/>
    <cellStyle name="Normal 96" xfId="8468" xr:uid="{3802688F-1F62-4DA4-B138-7728350B240D}"/>
    <cellStyle name="Normal 96 2" xfId="20018" xr:uid="{7EF8AF2F-AEF1-4DA1-901C-B4B4B7E336C2}"/>
    <cellStyle name="Normal 97" xfId="8542" xr:uid="{3687E45E-6DDC-4483-8BCD-97D99B9BBE73}"/>
    <cellStyle name="Normal 97 2" xfId="20019" xr:uid="{0645F6A5-F7A5-4E53-834D-BE4A8A14F41A}"/>
    <cellStyle name="Normal 98" xfId="8470" xr:uid="{CA30C047-227F-43D1-9A31-92F2383FC368}"/>
    <cellStyle name="Normal 98 2" xfId="20021" xr:uid="{837F8440-39A1-4D76-B1F7-6ADE4716F400}"/>
    <cellStyle name="Normal 98 3" xfId="20020" xr:uid="{8DB6FBCB-D21A-49A7-A06D-399C491483B6}"/>
    <cellStyle name="Normal 99" xfId="8551" xr:uid="{700D7F43-6420-4CB9-9359-98083440BB6C}"/>
    <cellStyle name="Normal 99 2" xfId="8791" xr:uid="{F70518EB-BF0B-4322-976C-8C0B2962D318}"/>
    <cellStyle name="Normal 99 2 2" xfId="10062" xr:uid="{96E5F705-94FC-409E-B8E8-8DA346BE7799}"/>
    <cellStyle name="Normal 99 3" xfId="20022" xr:uid="{F0AC8DD5-98C4-47FC-9D9B-CFEEA5F35619}"/>
    <cellStyle name="Note 10" xfId="6007" xr:uid="{3162E1F8-4731-4E6C-A8BE-48F7D02E3375}"/>
    <cellStyle name="Note 10 2" xfId="11610" xr:uid="{69E62B2B-4834-4D0B-A2FC-C58094B08AD9}"/>
    <cellStyle name="Note 10 2 2" xfId="15193" xr:uid="{04F7DCEB-BBF4-411B-8251-1C5E19EDBB55}"/>
    <cellStyle name="Note 10 2 3" xfId="18720" xr:uid="{362F1266-62AB-4E8D-8B14-7876D88C04E5}"/>
    <cellStyle name="Note 10 3" xfId="13797" xr:uid="{DDCC74FD-C908-4F6B-81AE-986BC61A7386}"/>
    <cellStyle name="Note 10 4" xfId="17333" xr:uid="{A7FAF8FE-A5AA-46BF-ABBF-6F7592AD9C6E}"/>
    <cellStyle name="Note 11" xfId="13145" xr:uid="{C4D03959-2F27-4D40-B2D5-A9602513B501}"/>
    <cellStyle name="Note 12" xfId="12894" xr:uid="{933AB048-F006-4864-8AE3-7A5B30F2DAC6}"/>
    <cellStyle name="Note 13" xfId="16479" xr:uid="{875D2C1A-FEBE-461E-BE08-1A747A22005F}"/>
    <cellStyle name="Note 14" xfId="6604" xr:uid="{948FDEA5-1A12-4D7B-841C-E1AEBAA77130}"/>
    <cellStyle name="Note 15" xfId="6089" xr:uid="{57CD7494-2CA2-469D-A81C-65A6C384EF26}"/>
    <cellStyle name="Note 16" xfId="42433" xr:uid="{676285C2-6F9F-4ABA-9EDA-C0066EF93A39}"/>
    <cellStyle name="Note 17" xfId="47999" xr:uid="{4CD2A84A-9A71-475B-8FC6-7F511E59110C}"/>
    <cellStyle name="Note 18" xfId="48166" xr:uid="{C58FC948-4CF8-49DA-9A05-4A7925B062EE}"/>
    <cellStyle name="Note 2" xfId="110" xr:uid="{BBADBCBE-A3A7-4A74-ADA4-9CC946C5A587}"/>
    <cellStyle name="Note 2 2" xfId="702" xr:uid="{6D74AFF3-193E-4B87-A76E-F5C54056BA38}"/>
    <cellStyle name="Note 2 2 10" xfId="20995" xr:uid="{2EDA8BC1-D849-4896-A7B1-01D7FCF4998F}"/>
    <cellStyle name="Note 2 2 10 2" xfId="26725" xr:uid="{361C326E-0133-4B96-90E6-334B4BAD35BE}"/>
    <cellStyle name="Note 2 2 10 2 2" xfId="35816" xr:uid="{6374909E-F27B-4144-A064-105EB498D306}"/>
    <cellStyle name="Note 2 2 10 2 3" xfId="40164" xr:uid="{12840FA4-F53D-4C93-BC80-7DA218623308}"/>
    <cellStyle name="Note 2 2 10 3" xfId="24995" xr:uid="{4A910C8C-0476-4951-9E72-940CE150B6B5}"/>
    <cellStyle name="Note 2 2 10 3 2" xfId="33782" xr:uid="{22EA3283-7B2B-4D5E-A6E7-8BF924362D8C}"/>
    <cellStyle name="Note 2 2 10 3 3" xfId="42121" xr:uid="{9AD16D53-A08E-4D6B-AFE4-9ADF4EAF5539}"/>
    <cellStyle name="Note 2 2 10 4" xfId="28868" xr:uid="{F4D1C342-364D-4924-9025-C8ED5ADD9F64}"/>
    <cellStyle name="Note 2 2 10 5" xfId="38171" xr:uid="{8685E9D9-360B-40B1-9987-7FDF5585BA67}"/>
    <cellStyle name="Note 2 2 11" xfId="20256" xr:uid="{ACEB873A-9190-4A58-BB25-E7B282A3F9CE}"/>
    <cellStyle name="Note 2 2 11 2" xfId="25611" xr:uid="{1FA92296-65E6-44D0-8F73-811B1694C705}"/>
    <cellStyle name="Note 2 2 11 2 2" xfId="34498" xr:uid="{E09E2491-79A2-44EE-BB6E-167D17FA6F7E}"/>
    <cellStyle name="Note 2 2 11 2 3" xfId="40138" xr:uid="{E3DC5533-ED0D-47FA-89EE-12C72AECD322}"/>
    <cellStyle name="Note 2 2 11 3" xfId="27574" xr:uid="{BE215924-FEF9-4696-8501-C31FB9A5F7D6}"/>
    <cellStyle name="Note 2 2 11 3 2" xfId="40873" xr:uid="{37E88432-1F2B-4875-8F22-899652B1BCFB}"/>
    <cellStyle name="Note 2 2 11 4" xfId="36865" xr:uid="{7A288CA3-D451-4449-B20A-59369CEFD468}"/>
    <cellStyle name="Note 2 2 12" xfId="22702" xr:uid="{ECB0F243-8CD3-4C11-9805-6DAA3516AF1E}"/>
    <cellStyle name="Note 2 2 12 2" xfId="25008" xr:uid="{A55265D1-9E35-40C8-8585-6283C583A402}"/>
    <cellStyle name="Note 2 2 12 2 2" xfId="33798" xr:uid="{02911A17-9D1B-4337-8316-2289EAFB8C3E}"/>
    <cellStyle name="Note 2 2 12 3" xfId="30835" xr:uid="{9D3A359C-6BEE-45FD-A6BE-9AAD5D3F81CC}"/>
    <cellStyle name="Note 2 2 12 4" xfId="38242" xr:uid="{4A66FA71-47F0-4AA4-8A50-278109D07354}"/>
    <cellStyle name="Note 2 2 13" xfId="24015" xr:uid="{020DE243-8FF3-43B5-BBCC-12E1D15C01DA}"/>
    <cellStyle name="Note 2 2 13 2" xfId="32514" xr:uid="{6578D292-FE21-44BF-A21E-C6E2774D698B}"/>
    <cellStyle name="Note 2 2 13 3" xfId="38374" xr:uid="{E372CA18-7832-4882-BCA7-B87F6A72C9C0}"/>
    <cellStyle name="Note 2 2 14" xfId="21013" xr:uid="{5417E736-58CF-497E-B3B1-329DB4862A9C}"/>
    <cellStyle name="Note 2 2 14 2" xfId="28886" xr:uid="{6FC80B73-C8A1-4F5B-8FA6-6B95A5ADB554}"/>
    <cellStyle name="Note 2 2 14 3" xfId="40182" xr:uid="{E133F35F-2E80-47E6-91C5-A43A348E9D03}"/>
    <cellStyle name="Note 2 2 15" xfId="21133" xr:uid="{D34CCD16-97CE-4E60-8F60-67D81E0A9E85}"/>
    <cellStyle name="Note 2 2 16" xfId="27027" xr:uid="{B71D8978-0A2E-4911-B5F5-C44983688913}"/>
    <cellStyle name="Note 2 2 17" xfId="36124" xr:uid="{A0B91EF8-F76E-4111-B804-1F46B17E50E5}"/>
    <cellStyle name="Note 2 2 18" xfId="36287" xr:uid="{A8F52618-5F66-499F-A6D3-645295AD883B}"/>
    <cellStyle name="Note 2 2 19" xfId="6577" xr:uid="{924EFA0B-1D59-4768-9C29-0337BE9A79CE}"/>
    <cellStyle name="Note 2 2 2" xfId="7538" xr:uid="{FAA3A7C6-176C-4508-B951-4467458B7997}"/>
    <cellStyle name="Note 2 2 2 10" xfId="27157" xr:uid="{6A510745-C0AD-488B-8B73-6E996DC46830}"/>
    <cellStyle name="Note 2 2 2 11" xfId="36280" xr:uid="{8B4A5CDE-160F-4AC4-9471-AA34C09FFEC9}"/>
    <cellStyle name="Note 2 2 2 2" xfId="10270" xr:uid="{2579941B-0691-465C-A299-5AD7C31F74CF}"/>
    <cellStyle name="Note 2 2 2 2 2" xfId="11883" xr:uid="{9885EE3D-289D-44EE-8118-A8074B803D91}"/>
    <cellStyle name="Note 2 2 2 2 2 2" xfId="15461" xr:uid="{E5820B6C-13C4-4F0A-9025-4564149B5571}"/>
    <cellStyle name="Note 2 2 2 2 2 2 2" xfId="26380" xr:uid="{21878750-AAD2-405C-8D58-E217CC1DCBCC}"/>
    <cellStyle name="Note 2 2 2 2 2 2 2 2" xfId="35424" xr:uid="{68EC650E-09D9-4224-8F6A-DE644ADF8538}"/>
    <cellStyle name="Note 2 2 2 2 2 2 3" xfId="32164" xr:uid="{4F7EBC79-CF16-4D62-B228-AABE75F7E74C}"/>
    <cellStyle name="Note 2 2 2 2 2 2 4" xfId="39773" xr:uid="{74314F2A-7F04-476A-A791-7DBBE3E8B6B9}"/>
    <cellStyle name="Note 2 2 2 2 2 3" xfId="18988" xr:uid="{35E3DA9A-D64F-4987-AD8E-C1DD28CE898D}"/>
    <cellStyle name="Note 2 2 2 2 2 3 2" xfId="33403" xr:uid="{A682B86C-88B6-4FEA-95CC-6B8806C882FF}"/>
    <cellStyle name="Note 2 2 2 2 2 3 3" xfId="41765" xr:uid="{DC4C1B57-662F-44E1-8DE8-3100E2FFA119}"/>
    <cellStyle name="Note 2 2 2 2 2 4" xfId="22362" xr:uid="{BC283A0B-C610-4EF6-AB9F-353ABC3899BC}"/>
    <cellStyle name="Note 2 2 2 2 2 4 2" xfId="30447" xr:uid="{D7BBE4B1-9D55-4EC4-9A4C-7C0381691C94}"/>
    <cellStyle name="Note 2 2 2 2 2 5" xfId="28484" xr:uid="{A4ECB61F-4DA9-4573-BD61-5CE7A5E5B6CF}"/>
    <cellStyle name="Note 2 2 2 2 2 6" xfId="37805" xr:uid="{7AE6B3EE-596F-46DF-B4CF-5A1D42858884}"/>
    <cellStyle name="Note 2 2 2 2 3" xfId="14057" xr:uid="{2C046904-9C23-4F8C-85B0-0138103A6874}"/>
    <cellStyle name="Note 2 2 2 2 3 2" xfId="23345" xr:uid="{5CE00A83-CE19-494C-8B95-61B4C59E5EBD}"/>
    <cellStyle name="Note 2 2 2 2 3 2 2" xfId="31673" xr:uid="{E6FD3EB1-7046-4797-83E3-56849460360E}"/>
    <cellStyle name="Note 2 2 2 2 3 2 3" xfId="39228" xr:uid="{DADC0C8B-3E6B-4707-BA52-ACC390908947}"/>
    <cellStyle name="Note 2 2 2 2 3 3" xfId="25887" xr:uid="{28CE55AB-A842-4BC7-9FE7-5E0C4DC29480}"/>
    <cellStyle name="Note 2 2 2 2 3 3 2" xfId="34843" xr:uid="{5E4E8EFF-DDB9-4FDE-9AF7-E6904F94A6DF}"/>
    <cellStyle name="Note 2 2 2 2 3 3 3" xfId="41212" xr:uid="{B1DDB1D5-4CC5-4C9A-A53F-E6469F8DB6CA}"/>
    <cellStyle name="Note 2 2 2 2 3 4" xfId="21862" xr:uid="{E1149CCD-458F-44DF-A7C3-A620015561C7}"/>
    <cellStyle name="Note 2 2 2 2 3 4 2" xfId="29851" xr:uid="{5A25D2CA-93D3-43D8-A6A1-904544C7C3F7}"/>
    <cellStyle name="Note 2 2 2 2 3 5" xfId="27919" xr:uid="{3894E723-5B53-442F-B2F1-286FAF5A2C8F}"/>
    <cellStyle name="Note 2 2 2 2 3 6" xfId="37218" xr:uid="{487A8512-B967-43DA-A063-45A76AC10C8F}"/>
    <cellStyle name="Note 2 2 2 2 4" xfId="17584" xr:uid="{319BF1B0-55C6-438B-9076-3836B5F28559}"/>
    <cellStyle name="Note 2 2 2 2 4 2" xfId="25317" xr:uid="{2CBE07D4-CC5F-40D1-9A3C-A84EF1166080}"/>
    <cellStyle name="Note 2 2 2 2 4 2 2" xfId="34134" xr:uid="{519C7975-0D55-4D9A-A6A0-887AB261F9A9}"/>
    <cellStyle name="Note 2 2 2 2 4 3" xfId="31142" xr:uid="{08D38897-1F00-483F-A860-98697E2361AC}"/>
    <cellStyle name="Note 2 2 2 2 4 4" xfId="38572" xr:uid="{D6B54B75-1E07-4B59-8498-501C952821D6}"/>
    <cellStyle name="Note 2 2 2 2 5" xfId="24301" xr:uid="{110046B3-8CC2-4CC6-A3C6-E2BEC54AFE76}"/>
    <cellStyle name="Note 2 2 2 2 5 2" xfId="32846" xr:uid="{9F2B5DF0-52EB-4245-8442-3D083F080F43}"/>
    <cellStyle name="Note 2 2 2 2 5 3" xfId="40508" xr:uid="{432B94A2-3554-4AA1-B44F-1A0A96B4E5C7}"/>
    <cellStyle name="Note 2 2 2 2 6" xfId="21325" xr:uid="{05843393-BA35-44DC-AEFC-8A6AC18BB9B5}"/>
    <cellStyle name="Note 2 2 2 2 6 2" xfId="29244" xr:uid="{BA4352A7-4DAA-48D7-82A6-2E5FDDF39639}"/>
    <cellStyle name="Note 2 2 2 2 7" xfId="27334" xr:uid="{580BECF5-4FFF-448E-B01A-EB44B2FF227E}"/>
    <cellStyle name="Note 2 2 2 2 8" xfId="36476" xr:uid="{1AA88F62-BB88-4678-8E8B-AB02711288AB}"/>
    <cellStyle name="Note 2 2 2 3" xfId="20223" xr:uid="{7D9530F8-0D6A-4816-BC23-BF4F46DBC2DB}"/>
    <cellStyle name="Note 2 2 2 3 2" xfId="20880" xr:uid="{394CEBE7-28A3-456F-9004-249D1EEF6E62}"/>
    <cellStyle name="Note 2 2 2 3 2 2" xfId="23875" xr:uid="{C3DE51C0-9255-42A1-BDD4-0BAE98BD07DD}"/>
    <cellStyle name="Note 2 2 2 3 2 2 2" xfId="26561" xr:uid="{A74EB3A1-A84C-4523-BC0B-1DB757320E3B}"/>
    <cellStyle name="Note 2 2 2 3 2 2 2 2" xfId="35616" xr:uid="{0AC9FF7E-BECF-4F77-AE61-2CAC4B50C34E}"/>
    <cellStyle name="Note 2 2 2 3 2 2 3" xfId="32344" xr:uid="{152543D5-4F79-401E-8D48-FFD15074B03C}"/>
    <cellStyle name="Note 2 2 2 3 2 2 4" xfId="39961" xr:uid="{B95A2A29-281D-4D0D-A4FB-F8958462AFCE}"/>
    <cellStyle name="Note 2 2 2 3 2 3" xfId="24839" xr:uid="{A123BCF7-060F-4989-8CEF-E2E05C8D41C5}"/>
    <cellStyle name="Note 2 2 2 3 2 3 2" xfId="33586" xr:uid="{2CEE1BE9-F244-4DD5-B2CC-BAE355E7660C}"/>
    <cellStyle name="Note 2 2 2 3 2 3 3" xfId="41945" xr:uid="{66F583AD-5D19-4C36-A2DF-B528E97B2A1F}"/>
    <cellStyle name="Note 2 2 2 3 2 4" xfId="22536" xr:uid="{C9BB504C-56A0-492B-85A4-BE866C0AFF92}"/>
    <cellStyle name="Note 2 2 2 3 2 4 2" xfId="30643" xr:uid="{A08A567E-BC6E-464C-9288-0063D5AB1FDB}"/>
    <cellStyle name="Note 2 2 2 3 2 5" xfId="28667" xr:uid="{F1F0F58E-C7B4-4A11-84FC-22003F7F4732}"/>
    <cellStyle name="Note 2 2 2 3 2 6" xfId="38001" xr:uid="{861383B2-36AD-4FF2-B702-439397EB3B85}"/>
    <cellStyle name="Note 2 2 2 3 3" xfId="20562" xr:uid="{357E60E5-873D-46D5-BE0A-CAAE59275ABB}"/>
    <cellStyle name="Note 2 2 2 3 3 2" xfId="23521" xr:uid="{2010E5FF-4D83-459B-AB31-D04F8619DF9B}"/>
    <cellStyle name="Note 2 2 2 3 3 2 2" xfId="31852" xr:uid="{CAACC2DC-6B36-4130-9C49-66FC6BA8998E}"/>
    <cellStyle name="Note 2 2 2 3 3 2 3" xfId="39404" xr:uid="{AF7D6513-A890-4449-BCD3-A9D39EF61DCE}"/>
    <cellStyle name="Note 2 2 2 3 3 3" xfId="26067" xr:uid="{E1D7FAB5-8616-4D8F-840E-6E4A59BEA3F4}"/>
    <cellStyle name="Note 2 2 2 3 3 3 2" xfId="35036" xr:uid="{AAD418BB-F1A9-4777-9133-9DAE489C6845}"/>
    <cellStyle name="Note 2 2 2 3 3 3 3" xfId="41402" xr:uid="{B889073D-F2AE-45C8-AA91-EE211F6A12A6}"/>
    <cellStyle name="Note 2 2 2 3 3 4" xfId="22043" xr:uid="{99C1A51D-9722-4268-8E98-C4174EE37C67}"/>
    <cellStyle name="Note 2 2 2 3 3 4 2" xfId="30054" xr:uid="{9B3B0BD3-229F-4592-95F0-46A51D687695}"/>
    <cellStyle name="Note 2 2 2 3 3 5" xfId="28113" xr:uid="{1F12594D-09E4-4102-AE45-1212F5EF8D6B}"/>
    <cellStyle name="Note 2 2 2 3 3 6" xfId="37421" xr:uid="{C0694445-F62C-43B3-8619-2106182A59FB}"/>
    <cellStyle name="Note 2 2 2 3 4" xfId="23046" xr:uid="{B6A7C288-02F0-4D25-B629-161533B27BFB}"/>
    <cellStyle name="Note 2 2 2 3 4 2" xfId="25500" xr:uid="{62DD63E9-8FD2-4A2E-B12F-2030875E6041}"/>
    <cellStyle name="Note 2 2 2 3 4 2 2" xfId="34331" xr:uid="{E9CE0E22-9B4C-4647-B9B0-3393522433FB}"/>
    <cellStyle name="Note 2 2 2 3 4 3" xfId="31324" xr:uid="{B9AA6836-BB2E-45CB-8448-C40F6B6A2159}"/>
    <cellStyle name="Note 2 2 2 3 4 4" xfId="38765" xr:uid="{CEF562D9-7617-4C83-87B9-EED4584441D6}"/>
    <cellStyle name="Note 2 2 2 3 5" xfId="24481" xr:uid="{52E99B1E-FF17-479A-91DB-E55D4EC06619}"/>
    <cellStyle name="Note 2 2 2 3 5 2" xfId="33033" xr:uid="{D8707DD3-BD18-43B7-A59F-66C712445384}"/>
    <cellStyle name="Note 2 2 2 3 5 3" xfId="40692" xr:uid="{ADE004D0-2686-4826-93B5-49AA716B7A1E}"/>
    <cellStyle name="Note 2 2 2 3 6" xfId="21505" xr:uid="{6FACFF02-5051-48CF-9402-332187176EE8}"/>
    <cellStyle name="Note 2 2 2 3 6 2" xfId="29446" xr:uid="{9E50D35C-558F-4120-9066-0D61064E7DD4}"/>
    <cellStyle name="Note 2 2 2 3 7" xfId="27521" xr:uid="{6E66A417-D54B-43EC-83F4-3A7D7731DCD4}"/>
    <cellStyle name="Note 2 2 2 3 8" xfId="36677" xr:uid="{E9DCD613-E941-4A90-BA8D-24B29D96D28C}"/>
    <cellStyle name="Note 2 2 2 4" xfId="20955" xr:uid="{76E4F105-877F-42E6-95C7-AE1E9077F786}"/>
    <cellStyle name="Note 2 2 2 4 2" xfId="23967" xr:uid="{D2C5EAE9-B925-46D6-BD6F-71A1FBC3ADDA}"/>
    <cellStyle name="Note 2 2 2 4 2 2" xfId="26687" xr:uid="{9365C42F-CEB6-4DDA-829E-2B3919C17919}"/>
    <cellStyle name="Note 2 2 2 4 2 2 2" xfId="35775" xr:uid="{C8009F8C-A6E2-47B8-9FA0-5CAE25F05739}"/>
    <cellStyle name="Note 2 2 2 4 2 2 3" xfId="40120" xr:uid="{4293893E-5A8A-4CC5-A91A-BD6A8AB13D4A}"/>
    <cellStyle name="Note 2 2 2 4 2 3" xfId="32464" xr:uid="{1028374A-9A28-43AE-9AD4-0ECC0B4F3072}"/>
    <cellStyle name="Note 2 2 2 4 2 3 2" xfId="42104" xr:uid="{C2D6A8DE-D411-4598-AB78-BE2661EFE19E}"/>
    <cellStyle name="Note 2 2 2 4 2 4" xfId="38154" xr:uid="{935F89D0-DE71-4426-B1B3-2B6689138C4D}"/>
    <cellStyle name="Note 2 2 2 4 3" xfId="25596" xr:uid="{E0F2BC23-A95E-4FC5-B0CA-2447C074D2D7}"/>
    <cellStyle name="Note 2 2 2 4 3 2" xfId="34477" xr:uid="{0DA5C214-506C-4DDE-9BCA-B8529E8F4278}"/>
    <cellStyle name="Note 2 2 2 4 3 3" xfId="38908" xr:uid="{359BDB7D-496B-4C72-A7F6-A22EDE6B8FF1}"/>
    <cellStyle name="Note 2 2 2 4 4" xfId="24957" xr:uid="{EFE72267-D4E6-4AAA-88F7-B730E78FB728}"/>
    <cellStyle name="Note 2 2 2 4 4 2" xfId="33742" xr:uid="{A1AD5E60-310B-4E95-AE75-4E88DEC0C801}"/>
    <cellStyle name="Note 2 2 2 4 4 3" xfId="40851" xr:uid="{2CABB005-3FDF-4ECD-8D71-EF9AFAA2ED55}"/>
    <cellStyle name="Note 2 2 2 4 5" xfId="22676" xr:uid="{D91F6A46-9822-4681-860B-241FE3F1AE81}"/>
    <cellStyle name="Note 2 2 2 4 5 2" xfId="30807" xr:uid="{66196201-1D41-44A9-B168-FDC746AEF96C}"/>
    <cellStyle name="Note 2 2 2 4 6" xfId="28827" xr:uid="{F95C9A5A-BA4B-406A-81E6-5FAE3B3B0265}"/>
    <cellStyle name="Note 2 2 2 4 7" xfId="36843" xr:uid="{DD997EF8-8727-4EB7-91F2-382C94D74E81}"/>
    <cellStyle name="Note 2 2 2 5" xfId="20674" xr:uid="{04DAE112-3A11-4C0B-B022-1CE0115B1B59}"/>
    <cellStyle name="Note 2 2 2 5 2" xfId="23643" xr:uid="{2AE9C7AD-17C9-48A1-BBFE-21F4E9C5A28F}"/>
    <cellStyle name="Note 2 2 2 5 2 2" xfId="26223" xr:uid="{57980160-980D-4BDE-9261-15FB4E0B27E1}"/>
    <cellStyle name="Note 2 2 2 5 2 2 2" xfId="35238" xr:uid="{51FEC293-8550-4D06-B3FE-F2619AA31308}"/>
    <cellStyle name="Note 2 2 2 5 2 3" xfId="32008" xr:uid="{910334DD-8012-47A8-9C62-17613B17969A}"/>
    <cellStyle name="Note 2 2 2 5 2 4" xfId="39591" xr:uid="{329FEBA5-994A-4445-A2AF-8A6AEE88EEAD}"/>
    <cellStyle name="Note 2 2 2 5 3" xfId="24608" xr:uid="{CD7142A8-C677-4E67-96C9-5D19DFFDA221}"/>
    <cellStyle name="Note 2 2 2 5 3 2" xfId="33225" xr:uid="{46B13A64-F09A-4C75-A980-4F5DAD66CD07}"/>
    <cellStyle name="Note 2 2 2 5 3 3" xfId="41590" xr:uid="{65850E4F-A7CB-47DC-9357-A3C5A138122F}"/>
    <cellStyle name="Note 2 2 2 5 4" xfId="22199" xr:uid="{72AF4E60-DC1A-4347-982D-4A686F229ADF}"/>
    <cellStyle name="Note 2 2 2 5 4 2" xfId="30257" xr:uid="{04AE61C2-CE55-4BCC-96F0-7ADF60A3EEFB}"/>
    <cellStyle name="Note 2 2 2 5 5" xfId="28306" xr:uid="{85C500D1-9F93-4E39-8407-80CF9C6E3709}"/>
    <cellStyle name="Note 2 2 2 5 6" xfId="37623" xr:uid="{BCDA1B2E-3BC2-4332-8C54-E37D3E313972}"/>
    <cellStyle name="Note 2 2 2 6" xfId="20349" xr:uid="{B948CABE-5977-4B2C-9615-E3FE493FB876}"/>
    <cellStyle name="Note 2 2 2 6 2" xfId="23195" xr:uid="{AB7FDC33-B18E-4DC8-98EF-7B0F0FBCFABD}"/>
    <cellStyle name="Note 2 2 2 6 2 2" xfId="31506" xr:uid="{A18AD2B2-565C-4129-B831-E1A19485460A}"/>
    <cellStyle name="Note 2 2 2 6 2 3" xfId="39064" xr:uid="{43C036DD-6516-48CD-B16E-7C4D6B1F3B23}"/>
    <cellStyle name="Note 2 2 2 6 3" xfId="25727" xr:uid="{43693459-04EF-4E28-AA11-87F3054057C4}"/>
    <cellStyle name="Note 2 2 2 6 3 2" xfId="34654" xr:uid="{A8F0FD08-A0ED-4BE6-9C5F-91B427D5252B}"/>
    <cellStyle name="Note 2 2 2 6 3 3" xfId="41026" xr:uid="{E96E890B-51D1-48F2-A30F-2926EA9B8233}"/>
    <cellStyle name="Note 2 2 2 6 4" xfId="21687" xr:uid="{2EAFD3E1-F955-4DF0-99B7-F28CE4D6ADD4}"/>
    <cellStyle name="Note 2 2 2 6 4 2" xfId="29652" xr:uid="{A7ABC033-F90E-4E5C-B442-79578C70ED39}"/>
    <cellStyle name="Note 2 2 2 6 5" xfId="27730" xr:uid="{F5262E20-EC8B-4859-B4C5-EACBBEA92C15}"/>
    <cellStyle name="Note 2 2 2 6 6" xfId="37020" xr:uid="{A7553A34-21DF-4A92-96B3-CBD6CCE34450}"/>
    <cellStyle name="Note 2 2 2 7" xfId="22812" xr:uid="{99C2E7D7-315C-4DF8-AC46-EF2923DAD3C2}"/>
    <cellStyle name="Note 2 2 2 7 2" xfId="25149" xr:uid="{BE30564D-621A-47B9-B677-D11A3A0B46B1}"/>
    <cellStyle name="Note 2 2 2 7 2 2" xfId="33953" xr:uid="{4C828EEE-5BE9-4A2E-BBC5-8274B6034336}"/>
    <cellStyle name="Note 2 2 2 7 3" xfId="30976" xr:uid="{16C34346-A6ED-44EB-8DB1-C8C41BD0FB11}"/>
    <cellStyle name="Note 2 2 2 7 4" xfId="38396" xr:uid="{20762A2C-6DEC-443B-AFEA-E9AE798D8F10}"/>
    <cellStyle name="Note 2 2 2 8" xfId="24150" xr:uid="{3DA4A06A-4215-4B15-BA8A-6537593ABCBC}"/>
    <cellStyle name="Note 2 2 2 8 2" xfId="32668" xr:uid="{C1D5B45E-7F9C-4B63-B02E-5A0B92D47857}"/>
    <cellStyle name="Note 2 2 2 8 3" xfId="40333" xr:uid="{EC57FD93-3765-4669-9CD8-C668001AF70C}"/>
    <cellStyle name="Note 2 2 2 9" xfId="21155" xr:uid="{9D2EAFCA-9E36-418A-ABF3-B58F11057A3A}"/>
    <cellStyle name="Note 2 2 2 9 2" xfId="29046" xr:uid="{31611EF1-0BB3-4090-9772-4F30DBD17D78}"/>
    <cellStyle name="Note 2 2 3" xfId="8123" xr:uid="{196CF5AD-66DE-4919-A9EB-B4CB156C2A77}"/>
    <cellStyle name="Note 2 2 3 10" xfId="36279" xr:uid="{78803D89-D8C7-4124-9B11-F5CD950CB62D}"/>
    <cellStyle name="Note 2 2 3 2" xfId="10999" xr:uid="{551C143E-F07B-4AC5-899D-3496AC3DF6ED}"/>
    <cellStyle name="Note 2 2 3 2 2" xfId="20770" xr:uid="{2EA6BF79-F38A-42F9-B715-461CB460B991}"/>
    <cellStyle name="Note 2 2 3 2 2 2" xfId="23750" xr:uid="{165E2AE1-D956-4474-A053-7C4F0342C41E}"/>
    <cellStyle name="Note 2 2 3 2 2 2 2" xfId="26379" xr:uid="{6AC029F7-A44C-4EB9-8153-5F712F8A9888}"/>
    <cellStyle name="Note 2 2 3 2 2 2 2 2" xfId="35423" xr:uid="{3B898625-BCFF-409A-8CE3-53C470C96C02}"/>
    <cellStyle name="Note 2 2 3 2 2 2 3" xfId="32163" xr:uid="{1E20F9E1-B172-477A-A9CA-70DA50F5CD8F}"/>
    <cellStyle name="Note 2 2 3 2 2 2 4" xfId="39772" xr:uid="{DA096CA0-F9AB-4538-94E4-D5D6C4F13F3E}"/>
    <cellStyle name="Note 2 2 3 2 2 3" xfId="24717" xr:uid="{95CC6418-B52C-476C-B111-43E2DB1A1035}"/>
    <cellStyle name="Note 2 2 3 2 2 3 2" xfId="33402" xr:uid="{AD5FF62A-263C-4BDC-8DDE-CF531461DDED}"/>
    <cellStyle name="Note 2 2 3 2 2 3 3" xfId="41764" xr:uid="{F0A6EB92-AE97-4395-A2E3-504CA60A3805}"/>
    <cellStyle name="Note 2 2 3 2 2 4" xfId="22361" xr:uid="{E092832E-1CEE-45C5-B19D-84EF111AD908}"/>
    <cellStyle name="Note 2 2 3 2 2 4 2" xfId="30446" xr:uid="{237A026D-8D04-4ED7-8C1D-9C4324FA7D29}"/>
    <cellStyle name="Note 2 2 3 2 2 5" xfId="28483" xr:uid="{B2166F5D-A3C6-405C-AF0E-6EE858166915}"/>
    <cellStyle name="Note 2 2 3 2 2 6" xfId="37804" xr:uid="{FB7AFBB0-835D-4783-A1EB-D8B3D78CA00A}"/>
    <cellStyle name="Note 2 2 3 2 3" xfId="20451" xr:uid="{D2F092C2-C538-4D11-BBD3-DD2A1B278818}"/>
    <cellStyle name="Note 2 2 3 2 3 2" xfId="23344" xr:uid="{CB46F888-8DEB-4F72-A0AB-97E1FE6B316F}"/>
    <cellStyle name="Note 2 2 3 2 3 2 2" xfId="31672" xr:uid="{9B5ACA1B-755B-47A5-A1B3-E54B06F5A71D}"/>
    <cellStyle name="Note 2 2 3 2 3 2 3" xfId="39227" xr:uid="{BEABDF70-65E0-4CBC-BF1B-422808F67EB4}"/>
    <cellStyle name="Note 2 2 3 2 3 3" xfId="25886" xr:uid="{27935E4E-2E84-41B0-8613-729B5DB31F99}"/>
    <cellStyle name="Note 2 2 3 2 3 3 2" xfId="34842" xr:uid="{A4F9E6C1-1D71-4691-9208-0C3EA9B77126}"/>
    <cellStyle name="Note 2 2 3 2 3 3 3" xfId="41211" xr:uid="{67B295DA-A72F-4E9B-BAF2-9261334F0F20}"/>
    <cellStyle name="Note 2 2 3 2 3 4" xfId="21861" xr:uid="{09406913-DDBE-40BA-A9F4-00A2FA62F573}"/>
    <cellStyle name="Note 2 2 3 2 3 4 2" xfId="29850" xr:uid="{7F5D89CC-3B57-40D6-9086-DDE9ACDD7F44}"/>
    <cellStyle name="Note 2 2 3 2 3 5" xfId="27918" xr:uid="{80229FD9-DD81-4C92-9E91-C50D058DDCC1}"/>
    <cellStyle name="Note 2 2 3 2 3 6" xfId="37217" xr:uid="{190155C4-84FE-4243-B6BF-1D17DB2F2287}"/>
    <cellStyle name="Note 2 2 3 2 4" xfId="22921" xr:uid="{A48E693F-75FF-4978-8819-A4A0F546B5B4}"/>
    <cellStyle name="Note 2 2 3 2 4 2" xfId="25316" xr:uid="{0DA412BC-7A14-44CF-B8BF-7831F9F749FF}"/>
    <cellStyle name="Note 2 2 3 2 4 2 2" xfId="34133" xr:uid="{838020D2-986C-4289-852F-16BF4A2A2199}"/>
    <cellStyle name="Note 2 2 3 2 4 3" xfId="31141" xr:uid="{458A0596-70E3-4684-B2EA-8AAF0B939E45}"/>
    <cellStyle name="Note 2 2 3 2 4 4" xfId="38571" xr:uid="{C115BEDB-2655-48C6-B8A0-0C26BFDBC120}"/>
    <cellStyle name="Note 2 2 3 2 5" xfId="24300" xr:uid="{BDAFC798-3E01-4B47-A77A-52E36C18B1A8}"/>
    <cellStyle name="Note 2 2 3 2 5 2" xfId="32845" xr:uid="{2868EC48-93B7-4CDE-817B-55551B932B0E}"/>
    <cellStyle name="Note 2 2 3 2 5 3" xfId="40507" xr:uid="{05FA02B2-2086-4ADE-A799-B41D67DA1BAB}"/>
    <cellStyle name="Note 2 2 3 2 6" xfId="21324" xr:uid="{3E7030DA-96A2-4DEC-AFD6-8020AB5376CE}"/>
    <cellStyle name="Note 2 2 3 2 6 2" xfId="29243" xr:uid="{E65B95A2-2382-4257-B49B-166EE27EFD92}"/>
    <cellStyle name="Note 2 2 3 2 7" xfId="27333" xr:uid="{0B6A4619-9DFF-4769-86B2-5D035B7D5AE3}"/>
    <cellStyle name="Note 2 2 3 2 8" xfId="36475" xr:uid="{BF57CC87-AAF7-4278-A71F-2F5550881BDA}"/>
    <cellStyle name="Note 2 2 3 2 9" xfId="20119" xr:uid="{8951F072-7A88-4FD7-BBCE-CB0D094EE1EF}"/>
    <cellStyle name="Note 2 2 3 3" xfId="11652" xr:uid="{92290043-E378-47EF-B368-A8F1A99152A7}"/>
    <cellStyle name="Note 2 2 3 3 2" xfId="15235" xr:uid="{031664D2-6520-4389-A0D4-79844BBB6BAA}"/>
    <cellStyle name="Note 2 2 3 3 2 2" xfId="23874" xr:uid="{6A1056A6-1716-434C-BA2D-B646D22FF62E}"/>
    <cellStyle name="Note 2 2 3 3 2 2 2" xfId="26560" xr:uid="{A64FFC14-9817-4DDD-AA3F-12710FB2A8A1}"/>
    <cellStyle name="Note 2 2 3 3 2 2 2 2" xfId="35615" xr:uid="{6BE87C86-F502-45AF-82FA-B45FC80779AD}"/>
    <cellStyle name="Note 2 2 3 3 2 2 3" xfId="32343" xr:uid="{0E33A124-A2AA-44F2-9D4A-39A0233EC2F5}"/>
    <cellStyle name="Note 2 2 3 3 2 2 4" xfId="39960" xr:uid="{3A1DBC82-38A5-4C4F-B083-F6790ADFCC5E}"/>
    <cellStyle name="Note 2 2 3 3 2 3" xfId="24838" xr:uid="{8D003367-6AEB-494F-82E9-CDCC4E185943}"/>
    <cellStyle name="Note 2 2 3 3 2 3 2" xfId="33585" xr:uid="{92D612F8-D8FF-49E7-B13A-E54E7891D658}"/>
    <cellStyle name="Note 2 2 3 3 2 3 3" xfId="41944" xr:uid="{66AA36CA-B882-44B0-8E64-E0397E517EDE}"/>
    <cellStyle name="Note 2 2 3 3 2 4" xfId="22535" xr:uid="{089DBAB3-E558-4111-BE5D-9AD4908F6595}"/>
    <cellStyle name="Note 2 2 3 3 2 4 2" xfId="30642" xr:uid="{0D337DA6-ABD1-4CB1-B40F-182C26E828DD}"/>
    <cellStyle name="Note 2 2 3 3 2 5" xfId="28666" xr:uid="{0EF84200-79CA-4B57-ADA0-494B33DC64B2}"/>
    <cellStyle name="Note 2 2 3 3 2 6" xfId="38000" xr:uid="{EEB6FD5D-6FC5-48D8-9A89-2E9FBC4DDF0D}"/>
    <cellStyle name="Note 2 2 3 3 3" xfId="18762" xr:uid="{7604C1E4-B2DF-4EB4-8FB5-260BBB7A28FF}"/>
    <cellStyle name="Note 2 2 3 3 3 2" xfId="23520" xr:uid="{00E2B4A5-A2DF-4FD5-85F0-0F3D24E1C5E0}"/>
    <cellStyle name="Note 2 2 3 3 3 2 2" xfId="31851" xr:uid="{68F302C3-F336-4266-AA29-B48880E98011}"/>
    <cellStyle name="Note 2 2 3 3 3 2 3" xfId="39403" xr:uid="{9CBC609F-6206-41B9-BC17-E5CC0EDFDF01}"/>
    <cellStyle name="Note 2 2 3 3 3 3" xfId="26066" xr:uid="{31724226-9ED9-4B70-8A2F-4350B47355A2}"/>
    <cellStyle name="Note 2 2 3 3 3 3 2" xfId="35035" xr:uid="{DAC91498-BF82-4749-9C6F-47066D4FC287}"/>
    <cellStyle name="Note 2 2 3 3 3 3 3" xfId="41401" xr:uid="{C0CED003-A76B-41FD-845B-FEB16722DC2F}"/>
    <cellStyle name="Note 2 2 3 3 3 4" xfId="22042" xr:uid="{5A544EF9-4A94-4460-BEFF-C53DB7E34B88}"/>
    <cellStyle name="Note 2 2 3 3 3 4 2" xfId="30053" xr:uid="{ADEA6D41-B936-4433-8510-8CEAFFD79A99}"/>
    <cellStyle name="Note 2 2 3 3 3 5" xfId="28112" xr:uid="{8D8588F4-899C-40E6-A014-197698D15FEA}"/>
    <cellStyle name="Note 2 2 3 3 3 6" xfId="37420" xr:uid="{F4FCBC80-1AC3-4FDF-8102-6DD1BA43726D}"/>
    <cellStyle name="Note 2 2 3 3 4" xfId="23045" xr:uid="{8E192C33-0DBF-47E5-8597-C563AFEB687F}"/>
    <cellStyle name="Note 2 2 3 3 4 2" xfId="25499" xr:uid="{907A37B3-C6CD-4137-86AC-5FAEF9780A9A}"/>
    <cellStyle name="Note 2 2 3 3 4 2 2" xfId="34330" xr:uid="{81E5BCEA-0B43-42CC-B132-9331474A58FE}"/>
    <cellStyle name="Note 2 2 3 3 4 3" xfId="31323" xr:uid="{8524B761-7063-4142-8381-8E51AC290919}"/>
    <cellStyle name="Note 2 2 3 3 4 4" xfId="38764" xr:uid="{3BFC478B-7363-445C-BC3A-5B91EFEB70CF}"/>
    <cellStyle name="Note 2 2 3 3 5" xfId="24480" xr:uid="{99E0C21D-B1FF-44A5-9E53-A6BFD1953176}"/>
    <cellStyle name="Note 2 2 3 3 5 2" xfId="33032" xr:uid="{5EB3DA56-E420-4DCF-A391-639E2B18AD43}"/>
    <cellStyle name="Note 2 2 3 3 5 3" xfId="40691" xr:uid="{B40A80D9-7EB7-4E92-AA39-97B00090CA8A}"/>
    <cellStyle name="Note 2 2 3 3 6" xfId="21504" xr:uid="{86D7EA9B-5977-433E-913C-A48DEE425CBB}"/>
    <cellStyle name="Note 2 2 3 3 6 2" xfId="29445" xr:uid="{957A3665-B135-4C4D-9B4F-8E759C029064}"/>
    <cellStyle name="Note 2 2 3 3 7" xfId="27520" xr:uid="{ED89B219-FCD5-4F80-B154-146306525263}"/>
    <cellStyle name="Note 2 2 3 3 8" xfId="36676" xr:uid="{66C6BBFB-87E0-41A1-9695-26E42B53B278}"/>
    <cellStyle name="Note 2 2 3 4" xfId="13838" xr:uid="{42D8B820-7055-4AE6-B562-5F5C158C3A4F}"/>
    <cellStyle name="Note 2 2 3 4 2" xfId="23642" xr:uid="{784E8AB9-44CB-4577-9544-830277FD8FC1}"/>
    <cellStyle name="Note 2 2 3 4 2 2" xfId="26222" xr:uid="{93C25A27-FDC6-4CFD-A16D-9403045C0167}"/>
    <cellStyle name="Note 2 2 3 4 2 2 2" xfId="35237" xr:uid="{14FB4437-4B82-4A74-8048-EF4C1C80F60D}"/>
    <cellStyle name="Note 2 2 3 4 2 3" xfId="32007" xr:uid="{9A2F02C6-8F1C-4409-A371-8A7B1CB25A89}"/>
    <cellStyle name="Note 2 2 3 4 2 4" xfId="39590" xr:uid="{168B31E5-F186-4FC3-9427-E451EC4D73D4}"/>
    <cellStyle name="Note 2 2 3 4 3" xfId="24607" xr:uid="{140BCE2D-1BF0-49ED-ADCC-8F69A6639CDA}"/>
    <cellStyle name="Note 2 2 3 4 3 2" xfId="33224" xr:uid="{04CCFD06-20CD-4BB6-839F-33228ECC3518}"/>
    <cellStyle name="Note 2 2 3 4 3 3" xfId="41589" xr:uid="{3446D1EE-491A-4F3D-8686-B7C9867BE82A}"/>
    <cellStyle name="Note 2 2 3 4 4" xfId="22198" xr:uid="{112A6C78-2A78-47B3-93CA-567378E6C754}"/>
    <cellStyle name="Note 2 2 3 4 4 2" xfId="30256" xr:uid="{1563436E-C1C5-4BC8-B1E6-0BB0AE60D4F9}"/>
    <cellStyle name="Note 2 2 3 4 5" xfId="28305" xr:uid="{0717DC98-B7BA-4F89-A30F-3E9372A6A481}"/>
    <cellStyle name="Note 2 2 3 4 6" xfId="37622" xr:uid="{89BDA3DF-8E28-429A-A5AA-C21035148A94}"/>
    <cellStyle name="Note 2 2 3 5" xfId="17373" xr:uid="{A8C53513-4FF7-48B3-A8CA-F81D473ADCF6}"/>
    <cellStyle name="Note 2 2 3 5 2" xfId="23194" xr:uid="{BECDA8C1-FEDE-4B7B-A15C-3B68CF2FD357}"/>
    <cellStyle name="Note 2 2 3 5 2 2" xfId="31505" xr:uid="{6F5DDED0-3431-4055-B287-17AADB980941}"/>
    <cellStyle name="Note 2 2 3 5 2 3" xfId="39063" xr:uid="{5A0F1352-96F5-4816-B28B-DF8DF4114BCA}"/>
    <cellStyle name="Note 2 2 3 5 3" xfId="25726" xr:uid="{5C9C9DC1-B882-4881-ADE6-503713582C82}"/>
    <cellStyle name="Note 2 2 3 5 3 2" xfId="34653" xr:uid="{2DC948C7-514D-4D73-A714-B45C69C4BA56}"/>
    <cellStyle name="Note 2 2 3 5 3 3" xfId="41025" xr:uid="{5AC62D9C-8618-4A99-8BE2-B8AD1FA4599E}"/>
    <cellStyle name="Note 2 2 3 5 4" xfId="21686" xr:uid="{C195CCF7-661A-4844-A351-E663974E393F}"/>
    <cellStyle name="Note 2 2 3 5 4 2" xfId="29651" xr:uid="{6350693A-9F14-47A6-A3A9-0F0C05EDB6CF}"/>
    <cellStyle name="Note 2 2 3 5 5" xfId="27729" xr:uid="{C1AC3B96-DB94-4C92-8D6F-EB4E873E75E1}"/>
    <cellStyle name="Note 2 2 3 5 6" xfId="37019" xr:uid="{C0637F24-37FA-490E-962A-B3EB12186CB0}"/>
    <cellStyle name="Note 2 2 3 6" xfId="22811" xr:uid="{3AF9D43D-45FE-4D2A-B80B-FACDDA6F7ED9}"/>
    <cellStyle name="Note 2 2 3 6 2" xfId="25148" xr:uid="{B847C82E-703F-4BA8-BC0E-72CF3F953C9B}"/>
    <cellStyle name="Note 2 2 3 6 2 2" xfId="33952" xr:uid="{179EBE1C-2803-4362-B09F-3AAF5FA8B206}"/>
    <cellStyle name="Note 2 2 3 6 3" xfId="30975" xr:uid="{40FF8178-CE5C-4731-BA7B-61116B769216}"/>
    <cellStyle name="Note 2 2 3 6 4" xfId="38395" xr:uid="{5C0A0D9F-BFAE-4FB6-A342-C4D95A839133}"/>
    <cellStyle name="Note 2 2 3 7" xfId="24149" xr:uid="{C7752891-0201-482C-B42D-478270AD0632}"/>
    <cellStyle name="Note 2 2 3 7 2" xfId="32667" xr:uid="{0D502E97-22B1-420A-BC70-33F9AF64940E}"/>
    <cellStyle name="Note 2 2 3 7 3" xfId="40332" xr:uid="{0D1E0B60-7821-43D8-9784-00EE254AC914}"/>
    <cellStyle name="Note 2 2 3 8" xfId="21154" xr:uid="{C01F4C73-9B87-4745-8EA2-8A755A30A46B}"/>
    <cellStyle name="Note 2 2 3 8 2" xfId="29045" xr:uid="{D49EA51A-4EA5-4942-A36B-6DDE84E93620}"/>
    <cellStyle name="Note 2 2 3 9" xfId="27156" xr:uid="{87AF90B2-AA8E-48ED-A5AD-B192859EBE4A}"/>
    <cellStyle name="Note 2 2 4" xfId="8874" xr:uid="{77341B2A-29C8-4CFC-814B-FF5E8CCFF2CD}"/>
    <cellStyle name="Note 2 2 4 2" xfId="11151" xr:uid="{6878EC32-46E6-4AE1-9E86-F8B926318462}"/>
    <cellStyle name="Note 2 2 4 2 2" xfId="12603" xr:uid="{D183D4E6-466D-4FD0-A01D-B872EA23535B}"/>
    <cellStyle name="Note 2 2 4 2 2 2" xfId="16176" xr:uid="{05DC3B7A-0EA9-459E-AE8A-7724819BD777}"/>
    <cellStyle name="Note 2 2 4 2 2 2 2" xfId="35795" xr:uid="{BDE5C399-DB08-4F85-91E5-705F4CF828F2}"/>
    <cellStyle name="Note 2 2 4 2 2 3" xfId="19703" xr:uid="{4AB1972B-9274-426E-9096-F36FFC35B0F2}"/>
    <cellStyle name="Note 2 2 4 2 2 3 2" xfId="40157" xr:uid="{CD901AC2-8FA0-48B0-B9AB-428E94902FF6}"/>
    <cellStyle name="Note 2 2 4 2 2 4" xfId="26704" xr:uid="{B984D67D-315E-4BDB-B978-2CF18A95BA99}"/>
    <cellStyle name="Note 2 2 4 2 3" xfId="14747" xr:uid="{04782405-A1DB-4DAE-819F-CB9DC45BCD28}"/>
    <cellStyle name="Note 2 2 4 2 3 2" xfId="33761" xr:uid="{62A0C198-8044-4E66-8234-D9CA202EB884}"/>
    <cellStyle name="Note 2 2 4 2 3 3" xfId="42114" xr:uid="{D660C432-92E5-4018-BD3F-41F0809DFFA1}"/>
    <cellStyle name="Note 2 2 4 2 3 4" xfId="24974" xr:uid="{F6A0A8C4-E637-4460-A207-E7508BA89B8B}"/>
    <cellStyle name="Note 2 2 4 2 4" xfId="18274" xr:uid="{785D382A-3565-49E3-B43D-8206567BB191}"/>
    <cellStyle name="Note 2 2 4 2 4 2" xfId="28847" xr:uid="{34849979-F1AC-476A-B712-3D10F541CA4E}"/>
    <cellStyle name="Note 2 2 4 2 5" xfId="38164" xr:uid="{76756A74-970C-4D9A-AECE-B12BB87C8265}"/>
    <cellStyle name="Note 2 2 4 2 6" xfId="20972" xr:uid="{538F95EB-3DC5-4449-972F-BD61F493728F}"/>
    <cellStyle name="Note 2 2 4 3" xfId="20742" xr:uid="{7403E8A3-E957-47D8-AB15-10B5AF199303}"/>
    <cellStyle name="Note 2 2 4 3 2" xfId="26349" xr:uid="{BFB2818D-CBAC-41DE-96DA-4C86DE0E454C}"/>
    <cellStyle name="Note 2 2 4 3 2 2" xfId="35393" xr:uid="{BB8D59CC-34B2-4B53-9D22-CC559090209C}"/>
    <cellStyle name="Note 2 2 4 3 2 3" xfId="40148" xr:uid="{9DBCE56E-C100-436B-9B91-11EF6C39D749}"/>
    <cellStyle name="Note 2 2 4 3 3" xfId="24688" xr:uid="{A4BDBD01-69C9-4C41-BF17-05F68ED07268}"/>
    <cellStyle name="Note 2 2 4 3 3 2" xfId="33372" xr:uid="{74C20152-2883-40D7-9FBC-7CD902C41CC4}"/>
    <cellStyle name="Note 2 2 4 3 3 3" xfId="41734" xr:uid="{0E2473C0-7C79-40B2-862F-34CCCFF074EA}"/>
    <cellStyle name="Note 2 2 4 3 4" xfId="28453" xr:uid="{05E63AD1-5E6C-4DDE-9424-F7FE9A85F984}"/>
    <cellStyle name="Note 2 2 4 3 5" xfId="37774" xr:uid="{1A2663D7-A9B7-46DE-B925-32488F3E19A1}"/>
    <cellStyle name="Note 2 2 4 4" xfId="20424" xr:uid="{758A5F62-88D8-4A15-B84D-7A90692ED618}"/>
    <cellStyle name="Note 2 2 4 4 2" xfId="25856" xr:uid="{2C2CDAEA-559F-44D6-A9B3-11257B296046}"/>
    <cellStyle name="Note 2 2 4 4 2 2" xfId="34812" xr:uid="{564957FA-420E-4AE0-99F3-4728C9C9B869}"/>
    <cellStyle name="Note 2 2 4 4 2 3" xfId="40141" xr:uid="{87EA18B9-C995-4451-BB81-6078C83109DD}"/>
    <cellStyle name="Note 2 2 4 4 3" xfId="27888" xr:uid="{A8E09A30-C3F3-4814-8F95-719C757868C0}"/>
    <cellStyle name="Note 2 2 4 4 3 2" xfId="41181" xr:uid="{C469D5CD-3F9E-43ED-90EE-8FBB7C76747B}"/>
    <cellStyle name="Note 2 2 4 4 4" xfId="37187" xr:uid="{FE516929-DFDB-4207-A3AD-4CA5798BFEF9}"/>
    <cellStyle name="Note 2 2 4 5" xfId="25286" xr:uid="{ECE05EB4-EF6F-42AB-A23C-E137022F01DA}"/>
    <cellStyle name="Note 2 2 4 5 2" xfId="34103" xr:uid="{4F2A71A7-1270-4EBE-96BC-DBD93E33AC00}"/>
    <cellStyle name="Note 2 2 4 5 3" xfId="40133" xr:uid="{77D6F3F3-8992-48B2-B43A-A0491A38EE72}"/>
    <cellStyle name="Note 2 2 4 6" xfId="24270" xr:uid="{9865CE6C-B853-41DD-BB45-754133B85797}"/>
    <cellStyle name="Note 2 2 4 6 2" xfId="32815" xr:uid="{970CD860-7EB3-46A1-A6E6-6359BD9B2187}"/>
    <cellStyle name="Note 2 2 4 6 3" xfId="40477" xr:uid="{AA0BB065-5556-45D9-ACAE-27E177E4CF45}"/>
    <cellStyle name="Note 2 2 4 7" xfId="27303" xr:uid="{1219C30D-B151-4C26-AE32-3499E8893696}"/>
    <cellStyle name="Note 2 2 4 8" xfId="36445" xr:uid="{404F7B95-A25C-4063-A252-6EB899475B93}"/>
    <cellStyle name="Note 2 2 4 9" xfId="20092" xr:uid="{4DD387FC-C36F-4378-9319-4C770AB58501}"/>
    <cellStyle name="Note 2 2 5" xfId="10723" xr:uid="{865CBF09-5C53-4A92-8EAB-030F61317A00}"/>
    <cellStyle name="Note 2 2 5 2" xfId="12203" xr:uid="{9710AD3C-196F-40CF-8EB2-F84DF54E5A1E}"/>
    <cellStyle name="Note 2 2 5 2 2" xfId="15776" xr:uid="{FAD22761-C784-4AC3-BF15-0DD48A009AFA}"/>
    <cellStyle name="Note 2 2 5 2 2 2" xfId="35809" xr:uid="{9D46B813-6601-4CF3-8F46-35E5FE906178}"/>
    <cellStyle name="Note 2 2 5 2 2 3" xfId="40161" xr:uid="{0505686F-31BE-48B1-A1B8-FA7206AD6D3C}"/>
    <cellStyle name="Note 2 2 5 2 2 4" xfId="26718" xr:uid="{29D6579E-C731-494D-BC87-4ED10E6408CD}"/>
    <cellStyle name="Note 2 2 5 2 3" xfId="19303" xr:uid="{421E8F53-6AF6-4B4D-8B20-E0B27A427C45}"/>
    <cellStyle name="Note 2 2 5 2 3 2" xfId="33775" xr:uid="{4CA2448E-507B-4F86-8DE4-EAC80C5815B0}"/>
    <cellStyle name="Note 2 2 5 2 3 3" xfId="42118" xr:uid="{85B18EFB-9C03-4B1E-A398-2AFA80E9D69D}"/>
    <cellStyle name="Note 2 2 5 2 3 4" xfId="24988" xr:uid="{BC11A0CB-B293-4FC4-AE07-3515C06F5A10}"/>
    <cellStyle name="Note 2 2 5 2 4" xfId="28861" xr:uid="{F6B63E24-BEF6-44C4-BF0A-88B39AECDDFA}"/>
    <cellStyle name="Note 2 2 5 2 5" xfId="38168" xr:uid="{2EA82A3E-66A3-4729-BB6C-A6DCEA820870}"/>
    <cellStyle name="Note 2 2 5 2 6" xfId="20988" xr:uid="{92296F01-DE64-4D14-A2F6-90C7556D23EB}"/>
    <cellStyle name="Note 2 2 5 3" xfId="14355" xr:uid="{2CD754D6-38A9-4E4A-81BE-7EDDFF300316}"/>
    <cellStyle name="Note 2 2 5 3 2" xfId="26417" xr:uid="{0E3FE7AA-8999-4DCA-B970-798B21BADF9F}"/>
    <cellStyle name="Note 2 2 5 3 2 2" xfId="35464" xr:uid="{77765691-34A5-4479-BDB9-40CD21046B4E}"/>
    <cellStyle name="Note 2 2 5 3 2 3" xfId="40149" xr:uid="{3DDBF860-738C-426D-9761-12769BAC0685}"/>
    <cellStyle name="Note 2 2 5 3 3" xfId="24748" xr:uid="{8D28053C-5C56-4E28-BF0B-C954B4354559}"/>
    <cellStyle name="Note 2 2 5 3 3 2" xfId="33442" xr:uid="{CF062CEE-D9FF-4226-8EDF-C9E7582C1C0C}"/>
    <cellStyle name="Note 2 2 5 3 3 3" xfId="41804" xr:uid="{C80BDB17-D14B-48A8-B81C-584B084D92E6}"/>
    <cellStyle name="Note 2 2 5 3 4" xfId="28523" xr:uid="{EAB4E7AE-12BD-4415-A8AA-8E29FAC8B8C9}"/>
    <cellStyle name="Note 2 2 5 3 5" xfId="37847" xr:uid="{B467504B-E7A3-4E23-AB75-FF3E6D6B19C1}"/>
    <cellStyle name="Note 2 2 5 3 6" xfId="20795" xr:uid="{C4A0B87D-45A0-48C3-AB86-F91C7B1FF4CC}"/>
    <cellStyle name="Note 2 2 5 4" xfId="17882" xr:uid="{3DC1E5B6-94A6-464C-BA41-8C61F202335B}"/>
    <cellStyle name="Note 2 2 5 4 2" xfId="25925" xr:uid="{F88CF3B5-15D9-40C5-AA61-C4E9BBF08AB8}"/>
    <cellStyle name="Note 2 2 5 4 2 2" xfId="34890" xr:uid="{0504D6CB-26D3-4E1C-9DF0-AA089540DE73}"/>
    <cellStyle name="Note 2 2 5 4 2 3" xfId="40142" xr:uid="{C84191DF-D51C-4401-823E-6D36B4D8A346}"/>
    <cellStyle name="Note 2 2 5 4 3" xfId="27966" xr:uid="{F2965BFC-F1B6-4647-BB9B-C5295212B1A7}"/>
    <cellStyle name="Note 2 2 5 4 3 2" xfId="41259" xr:uid="{A31D584D-58A1-4F23-A704-E5D3D5987651}"/>
    <cellStyle name="Note 2 2 5 4 4" xfId="37265" xr:uid="{28E8E9DD-38C4-40AB-A49C-B9B6174BCD32}"/>
    <cellStyle name="Note 2 2 5 4 5" xfId="20477" xr:uid="{92E60328-3042-44E2-ADEA-044201AF1A0F}"/>
    <cellStyle name="Note 2 2 5 5" xfId="25356" xr:uid="{B53573C6-F4A9-47FB-8E33-CEA89CE7256A}"/>
    <cellStyle name="Note 2 2 5 5 2" xfId="34175" xr:uid="{ADB7BD99-B0C7-4E0A-91BD-D0BEBFBAD95B}"/>
    <cellStyle name="Note 2 2 5 5 3" xfId="40134" xr:uid="{1694C014-BBD5-4329-98E1-090279824DD1}"/>
    <cellStyle name="Note 2 2 5 6" xfId="24339" xr:uid="{0BE987C3-157B-4071-9EFC-D39B4408E8F9}"/>
    <cellStyle name="Note 2 2 5 6 2" xfId="32888" xr:uid="{0BA9DE72-8B50-4BE3-8D8C-C4C96A95C1EB}"/>
    <cellStyle name="Note 2 2 5 6 3" xfId="40550" xr:uid="{80D584DD-9963-4568-80C0-AA609B62BB75}"/>
    <cellStyle name="Note 2 2 5 7" xfId="27376" xr:uid="{E0202AF4-8879-4FDE-81CC-E9D4DAD9F794}"/>
    <cellStyle name="Note 2 2 5 8" xfId="36523" xr:uid="{8DA8CCA6-3816-4530-AE15-8A205F26A4C2}"/>
    <cellStyle name="Note 2 2 5 9" xfId="20145" xr:uid="{85639477-E6A2-4428-90DE-0F750AD2807F}"/>
    <cellStyle name="Note 2 2 6" xfId="7351" xr:uid="{EEBCFABD-3A65-46B0-BF4B-392A98EF7876}"/>
    <cellStyle name="Note 2 2 6 2" xfId="20986" xr:uid="{AC7A23B2-D9A9-422B-982C-9B019F253848}"/>
    <cellStyle name="Note 2 2 6 2 2" xfId="26716" xr:uid="{1CAC6098-9430-4DB3-8EAC-96B027AE7465}"/>
    <cellStyle name="Note 2 2 6 2 2 2" xfId="35807" xr:uid="{A368E7BC-EA04-4153-81AE-35E489683DC8}"/>
    <cellStyle name="Note 2 2 6 2 2 3" xfId="40160" xr:uid="{D2230E8B-2138-4A7A-A032-61B6BE332B96}"/>
    <cellStyle name="Note 2 2 6 2 3" xfId="24986" xr:uid="{114FC8B8-E939-467D-AB4F-122C1E0331E5}"/>
    <cellStyle name="Note 2 2 6 2 3 2" xfId="33773" xr:uid="{6B2FC71F-8B13-4884-B5DF-7C6181FF3387}"/>
    <cellStyle name="Note 2 2 6 2 3 3" xfId="42117" xr:uid="{7A747E35-36E4-4E39-A622-94B959D34138}"/>
    <cellStyle name="Note 2 2 6 2 4" xfId="28859" xr:uid="{58FF0AB9-C8BD-4120-9D0C-CD355B30D3CA}"/>
    <cellStyle name="Note 2 2 6 2 5" xfId="38167" xr:uid="{2CAD4708-302D-4816-8DFC-A2105589643B}"/>
    <cellStyle name="Note 2 2 6 3" xfId="20582" xr:uid="{D7612310-B1BD-4A99-93C4-42072862C759}"/>
    <cellStyle name="Note 2 2 6 3 2" xfId="26091" xr:uid="{1981A533-0C14-48DE-8C1B-8250963945E1}"/>
    <cellStyle name="Note 2 2 6 3 2 2" xfId="35070" xr:uid="{FEF48E12-1AAA-4279-88CA-10693E91CAB8}"/>
    <cellStyle name="Note 2 2 6 3 2 3" xfId="40145" xr:uid="{6BCD90DE-F88C-4E8A-A5FA-E8DA34D77296}"/>
    <cellStyle name="Note 2 2 6 3 3" xfId="28147" xr:uid="{D859325D-B160-4CD8-96B1-7F2F2B7D30C7}"/>
    <cellStyle name="Note 2 2 6 3 3 2" xfId="41433" xr:uid="{9587C964-FEAA-4649-BA9C-F887D903A2B0}"/>
    <cellStyle name="Note 2 2 6 3 4" xfId="37452" xr:uid="{A7325EC8-145E-45D7-BFB6-F0C143A8FDEB}"/>
    <cellStyle name="Note 2 2 6 4" xfId="25525" xr:uid="{97EB3593-F480-4EE9-B243-6A08463D6B79}"/>
    <cellStyle name="Note 2 2 6 4 2" xfId="34363" xr:uid="{8E24AEA4-6F3B-4CCB-A9D0-7D1774B2B478}"/>
    <cellStyle name="Note 2 2 6 4 3" xfId="40137" xr:uid="{31036FA9-BC2B-4B03-8B3E-93DD3FDAF30F}"/>
    <cellStyle name="Note 2 2 6 5" xfId="24506" xr:uid="{1789286F-FADA-432B-BAB9-8DB5E097B2B4}"/>
    <cellStyle name="Note 2 2 6 5 2" xfId="33066" xr:uid="{767A3DF6-7219-4BF9-B6DD-4C03F8C6E5EF}"/>
    <cellStyle name="Note 2 2 6 5 3" xfId="40722" xr:uid="{CD92A07F-D522-4CCF-8F43-DCFCE699FD0B}"/>
    <cellStyle name="Note 2 2 6 6" xfId="27554" xr:uid="{EABC8C7F-7DD3-4708-891A-91527CD53ED8}"/>
    <cellStyle name="Note 2 2 6 7" xfId="36707" xr:uid="{A0C25EA6-2BB4-40D7-A5C9-A7C1A6D6F260}"/>
    <cellStyle name="Note 2 2 6 8" xfId="20241" xr:uid="{C0ED9223-18A1-4D4D-B584-A5E00E1D4389}"/>
    <cellStyle name="Note 2 2 7" xfId="6651" xr:uid="{FE6DA8B5-BB38-49F2-8BF4-58D98147FBF1}"/>
    <cellStyle name="Note 2 2 7 2" xfId="23966" xr:uid="{D6103DB0-EC57-4AA3-805A-F9BE9358B378}"/>
    <cellStyle name="Note 2 2 7 2 2" xfId="26686" xr:uid="{5FD058AA-09D9-4647-85B4-6159F0ECDD6E}"/>
    <cellStyle name="Note 2 2 7 2 2 2" xfId="35774" xr:uid="{9E363694-5CE9-45E4-9C9F-BB9CA0CEDC3F}"/>
    <cellStyle name="Note 2 2 7 2 2 3" xfId="40119" xr:uid="{26BB20A1-A512-4119-9A9C-12C02954C085}"/>
    <cellStyle name="Note 2 2 7 2 3" xfId="32463" xr:uid="{0D086C28-68A1-4EC7-8A24-D59A15F6D926}"/>
    <cellStyle name="Note 2 2 7 2 3 2" xfId="42103" xr:uid="{EA705501-0504-460F-87D4-C58F816D58D2}"/>
    <cellStyle name="Note 2 2 7 2 4" xfId="38153" xr:uid="{F7240185-256A-4DAA-9B05-07F9C9E24B76}"/>
    <cellStyle name="Note 2 2 7 3" xfId="25595" xr:uid="{A88EFC4F-5FF9-4A8E-B419-3A924F4C7DCB}"/>
    <cellStyle name="Note 2 2 7 3 2" xfId="34476" xr:uid="{678EE733-AD97-418D-B99F-955F7543DB38}"/>
    <cellStyle name="Note 2 2 7 3 3" xfId="38907" xr:uid="{315ED64C-9422-4B70-BEA3-9001BBB9D0C8}"/>
    <cellStyle name="Note 2 2 7 4" xfId="24956" xr:uid="{A7F3FED8-6EAA-4673-B18D-977B84FB8327}"/>
    <cellStyle name="Note 2 2 7 4 2" xfId="33741" xr:uid="{7E8BCD95-9385-43F5-AFA5-542F0DB6B055}"/>
    <cellStyle name="Note 2 2 7 4 3" xfId="40850" xr:uid="{1A9D0178-1A6C-4D5D-87D4-498C1C71FE25}"/>
    <cellStyle name="Note 2 2 7 5" xfId="22675" xr:uid="{251A55BF-5D9E-4E43-858B-E439619268ED}"/>
    <cellStyle name="Note 2 2 7 5 2" xfId="30806" xr:uid="{BD3BD6A9-BF62-490E-996C-8EF69F82B401}"/>
    <cellStyle name="Note 2 2 7 6" xfId="28826" xr:uid="{48096CF3-5C58-43BA-AA33-A717ACF410B4}"/>
    <cellStyle name="Note 2 2 7 7" xfId="36842" xr:uid="{303FE390-BA64-41E0-AB1E-EAAF01198B9D}"/>
    <cellStyle name="Note 2 2 7 8" xfId="20954" xr:uid="{79E6B48F-169C-40FA-AF1C-A15251CD7CD6}"/>
    <cellStyle name="Note 2 2 8" xfId="20956" xr:uid="{1D73F572-7CB7-4BCD-86E8-AD2586CBEEB4}"/>
    <cellStyle name="Note 2 2 8 2" xfId="26688" xr:uid="{BCDB5150-74B9-4A5E-8EE1-6185BC3E6F41}"/>
    <cellStyle name="Note 2 2 8 2 2" xfId="35779" xr:uid="{62E75C82-9555-4A26-AF88-4B91FAC8452F}"/>
    <cellStyle name="Note 2 2 8 2 3" xfId="40151" xr:uid="{BC627A40-E9DC-4F4A-91DB-EF665689FD34}"/>
    <cellStyle name="Note 2 2 8 3" xfId="24958" xr:uid="{8C8BAF10-8B31-41E8-8568-4152E10A53B5}"/>
    <cellStyle name="Note 2 2 8 3 2" xfId="33745" xr:uid="{246B4260-7790-45A4-86F4-6486C03310B5}"/>
    <cellStyle name="Note 2 2 8 3 3" xfId="42108" xr:uid="{4BCE1179-849A-489A-914B-4CB0AB43CE63}"/>
    <cellStyle name="Note 2 2 8 4" xfId="28831" xr:uid="{2D759FCC-C2AF-462A-947F-61651BBDEE82}"/>
    <cellStyle name="Note 2 2 8 5" xfId="38158" xr:uid="{06E98001-4AD0-41BC-ABB3-6CF42A828351}"/>
    <cellStyle name="Note 2 2 9" xfId="20991" xr:uid="{9B93CAB8-A881-4CFE-AA9D-21699624BFAE}"/>
    <cellStyle name="Note 2 2 9 2" xfId="26721" xr:uid="{A7F0A4B0-7BF7-476D-B2FE-2ACCDBBE0DD3}"/>
    <cellStyle name="Note 2 2 9 2 2" xfId="35812" xr:uid="{6D99C668-1EBE-4D85-A958-14D04F213632}"/>
    <cellStyle name="Note 2 2 9 2 3" xfId="40162" xr:uid="{6F5AEA2A-8E5E-4429-9A37-0F9E68213A4E}"/>
    <cellStyle name="Note 2 2 9 3" xfId="24991" xr:uid="{165035DC-B294-4F9C-8A59-B842441CD291}"/>
    <cellStyle name="Note 2 2 9 3 2" xfId="33778" xr:uid="{17BC52A0-8150-433B-902F-72C513E94CA0}"/>
    <cellStyle name="Note 2 2 9 3 3" xfId="42119" xr:uid="{5863019D-22C0-4222-922A-123E049CF4F6}"/>
    <cellStyle name="Note 2 2 9 4" xfId="28864" xr:uid="{78E48A25-54ED-4910-9D5F-2A85E302994C}"/>
    <cellStyle name="Note 2 2 9 5" xfId="38169" xr:uid="{35EC0A74-C486-4B67-9C25-7C175688C694}"/>
    <cellStyle name="Note 2 3" xfId="703" xr:uid="{9E3CCFBA-3E81-4632-8FA9-C3D5F85DFC5B}"/>
    <cellStyle name="Note 2 3 10" xfId="27158" xr:uid="{D7BA46BB-4A96-44F9-9090-BFA6A5692FED}"/>
    <cellStyle name="Note 2 3 11" xfId="36281" xr:uid="{2CB68539-5704-4573-994D-06AB4A896001}"/>
    <cellStyle name="Note 2 3 2" xfId="704" xr:uid="{071E09AC-32B2-4EDD-996A-B33A99DC5F3D}"/>
    <cellStyle name="Note 2 3 2 2" xfId="7539" xr:uid="{26A35F71-B976-4EEC-8CD7-C7C17C0C1D30}"/>
    <cellStyle name="Note 2 3 2 2 2" xfId="23751" xr:uid="{CA3B4EDB-5AA3-4817-92F4-730687CACB39}"/>
    <cellStyle name="Note 2 3 2 2 2 2" xfId="26381" xr:uid="{F28E5056-D8BA-473A-BB5D-568160E0175C}"/>
    <cellStyle name="Note 2 3 2 2 2 2 2" xfId="35425" xr:uid="{E4223566-2255-4E67-AC85-3E673A8C4E67}"/>
    <cellStyle name="Note 2 3 2 2 2 3" xfId="32165" xr:uid="{EF52CB9D-C34E-4E25-B22E-A9210BC404E5}"/>
    <cellStyle name="Note 2 3 2 2 2 4" xfId="39774" xr:uid="{4FACE48A-8DF4-41BD-BF3C-A780F9CCCD57}"/>
    <cellStyle name="Note 2 3 2 2 3" xfId="24718" xr:uid="{0A239E1E-EECE-4494-AFCE-31DFD4D9CA8B}"/>
    <cellStyle name="Note 2 3 2 2 3 2" xfId="33404" xr:uid="{EFB40EB7-6F94-4257-9EA4-B41BACA6CBE8}"/>
    <cellStyle name="Note 2 3 2 2 3 3" xfId="41766" xr:uid="{64B125C6-A4AF-47C2-AFB3-EEE02C6B90DD}"/>
    <cellStyle name="Note 2 3 2 2 4" xfId="22363" xr:uid="{9E71421C-76A5-4029-B9E2-0B09A3765B8C}"/>
    <cellStyle name="Note 2 3 2 2 4 2" xfId="30448" xr:uid="{DBAC2D54-5DFC-4CF2-984E-ED29FFD2F2A7}"/>
    <cellStyle name="Note 2 3 2 2 5" xfId="28485" xr:uid="{0821F018-9087-4ACB-A013-8EB23B0DC42B}"/>
    <cellStyle name="Note 2 3 2 2 6" xfId="37806" xr:uid="{5E9AC2AD-72D8-4D11-8F80-30C857382B20}"/>
    <cellStyle name="Note 2 3 2 2 7" xfId="20771" xr:uid="{45927817-A892-4912-8A4E-CA132405E4DB}"/>
    <cellStyle name="Note 2 3 2 3" xfId="20452" xr:uid="{6A99B713-AC3A-42CF-8E6C-4F37B45743DB}"/>
    <cellStyle name="Note 2 3 2 3 2" xfId="23346" xr:uid="{A4831144-2119-40DA-BB67-78B46B91C42B}"/>
    <cellStyle name="Note 2 3 2 3 2 2" xfId="31674" xr:uid="{9E7884BC-F045-4A67-AC43-59A18B225EE8}"/>
    <cellStyle name="Note 2 3 2 3 2 3" xfId="39229" xr:uid="{6915FE6B-D401-46F0-99B2-88A6522A19ED}"/>
    <cellStyle name="Note 2 3 2 3 3" xfId="25888" xr:uid="{4A9D7F34-83D7-4345-896A-51B8F8391289}"/>
    <cellStyle name="Note 2 3 2 3 3 2" xfId="34844" xr:uid="{07AB946C-6136-44E8-91D7-98D49FB8BFE9}"/>
    <cellStyle name="Note 2 3 2 3 3 3" xfId="41213" xr:uid="{E9CA3C83-CEE1-4B97-93EB-661C52B8AC62}"/>
    <cellStyle name="Note 2 3 2 3 4" xfId="21863" xr:uid="{C227A7D6-215A-4148-AFB2-7B63A3C5FC70}"/>
    <cellStyle name="Note 2 3 2 3 4 2" xfId="29852" xr:uid="{AB038B30-1726-4606-8660-D7922C56F5E4}"/>
    <cellStyle name="Note 2 3 2 3 5" xfId="27920" xr:uid="{903990F8-F39A-420A-BA7D-4CED0A0C57AE}"/>
    <cellStyle name="Note 2 3 2 3 6" xfId="37219" xr:uid="{AA2A570C-7F63-4D18-9C7D-24563BFEEA06}"/>
    <cellStyle name="Note 2 3 2 4" xfId="22922" xr:uid="{77789544-C253-4DE3-AAD7-ACF8023894DD}"/>
    <cellStyle name="Note 2 3 2 4 2" xfId="25318" xr:uid="{470B53C3-E3B7-4F13-B7CC-A361F4E96344}"/>
    <cellStyle name="Note 2 3 2 4 2 2" xfId="34135" xr:uid="{A12AF7B7-34F0-4B8D-B1CE-8C5D9F8ADC7C}"/>
    <cellStyle name="Note 2 3 2 4 3" xfId="31143" xr:uid="{9C457781-9F64-4265-BE60-66F92EA7525E}"/>
    <cellStyle name="Note 2 3 2 4 4" xfId="38573" xr:uid="{8D763560-403B-4219-A6C2-C6019DF4B7BA}"/>
    <cellStyle name="Note 2 3 2 5" xfId="24302" xr:uid="{E2FD58DD-C34E-448B-9123-10CC4621C749}"/>
    <cellStyle name="Note 2 3 2 5 2" xfId="32847" xr:uid="{294E4333-C174-4BE1-AB54-EB5BA16D8416}"/>
    <cellStyle name="Note 2 3 2 5 3" xfId="40509" xr:uid="{59B8B70E-605B-4492-9B3B-A85FE0702DED}"/>
    <cellStyle name="Note 2 3 2 6" xfId="21326" xr:uid="{E79AB525-B10C-494E-90A5-BA53717BC93F}"/>
    <cellStyle name="Note 2 3 2 6 2" xfId="29245" xr:uid="{FB5EB0E6-5007-4EDD-A069-C6B80DB67178}"/>
    <cellStyle name="Note 2 3 2 7" xfId="27335" xr:uid="{4CE395B2-BB6C-43C7-BA3C-9DC8A9EB9857}"/>
    <cellStyle name="Note 2 3 2 8" xfId="36477" xr:uid="{63A97AF6-7A0F-4A58-82A0-CBC032538B95}"/>
    <cellStyle name="Note 2 3 2 9" xfId="20120" xr:uid="{08AF73FA-84F9-4E44-93C9-CB8D8E0412E4}"/>
    <cellStyle name="Note 2 3 3" xfId="9034" xr:uid="{4B031264-B53B-4814-8F61-FB940DBCD59E}"/>
    <cellStyle name="Note 2 3 3 2" xfId="11410" xr:uid="{21D21D74-3A2D-4040-9FCB-48549973B0D0}"/>
    <cellStyle name="Note 2 3 3 2 2" xfId="12875" xr:uid="{2B176D3C-B943-4AF9-9451-718247CD3E96}"/>
    <cellStyle name="Note 2 3 3 2 2 2" xfId="16448" xr:uid="{60509F27-130F-4CDE-9DBC-8E6A1E880A23}"/>
    <cellStyle name="Note 2 3 3 2 2 2 2" xfId="35617" xr:uid="{16A58E74-A4FA-4A3A-AED2-6B3E950A3A3B}"/>
    <cellStyle name="Note 2 3 3 2 2 3" xfId="19975" xr:uid="{B992193C-BCE0-47B1-84DE-0A7F8279A315}"/>
    <cellStyle name="Note 2 3 3 2 2 4" xfId="39962" xr:uid="{CF458F11-57C2-4706-B2E0-BA60884CFFF8}"/>
    <cellStyle name="Note 2 3 3 2 3" xfId="15006" xr:uid="{78FFD3DD-7F39-4535-B6C2-F2EDBB20CB9A}"/>
    <cellStyle name="Note 2 3 3 2 3 2" xfId="33587" xr:uid="{92ECA015-DA20-4523-806B-FF94BF30D911}"/>
    <cellStyle name="Note 2 3 3 2 3 3" xfId="41946" xr:uid="{8D0118D1-221C-4C89-B447-E6DBF3F3D9B2}"/>
    <cellStyle name="Note 2 3 3 2 4" xfId="18533" xr:uid="{E10C9C48-966D-4ECE-B6E5-9C96D8CD1653}"/>
    <cellStyle name="Note 2 3 3 2 4 2" xfId="30644" xr:uid="{0A163B43-58FA-447C-848E-BBA593DD6237}"/>
    <cellStyle name="Note 2 3 3 2 5" xfId="28668" xr:uid="{35F84801-5E16-4A67-953F-3581BF8E27D1}"/>
    <cellStyle name="Note 2 3 3 2 6" xfId="38002" xr:uid="{08E883EF-B6F6-46FE-BD2B-7DD4B8489FF5}"/>
    <cellStyle name="Note 2 3 3 3" xfId="11010" xr:uid="{BAB9E90E-A977-43B1-84BD-0DD06B29DE4C}"/>
    <cellStyle name="Note 2 3 3 3 2" xfId="12468" xr:uid="{C2D7C4D8-642B-4905-93DD-2273EC3E3A3D}"/>
    <cellStyle name="Note 2 3 3 3 2 2" xfId="16041" xr:uid="{D80EF82E-8334-4BDC-8F0F-77809F73CF68}"/>
    <cellStyle name="Note 2 3 3 3 2 3" xfId="19568" xr:uid="{4E2643D2-D017-44A5-8B1E-0711CA9ED4CB}"/>
    <cellStyle name="Note 2 3 3 3 3" xfId="14613" xr:uid="{593D6F90-F8FA-43FE-8BFB-913B8BCEA7CC}"/>
    <cellStyle name="Note 2 3 3 3 3 2" xfId="35037" xr:uid="{40CDB4DA-CDB8-4674-B0B4-1BBCC7B004C5}"/>
    <cellStyle name="Note 2 3 3 3 3 3" xfId="41403" xr:uid="{9E64396B-D6B6-481F-974B-5FD6FE6A8018}"/>
    <cellStyle name="Note 2 3 3 3 4" xfId="18140" xr:uid="{464D9653-5586-40E3-A33F-F081939AB3E7}"/>
    <cellStyle name="Note 2 3 3 3 4 2" xfId="30055" xr:uid="{29C6336E-6A42-4F96-A935-951CE94AC514}"/>
    <cellStyle name="Note 2 3 3 3 5" xfId="28114" xr:uid="{D5AC495A-0600-4B3C-8CC2-DB035194EA41}"/>
    <cellStyle name="Note 2 3 3 3 6" xfId="37422" xr:uid="{F522C9A3-396F-41EC-8F08-85050B3B05CF}"/>
    <cellStyle name="Note 2 3 3 4" xfId="11728" xr:uid="{3C126AFA-97BE-41A1-BFD2-0DD7B9E5EA33}"/>
    <cellStyle name="Note 2 3 3 4 2" xfId="15307" xr:uid="{EA7867E5-2217-4BE8-A55F-E36724466D70}"/>
    <cellStyle name="Note 2 3 3 4 2 2" xfId="34332" xr:uid="{7EC2A29A-905E-45C5-81A2-1BCBD7E2AD51}"/>
    <cellStyle name="Note 2 3 3 4 3" xfId="18834" xr:uid="{304C4C71-E62C-4695-852A-03FD80B956CA}"/>
    <cellStyle name="Note 2 3 3 4 4" xfId="38766" xr:uid="{62D51F90-72EA-46BF-82F2-DAAD065F6C16}"/>
    <cellStyle name="Note 2 3 3 5" xfId="13905" xr:uid="{E8AAA37F-955C-4644-BE71-4EB4237611B5}"/>
    <cellStyle name="Note 2 3 3 5 2" xfId="33034" xr:uid="{4D09B6FA-FD19-436D-AB9E-F63A8588563D}"/>
    <cellStyle name="Note 2 3 3 5 3" xfId="40693" xr:uid="{134B91B7-3046-49D5-971C-766957DD8B49}"/>
    <cellStyle name="Note 2 3 3 6" xfId="17437" xr:uid="{F51F9D34-E738-4903-A5AC-B26A1E067C5D}"/>
    <cellStyle name="Note 2 3 3 6 2" xfId="29447" xr:uid="{4773C993-326F-4A00-BAFD-1E4C02386FB8}"/>
    <cellStyle name="Note 2 3 3 7" xfId="27522" xr:uid="{6E65292D-05EF-446D-87D2-EBE2C2C80247}"/>
    <cellStyle name="Note 2 3 3 8" xfId="36678" xr:uid="{2283E56F-EEB1-4D4B-96C2-248EFF2B50CF}"/>
    <cellStyle name="Note 2 3 4" xfId="11218" xr:uid="{7D416A01-02C8-490B-A2E7-F08773095162}"/>
    <cellStyle name="Note 2 3 4 2" xfId="12683" xr:uid="{C5F96EF3-9B3C-4F07-A48E-6EA7D0D8B232}"/>
    <cellStyle name="Note 2 3 4 2 2" xfId="16256" xr:uid="{FFE99183-BFAE-4F6A-9EB7-D37E7A0392D1}"/>
    <cellStyle name="Note 2 3 4 2 2 2" xfId="35776" xr:uid="{0AF97B1D-F413-40BF-BF7A-60AC76A4277C}"/>
    <cellStyle name="Note 2 3 4 2 2 3" xfId="40121" xr:uid="{B6B0C606-C38C-4841-B771-549D8303727F}"/>
    <cellStyle name="Note 2 3 4 2 3" xfId="19783" xr:uid="{485C89BD-1C78-4E1F-B631-0B920A7587A3}"/>
    <cellStyle name="Note 2 3 4 2 3 2" xfId="42105" xr:uid="{964DDE65-6743-4736-8042-465FF48B2F79}"/>
    <cellStyle name="Note 2 3 4 2 4" xfId="38155" xr:uid="{2A62440B-49FD-42F6-921C-60B9EDFB1D62}"/>
    <cellStyle name="Note 2 3 4 3" xfId="14814" xr:uid="{AF15D1FF-2A70-4953-AE05-5DBC5329ED29}"/>
    <cellStyle name="Note 2 3 4 3 2" xfId="34478" xr:uid="{31A0EEF8-2772-4F06-9D56-6C0D5859196F}"/>
    <cellStyle name="Note 2 3 4 3 3" xfId="38909" xr:uid="{BBACFC87-7C0C-43C9-999F-955F09C545D6}"/>
    <cellStyle name="Note 2 3 4 4" xfId="18341" xr:uid="{57947001-15FC-4AC5-812A-B3A0D645481E}"/>
    <cellStyle name="Note 2 3 4 4 2" xfId="33743" xr:uid="{A3FCBEDC-2630-4062-9FA8-996CF42A713D}"/>
    <cellStyle name="Note 2 3 4 4 3" xfId="40852" xr:uid="{0C9B0825-F202-4A84-8BF4-8A3CD035B1D4}"/>
    <cellStyle name="Note 2 3 4 5" xfId="22677" xr:uid="{567854EB-A2B8-4D5A-934B-8D12A4C4C6AD}"/>
    <cellStyle name="Note 2 3 4 5 2" xfId="30808" xr:uid="{8279AA24-CDE1-4827-AEF5-C737599F04AD}"/>
    <cellStyle name="Note 2 3 4 6" xfId="28828" xr:uid="{F14FCFE8-09C9-4C44-AA57-1BF9001446BB}"/>
    <cellStyle name="Note 2 3 4 7" xfId="36844" xr:uid="{9D27219F-72D2-44CF-A3F0-D79224BB9F2B}"/>
    <cellStyle name="Note 2 3 5" xfId="10790" xr:uid="{61EC4EEF-65F8-4833-A7C8-0B9E90561F26}"/>
    <cellStyle name="Note 2 3 5 2" xfId="12276" xr:uid="{DD9567C3-FB62-4ADF-9BF6-BF42E3B562EF}"/>
    <cellStyle name="Note 2 3 5 2 2" xfId="15849" xr:uid="{182C130A-2987-48C1-A33A-19776B6104DB}"/>
    <cellStyle name="Note 2 3 5 2 2 2" xfId="35239" xr:uid="{34F2CE98-D888-4F61-8002-9AE6452D9F40}"/>
    <cellStyle name="Note 2 3 5 2 3" xfId="19376" xr:uid="{F262B926-4B82-4731-A2F9-9664723B2C0F}"/>
    <cellStyle name="Note 2 3 5 2 4" xfId="39592" xr:uid="{BFF9CF05-ACA6-477F-8484-286D88A01351}"/>
    <cellStyle name="Note 2 3 5 3" xfId="14422" xr:uid="{0815FF79-A69F-4582-A452-179B678A6FBA}"/>
    <cellStyle name="Note 2 3 5 3 2" xfId="33226" xr:uid="{C93F64F8-229A-45DE-ADD6-FE83AA51EC0D}"/>
    <cellStyle name="Note 2 3 5 3 3" xfId="41591" xr:uid="{D529C79B-2604-4ACC-B3D5-791C94D58EC5}"/>
    <cellStyle name="Note 2 3 5 4" xfId="17949" xr:uid="{53559B48-5EE4-4D2B-B5F9-73FECBBF2DB4}"/>
    <cellStyle name="Note 2 3 5 4 2" xfId="30258" xr:uid="{C1139306-5E53-4121-A52E-AF9DA98A4FC1}"/>
    <cellStyle name="Note 2 3 5 5" xfId="28307" xr:uid="{BB27DAA4-B470-4148-A064-8B619F07B4F7}"/>
    <cellStyle name="Note 2 3 5 6" xfId="37624" xr:uid="{70844D4F-6261-48D9-9504-0AB9065243E6}"/>
    <cellStyle name="Note 2 3 6" xfId="11574" xr:uid="{0958307C-9EDA-46CE-A4F0-F2A2F4BAE196}"/>
    <cellStyle name="Note 2 3 6 2" xfId="15169" xr:uid="{534CD112-3A9D-4454-906E-4FA6084ED456}"/>
    <cellStyle name="Note 2 3 6 2 2" xfId="31507" xr:uid="{D2146C82-B8F8-4769-A409-CB859DFDCFDF}"/>
    <cellStyle name="Note 2 3 6 2 3" xfId="39065" xr:uid="{8343197A-B180-4E4D-9913-C4F7DBE1E001}"/>
    <cellStyle name="Note 2 3 6 3" xfId="18696" xr:uid="{923D3073-6A9E-4C40-8D28-9BC38D23019B}"/>
    <cellStyle name="Note 2 3 6 3 2" xfId="34655" xr:uid="{BA95D685-1E5E-428A-A882-306EA7A7A67F}"/>
    <cellStyle name="Note 2 3 6 3 3" xfId="41027" xr:uid="{B6415BC1-C4C1-47B3-9E7E-2235D6BE7C54}"/>
    <cellStyle name="Note 2 3 6 4" xfId="21688" xr:uid="{2569F5F9-3CF2-454B-826A-DD2C52C23823}"/>
    <cellStyle name="Note 2 3 6 4 2" xfId="29653" xr:uid="{6558714C-333B-4774-ACA3-87EC702459C1}"/>
    <cellStyle name="Note 2 3 6 5" xfId="27731" xr:uid="{4BCE6CAA-FE7C-42BD-BAA9-4978ECE07636}"/>
    <cellStyle name="Note 2 3 6 6" xfId="37021" xr:uid="{A7B2B08A-1F4C-41E9-9773-B93E7A87A80C}"/>
    <cellStyle name="Note 2 3 7" xfId="7427" xr:uid="{1243A6D1-D03B-4868-8770-4F2448E441BB}"/>
    <cellStyle name="Note 2 3 7 2" xfId="13761" xr:uid="{4D46FE73-E3EC-4647-88F7-B4E8D6EFC26E}"/>
    <cellStyle name="Note 2 3 7 2 2" xfId="33954" xr:uid="{A10E6749-218A-42DC-9932-FA677CE7AF97}"/>
    <cellStyle name="Note 2 3 7 3" xfId="17297" xr:uid="{00453F67-8E31-4AE9-B300-19C5B431B7E5}"/>
    <cellStyle name="Note 2 3 7 4" xfId="38397" xr:uid="{EE927918-3FCB-4A66-9A66-7CBC5A249807}"/>
    <cellStyle name="Note 2 3 8" xfId="24151" xr:uid="{3D56B564-B2A5-4724-B3CB-BFE48E5E4AA3}"/>
    <cellStyle name="Note 2 3 8 2" xfId="32669" xr:uid="{98AA51C9-42F5-4459-972B-1921919B1624}"/>
    <cellStyle name="Note 2 3 8 3" xfId="40334" xr:uid="{40A237FA-CB50-4595-9085-33D30EC1E74E}"/>
    <cellStyle name="Note 2 3 9" xfId="21156" xr:uid="{6F38EFBB-9C32-40E7-BE85-8115683F2C6A}"/>
    <cellStyle name="Note 2 3 9 2" xfId="29047" xr:uid="{72B9DE1A-0FB5-402A-A726-F9DD6B478549}"/>
    <cellStyle name="Note 2 4" xfId="705" xr:uid="{A8C2B655-C866-4D77-B568-CE8C98EC511A}"/>
    <cellStyle name="Note 2 4 10" xfId="36278" xr:uid="{95A818D8-2CD8-40D1-B513-57072DB2781A}"/>
    <cellStyle name="Note 2 4 2" xfId="8452" xr:uid="{3B3B1578-ED15-4C3A-9C81-007CC0A2FCE3}"/>
    <cellStyle name="Note 2 4 2 2" xfId="20769" xr:uid="{CB72B409-45D1-4CFE-B7DB-5FE329ED0D86}"/>
    <cellStyle name="Note 2 4 2 2 2" xfId="23749" xr:uid="{6AF88E56-0B12-44EA-8A83-188B283D2DC9}"/>
    <cellStyle name="Note 2 4 2 2 2 2" xfId="26378" xr:uid="{4B366D31-74FD-466E-9CD8-DBD8FFB2945B}"/>
    <cellStyle name="Note 2 4 2 2 2 2 2" xfId="35422" xr:uid="{F80B2706-336B-4B6C-8023-28EF764960E7}"/>
    <cellStyle name="Note 2 4 2 2 2 3" xfId="32162" xr:uid="{F749A483-A383-472A-84A4-FA40DD706F1B}"/>
    <cellStyle name="Note 2 4 2 2 2 4" xfId="39771" xr:uid="{F97EDE94-62A9-49EF-BAE4-1E3FE028B403}"/>
    <cellStyle name="Note 2 4 2 2 3" xfId="24716" xr:uid="{76558E0E-2FAA-4B78-A2D0-0F8FE84AD611}"/>
    <cellStyle name="Note 2 4 2 2 3 2" xfId="33401" xr:uid="{7E87BBF7-2194-4B8E-A203-3675EEE070C9}"/>
    <cellStyle name="Note 2 4 2 2 3 3" xfId="41763" xr:uid="{9832CAF8-142D-4047-AEAA-12A8392D86E6}"/>
    <cellStyle name="Note 2 4 2 2 4" xfId="22360" xr:uid="{F9BF9430-7B54-45F5-A64C-FAD406AE4EFC}"/>
    <cellStyle name="Note 2 4 2 2 4 2" xfId="30445" xr:uid="{BE47FE75-285C-4F05-880F-966F5A9B783D}"/>
    <cellStyle name="Note 2 4 2 2 5" xfId="28482" xr:uid="{6F24F784-5D22-4BBA-88A6-7F8992A12D12}"/>
    <cellStyle name="Note 2 4 2 2 6" xfId="37803" xr:uid="{4B269383-AD7D-40D0-8D27-DBF777B2A570}"/>
    <cellStyle name="Note 2 4 2 3" xfId="20450" xr:uid="{3921EB4F-45FD-462C-9A94-85B4BFE296F8}"/>
    <cellStyle name="Note 2 4 2 3 2" xfId="23343" xr:uid="{E5557FAB-9EA5-499E-815E-708DE426F0DC}"/>
    <cellStyle name="Note 2 4 2 3 2 2" xfId="31671" xr:uid="{51545AEE-CECE-40D8-9205-2A1C64807197}"/>
    <cellStyle name="Note 2 4 2 3 2 3" xfId="39226" xr:uid="{7C59B928-D98F-49DD-8CC5-6857BD8D1B29}"/>
    <cellStyle name="Note 2 4 2 3 3" xfId="25885" xr:uid="{44E477CF-CEF5-43E0-BA05-1056A155D3A1}"/>
    <cellStyle name="Note 2 4 2 3 3 2" xfId="34841" xr:uid="{135274E3-EE22-4A0B-915B-80502243BF5F}"/>
    <cellStyle name="Note 2 4 2 3 3 3" xfId="41210" xr:uid="{3D81CFE9-8BF4-473E-9F9E-AF6A89F0AEF3}"/>
    <cellStyle name="Note 2 4 2 3 4" xfId="21860" xr:uid="{19774445-FEF3-40E8-9CDB-C5BB74013C33}"/>
    <cellStyle name="Note 2 4 2 3 4 2" xfId="29849" xr:uid="{243A3B78-EE33-4F56-97C2-CA4B2ABA20B9}"/>
    <cellStyle name="Note 2 4 2 3 5" xfId="27917" xr:uid="{3809200F-407E-4C09-BF28-235873E0426D}"/>
    <cellStyle name="Note 2 4 2 3 6" xfId="37216" xr:uid="{9BC3CBBF-E5F8-4EE2-9F35-36449ED4CC8C}"/>
    <cellStyle name="Note 2 4 2 4" xfId="22920" xr:uid="{E5E6E5D6-AC55-465C-BBCC-5B577C67166A}"/>
    <cellStyle name="Note 2 4 2 4 2" xfId="25315" xr:uid="{25BC1911-42DC-47A2-B12F-FAE6D9AD6528}"/>
    <cellStyle name="Note 2 4 2 4 2 2" xfId="34132" xr:uid="{8B53026C-ECF1-4A8D-ABFF-89682CED8424}"/>
    <cellStyle name="Note 2 4 2 4 3" xfId="31140" xr:uid="{3D41B11C-F441-4FD1-B20B-67BCFD645ADF}"/>
    <cellStyle name="Note 2 4 2 4 4" xfId="38570" xr:uid="{F752F6B6-BF18-4BC6-B69E-216E495AD8BC}"/>
    <cellStyle name="Note 2 4 2 5" xfId="24299" xr:uid="{5662DC05-7E66-4184-8BD8-5D314ECD497E}"/>
    <cellStyle name="Note 2 4 2 5 2" xfId="32844" xr:uid="{77238A66-9ED0-4851-A5C6-AD7E65F418AC}"/>
    <cellStyle name="Note 2 4 2 5 3" xfId="40506" xr:uid="{9DC3F7B2-E3B0-4ECC-9EC3-A9D64D33166A}"/>
    <cellStyle name="Note 2 4 2 6" xfId="21323" xr:uid="{F155C621-8A42-40FB-ADE4-C120CB102F6D}"/>
    <cellStyle name="Note 2 4 2 6 2" xfId="29242" xr:uid="{969C9B4E-E185-4767-A992-A52F9F64060F}"/>
    <cellStyle name="Note 2 4 2 7" xfId="27332" xr:uid="{8D2CE2E1-A125-496D-B598-DE13AACB4DBA}"/>
    <cellStyle name="Note 2 4 2 8" xfId="36474" xr:uid="{5496059B-6071-4944-89BC-2CF00E46CDB5}"/>
    <cellStyle name="Note 2 4 2 9" xfId="20118" xr:uid="{A983517D-0B74-4D29-800F-B5E9AC69CD45}"/>
    <cellStyle name="Note 2 4 3" xfId="8451" xr:uid="{DE537183-7858-44C5-95CB-BE600496AD02}"/>
    <cellStyle name="Note 2 4 3 2" xfId="20879" xr:uid="{EF52E767-ECD8-4B33-9654-1E42E0BAEF65}"/>
    <cellStyle name="Note 2 4 3 2 2" xfId="23873" xr:uid="{1F9043D7-3270-407F-8174-17495F2F92AC}"/>
    <cellStyle name="Note 2 4 3 2 2 2" xfId="26559" xr:uid="{87C3F7AD-19A9-42B4-B0B1-8A1CF4470736}"/>
    <cellStyle name="Note 2 4 3 2 2 2 2" xfId="35614" xr:uid="{66744EAF-A579-4947-AF85-CBFEBFA4E5DA}"/>
    <cellStyle name="Note 2 4 3 2 2 3" xfId="32342" xr:uid="{3E8E92DA-653D-45E5-B48A-6CDFF3E4F002}"/>
    <cellStyle name="Note 2 4 3 2 2 4" xfId="39959" xr:uid="{C3D72ED7-966C-465C-A20F-831B1A3584FF}"/>
    <cellStyle name="Note 2 4 3 2 3" xfId="24837" xr:uid="{4FF3FD2E-C378-4652-9239-9EA33E551ED7}"/>
    <cellStyle name="Note 2 4 3 2 3 2" xfId="33584" xr:uid="{D728771A-C461-4284-A45D-E475342005CD}"/>
    <cellStyle name="Note 2 4 3 2 3 3" xfId="41943" xr:uid="{39616CC0-05CA-49D4-9171-FBFEAA5F76CD}"/>
    <cellStyle name="Note 2 4 3 2 4" xfId="22534" xr:uid="{C2A64EA0-EB43-4910-A313-32F1B304BAF1}"/>
    <cellStyle name="Note 2 4 3 2 4 2" xfId="30641" xr:uid="{6B158945-CE80-446D-B2B3-6D26B08A9D84}"/>
    <cellStyle name="Note 2 4 3 2 5" xfId="28665" xr:uid="{A4C8878C-3A79-4032-B449-75B7A5AB9E27}"/>
    <cellStyle name="Note 2 4 3 2 6" xfId="37999" xr:uid="{B0CF8D3A-1865-4EAA-AF3F-4BE019C5A436}"/>
    <cellStyle name="Note 2 4 3 3" xfId="20561" xr:uid="{AB7848EA-BAD6-408B-B34C-1F4C758E233C}"/>
    <cellStyle name="Note 2 4 3 3 2" xfId="23519" xr:uid="{EBF5935B-DEF6-4FA8-8238-9831D7E21A7E}"/>
    <cellStyle name="Note 2 4 3 3 2 2" xfId="31850" xr:uid="{F0BA48AD-FD51-4A6B-8C12-85CB3EBEA216}"/>
    <cellStyle name="Note 2 4 3 3 2 3" xfId="39402" xr:uid="{731AF98A-F361-4304-90D4-20C39D94F58A}"/>
    <cellStyle name="Note 2 4 3 3 3" xfId="26065" xr:uid="{095E2938-6EE6-41B4-B7C7-1D14C8EB7E8B}"/>
    <cellStyle name="Note 2 4 3 3 3 2" xfId="35034" xr:uid="{FB3663E0-014B-44E2-A4D1-D0A083BB91E0}"/>
    <cellStyle name="Note 2 4 3 3 3 3" xfId="41400" xr:uid="{C45B5548-D195-4DD9-A509-09AACFAF8D03}"/>
    <cellStyle name="Note 2 4 3 3 4" xfId="22041" xr:uid="{D46EC613-B423-49A8-92F8-32F75C1C94AD}"/>
    <cellStyle name="Note 2 4 3 3 4 2" xfId="30052" xr:uid="{4D05AED4-9B58-4E15-A788-D8635D88B5C9}"/>
    <cellStyle name="Note 2 4 3 3 5" xfId="28111" xr:uid="{4FF5FB19-11C2-4981-98C4-732A5B2DDAC8}"/>
    <cellStyle name="Note 2 4 3 3 6" xfId="37419" xr:uid="{146F7F71-EAC7-4182-86D8-E3DFB72DA26D}"/>
    <cellStyle name="Note 2 4 3 4" xfId="23044" xr:uid="{DB16BFB1-2415-4334-AC37-3E66FB3853A6}"/>
    <cellStyle name="Note 2 4 3 4 2" xfId="25498" xr:uid="{E8DB2CB4-7960-4FAA-95E0-D5E834F42B1E}"/>
    <cellStyle name="Note 2 4 3 4 2 2" xfId="34329" xr:uid="{00331E5B-1E3B-414B-AFE8-579E46E4F462}"/>
    <cellStyle name="Note 2 4 3 4 3" xfId="31322" xr:uid="{1A7F1FCE-0D7D-40B0-A78B-287CBC27318B}"/>
    <cellStyle name="Note 2 4 3 4 4" xfId="38763" xr:uid="{55F4C2A0-2342-4CD9-B589-813A0C53F724}"/>
    <cellStyle name="Note 2 4 3 5" xfId="24479" xr:uid="{AD4E0250-46E6-447E-B1A8-16676DBCCAEE}"/>
    <cellStyle name="Note 2 4 3 5 2" xfId="33031" xr:uid="{64D37C1B-4EFE-4A13-89A6-BDCD93F20FDB}"/>
    <cellStyle name="Note 2 4 3 5 3" xfId="40690" xr:uid="{8528F183-82FE-4FD4-BC5F-CD164970E94A}"/>
    <cellStyle name="Note 2 4 3 6" xfId="21503" xr:uid="{D66CFA87-41C1-4CF0-B2D3-C40790AED23D}"/>
    <cellStyle name="Note 2 4 3 6 2" xfId="29444" xr:uid="{0CF04826-0118-4709-9ED8-3DBAA071C4F4}"/>
    <cellStyle name="Note 2 4 3 7" xfId="27519" xr:uid="{0AC013F6-263C-4E54-9783-5A8F3262A003}"/>
    <cellStyle name="Note 2 4 3 8" xfId="36675" xr:uid="{98FC206C-7B02-4465-90B2-6B53B75E9422}"/>
    <cellStyle name="Note 2 4 3 9" xfId="20222" xr:uid="{0DD89382-8125-43D5-B4ED-014AC846733E}"/>
    <cellStyle name="Note 2 4 4" xfId="10520" xr:uid="{26FCD014-01A1-4FD1-A4B4-25F8048DA2C3}"/>
    <cellStyle name="Note 2 4 4 2" xfId="12034" xr:uid="{F5736AA3-CCA5-4C15-990E-8506BF1292E5}"/>
    <cellStyle name="Note 2 4 4 2 2" xfId="15612" xr:uid="{6138699A-A625-4BD4-9E4A-3056E8461FBB}"/>
    <cellStyle name="Note 2 4 4 2 2 2" xfId="35236" xr:uid="{C3A07B9E-23AF-43F6-B4EF-2C2E59B7EA93}"/>
    <cellStyle name="Note 2 4 4 2 3" xfId="19139" xr:uid="{F58E3743-4C48-4260-9AAA-6A4E05045974}"/>
    <cellStyle name="Note 2 4 4 2 4" xfId="39589" xr:uid="{9350DAAF-2DC9-48E7-97E9-6EABD77B5370}"/>
    <cellStyle name="Note 2 4 4 3" xfId="14205" xr:uid="{B402DEB8-93DE-4B35-BF35-BABD1BD6AA68}"/>
    <cellStyle name="Note 2 4 4 3 2" xfId="33223" xr:uid="{69DA3766-18F4-4E4A-A1DE-FB909CC4CC6F}"/>
    <cellStyle name="Note 2 4 4 3 3" xfId="41588" xr:uid="{66350FAD-3F27-49C4-9878-4C2C5AB2B02B}"/>
    <cellStyle name="Note 2 4 4 4" xfId="17732" xr:uid="{013BF3A1-8C36-46A4-9539-848EE49E7ED6}"/>
    <cellStyle name="Note 2 4 4 4 2" xfId="30255" xr:uid="{7AB82882-599B-4312-A59A-B0E5AD83D186}"/>
    <cellStyle name="Note 2 4 4 5" xfId="28304" xr:uid="{99FDB735-F5D5-4BFE-A849-4BBFA936016A}"/>
    <cellStyle name="Note 2 4 4 6" xfId="37621" xr:uid="{53C0C45F-D06C-415C-B8E7-358E866344DC}"/>
    <cellStyle name="Note 2 4 5" xfId="6652" xr:uid="{3B08337E-0325-4707-80B7-359E9AB4F7A1}"/>
    <cellStyle name="Note 2 4 5 2" xfId="23193" xr:uid="{E1DC22C4-B93B-485D-9C1A-3429816864C0}"/>
    <cellStyle name="Note 2 4 5 2 2" xfId="31504" xr:uid="{852FA8C3-7F8B-4199-8CAA-ED8075D7A1EA}"/>
    <cellStyle name="Note 2 4 5 2 3" xfId="39062" xr:uid="{05CEBD48-D9DC-475A-BDD6-D7748A855C6B}"/>
    <cellStyle name="Note 2 4 5 3" xfId="25725" xr:uid="{2408F2B0-9DF6-4FFC-B1CC-3B53C2CCEA2C}"/>
    <cellStyle name="Note 2 4 5 3 2" xfId="34652" xr:uid="{58BE561B-B256-4A2F-8D81-7083C5AAB42A}"/>
    <cellStyle name="Note 2 4 5 3 3" xfId="41024" xr:uid="{7F67DC8E-F10F-4E3C-8BEC-541BE2B2435B}"/>
    <cellStyle name="Note 2 4 5 4" xfId="21685" xr:uid="{645E36E2-D927-4AA5-9381-FE9522F58E7C}"/>
    <cellStyle name="Note 2 4 5 4 2" xfId="29650" xr:uid="{59D929E4-5E11-4CC5-BB98-03AA69446A49}"/>
    <cellStyle name="Note 2 4 5 5" xfId="27728" xr:uid="{3B5C105B-CE3B-4778-93A0-D1284E6BFE80}"/>
    <cellStyle name="Note 2 4 5 6" xfId="37018" xr:uid="{40D8D851-DFEB-44CE-8501-4860536B3066}"/>
    <cellStyle name="Note 2 4 5 7" xfId="20348" xr:uid="{A677AB78-8A31-49D5-91A7-C92337C86279}"/>
    <cellStyle name="Note 2 4 6" xfId="22810" xr:uid="{49AF1799-A7E3-4365-AE1E-E84CE3E11878}"/>
    <cellStyle name="Note 2 4 6 2" xfId="25147" xr:uid="{00DDEDDB-7962-4466-9892-D8C1AEF52C92}"/>
    <cellStyle name="Note 2 4 6 2 2" xfId="33951" xr:uid="{94F01053-2A32-4363-A60D-AB55866940CC}"/>
    <cellStyle name="Note 2 4 6 3" xfId="30974" xr:uid="{69D70CB7-4008-45EE-8D2F-3D22B8C6EAFB}"/>
    <cellStyle name="Note 2 4 6 4" xfId="38394" xr:uid="{F3503945-5603-463B-B854-9708FC55C1FE}"/>
    <cellStyle name="Note 2 4 7" xfId="24148" xr:uid="{A1400025-F1DA-420A-AB25-7FEEE1B35945}"/>
    <cellStyle name="Note 2 4 7 2" xfId="32666" xr:uid="{20F72CB7-1305-40B3-A699-0FC520F3C3D8}"/>
    <cellStyle name="Note 2 4 7 3" xfId="40331" xr:uid="{ECFDFA72-0411-4AA2-B88E-5BAD4B7C5DF6}"/>
    <cellStyle name="Note 2 4 8" xfId="21153" xr:uid="{D4D6A21D-C7AA-4179-92F8-FC756554BC55}"/>
    <cellStyle name="Note 2 4 8 2" xfId="29044" xr:uid="{DC42B6BD-3058-45B4-8EC7-7FC896E5E666}"/>
    <cellStyle name="Note 2 4 9" xfId="27155" xr:uid="{5EB2911A-5109-4CEB-A1E7-66F671234AD2}"/>
    <cellStyle name="Note 2 5" xfId="8453" xr:uid="{26B79007-FE80-4F40-BD0D-D955FC5E213B}"/>
    <cellStyle name="Note 2 5 2" xfId="23965" xr:uid="{AF99681E-5D71-4956-827F-693E6ECE4BBA}"/>
    <cellStyle name="Note 2 5 2 2" xfId="26685" xr:uid="{687159F7-A452-421F-AA2F-62ABE25F32F0}"/>
    <cellStyle name="Note 2 5 2 2 2" xfId="35773" xr:uid="{8D444B0E-0F1A-4F00-BBD0-B5118A4C307B}"/>
    <cellStyle name="Note 2 5 2 2 3" xfId="40118" xr:uid="{7F5C62E7-638E-4640-B590-9750ADB4F330}"/>
    <cellStyle name="Note 2 5 2 3" xfId="32462" xr:uid="{1D82087D-0AAE-4296-907C-4F40030B95A9}"/>
    <cellStyle name="Note 2 5 2 3 2" xfId="42102" xr:uid="{9EA4B088-DD3E-48E7-B8E3-6822EACB19E6}"/>
    <cellStyle name="Note 2 5 2 4" xfId="38152" xr:uid="{87455EA2-CCDF-4D04-8FBA-58AF82385B0D}"/>
    <cellStyle name="Note 2 5 3" xfId="25594" xr:uid="{2214D890-A6D2-4A70-A7B4-D907ECC6EAB4}"/>
    <cellStyle name="Note 2 5 3 2" xfId="34475" xr:uid="{3C71D134-F2B2-4B3D-9AEC-9FB91149E7B7}"/>
    <cellStyle name="Note 2 5 3 3" xfId="38906" xr:uid="{A76C1C1F-FDFF-4ACD-855E-5E136A3B31F2}"/>
    <cellStyle name="Note 2 5 4" xfId="24955" xr:uid="{2BD0EC16-0C51-45CD-81EA-4111D5056A09}"/>
    <cellStyle name="Note 2 5 4 2" xfId="33740" xr:uid="{40173AFB-5754-4FE0-906E-D21991DEB77D}"/>
    <cellStyle name="Note 2 5 4 3" xfId="40849" xr:uid="{A9D5BCDE-811D-4C24-82F7-49A2D6565543}"/>
    <cellStyle name="Note 2 5 5" xfId="22674" xr:uid="{559CF5E0-ADAD-4A23-9FFA-9A79EECC7DD9}"/>
    <cellStyle name="Note 2 5 5 2" xfId="30805" xr:uid="{76B89134-AC7E-4542-BAE4-0908CFBA8CF0}"/>
    <cellStyle name="Note 2 5 6" xfId="28825" xr:uid="{E266D5C0-982E-4B13-8161-1C585F4ADA2A}"/>
    <cellStyle name="Note 2 5 7" xfId="36841" xr:uid="{CE5223B8-B4CA-42B6-9579-9D034A001679}"/>
    <cellStyle name="Note 2 5 8" xfId="20953" xr:uid="{6C17D9A1-575D-4029-BFF0-8960307A4565}"/>
    <cellStyle name="Note 2 6" xfId="8753" xr:uid="{2449002C-163B-4A0B-9F33-DE4D0085FDC1}"/>
    <cellStyle name="Note 2 6 2" xfId="9843" xr:uid="{0FD15936-E614-4D5B-9404-AC09DA081742}"/>
    <cellStyle name="Note 2 6 3" xfId="11072" xr:uid="{C2C98958-1D32-4F5B-9033-F7BF1C315B95}"/>
    <cellStyle name="Note 2 6 3 2" xfId="12523" xr:uid="{B4FEE5F1-8062-4123-B78E-2FD19B71BCA4}"/>
    <cellStyle name="Note 2 6 3 2 2" xfId="16096" xr:uid="{B50D9FA6-1358-493E-AC1A-10F936EB5573}"/>
    <cellStyle name="Note 2 6 3 2 3" xfId="19623" xr:uid="{CBB0DCE7-0E82-4722-A0DE-BF80A4200D87}"/>
    <cellStyle name="Note 2 6 3 3" xfId="14668" xr:uid="{CED9918E-57C6-4200-8D53-B50A39E3191D}"/>
    <cellStyle name="Note 2 6 3 4" xfId="18195" xr:uid="{437FF7A4-9462-4F2B-B096-7DA239CBE7DF}"/>
    <cellStyle name="Note 2 7" xfId="10644" xr:uid="{2BB832A4-8CDD-4DCD-81CA-0B0672D2446C}"/>
    <cellStyle name="Note 2 7 2" xfId="12123" xr:uid="{F088C171-E2AE-492B-97B4-C78F170F11B3}"/>
    <cellStyle name="Note 2 7 2 2" xfId="15696" xr:uid="{62E39B55-B88A-4D85-ADA8-A5EDDC2F92FA}"/>
    <cellStyle name="Note 2 7 2 3" xfId="19223" xr:uid="{9518447F-5514-40AE-A7DF-68B706955034}"/>
    <cellStyle name="Note 2 7 3" xfId="14276" xr:uid="{4D0D29CB-6786-4375-A7AE-9F0DA317ED3D}"/>
    <cellStyle name="Note 2 7 4" xfId="17803" xr:uid="{B5CB5F27-E568-44CD-8383-61FE7B8508B9}"/>
    <cellStyle name="Note 2 8" xfId="7097" xr:uid="{09301B52-8635-492E-BE01-6242651DF013}"/>
    <cellStyle name="Note 3" xfId="140" xr:uid="{A469FF99-A6C2-428B-BE71-2E705985E373}"/>
    <cellStyle name="Note 3 10" xfId="4017" xr:uid="{94B25F72-F379-4C63-96AB-B2B883EFB108}"/>
    <cellStyle name="Note 3 10 2" xfId="28905" xr:uid="{4DEF154A-48FC-4AF2-B1E8-7423C3BAC86D}"/>
    <cellStyle name="Note 3 10 3" xfId="21031" xr:uid="{1F315627-2AE1-4648-8269-A1A5A933A03F}"/>
    <cellStyle name="Note 3 10 4" xfId="46022" xr:uid="{20B94AB8-4CDD-4862-95CC-3693EEDB4408}"/>
    <cellStyle name="Note 3 11" xfId="4095" xr:uid="{A3D9374B-A6BF-494D-AA67-48CC7DC15BEA}"/>
    <cellStyle name="Note 3 11 2" xfId="27046" xr:uid="{5F4C8997-178E-40C6-A286-BA45BAA9BBFF}"/>
    <cellStyle name="Note 3 11 3" xfId="46099" xr:uid="{173B8C11-35F7-4959-BDF3-E9C8E4002DFA}"/>
    <cellStyle name="Note 3 12" xfId="4172" xr:uid="{6579F3D5-9318-4F23-9C23-A49906210015}"/>
    <cellStyle name="Note 3 12 2" xfId="36143" xr:uid="{4E821B6F-5547-4341-BB24-93B48C0836FB}"/>
    <cellStyle name="Note 3 12 3" xfId="46176" xr:uid="{52A945B1-F1A2-48D6-B5D8-3CC4D7A3D75D}"/>
    <cellStyle name="Note 3 13" xfId="4249" xr:uid="{9A27F311-6DA2-4868-A0B4-8ECEB3086458}"/>
    <cellStyle name="Note 3 13 2" xfId="46253" xr:uid="{9A906873-CD12-4676-B0BC-D91A01E1CACA}"/>
    <cellStyle name="Note 3 14" xfId="4517" xr:uid="{55659C80-97E6-4A04-B31E-E59C10C712A6}"/>
    <cellStyle name="Note 3 14 2" xfId="46520" xr:uid="{B8AEFA87-0A6C-4E63-87A2-13BD49B1F6F6}"/>
    <cellStyle name="Note 3 15" xfId="5784" xr:uid="{E7E68AEB-C3FD-42E8-9B4B-EE8017DB1436}"/>
    <cellStyle name="Note 3 15 2" xfId="47782" xr:uid="{9E67760E-CF1F-4123-B689-2075C4812315}"/>
    <cellStyle name="Note 3 16" xfId="5911" xr:uid="{2FEB81AA-F581-429D-8971-2712EEB0C813}"/>
    <cellStyle name="Note 3 16 2" xfId="47908" xr:uid="{6E7492E1-3A20-4F7E-B289-AFBE36EBCCD6}"/>
    <cellStyle name="Note 3 17" xfId="6037" xr:uid="{7895D943-94C9-4383-89BA-42A7FA742E86}"/>
    <cellStyle name="Note 3 18" xfId="42462" xr:uid="{778784BF-3B76-40BC-837E-D4243C30EBCC}"/>
    <cellStyle name="Note 3 19" xfId="42538" xr:uid="{6F4250CB-81AB-4E5E-9D88-9953C9C4FD6D}"/>
    <cellStyle name="Note 3 2" xfId="249" xr:uid="{928A1FC6-9072-4F44-B7FF-60CBC2C5F82D}"/>
    <cellStyle name="Note 3 2 10" xfId="5975" xr:uid="{4B92E094-09F9-43FC-A03F-B32370D4C956}"/>
    <cellStyle name="Note 3 2 10 2" xfId="36282" xr:uid="{48DAC2AC-D46A-4FBA-A0AE-B3F623B78EC3}"/>
    <cellStyle name="Note 3 2 10 3" xfId="47972" xr:uid="{26A1412A-A2AD-4687-A81D-373126CC6D2B}"/>
    <cellStyle name="Note 3 2 11" xfId="6272" xr:uid="{51328E0D-6BA3-440A-AFF4-3A5BB4A50655}"/>
    <cellStyle name="Note 3 2 12" xfId="42595" xr:uid="{63705544-7957-4681-BB57-657268F7F74A}"/>
    <cellStyle name="Note 3 2 13" xfId="48129" xr:uid="{5C18171E-3EAB-415A-AA8A-7415B293813B}"/>
    <cellStyle name="Note 3 2 2" xfId="708" xr:uid="{C4844951-8A04-4511-82B0-BD84355BFBDC}"/>
    <cellStyle name="Note 3 2 2 10" xfId="42855" xr:uid="{6A820D06-3CD1-441D-807E-3D97AC81FE83}"/>
    <cellStyle name="Note 3 2 2 2" xfId="1014" xr:uid="{F75E03C3-A68F-43FC-98C1-AC0D558A33CB}"/>
    <cellStyle name="Note 3 2 2 2 2" xfId="2156" xr:uid="{46E9AC12-A56C-4540-8768-FD12AE395102}"/>
    <cellStyle name="Note 3 2 2 2 2 2" xfId="3919" xr:uid="{6675DBD7-F2DF-4A36-BC3A-E207C1F314DB}"/>
    <cellStyle name="Note 3 2 2 2 2 2 2" xfId="35426" xr:uid="{64A147A5-3E2E-4431-9EDF-D3F68FDFF924}"/>
    <cellStyle name="Note 3 2 2 2 2 2 3" xfId="26382" xr:uid="{62DA68BF-5DF2-434D-B8FD-20B98039CA65}"/>
    <cellStyle name="Note 3 2 2 2 2 2 4" xfId="45944" xr:uid="{7E4A89C0-9414-4043-8659-E24195123262}"/>
    <cellStyle name="Note 3 2 2 2 2 3" xfId="5290" xr:uid="{E8C31171-4B6C-4771-AAC3-5A55BE6F09F3}"/>
    <cellStyle name="Note 3 2 2 2 2 3 2" xfId="32166" xr:uid="{DA966A8E-8D86-4137-B0E1-DA7B67531A13}"/>
    <cellStyle name="Note 3 2 2 2 2 3 3" xfId="47293" xr:uid="{BD91FEBD-6817-4A5D-8091-E9D6C1761BDA}"/>
    <cellStyle name="Note 3 2 2 2 2 4" xfId="39775" xr:uid="{854662DD-CCF9-4C91-AFBB-6BA74457F47A}"/>
    <cellStyle name="Note 3 2 2 2 2 5" xfId="23752" xr:uid="{057B8514-CA6D-42A2-AF0F-55336CFBE577}"/>
    <cellStyle name="Note 3 2 2 2 2 6" xfId="9726" xr:uid="{0C4B56D0-BF41-44D3-ABE0-770753D80A9D}"/>
    <cellStyle name="Note 3 2 2 2 2 7" xfId="44203" xr:uid="{DE600D42-2F3E-47FF-B941-5052F48126C2}"/>
    <cellStyle name="Note 3 2 2 2 3" xfId="1597" xr:uid="{D15834B0-49CA-4C29-BCE2-E53820EB73DB}"/>
    <cellStyle name="Note 3 2 2 2 3 2" xfId="3404" xr:uid="{016380A6-4F1C-4D8E-9A18-71FFECD1931D}"/>
    <cellStyle name="Note 3 2 2 2 3 2 2" xfId="33405" xr:uid="{FDA0FD8F-86B9-48D2-B20E-5920E20B41B1}"/>
    <cellStyle name="Note 3 2 2 2 3 2 3" xfId="45429" xr:uid="{CC572150-E679-42E7-A702-16F88EFA382F}"/>
    <cellStyle name="Note 3 2 2 2 3 3" xfId="41767" xr:uid="{5C585184-23F4-40BF-8394-4094A20D7AF3}"/>
    <cellStyle name="Note 3 2 2 2 3 4" xfId="13400" xr:uid="{1733F55F-3DCE-4C37-8054-95EDD6C5FA8B}"/>
    <cellStyle name="Note 3 2 2 2 3 5" xfId="43688" xr:uid="{339F0D0B-4B3B-453C-B629-0868ECAAFDD5}"/>
    <cellStyle name="Note 3 2 2 2 4" xfId="2826" xr:uid="{61953A28-5581-408B-ADDE-239ECD1D6183}"/>
    <cellStyle name="Note 3 2 2 2 4 2" xfId="30449" xr:uid="{52814DF5-5AFB-4C3C-8249-32BB81F8BCB4}"/>
    <cellStyle name="Note 3 2 2 2 4 3" xfId="16936" xr:uid="{602AC1FD-D698-450C-9B80-40E3CAE854F6}"/>
    <cellStyle name="Note 3 2 2 2 4 4" xfId="44851" xr:uid="{1D13C4E9-9756-470F-95EB-A77FAAA54D11}"/>
    <cellStyle name="Note 3 2 2 2 5" xfId="4775" xr:uid="{C50A6B8E-C39A-4905-AD62-73580A434492}"/>
    <cellStyle name="Note 3 2 2 2 5 2" xfId="28486" xr:uid="{58695AFA-B5C8-4848-BAE6-5C6FB7906683}"/>
    <cellStyle name="Note 3 2 2 2 5 3" xfId="46778" xr:uid="{D9E7E956-9250-4C17-BD99-C7C5530803E3}"/>
    <cellStyle name="Note 3 2 2 2 6" xfId="5787" xr:uid="{F00488E2-75CD-4CFA-BBDF-5701B704A056}"/>
    <cellStyle name="Note 3 2 2 2 6 2" xfId="37807" xr:uid="{0A42BA36-2E2D-42A4-8F85-C994071B5CF3}"/>
    <cellStyle name="Note 3 2 2 2 6 3" xfId="47785" xr:uid="{E9FEFE28-4D0C-447E-873B-E4501ED2AF0A}"/>
    <cellStyle name="Note 3 2 2 2 7" xfId="6860" xr:uid="{A11D65A4-623D-4222-A93C-1BDF381EB5C9}"/>
    <cellStyle name="Note 3 2 2 2 8" xfId="43110" xr:uid="{84ADA37D-C3D4-4DA3-9073-83EF0C30D035}"/>
    <cellStyle name="Note 3 2 2 3" xfId="1905" xr:uid="{4731F064-E223-4410-9146-AA959BD8CB84}"/>
    <cellStyle name="Note 3 2 2 3 2" xfId="3670" xr:uid="{99AA3505-25A0-4C18-BE20-29DE9A1FA471}"/>
    <cellStyle name="Note 3 2 2 3 2 2" xfId="16180" xr:uid="{90B750E4-FBBE-4C6E-9173-91FE676C4974}"/>
    <cellStyle name="Note 3 2 2 3 2 3" xfId="19707" xr:uid="{2CC33DC3-EA78-4A5E-93A4-99C1F4788A92}"/>
    <cellStyle name="Note 3 2 2 3 2 4" xfId="12607" xr:uid="{B211ED45-8300-4556-80F8-4FAC9EE2F15D}"/>
    <cellStyle name="Note 3 2 2 3 2 5" xfId="45695" xr:uid="{86A876E5-365E-4488-AC7A-8EB32C90EF63}"/>
    <cellStyle name="Note 3 2 2 3 3" xfId="5041" xr:uid="{B198D7C0-3DE9-4780-8442-28705390DF3B}"/>
    <cellStyle name="Note 3 2 2 3 3 2" xfId="34845" xr:uid="{5009E2BC-6E18-49DB-8F5B-27B70C701B01}"/>
    <cellStyle name="Note 3 2 2 3 3 3" xfId="41214" xr:uid="{4FDDD56B-9772-4C84-96F5-4226150B90D2}"/>
    <cellStyle name="Note 3 2 2 3 3 4" xfId="13728" xr:uid="{57FF9C01-696D-4CBD-A8F9-E6C679718F3B}"/>
    <cellStyle name="Note 3 2 2 3 3 5" xfId="47044" xr:uid="{6956B84B-9DB5-45A1-84AC-E2890660F49A}"/>
    <cellStyle name="Note 3 2 2 3 4" xfId="17264" xr:uid="{8EF37F84-0BE9-4E48-939B-669A9C12AE59}"/>
    <cellStyle name="Note 3 2 2 3 4 2" xfId="29853" xr:uid="{A004C836-DEF0-4E49-A010-93D6C9071397}"/>
    <cellStyle name="Note 3 2 2 3 5" xfId="27921" xr:uid="{5F851D43-26A3-4956-883C-74C4A34FAFAD}"/>
    <cellStyle name="Note 3 2 2 3 6" xfId="37220" xr:uid="{0D1235F1-BEC4-45C1-9ADA-3ACB5DB8BB5E}"/>
    <cellStyle name="Note 3 2 2 3 7" xfId="7289" xr:uid="{4CA69188-B439-440D-AA6C-3EDA135B0915}"/>
    <cellStyle name="Note 3 2 2 3 8" xfId="43954" xr:uid="{146A339F-0EE4-4774-B3AB-07557878A244}"/>
    <cellStyle name="Note 3 2 2 4" xfId="1341" xr:uid="{F9C7173B-4A81-4AB2-A0E5-FD80847BB3B4}"/>
    <cellStyle name="Note 3 2 2 4 2" xfId="3148" xr:uid="{470B1D9C-0B0B-4656-93DD-3DCF3E8576DB}"/>
    <cellStyle name="Note 3 2 2 4 2 2" xfId="34136" xr:uid="{B0138936-4C8F-4D7F-B6DD-CE81D4C19895}"/>
    <cellStyle name="Note 3 2 2 4 2 3" xfId="25319" xr:uid="{50FCF102-47EC-400F-B117-CC735A979078}"/>
    <cellStyle name="Note 3 2 2 4 2 4" xfId="45173" xr:uid="{FD3B0AA0-54EA-43E3-8419-8E0D782537F3}"/>
    <cellStyle name="Note 3 2 2 4 3" xfId="31144" xr:uid="{DB51C682-99AC-48EC-AF2D-122771759549}"/>
    <cellStyle name="Note 3 2 2 4 4" xfId="38574" xr:uid="{A3277D02-E6DB-4BD4-BBDD-EC010A2E94B3}"/>
    <cellStyle name="Note 3 2 2 4 5" xfId="22923" xr:uid="{BD9C94E1-F0B3-4D56-8ED2-85690BB390DF}"/>
    <cellStyle name="Note 3 2 2 4 6" xfId="9011" xr:uid="{3DCCDA5B-9CFC-4E69-BE01-8B34A8A8F42F}"/>
    <cellStyle name="Note 3 2 2 4 7" xfId="43432" xr:uid="{C24481C2-C2EB-48EA-88EE-7E5D8B455C69}"/>
    <cellStyle name="Note 3 2 2 5" xfId="2571" xr:uid="{AA24A7CC-1DD6-4397-86AE-8150C14C208D}"/>
    <cellStyle name="Note 3 2 2 5 2" xfId="32848" xr:uid="{F720C36A-6EF4-4ADE-8E5A-7D04BC5D00C7}"/>
    <cellStyle name="Note 3 2 2 5 3" xfId="40510" xr:uid="{EA088F22-6A9F-4B72-BACE-11C1A36C3331}"/>
    <cellStyle name="Note 3 2 2 5 4" xfId="13104" xr:uid="{F5C01B35-B5CC-4019-8778-E72AB3D098AF}"/>
    <cellStyle name="Note 3 2 2 5 5" xfId="44596" xr:uid="{EF7A6F70-92A4-4145-8A91-2F0303A63E57}"/>
    <cellStyle name="Note 3 2 2 6" xfId="4519" xr:uid="{6C7AAFE0-AE71-422C-BB31-334841B6EF45}"/>
    <cellStyle name="Note 3 2 2 6 2" xfId="29246" xr:uid="{9BCA19C5-3703-4ACB-97DA-460B7AC97AA7}"/>
    <cellStyle name="Note 3 2 2 6 3" xfId="16686" xr:uid="{5EC8928F-452C-4C36-968E-11EE9CC4412E}"/>
    <cellStyle name="Note 3 2 2 6 4" xfId="46522" xr:uid="{84C85D4C-5F6F-47E7-8121-A00CEB6D739B}"/>
    <cellStyle name="Note 3 2 2 7" xfId="5786" xr:uid="{051B64D9-0550-44F5-A74C-FD4AA945001F}"/>
    <cellStyle name="Note 3 2 2 7 2" xfId="27336" xr:uid="{940F50BA-D491-46E2-A474-DE3619AD1D13}"/>
    <cellStyle name="Note 3 2 2 7 3" xfId="47784" xr:uid="{3F933A1A-EB2B-41D7-94A6-108C86172723}"/>
    <cellStyle name="Note 3 2 2 8" xfId="36478" xr:uid="{C1E07CCB-0BB2-4836-AC66-83FBDDA4AF3C}"/>
    <cellStyle name="Note 3 2 2 9" xfId="6273" xr:uid="{BC23F8BA-6EA9-459C-B6DE-C392CC5F69D7}"/>
    <cellStyle name="Note 3 2 3" xfId="709" xr:uid="{11B65822-DEC3-49C3-A81A-339AE0F38B3C}"/>
    <cellStyle name="Note 3 2 3 10" xfId="42856" xr:uid="{DF065860-740A-4281-9AFA-1C7FE7DA962E}"/>
    <cellStyle name="Note 3 2 3 2" xfId="1015" xr:uid="{640DAD77-D8CD-400E-B0CE-D7D34F093259}"/>
    <cellStyle name="Note 3 2 3 2 2" xfId="2157" xr:uid="{49F462EB-CDFE-4825-B158-6E031A3E34CF}"/>
    <cellStyle name="Note 3 2 3 2 2 2" xfId="3920" xr:uid="{6DE1A25B-9977-472E-BD4E-B7BD580F0D15}"/>
    <cellStyle name="Note 3 2 3 2 2 2 2" xfId="35618" xr:uid="{BD8DED6C-BB9C-4D8E-A656-A5D9F84A0C3B}"/>
    <cellStyle name="Note 3 2 3 2 2 2 3" xfId="15525" xr:uid="{6B8D92E3-2B63-425B-AB18-8B9F7594C161}"/>
    <cellStyle name="Note 3 2 3 2 2 2 4" xfId="45945" xr:uid="{C2F43380-4748-437C-A08B-527E542A95A7}"/>
    <cellStyle name="Note 3 2 3 2 2 3" xfId="5291" xr:uid="{4747B00C-64E3-4B24-B071-616069D0CB8E}"/>
    <cellStyle name="Note 3 2 3 2 2 3 2" xfId="19052" xr:uid="{FE305944-0D43-4BE9-B146-F1225B1CB78E}"/>
    <cellStyle name="Note 3 2 3 2 2 3 3" xfId="47294" xr:uid="{7EE37659-68BB-408E-8ABC-B8893F2F78F7}"/>
    <cellStyle name="Note 3 2 3 2 2 4" xfId="39963" xr:uid="{4AF94188-A8D0-47DA-9210-FBC5820FA500}"/>
    <cellStyle name="Note 3 2 3 2 2 5" xfId="11947" xr:uid="{B344A660-B0C2-46EE-9EF8-39F95D41CB29}"/>
    <cellStyle name="Note 3 2 3 2 2 6" xfId="44204" xr:uid="{F8A542F8-4FC3-4C82-B63A-DB16FEAAF479}"/>
    <cellStyle name="Note 3 2 3 2 3" xfId="1598" xr:uid="{32172173-E7DA-4EB2-BAD4-AF78883899D0}"/>
    <cellStyle name="Note 3 2 3 2 3 2" xfId="3405" xr:uid="{3B6334D9-2D12-4AF4-981E-FC04756C52BA}"/>
    <cellStyle name="Note 3 2 3 2 3 2 2" xfId="33588" xr:uid="{5EE4B491-9B75-443B-B761-AB72E270FF4F}"/>
    <cellStyle name="Note 3 2 3 2 3 2 3" xfId="45430" xr:uid="{C4EAE04F-7F35-436F-8307-28B0715AF63A}"/>
    <cellStyle name="Note 3 2 3 2 3 3" xfId="41947" xr:uid="{8F580744-4084-49F5-B8BC-89B331662A98}"/>
    <cellStyle name="Note 3 2 3 2 3 4" xfId="13401" xr:uid="{0FBFD544-6383-4ABF-A4FC-DC3B3D29E9B1}"/>
    <cellStyle name="Note 3 2 3 2 3 5" xfId="43689" xr:uid="{9F1F3A90-2D6E-4A96-A7D4-CDC9294360D1}"/>
    <cellStyle name="Note 3 2 3 2 4" xfId="2827" xr:uid="{2B52BB36-47A8-4436-AA4B-099A84E6EC06}"/>
    <cellStyle name="Note 3 2 3 2 4 2" xfId="30645" xr:uid="{2C3D0262-77E1-47F0-B94C-D985A19C16AA}"/>
    <cellStyle name="Note 3 2 3 2 4 3" xfId="16937" xr:uid="{67DB6C57-326C-44C8-91C1-06FAE79955F0}"/>
    <cellStyle name="Note 3 2 3 2 4 4" xfId="44852" xr:uid="{1A5DBD27-40C1-415D-959D-246669623E26}"/>
    <cellStyle name="Note 3 2 3 2 5" xfId="4776" xr:uid="{20B011AE-29B5-4F9E-A18D-75A515D3CE8D}"/>
    <cellStyle name="Note 3 2 3 2 5 2" xfId="28669" xr:uid="{70B08C0F-F4A0-453E-A6ED-C76658208904}"/>
    <cellStyle name="Note 3 2 3 2 5 3" xfId="46779" xr:uid="{DF2DCC1E-1F8C-46F7-9AEA-A1820976937B}"/>
    <cellStyle name="Note 3 2 3 2 6" xfId="5789" xr:uid="{6E82C43E-9618-48F7-988B-5F827ACE39AC}"/>
    <cellStyle name="Note 3 2 3 2 6 2" xfId="38003" xr:uid="{A53C8212-4E50-4CC4-BD61-A5F8EBECCE86}"/>
    <cellStyle name="Note 3 2 3 2 6 3" xfId="47787" xr:uid="{52D3189B-087F-4B57-825E-785103A6F3FC}"/>
    <cellStyle name="Note 3 2 3 2 7" xfId="6861" xr:uid="{17730B0B-7488-4B3D-BC28-CC0682EE9718}"/>
    <cellStyle name="Note 3 2 3 2 8" xfId="43111" xr:uid="{09004EA8-C6D6-4589-BC38-B828EE23774D}"/>
    <cellStyle name="Note 3 2 3 3" xfId="1906" xr:uid="{B10CE5BA-B2BE-4868-BE05-7AB3064E8EC2}"/>
    <cellStyle name="Note 3 2 3 3 2" xfId="3671" xr:uid="{C0D40DDF-0241-4F54-9EDD-DB3676566569}"/>
    <cellStyle name="Note 3 2 3 3 2 2" xfId="31853" xr:uid="{CFD7F7A7-626A-4F9A-A02C-2E35997196C4}"/>
    <cellStyle name="Note 3 2 3 3 2 3" xfId="39405" xr:uid="{9DC6A2F8-FCFC-41AD-A520-3FDB53BE90D8}"/>
    <cellStyle name="Note 3 2 3 3 2 4" xfId="13729" xr:uid="{C517712C-C5AF-4D5F-9BCC-E410837B35C5}"/>
    <cellStyle name="Note 3 2 3 3 2 5" xfId="45696" xr:uid="{C59D0BDA-5AC5-4895-964D-FECD6687979D}"/>
    <cellStyle name="Note 3 2 3 3 3" xfId="5042" xr:uid="{0EE7BDC2-67B5-44E2-AC01-A1DF6D3724F1}"/>
    <cellStyle name="Note 3 2 3 3 3 2" xfId="35038" xr:uid="{937DC8C3-5E0E-49B0-B70C-B244DD7AB95B}"/>
    <cellStyle name="Note 3 2 3 3 3 3" xfId="41404" xr:uid="{E63C854E-C296-4C9C-BD08-3E0BDDC42306}"/>
    <cellStyle name="Note 3 2 3 3 3 4" xfId="17265" xr:uid="{0E8F8F8E-0144-4959-9830-604CFF42ABC5}"/>
    <cellStyle name="Note 3 2 3 3 3 5" xfId="47045" xr:uid="{4E4EF804-DEB5-4D9D-8C77-BB683EF5E36D}"/>
    <cellStyle name="Note 3 2 3 3 4" xfId="22044" xr:uid="{16F59791-F5B9-4079-9D02-4A33E822564E}"/>
    <cellStyle name="Note 3 2 3 3 4 2" xfId="30056" xr:uid="{001D222A-6961-4C3B-9B5E-98AD0FFF7B4D}"/>
    <cellStyle name="Note 3 2 3 3 5" xfId="28115" xr:uid="{7447C5C5-4F83-4295-AD51-E5401262FC70}"/>
    <cellStyle name="Note 3 2 3 3 6" xfId="37423" xr:uid="{D234CA79-1545-467D-AFC9-D9EC8B0D1186}"/>
    <cellStyle name="Note 3 2 3 3 7" xfId="7290" xr:uid="{E851BBA2-E54B-4C3F-858C-23CAA8306A1B}"/>
    <cellStyle name="Note 3 2 3 3 8" xfId="43955" xr:uid="{E69A0871-7312-4451-9CA4-54FA72B30A8D}"/>
    <cellStyle name="Note 3 2 3 4" xfId="1342" xr:uid="{2FF0619A-34D7-4006-B516-9A31EC6EB62F}"/>
    <cellStyle name="Note 3 2 3 4 2" xfId="3149" xr:uid="{6DF642A3-8D10-466B-AD33-99A67CDD708C}"/>
    <cellStyle name="Note 3 2 3 4 2 2" xfId="34333" xr:uid="{4331F51A-8129-4A88-AD5E-4E775A948307}"/>
    <cellStyle name="Note 3 2 3 4 2 3" xfId="25501" xr:uid="{3D8EC2BA-AB78-4B7A-AABB-711F8839A183}"/>
    <cellStyle name="Note 3 2 3 4 2 4" xfId="45174" xr:uid="{57ACA875-0513-4FF0-88D5-02B3D669B91D}"/>
    <cellStyle name="Note 3 2 3 4 3" xfId="31325" xr:uid="{90252A81-CE8F-4A6B-B634-B6D65F514456}"/>
    <cellStyle name="Note 3 2 3 4 4" xfId="38767" xr:uid="{7963A299-3339-48FD-B5BE-55019BE7B028}"/>
    <cellStyle name="Note 3 2 3 4 5" xfId="13105" xr:uid="{924119FD-588B-4617-9D62-D3E415B3FEC0}"/>
    <cellStyle name="Note 3 2 3 4 6" xfId="43433" xr:uid="{C08F3BBF-00D3-4442-8D72-27FC0505F1DD}"/>
    <cellStyle name="Note 3 2 3 5" xfId="2572" xr:uid="{A02CCC56-50A1-4160-AA64-E6A8C6F90D72}"/>
    <cellStyle name="Note 3 2 3 5 2" xfId="33035" xr:uid="{688AA2AF-A31B-45AE-86A3-F36AE24BD829}"/>
    <cellStyle name="Note 3 2 3 5 3" xfId="40694" xr:uid="{6F59D11D-9AED-4D5A-9410-8C2F91EA630F}"/>
    <cellStyle name="Note 3 2 3 5 4" xfId="16687" xr:uid="{8A3B5383-3F7E-46E6-850D-70DB4C51D4D8}"/>
    <cellStyle name="Note 3 2 3 5 5" xfId="44597" xr:uid="{37A317EE-2A4D-498E-A434-DCBB2568FC5B}"/>
    <cellStyle name="Note 3 2 3 6" xfId="4520" xr:uid="{A414F9BA-ECD4-4CF1-AF1E-2BB484AFD31D}"/>
    <cellStyle name="Note 3 2 3 6 2" xfId="29448" xr:uid="{2F0E6CB2-9ED9-4C0F-AAC3-D1887554D7CE}"/>
    <cellStyle name="Note 3 2 3 6 3" xfId="21506" xr:uid="{791088AA-92B8-4E37-A023-0193B1EFFBE2}"/>
    <cellStyle name="Note 3 2 3 6 4" xfId="46523" xr:uid="{4DF17233-8EE9-4AE6-B893-306D964A16A7}"/>
    <cellStyle name="Note 3 2 3 7" xfId="5788" xr:uid="{CB74A562-1565-45CB-B7BD-01B3927FAD13}"/>
    <cellStyle name="Note 3 2 3 7 2" xfId="27523" xr:uid="{F8D84062-5860-4212-8442-876C72B3DE07}"/>
    <cellStyle name="Note 3 2 3 7 3" xfId="47786" xr:uid="{79AD8C5E-BAEC-4FD7-9806-B5B944504DEC}"/>
    <cellStyle name="Note 3 2 3 8" xfId="36679" xr:uid="{26C69729-9F75-439F-92DA-82ACFEDF70AC}"/>
    <cellStyle name="Note 3 2 3 9" xfId="6274" xr:uid="{84B03752-553C-4003-A53B-B43920F01D17}"/>
    <cellStyle name="Note 3 2 4" xfId="1013" xr:uid="{939DD857-ED28-444B-86D2-04A9EE55F2B7}"/>
    <cellStyle name="Note 3 2 4 2" xfId="2155" xr:uid="{FD466850-F1A9-4C4A-9462-E077A0B8BF5B}"/>
    <cellStyle name="Note 3 2 4 2 2" xfId="3918" xr:uid="{FEE6845C-5E77-484D-8676-2DE690DB502B}"/>
    <cellStyle name="Note 3 2 4 2 2 2" xfId="35240" xr:uid="{A67D73EB-9F6C-4255-8850-6C6C3DDAB147}"/>
    <cellStyle name="Note 3 2 4 2 2 3" xfId="15780" xr:uid="{A7B2C759-F611-43FD-B233-8BB431D09B3A}"/>
    <cellStyle name="Note 3 2 4 2 2 4" xfId="45943" xr:uid="{CEF5427E-ED9A-43A4-BC19-DDF00C930035}"/>
    <cellStyle name="Note 3 2 4 2 3" xfId="5289" xr:uid="{EB21CD2D-FEF4-40B1-9BF5-2B735852448B}"/>
    <cellStyle name="Note 3 2 4 2 3 2" xfId="19307" xr:uid="{907C1053-61D5-4AB9-AF72-C31DD75DCFFA}"/>
    <cellStyle name="Note 3 2 4 2 3 3" xfId="47292" xr:uid="{D2B2099E-5F34-4E31-8C6A-CDA810C1DE17}"/>
    <cellStyle name="Note 3 2 4 2 4" xfId="39593" xr:uid="{E7DB39F4-F78D-47C5-8712-9FF7CA769C4C}"/>
    <cellStyle name="Note 3 2 4 2 5" xfId="12207" xr:uid="{E2CC7E35-AB69-4DF2-AE2E-A463CEE83F88}"/>
    <cellStyle name="Note 3 2 4 2 6" xfId="44202" xr:uid="{6E0695B5-429F-494D-941E-90C2B9A89133}"/>
    <cellStyle name="Note 3 2 4 3" xfId="1596" xr:uid="{E6F8B47F-E30D-4AE2-A7F9-1378172FBAFF}"/>
    <cellStyle name="Note 3 2 4 3 2" xfId="3403" xr:uid="{6133F2AE-BE5A-4204-8322-CA5AD67D252C}"/>
    <cellStyle name="Note 3 2 4 3 2 2" xfId="14359" xr:uid="{55BF8421-357E-4412-8425-3228EE70F2D1}"/>
    <cellStyle name="Note 3 2 4 3 2 3" xfId="45428" xr:uid="{B7E78876-32AA-4DBC-B94C-9091A64D3980}"/>
    <cellStyle name="Note 3 2 4 3 3" xfId="17886" xr:uid="{1B902C54-6546-4F9C-9808-3481727A814B}"/>
    <cellStyle name="Note 3 2 4 3 4" xfId="10727" xr:uid="{496553A2-1A46-4981-BB18-3B4837D81C3A}"/>
    <cellStyle name="Note 3 2 4 3 5" xfId="43687" xr:uid="{A19BE3EB-61CA-4995-96BF-2C0C1063DFC7}"/>
    <cellStyle name="Note 3 2 4 4" xfId="2825" xr:uid="{0BD23FAF-FD85-4A10-9CD2-EA9B61B7AD61}"/>
    <cellStyle name="Note 3 2 4 4 2" xfId="30259" xr:uid="{67D6CCD2-9506-4D84-A76B-69A1FEEC0576}"/>
    <cellStyle name="Note 3 2 4 4 3" xfId="13399" xr:uid="{92693494-BED2-464C-9D8D-5412BCF3250A}"/>
    <cellStyle name="Note 3 2 4 4 4" xfId="44850" xr:uid="{5A2C5B23-490D-494A-A523-7E2AD0D18EAF}"/>
    <cellStyle name="Note 3 2 4 5" xfId="4774" xr:uid="{85A86CF2-90E5-404D-8498-22B5156EA6AD}"/>
    <cellStyle name="Note 3 2 4 5 2" xfId="16935" xr:uid="{219B669C-6DC1-4904-8903-D6CA3AB6945A}"/>
    <cellStyle name="Note 3 2 4 5 3" xfId="46777" xr:uid="{8A4A5803-B8D2-45A8-88B7-604965D42712}"/>
    <cellStyle name="Note 3 2 4 6" xfId="5790" xr:uid="{0EAB8192-1D52-4C02-A466-E3C64841B26F}"/>
    <cellStyle name="Note 3 2 4 6 2" xfId="37625" xr:uid="{94927240-0663-40CD-ABDB-E9BBBDF25473}"/>
    <cellStyle name="Note 3 2 4 6 3" xfId="47788" xr:uid="{9F08F1C9-66D4-4CD0-B43D-E0AC117646E8}"/>
    <cellStyle name="Note 3 2 4 7" xfId="6859" xr:uid="{C00588AC-5D48-44D7-AA0A-2102A8C41CD1}"/>
    <cellStyle name="Note 3 2 4 8" xfId="43109" xr:uid="{182E9664-8182-481E-984F-DE377744A7BD}"/>
    <cellStyle name="Note 3 2 5" xfId="707" xr:uid="{73E12726-A766-402E-B472-9B8C2768278B}"/>
    <cellStyle name="Note 3 2 5 2" xfId="1904" xr:uid="{0FE2C045-05AB-459B-8645-AA5669CDD963}"/>
    <cellStyle name="Note 3 2 5 2 2" xfId="3669" xr:uid="{087F5A81-ABFF-4762-838B-1C7A71AD5007}"/>
    <cellStyle name="Note 3 2 5 2 2 2" xfId="31508" xr:uid="{DA1BBCB3-113B-4D9D-A690-773E96285A48}"/>
    <cellStyle name="Note 3 2 5 2 2 3" xfId="45694" xr:uid="{AC81C7EB-600B-476C-B8D1-6449DC839FC0}"/>
    <cellStyle name="Note 3 2 5 2 3" xfId="39066" xr:uid="{14AE49E3-006F-4C53-B1BB-AF8CFE9D973D}"/>
    <cellStyle name="Note 3 2 5 2 4" xfId="13727" xr:uid="{4F455BA1-2EDF-45B3-8BE6-A0DFC83931CB}"/>
    <cellStyle name="Note 3 2 5 2 5" xfId="43953" xr:uid="{4F164608-2640-46C7-9A4C-67637521A8AF}"/>
    <cellStyle name="Note 3 2 5 3" xfId="2570" xr:uid="{0FD7AF38-DF56-4C63-9620-E38DDB274A24}"/>
    <cellStyle name="Note 3 2 5 3 2" xfId="34656" xr:uid="{8D24411C-AD84-48F6-886C-13001F4AEE09}"/>
    <cellStyle name="Note 3 2 5 3 3" xfId="41028" xr:uid="{32917CBE-CD85-4F8D-97B5-D903D0EE7D04}"/>
    <cellStyle name="Note 3 2 5 3 4" xfId="17263" xr:uid="{51BB4813-B202-4116-815E-5FBE9E3B398B}"/>
    <cellStyle name="Note 3 2 5 3 5" xfId="44595" xr:uid="{1126A961-7650-4B23-9594-0904BE9170C8}"/>
    <cellStyle name="Note 3 2 5 4" xfId="5040" xr:uid="{1626C3D5-5EED-4D35-ADBB-247DBEA2196A}"/>
    <cellStyle name="Note 3 2 5 4 2" xfId="29654" xr:uid="{5588FFEC-A2CD-4AAC-99EF-150C42318CF8}"/>
    <cellStyle name="Note 3 2 5 4 3" xfId="21689" xr:uid="{6C9E9C51-80B7-4894-A687-2494968C874E}"/>
    <cellStyle name="Note 3 2 5 4 4" xfId="47043" xr:uid="{72D1B6DD-666F-4BEA-A6DB-66A4E9B93AE4}"/>
    <cellStyle name="Note 3 2 5 5" xfId="27732" xr:uid="{5F9D39EF-7DC9-47E1-9FA9-05BEC2273213}"/>
    <cellStyle name="Note 3 2 5 6" xfId="37022" xr:uid="{02E4ADFF-E940-4211-B378-69AD85FF3425}"/>
    <cellStyle name="Note 3 2 5 7" xfId="7288" xr:uid="{D584C43A-42D8-4210-AA08-24E318B1E398}"/>
    <cellStyle name="Note 3 2 5 8" xfId="42854" xr:uid="{5045C8EA-D5A6-4552-94DF-739A9D68185D}"/>
    <cellStyle name="Note 3 2 6" xfId="1340" xr:uid="{2AC9EA45-A8ED-429F-9158-7C66446E9BE8}"/>
    <cellStyle name="Note 3 2 6 2" xfId="3147" xr:uid="{66440515-D3FF-4315-BB63-73C477934D0C}"/>
    <cellStyle name="Note 3 2 6 2 2" xfId="33955" xr:uid="{BF1AC244-EFAC-49B0-9935-BA8971C5BF1A}"/>
    <cellStyle name="Note 3 2 6 2 3" xfId="25150" xr:uid="{BBE98B14-9CD7-4D00-B18D-871E631ADB4D}"/>
    <cellStyle name="Note 3 2 6 2 4" xfId="45172" xr:uid="{AC14FA9D-8775-459A-9A1B-DDDC4534A363}"/>
    <cellStyle name="Note 3 2 6 3" xfId="30977" xr:uid="{43E45D08-AD95-4FEA-869D-E7E0A72F561F}"/>
    <cellStyle name="Note 3 2 6 4" xfId="38398" xr:uid="{C007A278-9156-4BE6-B577-0FE48578E3DA}"/>
    <cellStyle name="Note 3 2 6 5" xfId="22813" xr:uid="{C7718C80-CFEB-4204-81C4-87CDAD6A21DA}"/>
    <cellStyle name="Note 3 2 6 6" xfId="8454" xr:uid="{FE556FB4-D6A4-45D2-8500-8BC806C07310}"/>
    <cellStyle name="Note 3 2 6 7" xfId="43431" xr:uid="{A528A966-B7EA-4962-B5F5-CC65FE5D0121}"/>
    <cellStyle name="Note 3 2 7" xfId="2311" xr:uid="{B48C8B23-7738-4B0A-A355-0E6E7A1AE240}"/>
    <cellStyle name="Note 3 2 7 2" xfId="32670" xr:uid="{0F8883FF-D80C-4FDF-9B92-5B971EBB6593}"/>
    <cellStyle name="Note 3 2 7 3" xfId="40335" xr:uid="{036B972E-FDD8-42D0-8D5E-E4CCE477DF08}"/>
    <cellStyle name="Note 3 2 7 4" xfId="13103" xr:uid="{97D3DDFC-3591-4D13-91B6-7195CA8FAEFB}"/>
    <cellStyle name="Note 3 2 7 5" xfId="44336" xr:uid="{75200888-C764-4543-9BF3-5FC7D0ED5539}"/>
    <cellStyle name="Note 3 2 8" xfId="4518" xr:uid="{E6936CC9-9400-421A-A327-90CA46BCBABC}"/>
    <cellStyle name="Note 3 2 8 2" xfId="29048" xr:uid="{D01F0BCA-6707-4613-A458-97123C9D734C}"/>
    <cellStyle name="Note 3 2 8 3" xfId="16685" xr:uid="{F494C374-CC97-4F90-B6B8-C1786DF941DE}"/>
    <cellStyle name="Note 3 2 8 4" xfId="46521" xr:uid="{71BB606D-E405-4FC6-A9B4-DD7D7E904E2D}"/>
    <cellStyle name="Note 3 2 9" xfId="5785" xr:uid="{3F7E7D10-3C43-4F7C-9D56-64FB599EB696}"/>
    <cellStyle name="Note 3 2 9 2" xfId="27159" xr:uid="{AF402B37-7EB8-42ED-AA9A-DB35D4ACA1B7}"/>
    <cellStyle name="Note 3 2 9 3" xfId="47783" xr:uid="{0F8129D7-5397-41A6-A218-9F4172BCDDD4}"/>
    <cellStyle name="Note 3 20" xfId="47996" xr:uid="{43AF9805-AF41-405A-9846-CE30C7FC834E}"/>
    <cellStyle name="Note 3 3" xfId="710" xr:uid="{C84102ED-57C0-4F84-BA0A-88AAB5040B5E}"/>
    <cellStyle name="Note 3 3 10" xfId="42857" xr:uid="{6EDD3852-0C9B-485C-8A27-7E70A6114FA0}"/>
    <cellStyle name="Note 3 3 2" xfId="1016" xr:uid="{6F8FB041-5DE5-4056-B372-1860654CC68A}"/>
    <cellStyle name="Note 3 3 2 2" xfId="2158" xr:uid="{606BCD78-DBC3-43B7-88A7-BC96938920EB}"/>
    <cellStyle name="Note 3 3 2 2 2" xfId="3921" xr:uid="{0E0CA0F0-D8D0-4308-BA36-B457762FF148}"/>
    <cellStyle name="Note 3 3 2 2 2 2" xfId="16260" xr:uid="{A160C9BB-5E3E-4C3E-B59C-92F839C00877}"/>
    <cellStyle name="Note 3 3 2 2 2 3" xfId="19787" xr:uid="{75B39D15-1C0F-4594-BF66-2897B9FCCA0A}"/>
    <cellStyle name="Note 3 3 2 2 2 4" xfId="12687" xr:uid="{A2CB8444-7F75-4E14-B994-7E75DED6BFFC}"/>
    <cellStyle name="Note 3 3 2 2 2 5" xfId="45946" xr:uid="{B54B5B53-99EF-4E3B-AE58-8DE9F926D3C3}"/>
    <cellStyle name="Note 3 3 2 2 3" xfId="5292" xr:uid="{40BBB02B-11DA-49B5-88B9-B8D3D729530D}"/>
    <cellStyle name="Note 3 3 2 2 3 2" xfId="14818" xr:uid="{CE761442-B470-44F3-857E-CAFF4DEF3A99}"/>
    <cellStyle name="Note 3 3 2 2 3 3" xfId="47295" xr:uid="{FDDB6780-ED34-4D83-9D04-A0F3557D0C36}"/>
    <cellStyle name="Note 3 3 2 2 4" xfId="18345" xr:uid="{D7DC1403-87DA-4CC9-B013-5EBC9906C824}"/>
    <cellStyle name="Note 3 3 2 2 5" xfId="11222" xr:uid="{9E2679DA-57EC-4ACB-9D8C-F289983C0854}"/>
    <cellStyle name="Note 3 3 2 2 6" xfId="44205" xr:uid="{B5664F29-E998-4562-A8B4-D18BB528E2CD}"/>
    <cellStyle name="Note 3 3 2 3" xfId="1599" xr:uid="{E97A9816-7BDB-4B64-B4D1-9F29769EC0E9}"/>
    <cellStyle name="Note 3 3 2 3 2" xfId="3406" xr:uid="{9BBCBADE-0438-4B2A-B412-0CF9BA4C0E07}"/>
    <cellStyle name="Note 3 3 2 3 2 2" xfId="33275" xr:uid="{92354FDF-E054-4CF9-B4FB-C91F3ACCE518}"/>
    <cellStyle name="Note 3 3 2 3 2 3" xfId="45431" xr:uid="{84A47CA3-9C8F-4927-AD32-AA325C3D5221}"/>
    <cellStyle name="Note 3 3 2 3 3" xfId="41640" xr:uid="{141D9E30-BE14-486B-B48F-053944DD0754}"/>
    <cellStyle name="Note 3 3 2 3 4" xfId="24640" xr:uid="{77863A04-D649-43F9-9C3E-7CF4D4506493}"/>
    <cellStyle name="Note 3 3 2 3 5" xfId="9727" xr:uid="{6EEF785F-3C70-45A5-97B0-CADAE8634E63}"/>
    <cellStyle name="Note 3 3 2 3 6" xfId="43690" xr:uid="{1F84AB31-C14D-49BC-B9D2-680A852C1AE1}"/>
    <cellStyle name="Note 3 3 2 4" xfId="2828" xr:uid="{B91F279C-F282-4F06-BCEC-074A111F1019}"/>
    <cellStyle name="Note 3 3 2 4 2" xfId="30308" xr:uid="{CDEBDF6F-D0B0-49CF-81FF-882BFACFAE45}"/>
    <cellStyle name="Note 3 3 2 4 3" xfId="13402" xr:uid="{11512E46-4B69-4421-8026-F373E6C4BE5D}"/>
    <cellStyle name="Note 3 3 2 4 4" xfId="44853" xr:uid="{2D71528D-AE73-432A-8E07-2ACE3FCB5654}"/>
    <cellStyle name="Note 3 3 2 5" xfId="4777" xr:uid="{BAD1E207-BBC5-47FC-A92F-5140E6FE6300}"/>
    <cellStyle name="Note 3 3 2 5 2" xfId="16938" xr:uid="{E55636FA-C183-4C08-A5A6-8574F20281EF}"/>
    <cellStyle name="Note 3 3 2 5 3" xfId="46780" xr:uid="{B15FF20B-3DEF-4FB1-BC67-23AAC8D942F2}"/>
    <cellStyle name="Note 3 3 2 6" xfId="5792" xr:uid="{97FB1D94-5490-43C6-84B0-CED39B129E28}"/>
    <cellStyle name="Note 3 3 2 6 2" xfId="37674" xr:uid="{D38B4817-1025-41A7-8008-664358C368D0}"/>
    <cellStyle name="Note 3 3 2 6 3" xfId="47790" xr:uid="{ACD90DA5-48FA-4E7E-ADBE-EE7C11D2AA5F}"/>
    <cellStyle name="Note 3 3 2 7" xfId="6862" xr:uid="{52917707-30D7-4D16-AFF5-63E10AED458A}"/>
    <cellStyle name="Note 3 3 2 8" xfId="43112" xr:uid="{D50CD3FD-060A-45CA-AAC8-B5B54BFBFB72}"/>
    <cellStyle name="Note 3 3 3" xfId="1907" xr:uid="{23C2D09A-E2E3-4156-859B-3EFFB2A6DDE9}"/>
    <cellStyle name="Note 3 3 3 2" xfId="3672" xr:uid="{5EEEBAAE-EB24-4820-91DF-63828D4A0419}"/>
    <cellStyle name="Note 3 3 3 2 2" xfId="15349" xr:uid="{93166543-43F1-4CB9-A4AD-1ABE535AAD0F}"/>
    <cellStyle name="Note 3 3 3 2 3" xfId="18876" xr:uid="{76DAEA96-E6F5-4A8B-89C6-7BFC40941AC4}"/>
    <cellStyle name="Note 3 3 3 2 4" xfId="11770" xr:uid="{798F42B1-39F4-494B-AA28-E15CE0575554}"/>
    <cellStyle name="Note 3 3 3 2 5" xfId="45697" xr:uid="{25B3A018-8AB0-496B-BB17-7A2222221242}"/>
    <cellStyle name="Note 3 3 3 3" xfId="5043" xr:uid="{CAA4BC3D-04F7-44A9-925F-8A7ADA9BB634}"/>
    <cellStyle name="Note 3 3 3 3 2" xfId="34714" xr:uid="{B56D6E28-1C1B-4E37-A902-C9850F0F3FF7}"/>
    <cellStyle name="Note 3 3 3 3 3" xfId="41086" xr:uid="{FCF86709-872F-46EF-862F-C929DF4E83B6}"/>
    <cellStyle name="Note 3 3 3 3 4" xfId="13730" xr:uid="{DF72AF88-39CD-40E5-A6EB-B43C592A919E}"/>
    <cellStyle name="Note 3 3 3 3 5" xfId="47046" xr:uid="{5A7DC105-9827-470A-A932-DFC66BAD20DF}"/>
    <cellStyle name="Note 3 3 3 4" xfId="17266" xr:uid="{A048A1F1-A360-40BE-ABED-F48B24F1CF00}"/>
    <cellStyle name="Note 3 3 3 4 2" xfId="29712" xr:uid="{3B376EAA-E8FE-46C5-AD7D-0B0C0F166C6A}"/>
    <cellStyle name="Note 3 3 3 5" xfId="27790" xr:uid="{BF4E9453-9F4B-48EB-84AB-8CFE8E627ABD}"/>
    <cellStyle name="Note 3 3 3 6" xfId="37080" xr:uid="{2C4E5D70-F7D3-429E-B426-991A6245B879}"/>
    <cellStyle name="Note 3 3 3 7" xfId="7291" xr:uid="{12CF80A3-2E69-4FAF-B9B2-4AD41DD1AC5F}"/>
    <cellStyle name="Note 3 3 3 8" xfId="43956" xr:uid="{103C61F1-7EA5-4F81-BB84-2FDCB281EC80}"/>
    <cellStyle name="Note 3 3 4" xfId="1343" xr:uid="{42E66A0A-4660-4098-8922-F7983BD23FE5}"/>
    <cellStyle name="Note 3 3 4 2" xfId="3150" xr:uid="{B6101925-D5A0-4B9A-97C1-5DA0277F6C54}"/>
    <cellStyle name="Note 3 3 4 2 2" xfId="15853" xr:uid="{3260184D-ACB5-409E-868D-0DFD2D7486A4}"/>
    <cellStyle name="Note 3 3 4 2 3" xfId="19380" xr:uid="{6BB87C1B-39EE-4362-A6ED-1E4F9F9E1828}"/>
    <cellStyle name="Note 3 3 4 2 4" xfId="12280" xr:uid="{54760FB0-DA70-42D3-9293-1DEF2974B35C}"/>
    <cellStyle name="Note 3 3 4 2 5" xfId="45175" xr:uid="{B285535D-ADDC-449B-83A1-50DBF87358E5}"/>
    <cellStyle name="Note 3 3 4 3" xfId="14426" xr:uid="{E1E3C2B4-A1CE-4EC2-A1CA-F3CA3D4BA9DC}"/>
    <cellStyle name="Note 3 3 4 4" xfId="17953" xr:uid="{63898BB8-039D-431A-87C0-D245A2A1EC3D}"/>
    <cellStyle name="Note 3 3 4 5" xfId="10794" xr:uid="{78F5F38B-1204-4B22-91BC-0530DDFC14AF}"/>
    <cellStyle name="Note 3 3 4 6" xfId="43434" xr:uid="{1B0CF603-E8B2-4F30-A0B1-DAAA5C4B57C2}"/>
    <cellStyle name="Note 3 3 5" xfId="2573" xr:uid="{9DA2C0CF-504B-4884-BCE7-584728CD5731}"/>
    <cellStyle name="Note 3 3 5 2" xfId="32718" xr:uid="{C855123F-B040-4212-8CD2-0D8FD938AEE2}"/>
    <cellStyle name="Note 3 3 5 3" xfId="40383" xr:uid="{835A15A5-B997-4452-A452-5E9375A311B6}"/>
    <cellStyle name="Note 3 3 5 4" xfId="24181" xr:uid="{578E0702-7993-40FF-AFC8-FF36476549B6}"/>
    <cellStyle name="Note 3 3 5 5" xfId="8455" xr:uid="{DDE1B835-7833-4F29-995A-CD922C545E4B}"/>
    <cellStyle name="Note 3 3 5 6" xfId="44598" xr:uid="{ED84F03E-4E78-4E4A-8DCB-7FE4E7765BCD}"/>
    <cellStyle name="Note 3 3 6" xfId="4521" xr:uid="{A9014DF2-1BDC-4AEF-95A8-CD994E53856E}"/>
    <cellStyle name="Note 3 3 6 2" xfId="29105" xr:uid="{1D531C00-C9B5-4076-9EE0-C92A5EFDE4B1}"/>
    <cellStyle name="Note 3 3 6 3" xfId="13106" xr:uid="{5634E180-1E17-4D79-9639-6460F95F9DC7}"/>
    <cellStyle name="Note 3 3 6 4" xfId="46524" xr:uid="{0EEBA7BA-C00D-4501-BC5A-E3BF7443A202}"/>
    <cellStyle name="Note 3 3 7" xfId="5791" xr:uid="{F99AD3D6-977F-4304-AAA8-A767E816CCA1}"/>
    <cellStyle name="Note 3 3 7 2" xfId="16688" xr:uid="{15E5F614-76A7-482C-8C24-9CB76D665112}"/>
    <cellStyle name="Note 3 3 7 3" xfId="47789" xr:uid="{D4362632-3C23-4A9D-BF62-7FA79FBB89E8}"/>
    <cellStyle name="Note 3 3 8" xfId="36344" xr:uid="{F55A9A26-B91F-4766-A4BB-9003EE707B54}"/>
    <cellStyle name="Note 3 3 9" xfId="6275" xr:uid="{C821A3FD-399B-461A-AF99-28779F7540D7}"/>
    <cellStyle name="Note 3 4" xfId="711" xr:uid="{C6DAE11F-582F-4DEF-A684-A0B99EAE6A2D}"/>
    <cellStyle name="Note 3 4 10" xfId="42858" xr:uid="{041F7E2F-6751-49BF-8E32-4A03103F6CCE}"/>
    <cellStyle name="Note 3 4 2" xfId="1017" xr:uid="{C9616C38-C32E-4C98-BA69-A9EBCF5315D2}"/>
    <cellStyle name="Note 3 4 2 2" xfId="2159" xr:uid="{8676A0EC-422A-416B-8CDF-6E0C946EFC4E}"/>
    <cellStyle name="Note 3 4 2 2 2" xfId="3922" xr:uid="{E18FF4C5-FF37-4D97-A442-2417754FF32B}"/>
    <cellStyle name="Note 3 4 2 2 2 2" xfId="35483" xr:uid="{ECDB86FA-91B0-46F0-8E86-0A718DB430B2}"/>
    <cellStyle name="Note 3 4 2 2 2 3" xfId="26436" xr:uid="{0E545643-5395-4232-A83E-E77A3B2AD8F6}"/>
    <cellStyle name="Note 3 4 2 2 2 4" xfId="45947" xr:uid="{9CB4D380-C50E-41E3-80FF-0F7AE0A5A486}"/>
    <cellStyle name="Note 3 4 2 2 3" xfId="5293" xr:uid="{6C828473-4E89-4872-A4AF-F96896109548}"/>
    <cellStyle name="Note 3 4 2 2 3 2" xfId="32219" xr:uid="{37A0790D-D4A6-481A-A2F5-9FA34978B569}"/>
    <cellStyle name="Note 3 4 2 2 3 3" xfId="47296" xr:uid="{642960B3-63F8-407D-9BC2-03986BE35D42}"/>
    <cellStyle name="Note 3 4 2 2 4" xfId="39828" xr:uid="{ECBF5683-02EC-46C4-9BDE-CE5CF43A1E68}"/>
    <cellStyle name="Note 3 4 2 2 5" xfId="23789" xr:uid="{A9F26845-D93D-461F-B6C8-24EBCABEBCD1}"/>
    <cellStyle name="Note 3 4 2 2 6" xfId="11017" xr:uid="{863596FF-DF45-4FCA-8160-0A3F0F43F946}"/>
    <cellStyle name="Note 3 4 2 2 7" xfId="44206" xr:uid="{ECB659E0-CA4A-485D-B7C0-3E675C50E899}"/>
    <cellStyle name="Note 3 4 2 3" xfId="1600" xr:uid="{EA3BCC16-4C3F-4783-BB10-FAB50856022D}"/>
    <cellStyle name="Note 3 4 2 3 2" xfId="3407" xr:uid="{5590BC8B-C2DD-41C3-A004-D1A8CB238A0F}"/>
    <cellStyle name="Note 3 4 2 3 2 2" xfId="33461" xr:uid="{28AD3A52-7A9A-4DAA-BB01-96D7243232E3}"/>
    <cellStyle name="Note 3 4 2 3 2 3" xfId="45432" xr:uid="{248BA86D-065C-4FF7-B7D6-24AB6E4EBED1}"/>
    <cellStyle name="Note 3 4 2 3 3" xfId="41820" xr:uid="{00B5A392-69BC-4F9D-8F7E-91F7EB1CDD75}"/>
    <cellStyle name="Note 3 4 2 3 4" xfId="13403" xr:uid="{EDFF41E0-6A49-4B23-A02D-4AF12C698503}"/>
    <cellStyle name="Note 3 4 2 3 5" xfId="43691" xr:uid="{D4BEAD50-F01C-4A24-B878-C41B0C399875}"/>
    <cellStyle name="Note 3 4 2 4" xfId="2829" xr:uid="{E4C8FB09-A4C1-43FB-9531-4E392A3B2FE4}"/>
    <cellStyle name="Note 3 4 2 4 2" xfId="30505" xr:uid="{0D2F6E77-6B44-46E4-B5C3-092A8711E542}"/>
    <cellStyle name="Note 3 4 2 4 3" xfId="16939" xr:uid="{B6011ADF-618F-4EB6-9931-929329F7F0B4}"/>
    <cellStyle name="Note 3 4 2 4 4" xfId="44854" xr:uid="{CEC0D3A4-E7D9-4AF9-969A-8709976A635C}"/>
    <cellStyle name="Note 3 4 2 5" xfId="4778" xr:uid="{0F44620F-4A67-446B-B354-693973D49C17}"/>
    <cellStyle name="Note 3 4 2 5 2" xfId="28542" xr:uid="{802A5FD2-DE40-4F7C-B9F5-55AA7F33A6E3}"/>
    <cellStyle name="Note 3 4 2 5 3" xfId="46781" xr:uid="{CFBB1E2D-6256-45E7-8ED6-0F01E0E49DB6}"/>
    <cellStyle name="Note 3 4 2 6" xfId="5794" xr:uid="{081751EE-E1DC-4ACA-9599-83998EB01E23}"/>
    <cellStyle name="Note 3 4 2 6 2" xfId="37863" xr:uid="{3B964064-F3BB-4B38-935E-8DAF4B65B9CC}"/>
    <cellStyle name="Note 3 4 2 6 3" xfId="47792" xr:uid="{B8B8E18C-044A-466D-AC43-80BA46575773}"/>
    <cellStyle name="Note 3 4 2 7" xfId="6863" xr:uid="{887B5BEE-6A4D-4413-B213-7076EAB91C98}"/>
    <cellStyle name="Note 3 4 2 8" xfId="43113" xr:uid="{87C1C8FE-ED82-4C30-BD9A-D9003A432033}"/>
    <cellStyle name="Note 3 4 3" xfId="1908" xr:uid="{AC2EBF64-ED4A-456E-967B-4CB16AE067C1}"/>
    <cellStyle name="Note 3 4 3 2" xfId="3673" xr:uid="{9F6EB1B6-7F69-4439-8704-35F7E8A53F47}"/>
    <cellStyle name="Note 3 4 3 2 2" xfId="31727" xr:uid="{030842D5-2085-4FF0-A2FC-6C7CC88EEB49}"/>
    <cellStyle name="Note 3 4 3 2 3" xfId="39279" xr:uid="{0462619C-B51E-4F02-A79F-717DEE67A66A}"/>
    <cellStyle name="Note 3 4 3 2 4" xfId="13731" xr:uid="{2D6C9EBC-230E-4930-A30B-ED917E79709C}"/>
    <cellStyle name="Note 3 4 3 2 5" xfId="45698" xr:uid="{9F2A7A2A-69C4-41DE-B0B3-52E723FC18FD}"/>
    <cellStyle name="Note 3 4 3 3" xfId="5044" xr:uid="{774BDA62-52EC-485D-ADA3-286F5923DA25}"/>
    <cellStyle name="Note 3 4 3 3 2" xfId="34909" xr:uid="{CB00B28A-EE77-4F80-8E4E-EE7B91353417}"/>
    <cellStyle name="Note 3 4 3 3 3" xfId="41275" xr:uid="{58E03884-8D16-4D0B-A794-258E152FEE32}"/>
    <cellStyle name="Note 3 4 3 3 4" xfId="17267" xr:uid="{6F94DEB1-2895-4331-8B99-A3FEBDBE0FBF}"/>
    <cellStyle name="Note 3 4 3 3 5" xfId="47047" xr:uid="{765211B4-16B4-4C08-9B39-3B942918EE6F}"/>
    <cellStyle name="Note 3 4 3 4" xfId="21917" xr:uid="{E2006CF0-B319-4D88-B512-40BF35E9F515}"/>
    <cellStyle name="Note 3 4 3 4 2" xfId="29915" xr:uid="{B17754B7-40B9-49E5-B033-252C247267AA}"/>
    <cellStyle name="Note 3 4 3 5" xfId="27986" xr:uid="{584F6A79-57F4-4D67-B0E6-FE8C7A83A345}"/>
    <cellStyle name="Note 3 4 3 6" xfId="37282" xr:uid="{4881844C-45E0-47EE-9E5C-75CF7EB0D6EA}"/>
    <cellStyle name="Note 3 4 3 7" xfId="7292" xr:uid="{87E6E604-CF18-46FF-9B03-EC0ABC23ABA3}"/>
    <cellStyle name="Note 3 4 3 8" xfId="43957" xr:uid="{5464A0DA-BFF9-451D-86F1-FBB0F4288BAC}"/>
    <cellStyle name="Note 3 4 4" xfId="1344" xr:uid="{06963C81-D5EE-40FB-BF5A-6BEEDA96A306}"/>
    <cellStyle name="Note 3 4 4 2" xfId="3151" xr:uid="{F27B9BA9-31E5-4574-A625-E8CE5069FA67}"/>
    <cellStyle name="Note 3 4 4 2 2" xfId="34194" xr:uid="{5FEB2885-1B94-4342-AE11-B00C7E9B42D5}"/>
    <cellStyle name="Note 3 4 4 2 3" xfId="25375" xr:uid="{02DE1771-4FB0-495B-B6D6-FEC68B6112F8}"/>
    <cellStyle name="Note 3 4 4 2 4" xfId="45176" xr:uid="{635387AE-406C-4B15-88FD-178413942E2F}"/>
    <cellStyle name="Note 3 4 4 3" xfId="31199" xr:uid="{7241DBB8-E7A7-42C8-863F-7AAF5AE8BBB4}"/>
    <cellStyle name="Note 3 4 4 4" xfId="38628" xr:uid="{2AFE6DF4-A3B9-417D-BF42-86E289660A6B}"/>
    <cellStyle name="Note 3 4 4 5" xfId="13107" xr:uid="{63929289-3202-47B7-9B5F-FF9A47796A1C}"/>
    <cellStyle name="Note 3 4 4 6" xfId="43435" xr:uid="{CDA88355-CEDF-4D68-BA18-DE0709647C18}"/>
    <cellStyle name="Note 3 4 5" xfId="2574" xr:uid="{BE6E5FBA-F22D-4D31-9F96-AC93A1F8C039}"/>
    <cellStyle name="Note 3 4 5 2" xfId="32907" xr:uid="{89B329ED-CB81-446E-963F-D91D0253FD75}"/>
    <cellStyle name="Note 3 4 5 3" xfId="40566" xr:uid="{7F3FD6BB-F8FE-4958-BF05-A495D9235088}"/>
    <cellStyle name="Note 3 4 5 4" xfId="16689" xr:uid="{DBE5D683-0E4E-4F59-827A-41FB5EF563F8}"/>
    <cellStyle name="Note 3 4 5 5" xfId="44599" xr:uid="{5DDCDE99-976D-466F-813A-25FE72F3AC61}"/>
    <cellStyle name="Note 3 4 6" xfId="4522" xr:uid="{9C01CD61-4971-4AC3-8214-C2955BE406AC}"/>
    <cellStyle name="Note 3 4 6 2" xfId="29307" xr:uid="{366B944C-65E8-4229-8E62-B4F6A8C25113}"/>
    <cellStyle name="Note 3 4 6 3" xfId="21380" xr:uid="{E52C0284-9F05-4A72-880C-6F08FD72C127}"/>
    <cellStyle name="Note 3 4 6 4" xfId="46525" xr:uid="{C7CEACE4-4836-4F24-AD2E-2BE5B702D97F}"/>
    <cellStyle name="Note 3 4 7" xfId="5793" xr:uid="{DCF87492-B319-41A1-BE93-A7990FBE5F3F}"/>
    <cellStyle name="Note 3 4 7 2" xfId="27395" xr:uid="{695B8240-5DB2-40C5-9DE1-51835F500320}"/>
    <cellStyle name="Note 3 4 7 3" xfId="47791" xr:uid="{1601CC3F-EAF2-4AA4-8CE4-3A17420B1C22}"/>
    <cellStyle name="Note 3 4 8" xfId="36538" xr:uid="{512306B4-61A7-4EAD-A2E0-3F19B39E8266}"/>
    <cellStyle name="Note 3 4 9" xfId="6276" xr:uid="{08C433AE-E50B-4E81-BAE2-B7356C3A82FB}"/>
    <cellStyle name="Note 3 5" xfId="1012" xr:uid="{01295581-DD58-43F0-BCB4-801C58229863}"/>
    <cellStyle name="Note 3 5 2" xfId="2154" xr:uid="{3032109C-B043-401E-80DD-24B05A02121A}"/>
    <cellStyle name="Note 3 5 2 2" xfId="3917" xr:uid="{96C4DD63-C380-405B-8286-271E3A80AA8F}"/>
    <cellStyle name="Note 3 5 2 2 2" xfId="35777" xr:uid="{6D073950-8A8D-4385-8073-8EBD81487258}"/>
    <cellStyle name="Note 3 5 2 2 3" xfId="40122" xr:uid="{31BF9872-DC15-4824-BADA-ECCD1FA3BA33}"/>
    <cellStyle name="Note 3 5 2 2 4" xfId="16100" xr:uid="{E1F4BAE8-3560-4522-B402-C9B9299F7E60}"/>
    <cellStyle name="Note 3 5 2 2 5" xfId="45942" xr:uid="{834F3CBB-EA5F-4794-A227-FC1F6AFCFE2D}"/>
    <cellStyle name="Note 3 5 2 3" xfId="5288" xr:uid="{C80F3524-4690-4F1E-B750-23B77EE0796D}"/>
    <cellStyle name="Note 3 5 2 3 2" xfId="42106" xr:uid="{10D2D03C-C3B3-45F9-AE5A-0304A757E52E}"/>
    <cellStyle name="Note 3 5 2 3 3" xfId="19627" xr:uid="{3094A10C-EF07-48F3-8EA3-13078DF48A6A}"/>
    <cellStyle name="Note 3 5 2 3 4" xfId="47291" xr:uid="{B9346407-05BA-4581-B06A-192C7EC54526}"/>
    <cellStyle name="Note 3 5 2 4" xfId="38156" xr:uid="{E52B122F-F00B-4407-AAF4-067FE2865F0C}"/>
    <cellStyle name="Note 3 5 2 5" xfId="12527" xr:uid="{B1C85C0D-C4D5-481D-85DE-9665EEC92736}"/>
    <cellStyle name="Note 3 5 2 6" xfId="44201" xr:uid="{36756F62-F3B9-4536-8A5B-73A5BD52B289}"/>
    <cellStyle name="Note 3 5 3" xfId="1595" xr:uid="{45348DF3-AF82-4B4A-824E-F08227F73C13}"/>
    <cellStyle name="Note 3 5 3 2" xfId="3402" xr:uid="{B7DDE198-A6EA-40C5-9274-B25B80E88E0C}"/>
    <cellStyle name="Note 3 5 3 2 2" xfId="14672" xr:uid="{D9FF6A4E-F72D-46F2-9BB6-81CFE646A264}"/>
    <cellStyle name="Note 3 5 3 2 3" xfId="45427" xr:uid="{42C7CC19-E3B4-4795-B1E7-9EE0E35BC4AB}"/>
    <cellStyle name="Note 3 5 3 3" xfId="18199" xr:uid="{65490ED2-5B6A-4CC2-9B0F-910AD482F8C6}"/>
    <cellStyle name="Note 3 5 3 4" xfId="11076" xr:uid="{CCB80BA9-2BC5-46B9-8D8C-9BA8D4EE19D9}"/>
    <cellStyle name="Note 3 5 3 5" xfId="43686" xr:uid="{395DF214-4C64-42B1-BE72-C4674747F55A}"/>
    <cellStyle name="Note 3 5 4" xfId="2824" xr:uid="{320E1835-4AD2-4415-8570-02C2683E715E}"/>
    <cellStyle name="Note 3 5 4 2" xfId="33744" xr:uid="{31FFE93A-C953-42FC-AB44-98B8DB171F20}"/>
    <cellStyle name="Note 3 5 4 3" xfId="40853" xr:uid="{4D59AF72-76FB-4F00-BFEC-D21EBFADC43D}"/>
    <cellStyle name="Note 3 5 4 4" xfId="13398" xr:uid="{6702B571-53D5-436A-8C64-8665B0A1549D}"/>
    <cellStyle name="Note 3 5 4 5" xfId="44849" xr:uid="{C7100D00-37DD-4BBB-BC59-CF490D39B879}"/>
    <cellStyle name="Note 3 5 5" xfId="4773" xr:uid="{5516D40D-7F15-485F-B558-DEDD70AA7FB3}"/>
    <cellStyle name="Note 3 5 5 2" xfId="30809" xr:uid="{6EAED908-FE2F-4722-898A-8274959855B9}"/>
    <cellStyle name="Note 3 5 5 3" xfId="16934" xr:uid="{71931F3F-18E7-46FB-B761-C89DC48EA580}"/>
    <cellStyle name="Note 3 5 5 4" xfId="46776" xr:uid="{F57572C2-580E-4BE6-9D3A-C3411A6044FC}"/>
    <cellStyle name="Note 3 5 6" xfId="5795" xr:uid="{907CA824-4D85-411F-8467-C27BA4FF50E8}"/>
    <cellStyle name="Note 3 5 6 2" xfId="28829" xr:uid="{57B20F3A-451B-4620-9355-778D7C9EBA38}"/>
    <cellStyle name="Note 3 5 6 3" xfId="47793" xr:uid="{2C9ED522-F2E6-4C2E-BD84-16DBF1DD9666}"/>
    <cellStyle name="Note 3 5 7" xfId="36845" xr:uid="{50C4A1E4-5838-4384-9A9A-F6DA387CF3D6}"/>
    <cellStyle name="Note 3 5 8" xfId="6858" xr:uid="{28AA8A11-0F88-4B25-9BAB-A1EA2056CD34}"/>
    <cellStyle name="Note 3 5 9" xfId="43108" xr:uid="{572A7B1A-1A91-4E85-B800-9CD5BB57967B}"/>
    <cellStyle name="Note 3 6" xfId="706" xr:uid="{923CDE1F-8C3B-4917-A1A3-E3FAEE960CC8}"/>
    <cellStyle name="Note 3 6 2" xfId="1717" xr:uid="{FB358393-2479-4A7A-9523-50F5351C7430}"/>
    <cellStyle name="Note 3 6 2 2" xfId="3487" xr:uid="{7B92C6CD-01CE-41E7-94C3-33C0E67BA1EC}"/>
    <cellStyle name="Note 3 6 2 2 2" xfId="35103" xr:uid="{8B9530DF-95BB-46BF-9BB7-0D4C5FA0848F}"/>
    <cellStyle name="Note 3 6 2 2 3" xfId="15700" xr:uid="{F8A9FE3D-E725-4539-940D-84A22D69B658}"/>
    <cellStyle name="Note 3 6 2 2 4" xfId="45512" xr:uid="{8B815AAC-43D7-4E14-B8E5-DC72156E0A4E}"/>
    <cellStyle name="Note 3 6 2 3" xfId="19227" xr:uid="{1DDE9EE3-D2DA-4252-96F1-FCE510338F24}"/>
    <cellStyle name="Note 3 6 2 4" xfId="39456" xr:uid="{E6B8F17E-31A7-4101-A519-2672135885FD}"/>
    <cellStyle name="Note 3 6 2 5" xfId="12127" xr:uid="{8C5CEAA5-A9F6-49A5-A73D-CF5C4B3E5B3C}"/>
    <cellStyle name="Note 3 6 2 6" xfId="43771" xr:uid="{4885D714-0082-4390-92FD-EB572CCF86CE}"/>
    <cellStyle name="Note 3 6 3" xfId="2569" xr:uid="{DCE3D1EC-2C0F-4AE4-9F7B-2ED31A2612EB}"/>
    <cellStyle name="Note 3 6 3 2" xfId="33100" xr:uid="{4C806FCB-CC53-42CC-A435-70B8F12BED5B}"/>
    <cellStyle name="Note 3 6 3 3" xfId="41465" xr:uid="{2DFFAA77-4644-452D-935A-150600E3C354}"/>
    <cellStyle name="Note 3 6 3 4" xfId="13726" xr:uid="{9A12FAD5-757E-4028-98E7-842A65679E54}"/>
    <cellStyle name="Note 3 6 3 5" xfId="44594" xr:uid="{8FD9A820-4748-4174-A623-5A39292C3850}"/>
    <cellStyle name="Note 3 6 4" xfId="4858" xr:uid="{B34A5DF5-8312-4365-9EEC-5BFDD2EAD6DE}"/>
    <cellStyle name="Note 3 6 4 2" xfId="30121" xr:uid="{002DA34B-729E-498A-A7F0-ED85A57A8771}"/>
    <cellStyle name="Note 3 6 4 3" xfId="17262" xr:uid="{A1CEE454-F1C0-41DE-82DF-EE259B051C6E}"/>
    <cellStyle name="Note 3 6 4 4" xfId="46861" xr:uid="{1B997F73-5442-455A-8DF6-8D4E9F9F8E33}"/>
    <cellStyle name="Note 3 6 5" xfId="28182" xr:uid="{591A433F-A324-46D5-B194-96B1E8180402}"/>
    <cellStyle name="Note 3 6 6" xfId="37486" xr:uid="{280E44B1-6583-46FF-824B-BBB059292F28}"/>
    <cellStyle name="Note 3 6 7" xfId="7287" xr:uid="{8740C23D-4119-492B-9F89-2DE78D051FE4}"/>
    <cellStyle name="Note 3 6 8" xfId="42853" xr:uid="{B45DA38F-3DB8-4137-9958-2950F3149F00}"/>
    <cellStyle name="Note 3 7" xfId="1103" xr:uid="{F645CB23-3715-4EE6-BE36-8B25C15D67AC}"/>
    <cellStyle name="Note 3 7 2" xfId="2912" xr:uid="{835DDEBB-ECD9-4718-ADB1-C9BD8EC8F929}"/>
    <cellStyle name="Note 3 7 2 2" xfId="31379" xr:uid="{56E0BAD1-4A00-48AA-81BD-E9E1143CDCD4}"/>
    <cellStyle name="Note 3 7 2 3" xfId="38937" xr:uid="{8DABE560-68C3-476E-9DF3-0F4377761548}"/>
    <cellStyle name="Note 3 7 2 4" xfId="23099" xr:uid="{9E3D26B7-3844-4B16-9F4C-23E9E93471E5}"/>
    <cellStyle name="Note 3 7 2 5" xfId="44937" xr:uid="{AE64B831-1957-4BED-B33E-E09E4661E587}"/>
    <cellStyle name="Note 3 7 3" xfId="25629" xr:uid="{5E07E7A0-D346-4E90-BCDE-EC4950E9CBBC}"/>
    <cellStyle name="Note 3 7 3 2" xfId="34517" xr:uid="{691A0812-2675-4889-93BD-504304B3A969}"/>
    <cellStyle name="Note 3 7 3 3" xfId="40889" xr:uid="{1F5503C0-D1D2-445D-95A8-A7875428D966}"/>
    <cellStyle name="Note 3 7 4" xfId="21558" xr:uid="{D585553C-4A4B-4BAE-8EBE-4B7081E75315}"/>
    <cellStyle name="Note 3 7 4 2" xfId="29513" xr:uid="{2DA3E3D7-6BA6-4BAC-AD74-16217FBBA327}"/>
    <cellStyle name="Note 3 7 5" xfId="27593" xr:uid="{20840BDB-CEFC-4A2D-B20E-D657EFE55AD4}"/>
    <cellStyle name="Note 3 7 6" xfId="36881" xr:uid="{2F727771-B3AF-489E-B157-1A0232E8C72F}"/>
    <cellStyle name="Note 3 7 7" xfId="20261" xr:uid="{2D7BE8E1-919C-4F93-9BBB-3DE02C8EB4AA}"/>
    <cellStyle name="Note 3 7 8" xfId="7540" xr:uid="{E35FB4CF-96D7-4CB9-BE8B-903E9758887A}"/>
    <cellStyle name="Note 3 7 9" xfId="43196" xr:uid="{71833F82-E9C4-4337-8EF7-153D7F4960A3}"/>
    <cellStyle name="Note 3 8" xfId="1339" xr:uid="{BBF9B0A4-A98E-4ABC-BA87-576E2084BA8F}"/>
    <cellStyle name="Note 3 8 2" xfId="3146" xr:uid="{3BF1DCEE-A97E-46D1-B74F-8708E623A5E6}"/>
    <cellStyle name="Note 3 8 2 2" xfId="33818" xr:uid="{1F2D4072-ADBD-41F7-87FC-B575B9056510}"/>
    <cellStyle name="Note 3 8 2 3" xfId="25028" xr:uid="{CFD572A8-66B9-486B-917C-790B3ED498AC}"/>
    <cellStyle name="Note 3 8 2 4" xfId="45171" xr:uid="{161F6BAC-EDF5-4124-9826-7FA64FFE7E01}"/>
    <cellStyle name="Note 3 8 3" xfId="30855" xr:uid="{F0189458-185B-4B25-8614-F1E6F472C22B}"/>
    <cellStyle name="Note 3 8 4" xfId="38259" xr:uid="{31DDA724-1DF0-4678-9CDD-5DEE93D113E9}"/>
    <cellStyle name="Note 3 8 5" xfId="13102" xr:uid="{F865D2DF-ABDF-4150-BE9D-22762533BED0}"/>
    <cellStyle name="Note 3 8 6" xfId="43430" xr:uid="{7B54D7AF-BA83-4269-87FF-3C3E9D58660F}"/>
    <cellStyle name="Note 3 9" xfId="2254" xr:uid="{E57ABC5C-11F0-4842-9402-4A2559EC5E78}"/>
    <cellStyle name="Note 3 9 2" xfId="32533" xr:uid="{C7B8A0FF-502E-4C91-B30D-469FC0C168A5}"/>
    <cellStyle name="Note 3 9 3" xfId="40198" xr:uid="{3E8DBBE5-480E-4B07-A2EB-CB88C03B1E3A}"/>
    <cellStyle name="Note 3 9 4" xfId="16684" xr:uid="{B9A6D663-A8F1-4B47-98DB-7C0BD510EB6D}"/>
    <cellStyle name="Note 3 9 5" xfId="44279" xr:uid="{40FE8505-B038-470A-BC6D-1D0EDA765808}"/>
    <cellStyle name="Note 4" xfId="276" xr:uid="{B1346158-BA70-406E-B219-1F5E4D63E2EA}"/>
    <cellStyle name="Note 4 10" xfId="4324" xr:uid="{9B3DCD4C-FC5C-4686-89A7-197915C0E468}"/>
    <cellStyle name="Note 4 10 2" xfId="38212" xr:uid="{7351D4C9-B6B7-403D-8D19-890992D0CBC6}"/>
    <cellStyle name="Note 4 10 3" xfId="46327" xr:uid="{CF7AFB8D-55EA-4AF0-9157-884189DEDF49}"/>
    <cellStyle name="Note 4 11" xfId="5796" xr:uid="{4F0CBE8A-0F5D-44FB-B0C2-B0F992933488}"/>
    <cellStyle name="Note 4 11 2" xfId="47794" xr:uid="{DD115EBA-52E5-4171-AFA7-350159900E56}"/>
    <cellStyle name="Note 4 12" xfId="5989" xr:uid="{D22F09A5-E29C-4C58-8870-EBDC66AB4526}"/>
    <cellStyle name="Note 4 12 2" xfId="47986" xr:uid="{562DA5A9-C939-4256-BAA1-7D043DE6877D}"/>
    <cellStyle name="Note 4 13" xfId="6065" xr:uid="{EC8AE042-CFB3-4FEE-A62D-DCDBB474EA13}"/>
    <cellStyle name="Note 4 14" xfId="42489" xr:uid="{09330106-E1F5-4434-A90B-70B431405BDC}"/>
    <cellStyle name="Note 4 15" xfId="42622" xr:uid="{FB1ADF01-24AB-4B84-82E8-B38E24AE3931}"/>
    <cellStyle name="Note 4 16" xfId="48110" xr:uid="{D0AB6995-93BF-449A-A147-550A1464EA7C}"/>
    <cellStyle name="Note 4 17" xfId="48189" xr:uid="{0C2E2E62-30DD-4A01-A37D-14A28E6CFCBC}"/>
    <cellStyle name="Note 4 2" xfId="819" xr:uid="{A3B90DE5-D0B7-4655-B57D-7016B28B13B4}"/>
    <cellStyle name="Note 4 2 2" xfId="1964" xr:uid="{1D8F0992-5E5A-4D5E-ACF2-DC574A322092}"/>
    <cellStyle name="Note 4 2 2 2" xfId="3727" xr:uid="{1BB5FE1A-1545-4D21-93E2-60085D3E99A2}"/>
    <cellStyle name="Note 4 2 2 2 2" xfId="11802" xr:uid="{D8DDC446-256B-4FF6-B327-684456F7A5FA}"/>
    <cellStyle name="Note 4 2 2 2 2 2" xfId="15381" xr:uid="{9C6AADB1-54F0-4477-A62D-08DBEA322E5B}"/>
    <cellStyle name="Note 4 2 2 2 2 3" xfId="18908" xr:uid="{EAFABDE0-A673-40B5-A52A-99223701F536}"/>
    <cellStyle name="Note 4 2 2 2 3" xfId="13973" xr:uid="{69FB6860-6ACA-4349-BC61-7F528F58C2E0}"/>
    <cellStyle name="Note 4 2 2 2 4" xfId="17505" xr:uid="{D7290352-7AE1-4464-8C5F-C35CEEE89616}"/>
    <cellStyle name="Note 4 2 2 2 5" xfId="9276" xr:uid="{ED37409B-64D5-4407-929E-03CB13E00D10}"/>
    <cellStyle name="Note 4 2 2 2 6" xfId="45752" xr:uid="{1C9809C6-153D-4618-B662-9A6D39D6BF60}"/>
    <cellStyle name="Note 4 2 2 3" xfId="5098" xr:uid="{B0229505-FC66-43D3-BA0F-8E63BB23F15D}"/>
    <cellStyle name="Note 4 2 2 3 2" xfId="47101" xr:uid="{97E8AEF1-2365-40D1-AAC4-D4FD90E9A78C}"/>
    <cellStyle name="Note 4 2 2 4" xfId="8927" xr:uid="{510BF7DF-F399-4709-8E3A-D95FB1E3A8F2}"/>
    <cellStyle name="Note 4 2 2 5" xfId="44011" xr:uid="{25D9B3A9-B828-4A1D-9395-6085C39DF0AB}"/>
    <cellStyle name="Note 4 2 3" xfId="1402" xr:uid="{900F0C8C-87FB-49E5-AAFA-2D74351C59C2}"/>
    <cellStyle name="Note 4 2 3 2" xfId="3209" xr:uid="{FDAA6294-8140-4AE8-A736-C631837A956F}"/>
    <cellStyle name="Note 4 2 3 2 2" xfId="16454" xr:uid="{75A08CF2-C0BA-4174-ADF2-B9A6C0D6E480}"/>
    <cellStyle name="Note 4 2 3 2 3" xfId="19981" xr:uid="{0D9355C0-4701-4565-8512-2E74CAD1B784}"/>
    <cellStyle name="Note 4 2 3 2 4" xfId="12881" xr:uid="{E82E7552-5D9C-4CD8-86C6-5B156F034B20}"/>
    <cellStyle name="Note 4 2 3 2 5" xfId="45234" xr:uid="{97EA6FD4-7458-41DE-9841-1BC2975BF9ED}"/>
    <cellStyle name="Note 4 2 3 3" xfId="15012" xr:uid="{3DCD2107-7B7D-4AC2-A04D-49762A162867}"/>
    <cellStyle name="Note 4 2 3 4" xfId="18539" xr:uid="{78448942-19BB-4C63-BBA8-5C04928C6385}"/>
    <cellStyle name="Note 4 2 3 5" xfId="11416" xr:uid="{0A38E4E5-5431-4F89-8A42-EDCD94F7B11E}"/>
    <cellStyle name="Note 4 2 3 6" xfId="43493" xr:uid="{2539DA1A-1E9C-45FD-B43A-E121DC3DB1EE}"/>
    <cellStyle name="Note 4 2 4" xfId="2631" xr:uid="{0EA51580-53BA-4D50-AAFD-C6717BAE623A}"/>
    <cellStyle name="Note 4 2 4 2" xfId="15242" xr:uid="{6B032501-DB0F-4B91-91D7-ECB3FADE1BBF}"/>
    <cellStyle name="Note 4 2 4 3" xfId="18769" xr:uid="{801E7A16-165D-40B2-AEF3-B3A07DBB1173}"/>
    <cellStyle name="Note 4 2 4 4" xfId="11660" xr:uid="{26A54F6F-56A6-4A6E-BF4C-1198F6BDF515}"/>
    <cellStyle name="Note 4 2 4 5" xfId="44656" xr:uid="{212ED899-C46B-449F-88BE-849274146A24}"/>
    <cellStyle name="Note 4 2 5" xfId="4580" xr:uid="{FE59B951-44AD-4A76-A813-91D9BD6E3D7C}"/>
    <cellStyle name="Note 4 2 5 2" xfId="13846" xr:uid="{D48A2716-3239-49F3-BA85-967C6AB943C1}"/>
    <cellStyle name="Note 4 2 5 3" xfId="46583" xr:uid="{7FCA52D5-3627-4FCE-9E74-74AB44A82A10}"/>
    <cellStyle name="Note 4 2 6" xfId="5797" xr:uid="{FF39B9E1-F7AA-45BA-8FF8-5E10A545E3CA}"/>
    <cellStyle name="Note 4 2 6 2" xfId="17379" xr:uid="{9D8B520C-CAE8-42C3-8289-16B2E79C5DA5}"/>
    <cellStyle name="Note 4 2 6 3" xfId="47795" xr:uid="{C8BB1E5B-98E5-4EA8-853B-26A4F924BF39}"/>
    <cellStyle name="Note 4 2 7" xfId="8457" xr:uid="{B2885CEA-6288-4F89-892A-880164305FDB}"/>
    <cellStyle name="Note 4 2 8" xfId="42915" xr:uid="{DDBF94A7-65F6-4DD6-86DC-83DC38FB77E1}"/>
    <cellStyle name="Note 4 3" xfId="320" xr:uid="{FF08CA43-2AC2-4755-A16D-8036DFEB0981}"/>
    <cellStyle name="Note 4 3 2" xfId="1724" xr:uid="{96E8690E-27ED-464B-9D57-208B84F3D98D}"/>
    <cellStyle name="Note 4 3 2 2" xfId="3491" xr:uid="{5CB544FA-454F-45F7-8635-36C3779E8434}"/>
    <cellStyle name="Note 4 3 2 2 2" xfId="45516" xr:uid="{37532F38-03D2-417F-864B-9E685EDAD4A4}"/>
    <cellStyle name="Note 4 3 2 3" xfId="43775" xr:uid="{B2DDF54A-8FC0-46FD-8F7E-79C5B65AE6B9}"/>
    <cellStyle name="Note 4 3 3" xfId="2377" xr:uid="{36B6485E-E9B0-4615-9E4D-87ECF0796783}"/>
    <cellStyle name="Note 4 3 3 2" xfId="44402" xr:uid="{4046EF5F-1046-4140-BDC4-B3DAF65B57A1}"/>
    <cellStyle name="Note 4 3 4" xfId="4862" xr:uid="{27BCA02D-FC60-42F7-8215-4361E82F698B}"/>
    <cellStyle name="Note 4 3 4 2" xfId="46865" xr:uid="{EAA088A4-DED4-4E51-92C3-BDB5826A4B69}"/>
    <cellStyle name="Note 4 3 5" xfId="8456" xr:uid="{48A0A144-878B-40A0-A70A-6DD198FEE610}"/>
    <cellStyle name="Note 4 3 6" xfId="42661" xr:uid="{2A125895-8BC9-4FD3-ABD1-22CBF331E8B4}"/>
    <cellStyle name="Note 4 4" xfId="1146" xr:uid="{9E8789A8-2E8D-4639-AC15-6B625A197499}"/>
    <cellStyle name="Note 4 4 2" xfId="2953" xr:uid="{DFAC30E7-857D-49D2-ADA5-CE0CD38611EC}"/>
    <cellStyle name="Note 4 4 2 2" xfId="15190" xr:uid="{38369A53-04A9-43A9-97DD-3DC03B2617A3}"/>
    <cellStyle name="Note 4 4 2 3" xfId="18717" xr:uid="{1039AE3B-C087-49FA-ADAF-1D36911E0BF9}"/>
    <cellStyle name="Note 4 4 2 4" xfId="11603" xr:uid="{65483184-4F38-4190-8B14-C5DBB7175634}"/>
    <cellStyle name="Note 4 4 2 5" xfId="44978" xr:uid="{832C4F0F-43E3-4559-8FE9-C6112AE7B9B0}"/>
    <cellStyle name="Note 4 4 3" xfId="13794" xr:uid="{A30D60BE-2A00-4D22-AF31-C1A841AF725C}"/>
    <cellStyle name="Note 4 4 4" xfId="17330" xr:uid="{67F59CDE-8709-46AE-B2CA-C1E0F3E59A4F}"/>
    <cellStyle name="Note 4 4 5" xfId="7586" xr:uid="{91FE1224-BB99-4ABF-962F-F6466834D1C1}"/>
    <cellStyle name="Note 4 4 6" xfId="43237" xr:uid="{7F915F9E-10CF-4B04-A711-043CC256678F}"/>
    <cellStyle name="Note 4 5" xfId="2338" xr:uid="{177AF0F0-40C7-4A21-94C1-7E08C26BB2DD}"/>
    <cellStyle name="Note 4 5 2" xfId="12474" xr:uid="{CB5D9BE2-2F49-45CF-B182-8FD8102DA1F7}"/>
    <cellStyle name="Note 4 5 2 2" xfId="16047" xr:uid="{1FD76D46-DFF9-4DDC-837C-0ED3C2F9FDF9}"/>
    <cellStyle name="Note 4 5 2 3" xfId="19574" xr:uid="{A76D1D67-3E70-4121-84E6-F0D65CBB0ED1}"/>
    <cellStyle name="Note 4 5 3" xfId="14619" xr:uid="{2DE8D406-7AC6-4AD2-B384-27C5F69D931A}"/>
    <cellStyle name="Note 4 5 4" xfId="18146" xr:uid="{1E4E7581-B701-474C-87F9-CBDE40FD1E40}"/>
    <cellStyle name="Note 4 5 5" xfId="11018" xr:uid="{F82D3734-B2D7-446E-B977-5FE371B11980}"/>
    <cellStyle name="Note 4 5 6" xfId="44363" xr:uid="{04F7E2C7-948F-4BA6-B5EB-DCEAD4A5740D}"/>
    <cellStyle name="Note 4 6" xfId="4044" xr:uid="{E76D805F-5C9B-4E0B-AA60-984682A712A5}"/>
    <cellStyle name="Note 4 6 2" xfId="15175" xr:uid="{C75840DA-6A19-4FAC-9131-0FD3A8645E63}"/>
    <cellStyle name="Note 4 6 3" xfId="18702" xr:uid="{22A1FB1D-C44A-4DAA-BD97-F547EC9106CB}"/>
    <cellStyle name="Note 4 6 4" xfId="11580" xr:uid="{B59F0AB6-1F4B-48DA-BC2F-F81512B33070}"/>
    <cellStyle name="Note 4 6 5" xfId="46049" xr:uid="{C6BB45EE-C9F3-4622-85A2-FAD87F82AE25}"/>
    <cellStyle name="Note 4 7" xfId="4122" xr:uid="{D28AAC09-4089-4320-AB1C-EAC30E4F1433}"/>
    <cellStyle name="Note 4 7 2" xfId="13780" xr:uid="{C6297FF0-F97E-4931-BDFB-7BADD6A30516}"/>
    <cellStyle name="Note 4 7 3" xfId="17316" xr:uid="{6E91D46B-3E1F-4E0A-8CC0-EFC1C3D91D21}"/>
    <cellStyle name="Note 4 7 4" xfId="7541" xr:uid="{91123D6E-4574-4495-B569-4F2C36188178}"/>
    <cellStyle name="Note 4 7 5" xfId="46126" xr:uid="{F840AE27-2045-40B6-9DA6-8A5DD3B19790}"/>
    <cellStyle name="Note 4 8" xfId="4199" xr:uid="{56F7AAFB-7186-414D-B706-E6073C58CE9D}"/>
    <cellStyle name="Note 4 8 2" xfId="13175" xr:uid="{414D57BA-464F-4C78-AF6C-84F2A4B4AC7E}"/>
    <cellStyle name="Note 4 8 3" xfId="46203" xr:uid="{915F9C4C-D345-40CD-87A4-2BE3B76629B6}"/>
    <cellStyle name="Note 4 9" xfId="4276" xr:uid="{B60D1859-3629-41D5-82CE-0B6B4C8CC37C}"/>
    <cellStyle name="Note 4 9 2" xfId="16713" xr:uid="{122577DF-EC9F-447F-9B8F-97659D365A4F}"/>
    <cellStyle name="Note 4 9 3" xfId="46280" xr:uid="{CFB2CE65-0162-4745-BA2E-44334F33112E}"/>
    <cellStyle name="Note 5" xfId="220" xr:uid="{EFC4BD50-F07E-4DA5-A421-C36494BEE9C6}"/>
    <cellStyle name="Note 5 10" xfId="42494" xr:uid="{E811FC05-769F-449C-AE16-1992AB221296}"/>
    <cellStyle name="Note 5 11" xfId="42566" xr:uid="{D6A24194-8156-40C2-930F-0D5B19955CC8}"/>
    <cellStyle name="Note 5 12" xfId="48163" xr:uid="{66972928-1FD9-4284-8D88-E5BEEE83E7BB}"/>
    <cellStyle name="Note 5 2" xfId="2202" xr:uid="{A2E9EC85-DC2A-4767-90F0-EFA90FA52395}"/>
    <cellStyle name="Note 5 2 2" xfId="3952" xr:uid="{988C6167-C1E5-4517-B10F-23261E3DFA4F}"/>
    <cellStyle name="Note 5 2 2 2" xfId="45977" xr:uid="{54379560-6462-4B09-A47A-F1D55193C9AF}"/>
    <cellStyle name="Note 5 2 3" xfId="7543" xr:uid="{874189BD-3CFC-4A0D-81D5-029676538F4C}"/>
    <cellStyle name="Note 5 2 4" xfId="44236" xr:uid="{6F266A90-DAC7-4CC2-B760-29FE575CCBBB}"/>
    <cellStyle name="Note 5 3" xfId="2282" xr:uid="{B5304C4B-DAF5-482C-8788-8E741FA3D6F1}"/>
    <cellStyle name="Note 5 3 2" xfId="9165" xr:uid="{9E644094-4CC1-45F8-8A99-096FDD2911B3}"/>
    <cellStyle name="Note 5 3 3" xfId="9254" xr:uid="{A4BE1C63-AB38-45C6-8C8A-6DBAADF93968}"/>
    <cellStyle name="Note 5 3 4" xfId="9367" xr:uid="{E472D5DA-99F1-4807-BBD1-FC9025ECD2B1}"/>
    <cellStyle name="Note 5 3 5" xfId="8458" xr:uid="{2A570744-0298-45A9-8D9C-EE6BBDC9F1ED}"/>
    <cellStyle name="Note 5 3 6" xfId="44307" xr:uid="{A74DD0C8-C25F-46AA-AA9E-C71BE307BFEC}"/>
    <cellStyle name="Note 5 4" xfId="4048" xr:uid="{10FB8D7C-CCA4-4A01-9263-10E06924F468}"/>
    <cellStyle name="Note 5 4 2" xfId="8806" xr:uid="{66F118F2-97DD-4C67-BB50-D24E126C74CF}"/>
    <cellStyle name="Note 5 4 2 2" xfId="10063" xr:uid="{F0F1A078-7565-4BA1-843C-7C97DDEF48A6}"/>
    <cellStyle name="Note 5 4 3" xfId="8633" xr:uid="{A0E1F1E2-1475-4466-9C2C-4008CDA4F534}"/>
    <cellStyle name="Note 5 4 4" xfId="46053" xr:uid="{BE149AFD-498E-408B-AAF4-C898DD883599}"/>
    <cellStyle name="Note 5 5" xfId="4126" xr:uid="{73CB6AC6-048D-4562-BE51-F99B37FFDF4A}"/>
    <cellStyle name="Note 5 5 2" xfId="11604" xr:uid="{AFCCFD45-5C68-4EB3-9137-22E5811A91E5}"/>
    <cellStyle name="Note 5 5 3" xfId="7587" xr:uid="{8AC8F5E2-714D-408A-A734-7F14A72061CE}"/>
    <cellStyle name="Note 5 5 4" xfId="46130" xr:uid="{B61CC1F7-2B93-4036-9110-3D3BA65B6445}"/>
    <cellStyle name="Note 5 6" xfId="4203" xr:uid="{C810D062-658C-4BC1-9996-112ECEEABAB6}"/>
    <cellStyle name="Note 5 6 2" xfId="7542" xr:uid="{E9672A02-4304-4A68-A8C4-CE25F317796F}"/>
    <cellStyle name="Note 5 6 3" xfId="46207" xr:uid="{1D027BA3-E3EE-40AD-B010-C82838051CE4}"/>
    <cellStyle name="Note 5 7" xfId="4280" xr:uid="{9DBC0429-369B-4DD3-AB7A-DDC688F5BD1E}"/>
    <cellStyle name="Note 5 7 2" xfId="13193" xr:uid="{771528CC-49D9-4DBC-A7FC-9DE33CCD56A4}"/>
    <cellStyle name="Note 5 7 3" xfId="46284" xr:uid="{FE80395C-5DE2-4B63-8797-3C9C92A6E4CC}"/>
    <cellStyle name="Note 5 8" xfId="5916" xr:uid="{FD60ED2B-6070-46BF-8E11-3DBFC6C04EE1}"/>
    <cellStyle name="Note 5 8 2" xfId="16729" xr:uid="{97D98DE0-D0AB-4F38-99B5-59F6EEA72E8E}"/>
    <cellStyle name="Note 5 8 3" xfId="47913" xr:uid="{E03A10BB-511E-4418-BF5E-635B16CE105D}"/>
    <cellStyle name="Note 5 9" xfId="6069" xr:uid="{CD290095-18D3-4F30-8A86-A00C3BFA50D1}"/>
    <cellStyle name="Note 6" xfId="4000" xr:uid="{1FB8AD7E-2D09-4602-BFB9-033F065CA706}"/>
    <cellStyle name="Note 6 10" xfId="6897" xr:uid="{1A6146A3-8923-4226-BECE-0AC44B4F979E}"/>
    <cellStyle name="Note 6 11" xfId="46005" xr:uid="{995E1AF0-0E79-48DF-9397-E239856703DB}"/>
    <cellStyle name="Note 6 2" xfId="9275" xr:uid="{5A386721-C63D-460B-8FDB-C1D7635E4A27}"/>
    <cellStyle name="Note 6 2 2" xfId="11397" xr:uid="{19335D45-D74B-4167-BDA3-23B7AF2A49A8}"/>
    <cellStyle name="Note 6 2 2 2" xfId="12862" xr:uid="{EFF6C2CF-0DF4-4F90-9A21-9B62D479AA54}"/>
    <cellStyle name="Note 6 2 2 2 2" xfId="16435" xr:uid="{B32F9E71-6E95-44B7-805A-E864B825DC5D}"/>
    <cellStyle name="Note 6 2 2 2 3" xfId="19962" xr:uid="{957E4806-6E63-4FE0-9A81-BDE99CD8638C}"/>
    <cellStyle name="Note 6 2 2 3" xfId="14993" xr:uid="{53A25BE3-8627-419F-BDC0-E569B45CCB75}"/>
    <cellStyle name="Note 6 2 2 4" xfId="18520" xr:uid="{44AED3E7-5176-412F-8032-6657117EA23E}"/>
    <cellStyle name="Note 6 2 3" xfId="11801" xr:uid="{25B449BC-B03B-40A9-9CD4-822BE5EAA8E0}"/>
    <cellStyle name="Note 6 2 3 2" xfId="15380" xr:uid="{CC7253F1-2720-4954-85CE-1A1EDB24EC81}"/>
    <cellStyle name="Note 6 2 3 3" xfId="18907" xr:uid="{957B4368-C01E-4CCB-B8F8-21F6E8E4902B}"/>
    <cellStyle name="Note 6 2 4" xfId="13972" xr:uid="{C3759AB1-4D35-4EFF-A727-8946FE196805}"/>
    <cellStyle name="Note 6 2 5" xfId="17504" xr:uid="{4F37E9DF-0A62-47A7-B1F8-3535803B4ADD}"/>
    <cellStyle name="Note 6 3" xfId="9728" xr:uid="{96475F36-8A1C-4742-A86B-129A0FF43475}"/>
    <cellStyle name="Note 6 4" xfId="9166" xr:uid="{9A41A53F-EBCE-4C45-B96F-1D06CFEABA33}"/>
    <cellStyle name="Note 6 4 2" xfId="11771" xr:uid="{C1D4CD45-AEEF-4BCF-A0D5-D768C07DBE83}"/>
    <cellStyle name="Note 6 4 2 2" xfId="15350" xr:uid="{70BA5206-24F0-4C8B-B593-2AD85C5BC77A}"/>
    <cellStyle name="Note 6 4 2 3" xfId="18877" xr:uid="{D565AF4D-AFCE-4461-B434-A13ADC6AE253}"/>
    <cellStyle name="Note 6 4 3" xfId="13942" xr:uid="{73B93D9E-EC58-4944-BE64-81BB1078ACD5}"/>
    <cellStyle name="Note 6 4 4" xfId="17474" xr:uid="{7D3FF7F3-C32C-410D-86B4-F3CDA21B996C}"/>
    <cellStyle name="Note 6 5" xfId="8459" xr:uid="{0EF44835-0AA1-4D32-B8DD-061D597C67F4}"/>
    <cellStyle name="Note 6 6" xfId="10975" xr:uid="{9A6CC74B-3D7F-4A89-84FC-67162FA48660}"/>
    <cellStyle name="Note 6 6 2" xfId="12455" xr:uid="{4C2F5A97-6826-41A7-A91A-197E46B4053D}"/>
    <cellStyle name="Note 6 6 2 2" xfId="16028" xr:uid="{60607C0D-3611-47B7-8EBF-36CE064477F1}"/>
    <cellStyle name="Note 6 6 2 3" xfId="19555" xr:uid="{A4CB2D26-7425-4FD8-B86A-D2DF302B7859}"/>
    <cellStyle name="Note 6 6 3" xfId="14601" xr:uid="{D8C5205F-7BF6-43E9-8CE2-342467BB16CC}"/>
    <cellStyle name="Note 6 6 4" xfId="18128" xr:uid="{D79BF5FA-0668-404D-8B9E-A9494D16152D}"/>
    <cellStyle name="Note 6 7" xfId="11562" xr:uid="{4A9BB593-B1BF-44BD-B034-63BF7499D12A}"/>
    <cellStyle name="Note 6 7 2" xfId="15157" xr:uid="{4972D3AA-3D3D-417A-8FBE-16E5AC072094}"/>
    <cellStyle name="Note 6 7 3" xfId="18684" xr:uid="{CDA65B5D-17A5-4E0F-B59C-28E5683E57C0}"/>
    <cellStyle name="Note 6 8" xfId="13430" xr:uid="{061A0F52-C0B0-4DCE-9507-B26AABCD65B4}"/>
    <cellStyle name="Note 6 9" xfId="16966" xr:uid="{87F2279C-B679-468A-9B8A-6BD450C1E240}"/>
    <cellStyle name="Note 7" xfId="4066" xr:uid="{32225B83-DA56-45ED-8298-5459082852CF}"/>
    <cellStyle name="Note 7 2" xfId="9729" xr:uid="{4AD62591-25D6-4D30-BFE4-2A1871C7F8E0}"/>
    <cellStyle name="Note 7 3" xfId="9336" xr:uid="{B64FEA16-8383-44CA-8D40-18FF4D0EB430}"/>
    <cellStyle name="Note 7 3 2" xfId="11847" xr:uid="{693FFBCC-76BE-458B-A0F8-590DC48C83A1}"/>
    <cellStyle name="Note 7 3 2 2" xfId="15426" xr:uid="{77159149-9AF2-41B0-87FD-B805D6473244}"/>
    <cellStyle name="Note 7 3 2 3" xfId="18953" xr:uid="{A33A78F2-C5D9-4454-AF8C-FBAA46E6A9EF}"/>
    <cellStyle name="Note 7 3 3" xfId="14017" xr:uid="{5CBC090C-3845-4633-A8FB-CB08F739796B}"/>
    <cellStyle name="Note 7 3 4" xfId="17549" xr:uid="{9A67A95A-B1D0-4693-8FA7-A4519E886358}"/>
    <cellStyle name="Note 7 4" xfId="8460" xr:uid="{3C27DCA7-0323-4394-B8EB-639181C2F0B6}"/>
    <cellStyle name="Note 7 5" xfId="46070" xr:uid="{1AC2CA8A-9AA9-4002-85B6-08CCDDEADD9F}"/>
    <cellStyle name="Note 8" xfId="4143" xr:uid="{46318C97-7BA7-43EC-B474-4B1FCEBC1C58}"/>
    <cellStyle name="Note 8 2" xfId="8461" xr:uid="{D718A0CE-3E08-4E6F-A202-C462DE820FA5}"/>
    <cellStyle name="Note 8 3" xfId="46147" xr:uid="{F16C4FC2-B94E-4F70-A789-6259CEC45DC8}"/>
    <cellStyle name="Note 9" xfId="4220" xr:uid="{FDD78770-AEF1-4912-B1ED-D604C967AEEA}"/>
    <cellStyle name="Note 9 2" xfId="12073" xr:uid="{DD9FD6B6-9E6B-4C0B-BC54-A541A5D10DB5}"/>
    <cellStyle name="Note 9 2 2" xfId="15651" xr:uid="{AB380FF1-A2AA-4DE8-8CE7-57F149A36F3E}"/>
    <cellStyle name="Note 9 2 3" xfId="19178" xr:uid="{5A07FD10-700B-4E23-80F1-62640B0B482D}"/>
    <cellStyle name="Note 9 3" xfId="14243" xr:uid="{2E5079F8-F862-4103-84B5-83531FF9F131}"/>
    <cellStyle name="Note 9 4" xfId="17770" xr:uid="{BB19BB8F-955E-4A16-A8F6-A40EEAD82801}"/>
    <cellStyle name="Note 9 5" xfId="10596" xr:uid="{5D056DCF-5F3E-44CA-8007-0A9EAA60FB83}"/>
    <cellStyle name="Note 9 6" xfId="46224" xr:uid="{11655082-3204-4BC7-8CED-5F52197ACFB2}"/>
    <cellStyle name="Output" xfId="3972" builtinId="21" customBuiltin="1"/>
    <cellStyle name="Output 2" xfId="111" xr:uid="{E355B728-3C3B-4240-AB92-2EC1C401BD1D}"/>
    <cellStyle name="Output 2 2" xfId="712" xr:uid="{2A7EB652-073A-4641-8809-00B6758632B8}"/>
    <cellStyle name="Output 2 2 10" xfId="24018" xr:uid="{EED20B04-BF22-4AE3-ACDB-D603FD3CC02E}"/>
    <cellStyle name="Output 2 2 10 2" xfId="26877" xr:uid="{C11500F7-21FA-4FEF-8578-5034AD1D6D10}"/>
    <cellStyle name="Output 2 2 10 2 2" xfId="35968" xr:uid="{BB50FF7D-6AF6-45BB-B160-814CC80274AA}"/>
    <cellStyle name="Output 2 2 10 3" xfId="32517" xr:uid="{B4413FE3-96AA-4424-88C2-CFC0CEF4E242}"/>
    <cellStyle name="Output 2 2 10 4" xfId="38371" xr:uid="{E71E1385-D9B8-4312-BA2C-23059C2ED6EA}"/>
    <cellStyle name="Output 2 2 10 5" xfId="42202" xr:uid="{9EF21462-2B19-42BD-8A66-E4E1D5BE67BF}"/>
    <cellStyle name="Output 2 2 11" xfId="21016" xr:uid="{22B3ED2D-60E4-42CB-B207-49BCF1440E8E}"/>
    <cellStyle name="Output 2 2 11 2" xfId="28889" xr:uid="{DACF8808-547F-4A9F-9F24-284D53204697}"/>
    <cellStyle name="Output 2 2 11 3" xfId="40183" xr:uid="{2ECE48BC-9900-4350-9DE5-D0FBDE067363}"/>
    <cellStyle name="Output 2 2 11 4" xfId="42351" xr:uid="{52EFB457-DCBC-4899-A801-86FFB64E577A}"/>
    <cellStyle name="Output 2 2 12" xfId="21128" xr:uid="{2CCD29E1-EDDD-470C-93E1-6B033922812D}"/>
    <cellStyle name="Output 2 2 12 2" xfId="29020" xr:uid="{01E4E3DF-5B84-48F3-BDE8-F7E9E7822FC6}"/>
    <cellStyle name="Output 2 2 13" xfId="27030" xr:uid="{2BC74AFA-F894-450C-94DB-6BFFE27071C4}"/>
    <cellStyle name="Output 2 2 14" xfId="36127" xr:uid="{C648E026-ADE9-4073-BBE1-1B5B12D78249}"/>
    <cellStyle name="Output 2 2 15" xfId="36284" xr:uid="{46C629EF-34B0-4141-B19E-F8900B8B86F1}"/>
    <cellStyle name="Output 2 2 16" xfId="6575" xr:uid="{5EBC004C-56B3-4E80-B7D4-421F015F77CB}"/>
    <cellStyle name="Output 2 2 2" xfId="9012" xr:uid="{9781BAA9-A43F-40F6-AC6C-94BBCB979BBD}"/>
    <cellStyle name="Output 2 2 2 10" xfId="27299" xr:uid="{F434BF7C-F4A7-4D9B-B35A-A8A19BECF6B4}"/>
    <cellStyle name="Output 2 2 2 11" xfId="42126" xr:uid="{96BFBEA1-C5AB-425B-8DED-78A439223D11}"/>
    <cellStyle name="Output 2 2 2 2" xfId="9805" xr:uid="{1E046E76-1141-46CC-AFB7-6AAFF624E500}"/>
    <cellStyle name="Output 2 2 2 2 2" xfId="23993" xr:uid="{69953A60-04C3-4D0C-8003-1F9C5DA870FA}"/>
    <cellStyle name="Output 2 2 2 2 2 2" xfId="26715" xr:uid="{80975E86-E997-46FE-9287-062BFF3804A6}"/>
    <cellStyle name="Output 2 2 2 2 2 2 2" xfId="27003" xr:uid="{5E666565-7D5D-4F6D-B113-192D87120D63}"/>
    <cellStyle name="Output 2 2 2 2 2 2 2 2" xfId="36094" xr:uid="{B90CEFE1-DD5B-4AE7-8F95-4FED4DDC1E8B}"/>
    <cellStyle name="Output 2 2 2 2 2 2 3" xfId="35806" xr:uid="{5E99476B-C5BB-4498-83BF-E8E032DEBFB2}"/>
    <cellStyle name="Output 2 2 2 2 2 3" xfId="26867" xr:uid="{A165506D-46BF-4A96-A18E-29665183F781}"/>
    <cellStyle name="Output 2 2 2 2 2 3 2" xfId="35958" xr:uid="{C56B6E93-DFEB-4660-8506-71924F758535}"/>
    <cellStyle name="Output 2 2 2 2 2 4" xfId="32490" xr:uid="{64624C2C-8817-479D-8525-4FC5FB2B159B}"/>
    <cellStyle name="Output 2 2 2 2 2 5" xfId="40130" xr:uid="{BCC613E0-5161-4DFB-A0A3-C515618DC7E6}"/>
    <cellStyle name="Output 2 2 2 2 2 6" xfId="42269" xr:uid="{943A81F2-5213-4722-8F8B-8F0D904283ED}"/>
    <cellStyle name="Output 2 2 2 2 3" xfId="24985" xr:uid="{056720BF-EA1F-4830-84AA-CD4A10830E0C}"/>
    <cellStyle name="Output 2 2 2 2 3 2" xfId="26927" xr:uid="{4F71E658-8A78-4521-9BC6-10D3CD3A345E}"/>
    <cellStyle name="Output 2 2 2 2 3 2 2" xfId="36018" xr:uid="{B3C1108F-D12F-46FC-A163-4EA964F95871}"/>
    <cellStyle name="Output 2 2 2 2 3 3" xfId="33772" xr:uid="{DEFB0076-7CC9-44DA-A68F-4CCA7287B631}"/>
    <cellStyle name="Output 2 2 2 2 3 4" xfId="40159" xr:uid="{299CFEA3-CF12-4E36-834F-124DF5BE86A5}"/>
    <cellStyle name="Output 2 2 2 2 3 5" xfId="42341" xr:uid="{1FEC1E88-013F-46CD-A9CE-D2193CA90FEC}"/>
    <cellStyle name="Output 2 2 2 2 4" xfId="22689" xr:uid="{730C522E-5E87-4A28-8EDE-65225C0494BB}"/>
    <cellStyle name="Output 2 2 2 2 4 2" xfId="30821" xr:uid="{F21B8D89-A8B4-41C3-AC5A-685491791542}"/>
    <cellStyle name="Output 2 2 2 2 4 3" xfId="42116" xr:uid="{80673E74-68B4-4589-AA84-5B63496B50EF}"/>
    <cellStyle name="Output 2 2 2 2 4 4" xfId="42417" xr:uid="{2B0905F4-DD5A-442C-9190-A37FBC4F4E95}"/>
    <cellStyle name="Output 2 2 2 2 5" xfId="26791" xr:uid="{1BD742AE-32FB-41BA-8EB9-8BC5091B2852}"/>
    <cellStyle name="Output 2 2 2 2 5 2" xfId="35882" xr:uid="{9A94C1C6-AD36-4756-8797-9429B1096373}"/>
    <cellStyle name="Output 2 2 2 2 6" xfId="28858" xr:uid="{ED5EA4E2-762F-4CD6-BFDC-00559EF8D66D}"/>
    <cellStyle name="Output 2 2 2 2 7" xfId="38166" xr:uid="{D3D332E4-20CA-4E08-B875-557EC7B4AFD2}"/>
    <cellStyle name="Output 2 2 2 2 8" xfId="42189" xr:uid="{519CF379-59EE-46CF-8A30-52C1E9EBB501}"/>
    <cellStyle name="Output 2 2 2 2 9" xfId="20985" xr:uid="{296A362D-FB5A-4206-879C-E9E992921D07}"/>
    <cellStyle name="Output 2 2 2 3" xfId="20966" xr:uid="{06D67A52-72CD-4D03-A022-D8C6C292161A}"/>
    <cellStyle name="Output 2 2 2 3 2" xfId="23977" xr:uid="{A4DDB28F-AAB8-4DC7-8EED-2EBEDE7D0416}"/>
    <cellStyle name="Output 2 2 2 3 2 2" xfId="26698" xr:uid="{E2F7CA8A-19A2-42B1-819C-FCF35548872E}"/>
    <cellStyle name="Output 2 2 2 3 2 2 2" xfId="26987" xr:uid="{86A2F133-54FB-4B8D-A814-C98CE3FEEFA7}"/>
    <cellStyle name="Output 2 2 2 3 2 2 2 2" xfId="36078" xr:uid="{A3EF654D-F932-41D1-87D0-723DED3A15D0}"/>
    <cellStyle name="Output 2 2 2 3 2 2 3" xfId="35789" xr:uid="{2F06F9A0-C5E1-4708-89D9-167F081C90FB}"/>
    <cellStyle name="Output 2 2 2 3 2 3" xfId="26851" xr:uid="{ECE52C81-D5FC-4B2C-885E-4138E8B1DAFA}"/>
    <cellStyle name="Output 2 2 2 3 2 3 2" xfId="35942" xr:uid="{D51C7E72-255A-4C21-AAED-41A350EAF4DD}"/>
    <cellStyle name="Output 2 2 2 3 2 4" xfId="32474" xr:uid="{52ED964B-9627-4485-8886-81ECAB0DC57D}"/>
    <cellStyle name="Output 2 2 2 3 2 5" xfId="40125" xr:uid="{718438D7-681E-4185-B873-FA7AFF9F45DD}"/>
    <cellStyle name="Output 2 2 2 3 2 6" xfId="42253" xr:uid="{0BE444AE-6566-4C55-B60D-FCF4A8CAA1C6}"/>
    <cellStyle name="Output 2 2 2 3 3" xfId="24968" xr:uid="{EBAA3622-74F1-4FBA-B1F2-F6A21E32E879}"/>
    <cellStyle name="Output 2 2 2 3 3 2" xfId="26911" xr:uid="{FD75A0D2-0EAB-44D2-AD73-FA747A536E27}"/>
    <cellStyle name="Output 2 2 2 3 3 2 2" xfId="36002" xr:uid="{4E9E8B51-70B9-49A7-8E37-A1A3D2FD3717}"/>
    <cellStyle name="Output 2 2 2 3 3 3" xfId="33755" xr:uid="{068DB0D6-DBE8-4699-8156-B53F12C9194C}"/>
    <cellStyle name="Output 2 2 2 3 3 4" xfId="40154" xr:uid="{3865E36C-EEE0-4310-875E-76EE04BD803F}"/>
    <cellStyle name="Output 2 2 2 3 3 5" xfId="42325" xr:uid="{7FB7C142-A2A0-4493-B81D-2116A21A3E52}"/>
    <cellStyle name="Output 2 2 2 3 4" xfId="22681" xr:uid="{74BA9210-978D-4255-A7DF-F631FE757DC1}"/>
    <cellStyle name="Output 2 2 2 3 4 2" xfId="30813" xr:uid="{6FCD8C38-0C6C-4066-9D37-4BD9AC7AC090}"/>
    <cellStyle name="Output 2 2 2 3 4 3" xfId="42111" xr:uid="{F92467C6-7415-440A-B605-3FE888BC3E87}"/>
    <cellStyle name="Output 2 2 2 3 4 4" xfId="42401" xr:uid="{03405CC6-EE06-43B6-B614-EA62B30A3390}"/>
    <cellStyle name="Output 2 2 2 3 5" xfId="26775" xr:uid="{B357E7CE-AD7E-450A-91F7-5B57A17BF097}"/>
    <cellStyle name="Output 2 2 2 3 5 2" xfId="35866" xr:uid="{B8654B5C-C540-4DE1-92E1-E9A0A29F4366}"/>
    <cellStyle name="Output 2 2 2 3 6" xfId="28841" xr:uid="{BAB77ED0-A025-451B-8026-8E48DB83153D}"/>
    <cellStyle name="Output 2 2 2 3 7" xfId="38161" xr:uid="{DD75D907-CCA5-44C0-803B-424C8E3B9E43}"/>
    <cellStyle name="Output 2 2 2 3 8" xfId="42173" xr:uid="{75718216-E5AD-47A6-BED1-C78EC62D2221}"/>
    <cellStyle name="Output 2 2 2 4" xfId="20738" xr:uid="{63B4714B-EB28-4C14-9CE3-19440534A2A7}"/>
    <cellStyle name="Output 2 2 2 4 2" xfId="23718" xr:uid="{9C034D42-02EF-4962-B1FD-DEE7303BDBCE}"/>
    <cellStyle name="Output 2 2 2 4 2 2" xfId="26345" xr:uid="{F34F70FD-2F81-4C51-9883-2894293CBCC7}"/>
    <cellStyle name="Output 2 2 2 4 2 2 2" xfId="26971" xr:uid="{4694BD07-E159-448A-90E0-3F1749B1820A}"/>
    <cellStyle name="Output 2 2 2 4 2 2 2 2" xfId="36062" xr:uid="{5720BCAA-A43E-4EDE-B9F8-AC460E947FEC}"/>
    <cellStyle name="Output 2 2 2 4 2 2 3" xfId="35389" xr:uid="{EEC1F900-8F4E-49D4-AF3E-052A6802F51E}"/>
    <cellStyle name="Output 2 2 2 4 2 3" xfId="26835" xr:uid="{29C94C77-A273-4808-9EEC-CC05E0756483}"/>
    <cellStyle name="Output 2 2 2 4 2 3 2" xfId="35926" xr:uid="{7DF76CF5-B085-4693-BF6B-F85C5AD541A8}"/>
    <cellStyle name="Output 2 2 2 4 2 4" xfId="32130" xr:uid="{2B3F2221-35D0-46EE-B5DD-5FDAD5323CDE}"/>
    <cellStyle name="Output 2 2 2 4 2 5" xfId="39741" xr:uid="{AB910702-963E-494D-A201-67BECD3B1CB4}"/>
    <cellStyle name="Output 2 2 2 4 2 6" xfId="42237" xr:uid="{659CCC59-058C-4055-BAF1-1BD37AD86485}"/>
    <cellStyle name="Output 2 2 2 4 3" xfId="24684" xr:uid="{0401B9FF-A551-4253-B7C1-BB825E7FBA9D}"/>
    <cellStyle name="Output 2 2 2 4 3 2" xfId="26895" xr:uid="{4B7629C2-DA8A-4332-A7E4-EFDB6C4FA19B}"/>
    <cellStyle name="Output 2 2 2 4 3 2 2" xfId="35986" xr:uid="{9BE1F5DD-2DAA-471E-BA57-9CCA3769F2AD}"/>
    <cellStyle name="Output 2 2 2 4 3 3" xfId="33368" xr:uid="{E2431AB6-9533-4ECD-A1B0-8E9808973649}"/>
    <cellStyle name="Output 2 2 2 4 3 4" xfId="40147" xr:uid="{231822AB-F508-43D0-AFFD-68E7613BD792}"/>
    <cellStyle name="Output 2 2 2 4 3 5" xfId="42309" xr:uid="{4D9F5699-75B7-429F-A3DE-AABF54876410}"/>
    <cellStyle name="Output 2 2 2 4 4" xfId="22330" xr:uid="{F7ABCD18-8E7E-4C9D-B3FE-CE9A91DCF82C}"/>
    <cellStyle name="Output 2 2 2 4 4 2" xfId="30415" xr:uid="{993E67AB-5A11-4370-8F4E-8D926D66C1B8}"/>
    <cellStyle name="Output 2 2 2 4 4 3" xfId="41732" xr:uid="{92F9A2C6-09EC-4832-B1AA-39CCDF8D4F53}"/>
    <cellStyle name="Output 2 2 2 4 4 4" xfId="42385" xr:uid="{F2127423-E5E1-47EA-94E8-9BC88CF7B555}"/>
    <cellStyle name="Output 2 2 2 4 5" xfId="26759" xr:uid="{59F88F5F-8114-40BF-9820-DC96747610EE}"/>
    <cellStyle name="Output 2 2 2 4 5 2" xfId="35850" xr:uid="{8C18609A-0966-481F-BBAA-4D727B51124B}"/>
    <cellStyle name="Output 2 2 2 4 6" xfId="28449" xr:uid="{9D85D93E-9441-4C9E-9E19-46937670FA10}"/>
    <cellStyle name="Output 2 2 2 4 7" xfId="37772" xr:uid="{EE27DFFD-E3B9-4427-87E3-DC79313B1DFE}"/>
    <cellStyle name="Output 2 2 2 4 8" xfId="42157" xr:uid="{327D0856-FCFC-4D16-AE75-67C1EF5DE4BA}"/>
    <cellStyle name="Output 2 2 2 5" xfId="20420" xr:uid="{68F8E960-D201-4E9D-95FE-75A67575EA75}"/>
    <cellStyle name="Output 2 2 2 5 2" xfId="23311" xr:uid="{88EDAD2F-023F-449B-9700-BE7AE7A424CD}"/>
    <cellStyle name="Output 2 2 2 5 2 2" xfId="26820" xr:uid="{79CEC407-63EB-453A-A916-5C39F32EEA6E}"/>
    <cellStyle name="Output 2 2 2 5 2 2 2" xfId="35911" xr:uid="{7C2E727C-492E-41F4-87A4-98491CBBBAF0}"/>
    <cellStyle name="Output 2 2 2 5 2 3" xfId="31639" xr:uid="{C2F0F918-C82D-4D77-AFF6-3DE512034BB8}"/>
    <cellStyle name="Output 2 2 2 5 2 4" xfId="39196" xr:uid="{90240BB3-FD0B-4C27-9B47-92FFEC0007C1}"/>
    <cellStyle name="Output 2 2 2 5 2 5" xfId="42222" xr:uid="{558ED18B-CCD1-4641-A5F6-CC81510FF07E}"/>
    <cellStyle name="Output 2 2 2 5 3" xfId="25852" xr:uid="{C1CA1EC7-BB1D-49A6-8117-3D7972C55573}"/>
    <cellStyle name="Output 2 2 2 5 3 2" xfId="26956" xr:uid="{5DF251FD-B11F-4011-B070-15EEE48C2564}"/>
    <cellStyle name="Output 2 2 2 5 3 2 2" xfId="36047" xr:uid="{865AD455-7268-4465-B84B-3A22B0441E79}"/>
    <cellStyle name="Output 2 2 2 5 3 3" xfId="34808" xr:uid="{AAC270C3-8784-4385-ABF7-E45611CA2E3A}"/>
    <cellStyle name="Output 2 2 2 5 3 4" xfId="40140" xr:uid="{E1662AEE-E325-4409-8913-DC3DFC19E122}"/>
    <cellStyle name="Output 2 2 2 5 3 5" xfId="42294" xr:uid="{ECD8FF13-1000-4AE0-ABAC-88234A02A951}"/>
    <cellStyle name="Output 2 2 2 5 4" xfId="21830" xr:uid="{71D71E92-6C5E-469A-A64E-66454A749210}"/>
    <cellStyle name="Output 2 2 2 5 4 2" xfId="29819" xr:uid="{ECFC3062-93E1-4737-8E0C-F96B0EB8E477}"/>
    <cellStyle name="Output 2 2 2 5 4 3" xfId="41179" xr:uid="{FC81B42F-5941-4376-8E17-4F4B2A6F121C}"/>
    <cellStyle name="Output 2 2 2 5 4 4" xfId="42370" xr:uid="{BE38D700-1AD0-4215-B309-F17D85CFF374}"/>
    <cellStyle name="Output 2 2 2 5 5" xfId="26744" xr:uid="{BDA19BB7-B49B-4B61-AD4E-BEEB27977B6B}"/>
    <cellStyle name="Output 2 2 2 5 5 2" xfId="35835" xr:uid="{48FA5786-CB89-4DD3-8313-70A864A9EB64}"/>
    <cellStyle name="Output 2 2 2 5 6" xfId="27884" xr:uid="{A164EA8B-6001-43CE-9897-611D963B1E8A}"/>
    <cellStyle name="Output 2 2 2 5 7" xfId="37185" xr:uid="{B9B66929-0A52-401C-96AE-E44BC89DB936}"/>
    <cellStyle name="Output 2 2 2 5 8" xfId="42142" xr:uid="{12F20CBB-AFAA-4792-AAC0-7729B65DABF2}"/>
    <cellStyle name="Output 2 2 2 6" xfId="22890" xr:uid="{C4BC9FD4-AC6A-4342-8E64-6B76BADA531E}"/>
    <cellStyle name="Output 2 2 2 6 2" xfId="25282" xr:uid="{F7C9C78A-5F50-444E-915B-C6AB78DF5CBF}"/>
    <cellStyle name="Output 2 2 2 6 2 2" xfId="26940" xr:uid="{FE6144F6-525D-450F-B64C-D2B86B82B53B}"/>
    <cellStyle name="Output 2 2 2 6 2 2 2" xfId="36031" xr:uid="{6EF76D0E-D6BD-4E12-AF4A-4B4AD618EB4E}"/>
    <cellStyle name="Output 2 2 2 6 2 3" xfId="34099" xr:uid="{981F89B6-6FF3-417D-8B31-DE79D4E0E7B0}"/>
    <cellStyle name="Output 2 2 2 6 3" xfId="26804" xr:uid="{583483CF-52C8-4EFC-AA8A-F72830302FE9}"/>
    <cellStyle name="Output 2 2 2 6 3 2" xfId="35895" xr:uid="{4F871689-A07A-482F-99A8-D4C397204F4F}"/>
    <cellStyle name="Output 2 2 2 6 4" xfId="31108" xr:uid="{3952D9F1-F387-4B5E-BA7E-889E72E4789E}"/>
    <cellStyle name="Output 2 2 2 6 5" xfId="38540" xr:uid="{5042949F-DBE7-42C5-BD68-1CF303535496}"/>
    <cellStyle name="Output 2 2 2 6 6" xfId="42206" xr:uid="{4A16983D-B5B0-4510-A986-0027E3359E9B}"/>
    <cellStyle name="Output 2 2 2 7" xfId="24266" xr:uid="{E2462123-E278-42AD-B695-82C4184FB6DD}"/>
    <cellStyle name="Output 2 2 2 7 2" xfId="26880" xr:uid="{BE5AFC3A-E98D-4293-97D7-BD54B0BA7543}"/>
    <cellStyle name="Output 2 2 2 7 2 2" xfId="35971" xr:uid="{CDB57FCE-DE9D-4842-BE39-ACD67B2D4E51}"/>
    <cellStyle name="Output 2 2 2 7 3" xfId="32811" xr:uid="{C0F863EA-C6E8-42D1-A46B-C5D1C51B98E9}"/>
    <cellStyle name="Output 2 2 2 7 4" xfId="40132" xr:uid="{807FD524-5B24-4D5D-929A-32B128B6A2ED}"/>
    <cellStyle name="Output 2 2 2 7 5" xfId="42278" xr:uid="{27612DF1-0AAF-4595-A951-5ADC650612E7}"/>
    <cellStyle name="Output 2 2 2 8" xfId="21293" xr:uid="{70909C03-FEBC-4C26-833E-9919515B553C}"/>
    <cellStyle name="Output 2 2 2 8 2" xfId="29212" xr:uid="{BBDDB46D-57E4-48C6-8502-08731E34FB8F}"/>
    <cellStyle name="Output 2 2 2 8 3" xfId="40475" xr:uid="{C387A04A-5B9D-4842-B660-4E98892CC4AE}"/>
    <cellStyle name="Output 2 2 2 8 4" xfId="42354" xr:uid="{C097B814-C172-4F46-A556-E69F9073A0B1}"/>
    <cellStyle name="Output 2 2 2 9" xfId="26728" xr:uid="{52DC4869-4770-480D-AD84-F06734D94534}"/>
    <cellStyle name="Output 2 2 2 9 2" xfId="35819" xr:uid="{4E291AE9-F358-420A-AE7F-62536C856374}"/>
    <cellStyle name="Output 2 2 3" xfId="8634" xr:uid="{FC516C85-6C48-43AE-806E-F3E0A32033E2}"/>
    <cellStyle name="Output 2 2 3 10" xfId="27379" xr:uid="{C35D4730-484D-4A5B-BB76-EC98D300EA4A}"/>
    <cellStyle name="Output 2 2 3 11" xfId="42131" xr:uid="{79C17EFA-A355-47F1-942B-B9CACF55E17A}"/>
    <cellStyle name="Output 2 2 3 2" xfId="20608" xr:uid="{7B27D140-136B-435A-9ABF-A1E24813899D}"/>
    <cellStyle name="Output 2 2 3 2 2" xfId="23571" xr:uid="{43A9289A-BE8A-49B0-A4AF-4DD332E5CF72}"/>
    <cellStyle name="Output 2 2 3 2 2 2" xfId="26119" xr:uid="{8929BC6F-0964-4BD8-BDC7-5B65A2D6B229}"/>
    <cellStyle name="Output 2 2 3 2 2 2 2" xfId="26968" xr:uid="{143639D4-7BFD-4CA9-89CA-DD2FC40CFC51}"/>
    <cellStyle name="Output 2 2 3 2 2 2 2 2" xfId="36059" xr:uid="{64886E99-51C9-4A79-8976-942EC4F376BA}"/>
    <cellStyle name="Output 2 2 3 2 2 2 3" xfId="35099" xr:uid="{D468EE66-0A48-4D28-B2B1-A8AD1689CB23}"/>
    <cellStyle name="Output 2 2 3 2 2 3" xfId="26832" xr:uid="{43BB7313-5A7D-4320-BD80-038C8F8D66FA}"/>
    <cellStyle name="Output 2 2 3 2 2 3 2" xfId="35923" xr:uid="{14B4E98F-3D33-4D97-B6FC-7246DBF612C7}"/>
    <cellStyle name="Output 2 2 3 2 2 4" xfId="31904" xr:uid="{15E69F90-848E-4698-9B05-33BF05B13A18}"/>
    <cellStyle name="Output 2 2 3 2 2 5" xfId="39453" xr:uid="{83E94D6E-D73D-4828-995F-91EB129E4AEF}"/>
    <cellStyle name="Output 2 2 3 2 2 6" xfId="42234" xr:uid="{BAE737B4-CFC6-4796-9038-300C7E7F7F8C}"/>
    <cellStyle name="Output 2 2 3 2 3" xfId="24534" xr:uid="{5D9AA3E3-EFAF-4BF8-B1EC-2A6ABC987FB6}"/>
    <cellStyle name="Output 2 2 3 2 3 2" xfId="26892" xr:uid="{65E7DECF-45A9-4A27-844A-CEDC5C696940}"/>
    <cellStyle name="Output 2 2 3 2 3 2 2" xfId="35983" xr:uid="{6FBE8E82-65AF-4790-8985-A0CCCEBF8B44}"/>
    <cellStyle name="Output 2 2 3 2 3 3" xfId="33096" xr:uid="{315A6EE8-12D1-4C99-9160-0A38AC85F583}"/>
    <cellStyle name="Output 2 2 3 2 3 4" xfId="40146" xr:uid="{836CE39B-74BF-4331-9E5A-3B67B2190BF1}"/>
    <cellStyle name="Output 2 2 3 2 3 5" xfId="42306" xr:uid="{85817BE2-5E46-4B11-9559-F3BAA2027067}"/>
    <cellStyle name="Output 2 2 3 2 4" xfId="22095" xr:uid="{ACE7C45D-06F3-4B5B-847E-A387D554D1DE}"/>
    <cellStyle name="Output 2 2 3 2 4 2" xfId="30117" xr:uid="{B4264DDC-CB4D-42C9-B52F-1017AD5A5F26}"/>
    <cellStyle name="Output 2 2 3 2 4 3" xfId="41462" xr:uid="{6077BD5A-25BE-474B-A696-261FBDE8181A}"/>
    <cellStyle name="Output 2 2 3 2 4 4" xfId="42382" xr:uid="{4160C6B7-38A3-4ED9-BB00-4CC51BECF0D9}"/>
    <cellStyle name="Output 2 2 3 2 5" xfId="26756" xr:uid="{720C6EF2-22F8-454C-84A8-AF0EAA4BB3F8}"/>
    <cellStyle name="Output 2 2 3 2 5 2" xfId="35847" xr:uid="{8CBE4A5F-50EA-4538-A33C-42DB9F8D7E1F}"/>
    <cellStyle name="Output 2 2 3 2 6" xfId="28178" xr:uid="{BEF9AC34-0EED-49DD-88B7-558677613E5C}"/>
    <cellStyle name="Output 2 2 3 2 7" xfId="37483" xr:uid="{4B897891-A5DA-4671-925A-A1DEAEC2BA9B}"/>
    <cellStyle name="Output 2 2 3 2 8" xfId="42154" xr:uid="{4B7A0912-5367-444A-A50A-30A78F97A14D}"/>
    <cellStyle name="Output 2 2 3 3" xfId="20968" xr:uid="{5405B211-0B98-4ABB-A5ED-F0A693B14EF0}"/>
    <cellStyle name="Output 2 2 3 3 2" xfId="23979" xr:uid="{77EF9F18-CF0E-4C8B-886C-1F46C1F06480}"/>
    <cellStyle name="Output 2 2 3 3 2 2" xfId="26700" xr:uid="{859ABA52-300A-4909-982D-48D935763F4F}"/>
    <cellStyle name="Output 2 2 3 3 2 2 2" xfId="26989" xr:uid="{8558EE0D-2DB7-4E65-AC54-6D35F257BE51}"/>
    <cellStyle name="Output 2 2 3 3 2 2 2 2" xfId="36080" xr:uid="{EEC2F4F5-2A7D-41FC-BD11-0E877FA56F5F}"/>
    <cellStyle name="Output 2 2 3 3 2 2 3" xfId="35791" xr:uid="{15C152DC-F2B3-4331-9909-824604787376}"/>
    <cellStyle name="Output 2 2 3 3 2 3" xfId="26853" xr:uid="{F6261157-DF45-4BE5-9D1D-2D67BC3D6A89}"/>
    <cellStyle name="Output 2 2 3 3 2 3 2" xfId="35944" xr:uid="{EC0B5D3F-3B74-44C2-9DDB-4C393C4F04E2}"/>
    <cellStyle name="Output 2 2 3 3 2 4" xfId="32476" xr:uid="{D13E0B61-18C6-4392-8A05-C25DDC54F41B}"/>
    <cellStyle name="Output 2 2 3 3 2 5" xfId="40126" xr:uid="{744502D4-B9A7-4802-B83F-E7693BD055CE}"/>
    <cellStyle name="Output 2 2 3 3 2 6" xfId="42255" xr:uid="{7BB6B1A8-96CA-46C7-BB03-C2BE03351DDC}"/>
    <cellStyle name="Output 2 2 3 3 3" xfId="24970" xr:uid="{8491FA32-B20F-4D22-91CE-9BABCEE02C2D}"/>
    <cellStyle name="Output 2 2 3 3 3 2" xfId="26913" xr:uid="{B05F8733-E231-428E-8180-D1B29FD07E9C}"/>
    <cellStyle name="Output 2 2 3 3 3 2 2" xfId="36004" xr:uid="{72ADE58F-DA5D-41D3-9D18-A4BBF53C64B9}"/>
    <cellStyle name="Output 2 2 3 3 3 3" xfId="33757" xr:uid="{1AC63315-DE38-4072-9DE7-F3BB912D5AD3}"/>
    <cellStyle name="Output 2 2 3 3 3 4" xfId="40155" xr:uid="{122D2920-CC1D-4DD1-BA4F-C2CB7A78BAAB}"/>
    <cellStyle name="Output 2 2 3 3 3 5" xfId="42327" xr:uid="{822FE454-55E8-4255-9BAE-C1420E39431D}"/>
    <cellStyle name="Output 2 2 3 3 4" xfId="22683" xr:uid="{CFBDFE34-AFF6-4487-A263-11F54C1B21E5}"/>
    <cellStyle name="Output 2 2 3 3 4 2" xfId="30815" xr:uid="{BC050C56-E485-4E0B-AF64-1AD01D56D2A6}"/>
    <cellStyle name="Output 2 2 3 3 4 3" xfId="42112" xr:uid="{CC7F43E3-F1BC-4B8F-85EA-B0CDF90F9367}"/>
    <cellStyle name="Output 2 2 3 3 4 4" xfId="42403" xr:uid="{618FC036-6591-49B0-B9A8-01E254018B6B}"/>
    <cellStyle name="Output 2 2 3 3 5" xfId="26777" xr:uid="{267F7350-2866-4A84-9C59-A39C7033B22B}"/>
    <cellStyle name="Output 2 2 3 3 5 2" xfId="35868" xr:uid="{B95CB1CD-7BAF-4B75-8061-26D75258E0CA}"/>
    <cellStyle name="Output 2 2 3 3 6" xfId="28843" xr:uid="{E20B6CE8-5C30-4136-BB61-CF35CAC0FA99}"/>
    <cellStyle name="Output 2 2 3 3 7" xfId="38162" xr:uid="{57EF9106-26CD-4F0F-B7B7-B4A9072D4AC0}"/>
    <cellStyle name="Output 2 2 3 3 8" xfId="42175" xr:uid="{CF39CDCC-6537-4EA2-A741-37D5FF50FD54}"/>
    <cellStyle name="Output 2 2 3 4" xfId="20798" xr:uid="{F5924017-5677-4B46-A2CE-EC6EF981081C}"/>
    <cellStyle name="Output 2 2 3 4 2" xfId="23785" xr:uid="{CA24B4A0-C682-40BD-A0F1-BF356C66C367}"/>
    <cellStyle name="Output 2 2 3 4 2 2" xfId="26420" xr:uid="{DEC115DB-54AF-4924-8B43-CC927B17A807}"/>
    <cellStyle name="Output 2 2 3 4 2 2 2" xfId="26976" xr:uid="{6B30C073-38FB-4211-A1C0-B92D8FE88B74}"/>
    <cellStyle name="Output 2 2 3 4 2 2 2 2" xfId="36067" xr:uid="{5F0220AC-92A2-45C5-B567-A3F2F5F7C529}"/>
    <cellStyle name="Output 2 2 3 4 2 2 3" xfId="35467" xr:uid="{806E693F-454A-466C-A390-A31D9948BB00}"/>
    <cellStyle name="Output 2 2 3 4 2 3" xfId="26840" xr:uid="{BA96CD84-D5D8-46F9-BA21-0C99D47C5B05}"/>
    <cellStyle name="Output 2 2 3 4 2 3 2" xfId="35931" xr:uid="{3BEC077A-635D-4A79-BB59-404A130A90A4}"/>
    <cellStyle name="Output 2 2 3 4 2 4" xfId="32203" xr:uid="{AD99F993-A3DC-47E2-82FD-9ECD81C75D76}"/>
    <cellStyle name="Output 2 2 3 4 2 5" xfId="39813" xr:uid="{11568C46-51D1-43DC-AD41-6740409CDC8C}"/>
    <cellStyle name="Output 2 2 3 4 2 6" xfId="42242" xr:uid="{FE5ADE77-95E3-4DC2-898C-3314658162EA}"/>
    <cellStyle name="Output 2 2 3 4 3" xfId="24751" xr:uid="{67AC3337-CB11-4E10-8629-50A5DC7BF5DB}"/>
    <cellStyle name="Output 2 2 3 4 3 2" xfId="26900" xr:uid="{D2380DED-35E2-411B-998A-BFC0F1BEEA7F}"/>
    <cellStyle name="Output 2 2 3 4 3 2 2" xfId="35991" xr:uid="{F614767D-48F3-4822-BF07-E51539A17F5E}"/>
    <cellStyle name="Output 2 2 3 4 3 3" xfId="33445" xr:uid="{970271BC-A10E-4B33-9BEF-84A932B50100}"/>
    <cellStyle name="Output 2 2 3 4 3 4" xfId="40150" xr:uid="{B8DC5975-59C1-46E6-94DE-3FC4D86F6743}"/>
    <cellStyle name="Output 2 2 3 4 3 5" xfId="42314" xr:uid="{D730DF71-842F-4BD4-9AF9-1EDBC83E6BEC}"/>
    <cellStyle name="Output 2 2 3 4 4" xfId="22397" xr:uid="{6DA55E6C-A2F4-47C6-8A5C-14697B20DCE2}"/>
    <cellStyle name="Output 2 2 3 4 4 2" xfId="30489" xr:uid="{5B5A4E07-BE7B-4FBD-918C-6336452E0DEF}"/>
    <cellStyle name="Output 2 2 3 4 4 3" xfId="41805" xr:uid="{2F71F120-CE82-4B77-A011-FB0A13D9FC07}"/>
    <cellStyle name="Output 2 2 3 4 4 4" xfId="42390" xr:uid="{FFFA5FBD-BE59-4C58-B89A-08B136E0DD46}"/>
    <cellStyle name="Output 2 2 3 4 5" xfId="26764" xr:uid="{79C57113-82A3-42FC-BCFA-A53BD2494DCC}"/>
    <cellStyle name="Output 2 2 3 4 5 2" xfId="35855" xr:uid="{DABAD637-6655-4649-AA31-A25CA363D8E7}"/>
    <cellStyle name="Output 2 2 3 4 6" xfId="28526" xr:uid="{182BF922-0239-48F7-9E16-848189C6318A}"/>
    <cellStyle name="Output 2 2 3 4 7" xfId="37848" xr:uid="{76A976A3-D08A-4679-BE74-E353ED2748F6}"/>
    <cellStyle name="Output 2 2 3 4 8" xfId="42162" xr:uid="{B76647B7-1D0A-498F-A33A-7A1DBDA5C440}"/>
    <cellStyle name="Output 2 2 3 5" xfId="20480" xr:uid="{1806D064-0DAE-4F7B-9F47-8A96CE878D12}"/>
    <cellStyle name="Output 2 2 3 5 2" xfId="23383" xr:uid="{0AD856E4-2BC9-47C2-864E-70D33F45ABD1}"/>
    <cellStyle name="Output 2 2 3 5 2 2" xfId="26825" xr:uid="{7BCBC6E0-4645-4000-9D6D-C47D93637EDD}"/>
    <cellStyle name="Output 2 2 3 5 2 2 2" xfId="35916" xr:uid="{CC7A80CD-D7C4-40AC-8021-BD45B10617CD}"/>
    <cellStyle name="Output 2 2 3 5 2 3" xfId="31711" xr:uid="{1D682CAB-C7EE-469C-B5AD-135764245F72}"/>
    <cellStyle name="Output 2 2 3 5 2 4" xfId="39264" xr:uid="{F64E8B6C-F360-4B3D-83FD-842C60619154}"/>
    <cellStyle name="Output 2 2 3 5 2 5" xfId="42227" xr:uid="{FA218B61-E43A-4439-824C-515AF5C7DEA9}"/>
    <cellStyle name="Output 2 2 3 5 3" xfId="25928" xr:uid="{0A85200A-1BF6-4692-8B04-015E52EA94E4}"/>
    <cellStyle name="Output 2 2 3 5 3 2" xfId="26961" xr:uid="{D7EC307E-70BB-49F6-A1FC-50BAFC27065B}"/>
    <cellStyle name="Output 2 2 3 5 3 2 2" xfId="36052" xr:uid="{5B97B25B-A930-4587-AF9C-8964940ED86D}"/>
    <cellStyle name="Output 2 2 3 5 3 3" xfId="34893" xr:uid="{1B3C5F6A-2A66-42AB-932D-8A2ED082B2CC}"/>
    <cellStyle name="Output 2 2 3 5 3 4" xfId="40143" xr:uid="{98F30676-519C-47BE-8570-1B2516DED0BA}"/>
    <cellStyle name="Output 2 2 3 5 3 5" xfId="42299" xr:uid="{408A5F7A-4ADD-48FE-B870-C76EB6BA6F5A}"/>
    <cellStyle name="Output 2 2 3 5 4" xfId="21901" xr:uid="{C3914008-35EE-46FD-8B7A-0144A13B7F15}"/>
    <cellStyle name="Output 2 2 3 5 4 2" xfId="29899" xr:uid="{C9387B4B-F805-46C4-B0CF-19C8799FAFD7}"/>
    <cellStyle name="Output 2 2 3 5 4 3" xfId="41260" xr:uid="{B7C620D1-6CB9-4062-9348-B190B8794E0F}"/>
    <cellStyle name="Output 2 2 3 5 4 4" xfId="42375" xr:uid="{48E56E2F-5EAC-48E6-A16D-B8D9E4A1114E}"/>
    <cellStyle name="Output 2 2 3 5 5" xfId="26749" xr:uid="{5FE7DEB2-449A-4C15-BFCF-366F57D604E0}"/>
    <cellStyle name="Output 2 2 3 5 5 2" xfId="35840" xr:uid="{949D9784-F464-4065-9E4A-82596B630B69}"/>
    <cellStyle name="Output 2 2 3 5 6" xfId="27970" xr:uid="{04495BA2-69C8-4A01-A527-C4437F721E4C}"/>
    <cellStyle name="Output 2 2 3 5 7" xfId="37267" xr:uid="{A6606A6D-81F2-4E04-AC5C-7B6358301D73}"/>
    <cellStyle name="Output 2 2 3 5 8" xfId="42147" xr:uid="{B200820B-B2BF-4BC3-8E63-8DBC5EE314DA}"/>
    <cellStyle name="Output 2 2 3 6" xfId="22957" xr:uid="{7E7362E4-7713-4E18-8EBB-35AD27B6B6A5}"/>
    <cellStyle name="Output 2 2 3 6 2" xfId="25359" xr:uid="{85C28591-A890-4D09-8508-0E38F2F6CCA9}"/>
    <cellStyle name="Output 2 2 3 6 2 2" xfId="26945" xr:uid="{55BE217B-7E16-43EF-BB97-EDB00522B0FE}"/>
    <cellStyle name="Output 2 2 3 6 2 2 2" xfId="36036" xr:uid="{2126406C-E098-4380-B55A-C3F5FA3291C4}"/>
    <cellStyle name="Output 2 2 3 6 2 3" xfId="34178" xr:uid="{29B6EC52-5EDF-4641-B142-7FDC48970B43}"/>
    <cellStyle name="Output 2 2 3 6 3" xfId="26809" xr:uid="{32654101-47AF-4BB1-82D1-AA17D5D0D9BA}"/>
    <cellStyle name="Output 2 2 3 6 3 2" xfId="35900" xr:uid="{D613FFB1-F1AA-47F5-BFF0-45788AEDBF03}"/>
    <cellStyle name="Output 2 2 3 6 4" xfId="31183" xr:uid="{FCA66FD0-6730-4B13-96FF-59B4D6D9CE65}"/>
    <cellStyle name="Output 2 2 3 6 5" xfId="38613" xr:uid="{B9CF8FA9-765A-4119-B49B-73375C8150BE}"/>
    <cellStyle name="Output 2 2 3 6 6" xfId="42211" xr:uid="{3839A6BC-CA1E-4782-9096-4722ED87D078}"/>
    <cellStyle name="Output 2 2 3 7" xfId="24342" xr:uid="{A5714CB0-9B24-4191-A923-D6BE111195D9}"/>
    <cellStyle name="Output 2 2 3 7 2" xfId="26885" xr:uid="{149FB68A-0314-4375-84BB-18FE4A65AB0F}"/>
    <cellStyle name="Output 2 2 3 7 2 2" xfId="35976" xr:uid="{2240C021-4C11-4411-AA56-57CE8AD600F4}"/>
    <cellStyle name="Output 2 2 3 7 3" xfId="32891" xr:uid="{06F123D4-9DDB-4C83-AC92-155A6F8538F4}"/>
    <cellStyle name="Output 2 2 3 7 4" xfId="40135" xr:uid="{778913A0-8830-4D6C-B194-56B6BC81C8EE}"/>
    <cellStyle name="Output 2 2 3 7 5" xfId="42283" xr:uid="{8E468DED-B49D-4702-8F5C-1BB7DE437CA4}"/>
    <cellStyle name="Output 2 2 3 8" xfId="21364" xr:uid="{04BB8D72-A6E6-4735-83FC-52C514ACB233}"/>
    <cellStyle name="Output 2 2 3 8 2" xfId="29291" xr:uid="{CFD26ADC-1A50-4595-849C-8FF82717523E}"/>
    <cellStyle name="Output 2 2 3 8 3" xfId="40551" xr:uid="{646DACB9-DC6A-4DE2-9F3A-AC7398B50153}"/>
    <cellStyle name="Output 2 2 3 8 4" xfId="42359" xr:uid="{9A6803A1-63A2-4681-8100-CDC7F22D0540}"/>
    <cellStyle name="Output 2 2 3 9" xfId="26733" xr:uid="{FAAC39F8-4322-4C28-AB68-0DE61CC8E65C}"/>
    <cellStyle name="Output 2 2 3 9 2" xfId="35824" xr:uid="{73C99111-4042-483E-816C-536B19EEF54C}"/>
    <cellStyle name="Output 2 2 4" xfId="20238" xr:uid="{4365D736-E4A9-4658-87C3-53A3A5CD5E28}"/>
    <cellStyle name="Output 2 2 4 10" xfId="42134" xr:uid="{63420A59-9886-4951-82C9-5FF92BA505F7}"/>
    <cellStyle name="Output 2 2 4 2" xfId="20977" xr:uid="{8A221D7A-086E-49E1-AD40-BF4BC58A96F6}"/>
    <cellStyle name="Output 2 2 4 2 2" xfId="23986" xr:uid="{3CA7780B-0CE8-41AF-8593-9EDBCF49202B}"/>
    <cellStyle name="Output 2 2 4 2 2 2" xfId="26708" xr:uid="{B61B0ABC-4E0A-4BFA-9E1B-C4418063CEFD}"/>
    <cellStyle name="Output 2 2 4 2 2 2 2" xfId="26996" xr:uid="{04A0E9E2-2911-479A-B12D-B562BC5D8739}"/>
    <cellStyle name="Output 2 2 4 2 2 2 2 2" xfId="36087" xr:uid="{E3ED7F13-1040-4F44-B4B1-591558C5CDA0}"/>
    <cellStyle name="Output 2 2 4 2 2 2 3" xfId="35799" xr:uid="{332CE939-3C2E-4247-A1A0-BB832D8C7411}"/>
    <cellStyle name="Output 2 2 4 2 2 3" xfId="26860" xr:uid="{0713FDF0-EFDF-4A73-BBCE-2B0B5F5F8D7B}"/>
    <cellStyle name="Output 2 2 4 2 2 3 2" xfId="35951" xr:uid="{0B7C1B8D-B25F-49EE-8632-BECD6580FDAE}"/>
    <cellStyle name="Output 2 2 4 2 2 4" xfId="32483" xr:uid="{093DAA3D-A042-4F1D-B914-1432D8310AEB}"/>
    <cellStyle name="Output 2 2 4 2 2 5" xfId="40128" xr:uid="{5313A1B7-51FE-425E-87B8-5C773B5BEDE1}"/>
    <cellStyle name="Output 2 2 4 2 2 6" xfId="42262" xr:uid="{BA487AA4-77A1-4023-945A-AAF5F329E620}"/>
    <cellStyle name="Output 2 2 4 2 3" xfId="24978" xr:uid="{8EAD1339-201F-4AB0-B53A-97C7D26DEA22}"/>
    <cellStyle name="Output 2 2 4 2 3 2" xfId="26920" xr:uid="{0BF82B6F-6366-4EF9-9A28-A29C54C850F4}"/>
    <cellStyle name="Output 2 2 4 2 3 2 2" xfId="36011" xr:uid="{72BD24F4-1085-47B8-83A4-650DEA65ADBD}"/>
    <cellStyle name="Output 2 2 4 2 3 3" xfId="33765" xr:uid="{404819B3-8D24-4C24-9E51-9653F8959BCF}"/>
    <cellStyle name="Output 2 2 4 2 3 4" xfId="40158" xr:uid="{536F6829-5C41-42F7-A03A-887A9DB6731E}"/>
    <cellStyle name="Output 2 2 4 2 3 5" xfId="42334" xr:uid="{F39894D7-7C22-4932-9479-8D975744EF7B}"/>
    <cellStyle name="Output 2 2 4 2 4" xfId="22685" xr:uid="{DBACFE1E-B1E3-4E29-A765-D08A9BE8392C}"/>
    <cellStyle name="Output 2 2 4 2 4 2" xfId="30817" xr:uid="{6A8956AF-B0A9-49FA-8192-E84C94600153}"/>
    <cellStyle name="Output 2 2 4 2 4 3" xfId="42115" xr:uid="{2CF992FA-6EA5-49C0-B111-6BD761BD8476}"/>
    <cellStyle name="Output 2 2 4 2 4 4" xfId="42410" xr:uid="{2E3E15C4-0779-4463-83C4-21F9E777FB64}"/>
    <cellStyle name="Output 2 2 4 2 5" xfId="26784" xr:uid="{D7DCAA2A-9608-4F55-AEB2-3B5E858AFEA4}"/>
    <cellStyle name="Output 2 2 4 2 5 2" xfId="35875" xr:uid="{F11B2A61-05AB-465B-8FB5-A1057337BD05}"/>
    <cellStyle name="Output 2 2 4 2 6" xfId="28851" xr:uid="{D890F7CF-EAB5-4A25-BCAB-303B19E5DB55}"/>
    <cellStyle name="Output 2 2 4 2 7" xfId="38165" xr:uid="{6156FC36-A007-447A-B889-63F5AAC9C86D}"/>
    <cellStyle name="Output 2 2 4 2 8" xfId="42182" xr:uid="{34DF6342-A98E-425C-ABFD-9CD0718CDDA9}"/>
    <cellStyle name="Output 2 2 4 3" xfId="20961" xr:uid="{097B2EEB-C815-44F5-B888-6A13827D979E}"/>
    <cellStyle name="Output 2 2 4 3 2" xfId="23972" xr:uid="{AA16B343-3D86-46CB-B381-E5BC62A95B60}"/>
    <cellStyle name="Output 2 2 4 3 2 2" xfId="26693" xr:uid="{9F188A8A-2141-4040-ABA5-12A6EDF20CEF}"/>
    <cellStyle name="Output 2 2 4 3 2 2 2" xfId="26982" xr:uid="{0086E0CB-69CD-4708-B8AC-AD810297D563}"/>
    <cellStyle name="Output 2 2 4 3 2 2 2 2" xfId="36073" xr:uid="{756FE3D8-B2D5-4143-BA67-AFBFD77B807F}"/>
    <cellStyle name="Output 2 2 4 3 2 2 3" xfId="35784" xr:uid="{E7AC0714-1A2A-4ACE-948F-9541E98D7D73}"/>
    <cellStyle name="Output 2 2 4 3 2 3" xfId="26846" xr:uid="{6610A2C9-46E8-4889-8ABF-FE562BBDD709}"/>
    <cellStyle name="Output 2 2 4 3 2 3 2" xfId="35937" xr:uid="{002AFA62-6A47-4361-9181-1343274ADCCB}"/>
    <cellStyle name="Output 2 2 4 3 2 4" xfId="32469" xr:uid="{F5128223-95FF-4426-8418-D8348CB07740}"/>
    <cellStyle name="Output 2 2 4 3 2 5" xfId="40124" xr:uid="{0BADEBA3-EDFB-4F3C-8509-E7FECD804D8F}"/>
    <cellStyle name="Output 2 2 4 3 2 6" xfId="42248" xr:uid="{3412D9FA-02B1-41B0-8A7D-C0779BC1575F}"/>
    <cellStyle name="Output 2 2 4 3 3" xfId="24963" xr:uid="{55B0ADD4-EA2F-4AB2-B8C7-5B8E0805F06A}"/>
    <cellStyle name="Output 2 2 4 3 3 2" xfId="26906" xr:uid="{30D303E2-A377-4272-A358-4666AA552A74}"/>
    <cellStyle name="Output 2 2 4 3 3 2 2" xfId="35997" xr:uid="{38754063-ECAA-4D2E-B390-5081685B10A6}"/>
    <cellStyle name="Output 2 2 4 3 3 3" xfId="33750" xr:uid="{09473DD6-FE83-4F7A-BBC0-29CD6AD6C5B1}"/>
    <cellStyle name="Output 2 2 4 3 3 4" xfId="40153" xr:uid="{59D60248-74F5-4579-B3E4-56AD655880F1}"/>
    <cellStyle name="Output 2 2 4 3 3 5" xfId="42320" xr:uid="{020AFA19-D28D-472C-B558-6B7BF0DDD881}"/>
    <cellStyle name="Output 2 2 4 3 4" xfId="22680" xr:uid="{2117FA4A-F2FE-4291-B52F-5423E29A251F}"/>
    <cellStyle name="Output 2 2 4 3 4 2" xfId="30812" xr:uid="{E99A672F-7B7B-4C67-889D-E3CDF3E4DEF1}"/>
    <cellStyle name="Output 2 2 4 3 4 3" xfId="42110" xr:uid="{4E70CBA3-77A8-404F-8203-CA7ECEB90E88}"/>
    <cellStyle name="Output 2 2 4 3 4 4" xfId="42396" xr:uid="{B2302057-0403-4DE5-943A-5A76D95A523C}"/>
    <cellStyle name="Output 2 2 4 3 5" xfId="26770" xr:uid="{C53AF11D-72E7-4BD4-BFAB-37A89CDFB2FA}"/>
    <cellStyle name="Output 2 2 4 3 5 2" xfId="35861" xr:uid="{DC131747-729A-439C-B353-4113C3F8B931}"/>
    <cellStyle name="Output 2 2 4 3 6" xfId="28836" xr:uid="{0F6E3607-5515-4683-BE39-A0DE455EE5CD}"/>
    <cellStyle name="Output 2 2 4 3 7" xfId="38160" xr:uid="{AE64DC80-E9C0-4FC8-90CC-BB340E5A0426}"/>
    <cellStyle name="Output 2 2 4 3 8" xfId="42168" xr:uid="{8B3A9938-4395-47B8-81C6-D49D16FDC488}"/>
    <cellStyle name="Output 2 2 4 4" xfId="20579" xr:uid="{FC11A2BD-53FB-4E16-9B2F-20990808CD0D}"/>
    <cellStyle name="Output 2 2 4 4 2" xfId="23542" xr:uid="{DEA862E0-1C86-4CE0-AD0F-6611D3D600E6}"/>
    <cellStyle name="Output 2 2 4 4 2 2" xfId="26828" xr:uid="{BC71FD28-B590-4E68-BE49-2A2D8AB0910B}"/>
    <cellStyle name="Output 2 2 4 4 2 2 2" xfId="35919" xr:uid="{520B54EA-1EC3-428F-82A9-6F160C5212C2}"/>
    <cellStyle name="Output 2 2 4 4 2 3" xfId="31874" xr:uid="{809C0D67-97AF-416B-823C-32406876B8EE}"/>
    <cellStyle name="Output 2 2 4 4 2 4" xfId="39425" xr:uid="{16CAFD3E-6A14-42C3-A351-36E64A395D4C}"/>
    <cellStyle name="Output 2 2 4 4 2 5" xfId="42230" xr:uid="{57C08FE8-3AC6-4830-8EFA-577B88670DCB}"/>
    <cellStyle name="Output 2 2 4 4 3" xfId="26088" xr:uid="{EA11E7BF-4332-4E5F-ABE5-E6BB4707CB59}"/>
    <cellStyle name="Output 2 2 4 4 3 2" xfId="26964" xr:uid="{93E301CA-2230-4102-AAFF-FE7DED55F043}"/>
    <cellStyle name="Output 2 2 4 4 3 2 2" xfId="36055" xr:uid="{F7AB8581-ABAB-4CF5-B075-2D6269276D32}"/>
    <cellStyle name="Output 2 2 4 4 3 3" xfId="35067" xr:uid="{E117EBF8-512D-447F-9616-7489DBFD234A}"/>
    <cellStyle name="Output 2 2 4 4 3 4" xfId="40144" xr:uid="{3EC1600D-B276-471E-AC52-DEFC0F957831}"/>
    <cellStyle name="Output 2 2 4 4 3 5" xfId="42302" xr:uid="{870FDC1B-7BCD-4E55-A547-E68D81F9CF06}"/>
    <cellStyle name="Output 2 2 4 4 4" xfId="22065" xr:uid="{EAF69442-0DA0-4053-9B3D-B5E2EDECB8DF}"/>
    <cellStyle name="Output 2 2 4 4 4 2" xfId="30085" xr:uid="{0D7D798B-6969-4D44-A74F-DD7D4F41F885}"/>
    <cellStyle name="Output 2 2 4 4 4 3" xfId="41432" xr:uid="{C1F0E889-9A61-4922-BF2F-DE068CC3614F}"/>
    <cellStyle name="Output 2 2 4 4 4 4" xfId="42378" xr:uid="{2DF0DE43-31D2-4216-AC31-0399170DFDDF}"/>
    <cellStyle name="Output 2 2 4 4 5" xfId="26752" xr:uid="{DD8220AB-B902-472F-AFF1-45CB75C47826}"/>
    <cellStyle name="Output 2 2 4 4 5 2" xfId="35843" xr:uid="{FA09FB38-84BF-4D0B-A5A5-4148C4DC5CE5}"/>
    <cellStyle name="Output 2 2 4 4 6" xfId="28144" xr:uid="{BB79361F-9CA6-4197-82A5-281028E9C7C4}"/>
    <cellStyle name="Output 2 2 4 4 7" xfId="37451" xr:uid="{FBF74B0D-0AD2-4E3E-8403-7974AEBDE38A}"/>
    <cellStyle name="Output 2 2 4 4 8" xfId="42150" xr:uid="{FC33C586-F575-46AD-84BC-1EADC4C6B310}"/>
    <cellStyle name="Output 2 2 4 5" xfId="23066" xr:uid="{FF21C77E-DB3C-4557-931C-015E398EAE59}"/>
    <cellStyle name="Output 2 2 4 5 2" xfId="25522" xr:uid="{3546423D-DE4E-47EA-BA49-B40EAE6D3BEA}"/>
    <cellStyle name="Output 2 2 4 5 2 2" xfId="26948" xr:uid="{FE8B9AC9-DBF9-4F2C-8692-70C7EE7788DD}"/>
    <cellStyle name="Output 2 2 4 5 2 2 2" xfId="36039" xr:uid="{3ED9B9CA-805F-4BD5-A9DA-48F325A3E553}"/>
    <cellStyle name="Output 2 2 4 5 2 3" xfId="34360" xr:uid="{C31F737F-C567-4062-871E-66492F3DE5AF}"/>
    <cellStyle name="Output 2 2 4 5 3" xfId="26812" xr:uid="{F6793DF7-E0DB-47E9-97EF-C4F6624BC02D}"/>
    <cellStyle name="Output 2 2 4 5 3 2" xfId="35903" xr:uid="{1F604315-B2A4-46C6-80D5-4E9B2053DB82}"/>
    <cellStyle name="Output 2 2 4 5 4" xfId="31346" xr:uid="{79E022FE-5C8C-4075-BB00-ED4FDB6AE8D1}"/>
    <cellStyle name="Output 2 2 4 5 5" xfId="38793" xr:uid="{34CF6126-0462-4D98-BE32-78845ED9D221}"/>
    <cellStyle name="Output 2 2 4 5 6" xfId="42214" xr:uid="{02E3012B-3E05-43AA-B653-EE05E2B12202}"/>
    <cellStyle name="Output 2 2 4 6" xfId="24503" xr:uid="{DDF77D2B-9643-479C-8301-56AE49DDA147}"/>
    <cellStyle name="Output 2 2 4 6 2" xfId="26888" xr:uid="{5A094D05-63C7-4473-BFFE-7EC132B17864}"/>
    <cellStyle name="Output 2 2 4 6 2 2" xfId="35979" xr:uid="{0F76600F-393C-4855-9846-FDF960A06F03}"/>
    <cellStyle name="Output 2 2 4 6 3" xfId="33063" xr:uid="{373E723A-61D5-480B-9C3E-E3A4C1183677}"/>
    <cellStyle name="Output 2 2 4 6 4" xfId="40136" xr:uid="{50511568-45A6-4B5B-925F-A2010FAFAF27}"/>
    <cellStyle name="Output 2 2 4 6 5" xfId="42286" xr:uid="{3881E45F-31D3-498F-A5E0-AC928DBDC49F}"/>
    <cellStyle name="Output 2 2 4 7" xfId="21528" xr:uid="{8E6ECBE2-7888-4456-A908-72FBC5C69705}"/>
    <cellStyle name="Output 2 2 4 7 2" xfId="29477" xr:uid="{B0B70877-0A62-4785-AD85-6BBCFBA0FA98}"/>
    <cellStyle name="Output 2 2 4 7 3" xfId="40721" xr:uid="{B63366FA-EA7B-4A49-AF6F-B37AC2F0F594}"/>
    <cellStyle name="Output 2 2 4 7 4" xfId="42362" xr:uid="{912DD95F-5A57-4AF1-894E-6F01ED0405D5}"/>
    <cellStyle name="Output 2 2 4 8" xfId="26736" xr:uid="{0ACA78B6-9A31-4EB0-A8B7-6FC85F79A526}"/>
    <cellStyle name="Output 2 2 4 8 2" xfId="35827" xr:uid="{13F3E19E-86D0-46C4-8CB0-CE67A5766EEF}"/>
    <cellStyle name="Output 2 2 4 9" xfId="27551" xr:uid="{4F1A07C7-CD00-44E4-AC89-43CBB92B7960}"/>
    <cellStyle name="Output 2 2 5" xfId="20959" xr:uid="{D229D7E4-D94B-4307-8243-45A258AC3788}"/>
    <cellStyle name="Output 2 2 5 2" xfId="23970" xr:uid="{2D712844-6ACB-4405-B49C-1405F33DF0DF}"/>
    <cellStyle name="Output 2 2 5 2 2" xfId="26691" xr:uid="{EE5E5C20-6F44-4B4D-B990-C162454461A1}"/>
    <cellStyle name="Output 2 2 5 2 2 2" xfId="26980" xr:uid="{5467C0DE-2596-420A-9E69-010E1BB13237}"/>
    <cellStyle name="Output 2 2 5 2 2 2 2" xfId="36071" xr:uid="{73AC4C68-785D-409F-88E1-246C3E9E724F}"/>
    <cellStyle name="Output 2 2 5 2 2 3" xfId="35782" xr:uid="{2D7D4B6F-8CC3-4B82-9E58-0455407A233A}"/>
    <cellStyle name="Output 2 2 5 2 3" xfId="26844" xr:uid="{E6FCD7F0-7A3E-462A-9F9B-E95C73CA5F69}"/>
    <cellStyle name="Output 2 2 5 2 3 2" xfId="35935" xr:uid="{3C30B458-FAB3-433C-B253-52AE8A867576}"/>
    <cellStyle name="Output 2 2 5 2 4" xfId="32467" xr:uid="{10A3A252-6408-4D23-925C-75FCB67720D3}"/>
    <cellStyle name="Output 2 2 5 2 5" xfId="40123" xr:uid="{ED1E54E3-00D2-495D-BC77-C4905D6759FD}"/>
    <cellStyle name="Output 2 2 5 2 6" xfId="42246" xr:uid="{DE388E41-A3BB-436B-9C29-010C88BDF815}"/>
    <cellStyle name="Output 2 2 5 3" xfId="24961" xr:uid="{DE193513-1D31-45BD-B2A8-191F5243C2C9}"/>
    <cellStyle name="Output 2 2 5 3 2" xfId="26904" xr:uid="{F5A3B45A-2D92-4466-9DFD-5E9F0854B56B}"/>
    <cellStyle name="Output 2 2 5 3 2 2" xfId="35995" xr:uid="{2287ECC3-C098-443B-9B8C-9D32CBC50F65}"/>
    <cellStyle name="Output 2 2 5 3 3" xfId="33748" xr:uid="{C209B989-1D94-497F-8347-BC5DB8BE4085}"/>
    <cellStyle name="Output 2 2 5 3 4" xfId="40152" xr:uid="{F7056837-251A-49C2-9B31-C98EC80FBEDA}"/>
    <cellStyle name="Output 2 2 5 3 5" xfId="42318" xr:uid="{0737EBDF-DA29-4234-BE02-8D06CC8ABFAB}"/>
    <cellStyle name="Output 2 2 5 4" xfId="22678" xr:uid="{DA5108D7-AE75-47E1-8E4C-02E562B4C395}"/>
    <cellStyle name="Output 2 2 5 4 2" xfId="30810" xr:uid="{135668C5-0C6C-4EC4-A91E-A6D35EE59DE5}"/>
    <cellStyle name="Output 2 2 5 4 3" xfId="42109" xr:uid="{E32B5D5A-B9AF-4EF1-915B-3915B7DDF660}"/>
    <cellStyle name="Output 2 2 5 4 4" xfId="42394" xr:uid="{5E0097CB-2B33-4451-A48E-D432BA443720}"/>
    <cellStyle name="Output 2 2 5 5" xfId="26768" xr:uid="{8F764EB3-3396-4E7F-B8D4-1E620CE697A0}"/>
    <cellStyle name="Output 2 2 5 5 2" xfId="35859" xr:uid="{1100A3DF-910B-406F-84FD-BC24C165FB56}"/>
    <cellStyle name="Output 2 2 5 6" xfId="28834" xr:uid="{AF2D30E3-1E6D-4462-A471-4C1A7961801E}"/>
    <cellStyle name="Output 2 2 5 7" xfId="38159" xr:uid="{271FCE45-98E8-4400-BAAD-C23060ED5A4B}"/>
    <cellStyle name="Output 2 2 5 8" xfId="42166" xr:uid="{2D6D5E45-E5C2-45F2-98D6-0044B5874FA8}"/>
    <cellStyle name="Output 2 2 6" xfId="20992" xr:uid="{B230869A-6BE8-4BB5-B053-1F3A3CA75AC6}"/>
    <cellStyle name="Output 2 2 6 2" xfId="23997" xr:uid="{7B107463-2E0B-4FA8-8F99-083433A71BC4}"/>
    <cellStyle name="Output 2 2 6 2 2" xfId="26722" xr:uid="{E1820C52-45D6-475C-929C-F9B1DF95BFF6}"/>
    <cellStyle name="Output 2 2 6 2 2 2" xfId="27007" xr:uid="{5C143EC1-9D11-4542-8731-19A3E2C4E94F}"/>
    <cellStyle name="Output 2 2 6 2 2 2 2" xfId="36098" xr:uid="{A65D8BD3-698B-41F7-B7B1-27E702F2C09D}"/>
    <cellStyle name="Output 2 2 6 2 2 3" xfId="35813" xr:uid="{03705355-AA27-44D9-B095-0888804A02D9}"/>
    <cellStyle name="Output 2 2 6 2 3" xfId="26871" xr:uid="{AB0A9095-211F-44AD-895C-E0B5271E0F8A}"/>
    <cellStyle name="Output 2 2 6 2 3 2" xfId="35962" xr:uid="{3A340065-DF4D-49EE-B248-8B06890595AB}"/>
    <cellStyle name="Output 2 2 6 2 4" xfId="32494" xr:uid="{00119CFE-9B06-40E3-8284-F7347141867E}"/>
    <cellStyle name="Output 2 2 6 2 5" xfId="40131" xr:uid="{B0301CD4-C835-4852-9092-E3AB84DE7D5C}"/>
    <cellStyle name="Output 2 2 6 2 6" xfId="42273" xr:uid="{65355A7F-2454-4181-A106-6CF4AAD3AF44}"/>
    <cellStyle name="Output 2 2 6 3" xfId="24992" xr:uid="{E6B66BE3-52DE-4C6E-9B6C-1BA2D82EB4B5}"/>
    <cellStyle name="Output 2 2 6 3 2" xfId="26931" xr:uid="{44DCD76B-98BA-4AB4-89E4-244AA4141F7B}"/>
    <cellStyle name="Output 2 2 6 3 2 2" xfId="36022" xr:uid="{111C66D0-7C4C-4B1C-A66A-642D4549A2BC}"/>
    <cellStyle name="Output 2 2 6 3 3" xfId="33779" xr:uid="{E821AE08-AE06-461E-AEEA-98B7CFCDBFF1}"/>
    <cellStyle name="Output 2 2 6 3 4" xfId="40163" xr:uid="{2AD22B5D-EBE9-4855-A33D-B461B607EB0B}"/>
    <cellStyle name="Output 2 2 6 3 5" xfId="42345" xr:uid="{C522B73B-1C55-482E-B012-F82EFB0C69F7}"/>
    <cellStyle name="Output 2 2 6 4" xfId="22692" xr:uid="{48020493-FED9-4E84-AB8D-7205BF662233}"/>
    <cellStyle name="Output 2 2 6 4 2" xfId="30824" xr:uid="{27CCD990-4FE9-4F26-9620-8FAE8C5C4D1D}"/>
    <cellStyle name="Output 2 2 6 4 3" xfId="42120" xr:uid="{680B71DB-BCD8-4DC5-831D-8281EAA870FA}"/>
    <cellStyle name="Output 2 2 6 4 4" xfId="42421" xr:uid="{4261207B-99BD-434A-A364-A7BD48393531}"/>
    <cellStyle name="Output 2 2 6 5" xfId="26795" xr:uid="{55AC51DE-BDDC-4219-BF44-0BFCBE04F9AD}"/>
    <cellStyle name="Output 2 2 6 5 2" xfId="35886" xr:uid="{5B6081F1-B88C-4BB0-9214-C975F324833B}"/>
    <cellStyle name="Output 2 2 6 6" xfId="28865" xr:uid="{36FDB262-D67C-4E22-949B-CA6DAE0FF80E}"/>
    <cellStyle name="Output 2 2 6 7" xfId="38170" xr:uid="{C1404136-7506-464F-BC09-7A85D7E59BD3}"/>
    <cellStyle name="Output 2 2 6 8" xfId="42193" xr:uid="{9791191A-264F-480F-BBE8-60E8A64FD97D}"/>
    <cellStyle name="Output 2 2 7" xfId="20971" xr:uid="{A6C330C8-B48B-4FFB-ACD1-D5ED7A18B19A}"/>
    <cellStyle name="Output 2 2 7 2" xfId="23982" xr:uid="{34653CAD-7F4B-4A1B-A6A8-AAAD69C6BC29}"/>
    <cellStyle name="Output 2 2 7 2 2" xfId="26703" xr:uid="{D9A80DA6-FF84-42F4-A2AB-E98DC6CE5ACB}"/>
    <cellStyle name="Output 2 2 7 2 2 2" xfId="26992" xr:uid="{11B3C08E-4854-4FD3-A382-FF7E731CF63C}"/>
    <cellStyle name="Output 2 2 7 2 2 2 2" xfId="36083" xr:uid="{5D765F07-BA9F-4F17-83CC-5324E8E1E904}"/>
    <cellStyle name="Output 2 2 7 2 2 3" xfId="35794" xr:uid="{F57180C0-FDA4-4375-8391-F35CBF10CCDC}"/>
    <cellStyle name="Output 2 2 7 2 3" xfId="26856" xr:uid="{EE3A40AB-CBA2-45B7-893A-7525FEB0DEFB}"/>
    <cellStyle name="Output 2 2 7 2 3 2" xfId="35947" xr:uid="{B097346F-DF6B-498F-B209-F6A5F668740A}"/>
    <cellStyle name="Output 2 2 7 2 4" xfId="32479" xr:uid="{707B9A39-C95B-45F4-A926-19313F019ECF}"/>
    <cellStyle name="Output 2 2 7 2 5" xfId="40127" xr:uid="{A6D8AA82-AA7F-46B8-A267-6066BA620A13}"/>
    <cellStyle name="Output 2 2 7 2 6" xfId="42258" xr:uid="{E8974E33-F7C7-4D93-B033-3D0584CF0A9E}"/>
    <cellStyle name="Output 2 2 7 3" xfId="24973" xr:uid="{85F4B106-FAEC-426B-93F5-7BBCF79AA450}"/>
    <cellStyle name="Output 2 2 7 3 2" xfId="26916" xr:uid="{AC28166B-9AE1-44A7-9B08-9845BFEB010D}"/>
    <cellStyle name="Output 2 2 7 3 2 2" xfId="36007" xr:uid="{2A9C988A-2469-41BE-B8ED-C9CBE73F6195}"/>
    <cellStyle name="Output 2 2 7 3 3" xfId="33760" xr:uid="{2C2CE02F-145F-4E1B-A0BA-0801C6CD60A6}"/>
    <cellStyle name="Output 2 2 7 3 4" xfId="40156" xr:uid="{2F0C397C-EF59-4867-81EB-FD936343B7D9}"/>
    <cellStyle name="Output 2 2 7 3 5" xfId="42330" xr:uid="{B56B577F-91E7-4653-BD7A-2592FA45A695}"/>
    <cellStyle name="Output 2 2 7 4" xfId="22684" xr:uid="{F5F74655-D1CF-46E8-973A-1771213909E5}"/>
    <cellStyle name="Output 2 2 7 4 2" xfId="30816" xr:uid="{0558B177-66F8-4AEB-886F-7FB7043E3408}"/>
    <cellStyle name="Output 2 2 7 4 3" xfId="42113" xr:uid="{CF162DF4-02D3-469E-9756-4276C9C89811}"/>
    <cellStyle name="Output 2 2 7 4 4" xfId="42406" xr:uid="{194E616E-5ECF-4C45-801D-D9D6225DDDA1}"/>
    <cellStyle name="Output 2 2 7 5" xfId="26780" xr:uid="{A75C655C-CD12-43DB-893D-94135004B0C0}"/>
    <cellStyle name="Output 2 2 7 5 2" xfId="35871" xr:uid="{3AE8339A-50A0-44B4-A8B1-0A22A78DA673}"/>
    <cellStyle name="Output 2 2 7 6" xfId="28846" xr:uid="{10DC2904-ECFD-4440-B165-198E0AA76BDA}"/>
    <cellStyle name="Output 2 2 7 7" xfId="38163" xr:uid="{A354E08A-DB5F-4EF1-ABED-2D44015C249F}"/>
    <cellStyle name="Output 2 2 7 8" xfId="42178" xr:uid="{0C5BAF1F-9835-4ED0-B8C0-2FE25F07D344}"/>
    <cellStyle name="Output 2 2 8" xfId="20259" xr:uid="{D426D1FF-48BF-4ACB-BDAB-F1D23C98DF05}"/>
    <cellStyle name="Output 2 2 8 2" xfId="23084" xr:uid="{150954DE-9AA7-47C6-A0DF-24BD9E14F439}"/>
    <cellStyle name="Output 2 2 8 2 2" xfId="26817" xr:uid="{BC2F51E6-26DA-423A-85FE-FBC77EC7A718}"/>
    <cellStyle name="Output 2 2 8 2 2 2" xfId="35908" xr:uid="{3991CA4F-D0F6-47B8-8025-BE58DF6F35F7}"/>
    <cellStyle name="Output 2 2 8 2 3" xfId="31364" xr:uid="{488E72A7-FC52-43EF-9B64-7705F3A093CD}"/>
    <cellStyle name="Output 2 2 8 2 4" xfId="38923" xr:uid="{5EE43C0A-4EB1-4F6C-BCE5-EBC4484956F3}"/>
    <cellStyle name="Output 2 2 8 2 5" xfId="42219" xr:uid="{60B95D13-434B-4811-ACEA-38D9A77C8BB3}"/>
    <cellStyle name="Output 2 2 8 3" xfId="25614" xr:uid="{67B6D005-839A-4B68-A016-6B65C56B9143}"/>
    <cellStyle name="Output 2 2 8 3 2" xfId="26953" xr:uid="{3BE6C659-B77D-4066-82C5-10928F1BDEF4}"/>
    <cellStyle name="Output 2 2 8 3 2 2" xfId="36044" xr:uid="{91C32ACF-BE6C-43FA-9B42-528AAACC79B6}"/>
    <cellStyle name="Output 2 2 8 3 3" xfId="34501" xr:uid="{7BA57E79-3529-4860-8B28-1DBC48E1DB91}"/>
    <cellStyle name="Output 2 2 8 3 4" xfId="40139" xr:uid="{F9FDF426-1663-46DA-B647-2D8CBFB64CFE}"/>
    <cellStyle name="Output 2 2 8 3 5" xfId="42291" xr:uid="{E00A9C68-8D16-4FB7-BB99-EC18556638F4}"/>
    <cellStyle name="Output 2 2 8 4" xfId="21543" xr:uid="{B893A3B9-692A-4F8E-AC24-913CD191B698}"/>
    <cellStyle name="Output 2 2 8 4 2" xfId="29497" xr:uid="{D55EC1E5-5536-4FE8-AC53-FAFD8791B94C}"/>
    <cellStyle name="Output 2 2 8 4 3" xfId="40874" xr:uid="{87D69044-DF7F-4D28-B0F8-C21E1E528CFF}"/>
    <cellStyle name="Output 2 2 8 4 4" xfId="42367" xr:uid="{E364606E-437B-49C2-AF99-6FF3B845BA9F}"/>
    <cellStyle name="Output 2 2 8 5" xfId="26741" xr:uid="{CF80C0BA-8E36-4A1D-9A3C-2F763E26F043}"/>
    <cellStyle name="Output 2 2 8 5 2" xfId="35832" xr:uid="{4BA45C09-3F15-4ABD-9080-A71847E37FEE}"/>
    <cellStyle name="Output 2 2 8 6" xfId="27577" xr:uid="{CE67AFBE-107D-43B6-9A7F-9643393281B4}"/>
    <cellStyle name="Output 2 2 8 7" xfId="36866" xr:uid="{B4343F43-F0AC-4C45-A62D-3A78FAD12096}"/>
    <cellStyle name="Output 2 2 8 8" xfId="42139" xr:uid="{7D3FDB47-156A-4FAE-8ED5-8CCBF122F6FB}"/>
    <cellStyle name="Output 2 2 9" xfId="22706" xr:uid="{159FFD39-88D9-4CF3-BD84-75474C861AAD}"/>
    <cellStyle name="Output 2 2 9 2" xfId="25012" xr:uid="{E221D14E-6681-4536-84DE-EE7C85C87667}"/>
    <cellStyle name="Output 2 2 9 2 2" xfId="26937" xr:uid="{5EBA37B3-FF04-43C2-BF36-FE704FF9A2CE}"/>
    <cellStyle name="Output 2 2 9 2 2 2" xfId="36028" xr:uid="{080C2433-1719-4AE1-86E4-20AECF33E478}"/>
    <cellStyle name="Output 2 2 9 2 3" xfId="33802" xr:uid="{6A1F8B90-A9A3-4D58-A9B7-3632BF901F9C}"/>
    <cellStyle name="Output 2 2 9 3" xfId="26801" xr:uid="{6B7AFCB9-8350-4B41-B7F7-7937A630F202}"/>
    <cellStyle name="Output 2 2 9 3 2" xfId="35892" xr:uid="{63BD6A75-883C-4CA1-A635-DDA8D4EC0604}"/>
    <cellStyle name="Output 2 2 9 4" xfId="30839" xr:uid="{C656AF3F-3969-449F-BF74-DDD7BB9BDE96}"/>
    <cellStyle name="Output 2 2 9 5" xfId="38244" xr:uid="{4F575A99-FBAE-450A-ACA4-222565DAB755}"/>
    <cellStyle name="Output 2 2 9 6" xfId="42199" xr:uid="{FF142F69-CF32-4C03-BE97-6DC7F40858D0}"/>
    <cellStyle name="Output 2 3" xfId="713" xr:uid="{CCCC1A72-1358-40D0-9658-8D84050BA8E4}"/>
    <cellStyle name="Output 2 3 2" xfId="8124" xr:uid="{9E02EE85-42EF-477D-B56F-99F5B23AAC4B}"/>
    <cellStyle name="Output 2 3 3" xfId="6653" xr:uid="{5A226930-A313-4A52-B0DA-5C00D0044758}"/>
    <cellStyle name="Output 2 4" xfId="714" xr:uid="{C86FEFC4-5A94-4815-AC63-BF553BDAB3B8}"/>
    <cellStyle name="Output 2 4 2" xfId="6654" xr:uid="{D9A55D5B-FF30-4285-BA25-1BC7ACBE1DCA}"/>
    <cellStyle name="Output 3" xfId="715" xr:uid="{21797415-C988-44E3-AF27-5E920D566DBB}"/>
    <cellStyle name="Output 3 2" xfId="2197" xr:uid="{D330954B-206C-496B-814A-8264F5934062}"/>
    <cellStyle name="Output 3 2 2" xfId="10184" xr:uid="{02FA0CE2-AAC3-40F3-94C6-8DB51554908A}"/>
    <cellStyle name="Output 3 3" xfId="10183" xr:uid="{CE2D8EC6-94FB-4686-9D3E-4A572ED5C002}"/>
    <cellStyle name="Output 3 4" xfId="8783" xr:uid="{3F763FF0-768B-4C44-BCB5-4902296FD82E}"/>
    <cellStyle name="Output 3 5" xfId="38213" xr:uid="{8B8B8372-CE80-4A50-8699-2E1A776D51D1}"/>
    <cellStyle name="Output 4" xfId="10" xr:uid="{C6BC44FC-AE58-41FC-AD3D-9690AC9A4ACD}"/>
    <cellStyle name="Output 5" xfId="13140" xr:uid="{D7898F22-D925-4CCB-89C5-938E85D02433}"/>
    <cellStyle name="Output 6" xfId="6599" xr:uid="{539F45DE-666E-4C5F-9D93-8687120757EF}"/>
    <cellStyle name="Percent (0)" xfId="6934" xr:uid="{B992118F-B5D9-46DA-B1DD-6549130649B7}"/>
    <cellStyle name="Percent 10" xfId="328" xr:uid="{F252080F-B2AF-4F14-9971-CB5E09D23265}"/>
    <cellStyle name="Percent 10 2" xfId="821" xr:uid="{9D7B91D7-A33B-44D7-9F8F-6D295D1F5779}"/>
    <cellStyle name="Percent 10 2 2" xfId="1966" xr:uid="{524233DF-6AA6-4BBF-9B15-E5A4799147DD}"/>
    <cellStyle name="Percent 10 2 2 2" xfId="3729" xr:uid="{419718F0-8B2E-4CCC-8B0B-03C87816D65B}"/>
    <cellStyle name="Percent 10 2 2 2 2" xfId="45754" xr:uid="{B3359EC9-6510-4D14-96C1-7B2EA2E2219C}"/>
    <cellStyle name="Percent 10 2 2 3" xfId="5100" xr:uid="{BB5E3CAB-AE69-4B8F-BBC0-8675E5773D79}"/>
    <cellStyle name="Percent 10 2 2 3 2" xfId="47103" xr:uid="{8BAC767D-4425-4B0A-8468-4505E83C97C7}"/>
    <cellStyle name="Percent 10 2 2 4" xfId="44013" xr:uid="{F8C36A9C-813A-45C9-95FD-D712FA522252}"/>
    <cellStyle name="Percent 10 2 3" xfId="1404" xr:uid="{16C06FE5-46B6-4793-883D-1F70FB5406EF}"/>
    <cellStyle name="Percent 10 2 3 2" xfId="3211" xr:uid="{71210466-F25E-460D-BED3-3A1362EF0373}"/>
    <cellStyle name="Percent 10 2 3 2 2" xfId="45236" xr:uid="{50A119FB-F0D4-4348-AE95-8E9F92595164}"/>
    <cellStyle name="Percent 10 2 3 3" xfId="43495" xr:uid="{92649E48-B47B-43A5-9710-E90E281CADBA}"/>
    <cellStyle name="Percent 10 2 4" xfId="2633" xr:uid="{9A7822ED-EB0D-4313-8AB5-E7A43BCD95B3}"/>
    <cellStyle name="Percent 10 2 4 2" xfId="44658" xr:uid="{4EDBC0BE-7426-4D27-B127-B721348BEDD1}"/>
    <cellStyle name="Percent 10 2 5" xfId="4582" xr:uid="{AD763F55-07C2-4A08-9135-24E152E18915}"/>
    <cellStyle name="Percent 10 2 5 2" xfId="46585" xr:uid="{FBC0E0AC-1850-43DB-BEB4-4CF5C881344F}"/>
    <cellStyle name="Percent 10 2 6" xfId="5799" xr:uid="{0598E88A-90A2-4E12-96E9-2022A1B1AC28}"/>
    <cellStyle name="Percent 10 2 6 2" xfId="47797" xr:uid="{92B42560-F724-4863-9D2C-D8FD3C121978}"/>
    <cellStyle name="Percent 10 2 7" xfId="8125" xr:uid="{D9F0E926-085A-442D-8E6C-31017E6A5EDC}"/>
    <cellStyle name="Percent 10 2 8" xfId="42917" xr:uid="{201114DF-94A1-4E1B-94C9-CF44D56D1690}"/>
    <cellStyle name="Percent 10 3" xfId="1726" xr:uid="{F529E932-5506-4F27-9BC6-1BDAFC73CE5D}"/>
    <cellStyle name="Percent 10 3 2" xfId="3493" xr:uid="{7CBD7210-9AAF-43EC-93BE-AAD6C078E00D}"/>
    <cellStyle name="Percent 10 3 2 2" xfId="45518" xr:uid="{D041CFDC-CF5C-4638-8261-604691CF2EFA}"/>
    <cellStyle name="Percent 10 3 3" xfId="4864" xr:uid="{555BB5DC-4D55-4DF2-8CDE-25CBAC640227}"/>
    <cellStyle name="Percent 10 3 3 2" xfId="46867" xr:uid="{5A4D7193-6385-484B-ADF9-50A9B90F22CE}"/>
    <cellStyle name="Percent 10 3 4" xfId="7050" xr:uid="{1ADD4973-7386-405D-A2EC-E8F01116D5C9}"/>
    <cellStyle name="Percent 10 3 5" xfId="43777" xr:uid="{0F00F3F1-B1E8-4745-859A-2783D611E1E8}"/>
    <cellStyle name="Percent 10 4" xfId="1148" xr:uid="{31ACBF31-271C-4568-BAA9-CAA55310352A}"/>
    <cellStyle name="Percent 10 4 2" xfId="2955" xr:uid="{AB401758-3ED9-4245-8B9A-AC0DEEAC5E8A}"/>
    <cellStyle name="Percent 10 4 2 2" xfId="44980" xr:uid="{D2E848BF-E00D-4B32-AA06-1C663A4E84D5}"/>
    <cellStyle name="Percent 10 4 3" xfId="13207" xr:uid="{CFFD00D4-E613-4553-B82D-70F4CA6848CB}"/>
    <cellStyle name="Percent 10 4 4" xfId="43239" xr:uid="{0B6A5327-5231-4CB8-9A19-C707FBE40262}"/>
    <cellStyle name="Percent 10 5" xfId="2379" xr:uid="{AAD6B1D2-27A6-4EE2-8279-2FA97556ABD2}"/>
    <cellStyle name="Percent 10 5 2" xfId="16743" xr:uid="{A440FC6E-E85B-418F-8D39-3EE51CA68950}"/>
    <cellStyle name="Percent 10 5 3" xfId="44404" xr:uid="{D2704158-59B9-414C-93EE-3A5140D92091}"/>
    <cellStyle name="Percent 10 6" xfId="4326" xr:uid="{958BD23D-EDDA-442C-B7C9-073E85535791}"/>
    <cellStyle name="Percent 10 6 2" xfId="46329" xr:uid="{6FE6381C-4B44-4F52-81F5-D4E30FE01367}"/>
    <cellStyle name="Percent 10 7" xfId="5798" xr:uid="{43CEF816-2572-4540-AA5E-B685B1C95751}"/>
    <cellStyle name="Percent 10 7 2" xfId="47796" xr:uid="{D08DFFBF-6DCD-48C9-9CE6-BF5AA7EBCE5F}"/>
    <cellStyle name="Percent 10 8" xfId="6672" xr:uid="{C2097A8A-20AC-44A9-96AD-2C12B696F481}"/>
    <cellStyle name="Percent 10 9" xfId="42663" xr:uid="{3DFBDA90-82EA-45F2-A199-F1B650A44A6F}"/>
    <cellStyle name="Percent 100" xfId="9167" xr:uid="{7CB0F498-C8FF-4591-A27F-6412A750504C}"/>
    <cellStyle name="Percent 100 2" xfId="9168" xr:uid="{99F43F91-A07D-4387-AA49-EAB9ABA2324A}"/>
    <cellStyle name="Percent 100 2 2" xfId="11772" xr:uid="{EBFFA070-830F-4E71-A8E2-D039EFE9E71D}"/>
    <cellStyle name="Percent 100 2 2 2" xfId="15351" xr:uid="{7FE605BF-9DFA-477C-902B-3C79B283BF20}"/>
    <cellStyle name="Percent 100 2 2 3" xfId="18878" xr:uid="{CE61B555-8E2D-46F8-A267-5D1A29CF80D1}"/>
    <cellStyle name="Percent 100 2 3" xfId="13943" xr:uid="{5623E60A-DA6A-4D3E-9ACD-50253823F3A4}"/>
    <cellStyle name="Percent 100 2 4" xfId="17475" xr:uid="{563C799F-5210-463A-AA93-2A5EC3F57E29}"/>
    <cellStyle name="Percent 100 3" xfId="9447" xr:uid="{DB84C318-C255-4518-A414-92839114AF51}"/>
    <cellStyle name="Percent 101" xfId="9169" xr:uid="{00FE5A27-258B-4D05-BC48-14E5AD156674}"/>
    <cellStyle name="Percent 101 2" xfId="9170" xr:uid="{409F3622-50F5-42BF-9CEF-B13982B271D2}"/>
    <cellStyle name="Percent 101 2 2" xfId="11773" xr:uid="{17FA1911-F84E-4538-9D13-3103EC51FF0E}"/>
    <cellStyle name="Percent 101 2 2 2" xfId="15352" xr:uid="{C2C6A1B3-000A-43AD-B980-E3711813C159}"/>
    <cellStyle name="Percent 101 2 2 3" xfId="18879" xr:uid="{A6C82F44-62AC-4956-8ADF-B3E782C50DD0}"/>
    <cellStyle name="Percent 101 2 3" xfId="13944" xr:uid="{EF9B81FA-262F-41F3-BCDC-0BE90B7118D5}"/>
    <cellStyle name="Percent 101 2 4" xfId="17476" xr:uid="{9B698103-EC9A-48EB-9D88-F1789B2E7241}"/>
    <cellStyle name="Percent 101 3" xfId="9879" xr:uid="{0DFED949-D858-49D8-AAAB-394C8CFEAE2D}"/>
    <cellStyle name="Percent 102" xfId="9171" xr:uid="{216C604B-9F99-4578-A4E6-ADBE6BE7EBC7}"/>
    <cellStyle name="Percent 102 2" xfId="9172" xr:uid="{1E8E96C5-86B5-4119-B37C-29B69F851541}"/>
    <cellStyle name="Percent 102 2 2" xfId="11774" xr:uid="{82F719B9-7635-40C9-B716-EA984CB8EF7E}"/>
    <cellStyle name="Percent 102 2 2 2" xfId="15353" xr:uid="{FE748C07-1E62-46AE-A48B-2DA7A16447CF}"/>
    <cellStyle name="Percent 102 2 2 3" xfId="18880" xr:uid="{8E46C72D-763D-40B2-B7FD-C38F3AA67F02}"/>
    <cellStyle name="Percent 102 2 3" xfId="13945" xr:uid="{9824312D-88E6-4E14-A5FD-DC196FED035A}"/>
    <cellStyle name="Percent 102 2 4" xfId="17477" xr:uid="{CDC42D50-05AD-47F5-B92E-B194A0BB3655}"/>
    <cellStyle name="Percent 102 3" xfId="9872" xr:uid="{792E32AE-F462-48DD-8969-E0683712ED27}"/>
    <cellStyle name="Percent 103" xfId="9173" xr:uid="{70BA1568-34C4-475E-A8FA-07FC5326FD9C}"/>
    <cellStyle name="Percent 103 2" xfId="9881" xr:uid="{D16975D4-8C97-4108-981C-E28B0148474A}"/>
    <cellStyle name="Percent 104" xfId="9174" xr:uid="{35F74745-ED34-43FC-8F5C-47E9DE2F7826}"/>
    <cellStyle name="Percent 104 2" xfId="9880" xr:uid="{E7D2CC6F-A9BE-44FF-B260-F4A93ACE86F4}"/>
    <cellStyle name="Percent 105" xfId="9175" xr:uid="{577954FB-AC39-4FCB-B650-977A7627F8E0}"/>
    <cellStyle name="Percent 105 2" xfId="9857" xr:uid="{0E4F1638-8068-40C2-9615-3075C6F52A5B}"/>
    <cellStyle name="Percent 106" xfId="9176" xr:uid="{263DA8E9-9BBF-4F35-A29D-DA365C7057D4}"/>
    <cellStyle name="Percent 106 2" xfId="9871" xr:uid="{C0555819-B221-47CF-A814-C86D93577396}"/>
    <cellStyle name="Percent 107" xfId="9177" xr:uid="{A8F3A387-AAD4-4C07-9C4F-376D159378F6}"/>
    <cellStyle name="Percent 107 2" xfId="9875" xr:uid="{3F21B241-48A2-4899-AFC7-5369D20CE9E7}"/>
    <cellStyle name="Percent 108" xfId="9178" xr:uid="{4E03A69D-595E-436E-A8CF-BB295E00E4F5}"/>
    <cellStyle name="Percent 108 2" xfId="9878" xr:uid="{4F8CBD52-41B5-452E-9338-E13DAF2F1238}"/>
    <cellStyle name="Percent 109" xfId="9179" xr:uid="{BFE24D5B-3490-4B6C-B390-AD784F2634DC}"/>
    <cellStyle name="Percent 109 2" xfId="9449" xr:uid="{F3BAF274-402E-4853-A188-DB65DEC6DBC8}"/>
    <cellStyle name="Percent 11" xfId="4006" xr:uid="{AE0A5684-02C2-445B-8EEC-DC319E9AAC4E}"/>
    <cellStyle name="Percent 11 2" xfId="7458" xr:uid="{1DB990EE-C23A-4B7C-B685-CB5BA8EF10C5}"/>
    <cellStyle name="Percent 11 3" xfId="46011" xr:uid="{0ABDE1A8-9C70-4F13-9ABF-ED0017B7B724}"/>
    <cellStyle name="Percent 110" xfId="9180" xr:uid="{8C208C25-615B-412C-831B-19F745358198}"/>
    <cellStyle name="Percent 110 2" xfId="9877" xr:uid="{2BE4B836-267E-4B8E-9585-2CDE0FDCF18A}"/>
    <cellStyle name="Percent 111" xfId="9224" xr:uid="{18AE8805-4487-43EB-AA47-455308428760}"/>
    <cellStyle name="Percent 111 2" xfId="9267" xr:uid="{9777E5FF-25D7-495A-84A0-DDC666BD5505}"/>
    <cellStyle name="Percent 112" xfId="9225" xr:uid="{D1A28746-C194-4968-BB9F-3014BE9BBC4A}"/>
    <cellStyle name="Percent 112 2" xfId="9334" xr:uid="{E8FADBB8-95FD-4DCC-B347-27F5327A1E25}"/>
    <cellStyle name="Percent 112 2 2" xfId="11846" xr:uid="{564A7798-8F0A-4B17-B69A-4F36A3D80320}"/>
    <cellStyle name="Percent 112 2 2 2" xfId="15425" xr:uid="{EBF5E16E-B155-47B7-9877-6F7551E091BC}"/>
    <cellStyle name="Percent 112 2 2 3" xfId="18952" xr:uid="{B68FF33E-D5A5-4678-8069-FF234EC29EE0}"/>
    <cellStyle name="Percent 112 2 3" xfId="14016" xr:uid="{FCBA6220-5CF9-4575-A5BE-0701C65F998C}"/>
    <cellStyle name="Percent 112 2 4" xfId="17548" xr:uid="{AFBCC302-3EEA-4284-8DC2-59A0A9EE4500}"/>
    <cellStyle name="Percent 113" xfId="9227" xr:uid="{7BAEFEA9-C242-4E1C-95A8-3867C08E9326}"/>
    <cellStyle name="Percent 114" xfId="10196" xr:uid="{17A15765-7EBF-47F2-9C91-B672C817DB0D}"/>
    <cellStyle name="Percent 115" xfId="10586" xr:uid="{104FD8CF-21FB-4BDA-B6DA-0B473F30135D}"/>
    <cellStyle name="Percent 116" xfId="10594" xr:uid="{1C0560FC-0233-4A94-B143-E58C39486F08}"/>
    <cellStyle name="Percent 116 2" xfId="12072" xr:uid="{B111C28C-EC33-47E9-87F2-15E32D251D4B}"/>
    <cellStyle name="Percent 116 2 2" xfId="15650" xr:uid="{0B7449FC-7A4C-4A35-B09A-8B3627BA6F12}"/>
    <cellStyle name="Percent 116 2 3" xfId="19177" xr:uid="{79EA8673-6DAA-40A7-92B6-1F89834FAD46}"/>
    <cellStyle name="Percent 116 3" xfId="14242" xr:uid="{404F7BFA-EA65-498D-B3B9-22D768CE90D0}"/>
    <cellStyle name="Percent 116 4" xfId="17769" xr:uid="{22786863-4438-402C-978B-03019FD0F5BD}"/>
    <cellStyle name="Percent 117" xfId="7572" xr:uid="{24BD87E5-09AD-4501-927F-6584ABFA21B9}"/>
    <cellStyle name="Percent 117 2" xfId="11589" xr:uid="{69D454E3-F3E0-4CAE-A4F2-9F451AB31D4D}"/>
    <cellStyle name="Percent 117 2 2" xfId="15184" xr:uid="{E7E59DFB-F9A1-4B48-BC28-54C198222629}"/>
    <cellStyle name="Percent 117 2 3" xfId="18711" xr:uid="{F14AF65D-6DB6-467C-AEB7-9F717324DB61}"/>
    <cellStyle name="Percent 117 3" xfId="13789" xr:uid="{8A0016E8-4E77-43A8-9811-BF016ACEA6AE}"/>
    <cellStyle name="Percent 117 4" xfId="17325" xr:uid="{75C21C97-77DB-4672-A861-B19A479FDD70}"/>
    <cellStyle name="Percent 118" xfId="7591" xr:uid="{CBD7AF8B-D8D0-4F71-9A35-66A4DCAB3BFC}"/>
    <cellStyle name="Percent 118 2" xfId="11608" xr:uid="{C55CC51B-1DD0-4FFE-8FA7-728E91791907}"/>
    <cellStyle name="Percent 118 2 2" xfId="15191" xr:uid="{409C08CA-909B-4C9B-9259-59DF0BE8C164}"/>
    <cellStyle name="Percent 118 2 3" xfId="18718" xr:uid="{D11EFBCC-B588-4A25-904F-28364EAD750D}"/>
    <cellStyle name="Percent 118 3" xfId="13795" xr:uid="{06D512BE-3E46-4621-8460-7CA15E6C83A0}"/>
    <cellStyle name="Percent 118 4" xfId="17331" xr:uid="{A1218CA9-9D08-4EC5-9CE7-06CC21BA2397}"/>
    <cellStyle name="Percent 119" xfId="10612" xr:uid="{F2949160-6189-43D1-846E-945E9B1AFC2E}"/>
    <cellStyle name="Percent 119 2" xfId="12080" xr:uid="{A57203CB-2B46-4927-81E8-68E8854FCE0A}"/>
    <cellStyle name="Percent 119 2 2" xfId="15653" xr:uid="{B771FA37-47B0-40C2-A8F6-905147952FD1}"/>
    <cellStyle name="Percent 119 2 3" xfId="19180" xr:uid="{B865B4BC-3670-4526-BFDC-1784CCEC95F2}"/>
    <cellStyle name="Percent 119 3" xfId="14245" xr:uid="{C02A5F1D-CFE8-4672-A788-6E967600EE7B}"/>
    <cellStyle name="Percent 119 4" xfId="17772" xr:uid="{3A65A1DA-EC81-44B5-B3FF-9C12DCC9712A}"/>
    <cellStyle name="Percent 12" xfId="4084" xr:uid="{47E51A49-BC1B-4436-94ED-CE6F6E9043FE}"/>
    <cellStyle name="Percent 12 2" xfId="7474" xr:uid="{D05C3C50-8892-46C1-A44E-7DC9A7B44383}"/>
    <cellStyle name="Percent 12 3" xfId="46088" xr:uid="{7C12B733-ABBC-4ED4-A83F-60A6F59C2528}"/>
    <cellStyle name="Percent 120" xfId="10613" xr:uid="{2F2E34A6-A794-45BE-B8D9-B0B9D1BAED57}"/>
    <cellStyle name="Percent 120 2" xfId="12081" xr:uid="{7A2D422E-A5E1-4B85-AF79-916C437B8AD2}"/>
    <cellStyle name="Percent 120 2 2" xfId="15654" xr:uid="{AA1DAA10-5C61-4EF8-A585-6A2591062CC1}"/>
    <cellStyle name="Percent 120 2 3" xfId="19181" xr:uid="{4258A058-D00F-402F-B2F1-4DA9EE4B9DEC}"/>
    <cellStyle name="Percent 120 3" xfId="14246" xr:uid="{F4DAA7E8-A1EE-4650-B4EA-5A8D5D9F111A}"/>
    <cellStyle name="Percent 120 4" xfId="17773" xr:uid="{561E6ED3-7FB9-405B-A584-FCB710A8BA43}"/>
    <cellStyle name="Percent 121" xfId="13172" xr:uid="{01E54F16-504D-4D6F-9A3B-8814594AC7FD}"/>
    <cellStyle name="Percent 122" xfId="13189" xr:uid="{4FFEF035-A54F-4A85-8D19-D62CFD2B4C6A}"/>
    <cellStyle name="Percent 123" xfId="16465" xr:uid="{2438F0A9-0CD9-4571-8547-EA0FF414856E}"/>
    <cellStyle name="Percent 124" xfId="16467" xr:uid="{FFE5C7C9-20AC-4DC9-8E75-E999EA07F6E3}"/>
    <cellStyle name="Percent 125" xfId="6631" xr:uid="{8D1E5D13-E520-4465-AC54-4A1D4B0C7F87}"/>
    <cellStyle name="Percent 126" xfId="6886" xr:uid="{340DA06D-7DCA-4052-BA9D-514266D83C25}"/>
    <cellStyle name="Percent 127" xfId="19992" xr:uid="{A6452EF2-E25B-4C9A-9558-93F95FB23556}"/>
    <cellStyle name="Percent 128" xfId="19994" xr:uid="{FDBDAD6D-9BAE-45D4-928B-1D288CA51820}"/>
    <cellStyle name="Percent 129" xfId="6646" xr:uid="{938B1C87-CBCF-43F2-A228-2A7C9C50D61A}"/>
    <cellStyle name="Percent 13" xfId="4161" xr:uid="{B710AF51-ACFB-46CE-B71A-36FB53F040ED}"/>
    <cellStyle name="Percent 13 2" xfId="7545" xr:uid="{90EF38DF-9244-48BA-8B17-DF9EEB70F1DA}"/>
    <cellStyle name="Percent 13 2 2" xfId="8928" xr:uid="{FDE35E12-7BA8-415F-AC72-8C156112ECD9}"/>
    <cellStyle name="Percent 13 2 2 2" xfId="9666" xr:uid="{4EBD9241-BBB2-4E7D-9D50-F0DE70C60DBB}"/>
    <cellStyle name="Percent 13 2 3" xfId="8369" xr:uid="{0C23428B-4840-49BB-B993-031BAFB5F716}"/>
    <cellStyle name="Percent 13 3" xfId="8368" xr:uid="{61DBA498-B091-46F1-AFB2-291FB1B9A018}"/>
    <cellStyle name="Percent 13 3 2" xfId="9013" xr:uid="{25B923A0-8EE7-4B93-885C-548327875637}"/>
    <cellStyle name="Percent 13 3 2 2" xfId="9665" xr:uid="{10CFA477-7271-4581-9A86-300BD45298B4}"/>
    <cellStyle name="Percent 13 4" xfId="8636" xr:uid="{CFE09DB1-5AD1-4E52-AB15-AB8218BD5353}"/>
    <cellStyle name="Percent 13 5" xfId="7613" xr:uid="{A507D2FE-8801-44E2-B2D5-576D7694DE0E}"/>
    <cellStyle name="Percent 13 6" xfId="7037" xr:uid="{74EE23A6-9C01-4B2C-AABF-726C956228C1}"/>
    <cellStyle name="Percent 13 7" xfId="46165" xr:uid="{960AC3BD-27C1-4D15-9B36-CC718715E636}"/>
    <cellStyle name="Percent 130" xfId="19997" xr:uid="{3B99CADD-6826-4238-B53C-16DC135C7842}"/>
    <cellStyle name="Percent 131" xfId="6582" xr:uid="{B773A206-8D63-417B-A41B-06F41EE573C2}"/>
    <cellStyle name="Percent 132" xfId="6038" xr:uid="{8D0CEBBE-D26A-4FB5-917E-B7F64020E89D}"/>
    <cellStyle name="Percent 133" xfId="6084" xr:uid="{1188E9CF-DB4D-425C-B572-790480271EBC}"/>
    <cellStyle name="Percent 134" xfId="6280" xr:uid="{502D09FA-42CF-401C-9C04-5183893ED380}"/>
    <cellStyle name="Percent 135" xfId="6217" xr:uid="{0ACFD9B9-CD73-455B-9B09-74537B0F1DBB}"/>
    <cellStyle name="Percent 136" xfId="6330" xr:uid="{EC67D277-4F72-4740-B925-857AB34B4E3E}"/>
    <cellStyle name="Percent 137" xfId="6085" xr:uid="{F663C40B-52C0-4709-B8C5-0BEB55E85A48}"/>
    <cellStyle name="Percent 138" xfId="6819" xr:uid="{AAF00E9D-5E09-4688-8DC8-793132B15150}"/>
    <cellStyle name="Percent 139" xfId="6227" xr:uid="{1AA0BA87-713E-46F1-B9B2-73035765A749}"/>
    <cellStyle name="Percent 14" xfId="4238" xr:uid="{62232D1F-60AB-40C7-8BA7-A0D69F47461D}"/>
    <cellStyle name="Percent 14 2" xfId="7546" xr:uid="{459157F1-82C5-4A93-BC7E-374709EED8EA}"/>
    <cellStyle name="Percent 14 2 2" xfId="8929" xr:uid="{C960AB4C-633E-409C-AC57-C3CF53A83CC0}"/>
    <cellStyle name="Percent 14 2 2 2" xfId="9667" xr:uid="{32CC04E2-BE81-48EE-99C9-787CD6C9970F}"/>
    <cellStyle name="Percent 14 2 3" xfId="8371" xr:uid="{A46E38C7-8569-45BB-8A64-4B7AC0662193}"/>
    <cellStyle name="Percent 14 3" xfId="8370" xr:uid="{B8DE3126-B3E8-4E67-A839-F606428214DF}"/>
    <cellStyle name="Percent 14 3 2" xfId="8516" xr:uid="{AABBCE59-A98D-47F6-BABF-1196F0490A51}"/>
    <cellStyle name="Percent 14 3 3" xfId="9919" xr:uid="{A08DCC86-65AE-4759-A77E-03375648AC3A}"/>
    <cellStyle name="Percent 14 3 3 2" xfId="10064" xr:uid="{DA403FE2-3F4B-4CC9-B5D5-DEBA4C2CA5D0}"/>
    <cellStyle name="Percent 14 4" xfId="8637" xr:uid="{CBA4BB9F-0C7D-473A-AAFE-465E026E329D}"/>
    <cellStyle name="Percent 14 5" xfId="7615" xr:uid="{78500BE9-FBF6-4153-B361-1A129E75068B}"/>
    <cellStyle name="Percent 14 6" xfId="7475" xr:uid="{9CF40FC2-D8A1-4CC9-A6F4-289A7E08E09D}"/>
    <cellStyle name="Percent 14 7" xfId="46242" xr:uid="{5EF2A2BB-6613-43E6-8462-E98C9AAB1CB2}"/>
    <cellStyle name="Percent 140" xfId="6206" xr:uid="{6F28BC0D-3461-45A6-8817-E8914FF6F6BB}"/>
    <cellStyle name="Percent 141" xfId="42427" xr:uid="{0B75ED26-0E7D-4867-A014-F6905ED60027}"/>
    <cellStyle name="Percent 142" xfId="42428" xr:uid="{ED5E589B-C2C2-41CB-B3DF-FE2F9CE0F060}"/>
    <cellStyle name="Percent 143" xfId="42451" xr:uid="{940EBA7C-477C-42C3-954A-7F20E8BBF55C}"/>
    <cellStyle name="Percent 144" xfId="42431" xr:uid="{1F9CC613-9009-42DB-9B72-4E1FCA3E578F}"/>
    <cellStyle name="Percent 145" xfId="48147" xr:uid="{E2E38BB9-FB7E-460E-B86C-CD03279D3286}"/>
    <cellStyle name="Percent 146" xfId="48159" xr:uid="{71524D2C-FAF1-4698-90E9-5E316523E2DB}"/>
    <cellStyle name="Percent 147" xfId="48098" xr:uid="{9874F247-0782-4C1D-8810-B5C8830AA115}"/>
    <cellStyle name="Percent 148" xfId="48198" xr:uid="{D2595284-3533-4C99-91D2-C4E907CF9E52}"/>
    <cellStyle name="Percent 15" xfId="6026" xr:uid="{4C93F607-A243-4A19-93F7-A3836E0F66D1}"/>
    <cellStyle name="Percent 15 2" xfId="7547" xr:uid="{1BE924BC-F15A-4659-9029-1331CB8D2A8C}"/>
    <cellStyle name="Percent 15 3" xfId="7629" xr:uid="{9531C614-9841-48D5-80B7-BC36215E5B4D}"/>
    <cellStyle name="Percent 15 4" xfId="7515" xr:uid="{9561E6AD-C8C5-4A70-80D3-C942A2FBE6F7}"/>
    <cellStyle name="Percent 16" xfId="7023" xr:uid="{CD32453C-F2D0-443B-B345-5532F3E6CCDE}"/>
    <cellStyle name="Percent 16 2" xfId="7548" xr:uid="{309F0BF1-6EE1-4834-B623-F53A83156C75}"/>
    <cellStyle name="Percent 16 3" xfId="7626" xr:uid="{BE259AE9-55FE-447D-80A7-F1D7A4239F51}"/>
    <cellStyle name="Percent 17" xfId="7477" xr:uid="{C510EE6C-4B07-4A0B-B0C9-2BF1524BB58C}"/>
    <cellStyle name="Percent 17 2" xfId="7549" xr:uid="{EB283E77-F2A2-45C5-B5F2-70DF49FBB43E}"/>
    <cellStyle name="Percent 17 3" xfId="7628" xr:uid="{295B1C4F-D21B-4066-B141-0C0DB0E53284}"/>
    <cellStyle name="Percent 18" xfId="7024" xr:uid="{27AA27D0-B71E-41F8-A918-55E27E1A7E40}"/>
    <cellStyle name="Percent 18 2" xfId="7550" xr:uid="{A666B98E-7BE4-4FF4-8783-E3E8E79520CB}"/>
    <cellStyle name="Percent 18 3" xfId="7625" xr:uid="{0089F2B3-186A-4BFA-9CC8-57354ED0231C}"/>
    <cellStyle name="Percent 19" xfId="7022" xr:uid="{4EC004B4-4393-473E-93AD-D064B0237A5F}"/>
    <cellStyle name="Percent 19 2" xfId="7551" xr:uid="{6EFEE7E6-24AC-455B-A6B7-081F25C89768}"/>
    <cellStyle name="Percent 19 3" xfId="7627" xr:uid="{16CA4290-8EEC-4E00-A65F-9E0418083FB8}"/>
    <cellStyle name="Percent 2" xfId="49" xr:uid="{19F5B0C8-37D9-4715-A4A2-72011487FF1B}"/>
    <cellStyle name="Percent 2 10" xfId="8372" xr:uid="{A287EC78-1518-4279-B5E8-2250731E50FC}"/>
    <cellStyle name="Percent 2 10 2" xfId="8517" xr:uid="{F134AE50-EC49-4549-B964-5107EDFC6F81}"/>
    <cellStyle name="Percent 2 10 2 2" xfId="31351" xr:uid="{2D743D0A-ADBB-4DFD-87A9-7DBD479D405D}"/>
    <cellStyle name="Percent 2 10 2 3" xfId="38912" xr:uid="{79C4753C-88B9-4B14-8F89-CDA1DEC8A58D}"/>
    <cellStyle name="Percent 2 10 2 4" xfId="23071" xr:uid="{181B80AC-4BB7-47F0-A26E-33B4798BCA6D}"/>
    <cellStyle name="Percent 2 10 3" xfId="9920" xr:uid="{8A8B59AC-0890-48B4-9AF1-A89529D13AE7}"/>
    <cellStyle name="Percent 2 10 3 2" xfId="10065" xr:uid="{64C681FB-E043-4154-879C-A3BFE4741D39}"/>
    <cellStyle name="Percent 2 10 3 2 2" xfId="34482" xr:uid="{147D8EE5-7685-4879-B910-B3FACB71F8F8}"/>
    <cellStyle name="Percent 2 10 3 3" xfId="40857" xr:uid="{A908D52F-BDD5-4E62-90F1-5170A10690BD}"/>
    <cellStyle name="Percent 2 10 3 4" xfId="25600" xr:uid="{63C99F3D-4F39-486C-AA7A-F7BA8E61AEBF}"/>
    <cellStyle name="Percent 2 10 4" xfId="9668" xr:uid="{C6963890-2746-4792-B04A-BF48F4AC0AA8}"/>
    <cellStyle name="Percent 2 10 4 2" xfId="29481" xr:uid="{BF619693-4FD8-423F-B0A7-B1A30BD85CAB}"/>
    <cellStyle name="Percent 2 10 4 3" xfId="21532" xr:uid="{5A7FDB3C-7C3F-4421-95A5-EA2BD822AECE}"/>
    <cellStyle name="Percent 2 10 5" xfId="9181" xr:uid="{1652DD8B-AD48-447F-93B9-59B88A956595}"/>
    <cellStyle name="Percent 2 10 5 2" xfId="27558" xr:uid="{40B785D3-BFF5-4AEF-AE89-08F2150A68D2}"/>
    <cellStyle name="Percent 2 10 6" xfId="36849" xr:uid="{6C82FA52-1661-4DED-810D-FD55824152A4}"/>
    <cellStyle name="Percent 2 10 7" xfId="20246" xr:uid="{B6D3C969-D55A-4D93-8F3E-2494E631E4E6}"/>
    <cellStyle name="Percent 2 11" xfId="8391" xr:uid="{5C10E120-8639-412F-A186-286E15DE8B64}"/>
    <cellStyle name="Percent 2 11 2" xfId="8518" xr:uid="{FD6A7908-A591-41CC-8A0C-4A073CA2B9D8}"/>
    <cellStyle name="Percent 2 11 2 2" xfId="33786" xr:uid="{961F6FFB-B6FA-4F71-A3C7-B23BAAF1C068}"/>
    <cellStyle name="Percent 2 11 2 3" xfId="24999" xr:uid="{1E8E97A9-AC32-4C3D-8B7F-3DC68BE2B0AE}"/>
    <cellStyle name="Percent 2 11 3" xfId="9926" xr:uid="{7A5FFE32-75D5-432B-81A7-FB9254088F55}"/>
    <cellStyle name="Percent 2 11 3 2" xfId="10066" xr:uid="{26CDB382-7DF4-4D31-8A98-61B9E5697D69}"/>
    <cellStyle name="Percent 2 11 3 3" xfId="30827" xr:uid="{D285C373-E694-451D-A1E7-264E95FDFA28}"/>
    <cellStyle name="Percent 2 11 4" xfId="9679" xr:uid="{651224A3-928E-4827-8979-AC4A45EB9C9D}"/>
    <cellStyle name="Percent 2 11 4 2" xfId="38230" xr:uid="{A99E5EF4-5B96-4F73-B3CD-A14D5090E4EE}"/>
    <cellStyle name="Percent 2 11 5" xfId="9182" xr:uid="{131FE382-EAB9-4477-BB74-BF6B39B6A8DD}"/>
    <cellStyle name="Percent 2 11 6" xfId="22696" xr:uid="{4A60D949-9D10-49A2-8567-D811F4ECCDCD}"/>
    <cellStyle name="Percent 2 12" xfId="9183" xr:uid="{452EDC85-72DE-4C05-BF53-E0DC4F09FF6F}"/>
    <cellStyle name="Percent 2 12 2" xfId="9836" xr:uid="{CF491F39-B103-4AC5-B106-247DD632AAB4}"/>
    <cellStyle name="Percent 2 12 2 2" xfId="32500" xr:uid="{A95CAEEA-F8C5-4DA3-8A41-C21972F4B5C8}"/>
    <cellStyle name="Percent 2 12 3" xfId="40168" xr:uid="{710B8BAC-5A36-4186-8769-824CC90ACAA6}"/>
    <cellStyle name="Percent 2 12 4" xfId="24004" xr:uid="{7EA76C38-0FE0-47D8-A1A1-9B819FC529A9}"/>
    <cellStyle name="Percent 2 13" xfId="9266" xr:uid="{5C06C383-8868-4E14-8F81-5A3F173C81CC}"/>
    <cellStyle name="Percent 2 13 2" xfId="11795" xr:uid="{85484080-EC31-4C9B-8CA9-4365DE1E15A1}"/>
    <cellStyle name="Percent 2 13 2 2" xfId="15374" xr:uid="{CDEFAF2A-D6DD-4E0B-8EC3-D229AC1C00AE}"/>
    <cellStyle name="Percent 2 13 2 3" xfId="18901" xr:uid="{A78D9F09-C5B7-4E82-8F32-BE4D820BAB5C}"/>
    <cellStyle name="Percent 2 13 3" xfId="13966" xr:uid="{ABBA32D1-1988-49B2-9381-AFB4BA2974AE}"/>
    <cellStyle name="Percent 2 13 4" xfId="17498" xr:uid="{BF512F23-4474-4CF0-BF5E-AC1FB36C2D02}"/>
    <cellStyle name="Percent 2 14" xfId="10574" xr:uid="{ADC52CB8-196B-4A1D-B43A-DCBE850222F8}"/>
    <cellStyle name="Percent 2 14 2" xfId="27014" xr:uid="{FDFE5BFA-5D11-4C31-AE08-E3486DD08CEA}"/>
    <cellStyle name="Percent 2 15" xfId="36109" xr:uid="{0DAFBE8B-08E8-4AFA-A3DE-102F567D920F}"/>
    <cellStyle name="Percent 2 2" xfId="159" xr:uid="{F955CF4E-8EAB-4D0D-AD5B-48BC04119458}"/>
    <cellStyle name="Percent 2 2 10" xfId="6278" xr:uid="{CE67643D-639A-4A30-9943-477EB6AA9CD7}"/>
    <cellStyle name="Percent 2 2 2" xfId="717" xr:uid="{495E0AE5-B923-4A42-B286-4514A70BAF29}"/>
    <cellStyle name="Percent 2 2 2 10" xfId="42860" xr:uid="{D34C03E0-CE5F-446A-9081-C3D9D0DCE8D9}"/>
    <cellStyle name="Percent 2 2 2 2" xfId="718" xr:uid="{6A19FD39-1DCA-48EE-9370-47C2E258E752}"/>
    <cellStyle name="Percent 2 2 2 3" xfId="1019" xr:uid="{16157A0A-7154-426A-B53F-F55EE54B1CC6}"/>
    <cellStyle name="Percent 2 2 2 3 2" xfId="2161" xr:uid="{4F135B88-1255-45FE-AE8C-3CAFB0D65357}"/>
    <cellStyle name="Percent 2 2 2 3 2 2" xfId="3924" xr:uid="{1D02CCBC-38CE-4417-B96D-BB91E35CE61D}"/>
    <cellStyle name="Percent 2 2 2 3 2 2 2" xfId="45949" xr:uid="{559595C0-4285-4DA8-BEC2-509404DB99F6}"/>
    <cellStyle name="Percent 2 2 2 3 2 3" xfId="5295" xr:uid="{48A0C2C1-AC0B-47D9-8604-F5B48ABAB287}"/>
    <cellStyle name="Percent 2 2 2 3 2 3 2" xfId="47298" xr:uid="{6A6A4B3C-F2C2-491C-87D5-A9BE678BC0C4}"/>
    <cellStyle name="Percent 2 2 2 3 2 4" xfId="9436" xr:uid="{743AB70B-4D82-4FA2-B4BC-592170C476E9}"/>
    <cellStyle name="Percent 2 2 2 3 2 5" xfId="44208" xr:uid="{8378F928-E962-4513-80A4-512C666FAA41}"/>
    <cellStyle name="Percent 2 2 2 3 3" xfId="1602" xr:uid="{2365F8ED-574E-4C3E-9244-49BF2C3C3CED}"/>
    <cellStyle name="Percent 2 2 2 3 3 2" xfId="3409" xr:uid="{E1F9DAEA-6D26-4A57-B5DD-427287951CC3}"/>
    <cellStyle name="Percent 2 2 2 3 3 2 2" xfId="45434" xr:uid="{5D552708-A838-4E0B-9532-C47B7867326F}"/>
    <cellStyle name="Percent 2 2 2 3 3 3" xfId="13405" xr:uid="{F17664DD-AB82-4ECC-A9BA-4EE0602A8AE6}"/>
    <cellStyle name="Percent 2 2 2 3 3 4" xfId="43693" xr:uid="{D843BDFF-E1A9-4325-854E-C1892FC74BDD}"/>
    <cellStyle name="Percent 2 2 2 3 4" xfId="2831" xr:uid="{CDC0191A-4868-4724-8492-A44A7C379974}"/>
    <cellStyle name="Percent 2 2 2 3 4 2" xfId="16941" xr:uid="{848027EF-880F-49FF-A6C2-CB091403A6B6}"/>
    <cellStyle name="Percent 2 2 2 3 4 3" xfId="44856" xr:uid="{35983FB3-2791-4F1F-A003-B7F3F3B4F535}"/>
    <cellStyle name="Percent 2 2 2 3 5" xfId="4780" xr:uid="{16AF6E1D-7360-478B-A714-4FDC06448BD2}"/>
    <cellStyle name="Percent 2 2 2 3 5 2" xfId="46783" xr:uid="{D553179E-DB24-4DD3-BA18-C98A91118DF8}"/>
    <cellStyle name="Percent 2 2 2 3 6" xfId="5801" xr:uid="{46E49D03-3DFD-42F5-8002-D984A162CF11}"/>
    <cellStyle name="Percent 2 2 2 3 6 2" xfId="47799" xr:uid="{D464FED1-CD2E-489F-832E-3D53A64A6D29}"/>
    <cellStyle name="Percent 2 2 2 3 7" xfId="6865" xr:uid="{5ECA5BFD-599E-45EB-8906-3BF99D41859C}"/>
    <cellStyle name="Percent 2 2 2 3 8" xfId="43115" xr:uid="{27136EBF-3FB5-42A0-8806-10A9687A74A4}"/>
    <cellStyle name="Percent 2 2 2 4" xfId="1910" xr:uid="{DBB94F13-0CB6-4F3A-8E12-3B96992B8B11}"/>
    <cellStyle name="Percent 2 2 2 4 2" xfId="3675" xr:uid="{FD6A299A-E64B-47E3-85FE-67C33A7EDBF2}"/>
    <cellStyle name="Percent 2 2 2 4 2 2" xfId="8126" xr:uid="{D462266E-A3E2-498C-A8CF-1CF103255BF9}"/>
    <cellStyle name="Percent 2 2 2 4 2 3" xfId="45700" xr:uid="{E526A083-E59B-4DF8-816C-E218972DE8AD}"/>
    <cellStyle name="Percent 2 2 2 4 3" xfId="5046" xr:uid="{09F1BE0B-2B9C-487E-A704-E85762F9BCAC}"/>
    <cellStyle name="Percent 2 2 2 4 3 2" xfId="13733" xr:uid="{B214B083-169C-4390-8406-81B21961DD0B}"/>
    <cellStyle name="Percent 2 2 2 4 3 3" xfId="47049" xr:uid="{DAC932A0-FBA7-43BB-888A-1C1545EBB715}"/>
    <cellStyle name="Percent 2 2 2 4 4" xfId="17269" xr:uid="{6CB15F36-6A1A-4995-AAC2-1A4320A3BEEC}"/>
    <cellStyle name="Percent 2 2 2 4 5" xfId="7296" xr:uid="{0F5E74AF-C429-486E-B524-2424348375A4}"/>
    <cellStyle name="Percent 2 2 2 4 6" xfId="43959" xr:uid="{EEF131AD-4C0E-4547-BA35-AF66FF7311FE}"/>
    <cellStyle name="Percent 2 2 2 5" xfId="1346" xr:uid="{519AE3D0-4496-4924-BF61-DBCCF84704B8}"/>
    <cellStyle name="Percent 2 2 2 5 2" xfId="3153" xr:uid="{BD246E79-8723-4C65-9EB1-F73F9B030A86}"/>
    <cellStyle name="Percent 2 2 2 5 2 2" xfId="45178" xr:uid="{AA09D655-BAFB-4527-AE69-50565216B797}"/>
    <cellStyle name="Percent 2 2 2 5 3" xfId="7095" xr:uid="{FE014F90-AB7F-48D8-B4B0-2F2BA66A60DB}"/>
    <cellStyle name="Percent 2 2 2 5 4" xfId="43437" xr:uid="{9CE7C87B-556C-42CA-B310-BE3D44329D04}"/>
    <cellStyle name="Percent 2 2 2 6" xfId="2576" xr:uid="{AA9FE274-AC95-4FB7-B04D-931440497389}"/>
    <cellStyle name="Percent 2 2 2 6 2" xfId="13109" xr:uid="{76DBA1DC-BFC0-43C6-A3F9-D067BCE32847}"/>
    <cellStyle name="Percent 2 2 2 6 3" xfId="44601" xr:uid="{213B6F70-1728-444F-B230-FE11E9CF3474}"/>
    <cellStyle name="Percent 2 2 2 7" xfId="4524" xr:uid="{D1E40B30-4193-49C4-8D67-C7AA51D3118B}"/>
    <cellStyle name="Percent 2 2 2 7 2" xfId="16691" xr:uid="{6CC4A80C-9F87-4DB4-BD46-CD6B78B83A49}"/>
    <cellStyle name="Percent 2 2 2 7 3" xfId="46527" xr:uid="{03B4E8AF-0CC0-4156-8F19-FF04E99B2893}"/>
    <cellStyle name="Percent 2 2 2 8" xfId="5800" xr:uid="{AA0E4713-3DAF-40E0-83F9-78A15C59A0A0}"/>
    <cellStyle name="Percent 2 2 2 8 2" xfId="20025" xr:uid="{16D01921-FA16-4969-97A5-B552DD932A19}"/>
    <cellStyle name="Percent 2 2 2 8 3" xfId="47798" xr:uid="{F499FF51-81CA-4257-B4FF-35F84FCDC0CF}"/>
    <cellStyle name="Percent 2 2 2 9" xfId="6279" xr:uid="{0FE36D1A-6570-4071-AB78-F701B4A6EC05}"/>
    <cellStyle name="Percent 2 2 3" xfId="719" xr:uid="{96377D78-C111-4005-A53A-DCBD413545A1}"/>
    <cellStyle name="Percent 2 2 3 2" xfId="1020" xr:uid="{4592D552-9DC2-4C2C-8A75-93E5B61AA5BA}"/>
    <cellStyle name="Percent 2 2 3 2 2" xfId="2162" xr:uid="{8467B2DC-5F7F-4AF7-AFBE-BA035A1C3507}"/>
    <cellStyle name="Percent 2 2 3 2 2 2" xfId="3925" xr:uid="{A4C27E99-C1FF-46E3-A7F7-114A67CE587D}"/>
    <cellStyle name="Percent 2 2 3 2 2 2 2" xfId="45950" xr:uid="{18F20F15-2998-41D3-8364-0ECB61FED8D5}"/>
    <cellStyle name="Percent 2 2 3 2 2 3" xfId="5296" xr:uid="{8D926A7E-B8B3-4975-A11B-C918A848BD04}"/>
    <cellStyle name="Percent 2 2 3 2 2 3 2" xfId="47299" xr:uid="{87DE9B5F-7B7A-4E52-91C1-B530C1F1115F}"/>
    <cellStyle name="Percent 2 2 3 2 2 4" xfId="9669" xr:uid="{5649E6D8-0045-4DD2-A30B-3141406F06DA}"/>
    <cellStyle name="Percent 2 2 3 2 2 5" xfId="44209" xr:uid="{6C43B645-B57A-4A5B-82E1-415FB9A98AA6}"/>
    <cellStyle name="Percent 2 2 3 2 3" xfId="1603" xr:uid="{13CF533D-7C1E-4309-A612-F211E3EDE724}"/>
    <cellStyle name="Percent 2 2 3 2 3 2" xfId="3410" xr:uid="{080A12E6-22FA-4990-B4ED-D714E1396884}"/>
    <cellStyle name="Percent 2 2 3 2 3 2 2" xfId="45435" xr:uid="{77F566F3-6193-47B4-9C8C-D3B1E042869B}"/>
    <cellStyle name="Percent 2 2 3 2 3 3" xfId="13406" xr:uid="{4D6C3B1B-2F97-4C1B-A305-BF706E5E18CC}"/>
    <cellStyle name="Percent 2 2 3 2 3 4" xfId="43694" xr:uid="{018B0B27-D4F7-4953-81DE-45F23B5959EF}"/>
    <cellStyle name="Percent 2 2 3 2 4" xfId="2832" xr:uid="{8333C016-321A-4E1B-A92A-925A080F6C8E}"/>
    <cellStyle name="Percent 2 2 3 2 4 2" xfId="16942" xr:uid="{A39AD2BB-EDAE-4DA2-8959-CF37AF08C2FF}"/>
    <cellStyle name="Percent 2 2 3 2 4 3" xfId="44857" xr:uid="{8B3DC6FF-E07F-4D3E-9585-3E842F897DBB}"/>
    <cellStyle name="Percent 2 2 3 2 5" xfId="4781" xr:uid="{F7935F05-4044-4578-83AA-CE31A18AC61E}"/>
    <cellStyle name="Percent 2 2 3 2 5 2" xfId="46784" xr:uid="{D59616FB-201C-46A1-B9D6-764F7E004EF0}"/>
    <cellStyle name="Percent 2 2 3 2 6" xfId="5803" xr:uid="{E88308E6-164C-45DE-8384-789FFA690915}"/>
    <cellStyle name="Percent 2 2 3 2 6 2" xfId="47801" xr:uid="{2BAFC5EE-BC6F-47FF-BFAF-4ED0D4B24045}"/>
    <cellStyle name="Percent 2 2 3 2 7" xfId="6866" xr:uid="{FB803659-6004-4E76-AA49-7963F87966EA}"/>
    <cellStyle name="Percent 2 2 3 2 8" xfId="43116" xr:uid="{6FE5AC61-0FEF-4AE6-8771-C33FE05C1BD1}"/>
    <cellStyle name="Percent 2 2 3 3" xfId="1911" xr:uid="{FE14B52A-8319-445A-A745-391963E46F88}"/>
    <cellStyle name="Percent 2 2 3 3 2" xfId="3676" xr:uid="{07A2AB74-DABE-4322-B5BE-828895F75FFC}"/>
    <cellStyle name="Percent 2 2 3 3 2 2" xfId="9435" xr:uid="{C6D157A6-0CE7-473B-BF2C-74795C8D0DA8}"/>
    <cellStyle name="Percent 2 2 3 3 2 3" xfId="45701" xr:uid="{F44117E2-8E0E-40AA-8635-AEC3D97BE94A}"/>
    <cellStyle name="Percent 2 2 3 3 3" xfId="5047" xr:uid="{AD7C3D77-5112-448E-B1CD-8424C0BD7B07}"/>
    <cellStyle name="Percent 2 2 3 3 3 2" xfId="13734" xr:uid="{0F596F19-0146-410B-B758-DF598E76D313}"/>
    <cellStyle name="Percent 2 2 3 3 3 3" xfId="47050" xr:uid="{C685296B-7986-46BA-B1F6-7D852C8F06F4}"/>
    <cellStyle name="Percent 2 2 3 3 4" xfId="17270" xr:uid="{1C8A004C-2F0B-454B-B8B1-394F99674BFB}"/>
    <cellStyle name="Percent 2 2 3 3 5" xfId="7298" xr:uid="{05534E8C-2A12-42C1-A981-A52D0CB39404}"/>
    <cellStyle name="Percent 2 2 3 3 6" xfId="43960" xr:uid="{E52812AC-9C37-428F-87C4-4FB5BE33287D}"/>
    <cellStyle name="Percent 2 2 3 4" xfId="1347" xr:uid="{2E74AB87-2995-4B4C-8C59-9D3DBB33E39A}"/>
    <cellStyle name="Percent 2 2 3 4 2" xfId="3154" xr:uid="{E06573C9-3371-49D0-8ECC-3491ABCAC807}"/>
    <cellStyle name="Percent 2 2 3 4 2 2" xfId="45179" xr:uid="{2734D43E-6508-49AB-B25C-7C47EFF5AA65}"/>
    <cellStyle name="Percent 2 2 3 4 3" xfId="8373" xr:uid="{4BC7B48D-2FF7-42FB-BC16-A50508FF071B}"/>
    <cellStyle name="Percent 2 2 3 4 4" xfId="43438" xr:uid="{DF9A920C-498B-46B8-AB9A-AB17D8C61EC4}"/>
    <cellStyle name="Percent 2 2 3 5" xfId="2577" xr:uid="{91639B0C-C8EB-4A00-BB9E-252FBE5FC8C8}"/>
    <cellStyle name="Percent 2 2 3 5 2" xfId="7118" xr:uid="{3D54FDFC-EDB4-4D84-8444-BDBE696A0625}"/>
    <cellStyle name="Percent 2 2 3 5 3" xfId="44602" xr:uid="{79B20A54-1108-4320-B571-39A5EC4E0995}"/>
    <cellStyle name="Percent 2 2 3 6" xfId="4525" xr:uid="{5071F0BD-B947-4E2F-8529-93085C6E92D2}"/>
    <cellStyle name="Percent 2 2 3 6 2" xfId="13110" xr:uid="{BE8E93AE-822B-4145-AFAB-0044BE7F2611}"/>
    <cellStyle name="Percent 2 2 3 6 3" xfId="46528" xr:uid="{F9D6449A-D365-4A45-83A6-2C435DB48484}"/>
    <cellStyle name="Percent 2 2 3 7" xfId="5802" xr:uid="{0C528D8E-41E5-455F-B16B-7A5377D94B2F}"/>
    <cellStyle name="Percent 2 2 3 7 2" xfId="16692" xr:uid="{FD6F72A8-2A15-471F-BD61-20A7CEE14F1D}"/>
    <cellStyle name="Percent 2 2 3 7 3" xfId="47800" xr:uid="{CD83502D-524A-4276-9C67-E0CDD23A1484}"/>
    <cellStyle name="Percent 2 2 3 8" xfId="6281" xr:uid="{FB71D190-08A9-4ECC-B687-7317B80421DF}"/>
    <cellStyle name="Percent 2 2 3 9" xfId="42861" xr:uid="{3E4DFDA6-2CD3-46ED-8C72-F94DA101411B}"/>
    <cellStyle name="Percent 2 2 4" xfId="720" xr:uid="{42227744-B427-41B1-BA09-4F5C4566B82A}"/>
    <cellStyle name="Percent 2 2 4 2" xfId="9847" xr:uid="{D173431E-F910-423E-926F-D16F36434E56}"/>
    <cellStyle name="Percent 2 2 4 3" xfId="20024" xr:uid="{01DC3446-B6DA-4E36-A661-A59E8B99B677}"/>
    <cellStyle name="Percent 2 2 5" xfId="1018" xr:uid="{31C255C6-A995-44DF-9DFC-25A8742A8BEA}"/>
    <cellStyle name="Percent 2 2 5 2" xfId="2160" xr:uid="{AA0B3BBE-A5EF-4F55-BAB3-5128C70793D0}"/>
    <cellStyle name="Percent 2 2 5 2 2" xfId="3923" xr:uid="{FE1A7FA3-820F-4DC2-AE79-325D036F2D7D}"/>
    <cellStyle name="Percent 2 2 5 2 2 2" xfId="45948" xr:uid="{3C69A075-1ABA-43E0-BD41-BEBAE2A3EBA6}"/>
    <cellStyle name="Percent 2 2 5 2 3" xfId="5294" xr:uid="{72A4B255-56D3-4CCD-A74F-E1A3FD3B06B3}"/>
    <cellStyle name="Percent 2 2 5 2 3 2" xfId="47297" xr:uid="{D7ADDDFC-1D86-4C7A-A271-34FE8E8BE108}"/>
    <cellStyle name="Percent 2 2 5 2 4" xfId="13404" xr:uid="{2DA670CF-AF8B-42CC-9397-0D6F52D0559D}"/>
    <cellStyle name="Percent 2 2 5 2 5" xfId="44207" xr:uid="{A8C0A452-D4AB-451F-A7BA-05ADA2A60328}"/>
    <cellStyle name="Percent 2 2 5 3" xfId="1601" xr:uid="{6D718F2F-C984-4D3B-9CF5-7484D2AFB408}"/>
    <cellStyle name="Percent 2 2 5 3 2" xfId="3408" xr:uid="{915B4906-78CD-49B8-B9B8-86D7EB8BA511}"/>
    <cellStyle name="Percent 2 2 5 3 2 2" xfId="45433" xr:uid="{7169548C-D6EA-4EEA-944C-1ECB7BFF21B8}"/>
    <cellStyle name="Percent 2 2 5 3 3" xfId="16940" xr:uid="{4A4FF327-294E-4AAB-8543-F1A588200289}"/>
    <cellStyle name="Percent 2 2 5 3 4" xfId="43692" xr:uid="{E363C0C5-64CD-4847-B7C9-50026745AA01}"/>
    <cellStyle name="Percent 2 2 5 4" xfId="2830" xr:uid="{E6242546-9ED2-45CA-9E50-0A378128B0FC}"/>
    <cellStyle name="Percent 2 2 5 4 2" xfId="44855" xr:uid="{88BC01EA-16BD-4BC3-8CFF-69FCD8F6EBCD}"/>
    <cellStyle name="Percent 2 2 5 5" xfId="4779" xr:uid="{A3BB1616-DF9A-4A15-A706-97CEAD540FB5}"/>
    <cellStyle name="Percent 2 2 5 5 2" xfId="46782" xr:uid="{7F5C7BC8-E493-47BC-B0E3-ACCD2B5D7C3C}"/>
    <cellStyle name="Percent 2 2 5 6" xfId="5804" xr:uid="{8D755D2E-006E-40D5-899B-2CFF51F24848}"/>
    <cellStyle name="Percent 2 2 5 6 2" xfId="47802" xr:uid="{A8ECABE6-D786-465F-B5F0-01A1CF398142}"/>
    <cellStyle name="Percent 2 2 5 7" xfId="6864" xr:uid="{E9326892-74F0-4A11-BDBA-A4F96D6A74F4}"/>
    <cellStyle name="Percent 2 2 5 8" xfId="43114" xr:uid="{8E1AE3E8-DD8A-4746-A500-700F93B86CBC}"/>
    <cellStyle name="Percent 2 2 6" xfId="716" xr:uid="{C95EC2C3-C1FF-42C8-9179-CFD426E424BB}"/>
    <cellStyle name="Percent 2 2 6 2" xfId="1909" xr:uid="{BC9AE9F5-738B-44D0-AE84-1B885373B1D4}"/>
    <cellStyle name="Percent 2 2 6 2 2" xfId="3674" xr:uid="{20887E76-4DC1-46EB-8153-89BDF85D7D5E}"/>
    <cellStyle name="Percent 2 2 6 2 2 2" xfId="45699" xr:uid="{692524A5-22FA-4C8D-90D5-0CF3EFB68864}"/>
    <cellStyle name="Percent 2 2 6 2 3" xfId="13732" xr:uid="{AE58D801-E62E-4942-864E-D5DE258A91A7}"/>
    <cellStyle name="Percent 2 2 6 2 4" xfId="43958" xr:uid="{CCD53141-C813-4C2B-82DA-95012AD1218D}"/>
    <cellStyle name="Percent 2 2 6 3" xfId="2575" xr:uid="{871865A3-3332-473E-A855-DE34FA27FB48}"/>
    <cellStyle name="Percent 2 2 6 3 2" xfId="17268" xr:uid="{F392234D-F787-4D78-A522-CE8743C9949F}"/>
    <cellStyle name="Percent 2 2 6 3 3" xfId="44600" xr:uid="{450ED5B4-1E1D-412D-B2B9-7E427D4960EC}"/>
    <cellStyle name="Percent 2 2 6 4" xfId="5045" xr:uid="{A0031D15-2F9D-471C-808D-FD0902645777}"/>
    <cellStyle name="Percent 2 2 6 4 2" xfId="47048" xr:uid="{AF54AD85-4367-4BD1-8423-615062AA7228}"/>
    <cellStyle name="Percent 2 2 6 5" xfId="5805" xr:uid="{B256293F-02AE-401D-A7F1-31F60767CC59}"/>
    <cellStyle name="Percent 2 2 6 5 2" xfId="47803" xr:uid="{643AF453-8046-4E1C-99A7-74892C54D16C}"/>
    <cellStyle name="Percent 2 2 6 6" xfId="7295" xr:uid="{99759330-CA7E-4209-B9E7-BCFE317DB0AD}"/>
    <cellStyle name="Percent 2 2 6 7" xfId="42859" xr:uid="{917511E6-7CE2-4FFB-8384-AAF2DB9A38EA}"/>
    <cellStyle name="Percent 2 2 7" xfId="1345" xr:uid="{E586F7A5-67C3-4362-8013-620E9ED3C0D4}"/>
    <cellStyle name="Percent 2 2 7 2" xfId="3152" xr:uid="{F2DB8611-5E58-4822-BD8F-882352ECA886}"/>
    <cellStyle name="Percent 2 2 7 2 2" xfId="45177" xr:uid="{E6ECBD2F-4EAB-4A23-A145-9E29DB7BB65A}"/>
    <cellStyle name="Percent 2 2 7 3" xfId="13108" xr:uid="{6948630F-5018-41BC-9F30-7643D0E93D39}"/>
    <cellStyle name="Percent 2 2 7 4" xfId="43436" xr:uid="{46DCBD52-C998-44D5-BEA7-734B8CA3BD97}"/>
    <cellStyle name="Percent 2 2 8" xfId="4523" xr:uid="{F49CEB49-07FC-4DE2-8C9E-C33BA9779982}"/>
    <cellStyle name="Percent 2 2 8 2" xfId="16690" xr:uid="{3C7A13C8-DA56-4F02-AEF3-D92E99A50671}"/>
    <cellStyle name="Percent 2 2 8 3" xfId="46526" xr:uid="{8286B120-65B0-43D6-9DD8-4B4D7E7FA402}"/>
    <cellStyle name="Percent 2 2 9" xfId="6586" xr:uid="{A49CB025-7337-45F6-87C6-9C51D2ADFFCF}"/>
    <cellStyle name="Percent 2 3" xfId="155" xr:uid="{CC303677-6C29-4DD9-A785-665D8AF91B3E}"/>
    <cellStyle name="Percent 2 3 2" xfId="722" xr:uid="{B8A1F5B0-801F-4CA8-A8CF-306D35F1A01C}"/>
    <cellStyle name="Percent 2 3 2 2" xfId="9439" xr:uid="{8FB96967-E910-4C28-BC75-4863F4096F13}"/>
    <cellStyle name="Percent 2 3 2 2 10" xfId="36309" xr:uid="{B4744BCF-05F4-4825-8EA4-F462FFD016CC}"/>
    <cellStyle name="Percent 2 3 2 2 11" xfId="20048" xr:uid="{9450E54A-5DDE-4A47-A07D-504BF777819A}"/>
    <cellStyle name="Percent 2 3 2 2 2" xfId="20130" xr:uid="{606AC021-994A-4754-829F-A829DC970ADE}"/>
    <cellStyle name="Percent 2 3 2 2 2 2" xfId="20782" xr:uid="{DF3BB5DB-1853-4482-9DF1-F7B06C8387FD}"/>
    <cellStyle name="Percent 2 3 2 2 2 2 2" xfId="23766" xr:uid="{3AEA67CE-3E17-4666-A585-2FAD8B822711}"/>
    <cellStyle name="Percent 2 3 2 2 2 2 2 2" xfId="26400" xr:uid="{12ABDA3F-6F1C-49E4-B33A-26687A349C81}"/>
    <cellStyle name="Percent 2 3 2 2 2 2 2 2 2" xfId="35445" xr:uid="{C6ED62A2-6A79-40CD-B9DD-BF0088A05AEE}"/>
    <cellStyle name="Percent 2 3 2 2 2 2 2 3" xfId="32184" xr:uid="{99ACFBF4-0C8E-4FB8-AE74-5F9B0E6216F5}"/>
    <cellStyle name="Percent 2 3 2 2 2 2 2 4" xfId="39794" xr:uid="{82C9ACC4-673E-4AF9-93FA-EA527E284134}"/>
    <cellStyle name="Percent 2 3 2 2 2 2 3" xfId="24732" xr:uid="{4BD37671-DD4A-4B26-8D32-CAC802530F3F}"/>
    <cellStyle name="Percent 2 3 2 2 2 2 3 2" xfId="33424" xr:uid="{67F068B3-21EF-4544-A587-B489908991B3}"/>
    <cellStyle name="Percent 2 3 2 2 2 2 3 3" xfId="41786" xr:uid="{19921A23-52F7-466F-8298-00291915EF5B}"/>
    <cellStyle name="Percent 2 3 2 2 2 2 4" xfId="22381" xr:uid="{B99251B0-8E6A-4A9C-A710-7AE144168A95}"/>
    <cellStyle name="Percent 2 3 2 2 2 2 4 2" xfId="30469" xr:uid="{091B1D35-4B28-4A85-8170-9C2241FE3380}"/>
    <cellStyle name="Percent 2 3 2 2 2 2 5" xfId="28505" xr:uid="{70D95289-BAFC-427B-867C-8F1D1BC04F6E}"/>
    <cellStyle name="Percent 2 3 2 2 2 2 6" xfId="37827" xr:uid="{2BD055FA-D16A-46D6-A8CD-FBCD90080D77}"/>
    <cellStyle name="Percent 2 3 2 2 2 3" xfId="20463" xr:uid="{141A2D62-06EC-4726-B453-9683925588E5}"/>
    <cellStyle name="Percent 2 3 2 2 2 3 2" xfId="23364" xr:uid="{D7E7EC91-8FFB-4167-966D-F84B9553AD0F}"/>
    <cellStyle name="Percent 2 3 2 2 2 3 2 2" xfId="31692" xr:uid="{A0463691-FE23-469E-873E-6D7A64D5D9F1}"/>
    <cellStyle name="Percent 2 3 2 2 2 3 2 3" xfId="39247" xr:uid="{284B9568-E686-4337-BAE2-19088DA282B0}"/>
    <cellStyle name="Percent 2 3 2 2 2 3 3" xfId="25906" xr:uid="{0F1ACEAE-F1F1-489B-965B-E9E753AD8443}"/>
    <cellStyle name="Percent 2 3 2 2 2 3 3 2" xfId="34867" xr:uid="{AF6FA969-D66F-4BD0-8401-A71242B36915}"/>
    <cellStyle name="Percent 2 3 2 2 2 3 3 3" xfId="41236" xr:uid="{ACB6D522-C07B-4FA8-B5F6-1BE200F2EFF6}"/>
    <cellStyle name="Percent 2 3 2 2 2 3 4" xfId="21881" xr:uid="{20B993E2-3BE5-4EDA-9BCC-250A553C137D}"/>
    <cellStyle name="Percent 2 3 2 2 2 3 4 2" xfId="29875" xr:uid="{084BA578-81D0-4755-AD0B-3DBE67E583B7}"/>
    <cellStyle name="Percent 2 3 2 2 2 3 5" xfId="27943" xr:uid="{591C1A1F-F95C-44F7-9C62-81256A42F818}"/>
    <cellStyle name="Percent 2 3 2 2 2 3 6" xfId="37242" xr:uid="{9EC059B1-8E38-4318-8722-25630E54F29F}"/>
    <cellStyle name="Percent 2 3 2 2 2 4" xfId="22937" xr:uid="{441B187A-321A-4672-993A-C787D7C821C7}"/>
    <cellStyle name="Percent 2 3 2 2 2 4 2" xfId="25338" xr:uid="{1C4DD7F3-8D64-4343-8B23-18E8A51CD383}"/>
    <cellStyle name="Percent 2 3 2 2 2 4 2 2" xfId="34156" xr:uid="{68580269-6DAA-48E4-A54E-6A66FA4F4A58}"/>
    <cellStyle name="Percent 2 3 2 2 2 4 3" xfId="31163" xr:uid="{4FC85725-847D-494E-8144-184841B50F22}"/>
    <cellStyle name="Percent 2 3 2 2 2 4 4" xfId="38594" xr:uid="{407F95B3-5B23-4C4A-98DF-68787448B683}"/>
    <cellStyle name="Percent 2 3 2 2 2 5" xfId="24320" xr:uid="{4407CF4F-297A-444F-A5B7-2524F7B0247B}"/>
    <cellStyle name="Percent 2 3 2 2 2 5 2" xfId="32868" xr:uid="{AE2C57E1-029E-4B43-94EE-2848A79C4C34}"/>
    <cellStyle name="Percent 2 3 2 2 2 5 3" xfId="40530" xr:uid="{994A25EC-ED92-4E2B-A7CC-5691006FA497}"/>
    <cellStyle name="Percent 2 3 2 2 2 6" xfId="21345" xr:uid="{4EB63896-2993-4AB7-BDF2-7C9C930FD005}"/>
    <cellStyle name="Percent 2 3 2 2 2 6 2" xfId="29268" xr:uid="{158A2DBA-CB06-4A80-9BC6-7F0968C2968A}"/>
    <cellStyle name="Percent 2 3 2 2 2 7" xfId="27356" xr:uid="{717A8541-4751-492E-906F-877FD26C8A67}"/>
    <cellStyle name="Percent 2 3 2 2 2 8" xfId="36500" xr:uid="{02899E12-89F3-44D0-98C9-6A16C2A7160B}"/>
    <cellStyle name="Percent 2 3 2 2 3" xfId="20236" xr:uid="{126A4060-5313-46D6-81E5-7D65B81BDD2A}"/>
    <cellStyle name="Percent 2 3 2 2 3 2" xfId="20894" xr:uid="{7C7BBFB2-802A-4E3E-8CB2-EC3A1CB4DAC1}"/>
    <cellStyle name="Percent 2 3 2 2 3 2 2" xfId="23892" xr:uid="{00679123-9372-43EE-88AF-CA858DB346F4}"/>
    <cellStyle name="Percent 2 3 2 2 3 2 2 2" xfId="26579" xr:uid="{B758B696-BD08-4D7E-9A15-FB618C191D84}"/>
    <cellStyle name="Percent 2 3 2 2 3 2 2 2 2" xfId="35641" xr:uid="{C981CB6B-2A71-4168-96F4-8EBE569FA676}"/>
    <cellStyle name="Percent 2 3 2 2 3 2 2 3" xfId="32362" xr:uid="{5DFD5E94-B023-4C24-B579-18340081A475}"/>
    <cellStyle name="Percent 2 3 2 2 3 2 2 4" xfId="39986" xr:uid="{AB20D197-5795-48AC-AD18-E0FC22DE62E0}"/>
    <cellStyle name="Percent 2 3 2 2 3 2 3" xfId="24855" xr:uid="{40885FFA-0447-4E24-8A12-3C9B919ED994}"/>
    <cellStyle name="Percent 2 3 2 2 3 2 3 2" xfId="33610" xr:uid="{350D72AE-DA3E-4721-9EF3-64108206D59B}"/>
    <cellStyle name="Percent 2 3 2 2 3 2 3 3" xfId="41969" xr:uid="{9C5DC998-9750-4D83-BEC2-2E709BA1EBA0}"/>
    <cellStyle name="Percent 2 3 2 2 3 2 4" xfId="22553" xr:uid="{1C7A1C1B-A876-44D2-AA46-429318A5A1D7}"/>
    <cellStyle name="Percent 2 3 2 2 3 2 4 2" xfId="30668" xr:uid="{924568BE-4481-4ACA-8F11-12611DCCAC69}"/>
    <cellStyle name="Percent 2 3 2 2 3 2 5" xfId="28691" xr:uid="{1C64211B-E801-4FA2-9431-61F517486D73}"/>
    <cellStyle name="Percent 2 3 2 2 3 2 6" xfId="38026" xr:uid="{E2AF15DA-949B-4E48-A03D-B4CC2D5A6C06}"/>
    <cellStyle name="Percent 2 3 2 2 3 3" xfId="20576" xr:uid="{C61228B0-DCA7-4D3C-8B24-1A9608FE5422}"/>
    <cellStyle name="Percent 2 3 2 2 3 3 2" xfId="23538" xr:uid="{E887F9DE-A8A0-4659-A26B-4D404B01E947}"/>
    <cellStyle name="Percent 2 3 2 2 3 3 2 2" xfId="31870" xr:uid="{6B579892-9C39-4A36-A199-CEDB9BD34A8F}"/>
    <cellStyle name="Percent 2 3 2 2 3 3 2 3" xfId="39422" xr:uid="{4D749D17-CE62-420A-9A34-802FCFAD12A0}"/>
    <cellStyle name="Percent 2 3 2 2 3 3 3" xfId="26084" xr:uid="{9660E2B4-A228-4551-ACA0-ACEE60DB183A}"/>
    <cellStyle name="Percent 2 3 2 2 3 3 3 2" xfId="35062" xr:uid="{37D12794-8BD1-4003-89E4-BC6A1EBA1E6F}"/>
    <cellStyle name="Percent 2 3 2 2 3 3 3 3" xfId="41428" xr:uid="{ACEA50E3-8E7C-463E-863D-93A6C49E09B6}"/>
    <cellStyle name="Percent 2 3 2 2 3 3 4" xfId="22061" xr:uid="{7899E14F-3628-4E82-A66C-8F6AF0D0E45D}"/>
    <cellStyle name="Percent 2 3 2 2 3 3 4 2" xfId="30080" xr:uid="{B1CA9026-A55B-47E1-AB23-E18B151932B5}"/>
    <cellStyle name="Percent 2 3 2 2 3 3 5" xfId="28139" xr:uid="{483850C2-3D4C-4D53-998E-3CBE4406DC88}"/>
    <cellStyle name="Percent 2 3 2 2 3 3 6" xfId="37447" xr:uid="{9DC7AB9C-8706-4038-B0BC-52D43A217EB4}"/>
    <cellStyle name="Percent 2 3 2 2 3 4" xfId="23062" xr:uid="{B3A36CF2-BB21-40CA-AE02-570FEA06C086}"/>
    <cellStyle name="Percent 2 3 2 2 3 4 2" xfId="25518" xr:uid="{CCA1259C-7172-4CAA-AB6B-9DF6A90CC927}"/>
    <cellStyle name="Percent 2 3 2 2 3 4 2 2" xfId="34355" xr:uid="{63845291-FFBF-4667-8DB1-8EF1FADEA5CB}"/>
    <cellStyle name="Percent 2 3 2 2 3 4 3" xfId="31342" xr:uid="{1AC93021-F38C-47D0-BF43-89F7B73341FE}"/>
    <cellStyle name="Percent 2 3 2 2 3 4 4" xfId="38789" xr:uid="{DBF309AB-13D4-4A66-A402-FA713A2C932D}"/>
    <cellStyle name="Percent 2 3 2 2 3 5" xfId="24499" xr:uid="{3CFC4169-E242-46BB-BC7D-E64F934C00E0}"/>
    <cellStyle name="Percent 2 3 2 2 3 5 2" xfId="33058" xr:uid="{89012464-F9E4-4655-9AAC-A3E3E441893F}"/>
    <cellStyle name="Percent 2 3 2 2 3 5 3" xfId="40717" xr:uid="{4F983B64-E7A0-4033-B476-9FE99ED57977}"/>
    <cellStyle name="Percent 2 3 2 2 3 6" xfId="21524" xr:uid="{9F94CF28-494D-4068-AC1C-BAABC17E9D84}"/>
    <cellStyle name="Percent 2 3 2 2 3 6 2" xfId="29472" xr:uid="{005CE681-AD7B-47D6-BA92-B574CAE2D79B}"/>
    <cellStyle name="Percent 2 3 2 2 3 7" xfId="27546" xr:uid="{5075F52B-6FA8-43FF-B1C4-49DEB3A64A3A}"/>
    <cellStyle name="Percent 2 3 2 2 3 8" xfId="36703" xr:uid="{EB273BCC-62E3-4FC6-B9B0-D2B33DF30965}"/>
    <cellStyle name="Percent 2 3 2 2 4" xfId="20685" xr:uid="{BD203EFE-1D2A-4DC3-A8FB-94C1EBF2A082}"/>
    <cellStyle name="Percent 2 3 2 2 4 2" xfId="23659" xr:uid="{F19827A0-0D98-40F3-8526-7668016D4C39}"/>
    <cellStyle name="Percent 2 3 2 2 4 2 2" xfId="26240" xr:uid="{4258E1BA-3017-4B38-970F-F4C10D6996AB}"/>
    <cellStyle name="Percent 2 3 2 2 4 2 2 2" xfId="35258" xr:uid="{3BA351B9-9AD1-4B18-8DCF-D9B01C4956F8}"/>
    <cellStyle name="Percent 2 3 2 2 4 2 3" xfId="32025" xr:uid="{A451886E-8D8D-49E9-B919-571FF368CDE3}"/>
    <cellStyle name="Percent 2 3 2 2 4 2 4" xfId="39611" xr:uid="{02C94023-2367-494C-AD68-7BC687F6865E}"/>
    <cellStyle name="Percent 2 3 2 2 4 3" xfId="24624" xr:uid="{67DF965A-663A-40B1-BBD7-EE60026A259E}"/>
    <cellStyle name="Percent 2 3 2 2 4 3 2" xfId="33244" xr:uid="{D0A40079-8A90-483E-8B86-56B1464F2F3F}"/>
    <cellStyle name="Percent 2 3 2 2 4 3 3" xfId="41609" xr:uid="{D187AC61-47B8-4B63-8D5E-F2C6C8BB671E}"/>
    <cellStyle name="Percent 2 3 2 2 4 4" xfId="22216" xr:uid="{D62D8ABE-863E-489B-A2AE-EB51D0263A6C}"/>
    <cellStyle name="Percent 2 3 2 2 4 4 2" xfId="30277" xr:uid="{9AA94F9F-699F-4DFD-A548-1053BD581691}"/>
    <cellStyle name="Percent 2 3 2 2 4 5" xfId="28325" xr:uid="{10EB2986-AABE-4ACA-A790-39AAFED0D3F3}"/>
    <cellStyle name="Percent 2 3 2 2 4 6" xfId="37643" xr:uid="{E977320B-0ED0-419D-BAC4-AD72AC9F9334}"/>
    <cellStyle name="Percent 2 3 2 2 5" xfId="20361" xr:uid="{C78A400F-D224-4CFD-A773-8A4E6E38B087}"/>
    <cellStyle name="Percent 2 3 2 2 5 2" xfId="23212" xr:uid="{607F401D-6253-4482-889B-4FD9DDA22D42}"/>
    <cellStyle name="Percent 2 3 2 2 5 2 2" xfId="31525" xr:uid="{51BBF3E0-0796-4E6E-A1CB-0F5E6ED47E02}"/>
    <cellStyle name="Percent 2 3 2 2 5 2 3" xfId="39083" xr:uid="{5414BDA1-95BA-46D8-8C8D-8A60F21F4501}"/>
    <cellStyle name="Percent 2 3 2 2 5 3" xfId="25748" xr:uid="{CD7E7936-CB9C-4AA3-B964-D5F602291B3B}"/>
    <cellStyle name="Percent 2 3 2 2 5 3 2" xfId="34678" xr:uid="{092398CB-F9E2-44B5-9E5D-2E20A530A3A5}"/>
    <cellStyle name="Percent 2 3 2 2 5 3 3" xfId="41050" xr:uid="{757E917E-5911-40A1-8F8C-2A6E526EA5F5}"/>
    <cellStyle name="Percent 2 3 2 2 5 4" xfId="21710" xr:uid="{F9DB6CBC-BEE6-4120-97DB-45A4ADCBFA10}"/>
    <cellStyle name="Percent 2 3 2 2 5 4 2" xfId="29676" xr:uid="{2E336DDD-CD4D-477B-9A68-BCCE032E3297}"/>
    <cellStyle name="Percent 2 3 2 2 5 5" xfId="27754" xr:uid="{A39F211B-98CD-40D5-A6F0-86352F9CD899}"/>
    <cellStyle name="Percent 2 3 2 2 5 6" xfId="37044" xr:uid="{6F35A5C9-DEE3-4637-91E1-0519C7DC70C2}"/>
    <cellStyle name="Percent 2 3 2 2 6" xfId="22826" xr:uid="{930E1C66-01B9-4618-8F67-754CBD4C7B40}"/>
    <cellStyle name="Percent 2 3 2 2 6 2" xfId="25166" xr:uid="{D7BCB3FD-0F58-4C59-A84A-B94EC1DB0C62}"/>
    <cellStyle name="Percent 2 3 2 2 6 2 2" xfId="33972" xr:uid="{BC6EAE6B-0A94-42F9-9D40-3B37FBA9EF48}"/>
    <cellStyle name="Percent 2 3 2 2 6 3" xfId="30993" xr:uid="{31646505-FFBE-4027-B2CE-6DAE586CF16C}"/>
    <cellStyle name="Percent 2 3 2 2 6 4" xfId="38415" xr:uid="{BF99AA8C-44DF-4906-81FC-3477D539B624}"/>
    <cellStyle name="Percent 2 3 2 2 7" xfId="24166" xr:uid="{5C29D56C-EF52-4DE8-B65C-8C8DC95760AC}"/>
    <cellStyle name="Percent 2 3 2 2 7 2" xfId="32688" xr:uid="{292D4FA2-7A2C-4CAF-832E-F441C7EB1A45}"/>
    <cellStyle name="Percent 2 3 2 2 7 3" xfId="40353" xr:uid="{41249F46-BEB1-4D9F-B976-9F2F8DF6C507}"/>
    <cellStyle name="Percent 2 3 2 2 8" xfId="21172" xr:uid="{47B24C2B-211A-40AF-BD2F-5B342467AB4A}"/>
    <cellStyle name="Percent 2 3 2 2 8 2" xfId="29070" xr:uid="{E665C22E-895B-4CCE-9BFB-58A52F0B1CE6}"/>
    <cellStyle name="Percent 2 3 2 2 9" xfId="27177" xr:uid="{CBDD0143-DE5F-4328-B503-50FF174F9F64}"/>
    <cellStyle name="Percent 2 3 2 3" xfId="10482" xr:uid="{55F69048-943B-4AD3-8EC8-EA6B41AC2E80}"/>
    <cellStyle name="Percent 2 3 2 3 2" xfId="12014" xr:uid="{3D2603BE-C95C-4CC9-8785-CBBBFE1F0030}"/>
    <cellStyle name="Percent 2 3 2 3 2 2" xfId="15592" xr:uid="{8EF369F6-D26D-4618-B88D-036671F24A07}"/>
    <cellStyle name="Percent 2 3 2 3 2 3" xfId="19119" xr:uid="{C3EB8D26-EF44-4EB1-AB26-59930740CF32}"/>
    <cellStyle name="Percent 2 3 2 3 3" xfId="14185" xr:uid="{B1A94FEA-6F24-438B-A28C-3D17B875756F}"/>
    <cellStyle name="Percent 2 3 2 3 4" xfId="17712" xr:uid="{8497F8B5-134B-42BF-92F4-E4E21FC1E6D8}"/>
    <cellStyle name="Percent 2 3 2 4" xfId="9438" xr:uid="{B4C3F767-987C-4A01-9452-01E3A262C560}"/>
    <cellStyle name="Percent 2 3 2 5" xfId="20026" xr:uid="{2E34DD89-AE27-4BAA-A2E3-7346D79FB58A}"/>
    <cellStyle name="Percent 2 3 3" xfId="721" xr:uid="{845E1C3A-81AF-4F46-99C2-297C3C6AC943}"/>
    <cellStyle name="Percent 2 3 3 10" xfId="36297" xr:uid="{3A8324DF-9C08-4E6B-B1B8-7E53EC47DD3A}"/>
    <cellStyle name="Percent 2 3 3 11" xfId="20043" xr:uid="{1825DA93-C5E1-4BD2-886C-DCE9CCC0F35C}"/>
    <cellStyle name="Percent 2 3 3 12" xfId="9440" xr:uid="{F4C454BA-9972-47EA-B617-5F867239EC0C}"/>
    <cellStyle name="Percent 2 3 3 2" xfId="9870" xr:uid="{7EC69231-180B-48E4-926B-8FD774D77945}"/>
    <cellStyle name="Percent 2 3 3 2 2" xfId="20777" xr:uid="{8A155499-8C41-4EF5-9D00-2E56A2826B82}"/>
    <cellStyle name="Percent 2 3 3 2 2 2" xfId="23758" xr:uid="{F9E49F79-D2EE-4A50-AF49-644850E68A79}"/>
    <cellStyle name="Percent 2 3 3 2 2 2 2" xfId="26390" xr:uid="{90BC8894-1A60-473A-840C-9BDE697CCEEC}"/>
    <cellStyle name="Percent 2 3 3 2 2 2 2 2" xfId="35434" xr:uid="{7E705BED-E16E-4CB5-8B67-8DFE6CD14C8F}"/>
    <cellStyle name="Percent 2 3 3 2 2 2 3" xfId="32174" xr:uid="{6C89E208-E89F-43BD-9655-81E1ACA05F08}"/>
    <cellStyle name="Percent 2 3 3 2 2 2 4" xfId="39783" xr:uid="{9456DABF-DCEB-4FE8-A1C6-46333191E4C6}"/>
    <cellStyle name="Percent 2 3 3 2 2 3" xfId="24724" xr:uid="{9555BFCF-748B-4B37-A0D8-F15D65D9A509}"/>
    <cellStyle name="Percent 2 3 3 2 2 3 2" xfId="33413" xr:uid="{BEC585F6-B62B-4A9F-BD68-536590774212}"/>
    <cellStyle name="Percent 2 3 3 2 2 3 3" xfId="41775" xr:uid="{C91329DE-55EF-4F6E-9880-5342FEF0E458}"/>
    <cellStyle name="Percent 2 3 3 2 2 4" xfId="22371" xr:uid="{94E2BDB8-1DAD-4FF8-A83A-2C8ACDB30D68}"/>
    <cellStyle name="Percent 2 3 3 2 2 4 2" xfId="30458" xr:uid="{253F6408-5AF2-4319-8064-F4FED90EAB3E}"/>
    <cellStyle name="Percent 2 3 3 2 2 5" xfId="28494" xr:uid="{1C3554A0-68B9-4E52-8017-D0BCC1C27F26}"/>
    <cellStyle name="Percent 2 3 3 2 2 6" xfId="37816" xr:uid="{EC5DE773-E0FD-4720-94AD-856B08241321}"/>
    <cellStyle name="Percent 2 3 3 2 3" xfId="20458" xr:uid="{2489FB34-AC10-4CEB-A04C-3B51FFB480E6}"/>
    <cellStyle name="Percent 2 3 3 2 3 2" xfId="23354" xr:uid="{6BCB5CF5-B455-4E9F-932F-E643E4C3E127}"/>
    <cellStyle name="Percent 2 3 3 2 3 2 2" xfId="31682" xr:uid="{937F32F3-D5B0-4B24-86EA-DA3DC073618F}"/>
    <cellStyle name="Percent 2 3 3 2 3 2 3" xfId="39237" xr:uid="{86996FE3-B068-45CF-BFFB-5AD000F06001}"/>
    <cellStyle name="Percent 2 3 3 2 3 3" xfId="25896" xr:uid="{5C5CA7BE-37AD-437F-BD6F-BC2ACD50AD8B}"/>
    <cellStyle name="Percent 2 3 3 2 3 3 2" xfId="34855" xr:uid="{27FF717B-4D4D-45D6-B3D3-BAA0E564C107}"/>
    <cellStyle name="Percent 2 3 3 2 3 3 3" xfId="41224" xr:uid="{2AC60A08-4F52-4EA3-A026-2EFA34DC4F6D}"/>
    <cellStyle name="Percent 2 3 3 2 3 4" xfId="21871" xr:uid="{B81BF8C4-9113-484C-81F6-E3CA47F64950}"/>
    <cellStyle name="Percent 2 3 3 2 3 4 2" xfId="29863" xr:uid="{F15CDFF1-C1F0-40B1-821C-AA121FEB2AAA}"/>
    <cellStyle name="Percent 2 3 3 2 3 5" xfId="27931" xr:uid="{5D7937A4-1459-442A-8D0D-6F9604E0841D}"/>
    <cellStyle name="Percent 2 3 3 2 3 6" xfId="37230" xr:uid="{9FAD0834-96ED-4C50-8A08-7E87DBB97B75}"/>
    <cellStyle name="Percent 2 3 3 2 4" xfId="22929" xr:uid="{DF20C108-B64B-4A71-BF90-F9DD6FC75268}"/>
    <cellStyle name="Percent 2 3 3 2 4 2" xfId="25328" xr:uid="{89628FB4-845D-4831-A8C2-6EBCD0572131}"/>
    <cellStyle name="Percent 2 3 3 2 4 2 2" xfId="34145" xr:uid="{17891DD3-3CC5-4657-B636-BE1E686C8519}"/>
    <cellStyle name="Percent 2 3 3 2 4 3" xfId="31153" xr:uid="{1AE831BA-3258-46B2-BC8A-0E55F1037A9F}"/>
    <cellStyle name="Percent 2 3 3 2 4 4" xfId="38583" xr:uid="{28A879BD-D025-4C7A-82E9-660D50867831}"/>
    <cellStyle name="Percent 2 3 3 2 5" xfId="24310" xr:uid="{1719CB27-2048-4052-96E1-928478B8DE4B}"/>
    <cellStyle name="Percent 2 3 3 2 5 2" xfId="32857" xr:uid="{B440AA08-B19C-4A36-98EE-F64DCCDDC1B7}"/>
    <cellStyle name="Percent 2 3 3 2 5 3" xfId="40519" xr:uid="{BC72E86D-A1CF-40CE-833D-5BE2E9639FDB}"/>
    <cellStyle name="Percent 2 3 3 2 6" xfId="21335" xr:uid="{5AFE0AD9-A36D-4CFA-A321-1DDEF4402D68}"/>
    <cellStyle name="Percent 2 3 3 2 6 2" xfId="29256" xr:uid="{FFCE78C7-3ECD-4EA2-8A2C-5BE1FC24F2AD}"/>
    <cellStyle name="Percent 2 3 3 2 7" xfId="27345" xr:uid="{3C1EB30F-0198-49BF-9260-7D6BDAB4E61B}"/>
    <cellStyle name="Percent 2 3 3 2 8" xfId="36488" xr:uid="{6B528FF4-4924-403B-A853-D4534F8739F6}"/>
    <cellStyle name="Percent 2 3 3 2 9" xfId="20125" xr:uid="{FB26E6E6-A371-45D2-A72D-F4D804C2C554}"/>
    <cellStyle name="Percent 2 3 3 3" xfId="20230" xr:uid="{D5E75CCE-7193-4D0D-8241-CBFAC9E14811}"/>
    <cellStyle name="Percent 2 3 3 3 2" xfId="20886" xr:uid="{0A89416D-B49C-48B4-B43A-4612659D22B4}"/>
    <cellStyle name="Percent 2 3 3 3 2 2" xfId="23882" xr:uid="{DF964C25-5DB3-489E-90A8-41C8FF8FCD05}"/>
    <cellStyle name="Percent 2 3 3 3 2 2 2" xfId="26568" xr:uid="{2576AFD5-8860-4587-95CB-A0DFE1F0A4D9}"/>
    <cellStyle name="Percent 2 3 3 3 2 2 2 2" xfId="35628" xr:uid="{2561F3D9-B78A-4327-BFA1-912D8A426CFB}"/>
    <cellStyle name="Percent 2 3 3 3 2 2 3" xfId="32351" xr:uid="{010367C4-7F64-42FC-A17C-CFB2CD958C46}"/>
    <cellStyle name="Percent 2 3 3 3 2 2 4" xfId="39973" xr:uid="{2FCBEE44-56D9-4A27-93EE-F27F7433BFA3}"/>
    <cellStyle name="Percent 2 3 3 3 2 3" xfId="24846" xr:uid="{2F957A2E-C379-4C26-A86C-FF090B335B44}"/>
    <cellStyle name="Percent 2 3 3 3 2 3 2" xfId="33598" xr:uid="{D097E2AA-3486-40CC-A5C0-8554C5C7CE04}"/>
    <cellStyle name="Percent 2 3 3 3 2 3 3" xfId="41957" xr:uid="{87B471BC-2460-4816-AF0D-46230970BDD3}"/>
    <cellStyle name="Percent 2 3 3 3 2 4" xfId="22543" xr:uid="{A4186DC0-65F8-4861-8EF5-FD38FD3CF02B}"/>
    <cellStyle name="Percent 2 3 3 3 2 4 2" xfId="30655" xr:uid="{2E1BF52E-576E-4B64-97C9-14F6D51A365E}"/>
    <cellStyle name="Percent 2 3 3 3 2 5" xfId="28679" xr:uid="{71C007F4-4247-4C38-9808-757F353EDB47}"/>
    <cellStyle name="Percent 2 3 3 3 2 6" xfId="38013" xr:uid="{F90DD8CC-D7E6-43A6-8B6E-22103D599A7E}"/>
    <cellStyle name="Percent 2 3 3 3 3" xfId="20568" xr:uid="{3A357883-F354-4071-A37C-4AE9A83161F3}"/>
    <cellStyle name="Percent 2 3 3 3 3 2" xfId="23528" xr:uid="{20AA57F2-1319-42DD-B133-99965465D2DA}"/>
    <cellStyle name="Percent 2 3 3 3 3 2 2" xfId="31860" xr:uid="{8FA35960-EDEE-4157-AFCA-7048EDB6DD5E}"/>
    <cellStyle name="Percent 2 3 3 3 3 2 3" xfId="39412" xr:uid="{42B83A74-8058-4660-8B12-C9360F84543C}"/>
    <cellStyle name="Percent 2 3 3 3 3 3" xfId="26074" xr:uid="{0FFCC281-1323-4635-B56D-D5047C6D433B}"/>
    <cellStyle name="Percent 2 3 3 3 3 3 2" xfId="35048" xr:uid="{491BCB30-D76C-4A21-9886-95D5B43D45F8}"/>
    <cellStyle name="Percent 2 3 3 3 3 3 3" xfId="41414" xr:uid="{08F58E32-1D4B-4252-9D80-2F3AFD58115B}"/>
    <cellStyle name="Percent 2 3 3 3 3 4" xfId="22051" xr:uid="{59D46261-4067-45C2-BF23-F5E0E7DF534F}"/>
    <cellStyle name="Percent 2 3 3 3 3 4 2" xfId="30066" xr:uid="{676C591A-A639-4202-8E9B-F258F3D7E894}"/>
    <cellStyle name="Percent 2 3 3 3 3 5" xfId="28125" xr:uid="{3C4B415A-B150-4DDC-B5D2-EF4297742622}"/>
    <cellStyle name="Percent 2 3 3 3 3 6" xfId="37433" xr:uid="{EB61043C-6107-4E0B-8E1E-5DEA50295FB2}"/>
    <cellStyle name="Percent 2 3 3 3 4" xfId="23053" xr:uid="{489CF709-8157-431C-9A49-B6152953CCAC}"/>
    <cellStyle name="Percent 2 3 3 3 4 2" xfId="25508" xr:uid="{2D6A0002-CFC1-48D9-8B8E-82C6B6AA97ED}"/>
    <cellStyle name="Percent 2 3 3 3 4 2 2" xfId="34343" xr:uid="{2104D7EA-09E5-47B1-9CD6-967848B67387}"/>
    <cellStyle name="Percent 2 3 3 3 4 3" xfId="31332" xr:uid="{A307217E-848F-4DE4-A789-7DC3F0C85880}"/>
    <cellStyle name="Percent 2 3 3 3 4 4" xfId="38777" xr:uid="{D4BDEBCC-F7C6-4937-A758-239D179B69EF}"/>
    <cellStyle name="Percent 2 3 3 3 5" xfId="24488" xr:uid="{5BCA644F-8FE2-4084-9C2D-6BA71A0ADDFD}"/>
    <cellStyle name="Percent 2 3 3 3 5 2" xfId="33045" xr:uid="{9CC50222-456B-44F3-9C77-95A6F5037F43}"/>
    <cellStyle name="Percent 2 3 3 3 5 3" xfId="40704" xr:uid="{C1336937-B132-41BF-A867-4489243269B4}"/>
    <cellStyle name="Percent 2 3 3 3 6" xfId="21513" xr:uid="{E0F95227-F70E-499B-B762-5F9022161998}"/>
    <cellStyle name="Percent 2 3 3 3 6 2" xfId="29458" xr:uid="{EF54F4EE-E4E2-4C70-A79B-0EA0161AE7E6}"/>
    <cellStyle name="Percent 2 3 3 3 7" xfId="27533" xr:uid="{BF60A838-2B7A-4BBC-B72B-DFBF6EC6C25A}"/>
    <cellStyle name="Percent 2 3 3 3 8" xfId="36689" xr:uid="{CEE00D55-E39E-497A-8FBD-798E42E1013B}"/>
    <cellStyle name="Percent 2 3 3 4" xfId="20680" xr:uid="{7E6B888F-D90D-4214-993D-EAA3A2E77B06}"/>
    <cellStyle name="Percent 2 3 3 4 2" xfId="23650" xr:uid="{F04BD9E3-F66F-4385-95DB-26E9BEB1D282}"/>
    <cellStyle name="Percent 2 3 3 4 2 2" xfId="26230" xr:uid="{0E001F4A-3A8B-42A6-80E9-6FC104CC57A3}"/>
    <cellStyle name="Percent 2 3 3 4 2 2 2" xfId="35248" xr:uid="{5F32391E-4A0B-47D7-863C-B139A7324E08}"/>
    <cellStyle name="Percent 2 3 3 4 2 3" xfId="32015" xr:uid="{C735DCB6-B652-488A-9E21-3A16884302F7}"/>
    <cellStyle name="Percent 2 3 3 4 2 4" xfId="39601" xr:uid="{7D349A02-446D-4650-92BD-3277F4B8BD2D}"/>
    <cellStyle name="Percent 2 3 3 4 3" xfId="24615" xr:uid="{31599395-AB26-4AA5-8B92-AA13F09E1F8A}"/>
    <cellStyle name="Percent 2 3 3 4 3 2" xfId="33234" xr:uid="{C5C783A5-BB6E-41F3-A58A-0A63DFD33636}"/>
    <cellStyle name="Percent 2 3 3 4 3 3" xfId="41599" xr:uid="{8F1A4683-B1AE-49A0-A108-EF8C50CC7259}"/>
    <cellStyle name="Percent 2 3 3 4 4" xfId="22206" xr:uid="{80A765AB-3FE2-437A-9CC4-571B11FA471E}"/>
    <cellStyle name="Percent 2 3 3 4 4 2" xfId="30267" xr:uid="{0EBCC996-F185-4C95-823E-F9BE39884F5D}"/>
    <cellStyle name="Percent 2 3 3 4 5" xfId="28315" xr:uid="{08D00ED6-257D-4791-8FC6-5A400C5E05DF}"/>
    <cellStyle name="Percent 2 3 3 4 6" xfId="37633" xr:uid="{55B4207A-4639-44EF-BD71-D39021903EB2}"/>
    <cellStyle name="Percent 2 3 3 5" xfId="20354" xr:uid="{8BE05A4C-1AA0-4275-9427-6C5E1CE7A342}"/>
    <cellStyle name="Percent 2 3 3 5 2" xfId="23202" xr:uid="{6FA2FC49-FF6A-42A6-A537-CE78360EC941}"/>
    <cellStyle name="Percent 2 3 3 5 2 2" xfId="31515" xr:uid="{994E447F-6051-4266-A3DA-C8384A08842B}"/>
    <cellStyle name="Percent 2 3 3 5 2 3" xfId="39073" xr:uid="{8909F421-351F-428C-9A4A-5E4FA366BCA9}"/>
    <cellStyle name="Percent 2 3 3 5 3" xfId="25736" xr:uid="{C4907355-4C1A-4D94-A6D1-8A7C41BC62C1}"/>
    <cellStyle name="Percent 2 3 3 5 3 2" xfId="34666" xr:uid="{AABA77EA-6D8C-4CD6-84BE-F6C414F406A5}"/>
    <cellStyle name="Percent 2 3 3 5 3 3" xfId="41038" xr:uid="{66A727D5-31C1-429A-86DB-1513577AB27B}"/>
    <cellStyle name="Percent 2 3 3 5 4" xfId="21698" xr:uid="{5BE64F5D-D145-47DA-8168-6E811876B2B0}"/>
    <cellStyle name="Percent 2 3 3 5 4 2" xfId="29664" xr:uid="{94268B8A-3A69-433D-BD1A-DC8ECE68EDE8}"/>
    <cellStyle name="Percent 2 3 3 5 5" xfId="27742" xr:uid="{93143EEE-922A-4CB4-95DA-BF5A44A4929D}"/>
    <cellStyle name="Percent 2 3 3 5 6" xfId="37032" xr:uid="{C7079E27-C0F7-42F6-8237-DD192860BD42}"/>
    <cellStyle name="Percent 2 3 3 6" xfId="22817" xr:uid="{9F9A0C6C-6EDE-40BC-AAAE-F072789CE7CC}"/>
    <cellStyle name="Percent 2 3 3 6 2" xfId="25156" xr:uid="{BBB6092F-194D-4400-B84D-A5449DC3E515}"/>
    <cellStyle name="Percent 2 3 3 6 2 2" xfId="33962" xr:uid="{D04BE04C-5514-434F-B47D-763DFDDD1442}"/>
    <cellStyle name="Percent 2 3 3 6 3" xfId="30983" xr:uid="{A4E360BE-9CD4-48B0-BF7C-1B723038E769}"/>
    <cellStyle name="Percent 2 3 3 6 4" xfId="38405" xr:uid="{19EEBB31-292E-41A8-BD74-6F6A8D42DF29}"/>
    <cellStyle name="Percent 2 3 3 7" xfId="24156" xr:uid="{6FB92081-2D6C-428A-B8FB-5C38012B0650}"/>
    <cellStyle name="Percent 2 3 3 7 2" xfId="32678" xr:uid="{7AC4697A-2B92-46B1-B6B6-AEF7A3AE1E5D}"/>
    <cellStyle name="Percent 2 3 3 7 3" xfId="40343" xr:uid="{1B62E66E-DE58-4149-BD8E-1535E57ED92C}"/>
    <cellStyle name="Percent 2 3 3 8" xfId="21162" xr:uid="{ECA5AE74-544E-4724-844C-097B6B18867F}"/>
    <cellStyle name="Percent 2 3 3 8 2" xfId="29058" xr:uid="{DAE5A95D-1E54-4E3B-AA6E-4D6B26B63C6B}"/>
    <cellStyle name="Percent 2 3 3 9" xfId="27167" xr:uid="{5E3A55CF-4A31-4F92-B239-732D6F2700F2}"/>
    <cellStyle name="Percent 2 3 4" xfId="1718" xr:uid="{758E23A7-B46F-4C61-9727-E5FA8BAB18F4}"/>
    <cellStyle name="Percent 2 3 4 2" xfId="9437" xr:uid="{6A29797F-8B9C-4320-9EA9-9396176D2929}"/>
    <cellStyle name="Percent 2 3 5" xfId="9854" xr:uid="{6658335F-B67C-4EDF-BDE5-04C87380EBD8}"/>
    <cellStyle name="Percent 2 3 6" xfId="10510" xr:uid="{44645D30-C149-4B30-A34D-C1099F55F74D}"/>
    <cellStyle name="Percent 2 3 6 2" xfId="12027" xr:uid="{F387A427-B364-427A-8C9C-D00BA1C382C1}"/>
    <cellStyle name="Percent 2 3 6 2 2" xfId="15605" xr:uid="{AC6C934C-81CF-489C-88A2-2A6A3144FFAC}"/>
    <cellStyle name="Percent 2 3 6 2 3" xfId="19132" xr:uid="{587BC585-84C6-4437-9330-B0620C8A9F56}"/>
    <cellStyle name="Percent 2 3 6 3" xfId="14198" xr:uid="{FA5A6DB5-D3B9-4741-A2C6-C3904C10C34C}"/>
    <cellStyle name="Percent 2 3 6 4" xfId="17725" xr:uid="{374C602A-F4A3-47EA-942B-A1C277ED3987}"/>
    <cellStyle name="Percent 2 3 7" xfId="7274" xr:uid="{4FC73189-AB97-4E7F-AB29-C915BDBBBF78}"/>
    <cellStyle name="Percent 2 3 8" xfId="6579" xr:uid="{46E2E950-EB64-4B69-8F99-58027EFC5425}"/>
    <cellStyle name="Percent 2 4" xfId="723" xr:uid="{1482D917-B8FB-464D-91CC-E1B2E35F14B7}"/>
    <cellStyle name="Percent 2 4 10" xfId="21008" xr:uid="{AC550C65-147F-43C5-A280-BF80C60BDD5C}"/>
    <cellStyle name="Percent 2 4 10 2" xfId="28881" xr:uid="{D670D735-EFA3-47B5-82A3-A2C63CA9542A}"/>
    <cellStyle name="Percent 2 4 11" xfId="27022" xr:uid="{F509E83B-76A8-46D1-838F-8B138C7A0C45}"/>
    <cellStyle name="Percent 2 4 12" xfId="36119" xr:uid="{8CC334E0-2F0A-421A-8721-624CCD547C88}"/>
    <cellStyle name="Percent 2 4 2" xfId="8127" xr:uid="{17457060-DDB6-4C2F-9236-BFC436131FDF}"/>
    <cellStyle name="Percent 2 4 3" xfId="9856" xr:uid="{F723D000-BE03-42B0-A369-A6978E0D285F}"/>
    <cellStyle name="Percent 2 4 3 10" xfId="36303" xr:uid="{5DE808CD-9DCA-442A-8E7D-4BD0BCD2B113}"/>
    <cellStyle name="Percent 2 4 3 11" xfId="20046" xr:uid="{95236433-2B40-4A3C-891F-5C731D98A3C9}"/>
    <cellStyle name="Percent 2 4 3 2" xfId="20128" xr:uid="{C0F5E313-1AD4-4732-9A41-472720A9FA73}"/>
    <cellStyle name="Percent 2 4 3 2 2" xfId="20780" xr:uid="{0F7284C3-1CE5-4645-A386-2CE6F264853C}"/>
    <cellStyle name="Percent 2 4 3 2 2 2" xfId="23763" xr:uid="{302A723C-0C16-4721-A2DE-7A761D9345C1}"/>
    <cellStyle name="Percent 2 4 3 2 2 2 2" xfId="26395" xr:uid="{AD0A5C5E-8BD4-49E4-A646-4B775A43C787}"/>
    <cellStyle name="Percent 2 4 3 2 2 2 2 2" xfId="35439" xr:uid="{3B1A93EF-FEF6-4CAC-8D3A-62E741942731}"/>
    <cellStyle name="Percent 2 4 3 2 2 2 3" xfId="32179" xr:uid="{5518DB77-FD69-4F2C-BBD2-627A7A70D08B}"/>
    <cellStyle name="Percent 2 4 3 2 2 2 4" xfId="39788" xr:uid="{DC1A8FA1-3D68-4D46-91E4-59A803C29280}"/>
    <cellStyle name="Percent 2 4 3 2 2 3" xfId="24729" xr:uid="{D2339AA5-6ED1-41EE-B4E6-7CF7213725B5}"/>
    <cellStyle name="Percent 2 4 3 2 2 3 2" xfId="33418" xr:uid="{859FA14F-C597-4314-9597-FA03FDB60F05}"/>
    <cellStyle name="Percent 2 4 3 2 2 3 3" xfId="41780" xr:uid="{63DCF6A8-B2D7-40F8-A451-675EFF9F9C7F}"/>
    <cellStyle name="Percent 2 4 3 2 2 4" xfId="22376" xr:uid="{77BFDCE1-E1DE-48E7-9998-342DCEC671A5}"/>
    <cellStyle name="Percent 2 4 3 2 2 4 2" xfId="30463" xr:uid="{F7EB5751-0CFE-4AE6-993E-4949128E488C}"/>
    <cellStyle name="Percent 2 4 3 2 2 5" xfId="28499" xr:uid="{1D37BA87-924D-4B0B-A7A0-9B4CD8C1AF94}"/>
    <cellStyle name="Percent 2 4 3 2 2 6" xfId="37821" xr:uid="{62CE0950-B935-4506-9F22-0B65B1B0565A}"/>
    <cellStyle name="Percent 2 4 3 2 3" xfId="20461" xr:uid="{063FB7D6-14CF-4531-B0CB-A9C5B52EDA1F}"/>
    <cellStyle name="Percent 2 4 3 2 3 2" xfId="23359" xr:uid="{FC185FF8-50C6-4CC3-B749-161D75423B26}"/>
    <cellStyle name="Percent 2 4 3 2 3 2 2" xfId="31687" xr:uid="{8B27839C-E151-4887-A931-F090964D1862}"/>
    <cellStyle name="Percent 2 4 3 2 3 2 3" xfId="39242" xr:uid="{A3FB65C5-8A9C-45D2-96A8-D3029B22FF87}"/>
    <cellStyle name="Percent 2 4 3 2 3 3" xfId="25901" xr:uid="{E31AB743-C4E3-45CA-9B99-5F0B1EE3DE22}"/>
    <cellStyle name="Percent 2 4 3 2 3 3 2" xfId="34861" xr:uid="{9386D2D5-2972-4939-A958-739CE0CF7A3A}"/>
    <cellStyle name="Percent 2 4 3 2 3 3 3" xfId="41230" xr:uid="{861A026D-C505-410B-868A-7B81B55602F2}"/>
    <cellStyle name="Percent 2 4 3 2 3 4" xfId="21876" xr:uid="{51CD5BB1-987D-4035-B717-4A838D75FFD9}"/>
    <cellStyle name="Percent 2 4 3 2 3 4 2" xfId="29869" xr:uid="{7776041F-1CAE-4FAB-AB6C-ADADBF97FEF4}"/>
    <cellStyle name="Percent 2 4 3 2 3 5" xfId="27937" xr:uid="{AADA4CDB-3DC5-4CFB-8224-8C9BE512DCA8}"/>
    <cellStyle name="Percent 2 4 3 2 3 6" xfId="37236" xr:uid="{60301666-1F32-460F-B57D-9E8A6BE2FE23}"/>
    <cellStyle name="Percent 2 4 3 2 4" xfId="22934" xr:uid="{3C5E8F86-27CA-4044-8BAC-0ED803C3F204}"/>
    <cellStyle name="Percent 2 4 3 2 4 2" xfId="25333" xr:uid="{90E9DE6F-B08B-4EA6-B52D-3BEDC45E8435}"/>
    <cellStyle name="Percent 2 4 3 2 4 2 2" xfId="34150" xr:uid="{96E1CC22-E9B6-402F-BF13-F818CFFEE5C2}"/>
    <cellStyle name="Percent 2 4 3 2 4 3" xfId="31158" xr:uid="{01A2B86D-C49F-48E3-B8F2-369489270254}"/>
    <cellStyle name="Percent 2 4 3 2 4 4" xfId="38588" xr:uid="{F63ABD3E-56F2-4AF8-8110-D528C97FB39C}"/>
    <cellStyle name="Percent 2 4 3 2 5" xfId="24315" xr:uid="{EA42E820-EACA-4C38-AA04-06C47B73B98F}"/>
    <cellStyle name="Percent 2 4 3 2 5 2" xfId="32862" xr:uid="{C3BE9D25-B881-46DA-A5FD-2E6CD0CE58DE}"/>
    <cellStyle name="Percent 2 4 3 2 5 3" xfId="40524" xr:uid="{9B979951-7A16-4FE3-9D7D-A2BCED1E009C}"/>
    <cellStyle name="Percent 2 4 3 2 6" xfId="21340" xr:uid="{91BE2288-5746-4FBB-8042-8EC220D721D7}"/>
    <cellStyle name="Percent 2 4 3 2 6 2" xfId="29262" xr:uid="{AE02D9B4-3FF4-4770-B1C8-C86D394CA6E8}"/>
    <cellStyle name="Percent 2 4 3 2 7" xfId="27350" xr:uid="{9689A71C-7C71-48E9-9264-DC3DF408F28C}"/>
    <cellStyle name="Percent 2 4 3 2 8" xfId="36494" xr:uid="{43FE6D1F-DC79-4ED9-A4DF-F3BE4EF1F093}"/>
    <cellStyle name="Percent 2 4 3 3" xfId="20232" xr:uid="{75BE83C1-FD21-4A46-BEDA-16BB5EE59457}"/>
    <cellStyle name="Percent 2 4 3 3 2" xfId="20890" xr:uid="{D15EDF10-8E2B-46AB-A420-2D37BABACE4F}"/>
    <cellStyle name="Percent 2 4 3 3 2 2" xfId="23886" xr:uid="{B5C7C005-8401-4F7E-81B1-472D845F1011}"/>
    <cellStyle name="Percent 2 4 3 3 2 2 2" xfId="26573" xr:uid="{37EB0EE9-D04E-4CEC-A402-820E7E3435F4}"/>
    <cellStyle name="Percent 2 4 3 3 2 2 2 2" xfId="35634" xr:uid="{E12CC825-611D-4D79-B6B5-12801433648B}"/>
    <cellStyle name="Percent 2 4 3 3 2 2 3" xfId="32356" xr:uid="{1BF75FB1-FC25-4CAA-8546-8EEF84D34917}"/>
    <cellStyle name="Percent 2 4 3 3 2 2 4" xfId="39979" xr:uid="{1C07604F-8A00-413A-8BD3-ADD2EAE52255}"/>
    <cellStyle name="Percent 2 4 3 3 2 3" xfId="24850" xr:uid="{5ADA437C-BE8B-4205-B4F0-C08214AE8A0B}"/>
    <cellStyle name="Percent 2 4 3 3 2 3 2" xfId="33604" xr:uid="{136257E5-605C-410F-AD51-587FF7618C04}"/>
    <cellStyle name="Percent 2 4 3 3 2 3 3" xfId="41963" xr:uid="{1C013EDE-6B10-4C81-BDEC-50BC5933C96B}"/>
    <cellStyle name="Percent 2 4 3 3 2 4" xfId="22548" xr:uid="{2B518103-1E0C-429C-928C-27D5565F8EDF}"/>
    <cellStyle name="Percent 2 4 3 3 2 4 2" xfId="30661" xr:uid="{BC92FAFF-EF1C-4A98-962D-356E318283A6}"/>
    <cellStyle name="Percent 2 4 3 3 2 5" xfId="28685" xr:uid="{356DE0F2-7FD4-4B21-86D7-744F0756BE2D}"/>
    <cellStyle name="Percent 2 4 3 3 2 6" xfId="38019" xr:uid="{973C209F-4078-412A-A16B-E43E8D1B8596}"/>
    <cellStyle name="Percent 2 4 3 3 3" xfId="20572" xr:uid="{1BDFBD8C-AEB8-4215-8912-4E6CDA42510E}"/>
    <cellStyle name="Percent 2 4 3 3 3 2" xfId="23533" xr:uid="{8EDE7A40-B004-48C5-A0EF-677B6D0F7646}"/>
    <cellStyle name="Percent 2 4 3 3 3 2 2" xfId="31865" xr:uid="{F930AE55-A4B2-47E8-B43B-CD64D081E249}"/>
    <cellStyle name="Percent 2 4 3 3 3 2 3" xfId="39417" xr:uid="{220292DC-2A21-4CDE-97EB-608A8C92D216}"/>
    <cellStyle name="Percent 2 4 3 3 3 3" xfId="26079" xr:uid="{F18DBB6A-E72C-48A8-A628-51020B0CAFBC}"/>
    <cellStyle name="Percent 2 4 3 3 3 3 2" xfId="35055" xr:uid="{17C10823-EDD2-45A7-B33E-26277F581840}"/>
    <cellStyle name="Percent 2 4 3 3 3 3 3" xfId="41421" xr:uid="{5C2BE01B-E5E6-4E45-ACAC-A4CF50B31727}"/>
    <cellStyle name="Percent 2 4 3 3 3 4" xfId="22056" xr:uid="{93BF5C28-1946-4EA7-BE22-CF66DAA82F3D}"/>
    <cellStyle name="Percent 2 4 3 3 3 4 2" xfId="30073" xr:uid="{94254216-00A3-4373-BE0F-AC916A8B30B8}"/>
    <cellStyle name="Percent 2 4 3 3 3 5" xfId="28132" xr:uid="{D24B228B-D056-400A-9944-F9E7BC979E74}"/>
    <cellStyle name="Percent 2 4 3 3 3 6" xfId="37440" xr:uid="{98F937F3-D342-477F-B0F1-1DC8C2C40BFC}"/>
    <cellStyle name="Percent 2 4 3 3 4" xfId="23057" xr:uid="{E861B536-DB3C-4D15-B997-53A5D3CC12A7}"/>
    <cellStyle name="Percent 2 4 3 3 4 2" xfId="25513" xr:uid="{9620875E-6DFD-412D-82F8-1AC8635925BC}"/>
    <cellStyle name="Percent 2 4 3 3 4 2 2" xfId="34349" xr:uid="{3C264479-A22D-4CDF-B903-8A2D210DDEDF}"/>
    <cellStyle name="Percent 2 4 3 3 4 3" xfId="31337" xr:uid="{DB5D55A8-E119-4E5B-9D31-0DCB8712895C}"/>
    <cellStyle name="Percent 2 4 3 3 4 4" xfId="38783" xr:uid="{67ACDD22-05ED-4965-B8D0-33DE41F83506}"/>
    <cellStyle name="Percent 2 4 3 3 5" xfId="24493" xr:uid="{08588F59-2908-4E68-9345-DE3D93976B2A}"/>
    <cellStyle name="Percent 2 4 3 3 5 2" xfId="33051" xr:uid="{285C6A58-12CF-438E-A5FA-1019EF514B9C}"/>
    <cellStyle name="Percent 2 4 3 3 5 3" xfId="40710" xr:uid="{94C53E7B-6E3C-429A-B05E-67199363B58E}"/>
    <cellStyle name="Percent 2 4 3 3 6" xfId="21518" xr:uid="{6FE94815-F883-439F-B9D9-74A1021ABB61}"/>
    <cellStyle name="Percent 2 4 3 3 6 2" xfId="29465" xr:uid="{A1817801-B362-459B-8C47-462650A96FDB}"/>
    <cellStyle name="Percent 2 4 3 3 7" xfId="27539" xr:uid="{816BAA2B-302F-4DFD-8142-8CCDDB1F0705}"/>
    <cellStyle name="Percent 2 4 3 3 8" xfId="36696" xr:uid="{A12123AF-409A-4DEE-B5D0-3C40656B59CC}"/>
    <cellStyle name="Percent 2 4 3 4" xfId="20683" xr:uid="{8E64FEAB-4ABE-4B42-860A-2096CC39842E}"/>
    <cellStyle name="Percent 2 4 3 4 2" xfId="23655" xr:uid="{9C2F49DB-1EB4-4DC2-8E2E-1DD1A837B9A9}"/>
    <cellStyle name="Percent 2 4 3 4 2 2" xfId="26235" xr:uid="{1DE47A1F-D69C-45DA-9FBC-D8F492D1B611}"/>
    <cellStyle name="Percent 2 4 3 4 2 2 2" xfId="35253" xr:uid="{75CCFBFA-7B7B-48CF-B1ED-AE1D64B8748E}"/>
    <cellStyle name="Percent 2 4 3 4 2 3" xfId="32020" xr:uid="{FED8093D-24F8-4CEB-9920-B78499427276}"/>
    <cellStyle name="Percent 2 4 3 4 2 4" xfId="39606" xr:uid="{DA36AC0E-0DF9-4029-84D4-7A113067BD52}"/>
    <cellStyle name="Percent 2 4 3 4 3" xfId="24620" xr:uid="{0B65B544-8D41-4E0C-95D6-E116D464D99B}"/>
    <cellStyle name="Percent 2 4 3 4 3 2" xfId="33239" xr:uid="{40FAC705-5BA5-41A2-906D-BA0513AB8733}"/>
    <cellStyle name="Percent 2 4 3 4 3 3" xfId="41604" xr:uid="{E1601283-4214-4F16-B706-E945B15786E8}"/>
    <cellStyle name="Percent 2 4 3 4 4" xfId="22211" xr:uid="{A8FB8298-BF62-4439-9867-DE9D32CB91DC}"/>
    <cellStyle name="Percent 2 4 3 4 4 2" xfId="30272" xr:uid="{94536C4C-60FB-4FF3-B880-77B296B32D37}"/>
    <cellStyle name="Percent 2 4 3 4 5" xfId="28320" xr:uid="{9BCE6247-C288-43E6-A1FF-0A45D9DCBD38}"/>
    <cellStyle name="Percent 2 4 3 4 6" xfId="37638" xr:uid="{0638DE74-296D-4269-99F1-2782972DF2B5}"/>
    <cellStyle name="Percent 2 4 3 5" xfId="20359" xr:uid="{A449B69A-DBBB-4488-825C-6B5829FDF72F}"/>
    <cellStyle name="Percent 2 4 3 5 2" xfId="23207" xr:uid="{69E8BA96-2D7F-4229-9D13-A0F13F723BFF}"/>
    <cellStyle name="Percent 2 4 3 5 2 2" xfId="31520" xr:uid="{18ECEBC8-605C-4743-BE38-25D9F1A67BA6}"/>
    <cellStyle name="Percent 2 4 3 5 2 3" xfId="39078" xr:uid="{235F8960-2805-43FD-9C1E-7CCB3A160010}"/>
    <cellStyle name="Percent 2 4 3 5 3" xfId="25742" xr:uid="{53A8A01A-742A-4471-92E3-5BD41B77786E}"/>
    <cellStyle name="Percent 2 4 3 5 3 2" xfId="34672" xr:uid="{F6FCE14B-1291-4FA3-85EE-D47E2C83F8ED}"/>
    <cellStyle name="Percent 2 4 3 5 3 3" xfId="41044" xr:uid="{0CA14247-2DB5-4F4C-8023-06A459E85418}"/>
    <cellStyle name="Percent 2 4 3 5 4" xfId="21704" xr:uid="{D9E4A71D-B666-4DC3-B26F-B05F8F54DA38}"/>
    <cellStyle name="Percent 2 4 3 5 4 2" xfId="29670" xr:uid="{032CD5E6-2AE2-4032-BC1E-856970C24C57}"/>
    <cellStyle name="Percent 2 4 3 5 5" xfId="27748" xr:uid="{7C1F9B96-9934-497D-9ECB-4104DF23A9EC}"/>
    <cellStyle name="Percent 2 4 3 5 6" xfId="37038" xr:uid="{0127E637-1E97-4398-83A9-A6517513F248}"/>
    <cellStyle name="Percent 2 4 3 6" xfId="22822" xr:uid="{E117ED99-8B40-4961-8933-7A3180822F65}"/>
    <cellStyle name="Percent 2 4 3 6 2" xfId="25161" xr:uid="{A9993C6F-27C4-431B-92D7-67BE927574AA}"/>
    <cellStyle name="Percent 2 4 3 6 2 2" xfId="33967" xr:uid="{31603BB7-0C85-45A5-938A-C540113CC589}"/>
    <cellStyle name="Percent 2 4 3 6 3" xfId="30988" xr:uid="{B2949EFA-0B01-418D-9B3E-F4D562BE3699}"/>
    <cellStyle name="Percent 2 4 3 6 4" xfId="38410" xr:uid="{BEA880EE-F5A4-4BE9-93FB-A47E8746B6AA}"/>
    <cellStyle name="Percent 2 4 3 7" xfId="24161" xr:uid="{FD2D27BB-9F30-44A5-96DE-F4DF07BC4078}"/>
    <cellStyle name="Percent 2 4 3 7 2" xfId="32683" xr:uid="{EA9241CC-0539-4B2B-93EB-E2F2A3F4117A}"/>
    <cellStyle name="Percent 2 4 3 7 3" xfId="40348" xr:uid="{286318D4-82DA-4B95-B104-841AEC5EA4F6}"/>
    <cellStyle name="Percent 2 4 3 8" xfId="21167" xr:uid="{D02C52B1-880B-4FFA-BCFA-C1482836C29E}"/>
    <cellStyle name="Percent 2 4 3 8 2" xfId="29064" xr:uid="{EAC740F4-AF69-4984-B05F-E8AE1FC992D5}"/>
    <cellStyle name="Percent 2 4 3 9" xfId="27172" xr:uid="{FA900FF5-EAB9-459D-BDC3-A59CBACF73B1}"/>
    <cellStyle name="Percent 2 4 4" xfId="10473" xr:uid="{629974B2-9756-42AF-A258-A728ECF2CFF4}"/>
    <cellStyle name="Percent 2 4 4 2" xfId="12009" xr:uid="{6EB16BBB-7BBC-40C8-A4A4-2EFB4093862D}"/>
    <cellStyle name="Percent 2 4 4 2 2" xfId="15587" xr:uid="{2BBBB9FF-5984-4B54-94D2-619E2DC5A7FF}"/>
    <cellStyle name="Percent 2 4 4 2 2 2" xfId="26251" xr:uid="{2546E6D5-6057-4166-91C0-E54FEDA605FC}"/>
    <cellStyle name="Percent 2 4 4 2 2 2 2" xfId="35270" xr:uid="{ACEC00B0-9B90-4B65-BC70-8AFDC9C5556E}"/>
    <cellStyle name="Percent 2 4 4 2 2 3" xfId="32036" xr:uid="{504987BF-B883-4927-AFE5-A3EF40CF08CA}"/>
    <cellStyle name="Percent 2 4 4 2 2 4" xfId="39623" xr:uid="{3BA047EF-90E1-4859-A0E6-52BAC35BACDE}"/>
    <cellStyle name="Percent 2 4 4 2 3" xfId="19114" xr:uid="{3AD7BB93-45B2-4196-9B18-958E239A404D}"/>
    <cellStyle name="Percent 2 4 4 2 3 2" xfId="33256" xr:uid="{A01B6307-85BA-4BD4-9F2E-0A409F142AB6}"/>
    <cellStyle name="Percent 2 4 4 2 3 3" xfId="41621" xr:uid="{00A0E19F-58C2-4580-B4EC-7128D71C626A}"/>
    <cellStyle name="Percent 2 4 4 2 4" xfId="22227" xr:uid="{FB8BF591-593F-484E-BD6F-16E9303D475F}"/>
    <cellStyle name="Percent 2 4 4 2 4 2" xfId="30289" xr:uid="{B7E978C9-9FEF-49CF-9C8F-C06C17ED8DA0}"/>
    <cellStyle name="Percent 2 4 4 2 5" xfId="28337" xr:uid="{84456A9B-8904-4790-AB3B-032FD5A3D27F}"/>
    <cellStyle name="Percent 2 4 4 2 6" xfId="37655" xr:uid="{A1B21E05-DD3E-4BF1-AEB5-88A49A136066}"/>
    <cellStyle name="Percent 2 4 4 3" xfId="14180" xr:uid="{A111912B-98EE-40FC-A39A-173CBDEB4815}"/>
    <cellStyle name="Percent 2 4 4 3 2" xfId="23223" xr:uid="{4C0D8EA6-BB62-4E7C-8B1A-9FFB15639C80}"/>
    <cellStyle name="Percent 2 4 4 3 2 2" xfId="31536" xr:uid="{38F28C05-E198-4110-BC20-CC2B53AE01A3}"/>
    <cellStyle name="Percent 2 4 4 3 2 3" xfId="39094" xr:uid="{97CC1BDD-121F-40CA-A765-34C8F297BC08}"/>
    <cellStyle name="Percent 2 4 4 3 3" xfId="25764" xr:uid="{94229C41-D944-476F-AEDC-12C8E27CC8B9}"/>
    <cellStyle name="Percent 2 4 4 3 3 2" xfId="34695" xr:uid="{4343F6A0-D331-4689-8BBB-8E679DF15633}"/>
    <cellStyle name="Percent 2 4 4 3 3 3" xfId="41067" xr:uid="{C7D0EDD3-A2AE-42AA-9198-B70F655D8245}"/>
    <cellStyle name="Percent 2 4 4 3 4" xfId="21726" xr:uid="{1F10B899-430E-41CE-86C3-06014DB88E39}"/>
    <cellStyle name="Percent 2 4 4 3 4 2" xfId="29693" xr:uid="{D711A879-B4F3-4D31-A449-1D02846A97B6}"/>
    <cellStyle name="Percent 2 4 4 3 5" xfId="27771" xr:uid="{5DF477B9-A21C-46B6-BDB3-AA507174CD6E}"/>
    <cellStyle name="Percent 2 4 4 3 6" xfId="37061" xr:uid="{A8C97C36-C118-41EA-BF44-28A388DF6AA6}"/>
    <cellStyle name="Percent 2 4 4 4" xfId="17707" xr:uid="{E4672996-C921-48BD-A6DB-CFA74A605C83}"/>
    <cellStyle name="Percent 2 4 4 4 2" xfId="25176" xr:uid="{78BE60BF-EACB-4DB6-A189-6B6AD50F4D67}"/>
    <cellStyle name="Percent 2 4 4 4 2 2" xfId="33982" xr:uid="{7E47D3C9-BE1A-4CAB-A273-4746F0A960D8}"/>
    <cellStyle name="Percent 2 4 4 4 3" xfId="31003" xr:uid="{38A91207-2DB7-4526-B407-81E819312BF4}"/>
    <cellStyle name="Percent 2 4 4 4 4" xfId="38425" xr:uid="{617D6A11-A318-421A-9434-611E12331056}"/>
    <cellStyle name="Percent 2 4 4 5" xfId="24177" xr:uid="{D19F511A-FD84-4D8E-9809-F5939847037C}"/>
    <cellStyle name="Percent 2 4 4 5 2" xfId="32699" xr:uid="{1595F071-B114-4864-8610-1A6E7FD5E27F}"/>
    <cellStyle name="Percent 2 4 4 5 3" xfId="40364" xr:uid="{78CBE17E-29C7-4CC7-90CE-66EBD1ADD57E}"/>
    <cellStyle name="Percent 2 4 4 6" xfId="21183" xr:uid="{40C1AE01-5D75-4E19-BB4C-3B48B782E1F8}"/>
    <cellStyle name="Percent 2 4 4 6 2" xfId="29086" xr:uid="{C22A6159-33A6-4A69-8CEF-5E65006B69F5}"/>
    <cellStyle name="Percent 2 4 4 7" xfId="27188" xr:uid="{CE908DD6-5540-4DBA-A917-492EC56371CA}"/>
    <cellStyle name="Percent 2 4 4 8" xfId="36325" xr:uid="{7A8B1165-1FDD-4B40-80A7-803CA956B9B9}"/>
    <cellStyle name="Percent 2 4 5" xfId="7301" xr:uid="{52772EAA-BA2F-40FB-9723-263B109F7E10}"/>
    <cellStyle name="Percent 2 4 5 2" xfId="20792" xr:uid="{3202FBFC-7829-4795-A726-993F41BC1D73}"/>
    <cellStyle name="Percent 2 4 5 2 2" xfId="23779" xr:uid="{28713836-EBB8-480A-941A-E01379DDD2B3}"/>
    <cellStyle name="Percent 2 4 5 2 2 2" xfId="26413" xr:uid="{CA3F18DB-81D4-4A49-8773-3B91A64B4CC8}"/>
    <cellStyle name="Percent 2 4 5 2 2 2 2" xfId="35459" xr:uid="{4BC56D72-01A0-4745-BE63-C5AEEEEBC4B6}"/>
    <cellStyle name="Percent 2 4 5 2 2 3" xfId="32197" xr:uid="{94F17CAB-40DD-4D0D-98EB-52742E4CB31B}"/>
    <cellStyle name="Percent 2 4 5 2 2 4" xfId="39808" xr:uid="{6C10F406-73F7-4A9B-959B-627B7413D0B6}"/>
    <cellStyle name="Percent 2 4 5 2 3" xfId="24744" xr:uid="{6E9F0116-96E9-4BA8-AECB-CDE47FD731EA}"/>
    <cellStyle name="Percent 2 4 5 2 3 2" xfId="33437" xr:uid="{F1BD2615-ED72-42AB-8AE9-8EB9FF879511}"/>
    <cellStyle name="Percent 2 4 5 2 3 3" xfId="41799" xr:uid="{DD7FD86A-E255-4EE8-9579-697B6C9417FB}"/>
    <cellStyle name="Percent 2 4 5 2 4" xfId="22393" xr:uid="{37DD5F75-54F3-422B-8A26-88D70686D2C9}"/>
    <cellStyle name="Percent 2 4 5 2 4 2" xfId="30484" xr:uid="{ECD09B6E-8C2E-40A5-9245-5EEA52C6D037}"/>
    <cellStyle name="Percent 2 4 5 2 5" xfId="28518" xr:uid="{0EE53ED0-62F1-4791-9F79-EFAAA0D29B79}"/>
    <cellStyle name="Percent 2 4 5 2 6" xfId="37842" xr:uid="{19BD1033-B7EC-43ED-9D3A-CD8908470640}"/>
    <cellStyle name="Percent 2 4 5 3" xfId="20473" xr:uid="{D9E87668-35D1-4505-95F0-C8E28310C851}"/>
    <cellStyle name="Percent 2 4 5 3 2" xfId="23376" xr:uid="{E7B0C26B-F2E8-4F17-ADA3-7C8D50AF6472}"/>
    <cellStyle name="Percent 2 4 5 3 2 2" xfId="31704" xr:uid="{C9BF5ADC-C72C-4867-AAAD-D0F5FF05E757}"/>
    <cellStyle name="Percent 2 4 5 3 2 3" xfId="39259" xr:uid="{3F5854B5-DFED-4977-82F0-06FF56AF1675}"/>
    <cellStyle name="Percent 2 4 5 3 3" xfId="25920" xr:uid="{BEE65C51-E3D4-48DE-AF25-4537C032898C}"/>
    <cellStyle name="Percent 2 4 5 3 3 2" xfId="34884" xr:uid="{4F974B41-EE3F-4EC3-83D5-63788218B81B}"/>
    <cellStyle name="Percent 2 4 5 3 3 3" xfId="41253" xr:uid="{3BC19A6F-75FD-42C8-8247-AFC26F4024DD}"/>
    <cellStyle name="Percent 2 4 5 3 4" xfId="21895" xr:uid="{C59ECCC1-16AC-4A89-8530-F61C88455390}"/>
    <cellStyle name="Percent 2 4 5 3 4 2" xfId="29892" xr:uid="{D02C4ADB-30E7-4182-9681-16F58EB729B3}"/>
    <cellStyle name="Percent 2 4 5 3 5" xfId="27960" xr:uid="{930A6FA3-10CD-4B12-97DF-B1B183984B9D}"/>
    <cellStyle name="Percent 2 4 5 3 6" xfId="37259" xr:uid="{E11A28E2-F841-406A-BCE1-CCCA7B70BC05}"/>
    <cellStyle name="Percent 2 4 5 4" xfId="22950" xr:uid="{6BB1BEFA-B693-4932-8DB8-261AF75F50F8}"/>
    <cellStyle name="Percent 2 4 5 4 2" xfId="25351" xr:uid="{01BF7B93-A22C-4565-B6DA-00972F7176CF}"/>
    <cellStyle name="Percent 2 4 5 4 2 2" xfId="34170" xr:uid="{24104DCC-D4A5-4B11-B494-4239F3A9DF63}"/>
    <cellStyle name="Percent 2 4 5 4 3" xfId="31176" xr:uid="{2272CC2E-A929-4A21-BFAB-61B1274EE581}"/>
    <cellStyle name="Percent 2 4 5 4 4" xfId="38608" xr:uid="{B6F44371-71CE-4702-BCFC-7E45D2B70493}"/>
    <cellStyle name="Percent 2 4 5 5" xfId="24334" xr:uid="{9E69DF29-7D3A-48D6-88A4-88C0B63C7310}"/>
    <cellStyle name="Percent 2 4 5 5 2" xfId="32883" xr:uid="{C9E7254C-AC83-45F7-A72F-7975742BDC0B}"/>
    <cellStyle name="Percent 2 4 5 5 3" xfId="40545" xr:uid="{5CC969BF-0859-43CB-A33B-6372A0852B72}"/>
    <cellStyle name="Percent 2 4 5 6" xfId="21359" xr:uid="{F13708C4-70D1-4CA0-88E5-B771EE2B2436}"/>
    <cellStyle name="Percent 2 4 5 6 2" xfId="29285" xr:uid="{ABB598E5-AEB3-4E27-ACA0-13984C194AF9}"/>
    <cellStyle name="Percent 2 4 5 7" xfId="27371" xr:uid="{14DA4793-9495-4906-A68A-5E1E1A2596A5}"/>
    <cellStyle name="Percent 2 4 5 8" xfId="36517" xr:uid="{CEFACAFE-A308-4966-837A-2100C3130235}"/>
    <cellStyle name="Percent 2 4 5 9" xfId="20142" xr:uid="{07B142A5-6481-4D9F-A434-9B753D3787D9}"/>
    <cellStyle name="Percent 2 4 6" xfId="20603" xr:uid="{4EDBD7E0-9756-45E3-8610-8699BFDA144A}"/>
    <cellStyle name="Percent 2 4 6 2" xfId="23566" xr:uid="{791A550B-CA8B-4831-86D9-3178410AC875}"/>
    <cellStyle name="Percent 2 4 6 2 2" xfId="26113" xr:uid="{A7E0DAAB-2F68-4EDE-8123-4C442AE59A56}"/>
    <cellStyle name="Percent 2 4 6 2 2 2" xfId="35093" xr:uid="{B2B57394-517A-4EBD-9652-B94A06FC4091}"/>
    <cellStyle name="Percent 2 4 6 2 3" xfId="31898" xr:uid="{EE7E4340-E595-4E17-AA2E-00BB914F50E8}"/>
    <cellStyle name="Percent 2 4 6 2 4" xfId="39448" xr:uid="{94D44814-DF0D-42A1-A85E-17F44C59BE65}"/>
    <cellStyle name="Percent 2 4 6 3" xfId="24529" xr:uid="{E5938DF4-75A9-417B-A051-9BE833DBD01A}"/>
    <cellStyle name="Percent 2 4 6 3 2" xfId="33090" xr:uid="{8EFCE01F-B56B-489A-8AAD-89CB21B83426}"/>
    <cellStyle name="Percent 2 4 6 3 3" xfId="41457" xr:uid="{14E43E4A-6304-43A6-A390-DB591BE4D9E6}"/>
    <cellStyle name="Percent 2 4 6 4" xfId="22089" xr:uid="{858716B6-684A-4C7E-8468-6A3D35D7F6FD}"/>
    <cellStyle name="Percent 2 4 6 4 2" xfId="30111" xr:uid="{167B9E52-664E-4E04-8960-DD83345C21E0}"/>
    <cellStyle name="Percent 2 4 6 5" xfId="28172" xr:uid="{F8C9ECD6-EEF5-47DA-9E58-53C92AFF9C28}"/>
    <cellStyle name="Percent 2 4 6 6" xfId="37478" xr:uid="{C2BA13A7-1438-4F60-89A3-A6888EC0CFD5}"/>
    <cellStyle name="Percent 2 4 7" xfId="20250" xr:uid="{4661814F-7F7A-4CFD-B497-D593B355BC1C}"/>
    <cellStyle name="Percent 2 4 7 2" xfId="23076" xr:uid="{5DBACC05-12BC-461E-BA8D-0E1306323A4C}"/>
    <cellStyle name="Percent 2 4 7 2 2" xfId="31356" xr:uid="{9C528449-2FFC-450F-A891-8139790CFC82}"/>
    <cellStyle name="Percent 2 4 7 2 3" xfId="38917" xr:uid="{FB359997-80C8-44CE-BCCB-2DE3103F3B30}"/>
    <cellStyle name="Percent 2 4 7 3" xfId="25605" xr:uid="{99815642-BC6D-4A17-9D89-FFB82087292C}"/>
    <cellStyle name="Percent 2 4 7 3 2" xfId="34492" xr:uid="{81F6582C-8B30-4EDB-B874-4D4C89371251}"/>
    <cellStyle name="Percent 2 4 7 3 3" xfId="40867" xr:uid="{8A8AE5D0-38FB-41E8-9F7C-899E368B0E90}"/>
    <cellStyle name="Percent 2 4 7 4" xfId="21537" xr:uid="{0AC1CA01-C0BB-4A0C-9E68-B4F57E4A978A}"/>
    <cellStyle name="Percent 2 4 7 4 2" xfId="29491" xr:uid="{546407D9-3450-45B2-AB32-E0B6DFAF3741}"/>
    <cellStyle name="Percent 2 4 7 5" xfId="27568" xr:uid="{945E13FA-074D-4656-BDC9-372D7BA076EC}"/>
    <cellStyle name="Percent 2 4 7 6" xfId="36859" xr:uid="{94BD602A-BF9D-48AA-80EB-C501F4F341EA}"/>
    <cellStyle name="Percent 2 4 8" xfId="22699" xr:uid="{BC5EBE8E-DA5D-4CAE-AF99-DA274619D567}"/>
    <cellStyle name="Percent 2 4 8 2" xfId="25004" xr:uid="{926F70C0-2D95-4546-B43A-AE588CC925C8}"/>
    <cellStyle name="Percent 2 4 8 2 2" xfId="33794" xr:uid="{1C9BA3A6-B9B9-4041-B399-FAE161FABBAA}"/>
    <cellStyle name="Percent 2 4 8 3" xfId="30831" xr:uid="{94139535-2B26-40D9-B1BE-EA1727CA7A11}"/>
    <cellStyle name="Percent 2 4 8 4" xfId="38238" xr:uid="{3E779448-7662-47F4-8D0D-0939F5E9D29D}"/>
    <cellStyle name="Percent 2 4 9" xfId="24011" xr:uid="{E6AF7A84-EA9D-4406-B2DB-E0F52A7D9008}"/>
    <cellStyle name="Percent 2 4 9 2" xfId="32509" xr:uid="{23CD98F9-7AC3-4A85-AC9F-2F7B9C87B5B2}"/>
    <cellStyle name="Percent 2 4 9 3" xfId="40177" xr:uid="{0D333145-317E-44A1-81D0-14BE72BD8419}"/>
    <cellStyle name="Percent 2 5" xfId="724" xr:uid="{385F62E2-E21D-41B5-87C6-14168EA6E8ED}"/>
    <cellStyle name="Percent 2 5 10" xfId="6282" xr:uid="{709A0DB9-A515-454B-9BED-207E81FCBECD}"/>
    <cellStyle name="Percent 2 5 11" xfId="42862" xr:uid="{36CF360C-B581-45EF-9560-E35EE0E63C36}"/>
    <cellStyle name="Percent 2 5 2" xfId="1021" xr:uid="{24103EE3-DD90-4FCA-99A8-0540D5B38E2B}"/>
    <cellStyle name="Percent 2 5 2 2" xfId="2163" xr:uid="{B7077DB4-7D49-49DB-8CD2-13F8731DAB55}"/>
    <cellStyle name="Percent 2 5 2 2 2" xfId="3926" xr:uid="{FD4803DF-4EA2-4C40-8819-7564104B568B}"/>
    <cellStyle name="Percent 2 5 2 2 2 2" xfId="9572" xr:uid="{209FB2E3-AA32-44D2-AEF0-F60BE6654950}"/>
    <cellStyle name="Percent 2 5 2 2 2 3" xfId="45951" xr:uid="{7613133C-66A1-482F-B1ED-E33C4030AC21}"/>
    <cellStyle name="Percent 2 5 2 2 3" xfId="5297" xr:uid="{7102EC94-CA29-4795-9140-EFDCB425D8D0}"/>
    <cellStyle name="Percent 2 5 2 2 3 2" xfId="47300" xr:uid="{EF6706AC-20F9-4BC9-B6EE-245F3D5A828C}"/>
    <cellStyle name="Percent 2 5 2 2 4" xfId="8930" xr:uid="{23CBAA53-E6E2-4BE4-9EC0-E4929626E7D0}"/>
    <cellStyle name="Percent 2 5 2 2 5" xfId="44210" xr:uid="{47C75FD9-9B26-4B44-ADD0-64BB04BC94C6}"/>
    <cellStyle name="Percent 2 5 2 3" xfId="1604" xr:uid="{9EB084AB-AFFC-4F28-85A3-B3619FCDC59D}"/>
    <cellStyle name="Percent 2 5 2 3 2" xfId="3411" xr:uid="{EBF5EF6F-485D-4787-AC6D-C76EA1818D41}"/>
    <cellStyle name="Percent 2 5 2 3 2 2" xfId="45436" xr:uid="{C29BF3F2-4FCF-4A24-8205-A4CC5BA94033}"/>
    <cellStyle name="Percent 2 5 2 3 3" xfId="8128" xr:uid="{01543ADF-8CDB-4C9A-960A-3584616077B0}"/>
    <cellStyle name="Percent 2 5 2 3 4" xfId="43695" xr:uid="{68031486-7E4B-43E8-A9E5-2ECC112AF8A5}"/>
    <cellStyle name="Percent 2 5 2 4" xfId="2833" xr:uid="{C5426AA6-6DAC-4DBF-AD79-8BC81725C6B4}"/>
    <cellStyle name="Percent 2 5 2 4 2" xfId="7553" xr:uid="{10A24D19-AE40-49D7-A395-4D214FDD8023}"/>
    <cellStyle name="Percent 2 5 2 4 3" xfId="44858" xr:uid="{7B30F41C-B440-4AAE-B504-38892D4C8B52}"/>
    <cellStyle name="Percent 2 5 2 5" xfId="4782" xr:uid="{6FEC9924-F9EF-4A07-8C42-A03903908EF2}"/>
    <cellStyle name="Percent 2 5 2 5 2" xfId="13407" xr:uid="{F04F22AE-B4EF-4619-888E-0BBACC84EF25}"/>
    <cellStyle name="Percent 2 5 2 5 3" xfId="46785" xr:uid="{7BB94174-0A58-43A6-95BC-58EAAA1A4F92}"/>
    <cellStyle name="Percent 2 5 2 6" xfId="5807" xr:uid="{D941C150-32CD-4721-B241-88EA722AE89A}"/>
    <cellStyle name="Percent 2 5 2 6 2" xfId="16943" xr:uid="{7F1E21DE-57A1-4234-9561-95248348AD44}"/>
    <cellStyle name="Percent 2 5 2 6 3" xfId="47805" xr:uid="{F7DE54E4-3B6A-4264-9D31-AAE7918D120A}"/>
    <cellStyle name="Percent 2 5 2 7" xfId="6867" xr:uid="{4168AF9B-EC46-4083-BC24-FCF316B0031D}"/>
    <cellStyle name="Percent 2 5 2 8" xfId="43117" xr:uid="{CBE62739-9ABF-4D19-8081-FC3D06A349A8}"/>
    <cellStyle name="Percent 2 5 3" xfId="1912" xr:uid="{D552050F-5505-48D9-946C-3D2582A02323}"/>
    <cellStyle name="Percent 2 5 3 2" xfId="3677" xr:uid="{19545AB9-82DE-4002-A36F-4CE93D0FB40C}"/>
    <cellStyle name="Percent 2 5 3 2 2" xfId="8638" xr:uid="{6AC3A30F-DE32-41DC-885B-ECB0C4EBAF50}"/>
    <cellStyle name="Percent 2 5 3 2 3" xfId="45702" xr:uid="{118F9A5E-7836-4274-9A9D-79A4EF9771CC}"/>
    <cellStyle name="Percent 2 5 3 3" xfId="5048" xr:uid="{1EA2B04B-C2A7-4A53-856D-736A2B241DB8}"/>
    <cellStyle name="Percent 2 5 3 3 2" xfId="13736" xr:uid="{472EF7CE-C3A3-488C-9905-E7AA3322FFAA}"/>
    <cellStyle name="Percent 2 5 3 3 3" xfId="47051" xr:uid="{EDBF49E9-7625-4EB0-AECE-405FC9F9D0E5}"/>
    <cellStyle name="Percent 2 5 3 4" xfId="17272" xr:uid="{D1EFF3FE-50CD-4EA9-A065-81AC8EEF3CED}"/>
    <cellStyle name="Percent 2 5 3 5" xfId="7302" xr:uid="{A2C61FEE-3FE4-4B86-A6D2-54474FBF17DC}"/>
    <cellStyle name="Percent 2 5 3 6" xfId="43961" xr:uid="{E7A8A226-0F6D-4EF9-A022-B2793950B3BC}"/>
    <cellStyle name="Percent 2 5 4" xfId="1348" xr:uid="{140BE621-8E6F-4AC5-B455-53E5D2D80CAB}"/>
    <cellStyle name="Percent 2 5 4 2" xfId="3155" xr:uid="{D5AA7F47-902F-48EC-A4C1-098FC9D7F2FB}"/>
    <cellStyle name="Percent 2 5 4 2 2" xfId="45180" xr:uid="{686C566C-691F-45FA-8B67-F0AF897ACD12}"/>
    <cellStyle name="Percent 2 5 4 3" xfId="7635" xr:uid="{7D974532-852A-4C3A-AC44-31B5451DFDD9}"/>
    <cellStyle name="Percent 2 5 4 4" xfId="43439" xr:uid="{802EE64B-BC57-457E-B6DA-55A54348B422}"/>
    <cellStyle name="Percent 2 5 5" xfId="2578" xr:uid="{BEC05D00-DECC-47E3-9F51-8BA5C9C65164}"/>
    <cellStyle name="Percent 2 5 5 2" xfId="12011" xr:uid="{552169CF-AB60-4BA8-B799-AD63EC6AA774}"/>
    <cellStyle name="Percent 2 5 5 2 2" xfId="15589" xr:uid="{CB35832D-BFBD-4275-83DB-6724F1547BA5}"/>
    <cellStyle name="Percent 2 5 5 2 3" xfId="19116" xr:uid="{F05B3A12-C19E-47A6-AB7A-F2AB665712C5}"/>
    <cellStyle name="Percent 2 5 5 3" xfId="14182" xr:uid="{63A2C33D-E27B-4BAF-AB07-D90AFF1AB86F}"/>
    <cellStyle name="Percent 2 5 5 4" xfId="17709" xr:uid="{8C021B12-12D8-40DC-AEBE-6DF436CCE087}"/>
    <cellStyle name="Percent 2 5 5 5" xfId="10479" xr:uid="{E0EFD9CB-4797-4651-8FF6-775E1C593AE1}"/>
    <cellStyle name="Percent 2 5 5 6" xfId="44603" xr:uid="{BE35F91B-0CCF-4E64-BA1D-CAFA94804E66}"/>
    <cellStyle name="Percent 2 5 6" xfId="4526" xr:uid="{B6C6FC47-3912-4B00-BBAB-D4FD97A4533A}"/>
    <cellStyle name="Percent 2 5 6 2" xfId="7012" xr:uid="{FAD31B62-BE0E-4B75-A7FB-AFCAFCB0A094}"/>
    <cellStyle name="Percent 2 5 6 3" xfId="46529" xr:uid="{5341197E-EBD3-466A-ABA3-C1C17233002F}"/>
    <cellStyle name="Percent 2 5 7" xfId="5806" xr:uid="{C7CBC90E-6FF6-4D70-8A5E-806212897A23}"/>
    <cellStyle name="Percent 2 5 7 2" xfId="13111" xr:uid="{61ED34AF-9ADC-4FF7-AF56-05938E066979}"/>
    <cellStyle name="Percent 2 5 7 3" xfId="47804" xr:uid="{93538303-66E2-4DA2-9ED4-437B346CE0B4}"/>
    <cellStyle name="Percent 2 5 8" xfId="16693" xr:uid="{18D58400-56E8-4569-A47E-3F7D3A0FF6EA}"/>
    <cellStyle name="Percent 2 5 9" xfId="20023" xr:uid="{5D34A8B9-4851-478F-AFB6-8C3B6F5F1F73}"/>
    <cellStyle name="Percent 2 6" xfId="7554" xr:uid="{C931F486-4226-45CC-916E-D0D7B6FD0F8F}"/>
    <cellStyle name="Percent 2 6 10" xfId="36291" xr:uid="{3EAB4CDA-2799-42E3-97B3-F3160AB3FDD5}"/>
    <cellStyle name="Percent 2 6 2" xfId="8639" xr:uid="{868D2028-F1BF-458F-BA57-23352E4A6BFE}"/>
    <cellStyle name="Percent 2 6 2 2" xfId="20774" xr:uid="{613CAD41-4DF7-4F9C-B67A-CBC6A7643815}"/>
    <cellStyle name="Percent 2 6 2 2 2" xfId="23755" xr:uid="{322E9617-33C6-4FBB-84FE-5748815D85FB}"/>
    <cellStyle name="Percent 2 6 2 2 2 2" xfId="26385" xr:uid="{F6489824-C988-417A-B5FB-9D2789615237}"/>
    <cellStyle name="Percent 2 6 2 2 2 2 2" xfId="35429" xr:uid="{47581F30-5982-4EA7-83B5-DCA0A956B81D}"/>
    <cellStyle name="Percent 2 6 2 2 2 3" xfId="32169" xr:uid="{683E1ADE-D8B9-4D66-A3FE-FCEFC81A8E32}"/>
    <cellStyle name="Percent 2 6 2 2 2 4" xfId="39778" xr:uid="{924D5389-25AB-4F40-833B-9C2D48A11880}"/>
    <cellStyle name="Percent 2 6 2 2 3" xfId="24721" xr:uid="{D01AE537-C3DD-4257-BBF4-85FEF537DDFE}"/>
    <cellStyle name="Percent 2 6 2 2 3 2" xfId="33408" xr:uid="{EF82D85F-2327-474D-880C-B5964EE5584B}"/>
    <cellStyle name="Percent 2 6 2 2 3 3" xfId="41770" xr:uid="{728C2CFF-94FE-4686-841A-9B716832E204}"/>
    <cellStyle name="Percent 2 6 2 2 4" xfId="22366" xr:uid="{F777910C-80DA-4202-9517-7560BE624093}"/>
    <cellStyle name="Percent 2 6 2 2 4 2" xfId="30452" xr:uid="{1B0B3866-4353-4B77-9164-F9E2B3E148A4}"/>
    <cellStyle name="Percent 2 6 2 2 5" xfId="28489" xr:uid="{19A1F73E-AEB2-48A1-85CB-0F6066A95BB1}"/>
    <cellStyle name="Percent 2 6 2 2 6" xfId="37810" xr:uid="{60C3C3E8-D482-471A-9FEB-9DF48D34F026}"/>
    <cellStyle name="Percent 2 6 2 3" xfId="20455" xr:uid="{32481AB6-5853-4A08-A397-08F9AFB2FEB9}"/>
    <cellStyle name="Percent 2 6 2 3 2" xfId="23349" xr:uid="{C79AF268-F1B5-4F89-BF21-87402BD3EA4B}"/>
    <cellStyle name="Percent 2 6 2 3 2 2" xfId="31677" xr:uid="{24E5620C-F840-4D3E-A7C5-2A3A1047B021}"/>
    <cellStyle name="Percent 2 6 2 3 2 3" xfId="39232" xr:uid="{83291824-819D-48F6-8F89-613900B1AA3B}"/>
    <cellStyle name="Percent 2 6 2 3 3" xfId="25891" xr:uid="{A74A5BEB-FC73-48DA-BE20-0D159B617CF8}"/>
    <cellStyle name="Percent 2 6 2 3 3 2" xfId="34849" xr:uid="{17095B2F-0DA7-4E8F-819F-A6348122AD4E}"/>
    <cellStyle name="Percent 2 6 2 3 3 3" xfId="41218" xr:uid="{43CC979E-E1D9-448A-8405-88789437098A}"/>
    <cellStyle name="Percent 2 6 2 3 4" xfId="21866" xr:uid="{7DD8C6CE-2043-4BDC-A377-437C3868AF6C}"/>
    <cellStyle name="Percent 2 6 2 3 4 2" xfId="29857" xr:uid="{09AD8C5E-0A8E-408A-95E8-013B1AE85A5C}"/>
    <cellStyle name="Percent 2 6 2 3 5" xfId="27925" xr:uid="{3B13C03B-B2D6-4135-AE90-974F911A9B61}"/>
    <cellStyle name="Percent 2 6 2 3 6" xfId="37224" xr:uid="{2AE6EA98-BAC9-4D10-902F-1CDA72C45F5B}"/>
    <cellStyle name="Percent 2 6 2 4" xfId="22925" xr:uid="{37FD8994-A7EF-4F00-9797-5411A72C3330}"/>
    <cellStyle name="Percent 2 6 2 4 2" xfId="25322" xr:uid="{730919C7-C6E6-40CE-92C0-7AF85CB52913}"/>
    <cellStyle name="Percent 2 6 2 4 2 2" xfId="34139" xr:uid="{FFCB39DC-0AB1-43D3-830B-73874B36A4C7}"/>
    <cellStyle name="Percent 2 6 2 4 3" xfId="31147" xr:uid="{C66FAC59-864B-4788-9DD9-57A78755C45E}"/>
    <cellStyle name="Percent 2 6 2 4 4" xfId="38577" xr:uid="{73766C27-7000-46F0-AAB3-70D37A4A523A}"/>
    <cellStyle name="Percent 2 6 2 5" xfId="24304" xr:uid="{D6E3B0DB-3499-4B29-9EBD-018884CFC3CF}"/>
    <cellStyle name="Percent 2 6 2 5 2" xfId="32851" xr:uid="{5201FCD4-3D74-46E5-A69A-729BCEF8206A}"/>
    <cellStyle name="Percent 2 6 2 5 3" xfId="40513" xr:uid="{BDBCFD35-0487-40E8-943B-1417D8BF78C7}"/>
    <cellStyle name="Percent 2 6 2 6" xfId="21329" xr:uid="{D2BE4407-C956-48CB-9D55-68EFF3F24638}"/>
    <cellStyle name="Percent 2 6 2 6 2" xfId="29250" xr:uid="{864855DE-34E5-4F14-9F05-077F49F58BBF}"/>
    <cellStyle name="Percent 2 6 2 7" xfId="27339" xr:uid="{ECABE358-6AE3-4890-9948-C9374C37CAD7}"/>
    <cellStyle name="Percent 2 6 2 8" xfId="36482" xr:uid="{BEEAEFED-6127-460F-93D0-D9EF4CC17681}"/>
    <cellStyle name="Percent 2 6 2 9" xfId="20122" xr:uid="{F13F6F53-FCF6-42E5-85E5-15D0F0DB612F}"/>
    <cellStyle name="Percent 2 6 3" xfId="8738" xr:uid="{2800C6BD-74C0-43DB-8F65-E2BF94FF5327}"/>
    <cellStyle name="Percent 2 6 3 2" xfId="8931" xr:uid="{428D6F7D-FBC3-465F-B16F-40DA8EE33E79}"/>
    <cellStyle name="Percent 2 6 3 2 2" xfId="9831" xr:uid="{B4CF57FA-A38C-495A-A8D4-9B853A4A8081}"/>
    <cellStyle name="Percent 2 6 3 2 2 2" xfId="26564" xr:uid="{FB1E8EB2-69B7-43C8-937E-B345930F59C7}"/>
    <cellStyle name="Percent 2 6 3 2 2 2 2" xfId="35622" xr:uid="{40CB1A3F-28E6-44E0-B0F2-4BAF3D6CBB31}"/>
    <cellStyle name="Percent 2 6 3 2 2 3" xfId="32347" xr:uid="{8A70BD27-91BD-400E-9F4C-18CB370AFF33}"/>
    <cellStyle name="Percent 2 6 3 2 2 4" xfId="39967" xr:uid="{27200DEB-63F9-4F16-B2FD-55046FBAC3F5}"/>
    <cellStyle name="Percent 2 6 3 2 2 5" xfId="23878" xr:uid="{45B71C04-275B-4D3E-BCAC-43258632F1EA}"/>
    <cellStyle name="Percent 2 6 3 2 3" xfId="24842" xr:uid="{E66864EC-3B7D-4E86-8CB1-55962A0350F5}"/>
    <cellStyle name="Percent 2 6 3 2 3 2" xfId="33592" xr:uid="{267B2143-D554-4FC3-811A-2B54BCEDBDC1}"/>
    <cellStyle name="Percent 2 6 3 2 3 3" xfId="41951" xr:uid="{993658ED-5C59-4648-B739-7060814D375F}"/>
    <cellStyle name="Percent 2 6 3 2 4" xfId="22539" xr:uid="{D33B9769-82F5-42A5-BE36-2B6321552A45}"/>
    <cellStyle name="Percent 2 6 3 2 4 2" xfId="30649" xr:uid="{03C46FEB-50C9-4A47-BFAD-0CC354F797A9}"/>
    <cellStyle name="Percent 2 6 3 2 5" xfId="28673" xr:uid="{57B51A4B-83B9-453B-998F-EF4F802639F8}"/>
    <cellStyle name="Percent 2 6 3 2 6" xfId="38007" xr:uid="{CD2A5A6D-857F-4CA7-9C2E-AEBE7E3B038D}"/>
    <cellStyle name="Percent 2 6 3 2 7" xfId="20882" xr:uid="{124DD42A-99B0-463A-A47D-F545EE0AA05D}"/>
    <cellStyle name="Percent 2 6 3 3" xfId="20564" xr:uid="{8778354F-2785-479C-BFCA-1C592980DC86}"/>
    <cellStyle name="Percent 2 6 3 3 2" xfId="23524" xr:uid="{E0CCDFC5-B218-448F-AA01-006C59BDD950}"/>
    <cellStyle name="Percent 2 6 3 3 2 2" xfId="31856" xr:uid="{7BEE14AA-48F8-4FAF-A0CF-8910DD2AD3D6}"/>
    <cellStyle name="Percent 2 6 3 3 2 3" xfId="39408" xr:uid="{1D7F0661-E73B-4B99-9F60-02540C849AE3}"/>
    <cellStyle name="Percent 2 6 3 3 3" xfId="26070" xr:uid="{04FEEF57-B493-4ACE-B73E-E4D1ED441D0B}"/>
    <cellStyle name="Percent 2 6 3 3 3 2" xfId="35042" xr:uid="{369216B5-A719-4981-B4FA-2108E55BED08}"/>
    <cellStyle name="Percent 2 6 3 3 3 3" xfId="41408" xr:uid="{3DB459EC-01BB-49FA-BE6D-B82B1A1A2D66}"/>
    <cellStyle name="Percent 2 6 3 3 4" xfId="22047" xr:uid="{F962AE12-C27E-4293-BA1C-4234DB215FAC}"/>
    <cellStyle name="Percent 2 6 3 3 4 2" xfId="30060" xr:uid="{0AA143D3-3637-41EF-B220-6579B6EF1B3C}"/>
    <cellStyle name="Percent 2 6 3 3 5" xfId="28119" xr:uid="{4963E50F-5A6D-47F7-B7F9-4DE718C66940}"/>
    <cellStyle name="Percent 2 6 3 3 6" xfId="37427" xr:uid="{D97A959B-7373-4F6C-9B05-6FA89A12E695}"/>
    <cellStyle name="Percent 2 6 3 4" xfId="23049" xr:uid="{C68FAEE1-8003-46A8-9294-99EA541398B1}"/>
    <cellStyle name="Percent 2 6 3 4 2" xfId="25504" xr:uid="{23E0A709-444A-453C-81EE-810E6149C8A9}"/>
    <cellStyle name="Percent 2 6 3 4 2 2" xfId="34337" xr:uid="{E48A429D-08F2-4922-A8E3-082DEC835926}"/>
    <cellStyle name="Percent 2 6 3 4 3" xfId="31328" xr:uid="{39689029-87D8-4188-BA7B-B4DF486BB59A}"/>
    <cellStyle name="Percent 2 6 3 4 4" xfId="38771" xr:uid="{6D52383A-C660-4E9E-A0AA-FB32727C3F6D}"/>
    <cellStyle name="Percent 2 6 3 5" xfId="24484" xr:uid="{E377377D-ABEF-49E4-BA27-7C917096ACAC}"/>
    <cellStyle name="Percent 2 6 3 5 2" xfId="33039" xr:uid="{97E557DC-30FE-45B2-B16B-E2EC77004C84}"/>
    <cellStyle name="Percent 2 6 3 5 3" xfId="40698" xr:uid="{582899DA-B903-4B57-B630-BA35FC81008E}"/>
    <cellStyle name="Percent 2 6 3 6" xfId="21509" xr:uid="{4F512C41-E453-45DA-969B-EBED74A642D1}"/>
    <cellStyle name="Percent 2 6 3 6 2" xfId="29452" xr:uid="{0D2966EB-1999-4625-8FF8-B6DA2EABDC7F}"/>
    <cellStyle name="Percent 2 6 3 7" xfId="27527" xr:uid="{D08F810D-6E6C-4431-B90D-51C33CA980A7}"/>
    <cellStyle name="Percent 2 6 3 8" xfId="36683" xr:uid="{04ECA242-F50A-4FB0-B692-722720D5964F}"/>
    <cellStyle name="Percent 2 6 3 9" xfId="20226" xr:uid="{8E979EB7-EED9-42AD-84AF-7BD2619104EB}"/>
    <cellStyle name="Percent 2 6 4" xfId="8129" xr:uid="{014E2A7F-0249-4ED2-B2A6-6AF2302D3A69}"/>
    <cellStyle name="Percent 2 6 4 2" xfId="9185" xr:uid="{A5E91DD6-6C9E-46FF-8B74-27D3E9C3F07F}"/>
    <cellStyle name="Percent 2 6 4 2 2" xfId="26226" xr:uid="{0DFA3D5D-4F2E-4FEC-9BF0-B844996B1210}"/>
    <cellStyle name="Percent 2 6 4 2 2 2" xfId="35243" xr:uid="{A6C57893-738B-47B5-84BB-4C924E4A50E8}"/>
    <cellStyle name="Percent 2 6 4 2 3" xfId="32011" xr:uid="{8E657E42-7342-4BE2-A10F-D3595EB9E88D}"/>
    <cellStyle name="Percent 2 6 4 2 4" xfId="39596" xr:uid="{1150720D-9B89-497E-A37F-D058F596E542}"/>
    <cellStyle name="Percent 2 6 4 2 5" xfId="23646" xr:uid="{050204D4-6DEC-4642-8735-C7545E919960}"/>
    <cellStyle name="Percent 2 6 4 3" xfId="9255" xr:uid="{DD59E3F4-A81F-4903-A596-BDFE1D8C6E44}"/>
    <cellStyle name="Percent 2 6 4 3 2" xfId="33229" xr:uid="{1235406C-6EA4-4B0F-9286-97CD162D824D}"/>
    <cellStyle name="Percent 2 6 4 3 3" xfId="41594" xr:uid="{E15E020E-71C8-4AEA-88E8-9F2656DC0118}"/>
    <cellStyle name="Percent 2 6 4 3 4" xfId="24611" xr:uid="{920CF91B-6A56-4595-8175-F4CD15E49A11}"/>
    <cellStyle name="Percent 2 6 4 4" xfId="9368" xr:uid="{DFE10001-9C3A-4B7A-9340-44C4E33068F3}"/>
    <cellStyle name="Percent 2 6 4 4 2" xfId="30262" xr:uid="{6B150954-3125-4E54-BAC8-8649D6806675}"/>
    <cellStyle name="Percent 2 6 4 4 3" xfId="22202" xr:uid="{78CDABC7-8F74-457C-8101-BE53F91A5BA2}"/>
    <cellStyle name="Percent 2 6 4 5" xfId="28310" xr:uid="{028C6D39-B596-44AE-8D77-56D74AB38EDB}"/>
    <cellStyle name="Percent 2 6 4 6" xfId="37628" xr:uid="{18922916-0543-4AAC-A3E2-7A778B4EF5F4}"/>
    <cellStyle name="Percent 2 6 4 7" xfId="20676" xr:uid="{AB33A4D8-36B0-476B-AA05-C28E0447604A}"/>
    <cellStyle name="Percent 2 6 5" xfId="9186" xr:uid="{81185F2C-BCCD-4CA7-B65C-34C79C2846D8}"/>
    <cellStyle name="Percent 2 6 5 2" xfId="23198" xr:uid="{34D56BD7-3789-427E-80DE-D0B03DF89018}"/>
    <cellStyle name="Percent 2 6 5 2 2" xfId="31511" xr:uid="{8C46B940-1ADC-4203-80BD-2A4AD192CA3B}"/>
    <cellStyle name="Percent 2 6 5 2 3" xfId="39069" xr:uid="{D76C5EE4-6553-4F5A-B93B-591923AF9F3B}"/>
    <cellStyle name="Percent 2 6 5 3" xfId="25731" xr:uid="{1041B7D3-1DDE-4CAC-8644-F85106E32389}"/>
    <cellStyle name="Percent 2 6 5 3 2" xfId="34660" xr:uid="{5AF11E33-95D1-42AD-88EE-E0FCABA3E64D}"/>
    <cellStyle name="Percent 2 6 5 3 3" xfId="41032" xr:uid="{5042013E-B44F-4E89-8837-D4FB03472407}"/>
    <cellStyle name="Percent 2 6 5 4" xfId="21693" xr:uid="{83AB9F04-9EED-4A13-AC09-4DC53593B501}"/>
    <cellStyle name="Percent 2 6 5 4 2" xfId="29658" xr:uid="{865A3E84-771F-496D-B0DB-774474223C35}"/>
    <cellStyle name="Percent 2 6 5 5" xfId="27736" xr:uid="{B878EBE0-6C55-49E6-9F8E-B18E354205C4}"/>
    <cellStyle name="Percent 2 6 5 6" xfId="37026" xr:uid="{8C076398-04C5-4A97-AAB3-A9A08AB861E8}"/>
    <cellStyle name="Percent 2 6 5 7" xfId="20351" xr:uid="{45B7D606-285F-43AB-B834-584222AE4241}"/>
    <cellStyle name="Percent 2 6 6" xfId="10280" xr:uid="{9FB19F8F-2AB6-494D-8876-EF981ABF7ED8}"/>
    <cellStyle name="Percent 2 6 6 2" xfId="11889" xr:uid="{5BD1877F-FA94-4BEA-8281-12BA262B26B3}"/>
    <cellStyle name="Percent 2 6 6 2 2" xfId="15467" xr:uid="{16D7F3D1-D10B-4328-971A-4C7C72DD80CF}"/>
    <cellStyle name="Percent 2 6 6 2 3" xfId="18994" xr:uid="{17EFEB87-DF46-4908-8E5B-02CF9D9F40AD}"/>
    <cellStyle name="Percent 2 6 6 3" xfId="14063" xr:uid="{736F8263-66ED-4941-99BF-3816893ECF76}"/>
    <cellStyle name="Percent 2 6 6 4" xfId="17590" xr:uid="{63D1B0E3-AD13-43D3-B92C-BB3C437185A6}"/>
    <cellStyle name="Percent 2 6 7" xfId="24154" xr:uid="{27D40760-7F18-4A83-BD2E-67B99D4A5EB0}"/>
    <cellStyle name="Percent 2 6 7 2" xfId="32673" xr:uid="{403627ED-3BEC-4AE4-8DEA-6CC31A4AA5C6}"/>
    <cellStyle name="Percent 2 6 7 3" xfId="40338" xr:uid="{F302D8EB-7D1C-4DFB-AAAC-1622FEDE9452}"/>
    <cellStyle name="Percent 2 6 8" xfId="21159" xr:uid="{F92D6406-B664-40C0-A8BF-9DBA0665ABC1}"/>
    <cellStyle name="Percent 2 6 8 2" xfId="29052" xr:uid="{8DBBEE76-96DE-4EB9-A412-58173A4A1440}"/>
    <cellStyle name="Percent 2 6 9" xfId="27162" xr:uid="{5AC84F4E-865A-4526-988F-D5B46BC5BD95}"/>
    <cellStyle name="Percent 2 7" xfId="7555" xr:uid="{8667B5F7-6B24-419A-B137-AA259C12D093}"/>
    <cellStyle name="Percent 2 7 2" xfId="8933" xr:uid="{CB8A2E22-CE8D-4A4F-A3EB-9F24E4E9A620}"/>
    <cellStyle name="Percent 2 7 2 2" xfId="23664" xr:uid="{9637E067-6267-476E-93B7-AC79FD396896}"/>
    <cellStyle name="Percent 2 7 2 2 2" xfId="26245" xr:uid="{36F14C4A-A19F-4C2B-85CA-7F1B2E3EC23F}"/>
    <cellStyle name="Percent 2 7 2 2 2 2" xfId="35263" xr:uid="{82C85B65-36C6-428E-8D21-2E8DA8E771E5}"/>
    <cellStyle name="Percent 2 7 2 2 3" xfId="32030" xr:uid="{BAF1D9C2-8340-405F-85B1-E9005D5133D8}"/>
    <cellStyle name="Percent 2 7 2 2 4" xfId="39616" xr:uid="{D990133A-BDBF-4F17-BA4C-FF493CD8895D}"/>
    <cellStyle name="Percent 2 7 2 3" xfId="24629" xr:uid="{D90F8DF9-6BEB-4C79-9CDB-562B5CA0ACEF}"/>
    <cellStyle name="Percent 2 7 2 3 2" xfId="33249" xr:uid="{53CF8525-12C8-4BA7-94FC-96AA373E7655}"/>
    <cellStyle name="Percent 2 7 2 3 3" xfId="41614" xr:uid="{85573F40-E0B2-4111-8C1D-86A7237CE429}"/>
    <cellStyle name="Percent 2 7 2 4" xfId="22221" xr:uid="{40E85083-C9B7-4621-9A92-21B1AFA7DCB2}"/>
    <cellStyle name="Percent 2 7 2 4 2" xfId="30282" xr:uid="{D2E618E3-D500-4CBF-B75D-33DEF1113FFB}"/>
    <cellStyle name="Percent 2 7 2 5" xfId="28330" xr:uid="{57403501-3478-48EC-8098-FB554D1B01DE}"/>
    <cellStyle name="Percent 2 7 2 6" xfId="37648" xr:uid="{B88B643B-8813-40AF-9B56-DB56D0D48200}"/>
    <cellStyle name="Percent 2 7 2 7" xfId="20688" xr:uid="{92C7F9C4-9B42-4BC5-A840-D6DA91CA3213}"/>
    <cellStyle name="Percent 2 7 3" xfId="9187" xr:uid="{BF1544D4-FFEA-41E5-AC7A-21999FD4FFDA}"/>
    <cellStyle name="Percent 2 7 3 2" xfId="9188" xr:uid="{F9E3294C-BAC8-44D8-9645-BD5075EC373C}"/>
    <cellStyle name="Percent 2 7 3 2 2" xfId="31529" xr:uid="{0CEEAD57-B931-46CA-A9AE-88A0C0E65988}"/>
    <cellStyle name="Percent 2 7 3 2 3" xfId="39087" xr:uid="{6EFA1F51-CF96-40E2-BE2B-AD78D679C2AB}"/>
    <cellStyle name="Percent 2 7 3 2 4" xfId="23216" xr:uid="{093B58BD-0EAE-41E5-A039-A72E76EC66FE}"/>
    <cellStyle name="Percent 2 7 3 3" xfId="9256" xr:uid="{37E877F9-328B-4445-91EC-43141799BBF5}"/>
    <cellStyle name="Percent 2 7 3 3 2" xfId="34685" xr:uid="{3CB203C9-EDDF-4705-B268-D23C9A9FBB9E}"/>
    <cellStyle name="Percent 2 7 3 3 3" xfId="41057" xr:uid="{E7D80EAB-52E8-4CCC-A31A-B20143D913AA}"/>
    <cellStyle name="Percent 2 7 3 3 4" xfId="25754" xr:uid="{96226509-37E7-4E20-98A9-C9500464ED2C}"/>
    <cellStyle name="Percent 2 7 3 4" xfId="9369" xr:uid="{D817D829-624D-45FB-AF67-3615C5FA744D}"/>
    <cellStyle name="Percent 2 7 3 4 2" xfId="29683" xr:uid="{EB6D73A2-DCBA-447B-B1A9-CACC6ADFF312}"/>
    <cellStyle name="Percent 2 7 3 4 3" xfId="21716" xr:uid="{E252645E-E72B-4F36-87EB-BADDEDCCC110}"/>
    <cellStyle name="Percent 2 7 3 5" xfId="27761" xr:uid="{3C69E898-D4A6-45DA-BEF6-2D64C12955B4}"/>
    <cellStyle name="Percent 2 7 3 6" xfId="37051" xr:uid="{2408E441-D29E-4E12-8136-DFD609DAD77E}"/>
    <cellStyle name="Percent 2 7 3 7" xfId="20364" xr:uid="{CFB6BCDA-1821-4D94-99DB-19EE52257C1D}"/>
    <cellStyle name="Percent 2 7 4" xfId="9312" xr:uid="{CF82621A-BE15-433A-B244-0FF3F96294DF}"/>
    <cellStyle name="Percent 2 7 4 2" xfId="25170" xr:uid="{F755AB05-BD69-4CFB-BCAA-1B3A37ADE1F4}"/>
    <cellStyle name="Percent 2 7 4 2 2" xfId="33976" xr:uid="{9E99E5D8-3A86-4AA7-8647-23782F0460FF}"/>
    <cellStyle name="Percent 2 7 4 3" xfId="30997" xr:uid="{3D02B249-3BE9-410D-84BB-FB44B2B69ED9}"/>
    <cellStyle name="Percent 2 7 4 4" xfId="38419" xr:uid="{34005901-C9F3-4514-A0ED-EF08BDD9F92F}"/>
    <cellStyle name="Percent 2 7 4 5" xfId="22830" xr:uid="{F319A6FA-EB97-426F-85FA-1A077E5E5FAD}"/>
    <cellStyle name="Percent 2 7 5" xfId="9049" xr:uid="{543BBBFC-707E-4D9B-863C-CC902CC54471}"/>
    <cellStyle name="Percent 2 7 5 2" xfId="32692" xr:uid="{B6595FC5-1D51-4712-B5DA-5E8371106800}"/>
    <cellStyle name="Percent 2 7 5 3" xfId="40357" xr:uid="{E86791ED-4152-4712-AE66-37F7F3097059}"/>
    <cellStyle name="Percent 2 7 5 4" xfId="24170" xr:uid="{9B3F97D5-7F72-42EE-B71E-07B9B71B094A}"/>
    <cellStyle name="Percent 2 7 6" xfId="10543" xr:uid="{FE82B3D0-7CA4-4FE1-9FE3-411DFF099D76}"/>
    <cellStyle name="Percent 2 7 6 2" xfId="29076" xr:uid="{AF2AA0CC-84F1-442E-9DB3-EC1C7F87B456}"/>
    <cellStyle name="Percent 2 7 6 3" xfId="21176" xr:uid="{339BDF81-F5F9-479D-89CD-8671BB760339}"/>
    <cellStyle name="Percent 2 7 7" xfId="8130" xr:uid="{15A973EB-D8FE-47DD-9E49-593718CD26E6}"/>
    <cellStyle name="Percent 2 7 7 2" xfId="27181" xr:uid="{A5F1E7F2-110F-431C-806F-E1BE097928E0}"/>
    <cellStyle name="Percent 2 7 8" xfId="36315" xr:uid="{B7ACC90A-4EC0-4649-9B86-0C74CBEBBF23}"/>
    <cellStyle name="Percent 2 7 9" xfId="20051" xr:uid="{111C6844-9510-4E30-B22F-E3B7C58BD54A}"/>
    <cellStyle name="Percent 2 8" xfId="7552" xr:uid="{5A027B23-D9ED-47C4-A5FA-43D5BCB48EA0}"/>
    <cellStyle name="Percent 2 8 2" xfId="9573" xr:uid="{B6FA9CB6-4EF2-4C3D-9452-0E8A762124CC}"/>
    <cellStyle name="Percent 2 8 2 2" xfId="23771" xr:uid="{3497209A-B7EB-44E6-8C03-F2D40EA768B1}"/>
    <cellStyle name="Percent 2 8 2 2 2" xfId="26405" xr:uid="{164C74BB-6BCC-4A88-9175-7D3DE2AC598F}"/>
    <cellStyle name="Percent 2 8 2 2 2 2" xfId="35450" xr:uid="{942FEC5D-66EF-4BFF-8108-ED4376854C12}"/>
    <cellStyle name="Percent 2 8 2 2 3" xfId="32189" xr:uid="{79316088-76E1-4B21-8637-940BE259B900}"/>
    <cellStyle name="Percent 2 8 2 2 4" xfId="39799" xr:uid="{CE655EF2-5C8A-4E35-8432-2D325F2EA8C1}"/>
    <cellStyle name="Percent 2 8 2 3" xfId="24737" xr:uid="{B91F8E42-A39D-4AC3-957D-5C5463FEA021}"/>
    <cellStyle name="Percent 2 8 2 3 2" xfId="33429" xr:uid="{7B511CC5-203C-41AD-B444-47345F697199}"/>
    <cellStyle name="Percent 2 8 2 3 3" xfId="41791" xr:uid="{5FFE065E-7401-41F4-8639-E7391E80528F}"/>
    <cellStyle name="Percent 2 8 2 4" xfId="22386" xr:uid="{9706B2BD-E6FA-4D0D-80D1-E342FC630F70}"/>
    <cellStyle name="Percent 2 8 2 4 2" xfId="30474" xr:uid="{891BB872-1261-4C9B-A4CD-53432D30F5C9}"/>
    <cellStyle name="Percent 2 8 2 5" xfId="28510" xr:uid="{A2ADD0D0-7E50-48F3-B6E5-5EB8C13176F9}"/>
    <cellStyle name="Percent 2 8 2 6" xfId="37832" xr:uid="{F03AF254-7BFE-4158-B1B3-136C90299DDF}"/>
    <cellStyle name="Percent 2 8 2 7" xfId="20785" xr:uid="{3428204C-5C1E-4513-BE76-9EB52E364ABC}"/>
    <cellStyle name="Percent 2 8 3" xfId="9048" xr:uid="{2CF3FE40-1576-420F-966C-0499C54E0399}"/>
    <cellStyle name="Percent 2 8 3 2" xfId="23369" xr:uid="{091D4BEF-D93F-487C-9B8A-14E6EA8A7C3E}"/>
    <cellStyle name="Percent 2 8 3 2 2" xfId="31697" xr:uid="{F4F56696-535F-472E-9B49-352AE5745CE3}"/>
    <cellStyle name="Percent 2 8 3 2 3" xfId="39252" xr:uid="{07BDF4B9-5FB8-40E6-B1F3-4529A9901C45}"/>
    <cellStyle name="Percent 2 8 3 3" xfId="25912" xr:uid="{2FA63551-23C2-40F7-BE68-376B0517B806}"/>
    <cellStyle name="Percent 2 8 3 3 2" xfId="34874" xr:uid="{236910FF-B0C9-450C-897C-16DCDC197DF3}"/>
    <cellStyle name="Percent 2 8 3 3 3" xfId="41243" xr:uid="{66B94D03-4209-4398-A601-BB5AF17E8587}"/>
    <cellStyle name="Percent 2 8 3 4" xfId="21887" xr:uid="{458F1004-A0C8-4725-9AA5-F9521C79B055}"/>
    <cellStyle name="Percent 2 8 3 4 2" xfId="29882" xr:uid="{A3719E6E-9612-433C-8AEA-4DBB8FC90B0F}"/>
    <cellStyle name="Percent 2 8 3 5" xfId="27950" xr:uid="{A3E0A513-78F4-4CD8-851D-ACE0E328A7A3}"/>
    <cellStyle name="Percent 2 8 3 6" xfId="37249" xr:uid="{A5E56F1B-A583-40E7-803C-5509F389B8CD}"/>
    <cellStyle name="Percent 2 8 3 7" xfId="20466" xr:uid="{BB602C15-FCF1-40D0-A877-371A4A5275C5}"/>
    <cellStyle name="Percent 2 8 4" xfId="10560" xr:uid="{3F93F4D7-D3E3-49F3-8258-51AA89372E9A}"/>
    <cellStyle name="Percent 2 8 4 2" xfId="25343" xr:uid="{F1BA8B5D-5051-4CD8-979F-E95B87B379FE}"/>
    <cellStyle name="Percent 2 8 4 2 2" xfId="34161" xr:uid="{1C8524CE-4870-4CCE-8724-436422EECBC3}"/>
    <cellStyle name="Percent 2 8 4 3" xfId="31168" xr:uid="{BA3468F9-1827-434F-A84B-55E242E145DC}"/>
    <cellStyle name="Percent 2 8 4 4" xfId="38599" xr:uid="{446FE151-8CF5-42EA-81E1-1A4ACD85C46D}"/>
    <cellStyle name="Percent 2 8 4 5" xfId="22942" xr:uid="{1D47A932-B224-4C27-A362-2648731B9A3E}"/>
    <cellStyle name="Percent 2 8 5" xfId="8131" xr:uid="{E9673D3A-1E2E-4670-BA2E-651E68276F2E}"/>
    <cellStyle name="Percent 2 8 5 2" xfId="32873" xr:uid="{BBB74677-85E6-4B78-AABF-3DE69351A163}"/>
    <cellStyle name="Percent 2 8 5 3" xfId="40535" xr:uid="{6F8424C8-FFBF-4758-B0C8-B4D693BCE081}"/>
    <cellStyle name="Percent 2 8 5 4" xfId="24325" xr:uid="{B43DF9D4-0609-400A-A4F2-A8A50689CBC1}"/>
    <cellStyle name="Percent 2 8 6" xfId="21350" xr:uid="{E31049FF-1407-4D1F-89B6-639005732A3A}"/>
    <cellStyle name="Percent 2 8 6 2" xfId="29275" xr:uid="{81FDDB99-AF65-48DC-A98B-B84538FC192C}"/>
    <cellStyle name="Percent 2 8 7" xfId="27361" xr:uid="{AC318453-4071-4A9D-80AA-AAD3705500CE}"/>
    <cellStyle name="Percent 2 8 8" xfId="36507" xr:uid="{C74321D3-C356-45EE-BD58-049FB57A10D9}"/>
    <cellStyle name="Percent 2 8 9" xfId="20134" xr:uid="{A942AE50-B88B-4ED5-8D98-1CAB2F9AAEEC}"/>
    <cellStyle name="Percent 2 9" xfId="7113" xr:uid="{38BAD0A1-334F-40C4-B170-C365F6671576}"/>
    <cellStyle name="Percent 2 9 2" xfId="9190" xr:uid="{8A338F12-029B-4897-92EC-D738C9E42E9D}"/>
    <cellStyle name="Percent 2 9 2 2" xfId="26107" xr:uid="{8745AB9E-8B0F-485A-B9F1-3676FCC19C30}"/>
    <cellStyle name="Percent 2 9 2 2 2" xfId="35086" xr:uid="{CE42D406-CBBC-4A99-8218-97E107BB1B3E}"/>
    <cellStyle name="Percent 2 9 2 3" xfId="31892" xr:uid="{2246745A-B69C-4202-B840-52B160022816}"/>
    <cellStyle name="Percent 2 9 2 4" xfId="39441" xr:uid="{6DC586B0-40E9-43DC-9E97-5C1C054AED84}"/>
    <cellStyle name="Percent 2 9 2 5" xfId="23560" xr:uid="{27E870D4-F125-42B8-AD75-89F186792036}"/>
    <cellStyle name="Percent 2 9 3" xfId="9191" xr:uid="{B001979F-3501-4A03-B863-BE78B2DB8FE1}"/>
    <cellStyle name="Percent 2 9 3 2" xfId="33082" xr:uid="{94C9FEAC-F5B8-49E3-894B-75A7441D1D74}"/>
    <cellStyle name="Percent 2 9 3 3" xfId="41449" xr:uid="{53794651-E5E4-4A60-A2A5-2BB93F8D2922}"/>
    <cellStyle name="Percent 2 9 3 4" xfId="24522" xr:uid="{9DFE36DE-62FF-430A-A13D-57FD84BD4DE3}"/>
    <cellStyle name="Percent 2 9 4" xfId="9262" xr:uid="{01A31438-EC27-455B-911E-163A8710406D}"/>
    <cellStyle name="Percent 2 9 4 2" xfId="30101" xr:uid="{630F2E2E-1B64-4592-9874-DF3CF0A85EE4}"/>
    <cellStyle name="Percent 2 9 4 3" xfId="22081" xr:uid="{C5535B5E-2871-44C8-BE23-68B1803F7A0E}"/>
    <cellStyle name="Percent 2 9 5" xfId="9375" xr:uid="{2E98A3F7-1466-41B4-8001-2F0856D7AC2E}"/>
    <cellStyle name="Percent 2 9 5 2" xfId="28163" xr:uid="{83AB88CD-3E60-43D2-A479-D9757F726733}"/>
    <cellStyle name="Percent 2 9 6" xfId="9602" xr:uid="{74AF120B-2F88-4746-9932-EFF40860DAC5}"/>
    <cellStyle name="Percent 2 9 6 2" xfId="37468" xr:uid="{91CDE051-FC79-44E0-8E88-FAC62E3570AE}"/>
    <cellStyle name="Percent 2 9 7" xfId="9189" xr:uid="{C9B30A16-9D5A-4116-8F0B-43BD7B83EEA2}"/>
    <cellStyle name="Percent 2 9 8" xfId="8232" xr:uid="{84ED579A-1A5E-4610-B1EB-E84A7D7D3E23}"/>
    <cellStyle name="Percent 2 9 9" xfId="20598" xr:uid="{5BE39B09-1F7C-4155-9BCD-69691A8AAE55}"/>
    <cellStyle name="Percent 20" xfId="7025" xr:uid="{EFEBBA03-8F59-43A4-AC71-3039BC7F67B7}"/>
    <cellStyle name="Percent 20 2" xfId="7556" xr:uid="{A27333E0-A078-4432-840C-769B599C8831}"/>
    <cellStyle name="Percent 20 3" xfId="7624" xr:uid="{271824EB-DCBD-4A53-8776-A0AC0DDB275C}"/>
    <cellStyle name="Percent 21" xfId="7269" xr:uid="{0987A9C9-8CDB-4A65-9769-514AD5A79B73}"/>
    <cellStyle name="Percent 21 2" xfId="7558" xr:uid="{A91A1DB9-504F-445F-B388-39FE69288114}"/>
    <cellStyle name="Percent 21 3" xfId="7557" xr:uid="{3DA7012C-8D79-4A84-9028-9AE428C92872}"/>
    <cellStyle name="Percent 21 4" xfId="8640" xr:uid="{AACEB2E0-92C5-40F6-BF2F-B52D54274D61}"/>
    <cellStyle name="Percent 21 4 2" xfId="8808" xr:uid="{FEC4A32D-5CDC-4226-8CE1-A5354C57782F}"/>
    <cellStyle name="Percent 21 4 2 2" xfId="10067" xr:uid="{60159553-BB1B-4346-A529-714C67189D3F}"/>
    <cellStyle name="Percent 21 4 2 3" xfId="9979" xr:uid="{30830F07-6FEB-4BE1-BF92-6170001EA888}"/>
    <cellStyle name="Percent 21 4 3" xfId="9257" xr:uid="{3D50798B-8CFB-4816-A937-87F8A39BE24E}"/>
    <cellStyle name="Percent 21 4 4" xfId="9370" xr:uid="{DB5293F7-394C-4129-A716-1C368F13E47B}"/>
    <cellStyle name="Percent 21 5" xfId="7631" xr:uid="{9708E20A-EFAF-4339-85FB-7803F87B8956}"/>
    <cellStyle name="Percent 21 6" xfId="7588" xr:uid="{85151CCB-1F98-4573-829C-AC1E611C8257}"/>
    <cellStyle name="Percent 21 6 2" xfId="11605" xr:uid="{A95389FC-18A3-4A10-B1BF-D6A147BB2247}"/>
    <cellStyle name="Percent 22" xfId="7479" xr:uid="{8A2C48EC-FD3B-4A3B-AC70-69150416D9BF}"/>
    <cellStyle name="Percent 22 2" xfId="7559" xr:uid="{BD8436B5-8F57-48F7-B31B-5DCE5C1FF309}"/>
    <cellStyle name="Percent 22 3" xfId="8462" xr:uid="{F0B03D4F-7173-4B96-9349-878D32A3131C}"/>
    <cellStyle name="Percent 22 3 2" xfId="9192" xr:uid="{D5FF6B32-BB8A-48D5-9841-B508641D3217}"/>
    <cellStyle name="Percent 22 3 3" xfId="9258" xr:uid="{28E8754E-AF37-4BB5-BC4E-945B82BDA0B7}"/>
    <cellStyle name="Percent 22 3 4" xfId="9371" xr:uid="{5E433968-D7DA-48B8-9FE5-63B6A6C0E8C1}"/>
    <cellStyle name="Percent 22 4" xfId="8641" xr:uid="{F1550C2A-2115-44B3-B9E9-9D392DEFF8BE}"/>
    <cellStyle name="Percent 22 4 2" xfId="8809" xr:uid="{DD2CBD00-3350-47AC-B5AE-5437390F807A}"/>
    <cellStyle name="Percent 22 4 2 2" xfId="10068" xr:uid="{C204F771-B649-46EC-8DB5-70853B474A79}"/>
    <cellStyle name="Percent 22 5" xfId="7589" xr:uid="{683B6AFB-5D29-42C6-8F98-FC39B8C241FE}"/>
    <cellStyle name="Percent 22 5 2" xfId="11606" xr:uid="{B5A3E633-026B-43CE-A3D8-9C7E7739F343}"/>
    <cellStyle name="Percent 23" xfId="7010" xr:uid="{3EA0B9B4-8109-4CC9-ADE5-9B3A5EE2B8AC}"/>
    <cellStyle name="Percent 23 2" xfId="7560" xr:uid="{CAB4D3DC-E961-48B9-9A72-2F95ED849BEB}"/>
    <cellStyle name="Percent 23 3" xfId="7640" xr:uid="{B2F646D3-925C-4B0D-BD91-A6E8C218FB48}"/>
    <cellStyle name="Percent 24" xfId="7000" xr:uid="{D6B95549-A952-4738-9DD1-21753DCF6499}"/>
    <cellStyle name="Percent 24 2" xfId="7609" xr:uid="{ABE2617F-4849-4A0E-928F-9380D885063A}"/>
    <cellStyle name="Percent 24 3" xfId="8642" xr:uid="{DB5CA5B1-EF23-49FD-A5ED-63D7A752A74D}"/>
    <cellStyle name="Percent 24 3 2" xfId="8810" xr:uid="{CE8EFBEB-2F56-4739-B7F6-C1CA59774E9C}"/>
    <cellStyle name="Percent 24 3 2 2" xfId="10069" xr:uid="{9E1B195D-ADE0-4E1D-9DF0-E78855FF76D4}"/>
    <cellStyle name="Percent 24 4" xfId="7590" xr:uid="{EFA97B1D-12B8-473B-9FEE-142D28B4AE14}"/>
    <cellStyle name="Percent 24 4 2" xfId="11607" xr:uid="{CD33B938-1630-4DE5-9580-36D6AAC9F0CE}"/>
    <cellStyle name="Percent 25" xfId="7312" xr:uid="{19518221-25B1-4E72-8B7A-7D63E0BA726F}"/>
    <cellStyle name="Percent 25 2" xfId="7561" xr:uid="{7FFF4754-93DE-473D-9E99-F965FE84857B}"/>
    <cellStyle name="Percent 25 3" xfId="10250" xr:uid="{8CC37B52-E567-4A32-94B4-1A3F3009C265}"/>
    <cellStyle name="Percent 25 3 2" xfId="11871" xr:uid="{EA319B15-44B6-4291-9D36-8BF1C170A00B}"/>
    <cellStyle name="Percent 25 3 2 2" xfId="15449" xr:uid="{077476F5-D554-4737-8E40-CD4CBA3CEA5E}"/>
    <cellStyle name="Percent 25 3 2 3" xfId="18976" xr:uid="{37680159-0FE9-4D13-872C-A1141AD2333C}"/>
    <cellStyle name="Percent 25 3 3" xfId="14045" xr:uid="{36BFD161-15CA-43F8-80B3-EBBA08E31D32}"/>
    <cellStyle name="Percent 25 3 4" xfId="17572" xr:uid="{21ABC286-D48E-4B80-82CD-10ABE7AA9B58}"/>
    <cellStyle name="Percent 26" xfId="6997" xr:uid="{CCC8474F-2491-4828-B166-10493476D75E}"/>
    <cellStyle name="Percent 26 2" xfId="7562" xr:uid="{5C9FFA82-FC23-4D6B-9AC6-29F442137A2A}"/>
    <cellStyle name="Percent 27" xfId="6925" xr:uid="{88ED495D-3A66-4C18-8E52-4D8F5EFBC819}"/>
    <cellStyle name="Percent 27 2" xfId="7563" xr:uid="{301D968F-92F8-4AED-BDF7-3FFBA7F40425}"/>
    <cellStyle name="Percent 28" xfId="7300" xr:uid="{53302128-C747-4801-A1B5-4342FE5AB29F}"/>
    <cellStyle name="Percent 28 2" xfId="7564" xr:uid="{F4A91278-C95A-4C0C-90E7-39026969C801}"/>
    <cellStyle name="Percent 29" xfId="7204" xr:uid="{1BC05CBB-5918-4547-9263-20BCFF3D2020}"/>
    <cellStyle name="Percent 29 2" xfId="7565" xr:uid="{542C343B-08C5-4A6E-89FE-FA0BDA6FF578}"/>
    <cellStyle name="Percent 29 2 2" xfId="8643" xr:uid="{A010CE46-F844-4030-8BB8-AF1923788163}"/>
    <cellStyle name="Percent 29 2 2 2" xfId="11417" xr:uid="{B4A4A8F0-D5CF-4F2C-B939-25F5A41DFC28}"/>
    <cellStyle name="Percent 29 2 2 2 2" xfId="12882" xr:uid="{151FCA5B-AE17-47F2-83C1-6F8B96A029FF}"/>
    <cellStyle name="Percent 29 2 2 2 2 2" xfId="16455" xr:uid="{715EA7C6-3F29-4745-9917-B9F6B3471D2C}"/>
    <cellStyle name="Percent 29 2 2 2 2 3" xfId="19982" xr:uid="{F10527D6-B3EB-4C6F-B4D1-B2F5DAAD844D}"/>
    <cellStyle name="Percent 29 2 2 2 3" xfId="15013" xr:uid="{A585E3BB-ACCB-4A30-B8B6-41EC264DE8F6}"/>
    <cellStyle name="Percent 29 2 2 2 4" xfId="18540" xr:uid="{8C5EFD93-EE32-40E2-BA9E-153EE8470909}"/>
    <cellStyle name="Percent 29 2 2 3" xfId="11669" xr:uid="{C04BCA5F-B97F-49ED-828C-B3A55B3DF218}"/>
    <cellStyle name="Percent 29 2 2 3 2" xfId="15249" xr:uid="{60AF0F85-6837-4C54-91F2-7377D58834AA}"/>
    <cellStyle name="Percent 29 2 2 3 3" xfId="18776" xr:uid="{04D69DF8-6503-4B24-BB77-37EEFCB89082}"/>
    <cellStyle name="Percent 29 2 2 4" xfId="13853" xr:uid="{6F9D4E30-24AA-4E78-8065-10A7C3850929}"/>
    <cellStyle name="Percent 29 2 2 5" xfId="17386" xr:uid="{E77A659F-3BF5-43F1-B56C-131BDC311F99}"/>
    <cellStyle name="Percent 29 2 3" xfId="11019" xr:uid="{E811CCFF-1773-4181-BE7C-294B90CB537F}"/>
    <cellStyle name="Percent 29 2 3 2" xfId="12475" xr:uid="{8138819D-0FF1-4786-A2E9-9265C3AF3C74}"/>
    <cellStyle name="Percent 29 2 3 2 2" xfId="16048" xr:uid="{610A6B3B-C0E1-4E23-BBD0-68BD90237DCA}"/>
    <cellStyle name="Percent 29 2 3 2 3" xfId="19575" xr:uid="{EB83D93A-C74D-4230-A6C1-09E00083025E}"/>
    <cellStyle name="Percent 29 2 3 3" xfId="14620" xr:uid="{B8DD9E7F-FB2F-4805-9297-6B979BBC7898}"/>
    <cellStyle name="Percent 29 2 3 4" xfId="18147" xr:uid="{8DEB1C04-3925-4275-80E2-D2484E346291}"/>
    <cellStyle name="Percent 29 2 4" xfId="11581" xr:uid="{B72B1371-3A4E-4C85-8132-5F97A4CC5EFB}"/>
    <cellStyle name="Percent 29 2 4 2" xfId="15176" xr:uid="{527F4842-6C32-4EEC-A7F1-6F2A03F561AD}"/>
    <cellStyle name="Percent 29 2 4 3" xfId="18703" xr:uid="{0EC133D9-066D-4420-A944-F447A5DE41B1}"/>
    <cellStyle name="Percent 29 2 5" xfId="13781" xr:uid="{7886BA8E-2277-43FE-8374-6189C4E321BE}"/>
    <cellStyle name="Percent 29 2 6" xfId="17317" xr:uid="{43D64675-89AA-49BF-86CD-515BDE447DD6}"/>
    <cellStyle name="Percent 3" xfId="58" xr:uid="{1AC54A5E-1C40-4909-ABA3-4A8E5C205D6F}"/>
    <cellStyle name="Percent 3 10" xfId="10620" xr:uid="{633775F4-8C92-4A35-BFDC-41733BC47683}"/>
    <cellStyle name="Percent 3 10 2" xfId="12087" xr:uid="{21035C9A-E5A2-476F-8CFA-189AFD317D18}"/>
    <cellStyle name="Percent 3 10 2 2" xfId="15660" xr:uid="{2760034E-8576-4D5A-86E3-CBAF1006B769}"/>
    <cellStyle name="Percent 3 10 2 3" xfId="19187" xr:uid="{DBC32001-6A91-4741-869E-2ED5E52F248F}"/>
    <cellStyle name="Percent 3 10 3" xfId="14252" xr:uid="{15F75707-B5CE-4619-9B23-AA7ED621C5D5}"/>
    <cellStyle name="Percent 3 10 3 2" xfId="34488" xr:uid="{83C822F5-417B-40E7-BF13-D0B8DA7E1A13}"/>
    <cellStyle name="Percent 3 10 3 3" xfId="40863" xr:uid="{5B2B8AA4-C73C-457C-AFCA-275DFCC726B5}"/>
    <cellStyle name="Percent 3 10 4" xfId="17779" xr:uid="{30B82061-6861-47BE-8FA1-C2C0169527C3}"/>
    <cellStyle name="Percent 3 10 4 2" xfId="29487" xr:uid="{45556692-6C80-46BC-BF66-5AB170FA0059}"/>
    <cellStyle name="Percent 3 10 5" xfId="27564" xr:uid="{2BFE5283-ADA8-484C-897E-8F117AA25C98}"/>
    <cellStyle name="Percent 3 10 6" xfId="36855" xr:uid="{6507EF85-981D-4CA9-AC8C-D85FE125F4D6}"/>
    <cellStyle name="Percent 3 11" xfId="11427" xr:uid="{FD1A7905-89E9-4A4E-B352-73F3BEA1EC6A}"/>
    <cellStyle name="Percent 3 11 2" xfId="15022" xr:uid="{675EF786-D272-43AC-ADDD-0C151CC810E8}"/>
    <cellStyle name="Percent 3 11 2 2" xfId="33791" xr:uid="{BFCA394B-18D6-4902-97D9-663D337FC9BA}"/>
    <cellStyle name="Percent 3 11 3" xfId="18549" xr:uid="{BF1D5719-7A21-4322-925A-AD510DBF0635}"/>
    <cellStyle name="Percent 3 11 4" xfId="38235" xr:uid="{751740F0-21A9-4C32-BFCE-6D17719BC382}"/>
    <cellStyle name="Percent 3 12" xfId="24009" xr:uid="{EFF3AEAF-71D6-4967-B6F0-6331122ECB4F}"/>
    <cellStyle name="Percent 3 12 2" xfId="32506" xr:uid="{246554F0-36F1-41DB-84B0-88F038224A20}"/>
    <cellStyle name="Percent 3 12 3" xfId="40174" xr:uid="{2E20DD04-C2B1-4F57-98DA-6641BB2B76EF}"/>
    <cellStyle name="Percent 3 13" xfId="21006" xr:uid="{1023C945-7829-4E1B-BA0C-DF996CFE1FAC}"/>
    <cellStyle name="Percent 3 13 2" xfId="28877" xr:uid="{42A74D3D-F7DC-4C97-8F7E-8425F3B421FB}"/>
    <cellStyle name="Percent 3 14" xfId="27019" xr:uid="{719CA253-C215-483E-818C-03E9E6E18692}"/>
    <cellStyle name="Percent 3 15" xfId="36115" xr:uid="{727E61E4-FA58-47DC-B3D3-D4254D784066}"/>
    <cellStyle name="Percent 3 2" xfId="112" xr:uid="{AE21B7B6-9DBE-411F-82F7-4BB2DAA08AE7}"/>
    <cellStyle name="Percent 3 2 10" xfId="10624" xr:uid="{AA5E9581-4166-47E6-9A54-7C112D58B8FF}"/>
    <cellStyle name="Percent 3 2 10 2" xfId="12091" xr:uid="{6BF2C1AC-0443-4181-B9E8-90CB4AC373A8}"/>
    <cellStyle name="Percent 3 2 10 2 2" xfId="15664" xr:uid="{0DFA7A3C-4EC4-4675-813C-5DEE915D8ECA}"/>
    <cellStyle name="Percent 3 2 10 2 3" xfId="19191" xr:uid="{722DF13D-9418-4DD6-9565-9D5DDAFAF4FC}"/>
    <cellStyle name="Percent 3 2 10 3" xfId="14256" xr:uid="{2BE0181B-FA1C-41F8-91E6-DE324BD5E172}"/>
    <cellStyle name="Percent 3 2 10 4" xfId="17783" xr:uid="{36E78BA7-9104-49B0-B199-18A10C63FF12}"/>
    <cellStyle name="Percent 3 2 11" xfId="11431" xr:uid="{85DCE256-B63D-4722-8857-EAA302601F93}"/>
    <cellStyle name="Percent 3 2 11 2" xfId="15026" xr:uid="{B961259D-8783-4B36-9D75-D93777A89397}"/>
    <cellStyle name="Percent 3 2 11 3" xfId="18553" xr:uid="{2439B2BC-CF0A-48AF-869D-F9979B0CD3F2}"/>
    <cellStyle name="Percent 3 2 12" xfId="13112" xr:uid="{F35B4ABF-18B2-4226-B33F-0977D3DE6CD5}"/>
    <cellStyle name="Percent 3 2 13" xfId="16694" xr:uid="{C4B15600-B4D6-430B-A532-B5E44529D56B}"/>
    <cellStyle name="Percent 3 2 14" xfId="6283" xr:uid="{0916464B-10E9-428A-AE24-7757DA34E549}"/>
    <cellStyle name="Percent 3 2 2" xfId="131" xr:uid="{5D5C2D58-DD31-4C10-939C-A4AB2410AD56}"/>
    <cellStyle name="Percent 3 2 2 10" xfId="16695" xr:uid="{E7B4AFB8-073D-4DD9-B1F1-95D80C5E5120}"/>
    <cellStyle name="Percent 3 2 2 11" xfId="20028" xr:uid="{007E6921-0972-4C46-BFE8-D33A90AF929E}"/>
    <cellStyle name="Percent 3 2 2 12" xfId="6284" xr:uid="{949343C2-46D3-4EC3-9D17-986FA6E96207}"/>
    <cellStyle name="Percent 3 2 2 2" xfId="789" xr:uid="{98F4EE97-1417-4B58-9F5A-3A882091B6E7}"/>
    <cellStyle name="Percent 3 2 2 2 10" xfId="16945" xr:uid="{BD912E67-A4BE-4FED-B3CC-377DC49573F8}"/>
    <cellStyle name="Percent 3 2 2 2 11" xfId="6869" xr:uid="{A2365766-1A8C-4097-8721-8E91115FFCBA}"/>
    <cellStyle name="Percent 3 2 2 2 2" xfId="7299" xr:uid="{007B9079-4DE3-471D-93E2-DA4A595158EB}"/>
    <cellStyle name="Percent 3 2 2 2 2 2" xfId="10353" xr:uid="{C150DDFF-81C7-4538-9DFC-A9A3AE552BAA}"/>
    <cellStyle name="Percent 3 2 2 2 2 2 2" xfId="11382" xr:uid="{1AF6A9F0-8A99-4700-A1AD-CA3F6AAA32DD}"/>
    <cellStyle name="Percent 3 2 2 2 2 2 2 2" xfId="12847" xr:uid="{EF75EC48-3278-4A06-AA0B-82AF4E6EC8D5}"/>
    <cellStyle name="Percent 3 2 2 2 2 2 2 2 2" xfId="16420" xr:uid="{9D5CED97-FF82-4382-8773-0EE749916049}"/>
    <cellStyle name="Percent 3 2 2 2 2 2 2 2 3" xfId="19947" xr:uid="{CCAC0978-7BF5-4326-BE97-FD41DFD41B9A}"/>
    <cellStyle name="Percent 3 2 2 2 2 2 2 3" xfId="14978" xr:uid="{B57AA1BB-6294-4E0D-9A70-DDF47E4F7DDE}"/>
    <cellStyle name="Percent 3 2 2 2 2 2 2 4" xfId="18505" xr:uid="{0B3D1D69-D85B-4653-BD82-55E39FC99C8E}"/>
    <cellStyle name="Percent 3 2 2 2 2 2 3" xfId="10958" xr:uid="{B92B46B5-8591-445E-A48B-755940FE7BDE}"/>
    <cellStyle name="Percent 3 2 2 2 2 2 3 2" xfId="12440" xr:uid="{D06EFA81-D536-422A-9386-B07F9B202DBB}"/>
    <cellStyle name="Percent 3 2 2 2 2 2 3 2 2" xfId="16013" xr:uid="{41EBA82B-678A-41FF-AC40-9B14A2F4CB12}"/>
    <cellStyle name="Percent 3 2 2 2 2 2 3 2 3" xfId="19540" xr:uid="{DD7BE4B0-48DA-4028-BCB6-FFBCBC866D62}"/>
    <cellStyle name="Percent 3 2 2 2 2 2 3 3" xfId="14586" xr:uid="{DC8AE047-B818-4640-BEB8-597BC1212569}"/>
    <cellStyle name="Percent 3 2 2 2 2 2 3 4" xfId="18113" xr:uid="{B53480A4-A9F8-4476-8D01-8066578E3912}"/>
    <cellStyle name="Percent 3 2 2 2 2 2 4" xfId="11935" xr:uid="{1A6D0A36-5B63-47D0-B28A-3513A5F9C9A8}"/>
    <cellStyle name="Percent 3 2 2 2 2 2 4 2" xfId="15513" xr:uid="{9E3F18AE-545E-43E9-A828-484A2558385A}"/>
    <cellStyle name="Percent 3 2 2 2 2 2 4 3" xfId="19040" xr:uid="{C5C95B26-0892-4B91-BBCC-484B89A735DF}"/>
    <cellStyle name="Percent 3 2 2 2 2 2 5" xfId="14109" xr:uid="{6530F829-61C8-4037-BE85-8D526E583E22}"/>
    <cellStyle name="Percent 3 2 2 2 2 2 6" xfId="17636" xr:uid="{6A2F1BB3-9C09-4D0C-998A-D44296348C03}"/>
    <cellStyle name="Percent 3 2 2 2 2 3" xfId="11174" xr:uid="{66749321-0A1A-476D-8939-101B0E24A61D}"/>
    <cellStyle name="Percent 3 2 2 2 2 3 2" xfId="12639" xr:uid="{FD993954-BDBF-499E-A08E-B3DA43F3CA2B}"/>
    <cellStyle name="Percent 3 2 2 2 2 3 2 2" xfId="16212" xr:uid="{277E21F4-C567-4AE8-AABD-91288421BA7A}"/>
    <cellStyle name="Percent 3 2 2 2 2 3 2 3" xfId="19739" xr:uid="{E5188025-4DDC-4287-A18A-7A0F617B1390}"/>
    <cellStyle name="Percent 3 2 2 2 2 3 3" xfId="14770" xr:uid="{C33AF42F-C7BD-4BCF-A6B9-5CE75C1ACE54}"/>
    <cellStyle name="Percent 3 2 2 2 2 3 4" xfId="18297" xr:uid="{ADDA3BEF-ECCD-466A-AE7E-D5F804D7E8B3}"/>
    <cellStyle name="Percent 3 2 2 2 2 4" xfId="10747" xr:uid="{2A64B5F8-B640-4B6A-9CBC-033BA3EAB35E}"/>
    <cellStyle name="Percent 3 2 2 2 2 4 2" xfId="12232" xr:uid="{6C7AC3EE-277B-47BF-87CB-A47ED09FA656}"/>
    <cellStyle name="Percent 3 2 2 2 2 4 2 2" xfId="15805" xr:uid="{AF61C3DD-77A6-46E1-81C0-0878E8D02FE5}"/>
    <cellStyle name="Percent 3 2 2 2 2 4 2 3" xfId="19332" xr:uid="{A6E17AD0-40A8-4727-B139-82FF952499DC}"/>
    <cellStyle name="Percent 3 2 2 2 2 4 3" xfId="14379" xr:uid="{A57F616D-4BA0-4062-BBA4-463F1D3954A6}"/>
    <cellStyle name="Percent 3 2 2 2 2 4 4" xfId="17906" xr:uid="{AA9F31A9-9075-44B1-88FD-5B7A57205C26}"/>
    <cellStyle name="Percent 3 2 2 2 2 5" xfId="11547" xr:uid="{3AC5E7C5-CE08-432B-9C89-5A8837C9F897}"/>
    <cellStyle name="Percent 3 2 2 2 2 5 2" xfId="15142" xr:uid="{87325807-369B-4802-BCEC-FD11B8538665}"/>
    <cellStyle name="Percent 3 2 2 2 2 5 3" xfId="18669" xr:uid="{1663D0C4-B154-40B9-90A9-A0891454406E}"/>
    <cellStyle name="Percent 3 2 2 2 2 6" xfId="13735" xr:uid="{863F8897-A111-4723-B3E5-28CD23399528}"/>
    <cellStyle name="Percent 3 2 2 2 2 7" xfId="17271" xr:uid="{D25B61A4-8434-44E9-9EF9-F903ED1FB62C}"/>
    <cellStyle name="Percent 3 2 2 2 3" xfId="10450" xr:uid="{1C6CDB81-04BB-4E59-9BF1-E65D9C15DB56}"/>
    <cellStyle name="Percent 3 2 2 2 3 2" xfId="11254" xr:uid="{35BA1531-6300-4AF4-9B19-7F47FB472B64}"/>
    <cellStyle name="Percent 3 2 2 2 3 2 2" xfId="12719" xr:uid="{B3C5268C-2C75-40FE-B4A5-0EEE522E1B6F}"/>
    <cellStyle name="Percent 3 2 2 2 3 2 2 2" xfId="16292" xr:uid="{0C3FDBCF-1BF9-4350-B63F-5B39965E47FC}"/>
    <cellStyle name="Percent 3 2 2 2 3 2 2 3" xfId="19819" xr:uid="{0D83CFEC-6EA2-45EA-ACC3-2D60277B4826}"/>
    <cellStyle name="Percent 3 2 2 2 3 2 3" xfId="14850" xr:uid="{049814C9-B205-4742-8782-690A826E7F6A}"/>
    <cellStyle name="Percent 3 2 2 2 3 2 4" xfId="18377" xr:uid="{14282CA1-4DF8-4DB5-9389-2755BB29ADB1}"/>
    <cellStyle name="Percent 3 2 2 2 3 3" xfId="10826" xr:uid="{F567A636-4694-45B6-93A3-52243CACE04B}"/>
    <cellStyle name="Percent 3 2 2 2 3 3 2" xfId="12312" xr:uid="{64346607-5608-4F5E-976C-E3D6A3C97721}"/>
    <cellStyle name="Percent 3 2 2 2 3 3 2 2" xfId="15885" xr:uid="{61919B39-434B-4DA5-AFC8-0082EA795E8B}"/>
    <cellStyle name="Percent 3 2 2 2 3 3 2 3" xfId="19412" xr:uid="{F169E149-9C6B-405D-8455-59B6EF765DB1}"/>
    <cellStyle name="Percent 3 2 2 2 3 3 3" xfId="14458" xr:uid="{6468899A-E0D2-4E0E-8094-EB36C33D5860}"/>
    <cellStyle name="Percent 3 2 2 2 3 3 4" xfId="17985" xr:uid="{88715631-7B65-4AFE-9FFA-CF5EC5309EFE}"/>
    <cellStyle name="Percent 3 2 2 2 3 4" xfId="11991" xr:uid="{AC958DA3-0176-4E18-81BE-AC6CC13C270D}"/>
    <cellStyle name="Percent 3 2 2 2 3 4 2" xfId="15569" xr:uid="{FD7EA387-7E64-4EAD-ABEA-8C00980B91C8}"/>
    <cellStyle name="Percent 3 2 2 2 3 4 3" xfId="19096" xr:uid="{F0E4DE0C-B0E9-4FB4-B2E4-E3BAD39F1D7D}"/>
    <cellStyle name="Percent 3 2 2 2 3 5" xfId="14163" xr:uid="{ED14F045-8E68-4F61-B4DC-78E61C307A90}"/>
    <cellStyle name="Percent 3 2 2 2 3 6" xfId="17690" xr:uid="{52C89E0B-3DCD-4FC2-8C96-83D28F94C796}"/>
    <cellStyle name="Percent 3 2 2 2 4" xfId="10518" xr:uid="{8D78A9E8-8EF9-4AEE-80F5-A35C0E263810}"/>
    <cellStyle name="Percent 3 2 2 2 4 2" xfId="11298" xr:uid="{9D9D98C8-CBE9-4BA5-B689-3CA2A35DBEEA}"/>
    <cellStyle name="Percent 3 2 2 2 4 2 2" xfId="12763" xr:uid="{9326692C-4D4F-48A5-9A61-BD85CBAC2AA1}"/>
    <cellStyle name="Percent 3 2 2 2 4 2 2 2" xfId="16336" xr:uid="{26DEEEC7-FB4E-4DEF-9908-212B0A725E41}"/>
    <cellStyle name="Percent 3 2 2 2 4 2 2 3" xfId="19863" xr:uid="{3DCE31BB-F9DC-4923-B6B9-ADED3A5C792C}"/>
    <cellStyle name="Percent 3 2 2 2 4 2 3" xfId="14894" xr:uid="{A0E22D24-71BE-4135-974D-F78293065EAD}"/>
    <cellStyle name="Percent 3 2 2 2 4 2 4" xfId="18421" xr:uid="{358E04E9-7241-480E-873E-43DCD9F69ABC}"/>
    <cellStyle name="Percent 3 2 2 2 4 3" xfId="10874" xr:uid="{083EEAF0-F78D-454B-A8E1-CC54FE932287}"/>
    <cellStyle name="Percent 3 2 2 2 4 3 2" xfId="12356" xr:uid="{3835B3E8-585F-4ACD-9C9E-EC2717CDA1B3}"/>
    <cellStyle name="Percent 3 2 2 2 4 3 2 2" xfId="15929" xr:uid="{D999DFE6-B12F-4219-B5FA-A1D183BAA9C2}"/>
    <cellStyle name="Percent 3 2 2 2 4 3 2 3" xfId="19456" xr:uid="{C51EBB0B-7A69-4D2A-8B03-F6205F21E0EC}"/>
    <cellStyle name="Percent 3 2 2 2 4 3 3" xfId="14502" xr:uid="{2775A976-765B-4B98-8B04-92062A372423}"/>
    <cellStyle name="Percent 3 2 2 2 4 3 4" xfId="18029" xr:uid="{6AC8ED14-BE7C-46BD-BCF1-831813829E8A}"/>
    <cellStyle name="Percent 3 2 2 2 4 4" xfId="12033" xr:uid="{F4D0D8E7-D1C3-473F-8620-0846FA4A9AAC}"/>
    <cellStyle name="Percent 3 2 2 2 4 4 2" xfId="15611" xr:uid="{D89AAF7B-6244-4C3F-8964-300FE3395670}"/>
    <cellStyle name="Percent 3 2 2 2 4 4 3" xfId="19138" xr:uid="{36D09FEF-B518-40BB-A3DA-0C86ABFCCF7A}"/>
    <cellStyle name="Percent 3 2 2 2 4 5" xfId="14204" xr:uid="{654C97E4-148C-4875-970C-2AEEDE42C5E3}"/>
    <cellStyle name="Percent 3 2 2 2 4 6" xfId="17731" xr:uid="{038022DA-21DA-48C8-8FBF-292BA2276AFA}"/>
    <cellStyle name="Percent 3 2 2 2 5" xfId="11108" xr:uid="{B6649B4E-AE21-4D86-A63E-CA4DB1646B7D}"/>
    <cellStyle name="Percent 3 2 2 2 5 2" xfId="12559" xr:uid="{C3D31A4E-E157-4630-AF7D-B80BD82891B3}"/>
    <cellStyle name="Percent 3 2 2 2 5 2 2" xfId="16132" xr:uid="{76AA6D0E-5C01-4E13-BAF2-285B28EA427A}"/>
    <cellStyle name="Percent 3 2 2 2 5 2 3" xfId="19659" xr:uid="{50444D79-BB20-4FDC-B7A5-B9493B93ACA5}"/>
    <cellStyle name="Percent 3 2 2 2 5 3" xfId="14704" xr:uid="{74E9B62F-FFEA-4631-B6D6-69664048D8D8}"/>
    <cellStyle name="Percent 3 2 2 2 5 4" xfId="18231" xr:uid="{CFA71F46-831A-46A4-9DD9-DD1B482721AF}"/>
    <cellStyle name="Percent 3 2 2 2 6" xfId="10679" xr:uid="{7A0A0DCC-4CFA-48F2-9250-C5162AA0F39F}"/>
    <cellStyle name="Percent 3 2 2 2 6 2" xfId="12159" xr:uid="{8678E651-FA10-4E3E-B3D7-7952E83B6500}"/>
    <cellStyle name="Percent 3 2 2 2 6 2 2" xfId="15732" xr:uid="{AA03DBE5-8C9F-4747-AB3D-3131CD234DE1}"/>
    <cellStyle name="Percent 3 2 2 2 6 2 3" xfId="19259" xr:uid="{1EF510BD-FEA7-40A0-A233-E73C48141CDE}"/>
    <cellStyle name="Percent 3 2 2 2 6 3" xfId="14311" xr:uid="{346E9A38-D47E-4868-8193-A3DC9D313E5C}"/>
    <cellStyle name="Percent 3 2 2 2 6 4" xfId="17838" xr:uid="{BC9C2018-0A5D-4C96-8792-A468FBE2F280}"/>
    <cellStyle name="Percent 3 2 2 2 7" xfId="11463" xr:uid="{B2AF4162-478C-4995-9875-04EF7E7D177C}"/>
    <cellStyle name="Percent 3 2 2 2 7 2" xfId="15058" xr:uid="{5F9A2126-B28D-4B54-8B8B-D014FB3E6126}"/>
    <cellStyle name="Percent 3 2 2 2 7 3" xfId="18585" xr:uid="{1354C40A-12B0-41AA-A2B9-EAA52A86A8A0}"/>
    <cellStyle name="Percent 3 2 2 2 8" xfId="6946" xr:uid="{78E6A423-BE0B-4DF0-9270-D637E897B11B}"/>
    <cellStyle name="Percent 3 2 2 2 8 2" xfId="13464" xr:uid="{2C8E874A-CAC6-4773-BD4A-019EE7F19F73}"/>
    <cellStyle name="Percent 3 2 2 2 8 3" xfId="17000" xr:uid="{C5EF8783-B96B-4FA0-9D1F-ED18EC539A39}"/>
    <cellStyle name="Percent 3 2 2 2 9" xfId="13409" xr:uid="{C8BADDE0-1E20-417F-A117-7F6D4133550A}"/>
    <cellStyle name="Percent 3 2 2 3" xfId="726" xr:uid="{7860062D-E9A4-4920-B63B-3037356FE518}"/>
    <cellStyle name="Percent 3 2 2 3 2" xfId="1023" xr:uid="{87E1BA46-7558-4CC2-88F3-7543B480F03C}"/>
    <cellStyle name="Percent 3 2 2 3 2 2" xfId="2165" xr:uid="{7FA05FCB-9D26-4955-8F08-B436DC997493}"/>
    <cellStyle name="Percent 3 2 2 3 2 2 2" xfId="3928" xr:uid="{AE73DC7C-A5B8-42AE-817E-0D8385B660E7}"/>
    <cellStyle name="Percent 3 2 2 3 2 2 2 2" xfId="16396" xr:uid="{26656544-037C-407F-9D4C-18E026D86035}"/>
    <cellStyle name="Percent 3 2 2 3 2 2 2 3" xfId="19923" xr:uid="{5F5E5875-9C53-4F1E-A682-5D6D3FAFF38F}"/>
    <cellStyle name="Percent 3 2 2 3 2 2 2 4" xfId="12823" xr:uid="{7786DB51-DF4A-4D05-82F1-49DEE4B2E1F2}"/>
    <cellStyle name="Percent 3 2 2 3 2 2 2 5" xfId="45953" xr:uid="{C132453A-E1C1-4AB3-9945-7171933421F7}"/>
    <cellStyle name="Percent 3 2 2 3 2 2 3" xfId="5299" xr:uid="{07AB26C9-8BF7-4A87-9A46-C26B6F26F21A}"/>
    <cellStyle name="Percent 3 2 2 3 2 2 3 2" xfId="14954" xr:uid="{8F007B93-4F13-4308-94C2-96E97E04856A}"/>
    <cellStyle name="Percent 3 2 2 3 2 2 3 3" xfId="47302" xr:uid="{6A829AA8-517E-4951-8F00-61CD2BF1091D}"/>
    <cellStyle name="Percent 3 2 2 3 2 2 4" xfId="18481" xr:uid="{8313FD29-1CA7-4404-B712-884DA3D65355}"/>
    <cellStyle name="Percent 3 2 2 3 2 2 5" xfId="11358" xr:uid="{D8A86157-7418-4057-8E6E-E31E21539F8B}"/>
    <cellStyle name="Percent 3 2 2 3 2 2 6" xfId="44212" xr:uid="{72449A38-1E73-4468-B283-375253BBF694}"/>
    <cellStyle name="Percent 3 2 2 3 2 3" xfId="1606" xr:uid="{BEBCB7B8-7F4F-4BA0-B4A6-5546940ADB05}"/>
    <cellStyle name="Percent 3 2 2 3 2 3 2" xfId="3413" xr:uid="{E4447FD0-F596-4746-AD8B-A0CB9EC116F0}"/>
    <cellStyle name="Percent 3 2 2 3 2 3 2 2" xfId="15989" xr:uid="{D7929BCD-C82A-42BB-B7E7-A1D3033F8B4A}"/>
    <cellStyle name="Percent 3 2 2 3 2 3 2 3" xfId="19516" xr:uid="{1EDCCE69-2F2D-4405-A399-D0E0D8AE4029}"/>
    <cellStyle name="Percent 3 2 2 3 2 3 2 4" xfId="12416" xr:uid="{73001AA2-489E-498E-8DB2-3D503938679F}"/>
    <cellStyle name="Percent 3 2 2 3 2 3 2 5" xfId="45438" xr:uid="{8F6DB8EC-6492-48F1-B73C-59630F7E8EB7}"/>
    <cellStyle name="Percent 3 2 2 3 2 3 3" xfId="14562" xr:uid="{60682D90-7A08-4E06-A285-F2C44756F26A}"/>
    <cellStyle name="Percent 3 2 2 3 2 3 4" xfId="18089" xr:uid="{DD57A424-C6D2-4924-8241-8B7FAF6A1481}"/>
    <cellStyle name="Percent 3 2 2 3 2 3 5" xfId="10934" xr:uid="{C2ACFDF9-DDA9-4EF2-8A1F-0869424097B3}"/>
    <cellStyle name="Percent 3 2 2 3 2 3 6" xfId="43697" xr:uid="{069731C9-7A6A-4CF7-8E40-BDCBD76F4946}"/>
    <cellStyle name="Percent 3 2 2 3 2 4" xfId="2835" xr:uid="{5D184911-53A4-4B94-A213-FDD2C437C8C0}"/>
    <cellStyle name="Percent 3 2 2 3 2 4 2" xfId="15600" xr:uid="{79974A7F-1247-4731-AA3A-121B3E67ADEF}"/>
    <cellStyle name="Percent 3 2 2 3 2 4 3" xfId="19127" xr:uid="{7AD93281-4940-413A-AFEB-F2605762E131}"/>
    <cellStyle name="Percent 3 2 2 3 2 4 4" xfId="12022" xr:uid="{2D281D8A-BC17-4A5B-9F2D-C0889B42424D}"/>
    <cellStyle name="Percent 3 2 2 3 2 4 5" xfId="44860" xr:uid="{1301130A-A782-46DA-AD8D-2932794E4056}"/>
    <cellStyle name="Percent 3 2 2 3 2 5" xfId="4784" xr:uid="{167C0EFF-BBB9-4C19-A66C-A151BFAA6BF7}"/>
    <cellStyle name="Percent 3 2 2 3 2 5 2" xfId="14193" xr:uid="{D1DC00FD-DFC6-45C8-ACCC-C37A4C2CAF75}"/>
    <cellStyle name="Percent 3 2 2 3 2 5 3" xfId="46787" xr:uid="{D54FA4EA-A18F-49A0-A535-5A424F952BE3}"/>
    <cellStyle name="Percent 3 2 2 3 2 6" xfId="5809" xr:uid="{A58D5B46-08EC-4392-8AB7-62BA791C561A}"/>
    <cellStyle name="Percent 3 2 2 3 2 6 2" xfId="17720" xr:uid="{29CE8F3D-C31D-4F90-BE20-80F3321C4323}"/>
    <cellStyle name="Percent 3 2 2 3 2 6 3" xfId="47807" xr:uid="{EDAD5A1E-5B6E-4897-A77F-4278D6521285}"/>
    <cellStyle name="Percent 3 2 2 3 2 7" xfId="10500" xr:uid="{761F6BE9-4F45-4054-849A-C54F7E052770}"/>
    <cellStyle name="Percent 3 2 2 3 2 8" xfId="43119" xr:uid="{613CEFDC-F724-4E80-9815-447E04DAEEB9}"/>
    <cellStyle name="Percent 3 2 2 3 3" xfId="1914" xr:uid="{F04B02E8-0107-4CDA-8BD0-1C668E7D669D}"/>
    <cellStyle name="Percent 3 2 2 3 3 2" xfId="3679" xr:uid="{9F418C21-7E26-41A4-998B-F5492752B055}"/>
    <cellStyle name="Percent 3 2 2 3 3 2 2" xfId="16156" xr:uid="{3C3D063E-A0C5-4E03-A23A-93F51A1FEC35}"/>
    <cellStyle name="Percent 3 2 2 3 3 2 3" xfId="19683" xr:uid="{466FF9E7-E494-4A92-A3E9-ADFF6FD34D70}"/>
    <cellStyle name="Percent 3 2 2 3 3 2 4" xfId="12583" xr:uid="{01B95A9B-5D01-4122-A880-0F5C4105B9EA}"/>
    <cellStyle name="Percent 3 2 2 3 3 2 5" xfId="45704" xr:uid="{CD2CED86-4274-4BE1-B744-B5B668F9E79E}"/>
    <cellStyle name="Percent 3 2 2 3 3 3" xfId="5050" xr:uid="{6E5BF482-9C2E-4BC8-AA41-E0BC9BA37D06}"/>
    <cellStyle name="Percent 3 2 2 3 3 3 2" xfId="14727" xr:uid="{D3B0D8BF-E0AA-4327-8CF4-AB5133B8822D}"/>
    <cellStyle name="Percent 3 2 2 3 3 3 3" xfId="47053" xr:uid="{96B5BA35-68F2-47A1-9546-AB10D8DA82FB}"/>
    <cellStyle name="Percent 3 2 2 3 3 4" xfId="18254" xr:uid="{CA4C7A43-3C07-4C25-A306-BCEE20FB17D5}"/>
    <cellStyle name="Percent 3 2 2 3 3 5" xfId="11131" xr:uid="{2BCCD6EA-A871-4EF7-B9E8-418019209FF9}"/>
    <cellStyle name="Percent 3 2 2 3 3 6" xfId="43963" xr:uid="{7955F40B-9BE7-4A24-8F07-69F75A6F6C77}"/>
    <cellStyle name="Percent 3 2 2 3 4" xfId="1350" xr:uid="{D6E7B1A1-492B-4505-99EE-AB4CE6DF7AE1}"/>
    <cellStyle name="Percent 3 2 2 3 4 2" xfId="3157" xr:uid="{F1F923B6-DFEA-45B2-B7DB-E4490E8778A2}"/>
    <cellStyle name="Percent 3 2 2 3 4 2 2" xfId="15756" xr:uid="{446D135B-E693-4F21-80D5-EA8970A38C9C}"/>
    <cellStyle name="Percent 3 2 2 3 4 2 3" xfId="19283" xr:uid="{71EA9684-6C87-460A-901C-05C1A6D63DD6}"/>
    <cellStyle name="Percent 3 2 2 3 4 2 4" xfId="12183" xr:uid="{CBB6B705-73C4-403F-8B1D-B4A7ED82A4BC}"/>
    <cellStyle name="Percent 3 2 2 3 4 2 5" xfId="45182" xr:uid="{3A262E22-8408-4F45-85CC-5906E6FE6530}"/>
    <cellStyle name="Percent 3 2 2 3 4 3" xfId="14335" xr:uid="{5D50AB16-3C74-4AB3-9E2E-243CF8360861}"/>
    <cellStyle name="Percent 3 2 2 3 4 4" xfId="17862" xr:uid="{0638A6F0-2CA8-40FA-B90E-67D533E4CF35}"/>
    <cellStyle name="Percent 3 2 2 3 4 5" xfId="10703" xr:uid="{89FBC95B-67D5-4250-8307-4606089597C1}"/>
    <cellStyle name="Percent 3 2 2 3 4 6" xfId="43441" xr:uid="{1362CE58-18B3-4FFB-B17C-AD948DD4E9E3}"/>
    <cellStyle name="Percent 3 2 2 3 5" xfId="2580" xr:uid="{12125DA9-3211-4564-AA2A-8A0E37E877E1}"/>
    <cellStyle name="Percent 3 2 2 3 5 2" xfId="15118" xr:uid="{1516F0B3-31A3-40C2-A750-431F1F8A4F6E}"/>
    <cellStyle name="Percent 3 2 2 3 5 3" xfId="18645" xr:uid="{F325A38D-3CC0-4AF4-80BF-6DEB511BFBC4}"/>
    <cellStyle name="Percent 3 2 2 3 5 4" xfId="11523" xr:uid="{9EE4977B-D3C3-4FD6-AF7D-AFBAF5470056}"/>
    <cellStyle name="Percent 3 2 2 3 5 5" xfId="44605" xr:uid="{F8307D81-86DD-420C-A52E-963CAFD9FA73}"/>
    <cellStyle name="Percent 3 2 2 3 6" xfId="4528" xr:uid="{92C05DC4-120F-44E3-94F5-768D579D598A}"/>
    <cellStyle name="Percent 3 2 2 3 6 2" xfId="13738" xr:uid="{429CBB95-E12F-4258-B328-88096B5B1DE2}"/>
    <cellStyle name="Percent 3 2 2 3 6 3" xfId="46531" xr:uid="{067FF79D-B971-433C-B8B2-D8B7CF6E83FD}"/>
    <cellStyle name="Percent 3 2 2 3 7" xfId="5808" xr:uid="{376E3DC5-0E1C-4E92-97B7-47ADD72545FF}"/>
    <cellStyle name="Percent 3 2 2 3 7 2" xfId="17274" xr:uid="{21A32513-EC12-4609-A190-F1CAE6DA6458}"/>
    <cellStyle name="Percent 3 2 2 3 7 3" xfId="47806" xr:uid="{A2C57662-018C-4225-AD38-1D9B1F98F403}"/>
    <cellStyle name="Percent 3 2 2 3 8" xfId="7304" xr:uid="{BAA2B88E-5751-40F0-9380-0365D272A2E9}"/>
    <cellStyle name="Percent 3 2 2 3 9" xfId="42864" xr:uid="{39AC4E1E-DF1B-436A-AFFF-9C23064FCF38}"/>
    <cellStyle name="Percent 3 2 2 4" xfId="7150" xr:uid="{19641BD5-506C-4B1A-850B-93B9A0098580}"/>
    <cellStyle name="Percent 3 2 2 4 2" xfId="10309" xr:uid="{E0B9B7D4-41DD-4C30-BC6C-65F3745DCB05}"/>
    <cellStyle name="Percent 3 2 2 4 2 2" xfId="11334" xr:uid="{4A846D33-2736-4AB1-8562-91508126B7F4}"/>
    <cellStyle name="Percent 3 2 2 4 2 2 2" xfId="12799" xr:uid="{4B119219-4544-4AEA-A3C6-4A1AD18F1D8A}"/>
    <cellStyle name="Percent 3 2 2 4 2 2 2 2" xfId="16372" xr:uid="{EC690F67-AF28-4ACE-994A-7076F963151C}"/>
    <cellStyle name="Percent 3 2 2 4 2 2 2 3" xfId="19899" xr:uid="{02014380-453D-48EB-A4B9-88B759CB4993}"/>
    <cellStyle name="Percent 3 2 2 4 2 2 3" xfId="14930" xr:uid="{51BDB3C1-88E2-42F0-A2D5-B68FA22E07AD}"/>
    <cellStyle name="Percent 3 2 2 4 2 2 4" xfId="18457" xr:uid="{57DE8DA0-61F4-47C4-8BA7-0681EDC87269}"/>
    <cellStyle name="Percent 3 2 2 4 2 3" xfId="10910" xr:uid="{4A55624A-6BC6-4FDF-823A-9D52EBC3E034}"/>
    <cellStyle name="Percent 3 2 2 4 2 3 2" xfId="12392" xr:uid="{C7FD7278-ECF2-4F1E-ABCB-598A7B77651A}"/>
    <cellStyle name="Percent 3 2 2 4 2 3 2 2" xfId="15965" xr:uid="{806AA0D1-D837-4125-BA0C-3A17371BEC39}"/>
    <cellStyle name="Percent 3 2 2 4 2 3 2 3" xfId="19492" xr:uid="{B7D42B7E-3450-4E54-B838-BC4F5F44FFAF}"/>
    <cellStyle name="Percent 3 2 2 4 2 3 3" xfId="14538" xr:uid="{D3CDCF10-6B54-4D63-B6F4-533524381D20}"/>
    <cellStyle name="Percent 3 2 2 4 2 3 4" xfId="18065" xr:uid="{052C6F36-CE7C-4887-83D5-5A1816ED0AEB}"/>
    <cellStyle name="Percent 3 2 2 4 2 4" xfId="11907" xr:uid="{1577BFD5-0DBC-4241-9953-B7D0D7312A04}"/>
    <cellStyle name="Percent 3 2 2 4 2 4 2" xfId="15485" xr:uid="{2C2CBE4D-DC67-45D6-AD5A-AE09120C3C6D}"/>
    <cellStyle name="Percent 3 2 2 4 2 4 3" xfId="19012" xr:uid="{C5DB6FD6-A00D-4308-B96D-531AD834FE17}"/>
    <cellStyle name="Percent 3 2 2 4 2 5" xfId="14081" xr:uid="{1153FB52-2BFD-4F51-BF51-A6E43DF3C6FC}"/>
    <cellStyle name="Percent 3 2 2 4 2 6" xfId="17608" xr:uid="{DC3F2D83-98A5-4BD5-AE46-43C11AC215E9}"/>
    <cellStyle name="Percent 3 2 2 4 3" xfId="11198" xr:uid="{896A4144-F550-454F-8BC8-F668E7B5A272}"/>
    <cellStyle name="Percent 3 2 2 4 3 2" xfId="12663" xr:uid="{0F0D6555-1EC3-4226-8A42-791353631CCA}"/>
    <cellStyle name="Percent 3 2 2 4 3 2 2" xfId="16236" xr:uid="{CEA9B63D-5B9E-438D-B51F-A250970793C4}"/>
    <cellStyle name="Percent 3 2 2 4 3 2 3" xfId="19763" xr:uid="{12ADFED9-59C7-4E54-8C5D-1B128DB2A8F3}"/>
    <cellStyle name="Percent 3 2 2 4 3 3" xfId="14794" xr:uid="{EAC3A6D6-6287-4DA3-8D31-E97470AE1051}"/>
    <cellStyle name="Percent 3 2 2 4 3 4" xfId="18321" xr:uid="{D050EC22-3827-47D4-A1A0-5C095A74F522}"/>
    <cellStyle name="Percent 3 2 2 4 4" xfId="10771" xr:uid="{BCC4E80C-0C71-4FA0-BD4D-91C2A5CCB02F}"/>
    <cellStyle name="Percent 3 2 2 4 4 2" xfId="12256" xr:uid="{ECD3EBF3-0518-4BDF-BAC9-62BBF77619D8}"/>
    <cellStyle name="Percent 3 2 2 4 4 2 2" xfId="15829" xr:uid="{AC8C59A4-B45A-440A-AD29-B27ADBEB13B9}"/>
    <cellStyle name="Percent 3 2 2 4 4 2 3" xfId="19356" xr:uid="{428CD21F-337F-4F7B-94AF-26AC9EFDBF7D}"/>
    <cellStyle name="Percent 3 2 2 4 4 3" xfId="14403" xr:uid="{9045E1CE-6729-4325-A9C1-30D796DDFA28}"/>
    <cellStyle name="Percent 3 2 2 4 4 4" xfId="17930" xr:uid="{D5E24113-E464-49C8-ADBF-498DA5D6FCBD}"/>
    <cellStyle name="Percent 3 2 2 4 5" xfId="11499" xr:uid="{901AB815-62AF-42EC-96BF-400BFF23EEC6}"/>
    <cellStyle name="Percent 3 2 2 4 5 2" xfId="15094" xr:uid="{E3146215-C78A-47F6-B06A-3D5274CC486C}"/>
    <cellStyle name="Percent 3 2 2 4 5 3" xfId="18621" xr:uid="{E4789DD6-1EA4-48A6-B796-4C48276FAFDF}"/>
    <cellStyle name="Percent 3 2 2 4 6" xfId="13610" xr:uid="{612D4A3A-49CB-4265-8BDE-E934BFA5C53E}"/>
    <cellStyle name="Percent 3 2 2 4 7" xfId="17146" xr:uid="{031B2BF5-0E8D-41B1-BCEA-D9ED164F9216}"/>
    <cellStyle name="Percent 3 2 2 5" xfId="10455" xr:uid="{E91107DC-CBEC-4154-BB50-B56E561D73D2}"/>
    <cellStyle name="Percent 3 2 2 5 2" xfId="11274" xr:uid="{5D963554-A43F-4D54-94F1-4875A767CFD0}"/>
    <cellStyle name="Percent 3 2 2 5 2 2" xfId="12739" xr:uid="{19E890D5-F432-45E5-A5FC-D663ABAD5EDB}"/>
    <cellStyle name="Percent 3 2 2 5 2 2 2" xfId="16312" xr:uid="{DE6FF955-8214-4D26-AAC6-410E51E1FB03}"/>
    <cellStyle name="Percent 3 2 2 5 2 2 3" xfId="19839" xr:uid="{9DCAAB71-0F11-4D2E-A3BF-F3CEA4B592DF}"/>
    <cellStyle name="Percent 3 2 2 5 2 3" xfId="14870" xr:uid="{3C2257BF-035A-47A8-B0B9-B98DE0959CD7}"/>
    <cellStyle name="Percent 3 2 2 5 2 4" xfId="18397" xr:uid="{BDA3335C-A04C-4DAB-90CC-1AD4B91C96CB}"/>
    <cellStyle name="Percent 3 2 2 5 3" xfId="10850" xr:uid="{79EA2525-105B-4CB8-B9B4-C3670E167895}"/>
    <cellStyle name="Percent 3 2 2 5 3 2" xfId="12332" xr:uid="{CD9FA2C3-66D2-4C99-9CAA-9D9F660FFB55}"/>
    <cellStyle name="Percent 3 2 2 5 3 2 2" xfId="15905" xr:uid="{E6331BC3-A43F-4567-8D25-1DD3204D4A51}"/>
    <cellStyle name="Percent 3 2 2 5 3 2 3" xfId="19432" xr:uid="{B89452AF-5DE8-48F5-BAC8-B58348ACE88F}"/>
    <cellStyle name="Percent 3 2 2 5 3 3" xfId="14478" xr:uid="{475D0F35-4F89-4AA3-832C-3AD10B578FC2}"/>
    <cellStyle name="Percent 3 2 2 5 3 4" xfId="18005" xr:uid="{7FA9A65D-0DA1-4537-ADF0-C109ACC93E58}"/>
    <cellStyle name="Percent 3 2 2 5 4" xfId="11995" xr:uid="{05C12943-25C6-4162-997D-1D9FC0781CC2}"/>
    <cellStyle name="Percent 3 2 2 5 4 2" xfId="15573" xr:uid="{A89849BA-DA4C-4F11-8BC7-50580CCA6A34}"/>
    <cellStyle name="Percent 3 2 2 5 4 3" xfId="19100" xr:uid="{7FA0DE8D-5D51-4531-812B-1A0A4AB37131}"/>
    <cellStyle name="Percent 3 2 2 5 5" xfId="14167" xr:uid="{BA93F8B2-70AC-44C5-9E1E-02C979A2AF3E}"/>
    <cellStyle name="Percent 3 2 2 5 6" xfId="17694" xr:uid="{606933F8-A0BC-42B2-B002-1F6BD138D8F0}"/>
    <cellStyle name="Percent 3 2 2 6" xfId="8133" xr:uid="{EAE33EF7-295D-4B72-A758-67F731DF314F}"/>
    <cellStyle name="Percent 3 2 2 6 2" xfId="11052" xr:uid="{924C821C-E7A1-4440-ADCE-E0DF2E304F17}"/>
    <cellStyle name="Percent 3 2 2 6 2 2" xfId="12503" xr:uid="{979F91B4-F36E-4F7F-936D-7790AEB1375C}"/>
    <cellStyle name="Percent 3 2 2 6 2 2 2" xfId="16076" xr:uid="{C06CF925-E622-43F6-A1AF-CF9A303D61B2}"/>
    <cellStyle name="Percent 3 2 2 6 2 2 3" xfId="19603" xr:uid="{95D272C6-7BF6-4009-973E-04F9EE921A72}"/>
    <cellStyle name="Percent 3 2 2 6 2 3" xfId="14648" xr:uid="{7C29F36D-1A63-47E9-9644-9861C224DA3F}"/>
    <cellStyle name="Percent 3 2 2 6 2 4" xfId="18175" xr:uid="{A126E6D7-DDF8-4306-AD27-C718FC7F6B41}"/>
    <cellStyle name="Percent 3 2 2 7" xfId="10636" xr:uid="{DB3C32D9-1D1A-4819-9FF6-9DBE9E5ACD2D}"/>
    <cellStyle name="Percent 3 2 2 7 2" xfId="12103" xr:uid="{83337282-0EC5-48EB-8EC5-D7CAEDC83E78}"/>
    <cellStyle name="Percent 3 2 2 7 2 2" xfId="15676" xr:uid="{323903BE-2D1F-43BE-8F54-4CBED0B7FDE1}"/>
    <cellStyle name="Percent 3 2 2 7 2 3" xfId="19203" xr:uid="{7A13C952-065D-448A-9C87-89AE123451D3}"/>
    <cellStyle name="Percent 3 2 2 7 3" xfId="14268" xr:uid="{BF39592E-C880-4D25-B004-0E11FB2DFC40}"/>
    <cellStyle name="Percent 3 2 2 7 4" xfId="17795" xr:uid="{AAAB0CE0-493B-4025-8F3F-E7DCDAE4BCD4}"/>
    <cellStyle name="Percent 3 2 2 8" xfId="11439" xr:uid="{825332A5-44E7-4E0B-8AAA-E9D6A0C10FD1}"/>
    <cellStyle name="Percent 3 2 2 8 2" xfId="15034" xr:uid="{26A737CA-D654-4A23-83D9-1185CECEAFEC}"/>
    <cellStyle name="Percent 3 2 2 8 3" xfId="18561" xr:uid="{057D697A-F29A-4FF8-9D96-B33DF9A99E34}"/>
    <cellStyle name="Percent 3 2 2 9" xfId="13113" xr:uid="{CA527BCB-55DD-4C70-89DE-AD9062E48368}"/>
    <cellStyle name="Percent 3 2 3" xfId="130" xr:uid="{F3D3FDFC-6139-48C0-B102-5B5D012B81F4}"/>
    <cellStyle name="Percent 3 2 3 10" xfId="16696" xr:uid="{D64BCE5F-934F-4B44-AFBD-4629AD35D7A6}"/>
    <cellStyle name="Percent 3 2 3 11" xfId="6285" xr:uid="{B593ED03-CB60-4B2A-B27C-BDAD1E21FA95}"/>
    <cellStyle name="Percent 3 2 3 2" xfId="788" xr:uid="{161A7D13-76DF-4D26-B581-007DA1AD60C3}"/>
    <cellStyle name="Percent 3 2 3 2 10" xfId="6870" xr:uid="{6DBDAB91-49DA-467B-B4E5-2A1EE39AB460}"/>
    <cellStyle name="Percent 3 2 3 2 2" xfId="7124" xr:uid="{47F4F069-D826-4918-8DEA-C7C773FE03CC}"/>
    <cellStyle name="Percent 3 2 3 2 2 2" xfId="11390" xr:uid="{F704FB04-9B7A-4E3B-995E-D66433BF1B44}"/>
    <cellStyle name="Percent 3 2 3 2 2 2 2" xfId="12855" xr:uid="{52BCA638-97B0-461E-925F-EE27B972C456}"/>
    <cellStyle name="Percent 3 2 3 2 2 2 2 2" xfId="16428" xr:uid="{FE027B6F-6857-4C0D-9879-D2E58079E6AF}"/>
    <cellStyle name="Percent 3 2 3 2 2 2 2 3" xfId="19955" xr:uid="{DE3CB2B2-433D-4CED-BAD2-3EFD0EFC969F}"/>
    <cellStyle name="Percent 3 2 3 2 2 2 3" xfId="14986" xr:uid="{AFA2A997-1E65-4DD6-AE79-4AB5C479362A}"/>
    <cellStyle name="Percent 3 2 3 2 2 2 4" xfId="18513" xr:uid="{5D1AC679-EC0F-4E0D-9961-590404AF5B5D}"/>
    <cellStyle name="Percent 3 2 3 2 2 3" xfId="10966" xr:uid="{4A33DCBB-BBD5-4920-9AFA-9043C4C1092D}"/>
    <cellStyle name="Percent 3 2 3 2 2 3 2" xfId="12448" xr:uid="{E3F0FAF4-CC2C-4E31-AC48-69DD93B6C7D0}"/>
    <cellStyle name="Percent 3 2 3 2 2 3 2 2" xfId="16021" xr:uid="{304C3B29-8B70-4524-98D8-80F66A23CF60}"/>
    <cellStyle name="Percent 3 2 3 2 2 3 2 3" xfId="19548" xr:uid="{38AD67B4-67B7-4F74-BD3C-43ED0F1B03AB}"/>
    <cellStyle name="Percent 3 2 3 2 2 3 3" xfId="14594" xr:uid="{A55BC918-1991-4F01-A794-170E64C9FE35}"/>
    <cellStyle name="Percent 3 2 3 2 2 3 4" xfId="18121" xr:uid="{3DDE7955-18C0-48E7-9ED8-E8CA99031781}"/>
    <cellStyle name="Percent 3 2 3 2 2 4" xfId="11555" xr:uid="{B543A7A2-3B21-43DC-8D1A-BC39615D9C05}"/>
    <cellStyle name="Percent 3 2 3 2 2 4 2" xfId="15150" xr:uid="{D2E71A2F-BA46-426D-BFED-F85CD2E27FA8}"/>
    <cellStyle name="Percent 3 2 3 2 2 4 3" xfId="18677" xr:uid="{9137712A-AC0C-45B2-B6FF-DA5872CD8443}"/>
    <cellStyle name="Percent 3 2 3 2 2 5" xfId="13584" xr:uid="{828F01FC-C3FD-46A9-AD33-E3CEA3C68B34}"/>
    <cellStyle name="Percent 3 2 3 2 2 6" xfId="17120" xr:uid="{9A581F82-311E-45EB-ABD5-5365FFA7EDCF}"/>
    <cellStyle name="Percent 3 2 3 2 3" xfId="10255" xr:uid="{818731FB-E3C8-4544-9270-AE39ADF328A0}"/>
    <cellStyle name="Percent 3 2 3 2 3 2" xfId="11306" xr:uid="{1CD02A9B-9BCD-4B0A-8708-AB41A9B47B92}"/>
    <cellStyle name="Percent 3 2 3 2 3 2 2" xfId="12771" xr:uid="{08A24139-76CB-4F8A-AE50-9C120B71A1C8}"/>
    <cellStyle name="Percent 3 2 3 2 3 2 2 2" xfId="16344" xr:uid="{4ED9D0A7-9A8A-4EE6-9BDF-A10083472C53}"/>
    <cellStyle name="Percent 3 2 3 2 3 2 2 3" xfId="19871" xr:uid="{F404EBDC-4021-4524-8A57-B453E1BE7A33}"/>
    <cellStyle name="Percent 3 2 3 2 3 2 3" xfId="14902" xr:uid="{472C6A74-C473-4E70-908D-D8C665888DE5}"/>
    <cellStyle name="Percent 3 2 3 2 3 2 4" xfId="18429" xr:uid="{AA21C8D1-2F14-4AB9-B296-39076263BA48}"/>
    <cellStyle name="Percent 3 2 3 2 3 3" xfId="10882" xr:uid="{6222DA9E-AA35-4105-826C-EB29FC9A61EB}"/>
    <cellStyle name="Percent 3 2 3 2 3 3 2" xfId="12364" xr:uid="{EF0C940F-8319-4316-BC35-F2F79296588A}"/>
    <cellStyle name="Percent 3 2 3 2 3 3 2 2" xfId="15937" xr:uid="{F6A41707-DF62-45DD-9FCE-6E64295978A1}"/>
    <cellStyle name="Percent 3 2 3 2 3 3 2 3" xfId="19464" xr:uid="{E48DFDA0-6284-4966-A83A-75E972A1A9FA}"/>
    <cellStyle name="Percent 3 2 3 2 3 3 3" xfId="14510" xr:uid="{D858FEA3-5113-4746-B448-3CB66AFF6761}"/>
    <cellStyle name="Percent 3 2 3 2 3 3 4" xfId="18037" xr:uid="{2DF61648-31A6-4630-AA34-30CE2CE1C13B}"/>
    <cellStyle name="Percent 3 2 3 2 3 4" xfId="11872" xr:uid="{7F6C7896-2D7E-451D-82EE-1D17896D7B7A}"/>
    <cellStyle name="Percent 3 2 3 2 3 4 2" xfId="15450" xr:uid="{126B939B-0FF8-4DF2-AEB9-4D2173944505}"/>
    <cellStyle name="Percent 3 2 3 2 3 4 3" xfId="18977" xr:uid="{F8500E6E-68E4-4C49-A472-61FF7CAA0F88}"/>
    <cellStyle name="Percent 3 2 3 2 3 5" xfId="14046" xr:uid="{A8764123-268E-41ED-9C25-127BB7D044B1}"/>
    <cellStyle name="Percent 3 2 3 2 3 6" xfId="17573" xr:uid="{AB535681-CFDE-46BD-9DD0-4B2900EBA80B}"/>
    <cellStyle name="Percent 3 2 3 2 4" xfId="11162" xr:uid="{0CDD57E8-AE3F-489F-96FF-1FBB91CEB23E}"/>
    <cellStyle name="Percent 3 2 3 2 4 2" xfId="12627" xr:uid="{19E370BC-F264-4F66-8AA6-EB7BA1B80891}"/>
    <cellStyle name="Percent 3 2 3 2 4 2 2" xfId="16200" xr:uid="{EC39E730-F5AE-4584-9CAE-EE6DE1DDD2A3}"/>
    <cellStyle name="Percent 3 2 3 2 4 2 3" xfId="19727" xr:uid="{1E88FA23-30B8-4FC7-ACB0-D8A455DBD153}"/>
    <cellStyle name="Percent 3 2 3 2 4 3" xfId="14758" xr:uid="{AD46565F-999B-4C1E-9629-ED01FBDDEB3B}"/>
    <cellStyle name="Percent 3 2 3 2 4 4" xfId="18285" xr:uid="{835206CC-3108-475F-B247-A0323F34F936}"/>
    <cellStyle name="Percent 3 2 3 2 5" xfId="10735" xr:uid="{427A5846-AEAC-43D7-8396-77DE2DAB3771}"/>
    <cellStyle name="Percent 3 2 3 2 5 2" xfId="12220" xr:uid="{3E651231-A602-4220-BF72-9C2606B7551F}"/>
    <cellStyle name="Percent 3 2 3 2 5 2 2" xfId="15793" xr:uid="{7ABAED88-46A8-4695-AE3D-71555397FB4B}"/>
    <cellStyle name="Percent 3 2 3 2 5 2 3" xfId="19320" xr:uid="{D23E5072-0937-47AB-96D8-4A49F72C27A7}"/>
    <cellStyle name="Percent 3 2 3 2 5 3" xfId="14367" xr:uid="{77D1D721-25C6-40ED-B2B5-689A3A5F7A18}"/>
    <cellStyle name="Percent 3 2 3 2 5 4" xfId="17894" xr:uid="{3D92BC64-2A91-4062-BAA9-0ACF1D37B33E}"/>
    <cellStyle name="Percent 3 2 3 2 6" xfId="11471" xr:uid="{98DF491D-806F-42CC-BF03-489F9715E13C}"/>
    <cellStyle name="Percent 3 2 3 2 6 2" xfId="15066" xr:uid="{0C20A04A-BED9-4562-B45E-24AB74B9C764}"/>
    <cellStyle name="Percent 3 2 3 2 6 3" xfId="18593" xr:uid="{382FC682-4805-4D96-AAF1-48D69FF34FB1}"/>
    <cellStyle name="Percent 3 2 3 2 7" xfId="7205" xr:uid="{03632622-7574-4CC1-8654-BB7258EF5B1A}"/>
    <cellStyle name="Percent 3 2 3 2 7 2" xfId="13659" xr:uid="{9F73D346-38A4-46AF-B7DC-9EB29135D6AD}"/>
    <cellStyle name="Percent 3 2 3 2 7 3" xfId="17195" xr:uid="{FA31EEC2-8D9F-4A65-B39D-F54F5BD30564}"/>
    <cellStyle name="Percent 3 2 3 2 8" xfId="13410" xr:uid="{23B32ED4-C829-4E34-B014-DF400F4075BE}"/>
    <cellStyle name="Percent 3 2 3 2 9" xfId="16946" xr:uid="{8CD58A13-7B76-477F-889F-D2C265C60616}"/>
    <cellStyle name="Percent 3 2 3 3" xfId="727" xr:uid="{B35FBA4E-BC94-42DA-9397-AB6EA2752040}"/>
    <cellStyle name="Percent 3 2 3 3 2" xfId="1024" xr:uid="{9305D750-0887-4EF1-93E9-F2A98B3BD221}"/>
    <cellStyle name="Percent 3 2 3 3 2 2" xfId="2166" xr:uid="{330D726C-5487-422E-BFD0-449436142C8D}"/>
    <cellStyle name="Percent 3 2 3 3 2 2 2" xfId="3929" xr:uid="{F2C97634-B958-4CC7-84D9-7897E2FC6DB8}"/>
    <cellStyle name="Percent 3 2 3 3 2 2 2 2" xfId="16404" xr:uid="{9A3A6C8B-D4DA-48AE-8D88-75124EEDF93E}"/>
    <cellStyle name="Percent 3 2 3 3 2 2 2 3" xfId="19931" xr:uid="{8AB34C7D-FD90-4A5A-8DA4-E822CA666D63}"/>
    <cellStyle name="Percent 3 2 3 3 2 2 2 4" xfId="12831" xr:uid="{18A3CA53-8D53-448D-8F82-E04042F4F65E}"/>
    <cellStyle name="Percent 3 2 3 3 2 2 2 5" xfId="45954" xr:uid="{996B94E2-1EBC-4737-8753-A1849D094E8E}"/>
    <cellStyle name="Percent 3 2 3 3 2 2 3" xfId="5300" xr:uid="{73DD915D-8323-40F1-9B9E-B0678BA509E8}"/>
    <cellStyle name="Percent 3 2 3 3 2 2 3 2" xfId="14962" xr:uid="{8870C779-2CC0-4B5B-90AF-AA64A3614FD3}"/>
    <cellStyle name="Percent 3 2 3 3 2 2 3 3" xfId="47303" xr:uid="{E8223E08-CBDE-4766-B4C5-614C365B7B7E}"/>
    <cellStyle name="Percent 3 2 3 3 2 2 4" xfId="18489" xr:uid="{D62AC0A1-40D0-4443-A364-287A87999C2C}"/>
    <cellStyle name="Percent 3 2 3 3 2 2 5" xfId="11366" xr:uid="{E87219A2-C480-4DCA-8796-F0178861F7A6}"/>
    <cellStyle name="Percent 3 2 3 3 2 2 6" xfId="44213" xr:uid="{6DE69226-1554-4CED-BF5C-273F2FCE81FB}"/>
    <cellStyle name="Percent 3 2 3 3 2 3" xfId="1607" xr:uid="{D8FF0935-4F68-40D1-AE1B-7BC4512F91D4}"/>
    <cellStyle name="Percent 3 2 3 3 2 3 2" xfId="3414" xr:uid="{D761D936-CD61-44C8-A5E6-3F10F4B3AC8B}"/>
    <cellStyle name="Percent 3 2 3 3 2 3 2 2" xfId="15997" xr:uid="{5C424B8E-59B6-4EAF-9DD4-8B35ED33CDF5}"/>
    <cellStyle name="Percent 3 2 3 3 2 3 2 3" xfId="19524" xr:uid="{1A499A86-4DF0-4AE3-BD77-D66B084DF98D}"/>
    <cellStyle name="Percent 3 2 3 3 2 3 2 4" xfId="12424" xr:uid="{97D5897D-35A3-4CF2-B66E-D48F1672DC9C}"/>
    <cellStyle name="Percent 3 2 3 3 2 3 2 5" xfId="45439" xr:uid="{0C954C97-E325-4FEC-9F5C-4B752D86B83D}"/>
    <cellStyle name="Percent 3 2 3 3 2 3 3" xfId="14570" xr:uid="{ACEE50BA-7DEA-4AD3-AADB-7FC22E4F5158}"/>
    <cellStyle name="Percent 3 2 3 3 2 3 4" xfId="18097" xr:uid="{2CBB6DD7-BAB5-4525-B4F3-C9048D5A79CB}"/>
    <cellStyle name="Percent 3 2 3 3 2 3 5" xfId="10942" xr:uid="{398E3912-D9CC-4D93-83E7-851A8DB63A5B}"/>
    <cellStyle name="Percent 3 2 3 3 2 3 6" xfId="43698" xr:uid="{0675A9B0-ECD9-4A7F-8DDE-1B2895336DE5}"/>
    <cellStyle name="Percent 3 2 3 3 2 4" xfId="2836" xr:uid="{F62CCF9A-8BC8-4C94-A7BE-9E047F3816A4}"/>
    <cellStyle name="Percent 3 2 3 3 2 4 2" xfId="15472" xr:uid="{06E3EAED-946D-4FA5-A5AB-951103A98C6B}"/>
    <cellStyle name="Percent 3 2 3 3 2 4 3" xfId="18999" xr:uid="{E1518B11-C074-4C1E-82D6-CB9116E715DD}"/>
    <cellStyle name="Percent 3 2 3 3 2 4 4" xfId="11894" xr:uid="{45226D71-6F26-40E4-8CDA-2F1BD5F73992}"/>
    <cellStyle name="Percent 3 2 3 3 2 4 5" xfId="44861" xr:uid="{34BD3EE5-6912-48BB-9B27-2632B15D6EED}"/>
    <cellStyle name="Percent 3 2 3 3 2 5" xfId="4785" xr:uid="{A1756EEB-9A2D-4C80-AD86-93205F9334BB}"/>
    <cellStyle name="Percent 3 2 3 3 2 5 2" xfId="14068" xr:uid="{65D25BAA-C226-4FE0-839B-DDB96C690BA7}"/>
    <cellStyle name="Percent 3 2 3 3 2 5 3" xfId="46788" xr:uid="{6DF9690F-C71A-4DD1-8678-07A6552F4DF6}"/>
    <cellStyle name="Percent 3 2 3 3 2 6" xfId="5811" xr:uid="{023324A5-0C11-4DFD-ABE7-8F2DC689EBD5}"/>
    <cellStyle name="Percent 3 2 3 3 2 6 2" xfId="17595" xr:uid="{710C11D9-CC27-4B2E-B232-449BFBFA474D}"/>
    <cellStyle name="Percent 3 2 3 3 2 6 3" xfId="47809" xr:uid="{4BEE87B0-47E1-478C-8023-E99C7961D8CD}"/>
    <cellStyle name="Percent 3 2 3 3 2 7" xfId="10285" xr:uid="{3ADF52ED-5C1A-41F2-8A3C-3E75DD43FBD7}"/>
    <cellStyle name="Percent 3 2 3 3 2 8" xfId="43120" xr:uid="{8290D72B-E155-4ACA-AF06-761725E91411}"/>
    <cellStyle name="Percent 3 2 3 3 3" xfId="1915" xr:uid="{F721C08A-65E3-44C1-88B8-B79C6637E68D}"/>
    <cellStyle name="Percent 3 2 3 3 3 2" xfId="3680" xr:uid="{24F861C5-4FA7-4FA2-B5CB-ADB75D847771}"/>
    <cellStyle name="Percent 3 2 3 3 3 2 2" xfId="16280" xr:uid="{0819B9B0-17A9-47DE-9564-8FAD216841C4}"/>
    <cellStyle name="Percent 3 2 3 3 3 2 3" xfId="19807" xr:uid="{C163EAC3-0D86-42EB-9B59-D3C2AE7703BD}"/>
    <cellStyle name="Percent 3 2 3 3 3 2 4" xfId="12707" xr:uid="{5CAEC905-1B94-4884-99A0-66157A1DFE54}"/>
    <cellStyle name="Percent 3 2 3 3 3 2 5" xfId="45705" xr:uid="{CF8AA1FA-2590-413B-A0D9-DF69B514916D}"/>
    <cellStyle name="Percent 3 2 3 3 3 3" xfId="5051" xr:uid="{AF35E012-FC35-42D7-A576-6494378C5BC4}"/>
    <cellStyle name="Percent 3 2 3 3 3 3 2" xfId="14838" xr:uid="{F484A821-A39D-42E6-9C27-DC7AD84BF629}"/>
    <cellStyle name="Percent 3 2 3 3 3 3 3" xfId="47054" xr:uid="{4EB9C77A-31A7-424B-BF66-B2F0A9B9A93C}"/>
    <cellStyle name="Percent 3 2 3 3 3 4" xfId="18365" xr:uid="{DDA62D8F-4EEB-431A-86BB-2014AA6ADF4E}"/>
    <cellStyle name="Percent 3 2 3 3 3 5" xfId="11242" xr:uid="{C17C0558-896C-41D1-BD80-2ABCD506E106}"/>
    <cellStyle name="Percent 3 2 3 3 3 6" xfId="43964" xr:uid="{F12E9DDC-2BF7-4C21-937A-A2585D609AD5}"/>
    <cellStyle name="Percent 3 2 3 3 4" xfId="1351" xr:uid="{1419DF9E-DFFF-46FD-8599-63C8CB518674}"/>
    <cellStyle name="Percent 3 2 3 3 4 2" xfId="3158" xr:uid="{AE30069F-C925-46C7-90CE-1B182AE6FEFC}"/>
    <cellStyle name="Percent 3 2 3 3 4 2 2" xfId="15873" xr:uid="{DD9918BA-22BC-4BE0-9D80-2A35712EFC64}"/>
    <cellStyle name="Percent 3 2 3 3 4 2 3" xfId="19400" xr:uid="{E7760EAB-CA98-49AD-8BD9-E0B2E0A9558F}"/>
    <cellStyle name="Percent 3 2 3 3 4 2 4" xfId="12300" xr:uid="{9F4A316E-06F0-4509-B306-8972BC5F7F9B}"/>
    <cellStyle name="Percent 3 2 3 3 4 2 5" xfId="45183" xr:uid="{06EA9B8B-F43E-48F7-BB60-468888D65EB1}"/>
    <cellStyle name="Percent 3 2 3 3 4 3" xfId="14446" xr:uid="{37057DBD-92D8-44EC-83A1-DAC0487FB9F8}"/>
    <cellStyle name="Percent 3 2 3 3 4 4" xfId="17973" xr:uid="{A22AB8C4-6A93-497C-949D-92010D931B88}"/>
    <cellStyle name="Percent 3 2 3 3 4 5" xfId="10814" xr:uid="{8F87B42A-8F01-4E22-8458-91FA9ECC6437}"/>
    <cellStyle name="Percent 3 2 3 3 4 6" xfId="43442" xr:uid="{76BF2EB1-5B08-4218-8374-F4A1E300AFDC}"/>
    <cellStyle name="Percent 3 2 3 3 5" xfId="2581" xr:uid="{4BD295AB-F88C-4647-8132-0610ACE7AF0C}"/>
    <cellStyle name="Percent 3 2 3 3 5 2" xfId="15126" xr:uid="{B46CB4F7-EBD7-4995-8D96-5F9FA877FA90}"/>
    <cellStyle name="Percent 3 2 3 3 5 3" xfId="18653" xr:uid="{6758C1C5-B92A-444A-835D-C66AA117601E}"/>
    <cellStyle name="Percent 3 2 3 3 5 4" xfId="11531" xr:uid="{C325DBEC-42AF-4655-9F40-95F87F3A657E}"/>
    <cellStyle name="Percent 3 2 3 3 5 5" xfId="44606" xr:uid="{E1BAF57F-E9A7-4B74-8058-96C0301A6FB4}"/>
    <cellStyle name="Percent 3 2 3 3 6" xfId="4529" xr:uid="{1C05DAF3-FD4D-45D6-A33B-3F05F1D51DE2}"/>
    <cellStyle name="Percent 3 2 3 3 6 2" xfId="13739" xr:uid="{DCAB5A8C-C43B-41F5-9A99-E2540C277430}"/>
    <cellStyle name="Percent 3 2 3 3 6 3" xfId="46532" xr:uid="{B8366500-9753-4ED2-9B5A-AE533E472723}"/>
    <cellStyle name="Percent 3 2 3 3 7" xfId="5810" xr:uid="{0F7C1797-4774-473F-9856-FF5F9A276F57}"/>
    <cellStyle name="Percent 3 2 3 3 7 2" xfId="17275" xr:uid="{C184A553-BFB1-4800-BC16-10152227E21B}"/>
    <cellStyle name="Percent 3 2 3 3 7 3" xfId="47808" xr:uid="{7BD62A31-6FE3-4753-870E-53703CEDD977}"/>
    <cellStyle name="Percent 3 2 3 3 8" xfId="7305" xr:uid="{1CD3DAE2-3338-47EC-BBB3-4FD82B3529E1}"/>
    <cellStyle name="Percent 3 2 3 3 9" xfId="42865" xr:uid="{C7B470D6-ECD1-4438-9AD0-6682381931DB}"/>
    <cellStyle name="Percent 3 2 3 4" xfId="6911" xr:uid="{E33A162F-2636-4EC4-89AA-A65D7C98F116}"/>
    <cellStyle name="Percent 3 2 3 4 2" xfId="10272" xr:uid="{04F92371-8BFA-43D7-8C47-ECC0932BB4A4}"/>
    <cellStyle name="Percent 3 2 3 4 2 2" xfId="11342" xr:uid="{EDD05477-28FF-40E5-8B79-69F76D79EBBA}"/>
    <cellStyle name="Percent 3 2 3 4 2 2 2" xfId="12807" xr:uid="{D2C0188F-86FB-4362-A6EB-78A390E40029}"/>
    <cellStyle name="Percent 3 2 3 4 2 2 2 2" xfId="16380" xr:uid="{E1090181-C8A9-4A4D-9333-20C54167B22E}"/>
    <cellStyle name="Percent 3 2 3 4 2 2 2 3" xfId="19907" xr:uid="{728DA5BC-F6E7-4BCC-880D-7551CED63ABA}"/>
    <cellStyle name="Percent 3 2 3 4 2 2 3" xfId="14938" xr:uid="{AF55AF77-71E3-445D-A2CE-E50C156DAEB0}"/>
    <cellStyle name="Percent 3 2 3 4 2 2 4" xfId="18465" xr:uid="{1FF09241-1E99-46C6-97B7-4ADF4849AFA3}"/>
    <cellStyle name="Percent 3 2 3 4 2 3" xfId="11885" xr:uid="{38DB877B-E4D6-4122-8619-1C82839AE141}"/>
    <cellStyle name="Percent 3 2 3 4 2 3 2" xfId="15463" xr:uid="{E3283C02-5A1D-41B6-933C-643D1B7F3FD6}"/>
    <cellStyle name="Percent 3 2 3 4 2 3 3" xfId="18990" xr:uid="{B5AC7384-B955-4FFC-BB60-5C3AE8AC92E5}"/>
    <cellStyle name="Percent 3 2 3 4 2 4" xfId="14059" xr:uid="{09CD4733-ABF0-42D7-BA48-EE8B8E25DD5D}"/>
    <cellStyle name="Percent 3 2 3 4 2 5" xfId="17586" xr:uid="{151FB69F-8479-4092-B1BF-E594B03BB213}"/>
    <cellStyle name="Percent 3 2 3 4 3" xfId="10918" xr:uid="{551946B2-FC98-49E7-8BDD-CDB68673215F}"/>
    <cellStyle name="Percent 3 2 3 4 3 2" xfId="12400" xr:uid="{4793FDCE-79DB-4E2C-AE13-729074156444}"/>
    <cellStyle name="Percent 3 2 3 4 3 2 2" xfId="15973" xr:uid="{8F83B9C6-BAC5-4538-8FB6-B12156AA7685}"/>
    <cellStyle name="Percent 3 2 3 4 3 2 3" xfId="19500" xr:uid="{01C794D8-BB1C-4DCD-847F-1C87E4EF8456}"/>
    <cellStyle name="Percent 3 2 3 4 3 3" xfId="14546" xr:uid="{03F8DB5C-6E18-43C2-BF85-3A6DB7EC5C53}"/>
    <cellStyle name="Percent 3 2 3 4 3 4" xfId="18073" xr:uid="{1836019C-9126-4253-9450-46D337762EB7}"/>
    <cellStyle name="Percent 3 2 3 4 4" xfId="11507" xr:uid="{2E2B6B38-D43D-4836-990E-FEF34A09AEC3}"/>
    <cellStyle name="Percent 3 2 3 4 4 2" xfId="15102" xr:uid="{33282704-912C-4716-9CC8-959B5F921527}"/>
    <cellStyle name="Percent 3 2 3 4 4 3" xfId="18629" xr:uid="{8793C142-4776-47F9-8E9B-BCC4E9C7A658}"/>
    <cellStyle name="Percent 3 2 3 4 5" xfId="13442" xr:uid="{ED9BC972-1600-430C-9D0C-05137FD93E9B}"/>
    <cellStyle name="Percent 3 2 3 4 6" xfId="16978" xr:uid="{F3874AB0-08A1-4E72-803E-C9F18B7A5592}"/>
    <cellStyle name="Percent 3 2 3 5" xfId="9574" xr:uid="{0CA143F2-B5B4-4DEE-A5D1-2BE217A37903}"/>
    <cellStyle name="Percent 3 2 3 5 2" xfId="11282" xr:uid="{1EB3E242-CFD0-4610-85AE-687F597BF65C}"/>
    <cellStyle name="Percent 3 2 3 5 2 2" xfId="12747" xr:uid="{B8709DF1-C081-467E-8B86-B522F797A45D}"/>
    <cellStyle name="Percent 3 2 3 5 2 2 2" xfId="16320" xr:uid="{B220C126-AB99-451F-B125-DBAD034A616B}"/>
    <cellStyle name="Percent 3 2 3 5 2 2 3" xfId="19847" xr:uid="{F83D2517-17AB-4522-916F-08DD3084354A}"/>
    <cellStyle name="Percent 3 2 3 5 2 3" xfId="14878" xr:uid="{4D35FE77-F83C-4B4C-9B92-4B97234F50ED}"/>
    <cellStyle name="Percent 3 2 3 5 2 4" xfId="18405" xr:uid="{A14263C7-B2A8-49F6-8995-F376D2FC5FD8}"/>
    <cellStyle name="Percent 3 2 3 5 3" xfId="10858" xr:uid="{F27824BB-228D-4DDB-95C9-8C99B0B81AB1}"/>
    <cellStyle name="Percent 3 2 3 5 3 2" xfId="12340" xr:uid="{304C80F6-FAE7-41D5-8750-5AF81267814C}"/>
    <cellStyle name="Percent 3 2 3 5 3 2 2" xfId="15913" xr:uid="{472A2C1E-963A-41B0-9313-1CE020D3F0FF}"/>
    <cellStyle name="Percent 3 2 3 5 3 2 3" xfId="19440" xr:uid="{2CB0AAAD-D083-4CCB-8245-F195F9DAF36B}"/>
    <cellStyle name="Percent 3 2 3 5 3 3" xfId="14486" xr:uid="{0A61FD4B-2463-4730-9D41-790C0124EAE5}"/>
    <cellStyle name="Percent 3 2 3 5 3 4" xfId="18013" xr:uid="{C4443703-A530-4697-BCDF-6A547E299C22}"/>
    <cellStyle name="Percent 3 2 3 6" xfId="11096" xr:uid="{CF551E24-B94F-4B06-BF21-897ABC766869}"/>
    <cellStyle name="Percent 3 2 3 6 2" xfId="12547" xr:uid="{08BE86F0-D7B4-403E-A2F7-26DB3C556317}"/>
    <cellStyle name="Percent 3 2 3 6 2 2" xfId="16120" xr:uid="{5C769ECD-B5AB-495E-80F9-9FAA45BBF4D2}"/>
    <cellStyle name="Percent 3 2 3 6 2 3" xfId="19647" xr:uid="{AADFA7CE-9A73-44AB-8DF7-325A6AE25AE5}"/>
    <cellStyle name="Percent 3 2 3 6 3" xfId="14692" xr:uid="{8FD6866A-0A5D-433E-A26E-7F7DEA697205}"/>
    <cellStyle name="Percent 3 2 3 6 4" xfId="18219" xr:uid="{4769F495-64D0-409D-A98F-7377B7343CE9}"/>
    <cellStyle name="Percent 3 2 3 7" xfId="10667" xr:uid="{B5D2C03F-A0D2-4E05-8B24-7BD66C77A615}"/>
    <cellStyle name="Percent 3 2 3 7 2" xfId="12147" xr:uid="{061CE46D-68BE-4A03-8CA0-EB51B078C788}"/>
    <cellStyle name="Percent 3 2 3 7 2 2" xfId="15720" xr:uid="{FF2DDD19-990A-401E-B509-A00055F545B6}"/>
    <cellStyle name="Percent 3 2 3 7 2 3" xfId="19247" xr:uid="{68FD70C6-C7F3-4C35-90B2-E87FB1685666}"/>
    <cellStyle name="Percent 3 2 3 7 3" xfId="14299" xr:uid="{CC3DDBDD-F958-4067-B99D-E15C532CB74C}"/>
    <cellStyle name="Percent 3 2 3 7 4" xfId="17826" xr:uid="{898EB4C0-C3BB-41CF-92AD-3D989351DD11}"/>
    <cellStyle name="Percent 3 2 3 8" xfId="11447" xr:uid="{21BE9F8B-FAFC-4F3B-8BD7-F7021FA081E3}"/>
    <cellStyle name="Percent 3 2 3 8 2" xfId="15042" xr:uid="{53C70CE6-D210-462E-9542-9DE84642504E}"/>
    <cellStyle name="Percent 3 2 3 8 3" xfId="18569" xr:uid="{6D0E481A-1EE9-446A-B1F0-21BC09AF8B2A}"/>
    <cellStyle name="Percent 3 2 3 9" xfId="13114" xr:uid="{6FB12FD5-9E50-4652-8D0F-77B6CB2FE372}"/>
    <cellStyle name="Percent 3 2 4" xfId="779" xr:uid="{E15280FE-9448-48EE-AE8B-BD5FC5D401C4}"/>
    <cellStyle name="Percent 3 2 4 10" xfId="6868" xr:uid="{38FD06EB-A146-4E05-8A2B-DE027B21BDC9}"/>
    <cellStyle name="Percent 3 2 4 2" xfId="6922" xr:uid="{A48BBCB5-1524-4AD7-B61D-ED087B7E3F0D}"/>
    <cellStyle name="Percent 3 2 4 2 2" xfId="10338" xr:uid="{A7B33EBB-FA92-46E4-8FEF-1AEDF0E78780}"/>
    <cellStyle name="Percent 3 2 4 2 2 2" xfId="11374" xr:uid="{44A14DC5-579F-4519-99DB-636B304E3D6D}"/>
    <cellStyle name="Percent 3 2 4 2 2 2 2" xfId="12839" xr:uid="{34669573-3599-4880-B0BE-52548C6CFA2B}"/>
    <cellStyle name="Percent 3 2 4 2 2 2 2 2" xfId="16412" xr:uid="{EE9A74A3-7F00-4838-8418-3A37CF14FC24}"/>
    <cellStyle name="Percent 3 2 4 2 2 2 2 3" xfId="19939" xr:uid="{B7F9BECB-9162-4AC0-A90D-69991F4F2F71}"/>
    <cellStyle name="Percent 3 2 4 2 2 2 3" xfId="14970" xr:uid="{1433FB1A-7B45-4E8A-A5DD-F38CF0A607A0}"/>
    <cellStyle name="Percent 3 2 4 2 2 2 4" xfId="18497" xr:uid="{A929A4EB-E490-4602-B27E-9E35CA2662F7}"/>
    <cellStyle name="Percent 3 2 4 2 2 3" xfId="11926" xr:uid="{6974D430-EFEE-4E95-BA0F-365025210B04}"/>
    <cellStyle name="Percent 3 2 4 2 2 3 2" xfId="15504" xr:uid="{3E01C7D1-8A30-4FDC-A3E6-761FEE126F94}"/>
    <cellStyle name="Percent 3 2 4 2 2 3 3" xfId="19031" xr:uid="{DC99D07B-BC17-4553-BC47-4CEBB34DB091}"/>
    <cellStyle name="Percent 3 2 4 2 2 4" xfId="14100" xr:uid="{19D6E3C4-CB84-4C1C-A463-13D305D25BFE}"/>
    <cellStyle name="Percent 3 2 4 2 2 5" xfId="17627" xr:uid="{D69EE13A-F9D1-4C98-A74F-761C0AD3EBFE}"/>
    <cellStyle name="Percent 3 2 4 2 3" xfId="10950" xr:uid="{E3199196-42E9-4903-9C6E-FD63CCE7AD74}"/>
    <cellStyle name="Percent 3 2 4 2 3 2" xfId="12432" xr:uid="{F9CBA8A3-9A56-4763-8938-472C71DBD4BD}"/>
    <cellStyle name="Percent 3 2 4 2 3 2 2" xfId="16005" xr:uid="{D5C7FCD6-BC20-40F3-AEEF-70ADE4357519}"/>
    <cellStyle name="Percent 3 2 4 2 3 2 3" xfId="19532" xr:uid="{2274247E-0B0A-4969-A5B2-7EC6D78B62D4}"/>
    <cellStyle name="Percent 3 2 4 2 3 3" xfId="14578" xr:uid="{7A573AFC-6A1C-4EF1-8E33-68D2DB6B76FD}"/>
    <cellStyle name="Percent 3 2 4 2 3 4" xfId="18105" xr:uid="{4BA0CCB9-BD4C-440C-989C-51AA369A175A}"/>
    <cellStyle name="Percent 3 2 4 2 4" xfId="11539" xr:uid="{2D79A4FD-1EA5-4774-A9D6-D4832A82CD36}"/>
    <cellStyle name="Percent 3 2 4 2 4 2" xfId="15134" xr:uid="{A34361EC-5BB6-4C28-B42F-893C20FF654A}"/>
    <cellStyle name="Percent 3 2 4 2 4 3" xfId="18661" xr:uid="{45E0720B-9490-449C-9746-91268D628EBD}"/>
    <cellStyle name="Percent 3 2 4 2 5" xfId="13452" xr:uid="{28F5C643-53C1-4526-BD7D-8C71435C5B98}"/>
    <cellStyle name="Percent 3 2 4 2 6" xfId="16988" xr:uid="{EAA3280D-A8B9-495E-8AED-A70ED65AD70C}"/>
    <cellStyle name="Percent 3 2 4 3" xfId="9442" xr:uid="{92421B85-F9A8-477D-AD31-87290F7C9AA9}"/>
    <cellStyle name="Percent 3 2 4 3 2" xfId="11290" xr:uid="{97C3B979-2129-4FE1-A4F0-C1FD948A9B6B}"/>
    <cellStyle name="Percent 3 2 4 3 2 2" xfId="12755" xr:uid="{88B598F8-9227-4958-9C98-417EC641C015}"/>
    <cellStyle name="Percent 3 2 4 3 2 2 2" xfId="16328" xr:uid="{B70796B2-C09B-4113-9452-47841635B801}"/>
    <cellStyle name="Percent 3 2 4 3 2 2 3" xfId="19855" xr:uid="{5A3A73E5-48B5-40D0-B913-6195FAEF7F42}"/>
    <cellStyle name="Percent 3 2 4 3 2 3" xfId="14886" xr:uid="{8F87078E-002C-4E3B-AA14-1DF4D2EE4F14}"/>
    <cellStyle name="Percent 3 2 4 3 2 4" xfId="18413" xr:uid="{4C49EFC6-94F3-4A5E-BA8A-DC8FA8979D44}"/>
    <cellStyle name="Percent 3 2 4 3 3" xfId="10866" xr:uid="{B14F60B2-3D17-4ED3-9C5F-627632F82DB6}"/>
    <cellStyle name="Percent 3 2 4 3 3 2" xfId="12348" xr:uid="{22CC9402-886D-4E71-A522-36F514543523}"/>
    <cellStyle name="Percent 3 2 4 3 3 2 2" xfId="15921" xr:uid="{6B9278D7-522A-4D3F-B9E6-F04AAD388EA2}"/>
    <cellStyle name="Percent 3 2 4 3 3 2 3" xfId="19448" xr:uid="{E781483A-3A2A-411C-ACEC-B6EAB300005F}"/>
    <cellStyle name="Percent 3 2 4 3 3 3" xfId="14494" xr:uid="{CC6589CC-AF32-4F77-B774-2DC7D37AD9FA}"/>
    <cellStyle name="Percent 3 2 4 3 3 4" xfId="18021" xr:uid="{96F4E0D8-5879-498C-A685-ACBDE604AB97}"/>
    <cellStyle name="Percent 3 2 4 3 4" xfId="21900" xr:uid="{1CA0C3B5-338D-4C4D-BF35-47E6B016B1D2}"/>
    <cellStyle name="Percent 3 2 4 3 4 2" xfId="29898" xr:uid="{AD6A78F8-163B-448A-B8CA-1370051DBC7C}"/>
    <cellStyle name="Percent 3 2 4 3 5" xfId="27969" xr:uid="{9746BE42-83BA-46D5-9335-603CF1A3BBA1}"/>
    <cellStyle name="Percent 3 2 4 3 6" xfId="37266" xr:uid="{82B48D90-C1A4-443D-B3AD-F721439E1D2A}"/>
    <cellStyle name="Percent 3 2 4 4" xfId="11119" xr:uid="{50663467-ABD8-47A3-B721-A798549EFBC2}"/>
    <cellStyle name="Percent 3 2 4 4 2" xfId="12571" xr:uid="{85B027D5-B232-4EA6-AB08-76ADD0B1A09F}"/>
    <cellStyle name="Percent 3 2 4 4 2 2" xfId="16144" xr:uid="{97C72A65-26CF-4B5C-BDC2-FD9474863EA3}"/>
    <cellStyle name="Percent 3 2 4 4 2 3" xfId="19671" xr:uid="{97E12F62-8659-44D9-9306-C6A7C8E2CFC5}"/>
    <cellStyle name="Percent 3 2 4 4 3" xfId="14715" xr:uid="{C3BA0740-FF14-40ED-936E-1DC4E02F6A89}"/>
    <cellStyle name="Percent 3 2 4 4 4" xfId="18242" xr:uid="{CB4FBE6E-4B82-4023-B566-F563855F85CA}"/>
    <cellStyle name="Percent 3 2 4 5" xfId="10691" xr:uid="{98BEAEA5-704D-4DAE-AD7F-2CAD9093DB6D}"/>
    <cellStyle name="Percent 3 2 4 5 2" xfId="12171" xr:uid="{F78C72E7-E54B-4F08-B77D-59755BFD19B6}"/>
    <cellStyle name="Percent 3 2 4 5 2 2" xfId="15744" xr:uid="{A4CD15E6-AEA9-41FA-AC23-60B92778D5A9}"/>
    <cellStyle name="Percent 3 2 4 5 2 3" xfId="19271" xr:uid="{785F907F-40BB-47FF-869D-1EE6F2AF5F8E}"/>
    <cellStyle name="Percent 3 2 4 5 3" xfId="14323" xr:uid="{DDD259A5-8302-47E4-99F8-71DFA0E1BC3A}"/>
    <cellStyle name="Percent 3 2 4 5 4" xfId="17850" xr:uid="{7B8C1E29-A761-493F-A87F-9F0B3C8DAA53}"/>
    <cellStyle name="Percent 3 2 4 6" xfId="11455" xr:uid="{5F0163DE-7B7F-4232-92F6-BE72C5C5CD0D}"/>
    <cellStyle name="Percent 3 2 4 6 2" xfId="15050" xr:uid="{124FA84E-4054-40BE-870A-B16427507009}"/>
    <cellStyle name="Percent 3 2 4 6 3" xfId="18577" xr:uid="{2D8CB9A3-5ED2-400C-9454-D63D3754A2AC}"/>
    <cellStyle name="Percent 3 2 4 7" xfId="7188" xr:uid="{5F1316F0-C3EE-4BA7-A5F1-C1791301A46A}"/>
    <cellStyle name="Percent 3 2 4 7 2" xfId="13648" xr:uid="{77B36299-6AAB-4347-8100-CD420DCDC976}"/>
    <cellStyle name="Percent 3 2 4 7 3" xfId="17184" xr:uid="{EB223B8F-6F85-4156-B9D8-E924320AB09F}"/>
    <cellStyle name="Percent 3 2 4 8" xfId="13408" xr:uid="{FA3DEFA9-F8CF-4A1F-AB13-B6C12DDFF067}"/>
    <cellStyle name="Percent 3 2 4 9" xfId="16944" xr:uid="{F3CC5622-B6A9-42AD-9A33-EBDA63C012D0}"/>
    <cellStyle name="Percent 3 2 5" xfId="725" xr:uid="{E153016A-EEA1-4384-84A3-A29839E802B2}"/>
    <cellStyle name="Percent 3 2 5 2" xfId="1022" xr:uid="{2DEC6425-DA16-42FB-86F8-1D4DC47C0369}"/>
    <cellStyle name="Percent 3 2 5 2 2" xfId="2164" xr:uid="{D14857A3-5122-4B2E-9D95-30B4A8CBFBD9}"/>
    <cellStyle name="Percent 3 2 5 2 2 2" xfId="3927" xr:uid="{D6511D44-7688-4AF6-8326-60843FF92058}"/>
    <cellStyle name="Percent 3 2 5 2 2 2 2" xfId="16388" xr:uid="{38356DB5-B757-4F02-9F49-D7DC03407E8B}"/>
    <cellStyle name="Percent 3 2 5 2 2 2 3" xfId="19915" xr:uid="{65788E84-2DAB-4DA2-81DE-C421DBD05FA4}"/>
    <cellStyle name="Percent 3 2 5 2 2 2 4" xfId="12815" xr:uid="{9303B415-EC38-4CF8-8033-9D5F7B1AE8C4}"/>
    <cellStyle name="Percent 3 2 5 2 2 2 5" xfId="45952" xr:uid="{9C067920-862B-4A9D-A8ED-652C19E6524F}"/>
    <cellStyle name="Percent 3 2 5 2 2 3" xfId="5298" xr:uid="{F7301288-A7C7-4328-AEDA-CFC26EA70957}"/>
    <cellStyle name="Percent 3 2 5 2 2 3 2" xfId="14946" xr:uid="{A5D6999D-0A90-4A6A-9F60-A669B2545F14}"/>
    <cellStyle name="Percent 3 2 5 2 2 3 3" xfId="47301" xr:uid="{DC30013E-A867-4A30-92E9-3AC442CB52FE}"/>
    <cellStyle name="Percent 3 2 5 2 2 4" xfId="18473" xr:uid="{D8AFC391-EB86-4BA0-A180-D6E9E8460688}"/>
    <cellStyle name="Percent 3 2 5 2 2 5" xfId="11350" xr:uid="{5E86B3F7-0EEE-4480-8F5B-A4286923FF1B}"/>
    <cellStyle name="Percent 3 2 5 2 2 6" xfId="44211" xr:uid="{945C1BDA-A7D8-486C-8FA0-6A026090E64F}"/>
    <cellStyle name="Percent 3 2 5 2 3" xfId="1605" xr:uid="{F2AE74E5-CDDA-4715-BF48-DE61B34D00AF}"/>
    <cellStyle name="Percent 3 2 5 2 3 2" xfId="3412" xr:uid="{E48096E5-E9E2-4F48-8E5C-CBBA11DEBF9D}"/>
    <cellStyle name="Percent 3 2 5 2 3 2 2" xfId="15981" xr:uid="{3DEDD169-DF71-44C6-B3C0-634442FFE8D4}"/>
    <cellStyle name="Percent 3 2 5 2 3 2 3" xfId="19508" xr:uid="{0C493A1D-7723-4890-9904-4CF25C3BCAB2}"/>
    <cellStyle name="Percent 3 2 5 2 3 2 4" xfId="12408" xr:uid="{13FB424D-FCF7-47D8-B0AC-D2CEF54C72D3}"/>
    <cellStyle name="Percent 3 2 5 2 3 2 5" xfId="45437" xr:uid="{89690B18-C31A-4D11-8A5C-E919AEEF13EB}"/>
    <cellStyle name="Percent 3 2 5 2 3 3" xfId="14554" xr:uid="{F2E88AA1-F56A-4754-B16D-D58A255F7FD3}"/>
    <cellStyle name="Percent 3 2 5 2 3 4" xfId="18081" xr:uid="{4C14124C-65DE-4DE7-8BC2-AA5D24BEBB83}"/>
    <cellStyle name="Percent 3 2 5 2 3 5" xfId="10926" xr:uid="{3DE3BFF8-1FCA-4C8C-ADF8-F623C5F737B6}"/>
    <cellStyle name="Percent 3 2 5 2 3 6" xfId="43696" xr:uid="{D9F3D0DD-4BC6-428E-B22B-3F8145E64EA2}"/>
    <cellStyle name="Percent 3 2 5 2 4" xfId="2834" xr:uid="{36978593-0A7E-40AE-BC49-FA16CC539F4B}"/>
    <cellStyle name="Percent 3 2 5 2 4 2" xfId="15622" xr:uid="{C1710523-AAB4-4AE2-A548-7829BCCE1F32}"/>
    <cellStyle name="Percent 3 2 5 2 4 3" xfId="19149" xr:uid="{BC4CAB1F-A158-483F-B816-4CA336E45BCE}"/>
    <cellStyle name="Percent 3 2 5 2 4 4" xfId="12044" xr:uid="{C598359D-F03A-45F0-B73A-418F38ACFBD1}"/>
    <cellStyle name="Percent 3 2 5 2 4 5" xfId="44859" xr:uid="{ADD87E9F-6581-4132-A8C3-E9E9D6C9D0FB}"/>
    <cellStyle name="Percent 3 2 5 2 5" xfId="4783" xr:uid="{159387A6-7441-49C3-BF03-57EC37E06625}"/>
    <cellStyle name="Percent 3 2 5 2 5 2" xfId="14214" xr:uid="{330BD871-877C-4A2D-AA01-0F841BD1604E}"/>
    <cellStyle name="Percent 3 2 5 2 5 3" xfId="46786" xr:uid="{993B63F3-8FB3-48C0-9399-8D55C2D19FA5}"/>
    <cellStyle name="Percent 3 2 5 2 6" xfId="5813" xr:uid="{B538747A-D288-463A-B472-F79B64FD901E}"/>
    <cellStyle name="Percent 3 2 5 2 6 2" xfId="17741" xr:uid="{738BDF15-FCAB-4151-AA28-880A93BACD8D}"/>
    <cellStyle name="Percent 3 2 5 2 6 3" xfId="47811" xr:uid="{1CF38346-F1CA-4DE4-8190-69BE4E7DEC3D}"/>
    <cellStyle name="Percent 3 2 5 2 7" xfId="10532" xr:uid="{DB759688-BED9-46F5-B385-170E11607217}"/>
    <cellStyle name="Percent 3 2 5 2 8" xfId="43118" xr:uid="{B868D320-B324-413B-BE74-0DE4B3277361}"/>
    <cellStyle name="Percent 3 2 5 3" xfId="1913" xr:uid="{F721AF5B-DA8D-4D33-8B1A-D12182D8CEAB}"/>
    <cellStyle name="Percent 3 2 5 3 2" xfId="3678" xr:uid="{FB2E8E23-CC86-467A-9D23-578A85E5B2C6}"/>
    <cellStyle name="Percent 3 2 5 3 2 2" xfId="16224" xr:uid="{3EF03F2F-A447-4843-8B31-3FC70E963B00}"/>
    <cellStyle name="Percent 3 2 5 3 2 3" xfId="19751" xr:uid="{50C6F761-1A31-4516-80C8-DCB82876CAF6}"/>
    <cellStyle name="Percent 3 2 5 3 2 4" xfId="12651" xr:uid="{1DC295B5-0C99-4034-A8DE-54FACFF10F32}"/>
    <cellStyle name="Percent 3 2 5 3 2 5" xfId="45703" xr:uid="{CE5645B5-DBD1-43BA-8C65-FDF7D76C9644}"/>
    <cellStyle name="Percent 3 2 5 3 3" xfId="5049" xr:uid="{5F8049E3-0AA8-4EB3-90A8-F237D2066AA2}"/>
    <cellStyle name="Percent 3 2 5 3 3 2" xfId="14782" xr:uid="{A6096B6E-20E6-4054-B741-C0552E888D5F}"/>
    <cellStyle name="Percent 3 2 5 3 3 3" xfId="47052" xr:uid="{2F10833C-B5A3-40F9-B495-85C1562E9E78}"/>
    <cellStyle name="Percent 3 2 5 3 4" xfId="18309" xr:uid="{A2E1D044-2E03-4317-A3F5-FDC4807EADDF}"/>
    <cellStyle name="Percent 3 2 5 3 5" xfId="11186" xr:uid="{2E30D7ED-5C01-42AA-ACDB-5FAFB7D538CC}"/>
    <cellStyle name="Percent 3 2 5 3 6" xfId="43962" xr:uid="{E35514DE-C243-49A4-ADCC-FC6EFBE4743E}"/>
    <cellStyle name="Percent 3 2 5 4" xfId="1349" xr:uid="{CE0DD677-FEEB-4AD0-A129-E124FB9DD055}"/>
    <cellStyle name="Percent 3 2 5 4 2" xfId="3156" xr:uid="{662B9A7D-C2E2-4840-8653-8E2205F2318E}"/>
    <cellStyle name="Percent 3 2 5 4 2 2" xfId="15817" xr:uid="{2511D686-0DE1-462D-A9A0-9FBE329E727D}"/>
    <cellStyle name="Percent 3 2 5 4 2 3" xfId="19344" xr:uid="{4F3C220F-2146-4CF2-A56D-CB7214462542}"/>
    <cellStyle name="Percent 3 2 5 4 2 4" xfId="12244" xr:uid="{8BFE1E1C-A80F-4BF2-A259-5FB8E598BFBA}"/>
    <cellStyle name="Percent 3 2 5 4 2 5" xfId="45181" xr:uid="{AEBC4D5B-FBF1-44F7-BFFC-795A79FC9768}"/>
    <cellStyle name="Percent 3 2 5 4 3" xfId="14391" xr:uid="{E94E778D-EB26-4C17-A86B-F4861BD4489E}"/>
    <cellStyle name="Percent 3 2 5 4 4" xfId="17918" xr:uid="{FC4D1EAE-B5CD-4701-92FC-C7111C9A0125}"/>
    <cellStyle name="Percent 3 2 5 4 5" xfId="10759" xr:uid="{936433FB-4CC8-442E-A8F3-EA3745A1CB5D}"/>
    <cellStyle name="Percent 3 2 5 4 6" xfId="43440" xr:uid="{C4A470E8-451A-45D0-8521-530EAA5F9E9C}"/>
    <cellStyle name="Percent 3 2 5 5" xfId="2579" xr:uid="{95054672-4210-4E5D-AFD7-C054444E3525}"/>
    <cellStyle name="Percent 3 2 5 5 2" xfId="15110" xr:uid="{39F7A368-9217-40F0-B3F4-0AE5C898CAD6}"/>
    <cellStyle name="Percent 3 2 5 5 3" xfId="18637" xr:uid="{56368E6C-0E60-4D3E-B4C7-40773339463E}"/>
    <cellStyle name="Percent 3 2 5 5 4" xfId="11515" xr:uid="{FE6F440F-A934-47D2-85AA-12717B1C2ECF}"/>
    <cellStyle name="Percent 3 2 5 5 5" xfId="44604" xr:uid="{2E75E942-577E-4B7B-B4BB-6FAD95B0021F}"/>
    <cellStyle name="Percent 3 2 5 6" xfId="4527" xr:uid="{CEABB1B8-ED33-4189-A421-3B3C4ED9580E}"/>
    <cellStyle name="Percent 3 2 5 6 2" xfId="13737" xr:uid="{0DC173D2-7BFD-40E3-828A-8C8401CBF3C4}"/>
    <cellStyle name="Percent 3 2 5 6 3" xfId="46530" xr:uid="{3B05CC65-C6AA-4AF4-ACF3-627A28BE4BB7}"/>
    <cellStyle name="Percent 3 2 5 7" xfId="5812" xr:uid="{E4023C6C-38FD-4443-8379-D75D430FA779}"/>
    <cellStyle name="Percent 3 2 5 7 2" xfId="17273" xr:uid="{F1EAC827-B878-4372-8CD0-D76CE6532086}"/>
    <cellStyle name="Percent 3 2 5 7 3" xfId="47810" xr:uid="{F27E4CE6-85A6-421F-976E-8C4FF7ED035C}"/>
    <cellStyle name="Percent 3 2 5 8" xfId="7303" xr:uid="{06A9B5CA-0EAE-41A5-8906-1A14AB38DDFC}"/>
    <cellStyle name="Percent 3 2 5 9" xfId="42863" xr:uid="{28C2CC58-6E52-4A5C-8BB0-F697A9E0A06F}"/>
    <cellStyle name="Percent 3 2 6" xfId="6944" xr:uid="{B8447B0F-4F87-48FF-A865-C0C0F026E384}"/>
    <cellStyle name="Percent 3 2 6 2" xfId="10513" xr:uid="{49180275-6D3F-4FEE-AA11-10CF2BF88C33}"/>
    <cellStyle name="Percent 3 2 6 2 2" xfId="11326" xr:uid="{403759F1-7100-45F8-9F07-81CA65DC400A}"/>
    <cellStyle name="Percent 3 2 6 2 2 2" xfId="12791" xr:uid="{91B0B101-685B-4428-A06F-94562CDCBB11}"/>
    <cellStyle name="Percent 3 2 6 2 2 2 2" xfId="16364" xr:uid="{032081E0-16CD-417F-83F6-050D04DE0224}"/>
    <cellStyle name="Percent 3 2 6 2 2 2 3" xfId="19891" xr:uid="{2F0340C0-DFA9-446C-8425-A0B0D33AC8EA}"/>
    <cellStyle name="Percent 3 2 6 2 2 3" xfId="14922" xr:uid="{D343D663-56B5-4E39-9D7E-8C6F61555819}"/>
    <cellStyle name="Percent 3 2 6 2 2 4" xfId="18449" xr:uid="{41772279-142B-46F5-91F9-C857DBA2CD9E}"/>
    <cellStyle name="Percent 3 2 6 2 3" xfId="12029" xr:uid="{90CE0FE5-03C6-4BED-958F-339CD5E3B053}"/>
    <cellStyle name="Percent 3 2 6 2 3 2" xfId="15607" xr:uid="{18BF57A6-8EB7-4C46-B6DB-074B686197CC}"/>
    <cellStyle name="Percent 3 2 6 2 3 3" xfId="19134" xr:uid="{5AB80A5F-7A8C-4EEE-ACE5-7BB6F446E315}"/>
    <cellStyle name="Percent 3 2 6 2 4" xfId="14200" xr:uid="{AFF982AA-336A-49F3-9CFB-C947A1961AFB}"/>
    <cellStyle name="Percent 3 2 6 2 5" xfId="17727" xr:uid="{EBC65F98-5C2B-42D4-A5A6-3CC4B16CBCB4}"/>
    <cellStyle name="Percent 3 2 6 3" xfId="10902" xr:uid="{61573F74-F526-44D1-BDB1-FE2C4046DC91}"/>
    <cellStyle name="Percent 3 2 6 3 2" xfId="12384" xr:uid="{8BB69469-89F4-4A63-8A1B-A18A1E147591}"/>
    <cellStyle name="Percent 3 2 6 3 2 2" xfId="15957" xr:uid="{CBA8160A-3425-4EED-980B-74555B58D07A}"/>
    <cellStyle name="Percent 3 2 6 3 2 3" xfId="19484" xr:uid="{E7B5D5B0-6403-4AC9-8EFB-2D22AE8011A8}"/>
    <cellStyle name="Percent 3 2 6 3 3" xfId="14530" xr:uid="{30EF3A66-CE70-4B45-B63C-A0A704471AE7}"/>
    <cellStyle name="Percent 3 2 6 3 4" xfId="18057" xr:uid="{425EA12B-141E-4AAF-8A3A-87AE0058B84A}"/>
    <cellStyle name="Percent 3 2 6 4" xfId="11491" xr:uid="{EBE52F14-48ED-486D-BA42-10E586CCC1D4}"/>
    <cellStyle name="Percent 3 2 6 4 2" xfId="15086" xr:uid="{B576B120-EE82-4550-B263-0762BDED0320}"/>
    <cellStyle name="Percent 3 2 6 4 3" xfId="18613" xr:uid="{053A4ECA-70C0-4317-9FF9-510B500EC3CD}"/>
    <cellStyle name="Percent 3 2 6 5" xfId="13462" xr:uid="{DC9B0F55-86A2-4E23-B9EC-471129EAA5A4}"/>
    <cellStyle name="Percent 3 2 6 6" xfId="16998" xr:uid="{7774A148-7EF1-441B-BE76-479DB9019AA1}"/>
    <cellStyle name="Percent 3 2 7" xfId="7116" xr:uid="{961E57B8-686D-47F2-B665-8D3C565DDCD4}"/>
    <cellStyle name="Percent 3 2 7 2" xfId="25011" xr:uid="{7174D6CC-3ECD-408F-A008-597C6008CE77}"/>
    <cellStyle name="Percent 3 2 7 2 2" xfId="33801" xr:uid="{6289ADAF-2D53-4685-B251-51256F4A037A}"/>
    <cellStyle name="Percent 3 2 7 3" xfId="30838" xr:uid="{A8F4C388-F027-40CF-93AD-BE4E9AC0D8B5}"/>
    <cellStyle name="Percent 3 2 7 4" xfId="38243" xr:uid="{6130851C-D6FE-4A0E-AC50-B408B483F348}"/>
    <cellStyle name="Percent 3 2 7 5" xfId="22705" xr:uid="{B74E57BB-58C0-4817-9A54-61BE6575E0E6}"/>
    <cellStyle name="Percent 3 2 8" xfId="10842" xr:uid="{CE8F5475-AE3D-48A0-8AB4-C128982B38A7}"/>
    <cellStyle name="Percent 3 2 8 2" xfId="11266" xr:uid="{9DF91654-098E-4911-89A8-2F6E312C0081}"/>
    <cellStyle name="Percent 3 2 8 2 2" xfId="12731" xr:uid="{8B0FDDC8-E933-4438-8A75-99438C6F5B5A}"/>
    <cellStyle name="Percent 3 2 8 2 2 2" xfId="16304" xr:uid="{668752BC-F608-41C0-9B24-0444820269FB}"/>
    <cellStyle name="Percent 3 2 8 2 2 3" xfId="19831" xr:uid="{00676B86-ED32-44BD-8B03-C36ACB8E089E}"/>
    <cellStyle name="Percent 3 2 8 2 3" xfId="14862" xr:uid="{F11BCE2F-BF69-46BE-BCDC-CA9CCB7D05D5}"/>
    <cellStyle name="Percent 3 2 8 2 4" xfId="18389" xr:uid="{8D0B6107-14A6-4618-A8AB-1A1C5C03085C}"/>
    <cellStyle name="Percent 3 2 8 3" xfId="12324" xr:uid="{219D7FC5-6D6A-48B9-AA58-52BF19CBA10D}"/>
    <cellStyle name="Percent 3 2 8 3 2" xfId="15897" xr:uid="{EB0378F8-21D4-4406-945F-472082BBBD40}"/>
    <cellStyle name="Percent 3 2 8 3 3" xfId="19424" xr:uid="{3F99BF8B-16B8-4ABF-B305-8ABE175923CC}"/>
    <cellStyle name="Percent 3 2 8 4" xfId="14470" xr:uid="{780B9DEF-0A7D-401C-A272-E4BFDC759A31}"/>
    <cellStyle name="Percent 3 2 8 5" xfId="17997" xr:uid="{9B11E0A0-0BA8-461A-9D53-5066C58DBAE6}"/>
    <cellStyle name="Percent 3 2 9" xfId="11040" xr:uid="{42869482-EAF0-4C52-BD2C-CBD8376C8F9B}"/>
    <cellStyle name="Percent 3 2 9 2" xfId="12491" xr:uid="{70E8FEE0-D55F-4D7A-BDA2-E9C2C6910F34}"/>
    <cellStyle name="Percent 3 2 9 2 2" xfId="16064" xr:uid="{12F3294D-4FB3-471F-8D5F-F9DC5A831BD4}"/>
    <cellStyle name="Percent 3 2 9 2 3" xfId="19591" xr:uid="{50F72CBF-DCB3-4BBE-A1AD-B5D2BB264C11}"/>
    <cellStyle name="Percent 3 2 9 3" xfId="14636" xr:uid="{7D6FC372-06E5-49A7-BF99-6EF9543EC74E}"/>
    <cellStyle name="Percent 3 2 9 4" xfId="18163" xr:uid="{90D703CE-BBEC-4684-A418-DA8892AEEF83}"/>
    <cellStyle name="Percent 3 3" xfId="167" xr:uid="{AA150F85-EEA8-416F-AEC2-13F2CCD3A3AA}"/>
    <cellStyle name="Percent 3 3 10" xfId="13115" xr:uid="{E28FA1F1-0D4C-4434-B761-5B7426B57DBE}"/>
    <cellStyle name="Percent 3 3 11" xfId="16697" xr:uid="{99AA8B1D-C30C-4901-B4A9-48370A9AC6E1}"/>
    <cellStyle name="Percent 3 3 12" xfId="20029" xr:uid="{F7521A1A-E7CB-478F-9604-189B8E7AC251}"/>
    <cellStyle name="Percent 3 3 13" xfId="6286" xr:uid="{611D1B33-662F-48EB-A7AC-E715B6D3CBCE}"/>
    <cellStyle name="Percent 3 3 2" xfId="1025" xr:uid="{16638094-AB3A-433A-95E7-CC5F7A020F7C}"/>
    <cellStyle name="Percent 3 3 2 10" xfId="13411" xr:uid="{30D84C55-7C9F-4A30-ADF6-EB6ECAEAB7BF}"/>
    <cellStyle name="Percent 3 3 2 11" xfId="16947" xr:uid="{B0211DCE-88FC-486B-8CAC-204CA9E6F8D6}"/>
    <cellStyle name="Percent 3 3 2 12" xfId="6871" xr:uid="{D5DCA4DC-41DC-41C2-9C10-27F64DC1B783}"/>
    <cellStyle name="Percent 3 3 2 13" xfId="43121" xr:uid="{58CA1947-22D2-4636-8E35-15E178FC536E}"/>
    <cellStyle name="Percent 3 3 2 2" xfId="2167" xr:uid="{734B8170-D801-44AC-A3F7-4FB4C399ADDD}"/>
    <cellStyle name="Percent 3 3 2 2 10" xfId="7129" xr:uid="{A938FE38-8D2E-4AD1-B642-293E7BBEA815}"/>
    <cellStyle name="Percent 3 3 2 2 11" xfId="44214" xr:uid="{72ABD872-DD66-422B-B849-2F4912D16675}"/>
    <cellStyle name="Percent 3 3 2 2 2" xfId="3930" xr:uid="{5C654A3E-E48F-43E0-9AA8-B6F3F56B1122}"/>
    <cellStyle name="Percent 3 3 2 2 2 2" xfId="11178" xr:uid="{8CF933AC-39B4-4936-92E8-B186118E443D}"/>
    <cellStyle name="Percent 3 3 2 2 2 2 2" xfId="12643" xr:uid="{A9B489BA-2015-46F4-9FEC-C2DCDE529744}"/>
    <cellStyle name="Percent 3 3 2 2 2 2 2 2" xfId="16216" xr:uid="{1116D105-C4DD-4744-8AD3-7BC566FAC7B2}"/>
    <cellStyle name="Percent 3 3 2 2 2 2 2 3" xfId="19743" xr:uid="{D45CDDD3-050C-4E10-BD63-909A45513DD2}"/>
    <cellStyle name="Percent 3 3 2 2 2 2 3" xfId="14774" xr:uid="{CBC89030-733B-4250-93B7-41B348014337}"/>
    <cellStyle name="Percent 3 3 2 2 2 2 4" xfId="18301" xr:uid="{176E0C96-053A-4358-9FF3-DF2D3429B4F2}"/>
    <cellStyle name="Percent 3 3 2 2 2 3" xfId="10751" xr:uid="{8413C307-5994-4F88-8932-3F3B14AAB0A7}"/>
    <cellStyle name="Percent 3 3 2 2 2 3 2" xfId="12236" xr:uid="{36E04093-7BC5-415C-A0CA-D2FA2F4FC17F}"/>
    <cellStyle name="Percent 3 3 2 2 2 3 2 2" xfId="15809" xr:uid="{C1D7A6F0-8830-4CDA-AFCB-516E549531EF}"/>
    <cellStyle name="Percent 3 3 2 2 2 3 2 3" xfId="19336" xr:uid="{D80F2478-5DEB-4A54-A643-173CDF7D468B}"/>
    <cellStyle name="Percent 3 3 2 2 2 3 3" xfId="14383" xr:uid="{D9C782F5-7E2C-47E9-B0A8-30FE5AB0000F}"/>
    <cellStyle name="Percent 3 3 2 2 2 3 4" xfId="17910" xr:uid="{92494780-79DF-490D-B004-01FE4B3A0BFD}"/>
    <cellStyle name="Percent 3 3 2 2 2 4" xfId="12054" xr:uid="{1B44B657-1B0B-44B6-BB6F-C903AEEE2668}"/>
    <cellStyle name="Percent 3 3 2 2 2 4 2" xfId="15632" xr:uid="{67FEABFA-4D61-4B40-86BF-3989559979B9}"/>
    <cellStyle name="Percent 3 3 2 2 2 4 3" xfId="19159" xr:uid="{BCEC4CE4-5CB2-4FD5-864A-226BAD34730A}"/>
    <cellStyle name="Percent 3 3 2 2 2 5" xfId="14224" xr:uid="{C710805B-7C8E-4361-90CD-E53491A5A100}"/>
    <cellStyle name="Percent 3 3 2 2 2 6" xfId="17751" xr:uid="{59C82383-FAA4-4C7E-934A-E1CEEFCA2D02}"/>
    <cellStyle name="Percent 3 3 2 2 2 7" xfId="10553" xr:uid="{3FCC8B03-CD61-4454-8B3C-39FDDD439190}"/>
    <cellStyle name="Percent 3 3 2 2 2 8" xfId="45955" xr:uid="{971821C6-BD33-4EEE-BA6D-5FA86FEEC404}"/>
    <cellStyle name="Percent 3 3 2 2 3" xfId="5301" xr:uid="{170330EF-B238-4891-A5E3-F60D9731F649}"/>
    <cellStyle name="Percent 3 3 2 2 3 2" xfId="11258" xr:uid="{1901856D-E553-445B-B088-60BB63D0115D}"/>
    <cellStyle name="Percent 3 3 2 2 3 2 2" xfId="12723" xr:uid="{1E670554-2690-480B-8DD6-03D55D6C4726}"/>
    <cellStyle name="Percent 3 3 2 2 3 2 2 2" xfId="16296" xr:uid="{26397FE1-0664-4D40-BADF-351EEF4BE8E4}"/>
    <cellStyle name="Percent 3 3 2 2 3 2 2 3" xfId="19823" xr:uid="{3A112861-9204-4885-88F5-6765BF927A04}"/>
    <cellStyle name="Percent 3 3 2 2 3 2 3" xfId="14854" xr:uid="{F8F3E303-FF41-44EF-A959-2F4646DA8DEC}"/>
    <cellStyle name="Percent 3 3 2 2 3 2 4" xfId="18381" xr:uid="{8979872F-CF3E-4C41-BC54-F8674B016D2B}"/>
    <cellStyle name="Percent 3 3 2 2 3 3" xfId="10830" xr:uid="{DFC2DA68-1245-4CDA-9178-A24CE08A5377}"/>
    <cellStyle name="Percent 3 3 2 2 3 3 2" xfId="12316" xr:uid="{3539AC7D-C19F-48E1-9A4A-152908D660C1}"/>
    <cellStyle name="Percent 3 3 2 2 3 3 2 2" xfId="15889" xr:uid="{E73482C9-186C-4B90-BCE3-0AE75648DABE}"/>
    <cellStyle name="Percent 3 3 2 2 3 3 2 3" xfId="19416" xr:uid="{B91437E9-D7EB-4809-9451-C9A5E69E807B}"/>
    <cellStyle name="Percent 3 3 2 2 3 3 3" xfId="14462" xr:uid="{D7C68A78-0770-4AED-821A-F54FE8CE8391}"/>
    <cellStyle name="Percent 3 3 2 2 3 3 4" xfId="17989" xr:uid="{0E619490-C7C2-4376-8DC5-4BE43F85C1E6}"/>
    <cellStyle name="Percent 3 3 2 2 3 4" xfId="12013" xr:uid="{AB2D92A7-96CC-416F-8657-55FA87E93768}"/>
    <cellStyle name="Percent 3 3 2 2 3 4 2" xfId="15591" xr:uid="{B16AC5B1-82C5-4D21-8377-8A2BC279D30C}"/>
    <cellStyle name="Percent 3 3 2 2 3 4 3" xfId="19118" xr:uid="{AF9A029E-BC1A-44D9-B398-D5229DDDA61A}"/>
    <cellStyle name="Percent 3 3 2 2 3 5" xfId="14184" xr:uid="{1178266D-001B-4AF3-A01D-E261DBFACFFC}"/>
    <cellStyle name="Percent 3 3 2 2 3 6" xfId="17711" xr:uid="{0537C6B0-D6A2-42BD-8482-D2712983148B}"/>
    <cellStyle name="Percent 3 3 2 2 3 7" xfId="10481" xr:uid="{81358100-A1FF-4493-948B-ADCD31423410}"/>
    <cellStyle name="Percent 3 3 2 2 3 8" xfId="47304" xr:uid="{1925E158-2708-4AD8-B629-F0B7AA5321FF}"/>
    <cellStyle name="Percent 3 3 2 2 4" xfId="10561" xr:uid="{813DE777-4C53-49CC-96C0-B5126F0437B1}"/>
    <cellStyle name="Percent 3 3 2 2 4 2" xfId="11378" xr:uid="{7AC008F6-CE10-4C3F-96BC-1E551A883E5F}"/>
    <cellStyle name="Percent 3 3 2 2 4 2 2" xfId="12843" xr:uid="{BBE44333-3552-4296-8042-FF8489795DA9}"/>
    <cellStyle name="Percent 3 3 2 2 4 2 2 2" xfId="16416" xr:uid="{59805C9D-7AF4-49B7-A643-250E07C14193}"/>
    <cellStyle name="Percent 3 3 2 2 4 2 2 3" xfId="19943" xr:uid="{6243ACFE-3047-4004-B2AD-5EFF6A5F11CD}"/>
    <cellStyle name="Percent 3 3 2 2 4 2 3" xfId="14974" xr:uid="{147B9F48-A9E3-44B9-BC86-65F0D88D83C8}"/>
    <cellStyle name="Percent 3 3 2 2 4 2 4" xfId="18501" xr:uid="{F068F5F3-18A8-437E-AB7C-7858CE114CD7}"/>
    <cellStyle name="Percent 3 3 2 2 4 3" xfId="10954" xr:uid="{F2D73425-8186-4C4C-9459-0E90F47B71E2}"/>
    <cellStyle name="Percent 3 3 2 2 4 3 2" xfId="12436" xr:uid="{1C91FB75-307E-42C1-AF03-F1ED064DD4DC}"/>
    <cellStyle name="Percent 3 3 2 2 4 3 2 2" xfId="16009" xr:uid="{EA4E897C-5591-440E-8FE9-0F728A79D199}"/>
    <cellStyle name="Percent 3 3 2 2 4 3 2 3" xfId="19536" xr:uid="{C22C662D-1F27-4F85-B9B4-56B92992D946}"/>
    <cellStyle name="Percent 3 3 2 2 4 3 3" xfId="14582" xr:uid="{CE122E03-646F-4017-A174-2BB9FA0E84F1}"/>
    <cellStyle name="Percent 3 3 2 2 4 3 4" xfId="18109" xr:uid="{E96BF82A-67B8-49D3-BD36-B5EFC40A2771}"/>
    <cellStyle name="Percent 3 3 2 2 4 4" xfId="12061" xr:uid="{A1CAC269-E365-41B2-9606-090CE1BB823A}"/>
    <cellStyle name="Percent 3 3 2 2 4 4 2" xfId="15639" xr:uid="{DA78426D-E22E-4890-92DB-E02B429955FC}"/>
    <cellStyle name="Percent 3 3 2 2 4 4 3" xfId="19166" xr:uid="{01C31E6A-CF48-4CF0-83C2-B3A0329CCE2A}"/>
    <cellStyle name="Percent 3 3 2 2 4 5" xfId="14231" xr:uid="{714DD184-94D7-4785-A7E2-D8B495427941}"/>
    <cellStyle name="Percent 3 3 2 2 4 6" xfId="17758" xr:uid="{61195ACA-88D7-494E-87A6-B38058948C2F}"/>
    <cellStyle name="Percent 3 3 2 2 5" xfId="11112" xr:uid="{08C943E7-CF63-44C6-886A-7EFECF2EEDC6}"/>
    <cellStyle name="Percent 3 3 2 2 5 2" xfId="12563" xr:uid="{FB067D3F-7F0D-4804-BBDD-C14F495AA694}"/>
    <cellStyle name="Percent 3 3 2 2 5 2 2" xfId="16136" xr:uid="{3D2E859E-D815-47B1-9A85-8F6EB08524A1}"/>
    <cellStyle name="Percent 3 3 2 2 5 2 3" xfId="19663" xr:uid="{639EB53B-0545-4E0C-8E93-3B8838B82278}"/>
    <cellStyle name="Percent 3 3 2 2 5 3" xfId="14708" xr:uid="{2B19D68A-AF58-4134-8F39-857273AC87AF}"/>
    <cellStyle name="Percent 3 3 2 2 5 4" xfId="18235" xr:uid="{3A197BAC-AF5C-4945-8251-E517DBA79406}"/>
    <cellStyle name="Percent 3 3 2 2 6" xfId="10683" xr:uid="{97AB64B7-9B32-4E4B-AC96-F3C7CA894FA2}"/>
    <cellStyle name="Percent 3 3 2 2 6 2" xfId="12163" xr:uid="{9C9BC23C-6B4C-4DF4-8C6B-E17998DB16E6}"/>
    <cellStyle name="Percent 3 3 2 2 6 2 2" xfId="15736" xr:uid="{930338DD-EB7C-4086-8913-2517FE99C489}"/>
    <cellStyle name="Percent 3 3 2 2 6 2 3" xfId="19263" xr:uid="{4FC13708-AB19-4B9F-9472-B73985EF347C}"/>
    <cellStyle name="Percent 3 3 2 2 6 3" xfId="14315" xr:uid="{31CD1AAD-9D67-410A-8BCC-105A19535EB3}"/>
    <cellStyle name="Percent 3 3 2 2 6 4" xfId="17842" xr:uid="{F1DDA07C-231F-4C46-B3BD-C58FE769DC93}"/>
    <cellStyle name="Percent 3 3 2 2 7" xfId="11543" xr:uid="{FB01FAA5-8865-40C1-BAF9-29F0850456DD}"/>
    <cellStyle name="Percent 3 3 2 2 7 2" xfId="15138" xr:uid="{C4FA9582-4F96-416E-9178-8D988CC2E968}"/>
    <cellStyle name="Percent 3 3 2 2 7 3" xfId="18665" xr:uid="{A85216E8-DFA5-4011-999B-F733558551E3}"/>
    <cellStyle name="Percent 3 3 2 2 8" xfId="13589" xr:uid="{032F6557-5E42-4581-B9B8-3B9E9823D39D}"/>
    <cellStyle name="Percent 3 3 2 2 9" xfId="17125" xr:uid="{26DADB09-727A-46AD-BF3D-92C05D8918C7}"/>
    <cellStyle name="Percent 3 3 2 3" xfId="1608" xr:uid="{3E84E043-854F-4518-95D1-30025D77C4DB}"/>
    <cellStyle name="Percent 3 3 2 3 2" xfId="3415" xr:uid="{2917D489-052A-4BE6-94C6-9CEA3E3A9EAB}"/>
    <cellStyle name="Percent 3 3 2 3 2 2" xfId="12587" xr:uid="{2C992790-D76D-40E4-A305-AB0BA8BAC2F7}"/>
    <cellStyle name="Percent 3 3 2 3 2 2 2" xfId="16160" xr:uid="{68F321EB-9983-4895-AC7E-BEB8D4147F49}"/>
    <cellStyle name="Percent 3 3 2 3 2 2 3" xfId="19687" xr:uid="{9677AE1A-3B20-4FBB-9EFE-3BD0C65728B1}"/>
    <cellStyle name="Percent 3 3 2 3 2 3" xfId="14731" xr:uid="{21509DCD-8244-45D0-BF40-82BD9EECB892}"/>
    <cellStyle name="Percent 3 3 2 3 2 4" xfId="18258" xr:uid="{FE18D385-4DE2-4AB6-B98A-A853B5164FB7}"/>
    <cellStyle name="Percent 3 3 2 3 2 5" xfId="11135" xr:uid="{0876AA72-E93A-48AB-90D2-62F3ED78A68D}"/>
    <cellStyle name="Percent 3 3 2 3 2 6" xfId="45440" xr:uid="{5BBE31ED-CFED-4CF9-B923-B1792164D262}"/>
    <cellStyle name="Percent 3 3 2 3 3" xfId="10707" xr:uid="{B1876A89-3567-41F7-9B5D-7ECDD80A929D}"/>
    <cellStyle name="Percent 3 3 2 3 3 2" xfId="12187" xr:uid="{52D240C3-84CC-465F-9043-F5995885E03B}"/>
    <cellStyle name="Percent 3 3 2 3 3 2 2" xfId="15760" xr:uid="{7E999EA6-96EC-4EB7-AD58-B9D13D39B8CC}"/>
    <cellStyle name="Percent 3 3 2 3 3 2 3" xfId="19287" xr:uid="{63690FA7-B930-4B5C-A8C8-017B393FAD5D}"/>
    <cellStyle name="Percent 3 3 2 3 3 3" xfId="14339" xr:uid="{DB5AF70D-2E3C-40EC-B539-EFBE9A0C2E5E}"/>
    <cellStyle name="Percent 3 3 2 3 3 4" xfId="17866" xr:uid="{FDB91721-9306-49CE-81BD-772E6D87D676}"/>
    <cellStyle name="Percent 3 3 2 3 4" xfId="11873" xr:uid="{EA2D1FF3-CF10-415B-B2D9-91CC0D692A04}"/>
    <cellStyle name="Percent 3 3 2 3 4 2" xfId="15451" xr:uid="{9B8ECF86-9248-4789-8635-48B0398BA705}"/>
    <cellStyle name="Percent 3 3 2 3 4 3" xfId="18978" xr:uid="{AD0A567C-085F-404E-9C70-B9C1FDC99733}"/>
    <cellStyle name="Percent 3 3 2 3 5" xfId="14047" xr:uid="{F1239438-4279-4360-8C89-3E9CF85A138D}"/>
    <cellStyle name="Percent 3 3 2 3 6" xfId="17574" xr:uid="{47BD9496-226D-486A-A63E-F2C563BD5AD7}"/>
    <cellStyle name="Percent 3 3 2 3 7" xfId="10256" xr:uid="{1E6FAF77-7B4B-4E6D-873B-6A1837BE9621}"/>
    <cellStyle name="Percent 3 3 2 3 8" xfId="43699" xr:uid="{88672BF3-742D-4436-BE07-3FE65DE1B325}"/>
    <cellStyle name="Percent 3 3 2 4" xfId="2837" xr:uid="{B76BB104-29AC-42A3-8353-3EF19938DB80}"/>
    <cellStyle name="Percent 3 3 2 4 2" xfId="11202" xr:uid="{B05C65DE-6CE6-42D6-A832-9373D05623CA}"/>
    <cellStyle name="Percent 3 3 2 4 2 2" xfId="12667" xr:uid="{B88ACF11-228F-4B27-80EA-F13370451859}"/>
    <cellStyle name="Percent 3 3 2 4 2 2 2" xfId="16240" xr:uid="{9D3F8093-B7E5-4DC9-9848-162ABA615BD3}"/>
    <cellStyle name="Percent 3 3 2 4 2 2 3" xfId="19767" xr:uid="{C6EC2DF0-8028-4306-932E-E1F593EE72EB}"/>
    <cellStyle name="Percent 3 3 2 4 2 3" xfId="14798" xr:uid="{51017D8C-B581-4967-9AF6-33E6E5726F3E}"/>
    <cellStyle name="Percent 3 3 2 4 2 4" xfId="18325" xr:uid="{3CB293B3-3D73-407D-B1B7-33D50BD94D23}"/>
    <cellStyle name="Percent 3 3 2 4 3" xfId="10775" xr:uid="{A2415945-FEF4-4F9F-9807-251FF4690E85}"/>
    <cellStyle name="Percent 3 3 2 4 3 2" xfId="12260" xr:uid="{1AA75264-2EEA-44A6-8A06-D187C8AC684B}"/>
    <cellStyle name="Percent 3 3 2 4 3 2 2" xfId="15833" xr:uid="{1BCE6585-2059-412F-9B6C-077C43E0719E}"/>
    <cellStyle name="Percent 3 3 2 4 3 2 3" xfId="19360" xr:uid="{F3231458-34F8-4D50-96F7-075EF316EA35}"/>
    <cellStyle name="Percent 3 3 2 4 3 3" xfId="14407" xr:uid="{9D7F1BF1-6BD8-4542-96AB-A53A63A6491A}"/>
    <cellStyle name="Percent 3 3 2 4 3 4" xfId="17934" xr:uid="{83DB41E8-CE1A-470F-A7D1-BE6DA850D207}"/>
    <cellStyle name="Percent 3 3 2 4 4" xfId="11924" xr:uid="{DD0CB569-092A-478A-9F9B-17CDAA805A60}"/>
    <cellStyle name="Percent 3 3 2 4 4 2" xfId="15502" xr:uid="{568256F2-CDCD-45B7-8D19-9794121E7AEB}"/>
    <cellStyle name="Percent 3 3 2 4 4 3" xfId="19029" xr:uid="{13DA28CC-67C1-45C2-A873-8081B1AEC56C}"/>
    <cellStyle name="Percent 3 3 2 4 5" xfId="14098" xr:uid="{9FBA433A-D3A8-4FBD-8ABA-F7976DB076E6}"/>
    <cellStyle name="Percent 3 3 2 4 6" xfId="17625" xr:uid="{33AB51ED-B3EC-4C2C-8671-3AC4FF5A5316}"/>
    <cellStyle name="Percent 3 3 2 4 7" xfId="10334" xr:uid="{1051BF9C-7C5D-480B-904A-4CF73F98FF07}"/>
    <cellStyle name="Percent 3 3 2 4 8" xfId="44862" xr:uid="{E3616BE6-21DE-4FAA-88A4-41DD44FDB64E}"/>
    <cellStyle name="Percent 3 3 2 5" xfId="4786" xr:uid="{EAE794D7-FC37-41A7-8C37-B1D8F4177508}"/>
    <cellStyle name="Percent 3 3 2 5 2" xfId="11294" xr:uid="{6134B7B8-EFB1-4DFC-9906-1CCF8A7D96BA}"/>
    <cellStyle name="Percent 3 3 2 5 2 2" xfId="12759" xr:uid="{AC37C07E-7F51-44CD-BC03-5072D80E5055}"/>
    <cellStyle name="Percent 3 3 2 5 2 2 2" xfId="16332" xr:uid="{51709F9D-7F20-43A7-98D8-355A51B221C1}"/>
    <cellStyle name="Percent 3 3 2 5 2 2 3" xfId="19859" xr:uid="{58B69D0E-3944-467C-BC82-C94A7650A42A}"/>
    <cellStyle name="Percent 3 3 2 5 2 3" xfId="14890" xr:uid="{4EA8752E-F51F-4493-9726-FC2B83EBA193}"/>
    <cellStyle name="Percent 3 3 2 5 2 4" xfId="18417" xr:uid="{2D9004AD-CC4A-4360-A69A-2D986E297C05}"/>
    <cellStyle name="Percent 3 3 2 5 3" xfId="10870" xr:uid="{0A9A8797-2CCE-4278-8994-99C44900F0B8}"/>
    <cellStyle name="Percent 3 3 2 5 3 2" xfId="12352" xr:uid="{6D965D50-43CF-4A22-9855-8DC29F75A5F9}"/>
    <cellStyle name="Percent 3 3 2 5 3 2 2" xfId="15925" xr:uid="{B76B0EBC-239A-4D70-B259-D6432781C9C4}"/>
    <cellStyle name="Percent 3 3 2 5 3 2 3" xfId="19452" xr:uid="{1BCF926C-9869-4AAD-8695-BC68D7EBD281}"/>
    <cellStyle name="Percent 3 3 2 5 3 3" xfId="14498" xr:uid="{335FC6F1-18B3-4E01-83CB-8302B6AB45C7}"/>
    <cellStyle name="Percent 3 3 2 5 3 4" xfId="18025" xr:uid="{CF795944-B9C6-4B62-AB3E-6C87BFF7FF1A}"/>
    <cellStyle name="Percent 3 3 2 5 4" xfId="12026" xr:uid="{F8E3FC96-882E-4205-9B76-AB8073FB7A91}"/>
    <cellStyle name="Percent 3 3 2 5 4 2" xfId="15604" xr:uid="{4FDEE7F3-8DD9-4671-A83B-6EA5E1468107}"/>
    <cellStyle name="Percent 3 3 2 5 4 3" xfId="19131" xr:uid="{06942E34-C45B-46D5-9B33-070525918738}"/>
    <cellStyle name="Percent 3 3 2 5 5" xfId="14197" xr:uid="{D92F7DA9-5734-4EFE-A042-F29D515BFF79}"/>
    <cellStyle name="Percent 3 3 2 5 6" xfId="17724" xr:uid="{DF9EE544-A13A-43D8-9928-A6948DBB1C74}"/>
    <cellStyle name="Percent 3 3 2 5 7" xfId="10508" xr:uid="{6AE2C10D-60D8-410A-BD71-D77018D999E6}"/>
    <cellStyle name="Percent 3 3 2 5 8" xfId="46789" xr:uid="{121F0AE5-F4BF-4BD8-9F49-0710FE251B05}"/>
    <cellStyle name="Percent 3 3 2 6" xfId="5814" xr:uid="{7672AD68-0D42-4802-A1A5-4F0E6ED3BEF9}"/>
    <cellStyle name="Percent 3 3 2 6 2" xfId="11056" xr:uid="{CB54D694-08D4-423D-ACC6-7915B2F98966}"/>
    <cellStyle name="Percent 3 3 2 6 2 2" xfId="12507" xr:uid="{3A0EACF0-445C-468B-B81B-3063FADC7A2A}"/>
    <cellStyle name="Percent 3 3 2 6 2 2 2" xfId="16080" xr:uid="{21B2FC2F-305E-490F-8BDD-AAE5262501F4}"/>
    <cellStyle name="Percent 3 3 2 6 2 2 3" xfId="19607" xr:uid="{3FEAECB3-F21F-47FF-AAE6-0376485096EC}"/>
    <cellStyle name="Percent 3 3 2 6 2 3" xfId="14652" xr:uid="{C0D2DA0E-1309-4D62-AE63-055ECC0E0241}"/>
    <cellStyle name="Percent 3 3 2 6 2 4" xfId="18179" xr:uid="{6D22FB8F-E805-4A87-BB4B-F39FE1BEBF45}"/>
    <cellStyle name="Percent 3 3 2 6 3" xfId="8134" xr:uid="{442F4202-93B8-45FB-8B90-9D213FB5349E}"/>
    <cellStyle name="Percent 3 3 2 6 4" xfId="47812" xr:uid="{2152CFFF-C231-4196-AADB-48F36CA75C50}"/>
    <cellStyle name="Percent 3 3 2 7" xfId="10640" xr:uid="{BEF7B5B7-1677-489F-9FBE-71074FBA4276}"/>
    <cellStyle name="Percent 3 3 2 7 2" xfId="12107" xr:uid="{6C2BDBF7-1DA9-474E-B270-0A2C49624EC1}"/>
    <cellStyle name="Percent 3 3 2 7 2 2" xfId="15680" xr:uid="{5ACD6F94-556E-4067-AACE-D887EFB6EA83}"/>
    <cellStyle name="Percent 3 3 2 7 2 3" xfId="19207" xr:uid="{124B01EA-7B3F-4FDA-872C-4399B6B5A106}"/>
    <cellStyle name="Percent 3 3 2 7 3" xfId="14272" xr:uid="{A5173ABD-019D-44ED-BEFC-4B5DD9532744}"/>
    <cellStyle name="Percent 3 3 2 7 4" xfId="17799" xr:uid="{F37F9325-F495-437F-813B-7A79557F1ECC}"/>
    <cellStyle name="Percent 3 3 2 8" xfId="11459" xr:uid="{125A60A8-A3D0-41AD-A2B7-5ADAB517E509}"/>
    <cellStyle name="Percent 3 3 2 8 2" xfId="15054" xr:uid="{CFB6AEC9-72F2-42AC-BEDC-7C8B6D699DDE}"/>
    <cellStyle name="Percent 3 3 2 8 3" xfId="18581" xr:uid="{B48D4999-84D7-474C-B051-EBF7D056DBC2}"/>
    <cellStyle name="Percent 3 3 2 9" xfId="6957" xr:uid="{7C2D862E-E493-49BF-9E00-49B1C6779FC4}"/>
    <cellStyle name="Percent 3 3 2 9 2" xfId="13468" xr:uid="{0A7A111E-F7CF-49C2-B1B5-D0CB825C8062}"/>
    <cellStyle name="Percent 3 3 2 9 3" xfId="17004" xr:uid="{CA60813E-D20B-4506-8107-C75A037E0BE4}"/>
    <cellStyle name="Percent 3 3 3" xfId="728" xr:uid="{DDD4062B-FC69-4C92-B569-3F8D0E5D125B}"/>
    <cellStyle name="Percent 3 3 3 10" xfId="7306" xr:uid="{58649AA4-8B7F-4890-B2A4-039949DC7402}"/>
    <cellStyle name="Percent 3 3 3 11" xfId="42866" xr:uid="{20F21EFE-EDA1-409A-89B0-20A06456F7A1}"/>
    <cellStyle name="Percent 3 3 3 2" xfId="1916" xr:uid="{1950E7AE-7C9E-468A-9C8F-25DA3100DE79}"/>
    <cellStyle name="Percent 3 3 3 2 2" xfId="3681" xr:uid="{28A9D6FC-C8DB-4518-B90E-8C1951784633}"/>
    <cellStyle name="Percent 3 3 3 2 2 2" xfId="12631" xr:uid="{83F6EDFC-553A-447E-BABC-460158EA7CF4}"/>
    <cellStyle name="Percent 3 3 3 2 2 2 2" xfId="16204" xr:uid="{C05AAFD6-2FBD-4F2A-91E9-4A72ED7EBF19}"/>
    <cellStyle name="Percent 3 3 3 2 2 2 3" xfId="19731" xr:uid="{5DA1BF6A-4060-4AEA-B120-92131EC9E57E}"/>
    <cellStyle name="Percent 3 3 3 2 2 3" xfId="14762" xr:uid="{263FCD8B-4659-4680-8491-AA3F741FCBF5}"/>
    <cellStyle name="Percent 3 3 3 2 2 4" xfId="18289" xr:uid="{7FD77330-22C5-45EF-B302-06E48D9FFBF0}"/>
    <cellStyle name="Percent 3 3 3 2 2 5" xfId="11166" xr:uid="{A9096E4E-B492-4C77-91CE-D43D03F5CCB4}"/>
    <cellStyle name="Percent 3 3 3 2 2 6" xfId="45706" xr:uid="{82D2BDB6-12DE-449A-81B4-60008A9CCF4D}"/>
    <cellStyle name="Percent 3 3 3 2 3" xfId="10739" xr:uid="{BB51F8F2-6039-4166-A5F7-042E89F7A3D3}"/>
    <cellStyle name="Percent 3 3 3 2 3 2" xfId="12224" xr:uid="{4516CCB5-17DB-46F8-8F47-ED6AA8FCA58F}"/>
    <cellStyle name="Percent 3 3 3 2 3 2 2" xfId="15797" xr:uid="{26DCC093-25EA-4A7A-9C72-9E621C73F139}"/>
    <cellStyle name="Percent 3 3 3 2 3 2 3" xfId="19324" xr:uid="{F460C517-3146-4766-917F-370067E6F3D5}"/>
    <cellStyle name="Percent 3 3 3 2 3 3" xfId="14371" xr:uid="{430C75E4-377F-479B-B2A3-6F1DD78FDF4B}"/>
    <cellStyle name="Percent 3 3 3 2 3 4" xfId="17898" xr:uid="{AACC476F-57C2-4315-AB01-5931E96EE8AE}"/>
    <cellStyle name="Percent 3 3 3 2 4" xfId="12004" xr:uid="{C0D73220-59F2-4E60-A854-3673F2955300}"/>
    <cellStyle name="Percent 3 3 3 2 4 2" xfId="15582" xr:uid="{247039F8-1479-444A-8DDC-3FFE469DF95F}"/>
    <cellStyle name="Percent 3 3 3 2 4 3" xfId="19109" xr:uid="{6BC0FF4B-D306-4AE9-AE97-D828143A2CEF}"/>
    <cellStyle name="Percent 3 3 3 2 5" xfId="14175" xr:uid="{9F3149CA-5D8F-43C4-B4E6-FD14163DB483}"/>
    <cellStyle name="Percent 3 3 3 2 6" xfId="17702" xr:uid="{4AB2BC96-C225-4170-A0A2-A83D81BF6F23}"/>
    <cellStyle name="Percent 3 3 3 2 7" xfId="10468" xr:uid="{44DECD05-0130-438E-958F-9B7FED87AE0A}"/>
    <cellStyle name="Percent 3 3 3 2 8" xfId="43965" xr:uid="{71F3C89B-2EA3-4144-A65B-79A49D650BF5}"/>
    <cellStyle name="Percent 3 3 3 3" xfId="2582" xr:uid="{814216D3-BA28-42E4-BCED-C555584E5D7F}"/>
    <cellStyle name="Percent 3 3 3 3 2" xfId="11246" xr:uid="{624A973C-CE2E-482C-BA73-3DA543D4EA2C}"/>
    <cellStyle name="Percent 3 3 3 3 2 2" xfId="12711" xr:uid="{BF1F26D2-A9BA-4C07-8848-571D5B42B1DE}"/>
    <cellStyle name="Percent 3 3 3 3 2 2 2" xfId="16284" xr:uid="{2086913F-1F81-4F5C-9A20-76DF4B24A0F8}"/>
    <cellStyle name="Percent 3 3 3 3 2 2 3" xfId="19811" xr:uid="{2B8D9FC4-71F2-48E1-A083-18B446876E83}"/>
    <cellStyle name="Percent 3 3 3 3 2 3" xfId="14842" xr:uid="{9A17768E-6061-4CF5-B7AD-1FB3213B73C5}"/>
    <cellStyle name="Percent 3 3 3 3 2 4" xfId="18369" xr:uid="{73F6C5B6-1912-4144-B228-430CDD6C88C9}"/>
    <cellStyle name="Percent 3 3 3 3 3" xfId="10818" xr:uid="{C1CE8134-B636-4A18-ADCC-6447A3764FA4}"/>
    <cellStyle name="Percent 3 3 3 3 3 2" xfId="12304" xr:uid="{F1529F59-79DF-4DD2-A716-2B406463ED40}"/>
    <cellStyle name="Percent 3 3 3 3 3 2 2" xfId="15877" xr:uid="{D50206F4-E96B-4B21-9218-B81B7F1498DD}"/>
    <cellStyle name="Percent 3 3 3 3 3 2 3" xfId="19404" xr:uid="{CD0147DC-83FD-4AF2-AD87-FEA116695910}"/>
    <cellStyle name="Percent 3 3 3 3 3 3" xfId="14450" xr:uid="{34A55FA2-8423-4D78-A5BB-5FC373303C40}"/>
    <cellStyle name="Percent 3 3 3 3 3 4" xfId="17977" xr:uid="{A5D5545D-049F-4F7A-8BEB-2A532AC7D7B1}"/>
    <cellStyle name="Percent 3 3 3 3 4" xfId="11930" xr:uid="{85CAAEA4-8F05-44B0-A88D-6D4E558D7AD9}"/>
    <cellStyle name="Percent 3 3 3 3 4 2" xfId="15508" xr:uid="{FEF2D37D-5A8E-47B1-BCE4-05697EC26DCD}"/>
    <cellStyle name="Percent 3 3 3 3 4 3" xfId="19035" xr:uid="{DCF7E056-F7B0-4427-990A-1A8F778E6823}"/>
    <cellStyle name="Percent 3 3 3 3 5" xfId="14104" xr:uid="{3F58B081-0D3C-44A0-8FDA-8AEBD41F0144}"/>
    <cellStyle name="Percent 3 3 3 3 6" xfId="17631" xr:uid="{484B6395-482A-4288-9A5A-B4DBEA7EDE1F}"/>
    <cellStyle name="Percent 3 3 3 3 7" xfId="10345" xr:uid="{EA9B07A5-A42F-4B04-96FE-71D3BCD0A1AD}"/>
    <cellStyle name="Percent 3 3 3 3 8" xfId="44607" xr:uid="{FE6E48E9-3D69-427B-A746-449F03DD04A9}"/>
    <cellStyle name="Percent 3 3 3 4" xfId="5052" xr:uid="{F031A52A-64FD-4550-BFE8-DAEA2387E4A0}"/>
    <cellStyle name="Percent 3 3 3 4 2" xfId="11354" xr:uid="{D0D4E4A6-8732-4447-A1CB-A696F0F4E4EA}"/>
    <cellStyle name="Percent 3 3 3 4 2 2" xfId="12819" xr:uid="{DE4F2D9F-250E-4D8B-91D4-CD968B994FE0}"/>
    <cellStyle name="Percent 3 3 3 4 2 2 2" xfId="16392" xr:uid="{1EF70C98-6E9C-4A7F-B2E7-15D0FB4023A2}"/>
    <cellStyle name="Percent 3 3 3 4 2 2 3" xfId="19919" xr:uid="{7104A0A9-1FB0-47D5-BFD5-301D5FFC7727}"/>
    <cellStyle name="Percent 3 3 3 4 2 3" xfId="14950" xr:uid="{78BEDE0F-83DC-4A1B-80B8-3A61A765A319}"/>
    <cellStyle name="Percent 3 3 3 4 2 4" xfId="18477" xr:uid="{056CA5F8-72CA-47C2-8987-5E58B853877D}"/>
    <cellStyle name="Percent 3 3 3 4 3" xfId="10930" xr:uid="{145629AF-A708-427C-ADF2-CC1675CD5A48}"/>
    <cellStyle name="Percent 3 3 3 4 3 2" xfId="12412" xr:uid="{0048A698-B771-4190-A3B0-5F41315DE5EA}"/>
    <cellStyle name="Percent 3 3 3 4 3 2 2" xfId="15985" xr:uid="{ACB69670-A41B-4C43-939D-5444D7F41C77}"/>
    <cellStyle name="Percent 3 3 3 4 3 2 3" xfId="19512" xr:uid="{51A31E53-FCE1-42DC-949D-95B50C74D5F0}"/>
    <cellStyle name="Percent 3 3 3 4 3 3" xfId="14558" xr:uid="{0F2F7E6E-B606-4A4A-8FFD-3D8AD4FFC5C1}"/>
    <cellStyle name="Percent 3 3 3 4 3 4" xfId="18085" xr:uid="{36B37E1C-958D-4D83-B09B-98760EB537CD}"/>
    <cellStyle name="Percent 3 3 3 4 4" xfId="11990" xr:uid="{C9FDE918-6DB7-4BDA-A0DA-C019DE5B1116}"/>
    <cellStyle name="Percent 3 3 3 4 4 2" xfId="15568" xr:uid="{2388AF59-F23A-490F-8AFC-9944C91A8F82}"/>
    <cellStyle name="Percent 3 3 3 4 4 3" xfId="19095" xr:uid="{4E15D91C-2167-4979-A766-58AAD0F30E1A}"/>
    <cellStyle name="Percent 3 3 3 4 5" xfId="14162" xr:uid="{7AB03795-1E34-4535-B937-4E8BCC95C40B}"/>
    <cellStyle name="Percent 3 3 3 4 6" xfId="17689" xr:uid="{1D40757D-05EE-44D6-AC09-A14210C024B6}"/>
    <cellStyle name="Percent 3 3 3 4 7" xfId="10449" xr:uid="{2292415F-5E58-457D-9364-931A32385BD3}"/>
    <cellStyle name="Percent 3 3 3 4 8" xfId="47055" xr:uid="{444856A8-7364-42F4-8342-915B89ABD8BF}"/>
    <cellStyle name="Percent 3 3 3 5" xfId="5815" xr:uid="{6A1CE261-C194-42E5-AF71-3F9CC55C58DC}"/>
    <cellStyle name="Percent 3 3 3 5 2" xfId="11100" xr:uid="{38109265-41CB-4096-B2E9-EECE728435CD}"/>
    <cellStyle name="Percent 3 3 3 5 2 2" xfId="12551" xr:uid="{CFC841AC-786B-4C24-96E1-7BA02262A4FC}"/>
    <cellStyle name="Percent 3 3 3 5 2 2 2" xfId="16124" xr:uid="{EA03A22D-E689-4418-B1ED-7CD6179C6DA7}"/>
    <cellStyle name="Percent 3 3 3 5 2 2 3" xfId="19651" xr:uid="{1FAACF9C-BDE3-4FCE-9884-1D8CA2B45E68}"/>
    <cellStyle name="Percent 3 3 3 5 2 3" xfId="14696" xr:uid="{55C2E23A-2313-439E-A3D3-B7511E62B1A0}"/>
    <cellStyle name="Percent 3 3 3 5 2 4" xfId="18223" xr:uid="{A8C507BE-90FC-4EAA-81DD-D7023D3F9DC9}"/>
    <cellStyle name="Percent 3 3 3 5 3" xfId="9575" xr:uid="{EC8951B2-B391-43B5-9477-195442108986}"/>
    <cellStyle name="Percent 3 3 3 5 4" xfId="47813" xr:uid="{269908AB-C9C1-41E6-A701-26F95B0EDCCB}"/>
    <cellStyle name="Percent 3 3 3 6" xfId="10671" xr:uid="{79D6ED15-2418-4180-ACCA-A32AF96277D0}"/>
    <cellStyle name="Percent 3 3 3 6 2" xfId="12151" xr:uid="{7EA43A07-5CAC-4144-8EB4-1CD5331E78B8}"/>
    <cellStyle name="Percent 3 3 3 6 2 2" xfId="15724" xr:uid="{BCA5CFD5-191F-44EB-A164-5CE2D2AEB701}"/>
    <cellStyle name="Percent 3 3 3 6 2 3" xfId="19251" xr:uid="{54F1893F-C98C-4E5E-AC30-B41E412F84E8}"/>
    <cellStyle name="Percent 3 3 3 6 3" xfId="14303" xr:uid="{A13A0DA1-E36D-4B1A-AF36-FCB355C468AA}"/>
    <cellStyle name="Percent 3 3 3 6 4" xfId="17830" xr:uid="{00311BBB-577F-40E4-8415-C22CB96300F3}"/>
    <cellStyle name="Percent 3 3 3 7" xfId="11519" xr:uid="{C1BC132E-AB8D-4C4F-9DF6-D0E63FC551A5}"/>
    <cellStyle name="Percent 3 3 3 7 2" xfId="15114" xr:uid="{7531F384-2449-49D2-9BE2-E31BE8D44565}"/>
    <cellStyle name="Percent 3 3 3 7 3" xfId="18641" xr:uid="{8CAEB611-067D-44EA-8D9C-CB6884054A4F}"/>
    <cellStyle name="Percent 3 3 3 8" xfId="13740" xr:uid="{5405178D-81AF-4618-A0B3-B744C983F0F9}"/>
    <cellStyle name="Percent 3 3 3 9" xfId="17276" xr:uid="{D9998627-9CA3-46ED-B5B3-7551BF5CED43}"/>
    <cellStyle name="Percent 3 3 4" xfId="1719" xr:uid="{1EA2EBC5-F54E-4BFF-85DC-0FDFF492FC2C}"/>
    <cellStyle name="Percent 3 3 4 2" xfId="10350" xr:uid="{8641D211-14EE-41CB-851F-43DDC54DBD33}"/>
    <cellStyle name="Percent 3 3 4 2 2" xfId="11330" xr:uid="{D4EE7C26-F1F5-44C9-BD93-7A730C8D42DB}"/>
    <cellStyle name="Percent 3 3 4 2 2 2" xfId="12795" xr:uid="{45A50A98-A9C5-4D2C-9D04-CB92B8B9E2A9}"/>
    <cellStyle name="Percent 3 3 4 2 2 2 2" xfId="16368" xr:uid="{1F8415D8-738C-40F5-83C0-E52D47FC85A7}"/>
    <cellStyle name="Percent 3 3 4 2 2 2 3" xfId="19895" xr:uid="{AD9E539D-DA29-4E5A-A9B1-8126C0FC112A}"/>
    <cellStyle name="Percent 3 3 4 2 2 3" xfId="14926" xr:uid="{5B839BE0-DC42-44BC-A181-78FC31A044C6}"/>
    <cellStyle name="Percent 3 3 4 2 2 4" xfId="18453" xr:uid="{94522F52-F064-4755-AA81-550289E42ABD}"/>
    <cellStyle name="Percent 3 3 4 2 3" xfId="10906" xr:uid="{DFAD436C-A501-4717-A258-9CA96FDFA860}"/>
    <cellStyle name="Percent 3 3 4 2 3 2" xfId="12388" xr:uid="{B812D948-C80B-41F1-9298-CFB5DE24872C}"/>
    <cellStyle name="Percent 3 3 4 2 3 2 2" xfId="15961" xr:uid="{335A85FF-4178-4836-B126-DFD405AC4A41}"/>
    <cellStyle name="Percent 3 3 4 2 3 2 3" xfId="19488" xr:uid="{2C04E979-1BC3-446A-8E78-0021FFF44DE7}"/>
    <cellStyle name="Percent 3 3 4 2 3 3" xfId="14534" xr:uid="{EC221A03-F471-49AA-84DC-BEBA3FFAC0EB}"/>
    <cellStyle name="Percent 3 3 4 2 3 4" xfId="18061" xr:uid="{3887B4C0-FDE9-4F08-8A17-8F22824A515A}"/>
    <cellStyle name="Percent 3 3 4 2 4" xfId="11933" xr:uid="{BFA632F7-020F-4914-B215-C312571D30BA}"/>
    <cellStyle name="Percent 3 3 4 2 4 2" xfId="15511" xr:uid="{7F0D0B08-BB0B-4444-BA22-9BFB55F0E70F}"/>
    <cellStyle name="Percent 3 3 4 2 4 3" xfId="19038" xr:uid="{F0AA1674-1805-4138-85A7-07579D0F485E}"/>
    <cellStyle name="Percent 3 3 4 2 5" xfId="14107" xr:uid="{805361E6-9796-4161-B436-AE286261BD31}"/>
    <cellStyle name="Percent 3 3 4 2 6" xfId="17634" xr:uid="{3ADD25CB-A6CA-4D0E-973E-80D9ECEDF4AA}"/>
    <cellStyle name="Percent 3 3 4 3" xfId="9441" xr:uid="{C9306EF8-3A5C-441D-A37A-74A994A6E480}"/>
    <cellStyle name="Percent 3 3 4 3 2" xfId="11123" xr:uid="{DF883E28-5C81-4D71-A894-7EF4D762F057}"/>
    <cellStyle name="Percent 3 3 4 3 2 2" xfId="12575" xr:uid="{B0B9FF49-6794-4661-B58F-449CF0F76143}"/>
    <cellStyle name="Percent 3 3 4 3 2 2 2" xfId="16148" xr:uid="{2334B3A9-A37D-4A39-BEC1-7ED847A8A1F1}"/>
    <cellStyle name="Percent 3 3 4 3 2 2 3" xfId="19675" xr:uid="{8A17D0FB-B227-4A3B-9D00-7240E1918A9D}"/>
    <cellStyle name="Percent 3 3 4 3 2 3" xfId="14719" xr:uid="{B4F9B1C8-2CA8-4DF2-96D7-10FA3054BCCA}"/>
    <cellStyle name="Percent 3 3 4 3 2 4" xfId="18246" xr:uid="{0AFC9B6C-30E2-447F-A4B8-5C89057D2C58}"/>
    <cellStyle name="Percent 3 3 4 4" xfId="10695" xr:uid="{A28F530A-513A-45EB-9522-8391F1AB77C0}"/>
    <cellStyle name="Percent 3 3 4 4 2" xfId="12175" xr:uid="{59526F00-69AA-4006-80E9-3EF415042742}"/>
    <cellStyle name="Percent 3 3 4 4 2 2" xfId="15748" xr:uid="{B3D392FF-725E-4657-BEB8-497B678BDE3B}"/>
    <cellStyle name="Percent 3 3 4 4 2 3" xfId="19275" xr:uid="{EF966D99-6BB7-43D0-A6F1-10935E4721E1}"/>
    <cellStyle name="Percent 3 3 4 4 3" xfId="14327" xr:uid="{7C0EC030-B957-42C8-B5C9-1CD02528A563}"/>
    <cellStyle name="Percent 3 3 4 4 4" xfId="17854" xr:uid="{BBC95C30-FC89-45CC-9501-85299FB6F2D6}"/>
    <cellStyle name="Percent 3 3 4 5" xfId="11495" xr:uid="{D286C3F2-48FC-425C-AAD0-8D75315C9CA4}"/>
    <cellStyle name="Percent 3 3 4 5 2" xfId="15090" xr:uid="{B9E7FB78-3373-4312-896B-76A4505AEBD2}"/>
    <cellStyle name="Percent 3 3 4 5 3" xfId="18617" xr:uid="{62806D61-9418-4B75-9F20-28580D6D78B2}"/>
    <cellStyle name="Percent 3 3 4 6" xfId="13611" xr:uid="{A9C7CD8A-EAF5-4F24-9208-889AF1EFADEB}"/>
    <cellStyle name="Percent 3 3 4 7" xfId="17147" xr:uid="{1B8858C1-2489-4D3E-B2E4-DA4130EAD690}"/>
    <cellStyle name="Percent 3 3 4 8" xfId="7151" xr:uid="{66399EC3-C345-4A99-B1BE-D35501207CD0}"/>
    <cellStyle name="Percent 3 3 5" xfId="1352" xr:uid="{DDA9E79B-3416-46F0-BFA6-4D3B9D46E3C9}"/>
    <cellStyle name="Percent 3 3 5 2" xfId="3159" xr:uid="{75201BFA-E89D-42E5-980D-A8C9B998BFE4}"/>
    <cellStyle name="Percent 3 3 5 2 2" xfId="10969" xr:uid="{95016E33-310B-45B7-8193-48C9B587F769}"/>
    <cellStyle name="Percent 3 3 5 2 3" xfId="11940" xr:uid="{1A01DBDB-348F-44C8-8DF4-D63FEF33814C}"/>
    <cellStyle name="Percent 3 3 5 2 3 2" xfId="15518" xr:uid="{4DB99C63-538F-40B9-87F9-57E7CF83422B}"/>
    <cellStyle name="Percent 3 3 5 2 3 3" xfId="19045" xr:uid="{AD513C21-4AE5-40C8-A853-7965E550A2D0}"/>
    <cellStyle name="Percent 3 3 5 2 4" xfId="14114" xr:uid="{EB6E639B-5D54-44CA-8EE5-25EAAB8EED5B}"/>
    <cellStyle name="Percent 3 3 5 2 5" xfId="17641" xr:uid="{217326DE-5120-4FE2-A920-E5763DCF488E}"/>
    <cellStyle name="Percent 3 3 5 2 6" xfId="10363" xr:uid="{D859F219-5FC4-4480-B800-D082B1672ECD}"/>
    <cellStyle name="Percent 3 3 5 2 7" xfId="45184" xr:uid="{947E9089-05A4-46D6-95F0-7F54B61608FB}"/>
    <cellStyle name="Percent 3 3 5 3" xfId="11190" xr:uid="{F8479763-789E-4848-BAEC-9504E6DCC36D}"/>
    <cellStyle name="Percent 3 3 5 3 2" xfId="12655" xr:uid="{6B8D687C-BD1A-4042-8F48-B008678836FB}"/>
    <cellStyle name="Percent 3 3 5 3 2 2" xfId="16228" xr:uid="{74CBF0DC-1BC8-412A-A26E-3A9AD00E7992}"/>
    <cellStyle name="Percent 3 3 5 3 2 3" xfId="19755" xr:uid="{3E2674E7-BAFA-4CF9-9DEA-CD13AE303819}"/>
    <cellStyle name="Percent 3 3 5 3 3" xfId="14786" xr:uid="{D8368B75-1B92-4409-AE3B-E66C92DD431A}"/>
    <cellStyle name="Percent 3 3 5 3 4" xfId="18313" xr:uid="{2D78F269-1E16-4D3D-BAE6-4CDF39C60D60}"/>
    <cellStyle name="Percent 3 3 5 4" xfId="10763" xr:uid="{DF587EEA-7A33-4E62-9555-83652AC2FF1E}"/>
    <cellStyle name="Percent 3 3 5 4 2" xfId="12248" xr:uid="{EBF5829C-20FF-4FDE-A3FA-DAD389DBACE4}"/>
    <cellStyle name="Percent 3 3 5 4 2 2" xfId="15821" xr:uid="{C909EEB4-586E-47D2-B261-F5B32536AF34}"/>
    <cellStyle name="Percent 3 3 5 4 2 3" xfId="19348" xr:uid="{E7C13EAB-B90C-4788-B6C2-ED32CED534A2}"/>
    <cellStyle name="Percent 3 3 5 4 3" xfId="14395" xr:uid="{F142E654-0DA3-4710-83F4-C67B2BDE6BBC}"/>
    <cellStyle name="Percent 3 3 5 4 4" xfId="17922" xr:uid="{F4320978-C4B2-4336-9434-96F95CE43B3E}"/>
    <cellStyle name="Percent 3 3 5 5" xfId="7117" xr:uid="{B798DBD9-9AC1-4DA9-AC54-ED3475D3B10F}"/>
    <cellStyle name="Percent 3 3 5 6" xfId="43443" xr:uid="{B26703E2-C27B-4687-98FB-B40BB6B4EF2C}"/>
    <cellStyle name="Percent 3 3 6" xfId="4530" xr:uid="{F76A0B83-4E94-415A-800A-BB29E750D97C}"/>
    <cellStyle name="Percent 3 3 6 2" xfId="11270" xr:uid="{58C3DD9C-8154-4343-9CA5-A2662FA0B651}"/>
    <cellStyle name="Percent 3 3 6 2 2" xfId="12735" xr:uid="{E54BFC9B-D36C-4DF5-8BD7-8AF9AA7FDC7E}"/>
    <cellStyle name="Percent 3 3 6 2 2 2" xfId="16308" xr:uid="{8D0B03D7-0DF0-4E36-931D-4E70C52E7506}"/>
    <cellStyle name="Percent 3 3 6 2 2 3" xfId="19835" xr:uid="{F42D3E91-4CA5-4990-938E-752F82790DF7}"/>
    <cellStyle name="Percent 3 3 6 2 3" xfId="14866" xr:uid="{B04EAC62-A2BD-4D68-A767-0C21D3D07D1A}"/>
    <cellStyle name="Percent 3 3 6 2 4" xfId="18393" xr:uid="{4F04C858-B1AF-4364-8BD4-B0DB666E838F}"/>
    <cellStyle name="Percent 3 3 6 3" xfId="10846" xr:uid="{41BCF7BA-C0F4-4E99-A0CD-C5002F4AFF8A}"/>
    <cellStyle name="Percent 3 3 6 3 2" xfId="12328" xr:uid="{2DC8207D-36F4-4588-8934-7F5E9F6732FD}"/>
    <cellStyle name="Percent 3 3 6 3 2 2" xfId="15901" xr:uid="{DF975DCF-DF60-4F7C-86CC-01B3355C8898}"/>
    <cellStyle name="Percent 3 3 6 3 2 3" xfId="19428" xr:uid="{8E980605-B441-4C9E-8331-8DE4F187F7F3}"/>
    <cellStyle name="Percent 3 3 6 3 3" xfId="14474" xr:uid="{37844286-8CA1-4EE4-B5B6-F0334BE90125}"/>
    <cellStyle name="Percent 3 3 6 3 4" xfId="18001" xr:uid="{61F67184-AF53-49D0-B164-04A74C06F5F2}"/>
    <cellStyle name="Percent 3 3 6 4" xfId="11910" xr:uid="{B9532ABB-C91E-433F-A689-E1D77CEBA997}"/>
    <cellStyle name="Percent 3 3 6 4 2" xfId="15488" xr:uid="{9B4ED927-0D12-4FD7-88FA-C805DD537237}"/>
    <cellStyle name="Percent 3 3 6 4 3" xfId="19015" xr:uid="{FB7CC379-6245-483C-B0B6-08B447AF3803}"/>
    <cellStyle name="Percent 3 3 6 5" xfId="14084" xr:uid="{97CF2258-2CC8-43E4-B2FE-DDE305B3E22C}"/>
    <cellStyle name="Percent 3 3 6 6" xfId="17611" xr:uid="{3A3B6ECC-1D1F-4045-93F5-00755C982294}"/>
    <cellStyle name="Percent 3 3 6 7" xfId="10312" xr:uid="{7D5657B0-7EC8-44B4-B113-287CF7FD74ED}"/>
    <cellStyle name="Percent 3 3 6 8" xfId="46533" xr:uid="{A1365909-4139-4683-AFAA-12D305E6C0FA}"/>
    <cellStyle name="Percent 3 3 7" xfId="11044" xr:uid="{1F1D64B7-F01F-4312-A4DA-C1A13C1F3C17}"/>
    <cellStyle name="Percent 3 3 7 2" xfId="12495" xr:uid="{409E83CD-860D-4A22-858F-EFA34CB5CFBD}"/>
    <cellStyle name="Percent 3 3 7 2 2" xfId="16068" xr:uid="{ED0D2548-F041-468B-98E8-3D62A629ACA1}"/>
    <cellStyle name="Percent 3 3 7 2 3" xfId="19595" xr:uid="{F8F63910-70CF-47B6-8203-637C399E81AC}"/>
    <cellStyle name="Percent 3 3 7 3" xfId="14640" xr:uid="{A2E754E4-4A21-4240-A317-5B0CE3416AB5}"/>
    <cellStyle name="Percent 3 3 7 4" xfId="18167" xr:uid="{B9853A0B-F18F-4AD0-8FCC-A3087A145B50}"/>
    <cellStyle name="Percent 3 3 8" xfId="10628" xr:uid="{EC76EFB2-75D1-4FFA-833C-3712C1059043}"/>
    <cellStyle name="Percent 3 3 8 2" xfId="12095" xr:uid="{FD9DBAFE-79E5-4A45-89F6-5B988413ADC9}"/>
    <cellStyle name="Percent 3 3 8 2 2" xfId="15668" xr:uid="{804980E7-B282-4CAE-868B-3046E84CD461}"/>
    <cellStyle name="Percent 3 3 8 2 3" xfId="19195" xr:uid="{8C03AD5D-F1F2-41BC-BAF2-2D41ED5ED722}"/>
    <cellStyle name="Percent 3 3 8 3" xfId="14260" xr:uid="{7CC9BB40-7560-4BCE-ADFE-5921C91F2307}"/>
    <cellStyle name="Percent 3 3 8 4" xfId="17787" xr:uid="{1936EFE5-0534-4B76-A0B3-1DF0EB9FC6C7}"/>
    <cellStyle name="Percent 3 3 9" xfId="11435" xr:uid="{3F6AF46E-5D49-4498-9562-D11EA5C408AC}"/>
    <cellStyle name="Percent 3 3 9 2" xfId="15030" xr:uid="{89D7739D-20C3-4AAF-AA2F-D6075919B661}"/>
    <cellStyle name="Percent 3 3 9 3" xfId="18557" xr:uid="{0DA23CCB-F0A0-4756-B663-0962F0EE45FE}"/>
    <cellStyle name="Percent 3 4" xfId="729" xr:uid="{0217ACC7-4C3C-4611-890F-39D9BFDBD243}"/>
    <cellStyle name="Percent 3 4 10" xfId="16698" xr:uid="{7F5B7980-BE85-4766-A773-AE4BAB2E5012}"/>
    <cellStyle name="Percent 3 4 11" xfId="20030" xr:uid="{00C43972-F17B-4836-86EC-6E85F08ECE88}"/>
    <cellStyle name="Percent 3 4 12" xfId="6287" xr:uid="{CFCB4E66-7522-499C-8683-CFB0584C905D}"/>
    <cellStyle name="Percent 3 4 13" xfId="42867" xr:uid="{E302DF05-60A0-49D4-AC31-96197A347033}"/>
    <cellStyle name="Percent 3 4 2" xfId="1026" xr:uid="{AD34E104-385C-426D-94D7-A8FA7E0F3022}"/>
    <cellStyle name="Percent 3 4 2 10" xfId="16948" xr:uid="{5C09CD43-2DAB-42F3-BDBB-1A88814FD157}"/>
    <cellStyle name="Percent 3 4 2 11" xfId="20031" xr:uid="{E20C67EA-B25E-4AE7-89EA-949BE776FDE3}"/>
    <cellStyle name="Percent 3 4 2 12" xfId="6872" xr:uid="{637F560D-D66C-402B-B6C3-45FFD288C2B8}"/>
    <cellStyle name="Percent 3 4 2 13" xfId="43122" xr:uid="{FB236D34-276F-4DDF-8501-3AE4AA8D8A48}"/>
    <cellStyle name="Percent 3 4 2 2" xfId="2168" xr:uid="{6A0F4F34-823B-44D7-9B18-9F34CB29755F}"/>
    <cellStyle name="Percent 3 4 2 2 2" xfId="3931" xr:uid="{D52293D8-55D8-497B-8732-0C003689A88A}"/>
    <cellStyle name="Percent 3 4 2 2 2 2" xfId="11386" xr:uid="{1CE5C443-833A-4A89-9242-E98EADA69B79}"/>
    <cellStyle name="Percent 3 4 2 2 2 2 2" xfId="12851" xr:uid="{D92C629E-180C-4DCE-8ADD-2D828DC71833}"/>
    <cellStyle name="Percent 3 4 2 2 2 2 2 2" xfId="16424" xr:uid="{81D75731-2E6D-4BB6-9D0A-C85CA6134F52}"/>
    <cellStyle name="Percent 3 4 2 2 2 2 2 3" xfId="19951" xr:uid="{88FB7AD6-6AE1-4CC6-8BC4-02BD8501928D}"/>
    <cellStyle name="Percent 3 4 2 2 2 2 3" xfId="14982" xr:uid="{049469D2-7193-4151-85FB-D79B07771160}"/>
    <cellStyle name="Percent 3 4 2 2 2 2 4" xfId="18509" xr:uid="{BD245D94-C403-4E69-A7F2-56E53BEEFEF4}"/>
    <cellStyle name="Percent 3 4 2 2 2 3" xfId="10962" xr:uid="{C5EE583D-5443-48A5-92BB-E93D060719DD}"/>
    <cellStyle name="Percent 3 4 2 2 2 3 2" xfId="12444" xr:uid="{4D432338-67A4-471B-990B-561BAB516EF5}"/>
    <cellStyle name="Percent 3 4 2 2 2 3 2 2" xfId="16017" xr:uid="{E174B2EA-74B9-4B32-A48A-03C834E08FDA}"/>
    <cellStyle name="Percent 3 4 2 2 2 3 2 3" xfId="19544" xr:uid="{4C832B05-A974-4BC2-8238-FC5D0BDBE4A9}"/>
    <cellStyle name="Percent 3 4 2 2 2 3 3" xfId="14590" xr:uid="{F1710C10-B095-41D1-A639-22D73B027237}"/>
    <cellStyle name="Percent 3 4 2 2 2 3 4" xfId="18117" xr:uid="{747C50A3-B8BA-4A7F-9C5E-75EC5838B733}"/>
    <cellStyle name="Percent 3 4 2 2 2 4" xfId="11876" xr:uid="{077BE984-615C-4A6F-ADC6-E0E58257E3DF}"/>
    <cellStyle name="Percent 3 4 2 2 2 4 2" xfId="15454" xr:uid="{6A3A4E6C-6D1E-42AA-81A5-2BF66421FC1E}"/>
    <cellStyle name="Percent 3 4 2 2 2 4 3" xfId="18981" xr:uid="{78513F31-FC5E-41B7-A934-C35CAA96FA1B}"/>
    <cellStyle name="Percent 3 4 2 2 2 5" xfId="14050" xr:uid="{5ABB92FC-727C-473B-86A4-09E0D5DD2067}"/>
    <cellStyle name="Percent 3 4 2 2 2 6" xfId="17577" xr:uid="{5186F642-372D-4962-A349-4EE52F2D75CC}"/>
    <cellStyle name="Percent 3 4 2 2 2 7" xfId="10262" xr:uid="{597BDE3D-C349-47B5-8856-DD33FC4BD862}"/>
    <cellStyle name="Percent 3 4 2 2 2 8" xfId="45956" xr:uid="{D64E325D-6CA9-4B7C-AAE8-51FCA68C7690}"/>
    <cellStyle name="Percent 3 4 2 2 3" xfId="5302" xr:uid="{E8B7E3D6-0311-495B-B09B-0E639A214A2A}"/>
    <cellStyle name="Percent 3 4 2 2 3 2" xfId="12635" xr:uid="{88B00AD4-187A-4177-BC26-51A71B66AB3E}"/>
    <cellStyle name="Percent 3 4 2 2 3 2 2" xfId="16208" xr:uid="{4A11B8BF-DBAA-42DD-9BE5-FC36CB7EAE24}"/>
    <cellStyle name="Percent 3 4 2 2 3 2 3" xfId="19735" xr:uid="{DC32DC45-0130-49B5-9B71-83CDB0086B3E}"/>
    <cellStyle name="Percent 3 4 2 2 3 3" xfId="14766" xr:uid="{60B13734-1E94-47B4-9A76-CEB72257E371}"/>
    <cellStyle name="Percent 3 4 2 2 3 4" xfId="18293" xr:uid="{F124371D-8881-4CEF-803A-6B311D18ABF0}"/>
    <cellStyle name="Percent 3 4 2 2 3 5" xfId="11170" xr:uid="{3B462CB4-33E8-4740-9808-6AEB040A9C21}"/>
    <cellStyle name="Percent 3 4 2 2 3 6" xfId="47305" xr:uid="{2657CDF9-AB52-4FAD-BE67-58CF48DA9015}"/>
    <cellStyle name="Percent 3 4 2 2 4" xfId="10743" xr:uid="{FB600F85-1F8C-4C98-BAD2-3B71BE7080B3}"/>
    <cellStyle name="Percent 3 4 2 2 4 2" xfId="12228" xr:uid="{AD0D515C-67F6-472A-B6BF-170D2E6E4999}"/>
    <cellStyle name="Percent 3 4 2 2 4 2 2" xfId="15801" xr:uid="{239DEB9C-4753-4B95-805A-E448FBD1A5D5}"/>
    <cellStyle name="Percent 3 4 2 2 4 2 3" xfId="19328" xr:uid="{7B5C0FA1-A7B4-4162-BF3D-BAFFB78B5BC4}"/>
    <cellStyle name="Percent 3 4 2 2 4 3" xfId="14375" xr:uid="{106B616A-A8AB-47E5-8C6D-CB83D7C04757}"/>
    <cellStyle name="Percent 3 4 2 2 4 4" xfId="17902" xr:uid="{13062141-83D9-4671-A274-2A12F583B57A}"/>
    <cellStyle name="Percent 3 4 2 2 5" xfId="11551" xr:uid="{A06D44D8-EB31-4B42-AA4B-68AE5BDACCF3}"/>
    <cellStyle name="Percent 3 4 2 2 5 2" xfId="15146" xr:uid="{F6DA59F2-FA39-4ACE-B7D4-F8A4DC83A81D}"/>
    <cellStyle name="Percent 3 4 2 2 5 3" xfId="18673" xr:uid="{3765D701-C0A7-434C-A28F-CCFECF4B4363}"/>
    <cellStyle name="Percent 3 4 2 2 6" xfId="13769" xr:uid="{82656258-AF18-4672-9625-64466F7EBBAB}"/>
    <cellStyle name="Percent 3 4 2 2 7" xfId="17305" xr:uid="{8A7709F0-9227-41D7-9A1F-E6F5A03A0957}"/>
    <cellStyle name="Percent 3 4 2 2 8" xfId="7465" xr:uid="{57E4DEE2-B883-45B2-B83D-532A10B607D5}"/>
    <cellStyle name="Percent 3 4 2 2 9" xfId="44215" xr:uid="{97879362-9253-4382-A998-3EECEFA5FFE8}"/>
    <cellStyle name="Percent 3 4 2 3" xfId="1609" xr:uid="{A1F9191B-4C40-4BA3-92BC-754926E1EDC8}"/>
    <cellStyle name="Percent 3 4 2 3 2" xfId="3416" xr:uid="{F26B5CFA-EC5C-402A-9419-BD771F39220F}"/>
    <cellStyle name="Percent 3 4 2 3 2 2" xfId="12715" xr:uid="{3829F5DE-D69A-4173-80EF-5566501D3231}"/>
    <cellStyle name="Percent 3 4 2 3 2 2 2" xfId="16288" xr:uid="{CA250CB2-7688-4993-8BFA-69327B276275}"/>
    <cellStyle name="Percent 3 4 2 3 2 2 3" xfId="19815" xr:uid="{D3FB361E-B5BB-415A-A603-17268AA1C932}"/>
    <cellStyle name="Percent 3 4 2 3 2 3" xfId="14846" xr:uid="{E3C1DC62-7AA4-4E78-ACEE-9B5F0D724D46}"/>
    <cellStyle name="Percent 3 4 2 3 2 4" xfId="18373" xr:uid="{9C541A66-B73F-4271-AC29-9EFE1D80302A}"/>
    <cellStyle name="Percent 3 4 2 3 2 5" xfId="11250" xr:uid="{ADF704AF-25A5-4AC0-8DBB-C2ABF1C8F8DB}"/>
    <cellStyle name="Percent 3 4 2 3 2 6" xfId="45441" xr:uid="{189B7919-0488-4C41-9736-1599E2585876}"/>
    <cellStyle name="Percent 3 4 2 3 3" xfId="10822" xr:uid="{EB2B09D3-21EC-4FC7-A38B-263FFA71D816}"/>
    <cellStyle name="Percent 3 4 2 3 3 2" xfId="12308" xr:uid="{0C1AA761-72C8-4149-AFE8-14D667D8D102}"/>
    <cellStyle name="Percent 3 4 2 3 3 2 2" xfId="15881" xr:uid="{085086B5-D247-43D1-92A3-0CEC861B8703}"/>
    <cellStyle name="Percent 3 4 2 3 3 2 3" xfId="19408" xr:uid="{AF7D9440-C0D0-4E34-AAE4-7AEA9358EB13}"/>
    <cellStyle name="Percent 3 4 2 3 3 3" xfId="14454" xr:uid="{B1625A9A-758F-4882-A6D5-D5A217D86F27}"/>
    <cellStyle name="Percent 3 4 2 3 3 4" xfId="17981" xr:uid="{5BE65EA6-369D-4C81-BE72-851FA6B45301}"/>
    <cellStyle name="Percent 3 4 2 3 4" xfId="11981" xr:uid="{994D105A-880F-4741-B8F4-82828541AD63}"/>
    <cellStyle name="Percent 3 4 2 3 4 2" xfId="15559" xr:uid="{CB421C37-9231-499D-8A4D-CC51A950E9AD}"/>
    <cellStyle name="Percent 3 4 2 3 4 3" xfId="19086" xr:uid="{E33A5C45-B3A1-4826-AFB5-3C9BE307BC7D}"/>
    <cellStyle name="Percent 3 4 2 3 5" xfId="14153" xr:uid="{DD5680E6-B3AD-4A96-86C2-843EBA1FD3E5}"/>
    <cellStyle name="Percent 3 4 2 3 6" xfId="17680" xr:uid="{E58725EC-D91C-4D6D-9177-08CBAD342070}"/>
    <cellStyle name="Percent 3 4 2 3 7" xfId="10433" xr:uid="{D385823F-759C-4B7F-AC2E-EB21DDC98A6C}"/>
    <cellStyle name="Percent 3 4 2 3 8" xfId="43700" xr:uid="{569BE4A1-8A2D-4B2C-A07E-AD84DAD7DFFD}"/>
    <cellStyle name="Percent 3 4 2 4" xfId="2838" xr:uid="{821E5451-71E8-47C2-9FCF-21FFBAE8B942}"/>
    <cellStyle name="Percent 3 4 2 4 2" xfId="11302" xr:uid="{DE9A8A0D-A9AC-4809-ABD8-0224A28A308A}"/>
    <cellStyle name="Percent 3 4 2 4 2 2" xfId="12767" xr:uid="{134727E8-A3EC-4EF3-BB73-2B920FD7825A}"/>
    <cellStyle name="Percent 3 4 2 4 2 2 2" xfId="16340" xr:uid="{7071364F-C11F-4F26-9A01-1FE841210373}"/>
    <cellStyle name="Percent 3 4 2 4 2 2 3" xfId="19867" xr:uid="{42894A97-82DC-4FC4-84A2-0E97D09074A6}"/>
    <cellStyle name="Percent 3 4 2 4 2 3" xfId="14898" xr:uid="{3B73852C-08AE-4907-9CAB-4ED8DB7B73CC}"/>
    <cellStyle name="Percent 3 4 2 4 2 4" xfId="18425" xr:uid="{BAD25F0E-C799-4053-BC3C-E7884CD6D3CC}"/>
    <cellStyle name="Percent 3 4 2 4 3" xfId="10878" xr:uid="{52B1F173-58EC-47CD-99F4-F99C80518156}"/>
    <cellStyle name="Percent 3 4 2 4 3 2" xfId="12360" xr:uid="{3B56DF55-DCDC-4EAC-8AEE-536720BEEA52}"/>
    <cellStyle name="Percent 3 4 2 4 3 2 2" xfId="15933" xr:uid="{68AED2B7-8F8C-4267-965D-06E123577DCF}"/>
    <cellStyle name="Percent 3 4 2 4 3 2 3" xfId="19460" xr:uid="{CEF668C3-5C57-4B01-A669-14EB05667690}"/>
    <cellStyle name="Percent 3 4 2 4 3 3" xfId="14506" xr:uid="{BCFF3C4B-5EAB-41E6-A78B-C3CCEE28290F}"/>
    <cellStyle name="Percent 3 4 2 4 3 4" xfId="18033" xr:uid="{A050811B-8256-47CC-8838-805F59E73658}"/>
    <cellStyle name="Percent 3 4 2 4 4" xfId="11916" xr:uid="{1FF932FA-464D-4BA4-BF3D-A5F6A686FE00}"/>
    <cellStyle name="Percent 3 4 2 4 4 2" xfId="15494" xr:uid="{CB8D4B82-5EED-4D3C-9B73-1DD5D5FA5C16}"/>
    <cellStyle name="Percent 3 4 2 4 4 3" xfId="19021" xr:uid="{C2167541-2FD9-49F2-A4CD-56C7D2F0C8E9}"/>
    <cellStyle name="Percent 3 4 2 4 5" xfId="14090" xr:uid="{1EE5BA14-A320-48DA-80E9-AC0456BD57C8}"/>
    <cellStyle name="Percent 3 4 2 4 6" xfId="17617" xr:uid="{CD35BF56-261F-4C32-9ACD-B676D00AF8C2}"/>
    <cellStyle name="Percent 3 4 2 4 7" xfId="10318" xr:uid="{7052D667-C1BB-4228-B094-02BD9737B31F}"/>
    <cellStyle name="Percent 3 4 2 4 8" xfId="44863" xr:uid="{BF15A206-58D9-4B07-AC46-B29506436120}"/>
    <cellStyle name="Percent 3 4 2 5" xfId="4787" xr:uid="{FC16CEE7-DB20-4E9A-B4FD-F6B9F269613D}"/>
    <cellStyle name="Percent 3 4 2 5 2" xfId="12555" xr:uid="{6DEF7584-DF26-4C0A-BC20-B040A970D8A1}"/>
    <cellStyle name="Percent 3 4 2 5 2 2" xfId="16128" xr:uid="{D3869FE5-3444-4052-9B08-54012B6B7A35}"/>
    <cellStyle name="Percent 3 4 2 5 2 3" xfId="19655" xr:uid="{C3F65155-D361-4ED6-914E-52C71C988A01}"/>
    <cellStyle name="Percent 3 4 2 5 3" xfId="14700" xr:uid="{0A31964B-81C6-4586-8F08-E6DDC422C578}"/>
    <cellStyle name="Percent 3 4 2 5 4" xfId="18227" xr:uid="{998BC325-D2F2-481B-8960-5DEBF6390D00}"/>
    <cellStyle name="Percent 3 4 2 5 5" xfId="11104" xr:uid="{C5132AE5-39DE-4FB5-A280-8F693D41DAEC}"/>
    <cellStyle name="Percent 3 4 2 5 6" xfId="46790" xr:uid="{649D7A61-AE23-4544-A04D-3EEBACAC3457}"/>
    <cellStyle name="Percent 3 4 2 6" xfId="5817" xr:uid="{2A89DBB5-E52E-42D4-B8F3-769693AD9477}"/>
    <cellStyle name="Percent 3 4 2 6 2" xfId="12155" xr:uid="{73D92939-ABB2-44C8-8A17-2C7D6AD3A7C4}"/>
    <cellStyle name="Percent 3 4 2 6 2 2" xfId="15728" xr:uid="{CF1EA58C-7767-4B39-99F3-A66055582625}"/>
    <cellStyle name="Percent 3 4 2 6 2 3" xfId="19255" xr:uid="{EBBAAB10-F49E-4F8A-853A-48B2DDF80DAE}"/>
    <cellStyle name="Percent 3 4 2 6 3" xfId="14307" xr:uid="{078E0F70-2F76-4AC8-908D-99CB21D524DD}"/>
    <cellStyle name="Percent 3 4 2 6 4" xfId="17834" xr:uid="{91D8DD6B-D785-40A4-A934-1358F7EF1B9C}"/>
    <cellStyle name="Percent 3 4 2 6 5" xfId="10675" xr:uid="{8CC529FB-B640-4A15-8CFE-2C73800236B6}"/>
    <cellStyle name="Percent 3 4 2 6 6" xfId="47815" xr:uid="{D5431943-D13E-464E-A0C5-B71ED6B01C94}"/>
    <cellStyle name="Percent 3 4 2 7" xfId="11467" xr:uid="{ED8F18C0-ACBE-4FBD-83AA-7BDF9DA9F5A8}"/>
    <cellStyle name="Percent 3 4 2 7 2" xfId="15062" xr:uid="{BFD943CF-3824-403B-A991-699BCB0B7911}"/>
    <cellStyle name="Percent 3 4 2 7 3" xfId="18589" xr:uid="{2A6F55DE-0F19-48EF-BE8A-02EEC41CAB8F}"/>
    <cellStyle name="Percent 3 4 2 8" xfId="7182" xr:uid="{8CEBA4B5-0443-44C2-A566-9F90221E8A4F}"/>
    <cellStyle name="Percent 3 4 2 8 2" xfId="13642" xr:uid="{B9FF8F70-747D-4865-BBE2-E094B06F63BF}"/>
    <cellStyle name="Percent 3 4 2 8 3" xfId="17178" xr:uid="{2ADD898C-73B2-4ED0-BCF4-7DD7FD8606D2}"/>
    <cellStyle name="Percent 3 4 2 9" xfId="13412" xr:uid="{9759699F-4E5C-4F4E-844E-8B85F4315828}"/>
    <cellStyle name="Percent 3 4 3" xfId="1917" xr:uid="{8AB8C10F-5849-44F4-AEF0-75623AB1B6C1}"/>
    <cellStyle name="Percent 3 4 3 2" xfId="3682" xr:uid="{9202CCB4-2E0E-4351-8A92-AF1C0E56962E}"/>
    <cellStyle name="Percent 3 4 3 2 2" xfId="11362" xr:uid="{16809F70-41FD-466D-B556-C4FC917F83A9}"/>
    <cellStyle name="Percent 3 4 3 2 2 2" xfId="12827" xr:uid="{F46FD15A-4446-4543-9D2C-B064CC9ADE5C}"/>
    <cellStyle name="Percent 3 4 3 2 2 2 2" xfId="16400" xr:uid="{988DC590-C395-4CCB-B822-604BEE19412C}"/>
    <cellStyle name="Percent 3 4 3 2 2 2 3" xfId="19927" xr:uid="{512DA39B-1EAE-419A-BB83-7505C4C898A6}"/>
    <cellStyle name="Percent 3 4 3 2 2 3" xfId="14958" xr:uid="{99A9DC0E-40E7-4A65-813D-A9FD554BC889}"/>
    <cellStyle name="Percent 3 4 3 2 2 4" xfId="18485" xr:uid="{28C94461-510E-45A8-8128-7D8AC093546E}"/>
    <cellStyle name="Percent 3 4 3 2 3" xfId="10938" xr:uid="{7DDB52F6-404C-448C-A9F8-18A1132E21AA}"/>
    <cellStyle name="Percent 3 4 3 2 3 2" xfId="12420" xr:uid="{A5BDEDA0-9705-456B-B1F8-1BEAC72E4D9E}"/>
    <cellStyle name="Percent 3 4 3 2 3 2 2" xfId="15993" xr:uid="{1C65A58D-C53A-4D1E-A555-1AC5085157F5}"/>
    <cellStyle name="Percent 3 4 3 2 3 2 3" xfId="19520" xr:uid="{06BD2C11-2ED1-435F-BC3B-8EA946863AC7}"/>
    <cellStyle name="Percent 3 4 3 2 3 3" xfId="14566" xr:uid="{C7BA0591-0717-4C72-B1E3-342FB6D01F68}"/>
    <cellStyle name="Percent 3 4 3 2 3 4" xfId="18093" xr:uid="{C03674F3-F3DD-43B6-A610-B2478DFCA4E1}"/>
    <cellStyle name="Percent 3 4 3 2 4" xfId="12058" xr:uid="{F87258EC-701B-4F96-BE36-60ECCCC3FE8F}"/>
    <cellStyle name="Percent 3 4 3 2 4 2" xfId="15636" xr:uid="{5F024926-234A-413D-809C-EFDA2AE0D486}"/>
    <cellStyle name="Percent 3 4 3 2 4 3" xfId="19163" xr:uid="{96B11159-E106-450F-AAD9-0060E8E99371}"/>
    <cellStyle name="Percent 3 4 3 2 5" xfId="14228" xr:uid="{5D4E22EF-DC43-4E02-BFC6-94CDC86C0AF2}"/>
    <cellStyle name="Percent 3 4 3 2 6" xfId="17755" xr:uid="{93CB575A-EF8F-4B49-BD9C-FABE9DCCA147}"/>
    <cellStyle name="Percent 3 4 3 2 7" xfId="10557" xr:uid="{4248C16C-81A8-4AA4-87A7-AD246023043A}"/>
    <cellStyle name="Percent 3 4 3 2 8" xfId="45707" xr:uid="{753F9B8F-CB40-4A10-A6B8-DF57571EF103}"/>
    <cellStyle name="Percent 3 4 3 3" xfId="5053" xr:uid="{7E7D36B8-51C7-468A-8B12-2D98516B4952}"/>
    <cellStyle name="Percent 3 4 3 3 2" xfId="12579" xr:uid="{297B693D-C8CA-4D38-804F-E8E4391A040D}"/>
    <cellStyle name="Percent 3 4 3 3 2 2" xfId="16152" xr:uid="{045B4687-38F1-4583-99B0-D993175EECCC}"/>
    <cellStyle name="Percent 3 4 3 3 2 3" xfId="19679" xr:uid="{F25ECA00-F625-4109-9E35-01DFA5C1AE71}"/>
    <cellStyle name="Percent 3 4 3 3 3" xfId="14723" xr:uid="{A7269EF6-7EA8-4977-B920-CD42B50E5517}"/>
    <cellStyle name="Percent 3 4 3 3 4" xfId="18250" xr:uid="{D0BA6290-8B8C-48FF-A19C-5F770263B9F2}"/>
    <cellStyle name="Percent 3 4 3 3 5" xfId="11127" xr:uid="{AFBA85AE-8B7E-4C76-9B4D-37C5234ECA48}"/>
    <cellStyle name="Percent 3 4 3 3 6" xfId="47056" xr:uid="{E254E8B1-9C63-4758-91CD-10496D9AC355}"/>
    <cellStyle name="Percent 3 4 3 4" xfId="10699" xr:uid="{CA3C55A3-7C73-4D54-A057-A039B6C0930A}"/>
    <cellStyle name="Percent 3 4 3 4 2" xfId="12179" xr:uid="{8DB5A3E1-0485-4917-B9B4-6FF3D2A190BF}"/>
    <cellStyle name="Percent 3 4 3 4 2 2" xfId="15752" xr:uid="{9F0F1096-95A0-49A6-98B0-A696F8A23BD2}"/>
    <cellStyle name="Percent 3 4 3 4 2 3" xfId="19279" xr:uid="{AC1BFFCB-314B-4FE5-9894-0A9FCECEA645}"/>
    <cellStyle name="Percent 3 4 3 4 3" xfId="14331" xr:uid="{D227ED00-9100-4416-9B9E-D643C06EDD86}"/>
    <cellStyle name="Percent 3 4 3 4 4" xfId="17858" xr:uid="{BBB0336E-B8B3-4221-9635-45E2174E4026}"/>
    <cellStyle name="Percent 3 4 3 5" xfId="11527" xr:uid="{193F3048-7915-45CB-AA85-DEBC6614736F}"/>
    <cellStyle name="Percent 3 4 3 5 2" xfId="15122" xr:uid="{2E41FB39-03F7-48D1-BBBC-D44652981AA2}"/>
    <cellStyle name="Percent 3 4 3 5 3" xfId="18649" xr:uid="{8F650C0B-0215-497A-B8B0-A9690A8B1113}"/>
    <cellStyle name="Percent 3 4 3 6" xfId="13741" xr:uid="{DAFA2976-F80B-4BF9-AD79-EA5F3C71AD45}"/>
    <cellStyle name="Percent 3 4 3 7" xfId="17277" xr:uid="{4183F205-B0BA-4891-8FB3-C0DE32492D97}"/>
    <cellStyle name="Percent 3 4 3 8" xfId="7307" xr:uid="{5F0CC78F-7C11-4242-A7E9-A2E74785C836}"/>
    <cellStyle name="Percent 3 4 3 9" xfId="43966" xr:uid="{A5D75B21-CBF0-4B44-BE62-ACB934F2443D}"/>
    <cellStyle name="Percent 3 4 4" xfId="1353" xr:uid="{26D6ADA8-E67E-487F-864F-C1770567F1A8}"/>
    <cellStyle name="Percent 3 4 4 2" xfId="3160" xr:uid="{53897AB9-62C4-4C25-A677-3CBE086CE47F}"/>
    <cellStyle name="Percent 3 4 4 2 2" xfId="11338" xr:uid="{3A75F7A4-0DDF-4A7B-9CB3-5654681565AC}"/>
    <cellStyle name="Percent 3 4 4 2 2 2" xfId="12803" xr:uid="{6461DDB3-DC17-41EA-B953-33A67AD180AD}"/>
    <cellStyle name="Percent 3 4 4 2 2 2 2" xfId="16376" xr:uid="{32CF9152-8F20-4AE2-A023-AF984B977214}"/>
    <cellStyle name="Percent 3 4 4 2 2 2 3" xfId="19903" xr:uid="{3BC8EA7F-9130-477C-9EE8-62FED8C336BA}"/>
    <cellStyle name="Percent 3 4 4 2 2 3" xfId="14934" xr:uid="{F46E8797-8649-4F00-A9BC-F6B2DDC0037A}"/>
    <cellStyle name="Percent 3 4 4 2 2 4" xfId="18461" xr:uid="{FB95DFD5-08F8-408D-A548-BF2B8CFFDE97}"/>
    <cellStyle name="Percent 3 4 4 2 3" xfId="10914" xr:uid="{43875AB9-D441-459B-95A9-78946445B5CF}"/>
    <cellStyle name="Percent 3 4 4 2 3 2" xfId="12396" xr:uid="{8D844061-21B5-4B9E-94EA-F9DD4F2CCBD8}"/>
    <cellStyle name="Percent 3 4 4 2 3 2 2" xfId="15969" xr:uid="{105D828E-13AA-47C4-B40A-B2FF7BADD293}"/>
    <cellStyle name="Percent 3 4 4 2 3 2 3" xfId="19496" xr:uid="{DDB197EF-E738-4857-8603-1E2BB0FEC7FF}"/>
    <cellStyle name="Percent 3 4 4 2 3 3" xfId="14542" xr:uid="{E0E9667C-DDDC-4E0B-9C3D-AAB3BC3367CC}"/>
    <cellStyle name="Percent 3 4 4 2 3 4" xfId="18069" xr:uid="{E26FE7AC-4EDD-473A-8EB2-A38CDB905721}"/>
    <cellStyle name="Percent 3 4 4 2 4" xfId="11944" xr:uid="{075E6025-9110-485D-866E-AD453546F250}"/>
    <cellStyle name="Percent 3 4 4 2 4 2" xfId="15522" xr:uid="{621A1616-06E2-4DCF-AC78-CAC78665D5CD}"/>
    <cellStyle name="Percent 3 4 4 2 4 3" xfId="19049" xr:uid="{07A7FE42-9325-407D-AFBD-08E05DBDFEA2}"/>
    <cellStyle name="Percent 3 4 4 2 5" xfId="14117" xr:uid="{47FDC767-E323-4DB1-B80E-86E45A71C81F}"/>
    <cellStyle name="Percent 3 4 4 2 6" xfId="17644" xr:uid="{B17F79D0-2D57-479D-9DB3-DE98C119D9C6}"/>
    <cellStyle name="Percent 3 4 4 2 7" xfId="10368" xr:uid="{252EDC13-923B-484A-B8F8-D6256B7163D8}"/>
    <cellStyle name="Percent 3 4 4 2 8" xfId="45185" xr:uid="{2C6BE0C8-41A7-4326-9AA0-1E60B89F61B7}"/>
    <cellStyle name="Percent 3 4 4 3" xfId="11194" xr:uid="{8A628B0C-381D-4D42-B79F-411E27A2BF45}"/>
    <cellStyle name="Percent 3 4 4 3 2" xfId="12659" xr:uid="{AC15EA95-1D59-4FEF-8AC7-5C4C3E3C6B66}"/>
    <cellStyle name="Percent 3 4 4 3 2 2" xfId="16232" xr:uid="{1655EBE8-2507-47AE-8122-57753AD3D7FA}"/>
    <cellStyle name="Percent 3 4 4 3 2 3" xfId="19759" xr:uid="{E092624D-EBAA-47DA-97BE-F615CECF41A3}"/>
    <cellStyle name="Percent 3 4 4 3 3" xfId="14790" xr:uid="{2739DB90-467A-4162-9939-4F8FBF454D46}"/>
    <cellStyle name="Percent 3 4 4 3 4" xfId="18317" xr:uid="{850B32EF-BABB-40AD-83A8-EEA691015D63}"/>
    <cellStyle name="Percent 3 4 4 4" xfId="10767" xr:uid="{01A45961-5033-4F3B-B922-F12D608A0F2E}"/>
    <cellStyle name="Percent 3 4 4 4 2" xfId="12252" xr:uid="{A28D86CF-8677-4832-AF34-2A136DE91170}"/>
    <cellStyle name="Percent 3 4 4 4 2 2" xfId="15825" xr:uid="{FAD93F29-0368-4D98-9400-F6A774E3D6ED}"/>
    <cellStyle name="Percent 3 4 4 4 2 3" xfId="19352" xr:uid="{329F3D92-B3D4-4745-9EEF-6E92CDE8A6CD}"/>
    <cellStyle name="Percent 3 4 4 4 3" xfId="14399" xr:uid="{28F40884-1C50-40F4-AE79-AE94029411EC}"/>
    <cellStyle name="Percent 3 4 4 4 4" xfId="17926" xr:uid="{60C1AF0D-6E30-4374-99E8-EA5DDAD8871A}"/>
    <cellStyle name="Percent 3 4 4 5" xfId="11503" xr:uid="{8D2567B6-D166-441C-A31D-F139F2EDD687}"/>
    <cellStyle name="Percent 3 4 4 5 2" xfId="15098" xr:uid="{B0A55C93-2BC1-404A-A28D-0016FFF19DCA}"/>
    <cellStyle name="Percent 3 4 4 5 3" xfId="18625" xr:uid="{B6654893-E5DE-4142-82BB-39312CA3C72D}"/>
    <cellStyle name="Percent 3 4 4 6" xfId="13608" xr:uid="{9BE1CE46-0BE1-4749-AE1F-15E405F4239A}"/>
    <cellStyle name="Percent 3 4 4 7" xfId="17144" xr:uid="{2882D0F1-E3D2-4274-B414-825458D08479}"/>
    <cellStyle name="Percent 3 4 4 8" xfId="7148" xr:uid="{DD533E9A-9890-4DE3-978B-345F30000FD0}"/>
    <cellStyle name="Percent 3 4 4 9" xfId="43444" xr:uid="{25A439D0-3C2A-4971-840D-61E1D5820BDF}"/>
    <cellStyle name="Percent 3 4 5" xfId="2583" xr:uid="{F65FDF40-CD38-4E2E-8C25-BBE0F0A88256}"/>
    <cellStyle name="Percent 3 4 5 2" xfId="11278" xr:uid="{C72EEB4E-CC82-4BC9-B11A-1BE92B8DC77F}"/>
    <cellStyle name="Percent 3 4 5 2 2" xfId="12743" xr:uid="{06F1AB50-6B7A-4DD4-90C2-311F6B147EE6}"/>
    <cellStyle name="Percent 3 4 5 2 2 2" xfId="16316" xr:uid="{0177E7F0-CDD3-44B8-939E-3FE69429AD82}"/>
    <cellStyle name="Percent 3 4 5 2 2 3" xfId="19843" xr:uid="{8EE1A229-AE0A-4484-BE65-7E951A3D4177}"/>
    <cellStyle name="Percent 3 4 5 2 3" xfId="14874" xr:uid="{98A03CD6-0A06-4681-A6D6-3E474BC95892}"/>
    <cellStyle name="Percent 3 4 5 2 4" xfId="18401" xr:uid="{A866E494-1420-44D2-971E-19DC5F10E790}"/>
    <cellStyle name="Percent 3 4 5 3" xfId="10854" xr:uid="{852CE1F4-F8B0-4FDF-A69D-5A729B7D16E5}"/>
    <cellStyle name="Percent 3 4 5 3 2" xfId="12336" xr:uid="{A86DC351-B06B-40E2-B5BA-EBB63AF80A5D}"/>
    <cellStyle name="Percent 3 4 5 3 2 2" xfId="15909" xr:uid="{846F6053-BC39-452E-841B-5D5070BE482C}"/>
    <cellStyle name="Percent 3 4 5 3 2 3" xfId="19436" xr:uid="{6B208B6F-78AA-4617-81F8-C58F6047EE7B}"/>
    <cellStyle name="Percent 3 4 5 3 3" xfId="14482" xr:uid="{DCEE4F05-2079-4EC3-9E7E-4F13FC6DAFAB}"/>
    <cellStyle name="Percent 3 4 5 3 4" xfId="18009" xr:uid="{610A9151-250D-45EE-AAC1-BC2F75382684}"/>
    <cellStyle name="Percent 3 4 5 4" xfId="11961" xr:uid="{CD062672-E52B-4C74-B0A0-0E107118F851}"/>
    <cellStyle name="Percent 3 4 5 4 2" xfId="15539" xr:uid="{B7943AA4-5FD9-40C7-BA3F-A7117F57EF28}"/>
    <cellStyle name="Percent 3 4 5 4 3" xfId="19066" xr:uid="{2C8F349B-B6E2-43F3-89CE-E355D94D412E}"/>
    <cellStyle name="Percent 3 4 5 5" xfId="14133" xr:uid="{8C922B09-A99E-45CE-8138-3387A17C1B34}"/>
    <cellStyle name="Percent 3 4 5 6" xfId="17660" xr:uid="{9AC8F56E-3FA7-4479-A3FB-991282046435}"/>
    <cellStyle name="Percent 3 4 5 7" xfId="10397" xr:uid="{84B8733E-7064-49DC-A8FE-CFA7A22EAA8B}"/>
    <cellStyle name="Percent 3 4 5 8" xfId="44608" xr:uid="{58D05E68-84AD-4459-B3DC-770371464574}"/>
    <cellStyle name="Percent 3 4 6" xfId="4531" xr:uid="{80102E84-1CAA-41C8-98F9-CC42A1649F59}"/>
    <cellStyle name="Percent 3 4 6 2" xfId="11048" xr:uid="{508E2BBA-2211-4724-ADD8-2480E2E42756}"/>
    <cellStyle name="Percent 3 4 6 2 2" xfId="12499" xr:uid="{3730BEE1-9C1B-43FB-8D43-B9EC4548FDB0}"/>
    <cellStyle name="Percent 3 4 6 2 2 2" xfId="16072" xr:uid="{E627F3F7-F034-4FFA-A6C6-91D56F4B9EB4}"/>
    <cellStyle name="Percent 3 4 6 2 2 3" xfId="19599" xr:uid="{7F6D3D8E-B5B0-45DB-A1F0-3107564DAB07}"/>
    <cellStyle name="Percent 3 4 6 2 3" xfId="14644" xr:uid="{DF707960-1818-45E1-A3D4-354DA34BD134}"/>
    <cellStyle name="Percent 3 4 6 2 4" xfId="18171" xr:uid="{AA52BCE0-C205-4FD2-A6C4-E11D9D337A11}"/>
    <cellStyle name="Percent 3 4 6 3" xfId="8135" xr:uid="{636D3BE9-B62E-423E-8CC5-78D6A3ED7C12}"/>
    <cellStyle name="Percent 3 4 6 4" xfId="46534" xr:uid="{A5672D31-962B-47DA-AD0E-32FB353D60A5}"/>
    <cellStyle name="Percent 3 4 7" xfId="5816" xr:uid="{CA3FFE30-BBAC-4D4F-A05C-BD0FF7A524CF}"/>
    <cellStyle name="Percent 3 4 7 2" xfId="12099" xr:uid="{E4BF036F-24DB-45D1-9FDE-F71B767FCD9B}"/>
    <cellStyle name="Percent 3 4 7 2 2" xfId="15672" xr:uid="{628AF4A8-EBFB-44BA-829A-B10FE6FFA6F2}"/>
    <cellStyle name="Percent 3 4 7 2 3" xfId="19199" xr:uid="{7AD53BCF-B965-4385-943D-84CCC6FD075B}"/>
    <cellStyle name="Percent 3 4 7 3" xfId="14264" xr:uid="{D3CC6EC4-FC16-464F-B155-6A7E480DE2F6}"/>
    <cellStyle name="Percent 3 4 7 4" xfId="17791" xr:uid="{0FC3E2F4-5E65-49B5-92C5-49E9D22F693B}"/>
    <cellStyle name="Percent 3 4 7 5" xfId="10632" xr:uid="{3DD95E87-4328-445C-8876-FD906C2F88D8}"/>
    <cellStyle name="Percent 3 4 7 6" xfId="47814" xr:uid="{E9E3443F-DB20-4686-8B5A-4DACF6BE9FB7}"/>
    <cellStyle name="Percent 3 4 8" xfId="11443" xr:uid="{88A706A0-5AF0-4BDE-B19C-55629D7C9604}"/>
    <cellStyle name="Percent 3 4 8 2" xfId="15038" xr:uid="{C979777F-146C-4609-910D-54AD70A011DA}"/>
    <cellStyle name="Percent 3 4 8 3" xfId="18565" xr:uid="{33432E7D-B9C6-4773-95AE-B1047EE34BF9}"/>
    <cellStyle name="Percent 3 4 9" xfId="13116" xr:uid="{AAD7AC6C-7FD7-48F4-8733-7F9409C55159}"/>
    <cellStyle name="Percent 3 5" xfId="730" xr:uid="{6E7566B9-8B88-4FCA-B700-604BF44A7B76}"/>
    <cellStyle name="Percent 3 5 2" xfId="7135" xr:uid="{21239014-53FA-40B0-A7F6-5EAB157CFD89}"/>
    <cellStyle name="Percent 3 5 2 2" xfId="10354" xr:uid="{0A9D9F74-76C6-45ED-B0D0-00A1AA53E86D}"/>
    <cellStyle name="Percent 3 5 2 2 2" xfId="11370" xr:uid="{DB37453B-3447-4132-8230-C61AE0332E34}"/>
    <cellStyle name="Percent 3 5 2 2 2 2" xfId="12835" xr:uid="{AAF9ED9C-4EE3-42A0-9A44-21F17CDD9D54}"/>
    <cellStyle name="Percent 3 5 2 2 2 2 2" xfId="16408" xr:uid="{051DAF95-7381-43FF-87A1-721F97F92FA1}"/>
    <cellStyle name="Percent 3 5 2 2 2 2 3" xfId="19935" xr:uid="{0C003194-ED62-4CF4-A825-54F8E9E39647}"/>
    <cellStyle name="Percent 3 5 2 2 2 3" xfId="14966" xr:uid="{E100AFFD-8F93-4C5C-A543-0A6BA3A9B81E}"/>
    <cellStyle name="Percent 3 5 2 2 2 4" xfId="18493" xr:uid="{9F546B89-CD95-495D-83FD-4B4C9AE5DA0F}"/>
    <cellStyle name="Percent 3 5 2 2 3" xfId="10946" xr:uid="{8D99EE78-5360-4CAC-891C-2419B498F3B2}"/>
    <cellStyle name="Percent 3 5 2 2 3 2" xfId="12428" xr:uid="{08A92ED3-BE40-45A0-9A66-EDE0ED6F1379}"/>
    <cellStyle name="Percent 3 5 2 2 3 2 2" xfId="16001" xr:uid="{929CE010-47A2-4E51-9061-6D01442996EF}"/>
    <cellStyle name="Percent 3 5 2 2 3 2 3" xfId="19528" xr:uid="{B504A93B-2CED-4186-B550-687D1D08C901}"/>
    <cellStyle name="Percent 3 5 2 2 3 3" xfId="14574" xr:uid="{83BE612D-37CB-4BAF-9CEC-C9FA03EB8F1C}"/>
    <cellStyle name="Percent 3 5 2 2 3 4" xfId="18101" xr:uid="{9006F2F7-C912-4939-8A9C-A43FECE4621F}"/>
    <cellStyle name="Percent 3 5 2 2 4" xfId="11936" xr:uid="{23EB225F-C1EF-4EC7-826E-6C7995C8CC20}"/>
    <cellStyle name="Percent 3 5 2 2 4 2" xfId="15514" xr:uid="{AA79D146-CF99-4EB4-94C1-0C73BE990E40}"/>
    <cellStyle name="Percent 3 5 2 2 4 3" xfId="19041" xr:uid="{76D52FBD-19D7-4723-85FA-80D917F73988}"/>
    <cellStyle name="Percent 3 5 2 2 5" xfId="14110" xr:uid="{E9950398-F1A9-4903-B143-A2E9EFADE425}"/>
    <cellStyle name="Percent 3 5 2 2 6" xfId="17637" xr:uid="{371475EE-FB85-4760-B300-A5796E4AE066}"/>
    <cellStyle name="Percent 3 5 2 3" xfId="8309" xr:uid="{2C8169F8-BD1F-482B-BC2A-1EDE9C63AD6D}"/>
    <cellStyle name="Percent 3 5 2 3 2" xfId="11158" xr:uid="{44882574-FED0-40E1-8B02-F003F9C3FE5A}"/>
    <cellStyle name="Percent 3 5 2 3 2 2" xfId="12617" xr:uid="{4664DCCB-A95F-4F57-A564-A4C70E61624B}"/>
    <cellStyle name="Percent 3 5 2 3 2 2 2" xfId="16190" xr:uid="{86FB0821-F06D-44BB-BB6B-CD48BF0C2184}"/>
    <cellStyle name="Percent 3 5 2 3 2 2 3" xfId="19717" xr:uid="{687870A0-23A2-475A-B397-E25316DF1614}"/>
    <cellStyle name="Percent 3 5 2 3 2 3" xfId="14754" xr:uid="{94869ADC-1175-41EE-A843-D49ECA30F362}"/>
    <cellStyle name="Percent 3 5 2 3 2 4" xfId="18281" xr:uid="{56695EED-40E8-4BA3-8853-0C7FF952DEDC}"/>
    <cellStyle name="Percent 3 5 2 4" xfId="10731" xr:uid="{24AC6FFE-9529-46A6-8EC6-B8E50C778BC1}"/>
    <cellStyle name="Percent 3 5 2 4 2" xfId="12215" xr:uid="{A9A3B6B8-7EB2-4DCA-882B-EBD3E6F9D715}"/>
    <cellStyle name="Percent 3 5 2 4 2 2" xfId="15788" xr:uid="{E2850063-C8CD-40AF-9D7B-A8B6A32BD519}"/>
    <cellStyle name="Percent 3 5 2 4 2 3" xfId="19315" xr:uid="{C2664EED-5D58-45C2-8BC7-22E41FF4F3DC}"/>
    <cellStyle name="Percent 3 5 2 4 3" xfId="14363" xr:uid="{874341E5-235C-45D5-BA6F-E818EE255840}"/>
    <cellStyle name="Percent 3 5 2 4 4" xfId="17890" xr:uid="{7184A408-202E-4504-AD70-9477C6FB2957}"/>
    <cellStyle name="Percent 3 5 2 5" xfId="11535" xr:uid="{3AB7D2AD-FB60-4BCE-8EE4-4F5B2051E10A}"/>
    <cellStyle name="Percent 3 5 2 5 2" xfId="15130" xr:uid="{816956BF-3A89-4A16-B377-370B9A02F3EB}"/>
    <cellStyle name="Percent 3 5 2 5 3" xfId="18657" xr:uid="{A5B5436C-4980-4D2D-8D49-22014B44BF59}"/>
    <cellStyle name="Percent 3 5 2 6" xfId="13595" xr:uid="{A7DAC1E3-E655-4BB6-B742-83FE4EF3C52C}"/>
    <cellStyle name="Percent 3 5 2 7" xfId="17131" xr:uid="{D3801F19-A07E-4E1A-B342-E0CF37DA885E}"/>
    <cellStyle name="Percent 3 5 3" xfId="10540" xr:uid="{D750C54A-A86C-4422-8DD4-4D53421FCC88}"/>
    <cellStyle name="Percent 3 5 3 2" xfId="11232" xr:uid="{124B9181-EC8C-4A0D-9B61-D2451EF19C7D}"/>
    <cellStyle name="Percent 3 5 3 2 2" xfId="12697" xr:uid="{8427E1A9-13E6-4E7E-BAFF-EF109ED3A164}"/>
    <cellStyle name="Percent 3 5 3 2 2 2" xfId="16270" xr:uid="{208A93F4-EADA-4004-9DCE-48C8DEAE7CD9}"/>
    <cellStyle name="Percent 3 5 3 2 2 3" xfId="19797" xr:uid="{9656D2A3-0566-4D34-B891-E6C88ED72E10}"/>
    <cellStyle name="Percent 3 5 3 2 3" xfId="14828" xr:uid="{EA03BD66-8625-44BF-9404-8E511B47A992}"/>
    <cellStyle name="Percent 3 5 3 2 4" xfId="18355" xr:uid="{225BDF98-45F8-4216-B08B-D53429079D42}"/>
    <cellStyle name="Percent 3 5 3 3" xfId="10804" xr:uid="{DD116373-2B8E-4D50-896D-B927666A36A7}"/>
    <cellStyle name="Percent 3 5 3 3 2" xfId="12290" xr:uid="{36391A23-FCE3-439D-BFC3-16C9A795F04E}"/>
    <cellStyle name="Percent 3 5 3 3 2 2" xfId="15863" xr:uid="{1D413141-C8AC-4F41-BDC7-6E2BA5380E21}"/>
    <cellStyle name="Percent 3 5 3 3 2 3" xfId="19390" xr:uid="{B2001ED6-DCDE-4241-B5E8-908241CEA8C1}"/>
    <cellStyle name="Percent 3 5 3 3 3" xfId="14436" xr:uid="{C9ECD4AC-94F4-4F51-91D8-DA408D7F2E20}"/>
    <cellStyle name="Percent 3 5 3 3 4" xfId="17963" xr:uid="{AF3CD4A6-0D94-497F-B013-FF9D3F999FDD}"/>
    <cellStyle name="Percent 3 5 3 4" xfId="12049" xr:uid="{5C5F8FE2-EF08-4A06-89E7-31F2CB94D508}"/>
    <cellStyle name="Percent 3 5 3 4 2" xfId="15627" xr:uid="{C542B0D6-2B58-4B69-AE8B-E17DB7CF2419}"/>
    <cellStyle name="Percent 3 5 3 4 3" xfId="19154" xr:uid="{40B69054-FF4C-4E38-8FCE-348CD62984FD}"/>
    <cellStyle name="Percent 3 5 3 5" xfId="14219" xr:uid="{829B26E5-53B5-49D7-BFC1-BCE4054586C5}"/>
    <cellStyle name="Percent 3 5 3 6" xfId="17746" xr:uid="{E3CD7476-3CCB-4C1F-A251-233D2761FC7C}"/>
    <cellStyle name="Percent 3 5 4" xfId="10445" xr:uid="{C4FD0313-C670-4409-89E1-D74FEA683500}"/>
    <cellStyle name="Percent 3 5 4 2" xfId="11286" xr:uid="{D58DFBD8-C3C1-4551-9444-63D0F5059AC7}"/>
    <cellStyle name="Percent 3 5 4 2 2" xfId="12751" xr:uid="{160213AC-AA3A-43FF-A3A0-FE258D4A15F2}"/>
    <cellStyle name="Percent 3 5 4 2 2 2" xfId="16324" xr:uid="{BDE78916-9DDB-41B1-9859-C665D529E101}"/>
    <cellStyle name="Percent 3 5 4 2 2 3" xfId="19851" xr:uid="{02F29870-0570-4026-A71E-BC03D91964E1}"/>
    <cellStyle name="Percent 3 5 4 2 3" xfId="14882" xr:uid="{09B65603-5E0F-45E3-8401-129F9AC1D865}"/>
    <cellStyle name="Percent 3 5 4 2 4" xfId="18409" xr:uid="{7FAB713B-9840-4703-AB43-348BDA91D45F}"/>
    <cellStyle name="Percent 3 5 4 3" xfId="10862" xr:uid="{34F92A9A-37E5-4002-8DF8-FE2F18DD190A}"/>
    <cellStyle name="Percent 3 5 4 3 2" xfId="12344" xr:uid="{0E3E3F90-DB7E-42EB-BBE3-A6DBF42B624A}"/>
    <cellStyle name="Percent 3 5 4 3 2 2" xfId="15917" xr:uid="{53AC0ED1-E3F2-4842-8B36-9D3E8A33C20E}"/>
    <cellStyle name="Percent 3 5 4 3 2 3" xfId="19444" xr:uid="{1C095B5B-0599-4D29-934A-47EC3B06A51E}"/>
    <cellStyle name="Percent 3 5 4 3 3" xfId="14490" xr:uid="{83B2B7D2-819E-4AE2-8BE3-5807B86AE3B6}"/>
    <cellStyle name="Percent 3 5 4 3 4" xfId="18017" xr:uid="{6F63FEF6-07D5-42EE-AE22-66A14C6EC7DE}"/>
    <cellStyle name="Percent 3 5 4 4" xfId="11987" xr:uid="{638E6EA9-E00D-4E69-9184-9C7B76998200}"/>
    <cellStyle name="Percent 3 5 4 4 2" xfId="15565" xr:uid="{25C0F465-131D-4821-8878-2D4E6D987E82}"/>
    <cellStyle name="Percent 3 5 4 4 3" xfId="19092" xr:uid="{29A8438C-0140-4982-8DAD-62B9F8BDABFC}"/>
    <cellStyle name="Percent 3 5 4 5" xfId="14159" xr:uid="{6C607956-2C61-434F-AC4A-800C63F76E8B}"/>
    <cellStyle name="Percent 3 5 4 6" xfId="17686" xr:uid="{2F45C2B2-8AD0-4D9C-B157-5EDE0F3FC2C0}"/>
    <cellStyle name="Percent 3 5 5" xfId="8132" xr:uid="{66021E8C-46C9-40C3-B1CE-BE2FC9360F72}"/>
    <cellStyle name="Percent 3 5 5 2" xfId="11086" xr:uid="{643FB8BA-D125-4412-A331-462B452D25C7}"/>
    <cellStyle name="Percent 3 5 5 2 2" xfId="12537" xr:uid="{F0AACE4D-099B-4018-8BA3-BB680D11FED3}"/>
    <cellStyle name="Percent 3 5 5 2 2 2" xfId="16110" xr:uid="{FF40CA00-7C96-422F-A065-D62C59F9516A}"/>
    <cellStyle name="Percent 3 5 5 2 2 3" xfId="19637" xr:uid="{959D3EE0-8034-40BF-9EE3-4D674F3BDD3C}"/>
    <cellStyle name="Percent 3 5 5 2 3" xfId="14682" xr:uid="{90D4E03E-9BC6-4DA1-87DA-043F6FFE1D94}"/>
    <cellStyle name="Percent 3 5 5 2 4" xfId="18209" xr:uid="{4C50678D-7DD0-4121-AF97-71582CA7052A}"/>
    <cellStyle name="Percent 3 5 6" xfId="10657" xr:uid="{388B487E-953E-4A5B-9A4E-4823A2F26069}"/>
    <cellStyle name="Percent 3 5 6 2" xfId="12137" xr:uid="{B13CEAB4-17A2-4AFD-8012-3E7BD8799ECC}"/>
    <cellStyle name="Percent 3 5 6 2 2" xfId="15710" xr:uid="{D3BC4E29-CAC8-4641-9EBD-64290E69C0D9}"/>
    <cellStyle name="Percent 3 5 6 2 3" xfId="19237" xr:uid="{F6BEEBD5-CFE1-47DC-9785-9DA26A39E9C5}"/>
    <cellStyle name="Percent 3 5 6 3" xfId="14289" xr:uid="{72D8A2F4-91A2-4DEA-BE59-5F344DDC0282}"/>
    <cellStyle name="Percent 3 5 6 4" xfId="17816" xr:uid="{421917C2-01A5-4196-B69B-6E68D355734B}"/>
    <cellStyle name="Percent 3 5 7" xfId="11451" xr:uid="{BD188CD6-87CF-41C5-AFE3-C8ED599112C0}"/>
    <cellStyle name="Percent 3 5 7 2" xfId="15046" xr:uid="{78663410-7AB2-4A9F-BCD2-84267A0E2844}"/>
    <cellStyle name="Percent 3 5 7 3" xfId="18573" xr:uid="{AB753F01-02E6-4A4F-9604-03251426D6AE}"/>
    <cellStyle name="Percent 3 5 8" xfId="7190" xr:uid="{B86017E0-73A3-4A8F-8809-2AEC8F575C39}"/>
    <cellStyle name="Percent 3 5 8 2" xfId="13650" xr:uid="{F896ED84-A6B4-41E1-A4D8-0CA5B027607E}"/>
    <cellStyle name="Percent 3 5 8 3" xfId="17186" xr:uid="{375DC167-3B59-4635-978B-744247C81721}"/>
    <cellStyle name="Percent 3 5 9" xfId="20027" xr:uid="{22C1FE86-88EA-4113-B463-5BC7CE9228A8}"/>
    <cellStyle name="Percent 3 6" xfId="731" xr:uid="{6E859986-D00F-4090-AF44-99DD3B9B004A}"/>
    <cellStyle name="Percent 3 6 10" xfId="42868" xr:uid="{7A608CAE-8CAF-4E79-9657-5CF5D698ED26}"/>
    <cellStyle name="Percent 3 6 2" xfId="1027" xr:uid="{3C6759B7-3986-4BFC-B245-273DA5DD5CF1}"/>
    <cellStyle name="Percent 3 6 2 2" xfId="2169" xr:uid="{C8751687-A06F-4E06-90C9-7177B859541E}"/>
    <cellStyle name="Percent 3 6 2 2 2" xfId="3932" xr:uid="{012E2C55-887B-43DE-BB4D-E91B15E013AC}"/>
    <cellStyle name="Percent 3 6 2 2 2 2" xfId="16384" xr:uid="{2212F7F4-D0CB-47A5-B4E5-67B04AAD4976}"/>
    <cellStyle name="Percent 3 6 2 2 2 3" xfId="19911" xr:uid="{E159E899-2B56-42BB-8F0D-56A12DAC6A72}"/>
    <cellStyle name="Percent 3 6 2 2 2 4" xfId="12811" xr:uid="{0C14CBA5-B526-45F0-BCDD-22CCD9E8BB19}"/>
    <cellStyle name="Percent 3 6 2 2 2 5" xfId="45957" xr:uid="{6FF9ACF7-6E29-4C67-B1B6-EC7DBD9DBB5B}"/>
    <cellStyle name="Percent 3 6 2 2 3" xfId="5303" xr:uid="{196BA6A7-28E4-4B66-B477-28F193D23890}"/>
    <cellStyle name="Percent 3 6 2 2 3 2" xfId="14942" xr:uid="{CDFB898C-7EF1-455E-95AD-F8935A9311FC}"/>
    <cellStyle name="Percent 3 6 2 2 3 3" xfId="47306" xr:uid="{1EAB2734-A21A-4503-8186-22F5C8DAA88A}"/>
    <cellStyle name="Percent 3 6 2 2 4" xfId="18469" xr:uid="{0738981A-8BD9-43BD-9918-309217E431BC}"/>
    <cellStyle name="Percent 3 6 2 2 5" xfId="11346" xr:uid="{6E88589A-C21F-42B9-A730-27349F08709B}"/>
    <cellStyle name="Percent 3 6 2 2 6" xfId="44216" xr:uid="{BBB210BD-7727-4BCD-8949-445DBF692FF4}"/>
    <cellStyle name="Percent 3 6 2 3" xfId="1610" xr:uid="{63E147A9-879B-42AA-B177-9DDA516F6A39}"/>
    <cellStyle name="Percent 3 6 2 3 2" xfId="3417" xr:uid="{79A7F40F-C675-4583-B546-006A5E438239}"/>
    <cellStyle name="Percent 3 6 2 3 2 2" xfId="15977" xr:uid="{98DA992A-9548-4619-A083-241711BE7360}"/>
    <cellStyle name="Percent 3 6 2 3 2 3" xfId="19504" xr:uid="{4EB8CFDD-4D89-4C3B-97B9-07B5C5CF701B}"/>
    <cellStyle name="Percent 3 6 2 3 2 4" xfId="12404" xr:uid="{3190D467-89C2-43E9-9DAC-A8550B4B8ACD}"/>
    <cellStyle name="Percent 3 6 2 3 2 5" xfId="45442" xr:uid="{16056530-25F2-453F-96E4-585516B71CE6}"/>
    <cellStyle name="Percent 3 6 2 3 3" xfId="14550" xr:uid="{083BBB5A-369F-4BD3-9D27-B5E294A3EEE1}"/>
    <cellStyle name="Percent 3 6 2 3 4" xfId="18077" xr:uid="{EF8F327E-69D8-40A8-BC46-E9AD214FFB3C}"/>
    <cellStyle name="Percent 3 6 2 3 5" xfId="10922" xr:uid="{8A234CB8-95D1-45FF-9118-9901E53BB9AF}"/>
    <cellStyle name="Percent 3 6 2 3 6" xfId="43701" xr:uid="{25BE6900-3A3D-4A0B-9665-52180DC4D5A0}"/>
    <cellStyle name="Percent 3 6 2 4" xfId="2839" xr:uid="{7565FC08-CA3C-4C3B-8FB3-C157557727F4}"/>
    <cellStyle name="Percent 3 6 2 4 2" xfId="15241" xr:uid="{8EF339BA-A275-4CFC-82BF-5F000F09CA1F}"/>
    <cellStyle name="Percent 3 6 2 4 3" xfId="18768" xr:uid="{340C8AA3-CD16-4BA2-A458-0143F5E22675}"/>
    <cellStyle name="Percent 3 6 2 4 4" xfId="11659" xr:uid="{6FB6D197-E486-421B-B082-E771323D1BF3}"/>
    <cellStyle name="Percent 3 6 2 4 5" xfId="44864" xr:uid="{050B7F62-D400-4229-8B7C-89AD8B233C6A}"/>
    <cellStyle name="Percent 3 6 2 5" xfId="4788" xr:uid="{7370898D-024E-41DA-9F2F-BB3DD288B854}"/>
    <cellStyle name="Percent 3 6 2 5 2" xfId="13845" xr:uid="{A90115D0-2C2F-4431-8068-EF29CB1FBBDF}"/>
    <cellStyle name="Percent 3 6 2 5 3" xfId="17378" xr:uid="{D8C50E66-E238-4769-882F-F3A0439BB608}"/>
    <cellStyle name="Percent 3 6 2 5 4" xfId="8394" xr:uid="{CA737745-810B-4259-AF91-CE69915D5310}"/>
    <cellStyle name="Percent 3 6 2 5 5" xfId="46791" xr:uid="{F7AEAB4E-7B0E-4251-BF6D-0E533AAD959B}"/>
    <cellStyle name="Percent 3 6 2 6" xfId="5819" xr:uid="{5CABEF01-F0C0-4508-920C-1A2BDECE3ECA}"/>
    <cellStyle name="Percent 3 6 2 6 2" xfId="13413" xr:uid="{2E625D25-4677-4BB9-8A4D-007C8F1AF95B}"/>
    <cellStyle name="Percent 3 6 2 6 3" xfId="47817" xr:uid="{7381C1B8-C512-486E-BAAE-3537D583AA07}"/>
    <cellStyle name="Percent 3 6 2 7" xfId="16949" xr:uid="{D79736A5-A320-4F1E-BFCE-64835F533E10}"/>
    <cellStyle name="Percent 3 6 2 8" xfId="6873" xr:uid="{85BC355C-8A5C-4E5F-8B9F-E4B254F94F82}"/>
    <cellStyle name="Percent 3 6 2 9" xfId="43123" xr:uid="{B1F797B9-E815-4F45-B455-8146AEC748FC}"/>
    <cellStyle name="Percent 3 6 3" xfId="1918" xr:uid="{58D26F21-BF86-40F2-B36B-D2BA10AC50E4}"/>
    <cellStyle name="Percent 3 6 3 2" xfId="3683" xr:uid="{1D8C8353-1788-426B-BA4D-402A58A450FF}"/>
    <cellStyle name="Percent 3 6 3 2 2" xfId="16140" xr:uid="{A2D06BE7-3395-4800-B3C8-B840FFD22F3B}"/>
    <cellStyle name="Percent 3 6 3 2 3" xfId="19667" xr:uid="{364A1E30-D56E-40A9-90DD-87F4740A94CE}"/>
    <cellStyle name="Percent 3 6 3 2 4" xfId="12567" xr:uid="{5DAAC869-D12A-4CE3-BA94-AEE310F64813}"/>
    <cellStyle name="Percent 3 6 3 2 5" xfId="45708" xr:uid="{D5B7B9D3-B0BD-45B6-920E-C14CEF2C551B}"/>
    <cellStyle name="Percent 3 6 3 3" xfId="5054" xr:uid="{7318246D-B5FA-42F0-A9E5-CBEE761444C1}"/>
    <cellStyle name="Percent 3 6 3 3 2" xfId="13743" xr:uid="{6CA0FDE2-C82D-4715-8DA4-A9EB350B3DB1}"/>
    <cellStyle name="Percent 3 6 3 3 3" xfId="47057" xr:uid="{78167297-06C1-4E8A-972A-866706611CC9}"/>
    <cellStyle name="Percent 3 6 3 4" xfId="17279" xr:uid="{1505846C-1CD5-457D-BD4C-11C2E2779D8B}"/>
    <cellStyle name="Percent 3 6 3 5" xfId="7309" xr:uid="{67C4DDFD-CD4C-4012-9DD5-C39CBEA4D782}"/>
    <cellStyle name="Percent 3 6 3 6" xfId="43967" xr:uid="{46574292-96D0-4B17-AA9F-3BFDD83EB290}"/>
    <cellStyle name="Percent 3 6 4" xfId="1354" xr:uid="{F2BCC05D-58D5-4C3B-8644-5074C51B1EF9}"/>
    <cellStyle name="Percent 3 6 4 2" xfId="3161" xr:uid="{5D50F42D-555F-4A3D-AD6A-726BD9543671}"/>
    <cellStyle name="Percent 3 6 4 2 2" xfId="15740" xr:uid="{D9371FAD-EC03-4526-8D90-9ED8E28F716E}"/>
    <cellStyle name="Percent 3 6 4 2 3" xfId="19267" xr:uid="{4C843C81-7FCA-4EA2-A177-0474C2EDFFAB}"/>
    <cellStyle name="Percent 3 6 4 2 4" xfId="12167" xr:uid="{48D92C74-E4D2-46EE-B2F4-9C4D9AB0126D}"/>
    <cellStyle name="Percent 3 6 4 2 5" xfId="45186" xr:uid="{C153B555-A0C5-4D8C-8976-677D7B5105A0}"/>
    <cellStyle name="Percent 3 6 4 3" xfId="14319" xr:uid="{1B0D8F49-351B-487B-B980-55148BCFD58D}"/>
    <cellStyle name="Percent 3 6 4 4" xfId="17846" xr:uid="{2D0935BE-0CE6-49D7-9E74-37FD3C60D679}"/>
    <cellStyle name="Percent 3 6 4 5" xfId="10687" xr:uid="{A1B1BA4D-F76B-4A8F-8520-09D05226BA9F}"/>
    <cellStyle name="Percent 3 6 4 6" xfId="43445" xr:uid="{C3C0C4D0-080B-410D-8885-DC66F057370D}"/>
    <cellStyle name="Percent 3 6 5" xfId="2584" xr:uid="{35A3DAA5-9D45-4181-89D5-6FFCA099E8E9}"/>
    <cellStyle name="Percent 3 6 5 2" xfId="15106" xr:uid="{4E04FBAD-2208-445A-98D2-C82C089E41D8}"/>
    <cellStyle name="Percent 3 6 5 3" xfId="18633" xr:uid="{B0E5FE95-072F-4893-AAF3-4E6ABA2D6F31}"/>
    <cellStyle name="Percent 3 6 5 4" xfId="11511" xr:uid="{8A502E80-FA78-434D-BCFE-DF41C307A186}"/>
    <cellStyle name="Percent 3 6 5 5" xfId="44609" xr:uid="{C51E44CC-9CA4-4BF5-B20E-029761AFF921}"/>
    <cellStyle name="Percent 3 6 6" xfId="4532" xr:uid="{2BA6744F-C390-4040-B2EA-B8BACE34FCF0}"/>
    <cellStyle name="Percent 3 6 6 2" xfId="13117" xr:uid="{91BA0A09-1CD9-4A19-80BE-2D9F07C802C3}"/>
    <cellStyle name="Percent 3 6 6 3" xfId="46535" xr:uid="{2883C2FE-0861-4445-BC03-D3F323A80071}"/>
    <cellStyle name="Percent 3 6 7" xfId="5818" xr:uid="{281B7252-1BAF-45ED-A483-E77564845A1B}"/>
    <cellStyle name="Percent 3 6 7 2" xfId="16699" xr:uid="{B3767121-2751-4280-B9BD-C226B2143A57}"/>
    <cellStyle name="Percent 3 6 7 3" xfId="47816" xr:uid="{C1B992B2-35E8-4016-95EA-5B00A87BAB6A}"/>
    <cellStyle name="Percent 3 6 8" xfId="20042" xr:uid="{4D132AF7-6D02-4CF7-824A-8CA76EAF3474}"/>
    <cellStyle name="Percent 3 6 9" xfId="6288" xr:uid="{ADA4BA55-FF81-43E3-BF26-20323CB16614}"/>
    <cellStyle name="Percent 3 7" xfId="7157" xr:uid="{9ADD2CAE-AD1F-4A49-B18D-C4894E4A053C}"/>
    <cellStyle name="Percent 3 7 2" xfId="10277" xr:uid="{6BFE0C6B-DDCC-45E4-B1B9-15C770B1283B}"/>
    <cellStyle name="Percent 3 7 2 2" xfId="11322" xr:uid="{035F99C7-EE1F-4F5F-B19B-7583BA294EE3}"/>
    <cellStyle name="Percent 3 7 2 2 2" xfId="12787" xr:uid="{1318BD54-7B19-4046-8FD9-609C4C56BEDE}"/>
    <cellStyle name="Percent 3 7 2 2 2 2" xfId="16360" xr:uid="{7FCC6858-F1E9-4DF7-86B4-8EF848F70302}"/>
    <cellStyle name="Percent 3 7 2 2 2 3" xfId="19887" xr:uid="{6B064950-23BE-47E8-9D97-8F481216DAAC}"/>
    <cellStyle name="Percent 3 7 2 2 3" xfId="14918" xr:uid="{2F9675A9-AF2A-4000-9F60-7494F57875B4}"/>
    <cellStyle name="Percent 3 7 2 2 4" xfId="18445" xr:uid="{E524C4BE-28DA-4592-B3D3-A5C01FF6C6C5}"/>
    <cellStyle name="Percent 3 7 2 3" xfId="10898" xr:uid="{095406C2-BD36-40E7-9651-15AFB16BB2A3}"/>
    <cellStyle name="Percent 3 7 2 3 2" xfId="12380" xr:uid="{9F2705AA-3986-450B-A4AE-541667C162EB}"/>
    <cellStyle name="Percent 3 7 2 3 2 2" xfId="15953" xr:uid="{9BA93188-EC19-4469-BFA7-A257BA3A36F7}"/>
    <cellStyle name="Percent 3 7 2 3 2 3" xfId="19480" xr:uid="{0575A34D-1302-4D2E-A2BA-303F3BED099E}"/>
    <cellStyle name="Percent 3 7 2 3 3" xfId="14526" xr:uid="{2B918326-736D-4877-A369-59823F6D01BE}"/>
    <cellStyle name="Percent 3 7 2 3 4" xfId="18053" xr:uid="{C83722CE-9A9A-4DD8-8E78-25A58933452D}"/>
    <cellStyle name="Percent 3 7 2 4" xfId="11887" xr:uid="{30AF6B79-30C9-4E93-A852-C76817EC733D}"/>
    <cellStyle name="Percent 3 7 2 4 2" xfId="15465" xr:uid="{CE6C3E2A-81BF-43D4-87F6-035CCA7B35D9}"/>
    <cellStyle name="Percent 3 7 2 4 3" xfId="18992" xr:uid="{A0AEC925-128D-4713-8135-256B8618C155}"/>
    <cellStyle name="Percent 3 7 2 5" xfId="14061" xr:uid="{9185DC4D-6E5B-4445-B5C2-A57943873BC8}"/>
    <cellStyle name="Percent 3 7 2 6" xfId="17588" xr:uid="{9BFE8D69-D15D-4DA6-A39B-69B8F6740393}"/>
    <cellStyle name="Percent 3 7 3" xfId="9839" xr:uid="{D82E6828-8A68-4F74-9C0C-11A9C4400A99}"/>
    <cellStyle name="Percent 3 7 3 2" xfId="11182" xr:uid="{FE81ABAA-D219-4E80-8050-911F48C3C133}"/>
    <cellStyle name="Percent 3 7 3 2 2" xfId="12647" xr:uid="{8F944A12-C0D4-4B49-AE03-521C91833A4A}"/>
    <cellStyle name="Percent 3 7 3 2 2 2" xfId="16220" xr:uid="{712B9B41-7D7C-49A4-A41F-FA840C06B7AC}"/>
    <cellStyle name="Percent 3 7 3 2 2 3" xfId="19747" xr:uid="{23AD009C-088C-499D-8C6B-8BB03B049D4A}"/>
    <cellStyle name="Percent 3 7 3 2 3" xfId="14778" xr:uid="{DE1B1656-7CBD-4B72-8696-E74361610CDE}"/>
    <cellStyle name="Percent 3 7 3 2 4" xfId="18305" xr:uid="{74A082A8-A059-431B-AD63-190C8FAEB432}"/>
    <cellStyle name="Percent 3 7 3 3" xfId="25760" xr:uid="{F3DD8F61-45CF-4C62-8725-2D6F64950B95}"/>
    <cellStyle name="Percent 3 7 3 3 2" xfId="34691" xr:uid="{6975F108-A717-4354-BA87-6164947624B0}"/>
    <cellStyle name="Percent 3 7 3 3 3" xfId="41063" xr:uid="{D0F9ED2F-CD6F-445D-90FB-D4B9877BCC7C}"/>
    <cellStyle name="Percent 3 7 3 4" xfId="21722" xr:uid="{68CDC8D4-3389-45B8-B502-E6F023FD00E1}"/>
    <cellStyle name="Percent 3 7 3 4 2" xfId="29689" xr:uid="{0AF16300-37CF-4145-8780-1CA7F6A1520D}"/>
    <cellStyle name="Percent 3 7 3 5" xfId="27767" xr:uid="{2AF2F060-22C7-4B72-A69B-95580CA1272E}"/>
    <cellStyle name="Percent 3 7 3 6" xfId="37057" xr:uid="{7D037306-9DB7-4AB8-82FA-1A5B04ACD610}"/>
    <cellStyle name="Percent 3 7 4" xfId="10755" xr:uid="{2230E913-D3CD-4B07-A4AA-00F4BE399EDE}"/>
    <cellStyle name="Percent 3 7 4 2" xfId="12240" xr:uid="{13D7D389-7C3E-47D1-9F01-04207A56C2AA}"/>
    <cellStyle name="Percent 3 7 4 2 2" xfId="15813" xr:uid="{4B0EC54A-F53E-40AB-A9AC-3ADAB7B909F2}"/>
    <cellStyle name="Percent 3 7 4 2 3" xfId="19340" xr:uid="{E0E06B1D-201E-40FE-8FE9-32DB787DF819}"/>
    <cellStyle name="Percent 3 7 4 3" xfId="14387" xr:uid="{2A1668B1-838D-4D12-87C8-26C2FBC8E68B}"/>
    <cellStyle name="Percent 3 7 4 4" xfId="17914" xr:uid="{7473F0D4-6A63-414F-8E6B-9505837E1C99}"/>
    <cellStyle name="Percent 3 7 5" xfId="11487" xr:uid="{1B602948-2962-4A5C-A836-BDEBA4BC3B18}"/>
    <cellStyle name="Percent 3 7 5 2" xfId="15082" xr:uid="{0066A1ED-81EA-4017-9FD8-F253A6236BE5}"/>
    <cellStyle name="Percent 3 7 5 3" xfId="18609" xr:uid="{91813975-00D1-4935-8084-3BF1CC6AEAAA}"/>
    <cellStyle name="Percent 3 7 6" xfId="13617" xr:uid="{15A3D43D-2C7F-4288-94AD-B4B74BD42424}"/>
    <cellStyle name="Percent 3 7 6 2" xfId="29082" xr:uid="{D5BD839D-7A5D-4BC6-804C-C39D20B04018}"/>
    <cellStyle name="Percent 3 7 7" xfId="17153" xr:uid="{CC3DF03D-6DEB-4D36-B3E9-A8A50F65B25C}"/>
    <cellStyle name="Percent 3 7 8" xfId="36321" xr:uid="{7BCC4037-39A2-491B-AC71-1A94AACA8B52}"/>
    <cellStyle name="Percent 3 8" xfId="10333" xr:uid="{E5916874-7E1F-4D1B-9C01-0B78F5741BC9}"/>
    <cellStyle name="Percent 3 8 2" xfId="11262" xr:uid="{A3E6D518-938D-41BD-B6D4-0E8828EFC840}"/>
    <cellStyle name="Percent 3 8 2 2" xfId="12727" xr:uid="{27E9B714-2302-4321-989D-9A2B52FC6924}"/>
    <cellStyle name="Percent 3 8 2 2 2" xfId="16300" xr:uid="{244C2B23-AD3C-4B47-9877-9F4E166C6ABB}"/>
    <cellStyle name="Percent 3 8 2 2 2 2" xfId="35455" xr:uid="{5887435F-FF89-44BC-A6CF-0A545117B913}"/>
    <cellStyle name="Percent 3 8 2 2 3" xfId="19827" xr:uid="{B33575B0-77C6-42DA-BFD1-DDE7BCFC1D80}"/>
    <cellStyle name="Percent 3 8 2 2 4" xfId="39804" xr:uid="{F3DCF6B4-A3BD-486C-8F5F-919CF51006C5}"/>
    <cellStyle name="Percent 3 8 2 3" xfId="14858" xr:uid="{BE9A9ADB-850E-44B2-860C-96DAA505F282}"/>
    <cellStyle name="Percent 3 8 2 3 2" xfId="33434" xr:uid="{B4C19EEA-0973-41E7-923E-9773A383CD08}"/>
    <cellStyle name="Percent 3 8 2 3 3" xfId="41796" xr:uid="{01A28D3D-1BA6-430B-AC44-5FFBE141C347}"/>
    <cellStyle name="Percent 3 8 2 4" xfId="18385" xr:uid="{0A10B61F-B609-4A56-B7BC-BD790EE639CE}"/>
    <cellStyle name="Percent 3 8 2 4 2" xfId="30480" xr:uid="{2C5A8487-E075-44B7-A15B-34136534D17D}"/>
    <cellStyle name="Percent 3 8 2 5" xfId="28515" xr:uid="{8E8FF468-7496-4448-B68A-CCBD18D0A8B2}"/>
    <cellStyle name="Percent 3 8 2 6" xfId="37838" xr:uid="{A2CA11D5-91FB-4F84-965F-4562BA8B51DF}"/>
    <cellStyle name="Percent 3 8 3" xfId="10836" xr:uid="{EEAD39A2-8A28-4662-B012-2FB66412EBC5}"/>
    <cellStyle name="Percent 3 8 3 2" xfId="12320" xr:uid="{204DCE5B-0983-4211-B619-CFB3A209C500}"/>
    <cellStyle name="Percent 3 8 3 2 2" xfId="15893" xr:uid="{0AD8D9BC-BEAD-40F2-A1F3-31745C956F98}"/>
    <cellStyle name="Percent 3 8 3 2 3" xfId="19420" xr:uid="{A7B4A706-B6CA-4520-8DAC-D4FFA82F463C}"/>
    <cellStyle name="Percent 3 8 3 3" xfId="14466" xr:uid="{4FE4F775-C4C7-4BCD-9727-EE8CEAD4D568}"/>
    <cellStyle name="Percent 3 8 3 3 2" xfId="34880" xr:uid="{E5971DA7-33F1-40C0-A57A-FD33A6A188FB}"/>
    <cellStyle name="Percent 3 8 3 3 3" xfId="41249" xr:uid="{C525B743-DC0A-49B3-97CE-62721B4E10C8}"/>
    <cellStyle name="Percent 3 8 3 4" xfId="17993" xr:uid="{92188BAB-7C67-4BEA-8109-B41BA607AB87}"/>
    <cellStyle name="Percent 3 8 3 4 2" xfId="29888" xr:uid="{1D517263-4A6A-4671-8509-309A92ACD71C}"/>
    <cellStyle name="Percent 3 8 3 5" xfId="27956" xr:uid="{4CB8B5F0-CF33-4771-857E-5DFC66DB9112}"/>
    <cellStyle name="Percent 3 8 3 6" xfId="37255" xr:uid="{2929D40B-97E4-4818-A03A-E5388F190FDC}"/>
    <cellStyle name="Percent 3 8 4" xfId="11923" xr:uid="{81D11111-7017-4E65-B44C-C57EEDDA8ACC}"/>
    <cellStyle name="Percent 3 8 4 2" xfId="15501" xr:uid="{50E45C91-9515-4C7D-BF91-BEE60AE86726}"/>
    <cellStyle name="Percent 3 8 4 2 2" xfId="34167" xr:uid="{55F9BFD0-771E-43E3-9711-FF7161F83BC8}"/>
    <cellStyle name="Percent 3 8 4 3" xfId="19028" xr:uid="{D4D4486B-55CF-4B9F-9413-0DFDF15F65A7}"/>
    <cellStyle name="Percent 3 8 4 4" xfId="38605" xr:uid="{1D52065D-16D3-4D19-9859-9A1D3F42A58B}"/>
    <cellStyle name="Percent 3 8 5" xfId="14097" xr:uid="{F1898183-56B9-4F9B-BF4E-043A2B3B7949}"/>
    <cellStyle name="Percent 3 8 5 2" xfId="32879" xr:uid="{32BAABC0-EA00-4978-B9E5-7DC04AEC71D1}"/>
    <cellStyle name="Percent 3 8 5 3" xfId="40541" xr:uid="{E52B8BC1-63BA-48D2-9D1B-59CE3C8FD128}"/>
    <cellStyle name="Percent 3 8 6" xfId="17624" xr:uid="{5BD71410-E6DB-4281-B308-194FBF26A4AA}"/>
    <cellStyle name="Percent 3 8 6 2" xfId="29281" xr:uid="{99872B9A-8164-4A57-B1A2-6D470F550B18}"/>
    <cellStyle name="Percent 3 8 7" xfId="27367" xr:uid="{7FB37FAC-1D0F-42D2-9EDD-6C42EB59240F}"/>
    <cellStyle name="Percent 3 8 8" xfId="36513" xr:uid="{DA8C98DF-D525-460A-AB0B-DC6C76CC91FC}"/>
    <cellStyle name="Percent 3 9" xfId="10360" xr:uid="{1F614988-4BAE-4086-97B4-3977697ADF51}"/>
    <cellStyle name="Percent 3 9 2" xfId="11036" xr:uid="{09028D8B-A395-4F11-B218-146F1A5D8D1E}"/>
    <cellStyle name="Percent 3 9 2 2" xfId="12487" xr:uid="{A64EB6AD-B521-4697-9E5A-8FE42C5B4052}"/>
    <cellStyle name="Percent 3 9 2 2 2" xfId="16060" xr:uid="{4DCF17D4-C498-4057-81E2-BE87C410F584}"/>
    <cellStyle name="Percent 3 9 2 2 3" xfId="19587" xr:uid="{9F823B2D-52EF-41BA-A121-5F45F7872BF6}"/>
    <cellStyle name="Percent 3 9 2 3" xfId="14632" xr:uid="{ED3849B3-1184-4BDD-AF2A-44F8C757D1D4}"/>
    <cellStyle name="Percent 3 9 2 4" xfId="18159" xr:uid="{E023DE79-DB10-43AA-B642-C9F2A37B9156}"/>
    <cellStyle name="Percent 3 9 3" xfId="24527" xr:uid="{F91BD1D7-28D1-4469-BE09-AFF2BB178F78}"/>
    <cellStyle name="Percent 3 9 3 2" xfId="33087" xr:uid="{03D512D8-F067-472A-A071-8A799E38353F}"/>
    <cellStyle name="Percent 3 9 3 3" xfId="41454" xr:uid="{6AC2008F-416A-4D7B-8CF6-E8FA0C085522}"/>
    <cellStyle name="Percent 3 9 4" xfId="22086" xr:uid="{A69453CF-9A6A-4D1F-8283-3ED0B4B8FCC9}"/>
    <cellStyle name="Percent 3 9 4 2" xfId="30107" xr:uid="{03EBEBB3-76CC-435C-909F-0DCBA96CFB69}"/>
    <cellStyle name="Percent 3 9 5" xfId="28168" xr:uid="{21FBFB89-2666-42EA-8D25-CEFF72EBC081}"/>
    <cellStyle name="Percent 3 9 6" xfId="37474" xr:uid="{48E01536-136F-49A4-9085-E61D61507A1E}"/>
    <cellStyle name="Percent 30" xfId="7505" xr:uid="{580B6FCF-BC9A-4C23-97F0-1C2BFC2A6857}"/>
    <cellStyle name="Percent 30 2" xfId="7566" xr:uid="{335A57A7-4D9C-4F0D-82C2-8FD0AD21BF4E}"/>
    <cellStyle name="Percent 30 2 2" xfId="8644" xr:uid="{487009A0-805C-4EC0-A428-82DB9ED64E3F}"/>
    <cellStyle name="Percent 30 2 2 2" xfId="11418" xr:uid="{9F242647-98C1-4CB5-A54F-92FA5748CE40}"/>
    <cellStyle name="Percent 30 2 2 2 2" xfId="12883" xr:uid="{AFCCB0CA-235E-471D-8EED-A1146D34B6C8}"/>
    <cellStyle name="Percent 30 2 2 2 2 2" xfId="16456" xr:uid="{D389C6AA-C44E-4932-8745-3F73995CE642}"/>
    <cellStyle name="Percent 30 2 2 2 2 3" xfId="19983" xr:uid="{3F784F1D-3E34-4501-AB5B-A66CAFF2E73D}"/>
    <cellStyle name="Percent 30 2 2 2 3" xfId="15014" xr:uid="{8C73E22E-91BA-489E-AA38-EAB50B90EF7E}"/>
    <cellStyle name="Percent 30 2 2 2 4" xfId="18541" xr:uid="{8C2A1342-82C1-4020-B73D-336B1AEAC208}"/>
    <cellStyle name="Percent 30 2 2 3" xfId="11670" xr:uid="{2382B75C-93D3-4E4B-8DB1-54D4775D4488}"/>
    <cellStyle name="Percent 30 2 2 3 2" xfId="15250" xr:uid="{820ECB4A-C3BC-42B0-81C2-74A7FFD3EC11}"/>
    <cellStyle name="Percent 30 2 2 3 3" xfId="18777" xr:uid="{D8FBEC45-03FF-4459-AF46-CA64C0C8AD91}"/>
    <cellStyle name="Percent 30 2 2 4" xfId="13854" xr:uid="{4EC5996F-F32C-430C-B451-D69411FA32EA}"/>
    <cellStyle name="Percent 30 2 2 5" xfId="17387" xr:uid="{7D6D519A-09C0-4F5F-A9DD-97CE94DA5F42}"/>
    <cellStyle name="Percent 30 2 3" xfId="11020" xr:uid="{764DF655-2123-4AFC-ACA2-EFAFF9193F48}"/>
    <cellStyle name="Percent 30 2 3 2" xfId="12476" xr:uid="{3D8BD284-4A84-4B38-A136-3F5DF78794B1}"/>
    <cellStyle name="Percent 30 2 3 2 2" xfId="16049" xr:uid="{4B42C941-8040-421B-8592-F7B2EAF054E9}"/>
    <cellStyle name="Percent 30 2 3 2 3" xfId="19576" xr:uid="{D8C4DDAB-9944-47AB-82B0-ED740332AC9D}"/>
    <cellStyle name="Percent 30 2 3 3" xfId="14621" xr:uid="{580D2441-800D-46BB-A7F3-B85690542649}"/>
    <cellStyle name="Percent 30 2 3 4" xfId="18148" xr:uid="{025CF0C7-F54A-4AA8-8FFB-337EB0EA26C4}"/>
    <cellStyle name="Percent 30 2 4" xfId="11582" xr:uid="{7F5A135C-10DC-4A50-811F-0EFB61E17C58}"/>
    <cellStyle name="Percent 30 2 4 2" xfId="15177" xr:uid="{C46DCED7-5586-495F-8BCD-D4909ACB4067}"/>
    <cellStyle name="Percent 30 2 4 3" xfId="18704" xr:uid="{E220C061-0A3E-448A-B039-0679A97AB493}"/>
    <cellStyle name="Percent 30 2 5" xfId="13782" xr:uid="{3EB76390-52D9-40DA-AC44-C4F26CD19883}"/>
    <cellStyle name="Percent 30 2 6" xfId="17318" xr:uid="{44D62F8A-CC5F-4009-91CC-7BB3F499910C}"/>
    <cellStyle name="Percent 31" xfId="7544" xr:uid="{EB9B45A7-6F4E-40F2-AEB9-8F2F57BB35CD}"/>
    <cellStyle name="Percent 31 2" xfId="8645" xr:uid="{88B185F2-87B8-452B-8709-6E4E81C94562}"/>
    <cellStyle name="Percent 31 2 2" xfId="8936" xr:uid="{E29D457E-2795-4269-A627-7D7D7DB6F866}"/>
    <cellStyle name="Percent 31 2 2 2" xfId="9273" xr:uid="{09528D96-7152-4B41-8581-C71138D1C2DD}"/>
    <cellStyle name="Percent 31 2 2 2 2" xfId="11800" xr:uid="{74A683A9-0658-47B9-B0D2-8E0EE6DDE4BD}"/>
    <cellStyle name="Percent 31 2 2 2 2 2" xfId="15379" xr:uid="{DD24153B-5331-4ACD-87E1-C7A0EED0666B}"/>
    <cellStyle name="Percent 31 2 2 2 2 3" xfId="18906" xr:uid="{310A592B-6B6D-4DB5-BE3D-00A05BD8E871}"/>
    <cellStyle name="Percent 31 2 2 2 3" xfId="13971" xr:uid="{7D2886EF-5854-4865-A07C-B82447FB9BFA}"/>
    <cellStyle name="Percent 31 2 2 2 4" xfId="17503" xr:uid="{B7750E34-18AC-4C34-B0DA-88E3D06643AB}"/>
    <cellStyle name="Percent 31 2 3" xfId="11671" xr:uid="{6B9B098D-9E08-46EE-AE56-EDE52CB90F60}"/>
    <cellStyle name="Percent 31 2 3 2" xfId="15251" xr:uid="{172AAD75-C806-4276-8A07-D708F15A7639}"/>
    <cellStyle name="Percent 31 2 3 3" xfId="18778" xr:uid="{A3D84FC0-2067-43CB-85E0-B9ACC5AB94D4}"/>
    <cellStyle name="Percent 31 2 4" xfId="13855" xr:uid="{9186A4C5-8250-4145-99CC-E4FF2B3F68DA}"/>
    <cellStyle name="Percent 31 2 5" xfId="17388" xr:uid="{7B2FBA72-3493-4324-8BBF-3A332CBAE2A8}"/>
    <cellStyle name="Percent 31 3" xfId="8935" xr:uid="{2731FD6A-EA90-496A-9435-8719B196E0A0}"/>
    <cellStyle name="Percent 31 4" xfId="9311" xr:uid="{9CCF2FB2-63F0-4310-A9ED-02AEB521C772}"/>
    <cellStyle name="Percent 31 4 2" xfId="11836" xr:uid="{9EB6B459-1FE9-4C8C-9976-3E9CC0B0E92E}"/>
    <cellStyle name="Percent 31 4 2 2" xfId="15415" xr:uid="{D9719DEF-930B-4F15-A354-F69322B14CA4}"/>
    <cellStyle name="Percent 31 4 2 3" xfId="18942" xr:uid="{801E5EC3-D49A-4BED-ADDB-AAE5DBF82E9B}"/>
    <cellStyle name="Percent 31 4 3" xfId="14006" xr:uid="{806D3B2C-2728-4CEB-A7CA-4B162DF905A4}"/>
    <cellStyle name="Percent 31 4 4" xfId="17538" xr:uid="{27884CCA-5C48-4951-A31F-5CFDB46C2B85}"/>
    <cellStyle name="Percent 31 5" xfId="9587" xr:uid="{D08E2FAB-2B73-4A9D-9B20-0D1DA5C76AA9}"/>
    <cellStyle name="Percent 31 6" xfId="9047" xr:uid="{09BE6DC8-C681-4541-BC2C-5261ADFEEF53}"/>
    <cellStyle name="Percent 31 7" xfId="8210" xr:uid="{ECE5B4F7-2C79-4C2F-8B56-FF6405B1013D}"/>
    <cellStyle name="Percent 32" xfId="6907" xr:uid="{37519E39-B15B-4858-BDD1-01B9155EDE5B}"/>
    <cellStyle name="Percent 32 2" xfId="8646" xr:uid="{2D2A98C9-8A52-435E-B1FC-023816A58ECF}"/>
    <cellStyle name="Percent 32 2 2" xfId="8811" xr:uid="{5CDCD28E-05C7-402B-9AD7-68F1728404B2}"/>
    <cellStyle name="Percent 32 2 2 2" xfId="10070" xr:uid="{A95EC2FE-6947-411C-92B6-83B788EF42AC}"/>
    <cellStyle name="Percent 32 2 2 3" xfId="9981" xr:uid="{13B0ECF4-F0CB-4A3D-924E-003F4244515A}"/>
    <cellStyle name="Percent 32 2 2 4" xfId="9272" xr:uid="{42E95746-3E9B-4807-9309-5021DE469A77}"/>
    <cellStyle name="Percent 32 2 2 4 2" xfId="11799" xr:uid="{24E481B3-AE0C-406C-90DB-E8805B5BC9F4}"/>
    <cellStyle name="Percent 32 2 2 4 2 2" xfId="15378" xr:uid="{A571FFB8-05FB-43B3-888D-B91393EC184F}"/>
    <cellStyle name="Percent 32 2 2 4 2 3" xfId="18905" xr:uid="{3E338B5F-4ECE-4BC0-9A82-40C52F1ABE3A}"/>
    <cellStyle name="Percent 32 2 2 4 3" xfId="13970" xr:uid="{7675ED09-E33A-4399-8C78-63315C075A32}"/>
    <cellStyle name="Percent 32 2 2 4 4" xfId="17502" xr:uid="{206148E7-2062-4B3D-939D-9DF1E3A5D57B}"/>
    <cellStyle name="Percent 32 2 3" xfId="11394" xr:uid="{D25876A7-2332-4CEA-B7B4-7A81CC7F8D28}"/>
    <cellStyle name="Percent 32 2 3 2" xfId="12859" xr:uid="{7879DCDD-5209-4D9F-B005-9CD5B8C357C2}"/>
    <cellStyle name="Percent 32 2 3 2 2" xfId="16432" xr:uid="{F381A4C5-FDC5-4945-8DA4-1DD5132AAFBA}"/>
    <cellStyle name="Percent 32 2 3 2 3" xfId="19959" xr:uid="{15A80AA3-BC53-43AC-AA5D-34F5131AD7D0}"/>
    <cellStyle name="Percent 32 2 3 3" xfId="14990" xr:uid="{D9D8D201-0B6B-4D1E-B0DE-FF736E3FBE7B}"/>
    <cellStyle name="Percent 32 2 3 4" xfId="18517" xr:uid="{1A46F4B0-1E77-4A58-ACD6-E116AE11AC58}"/>
    <cellStyle name="Percent 32 3" xfId="8663" xr:uid="{DC1E0DA1-F2C3-45B4-9338-88C5EC217507}"/>
    <cellStyle name="Percent 32 3 2" xfId="9310" xr:uid="{1E732361-A5B1-480B-9862-AAD7184D1D74}"/>
    <cellStyle name="Percent 32 3 2 2" xfId="11835" xr:uid="{92CBAE14-DD75-4A0C-86B8-E1FC21CE1DC7}"/>
    <cellStyle name="Percent 32 3 2 2 2" xfId="15414" xr:uid="{BCD7F8F2-576B-4D7A-ADCA-E6BFB8E156E5}"/>
    <cellStyle name="Percent 32 3 2 2 3" xfId="18941" xr:uid="{F82275B9-F8FE-4844-AD7F-62CDB4F640B2}"/>
    <cellStyle name="Percent 32 3 2 3" xfId="14005" xr:uid="{2396491F-0A64-4209-8365-C8EF59D3929F}"/>
    <cellStyle name="Percent 32 3 2 4" xfId="17537" xr:uid="{5921E907-DFD9-48B3-AAD5-A0F2915957A6}"/>
    <cellStyle name="Percent 32 3 3" xfId="9815" xr:uid="{704C262F-F59D-465D-A5F3-0486B7A1FF2C}"/>
    <cellStyle name="Percent 32 3 4" xfId="9193" xr:uid="{4E4C5102-4FA4-49EE-8DF4-7698BFDE2DAE}"/>
    <cellStyle name="Percent 32 4" xfId="8937" xr:uid="{121DDF3C-4482-477E-B91A-E98ADB6CA2BA}"/>
    <cellStyle name="Percent 32 4 2" xfId="9589" xr:uid="{C37A88A4-CE81-41E7-A412-CB8DE7BEA962}"/>
    <cellStyle name="Percent 32 5" xfId="8214" xr:uid="{B3447066-484A-4B94-ACD4-5F53E54203C0}"/>
    <cellStyle name="Percent 32 6" xfId="10972" xr:uid="{2E7D678D-CA53-45CA-A8C5-62D79153A030}"/>
    <cellStyle name="Percent 32 6 2" xfId="12452" xr:uid="{76947C57-9294-459D-8818-79CA755477CA}"/>
    <cellStyle name="Percent 32 6 2 2" xfId="16025" xr:uid="{A19E23F6-0CC5-422C-88B4-6418EFADDDF9}"/>
    <cellStyle name="Percent 32 6 2 3" xfId="19552" xr:uid="{69609A91-AB43-4069-BBF3-8924D530F0E0}"/>
    <cellStyle name="Percent 32 6 3" xfId="14598" xr:uid="{60535648-F73A-4EAE-8E76-8A246F5A4BB8}"/>
    <cellStyle name="Percent 32 6 4" xfId="18125" xr:uid="{B7200151-2CDA-4ABA-B923-1841E58C4F26}"/>
    <cellStyle name="Percent 32 7" xfId="11559" xr:uid="{F3E9C553-A385-4795-92DC-B0E621A0D974}"/>
    <cellStyle name="Percent 32 7 2" xfId="15154" xr:uid="{D025DA5A-72AA-4AE4-B6B8-29CE1FF77D97}"/>
    <cellStyle name="Percent 32 7 3" xfId="18681" xr:uid="{9B4D2253-163A-42D0-BBA3-DF4662C6E3F0}"/>
    <cellStyle name="Percent 32 8" xfId="13438" xr:uid="{C452A097-5453-46CF-BD4F-0178F87E9D67}"/>
    <cellStyle name="Percent 32 9" xfId="16974" xr:uid="{222DE5D5-41D7-4E4A-A346-96C51AF8A1A5}"/>
    <cellStyle name="Percent 33" xfId="7115" xr:uid="{DB208BED-2214-45B2-9520-E72AC5AB3895}"/>
    <cellStyle name="Percent 33 2" xfId="8647" xr:uid="{B65F219B-BDCE-4822-82A5-9B336691D69B}"/>
    <cellStyle name="Percent 33 2 2" xfId="8741" xr:uid="{3612968C-DCCB-4973-BAFE-C2EC76D3E06D}"/>
    <cellStyle name="Percent 33 2 3" xfId="9309" xr:uid="{EF188A5A-56AF-4750-A73A-304CCB408896}"/>
    <cellStyle name="Percent 33 2 3 2" xfId="10071" xr:uid="{0F757418-65F3-4876-948D-599A30D0E751}"/>
    <cellStyle name="Percent 33 2 3 3" xfId="9982" xr:uid="{3F77816D-DA37-49F6-8E4E-C0D476748AB6}"/>
    <cellStyle name="Percent 33 2 4" xfId="9194" xr:uid="{08031CA5-AD78-4168-8048-7C0C90189D69}"/>
    <cellStyle name="Percent 33 2 5" xfId="11395" xr:uid="{0BF528FC-A878-44C0-8ACB-AF33DA930F06}"/>
    <cellStyle name="Percent 33 2 5 2" xfId="12860" xr:uid="{7993CB1F-6FED-4431-9C0B-C0F987770FC9}"/>
    <cellStyle name="Percent 33 2 5 2 2" xfId="16433" xr:uid="{0DFCEB62-3106-4E9B-8E65-0AE35F507C82}"/>
    <cellStyle name="Percent 33 2 5 2 3" xfId="19960" xr:uid="{C1C1546E-120C-4890-9953-5E41C1AE07B8}"/>
    <cellStyle name="Percent 33 2 5 3" xfId="14991" xr:uid="{EDB2E738-CF8D-431A-BC43-B69299A7401D}"/>
    <cellStyle name="Percent 33 2 5 4" xfId="18518" xr:uid="{4654E23D-4716-4B82-AABE-11B5C81C1D68}"/>
    <cellStyle name="Percent 33 3" xfId="8664" xr:uid="{D2E441B1-7456-4F13-A55F-56101D23B965}"/>
    <cellStyle name="Percent 33 4" xfId="8938" xr:uid="{E025D36F-93A2-4985-8057-A59FD0A5B627}"/>
    <cellStyle name="Percent 33 4 2" xfId="9591" xr:uid="{0C3857C8-8C78-4BD1-95CD-AF49BA07935F}"/>
    <cellStyle name="Percent 33 5" xfId="8216" xr:uid="{D73526C3-1900-4F0D-ABE7-D36FFFCBD9BD}"/>
    <cellStyle name="Percent 33 6" xfId="10973" xr:uid="{654641B5-53C8-4AAA-9D0C-F96B8EE2F7CA}"/>
    <cellStyle name="Percent 33 6 2" xfId="12453" xr:uid="{E3B81991-E9DC-4124-8994-97D204970E9B}"/>
    <cellStyle name="Percent 33 6 2 2" xfId="16026" xr:uid="{72D4D879-7DB8-4A09-A048-C1B906C4ADC1}"/>
    <cellStyle name="Percent 33 6 2 3" xfId="19553" xr:uid="{AB550904-2296-4C67-BFC5-6CFF676DF3E3}"/>
    <cellStyle name="Percent 33 6 3" xfId="14599" xr:uid="{3BECCB90-3EFF-4BB4-AA64-53045E6EEE48}"/>
    <cellStyle name="Percent 33 6 4" xfId="18126" xr:uid="{A63D85A2-35F8-4602-850C-BB1257398DF3}"/>
    <cellStyle name="Percent 33 7" xfId="11560" xr:uid="{D32FBD59-AC86-4B24-BE00-E4EF2E030038}"/>
    <cellStyle name="Percent 33 7 2" xfId="15155" xr:uid="{C3398008-854F-42FC-AF83-4C7C4BD7B2CE}"/>
    <cellStyle name="Percent 33 7 3" xfId="18682" xr:uid="{81378888-062D-451B-BEAB-31E9F9B921C1}"/>
    <cellStyle name="Percent 33 8" xfId="13583" xr:uid="{35ACBA3C-DC35-4B93-8BDD-81896D597C56}"/>
    <cellStyle name="Percent 33 9" xfId="17119" xr:uid="{5B575FC3-BF04-4651-803E-C46D6DD72DF8}"/>
    <cellStyle name="Percent 34" xfId="7159" xr:uid="{7E8A2826-640D-4A03-9A80-375CF2387468}"/>
    <cellStyle name="Percent 34 2" xfId="8648" xr:uid="{A55DA357-7B3E-4670-8918-28D0B792A279}"/>
    <cellStyle name="Percent 34 2 2" xfId="8812" xr:uid="{0B480A94-64BF-4549-BF6D-3844AA2AC673}"/>
    <cellStyle name="Percent 34 2 2 2" xfId="10072" xr:uid="{30F013F7-58DE-4381-8DD5-1CAED673C8CD}"/>
    <cellStyle name="Percent 34 2 2 3" xfId="9983" xr:uid="{20A1B341-50C8-4214-8C3D-74AF52016E06}"/>
    <cellStyle name="Percent 34 2 3" xfId="9195" xr:uid="{6C5A2F86-B5A8-4CF3-9A26-9E8B852957F6}"/>
    <cellStyle name="Percent 34 3" xfId="8665" xr:uid="{69B72C98-5EB2-4343-998A-16B54CAEFE3A}"/>
    <cellStyle name="Percent 34 4" xfId="8939" xr:uid="{51E0F013-686C-4901-9E96-CADA298844F9}"/>
    <cellStyle name="Percent 34 4 2" xfId="9592" xr:uid="{652C8371-7446-4294-A914-C3DD45FD8004}"/>
    <cellStyle name="Percent 34 5" xfId="8221" xr:uid="{D8BDF68A-8572-4FCE-91C9-B4FE4A9E81CD}"/>
    <cellStyle name="Percent 35" xfId="8223" xr:uid="{9DDA6D30-CA36-44D6-8F27-370BB2A14C84}"/>
    <cellStyle name="Percent 35 2" xfId="8649" xr:uid="{61846CBD-2FFB-4150-A94E-8AB190EDBE01}"/>
    <cellStyle name="Percent 35 2 2" xfId="8813" xr:uid="{0C685D08-5D6F-4E84-B26A-0121C1B5812C}"/>
    <cellStyle name="Percent 35 2 2 2" xfId="10073" xr:uid="{31CAD52F-F100-4B98-BB63-A6380739BD03}"/>
    <cellStyle name="Percent 35 2 2 3" xfId="9984" xr:uid="{6B662B84-A756-4F20-858A-6B76FB33F7BA}"/>
    <cellStyle name="Percent 35 2 2 4" xfId="9271" xr:uid="{1A86D80E-73A3-4E9D-A8D8-B2A42E08DD65}"/>
    <cellStyle name="Percent 35 2 2 4 2" xfId="11798" xr:uid="{9F7B94DD-129C-462A-90B7-BE807498CF98}"/>
    <cellStyle name="Percent 35 2 2 4 2 2" xfId="15377" xr:uid="{277E9ECE-4E6D-46E4-8299-6BFFA73406D3}"/>
    <cellStyle name="Percent 35 2 2 4 2 3" xfId="18904" xr:uid="{5723D768-CB9B-414B-A0FA-BABAC995CA6B}"/>
    <cellStyle name="Percent 35 2 2 4 3" xfId="13969" xr:uid="{19F4664A-F4D6-4535-8442-D50FE954DEFE}"/>
    <cellStyle name="Percent 35 2 2 4 4" xfId="17501" xr:uid="{33BB2310-EA90-42F2-A503-BCF5B02B049F}"/>
    <cellStyle name="Percent 35 2 3" xfId="9808" xr:uid="{A8329B0D-3020-42AB-AD65-0E8802C47A01}"/>
    <cellStyle name="Percent 35 2 4" xfId="9196" xr:uid="{FF6A4616-6C2A-44B7-8075-2453C3BCAD6E}"/>
    <cellStyle name="Percent 35 3" xfId="8666" xr:uid="{A113BF7B-634A-4E7D-9FF1-F7F4D971B9E0}"/>
    <cellStyle name="Percent 35 3 2" xfId="9816" xr:uid="{18CC7712-1F0F-4B63-9AB1-C71EBBA8310A}"/>
    <cellStyle name="Percent 35 3 3" xfId="9308" xr:uid="{567A6C28-9228-4E52-81CE-591106E8F7C1}"/>
    <cellStyle name="Percent 35 3 3 2" xfId="11834" xr:uid="{78C370C9-A68E-44FE-8488-50BBED9C658F}"/>
    <cellStyle name="Percent 35 3 3 2 2" xfId="15413" xr:uid="{5080CD35-5807-4E98-9DBD-35D6D970A961}"/>
    <cellStyle name="Percent 35 3 3 2 3" xfId="18940" xr:uid="{44C4F646-2D2B-4ADE-B089-3156B1C1AD67}"/>
    <cellStyle name="Percent 35 3 3 3" xfId="14004" xr:uid="{717B3066-53E8-435B-96D6-3CBB8D1B6E34}"/>
    <cellStyle name="Percent 35 3 3 4" xfId="17536" xr:uid="{96B8F390-C547-4892-A6E4-30D679208D8A}"/>
    <cellStyle name="Percent 35 4" xfId="8940" xr:uid="{133EA1DE-C9D2-4721-B720-FC6BDFD26A7F}"/>
    <cellStyle name="Percent 35 4 2" xfId="9342" xr:uid="{8BBE4521-3FF7-45C6-B5B6-385D67AF1E70}"/>
    <cellStyle name="Percent 35 5" xfId="9594" xr:uid="{955EB735-84A5-45E0-9704-80B1196E151C}"/>
    <cellStyle name="Percent 36" xfId="8225" xr:uid="{75790589-C591-4F0D-B69A-DD64AE545999}"/>
    <cellStyle name="Percent 36 2" xfId="8742" xr:uid="{626DDC51-A294-40C9-8479-B90E7826FA30}"/>
    <cellStyle name="Percent 36 2 2" xfId="9270" xr:uid="{779F5F13-A429-43D0-BDB6-FC777B6B8461}"/>
    <cellStyle name="Percent 36 2 2 2" xfId="11797" xr:uid="{240B4C9F-7A45-454B-A5E2-2520AC4CA644}"/>
    <cellStyle name="Percent 36 2 2 2 2" xfId="15376" xr:uid="{F6C02A60-0502-4B9C-9266-459C303AB419}"/>
    <cellStyle name="Percent 36 2 2 2 3" xfId="18903" xr:uid="{66D644CF-DB9C-4448-A6BC-D75A0584638D}"/>
    <cellStyle name="Percent 36 2 2 3" xfId="13968" xr:uid="{659F9725-F3A5-4817-97E1-6A4748936E7A}"/>
    <cellStyle name="Percent 36 2 2 4" xfId="17500" xr:uid="{87BDC1FB-86C7-4789-B987-EB0910C80546}"/>
    <cellStyle name="Percent 36 2 3" xfId="9833" xr:uid="{AD60CA15-A185-48D9-A746-2DB59DB2394F}"/>
    <cellStyle name="Percent 36 2 4" xfId="9198" xr:uid="{9164662C-094F-47C2-95CE-13B8C312D546}"/>
    <cellStyle name="Percent 36 3" xfId="8941" xr:uid="{38DC5799-E990-4364-B29D-6F3219856DC7}"/>
    <cellStyle name="Percent 36 3 2" xfId="9307" xr:uid="{5651319D-123B-4FD6-9DD3-035EA5F262DC}"/>
    <cellStyle name="Percent 36 3 2 2" xfId="11833" xr:uid="{6CCEFE46-3A7D-4DF9-8BB3-5CCB9091322B}"/>
    <cellStyle name="Percent 36 3 2 2 2" xfId="15412" xr:uid="{A41BAE34-8A91-4CEC-8319-50810F015309}"/>
    <cellStyle name="Percent 36 3 2 2 3" xfId="18939" xr:uid="{CC382631-A1C5-430F-A800-38FAAB4FD5C1}"/>
    <cellStyle name="Percent 36 3 2 3" xfId="14003" xr:uid="{7B76971A-40FB-417C-A7D2-F06E0F309DB8}"/>
    <cellStyle name="Percent 36 3 2 4" xfId="17535" xr:uid="{C5FABEFC-3925-4E40-8DA6-86FB7B5FFF95}"/>
    <cellStyle name="Percent 36 3 3" xfId="9199" xr:uid="{9AF41C4F-47F9-4B33-94EA-B3A8A5DB163E}"/>
    <cellStyle name="Percent 36 4" xfId="9200" xr:uid="{B79A2EA9-08DC-4F5A-BEB3-D11E31EED811}"/>
    <cellStyle name="Percent 36 5" xfId="9197" xr:uid="{7EBCA3CF-DF8E-450D-9F12-65596C625130}"/>
    <cellStyle name="Percent 36 6" xfId="9596" xr:uid="{9B846446-61AC-4643-B7D3-2831BC7D2938}"/>
    <cellStyle name="Percent 36 7" xfId="9053" xr:uid="{ABAF23F7-9BF5-432B-B494-3ECA7F3A48EA}"/>
    <cellStyle name="Percent 37" xfId="8227" xr:uid="{48E0D175-2817-428F-A0F2-0296270AD6D8}"/>
    <cellStyle name="Percent 37 2" xfId="8744" xr:uid="{CBB067F2-A6D5-41F5-9C88-7800762026D5}"/>
    <cellStyle name="Percent 37 3" xfId="8942" xr:uid="{670A28BC-973E-481B-99A2-EE2244028266}"/>
    <cellStyle name="Percent 37 3 2" xfId="9598" xr:uid="{0B554F56-2A4E-4456-A102-16EF759F29B7}"/>
    <cellStyle name="Percent 38" xfId="8229" xr:uid="{5938DE6F-4448-40F9-A85A-46B2935A309C}"/>
    <cellStyle name="Percent 38 2" xfId="8737" xr:uid="{78C1887C-B9F3-4F08-B8CC-FA04F058A701}"/>
    <cellStyle name="Percent 38 3" xfId="8943" xr:uid="{5A460A29-B015-4167-841D-B1D7D9367AA8}"/>
    <cellStyle name="Percent 38 3 2" xfId="9600" xr:uid="{3CAF3E2D-84D5-4706-9D5A-0B9BAE0F2F87}"/>
    <cellStyle name="Percent 39" xfId="8242" xr:uid="{5F104E48-6A77-4DB4-B560-D68499A05B28}"/>
    <cellStyle name="Percent 39 2" xfId="8747" xr:uid="{A36DCF7C-8B61-4C98-A534-E61E6735A087}"/>
    <cellStyle name="Percent 39 2 2" xfId="9269" xr:uid="{7569443C-83B9-486C-BBCD-F72C97375A73}"/>
    <cellStyle name="Percent 39 2 2 2" xfId="11796" xr:uid="{9ADBD630-87AD-43CB-BC20-04C94651DD52}"/>
    <cellStyle name="Percent 39 2 2 2 2" xfId="15375" xr:uid="{787D3069-3714-49D7-9AF6-BB6209808BC5}"/>
    <cellStyle name="Percent 39 2 2 2 3" xfId="18902" xr:uid="{376CE2F7-8EC4-4B72-A1E6-676A0F392623}"/>
    <cellStyle name="Percent 39 2 2 3" xfId="13967" xr:uid="{4D97A5A4-D79A-40C2-B5C3-CEEB2E2DE959}"/>
    <cellStyle name="Percent 39 2 2 4" xfId="17499" xr:uid="{43B07AB4-1EC6-486F-9782-1356ECAA79A5}"/>
    <cellStyle name="Percent 39 3" xfId="8944" xr:uid="{09F8A74E-9FFC-485A-8891-FB76D3287C5F}"/>
    <cellStyle name="Percent 39 3 2" xfId="9341" xr:uid="{7E6D093F-D35E-4D3A-9D04-C30CB3BF2C44}"/>
    <cellStyle name="Percent 39 4" xfId="9611" xr:uid="{7AAA57A6-CB1A-4B38-BBD6-A95E0E255D8E}"/>
    <cellStyle name="Percent 4" xfId="47" xr:uid="{C1BA76EA-3A5A-4F8E-A0E5-942C64EEDB41}"/>
    <cellStyle name="Percent 4 2" xfId="733" xr:uid="{0EEBBB03-18F2-4F4F-BF00-658D2B568A15}"/>
    <cellStyle name="Percent 4 2 10" xfId="27160" xr:uid="{437DA05E-F1F6-446D-A3C2-38FFA57BD003}"/>
    <cellStyle name="Percent 4 2 11" xfId="36288" xr:uid="{34B9F900-E063-46EE-83B8-2E59CD2108F8}"/>
    <cellStyle name="Percent 4 2 12" xfId="6290" xr:uid="{90518EDB-0A1D-4C2E-A868-322C15B16098}"/>
    <cellStyle name="Percent 4 2 13" xfId="42870" xr:uid="{C5E941BE-81DB-4818-98C7-A65A1BC63BDD}"/>
    <cellStyle name="Percent 4 2 2" xfId="734" xr:uid="{48B8F50D-72BF-47DA-BF02-0664CA01169C}"/>
    <cellStyle name="Percent 4 2 2 2" xfId="20033" xr:uid="{9F8C0F6C-0436-4B29-8291-8ACB450292E3}"/>
    <cellStyle name="Percent 4 2 3" xfId="1029" xr:uid="{8427B858-A226-4DB1-BD2A-4CBBD714F0EC}"/>
    <cellStyle name="Percent 4 2 3 10" xfId="43125" xr:uid="{4052D151-5E9A-46ED-933B-87D23F8BAEBB}"/>
    <cellStyle name="Percent 4 2 3 2" xfId="2171" xr:uid="{660FBA62-28A4-471E-BA58-5B51F06B12D1}"/>
    <cellStyle name="Percent 4 2 3 2 2" xfId="3934" xr:uid="{7D5B9FBF-F22C-4973-921F-8A0EFA4CEEE9}"/>
    <cellStyle name="Percent 4 2 3 2 2 2" xfId="26383" xr:uid="{90030DC6-A096-42D1-B615-2FED1ED8D257}"/>
    <cellStyle name="Percent 4 2 3 2 2 2 2" xfId="35427" xr:uid="{3C307EA9-0E56-4329-8E0E-1747743B4FA9}"/>
    <cellStyle name="Percent 4 2 3 2 2 3" xfId="32167" xr:uid="{B2F52059-C00E-490B-9C3C-6E6BEF5D59E2}"/>
    <cellStyle name="Percent 4 2 3 2 2 4" xfId="39776" xr:uid="{B55D70AD-7C6D-4DCE-9FB3-9CB564006908}"/>
    <cellStyle name="Percent 4 2 3 2 2 5" xfId="23753" xr:uid="{5222AB73-3299-4C21-AFD7-E2D415A299C2}"/>
    <cellStyle name="Percent 4 2 3 2 2 6" xfId="45959" xr:uid="{3A6BF03D-863A-43D1-8979-06FAB54FDC34}"/>
    <cellStyle name="Percent 4 2 3 2 3" xfId="5305" xr:uid="{0B5987B5-5820-45C9-BBED-FFB743F5108E}"/>
    <cellStyle name="Percent 4 2 3 2 3 2" xfId="33406" xr:uid="{471DFB70-077F-4B21-836C-44A16D40533C}"/>
    <cellStyle name="Percent 4 2 3 2 3 3" xfId="41768" xr:uid="{E5E44AED-F308-4F9B-91E6-E48274048746}"/>
    <cellStyle name="Percent 4 2 3 2 3 4" xfId="24719" xr:uid="{973FDA3F-1479-45EF-AC01-ABDAF473DBCE}"/>
    <cellStyle name="Percent 4 2 3 2 3 5" xfId="47308" xr:uid="{19B455B6-D9E3-4439-BBE2-B1E745B15D43}"/>
    <cellStyle name="Percent 4 2 3 2 4" xfId="22364" xr:uid="{7428F7BA-A373-4299-82B9-78A4355EA2D0}"/>
    <cellStyle name="Percent 4 2 3 2 4 2" xfId="30450" xr:uid="{51DEAE4D-E128-4A02-8BB6-F0FC87E0B955}"/>
    <cellStyle name="Percent 4 2 3 2 5" xfId="28487" xr:uid="{FB466556-B0E7-4728-A5B4-E6C74D03015F}"/>
    <cellStyle name="Percent 4 2 3 2 6" xfId="37808" xr:uid="{43E4842E-19FF-46B3-B9AA-2467AF8E63B6}"/>
    <cellStyle name="Percent 4 2 3 2 7" xfId="20772" xr:uid="{B3B1B21E-C247-4FD6-BCF9-BA3BF0CB2FB4}"/>
    <cellStyle name="Percent 4 2 3 2 8" xfId="10831" xr:uid="{295AB6E2-FA7F-4387-923F-C5543CC2BD90}"/>
    <cellStyle name="Percent 4 2 3 2 9" xfId="44218" xr:uid="{AC70EDCB-50DD-4ACF-8508-A824739B303E}"/>
    <cellStyle name="Percent 4 2 3 3" xfId="1612" xr:uid="{D10EBD20-DDAA-4EFE-B930-A4215B964CB2}"/>
    <cellStyle name="Percent 4 2 3 3 2" xfId="3419" xr:uid="{449ADCA3-6993-42A8-8B7C-6EB31E3BA963}"/>
    <cellStyle name="Percent 4 2 3 3 2 2" xfId="31675" xr:uid="{BBB4745F-8358-42AE-A49F-E6E01E90E899}"/>
    <cellStyle name="Percent 4 2 3 3 2 3" xfId="39230" xr:uid="{ADFA724D-472F-4430-9ADE-5405664FC685}"/>
    <cellStyle name="Percent 4 2 3 3 2 4" xfId="23347" xr:uid="{EAF3E37A-1C36-46D3-A9A1-D3F838B06548}"/>
    <cellStyle name="Percent 4 2 3 3 2 5" xfId="45444" xr:uid="{0459F3A5-9B65-4079-9593-AF738556656E}"/>
    <cellStyle name="Percent 4 2 3 3 3" xfId="25889" xr:uid="{2CA5AECC-0FA2-49F6-9D0D-D1FD1D8DBBC8}"/>
    <cellStyle name="Percent 4 2 3 3 3 2" xfId="34846" xr:uid="{2C050DC4-F5A0-4B4E-9653-50A8BFDBFC10}"/>
    <cellStyle name="Percent 4 2 3 3 3 3" xfId="41215" xr:uid="{FC3E2201-2DB3-4401-8535-5A755CED78D5}"/>
    <cellStyle name="Percent 4 2 3 3 4" xfId="21864" xr:uid="{249BF8C4-9C1C-43EB-96CE-F062F9E7D8E8}"/>
    <cellStyle name="Percent 4 2 3 3 4 2" xfId="29854" xr:uid="{103AB7DF-7866-4F7F-9B94-BD8EA8C1D29F}"/>
    <cellStyle name="Percent 4 2 3 3 5" xfId="27922" xr:uid="{060CA30A-7598-4628-A673-0AEF78379199}"/>
    <cellStyle name="Percent 4 2 3 3 6" xfId="37221" xr:uid="{3B252FFD-CC7A-484D-9FB0-979F66C03C4C}"/>
    <cellStyle name="Percent 4 2 3 3 7" xfId="20453" xr:uid="{B86668C0-4F55-474C-8B65-09B91F754271}"/>
    <cellStyle name="Percent 4 2 3 3 8" xfId="7469" xr:uid="{A87ED3FE-3E31-4B9B-A5B8-2FF8F6E7D984}"/>
    <cellStyle name="Percent 4 2 3 3 9" xfId="43703" xr:uid="{DB20EA67-4174-4C77-80F4-A7A0E4523B70}"/>
    <cellStyle name="Percent 4 2 3 4" xfId="2841" xr:uid="{DDBEE4D9-33A1-4127-89C2-009F2738D2D7}"/>
    <cellStyle name="Percent 4 2 3 4 2" xfId="25320" xr:uid="{FB8024C9-1B98-4A66-9E45-904337FEEDD3}"/>
    <cellStyle name="Percent 4 2 3 4 2 2" xfId="34137" xr:uid="{E6496FD0-E908-4534-A47F-B4DDF331F92C}"/>
    <cellStyle name="Percent 4 2 3 4 3" xfId="31145" xr:uid="{8FF6DB2B-1837-41A1-93A2-EA58629979AB}"/>
    <cellStyle name="Percent 4 2 3 4 4" xfId="38575" xr:uid="{09F73084-2E99-400F-81F8-20E22E20A349}"/>
    <cellStyle name="Percent 4 2 3 4 5" xfId="13415" xr:uid="{6CD29886-03CA-43CA-BCAA-E9B8ABF54A3C}"/>
    <cellStyle name="Percent 4 2 3 4 6" xfId="44866" xr:uid="{ED8001EA-1962-49E3-8069-25AD52087BA8}"/>
    <cellStyle name="Percent 4 2 3 5" xfId="4790" xr:uid="{E407E9F1-7952-4271-8701-B307C7A3FE93}"/>
    <cellStyle name="Percent 4 2 3 5 2" xfId="32849" xr:uid="{CE9701C9-998D-432C-B384-A349FCA34E7C}"/>
    <cellStyle name="Percent 4 2 3 5 3" xfId="40511" xr:uid="{120E68EF-012D-43FA-9A63-380A49CEAC59}"/>
    <cellStyle name="Percent 4 2 3 5 4" xfId="16951" xr:uid="{4374C4A4-F666-465D-BE60-22DACACF0A92}"/>
    <cellStyle name="Percent 4 2 3 5 5" xfId="46793" xr:uid="{7D3F89F3-4131-4276-9C29-B17C0D060B7F}"/>
    <cellStyle name="Percent 4 2 3 6" xfId="5821" xr:uid="{D8FADEE3-104A-47DC-B065-73E1813418B8}"/>
    <cellStyle name="Percent 4 2 3 6 2" xfId="29247" xr:uid="{36241659-DB46-45AF-B74D-1EFCDC512E58}"/>
    <cellStyle name="Percent 4 2 3 6 3" xfId="21327" xr:uid="{DB060763-A0A6-4BD5-AC55-1EB5DBB338AD}"/>
    <cellStyle name="Percent 4 2 3 6 4" xfId="47819" xr:uid="{11758BEE-9816-4155-8EC2-9D1A2008D91F}"/>
    <cellStyle name="Percent 4 2 3 7" xfId="27337" xr:uid="{90914791-A643-499F-8635-612281362BFB}"/>
    <cellStyle name="Percent 4 2 3 8" xfId="36479" xr:uid="{194F11EF-6EF9-4EB6-BAEB-EB39FE59C3D2}"/>
    <cellStyle name="Percent 4 2 3 9" xfId="6875" xr:uid="{2A04342F-9AB6-4CB0-A0A6-CFB7A1017C15}"/>
    <cellStyle name="Percent 4 2 4" xfId="1920" xr:uid="{47307A90-CDCA-4055-9043-12B987101A37}"/>
    <cellStyle name="Percent 4 2 4 10" xfId="43969" xr:uid="{298C7D12-512F-4A87-87C9-B0F9E5069DA2}"/>
    <cellStyle name="Percent 4 2 4 2" xfId="3685" xr:uid="{B6D9C559-626B-4709-A593-21AA7E8495EA}"/>
    <cellStyle name="Percent 4 2 4 2 2" xfId="23876" xr:uid="{CD124191-8A44-47CF-88C5-C00B185D8578}"/>
    <cellStyle name="Percent 4 2 4 2 2 2" xfId="26562" xr:uid="{B32C6E6E-8456-460E-806A-52E639AFD188}"/>
    <cellStyle name="Percent 4 2 4 2 2 2 2" xfId="35619" xr:uid="{9E505066-C3CB-4CAA-8368-BBFF4B11A2A9}"/>
    <cellStyle name="Percent 4 2 4 2 2 3" xfId="32345" xr:uid="{1EDC95CF-2C3B-4DDB-8F28-E9AE4EF9B5D6}"/>
    <cellStyle name="Percent 4 2 4 2 2 4" xfId="39964" xr:uid="{CC1E8ADE-8D32-4FB4-B552-7EC24BCE1D46}"/>
    <cellStyle name="Percent 4 2 4 2 3" xfId="24840" xr:uid="{3BE78097-CAAE-4D07-B4FE-0386C17D4191}"/>
    <cellStyle name="Percent 4 2 4 2 3 2" xfId="33589" xr:uid="{87E7A44C-AE99-42E8-95F2-D984841AD940}"/>
    <cellStyle name="Percent 4 2 4 2 3 3" xfId="41948" xr:uid="{C4596CCD-BA9A-4DD1-BE17-23E2A1B6D2F1}"/>
    <cellStyle name="Percent 4 2 4 2 4" xfId="22537" xr:uid="{56AB6481-EF92-46F7-8F70-57D757FD18CB}"/>
    <cellStyle name="Percent 4 2 4 2 4 2" xfId="30646" xr:uid="{DC9258F2-AAE5-478C-91CB-9A5CD8BAB462}"/>
    <cellStyle name="Percent 4 2 4 2 5" xfId="28670" xr:uid="{4F38B1A5-D1A3-480F-B3CC-6041CE777384}"/>
    <cellStyle name="Percent 4 2 4 2 6" xfId="38004" xr:uid="{CDA88300-FD8F-4B40-AF6A-1A26DC7B8F06}"/>
    <cellStyle name="Percent 4 2 4 2 7" xfId="13745" xr:uid="{51E35B3F-5D8F-46A0-8A10-24E4F72D05A9}"/>
    <cellStyle name="Percent 4 2 4 2 8" xfId="45710" xr:uid="{34495F33-6DB6-4DFF-B494-87C9CDC254A4}"/>
    <cellStyle name="Percent 4 2 4 3" xfId="5056" xr:uid="{2B9D2F14-829B-4659-8A1E-3AC52DEB7E0C}"/>
    <cellStyle name="Percent 4 2 4 3 2" xfId="23522" xr:uid="{641B6ED6-BFA9-4601-A859-6DBC59172468}"/>
    <cellStyle name="Percent 4 2 4 3 2 2" xfId="31854" xr:uid="{B9B22888-7E20-4F7B-B8B5-566F04A04D7E}"/>
    <cellStyle name="Percent 4 2 4 3 2 3" xfId="39406" xr:uid="{9FBDE628-8AF7-470D-A864-12FCF2E1D1B5}"/>
    <cellStyle name="Percent 4 2 4 3 3" xfId="26068" xr:uid="{BF1A1918-514C-4EAE-BD01-5802D70F72F2}"/>
    <cellStyle name="Percent 4 2 4 3 3 2" xfId="35039" xr:uid="{80A9E457-60FC-4AC4-BDCF-41A5A122732A}"/>
    <cellStyle name="Percent 4 2 4 3 3 3" xfId="41405" xr:uid="{A00C5D23-EE8D-4260-A217-C831F9B911B4}"/>
    <cellStyle name="Percent 4 2 4 3 4" xfId="22045" xr:uid="{53C6A800-8182-4363-85A6-5F30957E5872}"/>
    <cellStyle name="Percent 4 2 4 3 4 2" xfId="30057" xr:uid="{96C99B53-86F1-434A-A015-EDE3BBA40AA2}"/>
    <cellStyle name="Percent 4 2 4 3 5" xfId="28116" xr:uid="{50E70B35-5429-4E79-BF2C-E7B2F8FC0000}"/>
    <cellStyle name="Percent 4 2 4 3 6" xfId="37424" xr:uid="{8355C380-2D43-4C31-9A33-5FB17E2F7AB3}"/>
    <cellStyle name="Percent 4 2 4 3 7" xfId="17281" xr:uid="{B5EACD11-7CF8-4CEC-BE29-9477E460721F}"/>
    <cellStyle name="Percent 4 2 4 3 8" xfId="47059" xr:uid="{E2DCAC95-089D-4C48-AEF0-B4A098269315}"/>
    <cellStyle name="Percent 4 2 4 4" xfId="23047" xr:uid="{57E96780-717E-461E-A7BA-B1A488AB9029}"/>
    <cellStyle name="Percent 4 2 4 4 2" xfId="25502" xr:uid="{1959C70A-9566-4499-810D-F4701780145A}"/>
    <cellStyle name="Percent 4 2 4 4 2 2" xfId="34334" xr:uid="{4DEAB0F5-AFF2-4067-8B19-894ED6FE6695}"/>
    <cellStyle name="Percent 4 2 4 4 3" xfId="31326" xr:uid="{54B31B78-A021-4E1B-BF5A-8C928AE739FB}"/>
    <cellStyle name="Percent 4 2 4 4 4" xfId="38768" xr:uid="{E97F992B-BD56-4C1C-A2B0-689F1547C0E9}"/>
    <cellStyle name="Percent 4 2 4 5" xfId="24482" xr:uid="{31B6FE86-1318-4825-9935-3CCAD2FED426}"/>
    <cellStyle name="Percent 4 2 4 5 2" xfId="33036" xr:uid="{9CCE5046-A45A-41F2-91F7-9423ECDC4749}"/>
    <cellStyle name="Percent 4 2 4 5 3" xfId="40695" xr:uid="{5FD152D4-A3F9-4DA3-B5A4-2FAF150E5AD3}"/>
    <cellStyle name="Percent 4 2 4 6" xfId="21507" xr:uid="{DB4D0E01-C8C8-492B-8E65-4BAB1C6A9DD2}"/>
    <cellStyle name="Percent 4 2 4 6 2" xfId="29449" xr:uid="{E52AE4C2-8DBB-4B43-A51E-0AC21F8E7FE7}"/>
    <cellStyle name="Percent 4 2 4 7" xfId="27524" xr:uid="{E5DB0E4D-6C84-4EC8-B5C7-050EE55ECA91}"/>
    <cellStyle name="Percent 4 2 4 8" xfId="36680" xr:uid="{D9604ED8-43D7-410E-B3E5-3F05C605EB3B}"/>
    <cellStyle name="Percent 4 2 4 9" xfId="7311" xr:uid="{CF8E519A-B235-426C-8E90-77651BE2988C}"/>
    <cellStyle name="Percent 4 2 5" xfId="1356" xr:uid="{EAC1B67D-2CEB-4638-B687-E07F7F6FCD87}"/>
    <cellStyle name="Percent 4 2 5 2" xfId="3163" xr:uid="{02B47178-40D3-4F43-B3B0-A34758D86E78}"/>
    <cellStyle name="Percent 4 2 5 2 2" xfId="26224" xr:uid="{DD52CE73-666E-4E51-BCC6-C3B04A3307CB}"/>
    <cellStyle name="Percent 4 2 5 2 2 2" xfId="35241" xr:uid="{4A453E39-6A9C-4244-B853-41BFA6BB522F}"/>
    <cellStyle name="Percent 4 2 5 2 3" xfId="32009" xr:uid="{DF28545C-CF65-45BC-807B-53CEC2F81B09}"/>
    <cellStyle name="Percent 4 2 5 2 4" xfId="39594" xr:uid="{F9033714-A3AA-4488-8B60-AE052928E861}"/>
    <cellStyle name="Percent 4 2 5 2 5" xfId="23644" xr:uid="{EB5D7CDB-CE27-45B4-B6B5-74D69866B3C0}"/>
    <cellStyle name="Percent 4 2 5 2 6" xfId="45188" xr:uid="{4F8F17F2-1AE8-4BF8-A05E-0D6755CA57F5}"/>
    <cellStyle name="Percent 4 2 5 3" xfId="24609" xr:uid="{56D4337A-26AC-4A51-B2FF-C8521352D6B1}"/>
    <cellStyle name="Percent 4 2 5 3 2" xfId="33227" xr:uid="{DF986B2F-7AC4-420F-B594-9DBF4FD84E72}"/>
    <cellStyle name="Percent 4 2 5 3 3" xfId="41592" xr:uid="{5BC7396A-277E-486E-BF07-7F3B4EA0B54E}"/>
    <cellStyle name="Percent 4 2 5 4" xfId="22200" xr:uid="{247F43F7-BF86-43F3-B036-A5407EEADE9E}"/>
    <cellStyle name="Percent 4 2 5 4 2" xfId="30260" xr:uid="{457E102D-6E06-4E07-A945-89C1CC3E09DB}"/>
    <cellStyle name="Percent 4 2 5 5" xfId="28308" xr:uid="{629134B4-0A08-4F84-B0E1-5D6908C6A196}"/>
    <cellStyle name="Percent 4 2 5 6" xfId="37626" xr:uid="{8EE6693E-CBDD-4C2E-9798-9517DE7E214E}"/>
    <cellStyle name="Percent 4 2 5 7" xfId="13119" xr:uid="{A6096F3F-8CD8-4337-B681-48EF28C50D04}"/>
    <cellStyle name="Percent 4 2 5 8" xfId="43447" xr:uid="{B3220F07-D4FE-43E5-8B2E-E7B43E08AE15}"/>
    <cellStyle name="Percent 4 2 6" xfId="2586" xr:uid="{0E2B6BD9-DE91-4DE1-AF3D-A60FF81F482F}"/>
    <cellStyle name="Percent 4 2 6 2" xfId="23196" xr:uid="{7D0D6845-041D-4DC5-9DDD-D54CEA949E5D}"/>
    <cellStyle name="Percent 4 2 6 2 2" xfId="31509" xr:uid="{EC6819AD-7A82-4019-877C-040AD7502CA8}"/>
    <cellStyle name="Percent 4 2 6 2 3" xfId="39067" xr:uid="{84F81DAA-6D70-4DFA-855B-518CB776CB7A}"/>
    <cellStyle name="Percent 4 2 6 3" xfId="25728" xr:uid="{7C5A252A-5157-493A-8147-40A73C3143E9}"/>
    <cellStyle name="Percent 4 2 6 3 2" xfId="34657" xr:uid="{9FB85550-83A8-43D0-9C06-EAB3B99C72BB}"/>
    <cellStyle name="Percent 4 2 6 3 3" xfId="41029" xr:uid="{8E28C3F9-4875-4D40-8A20-74AA5E53CD4C}"/>
    <cellStyle name="Percent 4 2 6 4" xfId="21690" xr:uid="{53F9E398-BC93-424E-B7A6-A8E5DC2B6E50}"/>
    <cellStyle name="Percent 4 2 6 4 2" xfId="29655" xr:uid="{31BAA870-C3EB-487C-9D9E-2EB2096B7782}"/>
    <cellStyle name="Percent 4 2 6 5" xfId="27733" xr:uid="{37F1FA2E-B171-4EC5-AB8E-3E9C743F91FB}"/>
    <cellStyle name="Percent 4 2 6 6" xfId="37023" xr:uid="{23D088C2-C10D-45B7-9717-66F506F22A29}"/>
    <cellStyle name="Percent 4 2 6 7" xfId="16701" xr:uid="{061CFB18-0E3B-408F-BE46-C8AD4078DBFF}"/>
    <cellStyle name="Percent 4 2 6 8" xfId="44611" xr:uid="{833FD355-C0D8-4E05-9B39-E43D8E430617}"/>
    <cellStyle name="Percent 4 2 7" xfId="4534" xr:uid="{595EBE17-CC91-42B0-BF03-4F53E67594F0}"/>
    <cellStyle name="Percent 4 2 7 2" xfId="25151" xr:uid="{D0005B8D-41DA-46BE-BFD9-05978751317E}"/>
    <cellStyle name="Percent 4 2 7 2 2" xfId="33956" xr:uid="{A04511D1-3EB9-451C-B920-15C219A2730D}"/>
    <cellStyle name="Percent 4 2 7 3" xfId="30978" xr:uid="{F50662FA-3107-4F9B-8F04-1C4F91A52BBE}"/>
    <cellStyle name="Percent 4 2 7 4" xfId="38399" xr:uid="{EBB8C914-A703-4FB8-819C-921A090E6076}"/>
    <cellStyle name="Percent 4 2 7 5" xfId="22814" xr:uid="{42D7C6D4-C017-4B1D-A7CA-CEC1AE28DD45}"/>
    <cellStyle name="Percent 4 2 7 6" xfId="46537" xr:uid="{C28779CA-DA16-4F82-B8A9-E9BA1E529B68}"/>
    <cellStyle name="Percent 4 2 8" xfId="5820" xr:uid="{6715F7FD-9100-4362-875A-11D9F209ED6E}"/>
    <cellStyle name="Percent 4 2 8 2" xfId="32671" xr:uid="{D923DBF6-CA93-4AC6-A7EC-608211B73DAD}"/>
    <cellStyle name="Percent 4 2 8 3" xfId="40336" xr:uid="{B8BA4E71-A607-4D12-A00D-F0059749E573}"/>
    <cellStyle name="Percent 4 2 8 4" xfId="24152" xr:uid="{53670839-A4AD-4594-A2A3-DC3AE077D65E}"/>
    <cellStyle name="Percent 4 2 8 5" xfId="47818" xr:uid="{2B349C20-FD00-4846-94E8-8F338CD5EA09}"/>
    <cellStyle name="Percent 4 2 9" xfId="21157" xr:uid="{0C003884-10DD-4A8C-ADCD-4C02157663AE}"/>
    <cellStyle name="Percent 4 2 9 2" xfId="29049" xr:uid="{BE147BF9-CA5A-4A7B-B5E0-09EAF8BD05C1}"/>
    <cellStyle name="Percent 4 3" xfId="735" xr:uid="{985DAE8D-8D63-4495-ABDA-2EA6280DE93A}"/>
    <cellStyle name="Percent 4 3 2" xfId="1030" xr:uid="{628F0903-C439-4192-92A2-AB2D8469C658}"/>
    <cellStyle name="Percent 4 3 2 2" xfId="2172" xr:uid="{364AE0CF-1F97-4B03-B671-51DB565D2849}"/>
    <cellStyle name="Percent 4 3 2 2 2" xfId="3935" xr:uid="{58680028-AFFC-463A-8E9D-08912F763959}"/>
    <cellStyle name="Percent 4 3 2 2 2 2" xfId="45960" xr:uid="{6D2F6FD8-3E52-49A5-A0AD-DC58B66BFD4A}"/>
    <cellStyle name="Percent 4 3 2 2 3" xfId="5306" xr:uid="{5925DFC6-C657-42DF-A91D-00DA3206FE52}"/>
    <cellStyle name="Percent 4 3 2 2 3 2" xfId="47309" xr:uid="{8537BBDE-C0F0-4FEA-98DA-6538574C7559}"/>
    <cellStyle name="Percent 4 3 2 2 4" xfId="9444" xr:uid="{EC0487FB-CEF3-4D9D-A4E6-7359A93F30CF}"/>
    <cellStyle name="Percent 4 3 2 2 5" xfId="44219" xr:uid="{11E322C5-9BFF-4D49-BD1F-A3A8D62F46C8}"/>
    <cellStyle name="Percent 4 3 2 3" xfId="1613" xr:uid="{3582BCF3-06E1-44BF-B7EE-D041C7956C58}"/>
    <cellStyle name="Percent 4 3 2 3 2" xfId="3420" xr:uid="{945E4244-28C4-4592-8684-40DCA0A3F2E9}"/>
    <cellStyle name="Percent 4 3 2 3 2 2" xfId="45445" xr:uid="{3F57D788-2BA9-4EA4-83AC-4C95A0E0A9A3}"/>
    <cellStyle name="Percent 4 3 2 3 3" xfId="13416" xr:uid="{40CD158C-6D79-40BE-B522-453D911CFD0C}"/>
    <cellStyle name="Percent 4 3 2 3 4" xfId="43704" xr:uid="{C5E497F7-AB3D-4142-ADA2-6D99A6B5D27F}"/>
    <cellStyle name="Percent 4 3 2 4" xfId="2842" xr:uid="{0F06481C-D164-4CF4-ACDA-1C90C4654AB5}"/>
    <cellStyle name="Percent 4 3 2 4 2" xfId="16952" xr:uid="{D8A578D1-6C44-4148-91BB-E50108A33431}"/>
    <cellStyle name="Percent 4 3 2 4 3" xfId="44867" xr:uid="{27B1B0B4-5590-4F84-B2E5-96CE2F85C263}"/>
    <cellStyle name="Percent 4 3 2 5" xfId="4791" xr:uid="{341F5984-95DC-4D51-98AB-06A05FC64751}"/>
    <cellStyle name="Percent 4 3 2 5 2" xfId="46794" xr:uid="{4B983863-E18D-47CA-834F-BDDEDBBD495D}"/>
    <cellStyle name="Percent 4 3 2 6" xfId="5823" xr:uid="{74AA8C9D-45E3-4B38-B2F8-35DCCC79F5E9}"/>
    <cellStyle name="Percent 4 3 2 6 2" xfId="47821" xr:uid="{AE0A927D-9656-4B1F-9EDE-D5E4A0C50DCF}"/>
    <cellStyle name="Percent 4 3 2 7" xfId="6876" xr:uid="{2105494F-A386-4801-B746-1D285D041E19}"/>
    <cellStyle name="Percent 4 3 2 8" xfId="43126" xr:uid="{C18630A7-87F5-4318-AED2-AFA7D26A23BA}"/>
    <cellStyle name="Percent 4 3 3" xfId="1921" xr:uid="{2F8ED2D8-09D0-4F2F-9C69-C2BE609405C0}"/>
    <cellStyle name="Percent 4 3 3 2" xfId="3686" xr:uid="{211CE9A7-4E48-489E-BDF3-9A2D8E055964}"/>
    <cellStyle name="Percent 4 3 3 2 2" xfId="13746" xr:uid="{8A362F96-7406-4F75-A002-0AD995F79E83}"/>
    <cellStyle name="Percent 4 3 3 2 3" xfId="45711" xr:uid="{53C9EC94-F58A-4B42-A6C5-B57E79354661}"/>
    <cellStyle name="Percent 4 3 3 3" xfId="5057" xr:uid="{780D0DAC-B46F-4E22-8D44-D4F1537842BA}"/>
    <cellStyle name="Percent 4 3 3 3 2" xfId="17282" xr:uid="{F5CC582C-1290-4B33-932B-99BDAF2AA3A0}"/>
    <cellStyle name="Percent 4 3 3 3 3" xfId="47060" xr:uid="{0F4BFA1C-98DD-47FF-91DA-2F941F7B37FF}"/>
    <cellStyle name="Percent 4 3 3 4" xfId="7313" xr:uid="{7FF5B55C-4372-4FB8-BA3D-4732A443F931}"/>
    <cellStyle name="Percent 4 3 3 5" xfId="43970" xr:uid="{20F432C7-7E20-4FE6-8C73-E15734B86228}"/>
    <cellStyle name="Percent 4 3 4" xfId="1357" xr:uid="{7CF8C735-9AE5-4E32-9E7D-BCB773173EF1}"/>
    <cellStyle name="Percent 4 3 4 2" xfId="3164" xr:uid="{53E7A5D4-5B6A-4A77-AF66-7B35C0585290}"/>
    <cellStyle name="Percent 4 3 4 2 2" xfId="45189" xr:uid="{F6CCF65D-588A-432F-AAC3-17AA8E466182}"/>
    <cellStyle name="Percent 4 3 4 3" xfId="7472" xr:uid="{8C3C5897-2EE9-4964-A05C-7F4509986E62}"/>
    <cellStyle name="Percent 4 3 4 4" xfId="43448" xr:uid="{827E7B36-D9C6-40B1-BDB5-52D07A5C784E}"/>
    <cellStyle name="Percent 4 3 5" xfId="2587" xr:uid="{E9D34633-7074-40D4-85CD-72C1BA94ED9E}"/>
    <cellStyle name="Percent 4 3 5 2" xfId="13120" xr:uid="{865698C1-2D88-43E3-805E-5545B9BB59D1}"/>
    <cellStyle name="Percent 4 3 5 3" xfId="44612" xr:uid="{A87CA562-9B5F-4778-B0E2-27F2775D6941}"/>
    <cellStyle name="Percent 4 3 6" xfId="4535" xr:uid="{231F0354-02D0-4CF3-A2D6-A94D51DC19E4}"/>
    <cellStyle name="Percent 4 3 6 2" xfId="16702" xr:uid="{59F5ACE0-F247-4197-8E71-22C1066E3D95}"/>
    <cellStyle name="Percent 4 3 6 3" xfId="46538" xr:uid="{EDCD6193-F2DD-4C0C-89B1-D47E14F1FDF4}"/>
    <cellStyle name="Percent 4 3 7" xfId="5822" xr:uid="{CD571DD1-89DD-4011-806A-8ABA7A96E29E}"/>
    <cellStyle name="Percent 4 3 7 2" xfId="47820" xr:uid="{7BC08E01-E3ED-4DDF-9824-3FB7743626B7}"/>
    <cellStyle name="Percent 4 3 8" xfId="6291" xr:uid="{76894C77-0383-4A4A-AD77-6699B8B32351}"/>
    <cellStyle name="Percent 4 3 9" xfId="42871" xr:uid="{1E362FCE-9A0B-4310-AB46-4F73E947CCA0}"/>
    <cellStyle name="Percent 4 4" xfId="732" xr:uid="{4F4F9230-1143-4669-8E4F-87B7F1586E43}"/>
    <cellStyle name="Percent 4 4 2" xfId="1028" xr:uid="{8368EBB0-5B87-46DF-AE0C-0D4CDE1AAA8D}"/>
    <cellStyle name="Percent 4 4 2 2" xfId="2170" xr:uid="{731BE1B2-FEBA-450D-B59B-EC1FF985328D}"/>
    <cellStyle name="Percent 4 4 2 2 2" xfId="3933" xr:uid="{5C07D41C-F290-48EE-BE48-442A8FC73952}"/>
    <cellStyle name="Percent 4 4 2 2 2 2" xfId="45958" xr:uid="{B69DD76C-1C3A-4EB3-B56D-E4C90C4DD3AB}"/>
    <cellStyle name="Percent 4 4 2 2 3" xfId="5304" xr:uid="{168DED4C-E6B8-4BF5-B9D0-D034F58B956E}"/>
    <cellStyle name="Percent 4 4 2 2 3 2" xfId="47307" xr:uid="{6BCDB37F-9312-448F-86A5-05B4DDF42ADE}"/>
    <cellStyle name="Percent 4 4 2 2 4" xfId="44217" xr:uid="{65A30464-B58B-424B-A20C-CFB87D2E294A}"/>
    <cellStyle name="Percent 4 4 2 3" xfId="1611" xr:uid="{CF7773CD-A642-45FD-9B0F-5E9FE33F518C}"/>
    <cellStyle name="Percent 4 4 2 3 2" xfId="3418" xr:uid="{392ECA60-7E3A-438A-B4B0-AB93576F2627}"/>
    <cellStyle name="Percent 4 4 2 3 2 2" xfId="45443" xr:uid="{B3BBDD9A-AC5D-40F1-AF5A-887B55BA8E62}"/>
    <cellStyle name="Percent 4 4 2 3 3" xfId="43702" xr:uid="{2D94775F-0CA9-4793-99F1-8F925E1B2029}"/>
    <cellStyle name="Percent 4 4 2 4" xfId="2840" xr:uid="{AA3A3D93-1FFC-402A-BAD3-7CCE1BD4AF6B}"/>
    <cellStyle name="Percent 4 4 2 4 2" xfId="44865" xr:uid="{8C70780E-FF3D-409D-B336-938772358670}"/>
    <cellStyle name="Percent 4 4 2 5" xfId="4789" xr:uid="{0ACC6F46-3A15-404C-B472-C580B84951C3}"/>
    <cellStyle name="Percent 4 4 2 5 2" xfId="46792" xr:uid="{3E878D47-6146-4F6D-BDDE-D0AA9BBF0D77}"/>
    <cellStyle name="Percent 4 4 2 6" xfId="5825" xr:uid="{EDC70348-36CA-4A41-9DD2-525F0F27724C}"/>
    <cellStyle name="Percent 4 4 2 6 2" xfId="47823" xr:uid="{575D0619-48A0-4254-B832-4D96B84A13A5}"/>
    <cellStyle name="Percent 4 4 2 7" xfId="10838" xr:uid="{39ACD748-03F5-4AAA-AB80-7A14FE859AAC}"/>
    <cellStyle name="Percent 4 4 2 8" xfId="43124" xr:uid="{5B020D6F-199B-4F1B-84F7-FF30290409A2}"/>
    <cellStyle name="Percent 4 4 3" xfId="1919" xr:uid="{4D073E1F-1887-4278-B83E-4CE22D5CEF7E}"/>
    <cellStyle name="Percent 4 4 3 2" xfId="3684" xr:uid="{CF618A76-3C66-494F-9ECB-6E11465E8806}"/>
    <cellStyle name="Percent 4 4 3 2 2" xfId="45709" xr:uid="{FD5EFD0D-F852-49F2-923D-9B66D7A7A4FD}"/>
    <cellStyle name="Percent 4 4 3 3" xfId="5055" xr:uid="{37D91F4A-F6C1-4BCD-B05A-B1CB11A3EA7C}"/>
    <cellStyle name="Percent 4 4 3 3 2" xfId="47058" xr:uid="{B349BD03-E9E1-4509-A42A-3D1A1AE27D1E}"/>
    <cellStyle name="Percent 4 4 3 4" xfId="9443" xr:uid="{4122FBBD-AA9B-4A29-B090-2C1EDC851470}"/>
    <cellStyle name="Percent 4 4 3 5" xfId="43968" xr:uid="{88B4DE4B-7FE5-4EC4-AC63-8A08975BA1AF}"/>
    <cellStyle name="Percent 4 4 4" xfId="1355" xr:uid="{614947A5-5806-44B9-8915-D8A44D280071}"/>
    <cellStyle name="Percent 4 4 4 2" xfId="3162" xr:uid="{5D8549EB-4CD8-42E9-B101-4D0737D7CE75}"/>
    <cellStyle name="Percent 4 4 4 2 2" xfId="45187" xr:uid="{EB697E00-24C3-4A37-AD67-351234AE72D5}"/>
    <cellStyle name="Percent 4 4 4 3" xfId="13414" xr:uid="{20930645-5810-4675-8019-5227C31B86B9}"/>
    <cellStyle name="Percent 4 4 4 4" xfId="43446" xr:uid="{988A3952-BBCA-41C7-9569-CDA74600E943}"/>
    <cellStyle name="Percent 4 4 5" xfId="2585" xr:uid="{59A62CBF-C0FB-4C66-90B8-23810EB0EBFB}"/>
    <cellStyle name="Percent 4 4 5 2" xfId="16950" xr:uid="{D0E21388-D308-476C-9DBD-BFB5AC091B6A}"/>
    <cellStyle name="Percent 4 4 5 3" xfId="44610" xr:uid="{4C1AC66C-ABCE-4108-A8C8-E4C55B1C9ED0}"/>
    <cellStyle name="Percent 4 4 6" xfId="4533" xr:uid="{E28267B1-7B48-473A-AE7E-EEAF695886C0}"/>
    <cellStyle name="Percent 4 4 6 2" xfId="46536" xr:uid="{E4CFA9AE-A146-4ED1-9EC2-82AEFCC28375}"/>
    <cellStyle name="Percent 4 4 7" xfId="5824" xr:uid="{F116A3E3-B85B-47E9-AFCD-E4A52E6A2554}"/>
    <cellStyle name="Percent 4 4 7 2" xfId="47822" xr:uid="{2DFAE677-1163-457D-A88A-FFF79D9DA58A}"/>
    <cellStyle name="Percent 4 4 8" xfId="6874" xr:uid="{E3A48B08-053B-49BF-8B67-034D2D92BE05}"/>
    <cellStyle name="Percent 4 4 9" xfId="42869" xr:uid="{400B2ACE-30C8-4D5A-871D-1E41490984FB}"/>
    <cellStyle name="Percent 4 5" xfId="7310" xr:uid="{D15A7B04-FD5B-4103-955E-B8D5C8F12769}"/>
    <cellStyle name="Percent 4 5 2" xfId="9844" xr:uid="{91D46C75-33F6-43FC-AA55-65AD5945BEB7}"/>
    <cellStyle name="Percent 4 5 3" xfId="13744" xr:uid="{345024E6-80E2-4C13-A1B3-C061975FB5D3}"/>
    <cellStyle name="Percent 4 5 4" xfId="17280" xr:uid="{0CFC406B-6719-4BFC-8310-405FB4C81446}"/>
    <cellStyle name="Percent 4 6" xfId="13118" xr:uid="{7A076774-E578-4A1A-A140-A44536AB9D30}"/>
    <cellStyle name="Percent 4 7" xfId="16700" xr:uid="{C12B499F-88E9-4B0D-BBE4-F259C8CAFFE0}"/>
    <cellStyle name="Percent 4 8" xfId="20032" xr:uid="{EF2CAEF4-6938-4E08-9744-5992DD1ABC3F}"/>
    <cellStyle name="Percent 4 9" xfId="6289" xr:uid="{76535C7F-F9D1-4A37-97D5-9D15ED28AEED}"/>
    <cellStyle name="Percent 40" xfId="8245" xr:uid="{4A1666DE-9963-4626-A120-2631B17C6951}"/>
    <cellStyle name="Percent 40 2" xfId="8945" xr:uid="{389BE467-7108-45CB-B801-9C6FC2FAD6F0}"/>
    <cellStyle name="Percent 40 2 2" xfId="9377" xr:uid="{60608118-586B-4480-9BA9-350DB9776DAA}"/>
    <cellStyle name="Percent 40 2 3" xfId="9274" xr:uid="{E6512EB0-9660-42C5-A2D8-6483C0BA0EAF}"/>
    <cellStyle name="Percent 40 3" xfId="9613" xr:uid="{6A589839-EE51-4464-9726-C0A19BA33C1D}"/>
    <cellStyle name="Percent 41" xfId="8320" xr:uid="{A6BD1E0F-016A-4218-A14F-16B5F2DB592D}"/>
    <cellStyle name="Percent 41 2" xfId="8946" xr:uid="{0F3FD9CD-6D21-437C-B781-8161C2595D57}"/>
    <cellStyle name="Percent 41 2 2" xfId="9378" xr:uid="{9E1CA10F-51C1-4F16-8974-BB28EE203EF6}"/>
    <cellStyle name="Percent 41 2 3" xfId="9288" xr:uid="{2BBC12E9-0F8A-46F0-9567-4A55767E86F2}"/>
    <cellStyle name="Percent 41 3" xfId="9635" xr:uid="{F439B1C4-9FC8-42A1-8DD2-EBCACDF94810}"/>
    <cellStyle name="Percent 42" xfId="8330" xr:uid="{FCB24768-08F3-4A64-BFB7-20999E2CFFE7}"/>
    <cellStyle name="Percent 42 2" xfId="8947" xr:uid="{0A78CC6A-3C8C-409A-8E6B-56BED81B44AD}"/>
    <cellStyle name="Percent 42 2 2" xfId="9383" xr:uid="{DB066185-0F89-4A5A-BF6F-D5DB3604591E}"/>
    <cellStyle name="Percent 42 2 3" xfId="9337" xr:uid="{BA0B3BBE-78DB-410B-9542-BB4C5DEAFB7F}"/>
    <cellStyle name="Percent 42 3" xfId="9638" xr:uid="{991BFE46-8333-4544-BB9D-AE337C0BA73E}"/>
    <cellStyle name="Percent 43" xfId="8319" xr:uid="{59A5A92D-7447-4BDD-AFC7-D24EBF2B4A1C}"/>
    <cellStyle name="Percent 43 2" xfId="8948" xr:uid="{3F52D55F-ADB1-4AE7-9D72-38265F3F0787}"/>
    <cellStyle name="Percent 43 2 2" xfId="9634" xr:uid="{32446C25-3E89-467B-8B4A-EB8F24FC9819}"/>
    <cellStyle name="Percent 44" xfId="8329" xr:uid="{5E9AF315-BB30-4276-B7D1-50D61C6F4CF7}"/>
    <cellStyle name="Percent 44 2" xfId="8949" xr:uid="{871BF468-4233-49AA-9937-B160D31C69CE}"/>
    <cellStyle name="Percent 44 2 2" xfId="9637" xr:uid="{9C06BDCD-2DAA-4B7A-899D-3BEDBFC0B645}"/>
    <cellStyle name="Percent 45" xfId="8316" xr:uid="{F223196E-C2A9-4E31-9735-5B56E712F993}"/>
    <cellStyle name="Percent 45 2" xfId="8950" xr:uid="{C003E665-C72B-426D-8839-9FE33B6D1B7F}"/>
    <cellStyle name="Percent 45 2 2" xfId="9631" xr:uid="{0340BAFC-D9E7-4AF5-83CF-2D5C23D214E2}"/>
    <cellStyle name="Percent 46" xfId="8337" xr:uid="{00BE4F34-B9CA-4311-80C0-DFD69FF1AA97}"/>
    <cellStyle name="Percent 46 2" xfId="8951" xr:uid="{22E932CE-9D3F-44A4-B001-00D2426EC412}"/>
    <cellStyle name="Percent 46 2 2" xfId="9643" xr:uid="{43AB55AF-3BB1-4050-93E9-8F20BE621C35}"/>
    <cellStyle name="Percent 47" xfId="8339" xr:uid="{A66173AB-E3F4-426A-9CFD-E6CA6AD8538F}"/>
    <cellStyle name="Percent 47 2" xfId="8952" xr:uid="{05AB87EB-088E-412E-A5E7-B7BD17470600}"/>
    <cellStyle name="Percent 47 2 2" xfId="9645" xr:uid="{1BD7FA25-9095-4736-A6E0-3297285A0139}"/>
    <cellStyle name="Percent 48" xfId="8341" xr:uid="{7F336744-675E-433B-AAEC-49A9492E9721}"/>
    <cellStyle name="Percent 48 2" xfId="8953" xr:uid="{E84ED1C3-4B4D-4963-B5D6-06373637AB00}"/>
    <cellStyle name="Percent 48 2 2" xfId="9646" xr:uid="{8D99E59D-B423-4B24-BB5A-4585464490E5}"/>
    <cellStyle name="Percent 49" xfId="8315" xr:uid="{76E6EA34-8D8A-46C0-936E-F694A4DD90C9}"/>
    <cellStyle name="Percent 49 2" xfId="8954" xr:uid="{B4092EC2-E5CD-4312-874E-F1DEB7ECE029}"/>
    <cellStyle name="Percent 49 2 2" xfId="9630" xr:uid="{330D8CC2-A57F-4CE7-859D-1C121C4027B6}"/>
    <cellStyle name="Percent 5" xfId="44" xr:uid="{4201BB6F-BA00-4684-89ED-17CB6776054D}"/>
    <cellStyle name="Percent 5 10" xfId="16703" xr:uid="{ECA5202A-320D-4F74-B4A0-FD973CFE2558}"/>
    <cellStyle name="Percent 5 11" xfId="20034" xr:uid="{5D16C3FA-BDB6-431B-AD5A-B5E11B67C01B}"/>
    <cellStyle name="Percent 5 12" xfId="6292" xr:uid="{DA992AF2-13F8-43D4-A966-39CD09AC6729}"/>
    <cellStyle name="Percent 5 2" xfId="737" xr:uid="{4B00E55D-0679-40BB-8D67-FD41E760F8D1}"/>
    <cellStyle name="Percent 5 2 10" xfId="16704" xr:uid="{BC6F8E51-5458-4E78-ABA7-9503DD22E23A}"/>
    <cellStyle name="Percent 5 2 11" xfId="6293" xr:uid="{DCE867BF-04F9-45CC-89E7-07CEB84E67B4}"/>
    <cellStyle name="Percent 5 2 12" xfId="42873" xr:uid="{D2EE3CC5-6D5E-43A9-831B-6976E1215232}"/>
    <cellStyle name="Percent 5 2 2" xfId="1032" xr:uid="{1486D658-495B-4E7D-B4A7-CFFB5830A5F3}"/>
    <cellStyle name="Percent 5 2 2 2" xfId="2174" xr:uid="{F84B35A8-186C-41A3-AA99-BF7CDC4537CC}"/>
    <cellStyle name="Percent 5 2 2 2 2" xfId="3937" xr:uid="{D3B649A2-64CA-4618-8D94-6DBD1E98669C}"/>
    <cellStyle name="Percent 5 2 2 2 2 2" xfId="45962" xr:uid="{D37DCF32-C008-4FCC-AEF2-21C0F0518C1E}"/>
    <cellStyle name="Percent 5 2 2 2 3" xfId="5308" xr:uid="{A19ECAF5-1A85-4071-B203-4EFD2D166CAD}"/>
    <cellStyle name="Percent 5 2 2 2 3 2" xfId="47311" xr:uid="{32C31426-23B6-49E6-ACC2-294FA88A04BC}"/>
    <cellStyle name="Percent 5 2 2 2 4" xfId="10987" xr:uid="{EE9F6807-0EA8-4687-9DD0-85142CCE2C90}"/>
    <cellStyle name="Percent 5 2 2 2 5" xfId="44221" xr:uid="{3F2ECA07-3EF3-4662-83D2-49DE825D90AE}"/>
    <cellStyle name="Percent 5 2 2 3" xfId="1615" xr:uid="{55B6C846-D84F-4326-94AD-52C639C7BFD6}"/>
    <cellStyle name="Percent 5 2 2 3 2" xfId="3422" xr:uid="{4221AE68-2B3D-476E-AC12-771B76396BD2}"/>
    <cellStyle name="Percent 5 2 2 3 2 2" xfId="45447" xr:uid="{1781CC54-DBFC-43D6-9D9D-EB8BD0BB4B46}"/>
    <cellStyle name="Percent 5 2 2 3 3" xfId="9201" xr:uid="{A987EA13-6BCC-4110-A917-026FAA54C900}"/>
    <cellStyle name="Percent 5 2 2 3 4" xfId="43706" xr:uid="{083C8842-2DBA-4C54-B114-F6757C3167A1}"/>
    <cellStyle name="Percent 5 2 2 4" xfId="2844" xr:uid="{DC4123C4-C8DB-45F3-B916-9CE8DCAE2153}"/>
    <cellStyle name="Percent 5 2 2 4 2" xfId="13418" xr:uid="{62F597A5-14E0-4DE3-90C6-36C7ABA3E71D}"/>
    <cellStyle name="Percent 5 2 2 4 3" xfId="44869" xr:uid="{AD9C4B1B-9FDC-4E67-BD70-F2D757D6E700}"/>
    <cellStyle name="Percent 5 2 2 5" xfId="4793" xr:uid="{D07C8F5B-6DEB-40EE-8BB1-F4034A4C298F}"/>
    <cellStyle name="Percent 5 2 2 5 2" xfId="16954" xr:uid="{C4D5FE2D-3EF7-4A3F-A14E-BC26FCB15BA0}"/>
    <cellStyle name="Percent 5 2 2 5 3" xfId="46796" xr:uid="{472EAC6B-97E5-4B6C-8AFC-BA653E8A3A88}"/>
    <cellStyle name="Percent 5 2 2 6" xfId="5827" xr:uid="{5106392E-C1B7-4ADC-AACA-5750039DAA78}"/>
    <cellStyle name="Percent 5 2 2 6 2" xfId="47825" xr:uid="{E7933460-3480-4F84-BC68-F6735C17563A}"/>
    <cellStyle name="Percent 5 2 2 7" xfId="6878" xr:uid="{57233D21-AB7D-4F01-AEA1-81E6BEF9FECC}"/>
    <cellStyle name="Percent 5 2 2 8" xfId="43128" xr:uid="{297477E9-9CA9-4E40-9001-B8E6874ED37B}"/>
    <cellStyle name="Percent 5 2 3" xfId="1923" xr:uid="{F5A4E997-355E-4C6E-9913-5E7C88C712E1}"/>
    <cellStyle name="Percent 5 2 3 2" xfId="3688" xr:uid="{42A1DA89-69D3-433B-910F-947F4302763D}"/>
    <cellStyle name="Percent 5 2 3 2 2" xfId="12601" xr:uid="{0FCCE0A2-F770-4464-8A6F-5B870E6EE0C9}"/>
    <cellStyle name="Percent 5 2 3 2 2 2" xfId="16174" xr:uid="{CEF17AB9-B556-4AD6-BFDA-2ADCCF0AE3D0}"/>
    <cellStyle name="Percent 5 2 3 2 2 3" xfId="19701" xr:uid="{EB9407FB-3DC8-457B-87AB-0123BC50520B}"/>
    <cellStyle name="Percent 5 2 3 2 3" xfId="14745" xr:uid="{FE87A117-DEBA-4BC4-B00C-299238A3E930}"/>
    <cellStyle name="Percent 5 2 3 2 4" xfId="18272" xr:uid="{320FE1D9-F88A-4894-B4DA-9D29F0A1B44D}"/>
    <cellStyle name="Percent 5 2 3 2 5" xfId="11149" xr:uid="{C11C752D-C988-40F4-899E-E66E5499BBC4}"/>
    <cellStyle name="Percent 5 2 3 2 6" xfId="45713" xr:uid="{BF74E168-9CF9-4994-906F-3989F50F76C6}"/>
    <cellStyle name="Percent 5 2 3 3" xfId="5059" xr:uid="{66657F82-F04D-4617-880B-7E2BB64D57FF}"/>
    <cellStyle name="Percent 5 2 3 3 2" xfId="9445" xr:uid="{D299F9DB-5E6A-4A27-9FE1-E70BDF9E5F11}"/>
    <cellStyle name="Percent 5 2 3 3 3" xfId="47062" xr:uid="{B59ED61D-D755-42A3-A11B-6DFD2EA32A25}"/>
    <cellStyle name="Percent 5 2 3 4" xfId="13748" xr:uid="{E698020C-7195-45FE-9982-C99CAA8F524E}"/>
    <cellStyle name="Percent 5 2 3 5" xfId="17284" xr:uid="{095C9F17-2E6B-433F-A769-E467A8ECD120}"/>
    <cellStyle name="Percent 5 2 3 6" xfId="7315" xr:uid="{D0DF1284-E1F2-4D7F-A620-EC6318E8C12F}"/>
    <cellStyle name="Percent 5 2 3 7" xfId="43972" xr:uid="{F66B67C5-CAFB-4826-9E51-D26D5F00E431}"/>
    <cellStyle name="Percent 5 2 4" xfId="1359" xr:uid="{6C622B22-04CC-4978-9A8A-9DB7A7BF9245}"/>
    <cellStyle name="Percent 5 2 4 2" xfId="3166" xr:uid="{871D96F2-72D4-4133-885C-88507DA34753}"/>
    <cellStyle name="Percent 5 2 4 2 2" xfId="45191" xr:uid="{B2E195E5-58CF-4803-8EA7-3B481F6617AC}"/>
    <cellStyle name="Percent 5 2 4 3" xfId="8834" xr:uid="{24B7AE5F-00CF-4509-A55B-DAF607EAD070}"/>
    <cellStyle name="Percent 5 2 4 4" xfId="43450" xr:uid="{32DAC9A8-5104-4F17-BD87-1742DD17BFCF}"/>
    <cellStyle name="Percent 5 2 5" xfId="2589" xr:uid="{1A46EB66-9293-41B6-83D2-4DF235F6E9D4}"/>
    <cellStyle name="Percent 5 2 5 2" xfId="11903" xr:uid="{FEE49915-3B58-4E0F-9AB2-BFFBDAFFF53E}"/>
    <cellStyle name="Percent 5 2 5 2 2" xfId="15481" xr:uid="{12E605C9-7496-40A5-A3AA-5E86A3B51430}"/>
    <cellStyle name="Percent 5 2 5 2 3" xfId="19008" xr:uid="{E13484A7-7E3C-4D5D-8E1D-B60C10BBBB54}"/>
    <cellStyle name="Percent 5 2 5 3" xfId="14077" xr:uid="{11DD2035-B2E6-4CA3-B198-47F21DFE3376}"/>
    <cellStyle name="Percent 5 2 5 4" xfId="17604" xr:uid="{21E34B8B-DBA9-4530-AB52-EE90EE3ECB06}"/>
    <cellStyle name="Percent 5 2 5 5" xfId="10297" xr:uid="{5A051133-BCA8-43E3-AA28-9EBAEB5464C5}"/>
    <cellStyle name="Percent 5 2 5 6" xfId="44614" xr:uid="{1FF981F3-2390-4B54-9E33-DA7767AE173F}"/>
    <cellStyle name="Percent 5 2 6" xfId="4537" xr:uid="{66FA4B80-95E0-4F4B-A49E-03C892DED5D3}"/>
    <cellStyle name="Percent 5 2 6 2" xfId="8859" xr:uid="{DFF021DD-72FD-421D-9F3F-47499A765141}"/>
    <cellStyle name="Percent 5 2 6 3" xfId="46540" xr:uid="{6A37AA77-62E0-4D80-AFF4-D5ED41FD4949}"/>
    <cellStyle name="Percent 5 2 7" xfId="5826" xr:uid="{4A444C3A-0DE6-464E-B1BA-EE9B24F36DB2}"/>
    <cellStyle name="Percent 5 2 7 2" xfId="12201" xr:uid="{4A0FBF8A-7FD3-4792-9190-DEF71FC93569}"/>
    <cellStyle name="Percent 5 2 7 2 2" xfId="15774" xr:uid="{98D7BC0E-BB83-4625-A70D-CA8EE7F94472}"/>
    <cellStyle name="Percent 5 2 7 2 3" xfId="19301" xr:uid="{F1E0CA5C-62DD-44D9-AA58-E538FAAAC78E}"/>
    <cellStyle name="Percent 5 2 7 3" xfId="14353" xr:uid="{4B1F9E7F-7A0D-45BE-9E54-ACEBA3698BDE}"/>
    <cellStyle name="Percent 5 2 7 4" xfId="17880" xr:uid="{FE893F8C-0F52-466B-9A11-224CBE6703B5}"/>
    <cellStyle name="Percent 5 2 7 5" xfId="10721" xr:uid="{1283F721-C893-44D1-8E42-31A0E57F4AD9}"/>
    <cellStyle name="Percent 5 2 7 6" xfId="47824" xr:uid="{7FA775C4-420F-44D3-B752-BDCB0D1B5F94}"/>
    <cellStyle name="Percent 5 2 8" xfId="6986" xr:uid="{CDEA3172-23B7-4C25-8E62-A4492E9C9BA6}"/>
    <cellStyle name="Percent 5 2 9" xfId="13122" xr:uid="{DB0D964C-D0EE-448C-99A4-59879905EA56}"/>
    <cellStyle name="Percent 5 3" xfId="738" xr:uid="{E320F18C-49E9-4F89-A17C-294DDF4616AC}"/>
    <cellStyle name="Percent 5 3 2" xfId="1033" xr:uid="{DECC8EAF-AFC7-4312-8093-B26FDABF60E3}"/>
    <cellStyle name="Percent 5 3 2 2" xfId="2175" xr:uid="{3A42C1DD-DF64-473F-9ADC-2843E972929D}"/>
    <cellStyle name="Percent 5 3 2 2 2" xfId="3938" xr:uid="{939880F8-72BF-4819-ABE3-5991A08C901A}"/>
    <cellStyle name="Percent 5 3 2 2 2 2" xfId="16254" xr:uid="{E37FD467-0A2B-4C23-8769-5F63CB2FC0E1}"/>
    <cellStyle name="Percent 5 3 2 2 2 3" xfId="19781" xr:uid="{DB84BD78-4BFE-4226-B37A-366024A3D0E4}"/>
    <cellStyle name="Percent 5 3 2 2 2 4" xfId="12681" xr:uid="{35C783E4-D7C8-49F1-A88C-92B74E1DF91E}"/>
    <cellStyle name="Percent 5 3 2 2 2 5" xfId="45963" xr:uid="{E4CF3BDB-3101-4BAD-AE78-F1AAB3CC1400}"/>
    <cellStyle name="Percent 5 3 2 2 3" xfId="5309" xr:uid="{0A5047B4-5895-4015-8A53-456A7CFC9B51}"/>
    <cellStyle name="Percent 5 3 2 2 3 2" xfId="14812" xr:uid="{67B0062D-F34E-452D-9F77-119F1B102844}"/>
    <cellStyle name="Percent 5 3 2 2 3 3" xfId="47312" xr:uid="{145957D2-A972-44F1-8302-4A00F29FBBFF}"/>
    <cellStyle name="Percent 5 3 2 2 4" xfId="18339" xr:uid="{0CB09B9D-1D48-437F-94A2-F99AC4C80F37}"/>
    <cellStyle name="Percent 5 3 2 2 5" xfId="11216" xr:uid="{77658DA3-0777-47EE-A3CC-DE4F90C61A7D}"/>
    <cellStyle name="Percent 5 3 2 2 6" xfId="44222" xr:uid="{6AB0E232-1B3F-4218-9948-0D84B6EAD1F7}"/>
    <cellStyle name="Percent 5 3 2 3" xfId="1616" xr:uid="{64B5E0F7-7713-4CE5-A316-FB93C7EF8CCB}"/>
    <cellStyle name="Percent 5 3 2 3 2" xfId="3423" xr:uid="{51E3794F-B1A0-4E8C-8828-94BAFE85724D}"/>
    <cellStyle name="Percent 5 3 2 3 2 2" xfId="15489" xr:uid="{AFB20C36-872D-4AF0-BEFF-AE46390341A7}"/>
    <cellStyle name="Percent 5 3 2 3 2 3" xfId="45448" xr:uid="{A8C5FCB9-82AA-45C0-B743-4351C04821EC}"/>
    <cellStyle name="Percent 5 3 2 3 3" xfId="19016" xr:uid="{49FBCC76-9F3C-4011-BDFC-EDB94EB83690}"/>
    <cellStyle name="Percent 5 3 2 3 4" xfId="11911" xr:uid="{6669D67A-BE94-4F45-8E8B-F9BA1AA51A81}"/>
    <cellStyle name="Percent 5 3 2 3 5" xfId="43707" xr:uid="{C835CFD3-121D-4F97-808D-5D765EBBFA59}"/>
    <cellStyle name="Percent 5 3 2 4" xfId="2845" xr:uid="{97BF5832-2F1E-41AC-9703-D0D750C85724}"/>
    <cellStyle name="Percent 5 3 2 4 2" xfId="14085" xr:uid="{3F907241-F625-475A-B657-CFAB49FA063F}"/>
    <cellStyle name="Percent 5 3 2 4 3" xfId="17612" xr:uid="{AC71243F-8F9A-4119-BFD8-08815D185F49}"/>
    <cellStyle name="Percent 5 3 2 4 4" xfId="10313" xr:uid="{113EDE36-3119-49DD-96D7-B49791B8EB11}"/>
    <cellStyle name="Percent 5 3 2 4 5" xfId="44870" xr:uid="{D91BA5D1-3DCF-4FFB-98F3-34D3C912CF42}"/>
    <cellStyle name="Percent 5 3 2 5" xfId="4794" xr:uid="{DC17CEE5-6723-474D-931B-CC3A67B664B2}"/>
    <cellStyle name="Percent 5 3 2 5 2" xfId="13419" xr:uid="{4A2FC012-44EE-4E29-8D12-221BE836E89B}"/>
    <cellStyle name="Percent 5 3 2 5 3" xfId="46797" xr:uid="{7252057F-B149-45FE-B8D8-D0AC124525AF}"/>
    <cellStyle name="Percent 5 3 2 6" xfId="5829" xr:uid="{9143A8F8-3DE6-40F1-AD1E-4F0EC48EBAD2}"/>
    <cellStyle name="Percent 5 3 2 6 2" xfId="16955" xr:uid="{A88E9B54-A66F-47A7-BDEB-9EC02EBF37CA}"/>
    <cellStyle name="Percent 5 3 2 6 3" xfId="47827" xr:uid="{7760EFAC-A0A7-4E07-AD9E-58902F4E7CC6}"/>
    <cellStyle name="Percent 5 3 2 7" xfId="6879" xr:uid="{2B4F5EA2-D1F6-4591-B7F3-BA4486D6A517}"/>
    <cellStyle name="Percent 5 3 2 8" xfId="43129" xr:uid="{989BCA29-0A1B-4CB6-9B21-ADDB2F58025B}"/>
    <cellStyle name="Percent 5 3 3" xfId="1924" xr:uid="{02575C8E-928D-4662-8DE5-A6C86EB8096E}"/>
    <cellStyle name="Percent 5 3 3 2" xfId="3689" xr:uid="{29C03B32-3D37-48A8-8961-DD94C70ED5BD}"/>
    <cellStyle name="Percent 5 3 3 2 2" xfId="15847" xr:uid="{72B7A343-517F-460D-8DAB-3ACF44871634}"/>
    <cellStyle name="Percent 5 3 3 2 3" xfId="19374" xr:uid="{7FF2A0DD-08F9-46EE-9685-E13854B396D8}"/>
    <cellStyle name="Percent 5 3 3 2 4" xfId="12274" xr:uid="{FF27E2AB-7FFD-4F61-8FAE-EDD615D70F5D}"/>
    <cellStyle name="Percent 5 3 3 2 5" xfId="45714" xr:uid="{4D9C0011-FA56-4C59-B236-64008727EC13}"/>
    <cellStyle name="Percent 5 3 3 3" xfId="5060" xr:uid="{F78C74E9-7DC6-4DE3-A1E8-37AF216D32FF}"/>
    <cellStyle name="Percent 5 3 3 3 2" xfId="13749" xr:uid="{47771760-F36C-4CB2-BF33-2BA8016F8ED4}"/>
    <cellStyle name="Percent 5 3 3 3 3" xfId="47063" xr:uid="{CA5655B0-40E1-440F-A0D4-C9D3FA956275}"/>
    <cellStyle name="Percent 5 3 3 4" xfId="17285" xr:uid="{A8A4E095-584D-4186-9098-0E62F7ED262C}"/>
    <cellStyle name="Percent 5 3 3 5" xfId="7316" xr:uid="{C43BCA16-AA8D-4868-B4CF-96CDE6F2A5DB}"/>
    <cellStyle name="Percent 5 3 3 6" xfId="43973" xr:uid="{79C98406-396E-4C32-A2D6-34D0EAB5D0B8}"/>
    <cellStyle name="Percent 5 3 4" xfId="1360" xr:uid="{C8B42756-4149-4654-B9CD-821F0DA0050E}"/>
    <cellStyle name="Percent 5 3 4 2" xfId="3167" xr:uid="{4A327E42-55B7-4058-87DE-4DB24A84C2F7}"/>
    <cellStyle name="Percent 5 3 4 2 2" xfId="45192" xr:uid="{ABE3FF0C-8E43-4164-A498-F7B4065AA21B}"/>
    <cellStyle name="Percent 5 3 4 3" xfId="9852" xr:uid="{384F78B4-B3C7-47BE-A14C-5BF49BF4E86F}"/>
    <cellStyle name="Percent 5 3 4 4" xfId="43451" xr:uid="{1484A459-ACCF-455F-AF53-674AB1C2F1CF}"/>
    <cellStyle name="Percent 5 3 5" xfId="2590" xr:uid="{02E5190F-9EA2-4281-BDD3-BE39E050506D}"/>
    <cellStyle name="Percent 5 3 5 2" xfId="13123" xr:uid="{D9E43E5C-4744-4392-A037-04951412861E}"/>
    <cellStyle name="Percent 5 3 5 3" xfId="44615" xr:uid="{952A45DF-D9FC-4E56-80DB-CE395ABDF428}"/>
    <cellStyle name="Percent 5 3 6" xfId="4538" xr:uid="{33378E24-17C9-4A23-BC39-AC331B302978}"/>
    <cellStyle name="Percent 5 3 6 2" xfId="16705" xr:uid="{88D0A757-6FBD-4D1D-AE5E-59F836804970}"/>
    <cellStyle name="Percent 5 3 6 3" xfId="46541" xr:uid="{17B5A95E-E63F-46E3-9DB5-DFBABF52D830}"/>
    <cellStyle name="Percent 5 3 7" xfId="5828" xr:uid="{BB41AD78-E1F1-473A-9103-2590A907FDB4}"/>
    <cellStyle name="Percent 5 3 7 2" xfId="47826" xr:uid="{E5D7F851-DAB3-4F01-9E44-A280F1A0FF73}"/>
    <cellStyle name="Percent 5 3 8" xfId="6294" xr:uid="{3E1CFFD5-FAE0-4668-BB2E-1BD1BB226DBE}"/>
    <cellStyle name="Percent 5 3 9" xfId="42874" xr:uid="{9DC41927-4C72-4110-830D-8DAC5DD7245C}"/>
    <cellStyle name="Percent 5 4" xfId="765" xr:uid="{112A099B-FFF7-448E-B50C-6C9C2597F87C}"/>
    <cellStyle name="Percent 5 4 2" xfId="10978" xr:uid="{4E60C545-674C-44A7-9EFE-FD9887F06EE2}"/>
    <cellStyle name="Percent 5 4 3" xfId="11906" xr:uid="{4F44E63C-00FA-478F-8697-6D4518B843BC}"/>
    <cellStyle name="Percent 5 4 3 2" xfId="15484" xr:uid="{DC15C207-2212-48EC-8532-D9006BA6E3DD}"/>
    <cellStyle name="Percent 5 4 3 3" xfId="19011" xr:uid="{1757B264-BBA3-4D0F-ADBF-FFE4C2E4DD02}"/>
    <cellStyle name="Percent 5 4 4" xfId="10303" xr:uid="{AED0965B-A884-4833-8975-083D9430BCF5}"/>
    <cellStyle name="Percent 5 4 4 2" xfId="14080" xr:uid="{C537A401-F9B3-4F6D-A7ED-5A0980DC5A91}"/>
    <cellStyle name="Percent 5 4 4 3" xfId="17607" xr:uid="{CE895AA4-310B-4771-8F0C-32E223F58C9E}"/>
    <cellStyle name="Percent 5 4 5" xfId="13417" xr:uid="{2FF12B93-E1DC-46DB-979E-351793E43D08}"/>
    <cellStyle name="Percent 5 4 6" xfId="16953" xr:uid="{08A55073-1C6D-4589-8F01-1215477B407B}"/>
    <cellStyle name="Percent 5 4 7" xfId="6877" xr:uid="{793B08A3-9FFE-4C7A-A731-54ABC2AB84DF}"/>
    <cellStyle name="Percent 5 5" xfId="736" xr:uid="{E394AAB8-3328-4847-90E6-7CB6416A2471}"/>
    <cellStyle name="Percent 5 5 2" xfId="1031" xr:uid="{2D4E99DC-C80B-4908-9D43-43CF70FB1CF8}"/>
    <cellStyle name="Percent 5 5 2 2" xfId="2173" xr:uid="{01112247-C50E-49BF-8B31-14E7B7046954}"/>
    <cellStyle name="Percent 5 5 2 2 2" xfId="3936" xr:uid="{E545C55A-771D-442C-BA10-86C89C7BEA35}"/>
    <cellStyle name="Percent 5 5 2 2 2 2" xfId="16094" xr:uid="{16EEF16E-758C-495C-8B25-C2CC13B8E071}"/>
    <cellStyle name="Percent 5 5 2 2 2 3" xfId="45961" xr:uid="{E75801AA-6C4E-4519-ADDE-2973943B5825}"/>
    <cellStyle name="Percent 5 5 2 2 3" xfId="5307" xr:uid="{5764B56F-4DEA-4321-9DBA-10CE55576341}"/>
    <cellStyle name="Percent 5 5 2 2 3 2" xfId="19621" xr:uid="{F8380588-8BE3-46C8-B1BD-17EFE6E3F49C}"/>
    <cellStyle name="Percent 5 5 2 2 3 3" xfId="47310" xr:uid="{0802F5BE-24A8-46E0-9DA4-A7D302DC8229}"/>
    <cellStyle name="Percent 5 5 2 2 4" xfId="12521" xr:uid="{9EF965AA-C93E-45C4-B2A9-37A6FBB8CD44}"/>
    <cellStyle name="Percent 5 5 2 2 5" xfId="44220" xr:uid="{4A341318-FAE2-41EC-BC0F-3641648EC383}"/>
    <cellStyle name="Percent 5 5 2 3" xfId="1614" xr:uid="{855F5A30-A328-4A01-A358-E7963FB2CBEC}"/>
    <cellStyle name="Percent 5 5 2 3 2" xfId="3421" xr:uid="{2FC828E8-8464-4AC3-A781-3D980A61674A}"/>
    <cellStyle name="Percent 5 5 2 3 2 2" xfId="45446" xr:uid="{5927090C-00A2-4493-8FE1-BAAD035BFE43}"/>
    <cellStyle name="Percent 5 5 2 3 3" xfId="14666" xr:uid="{94FFB074-4867-4E69-A2EB-B6CBB830E11B}"/>
    <cellStyle name="Percent 5 5 2 3 4" xfId="43705" xr:uid="{3CC368D6-C546-415F-A4E1-6E4BFB28944B}"/>
    <cellStyle name="Percent 5 5 2 4" xfId="2843" xr:uid="{8C80BFAE-D374-4E91-ACCB-77E897D9945D}"/>
    <cellStyle name="Percent 5 5 2 4 2" xfId="18193" xr:uid="{74EC1452-553A-4314-B57F-31A3D6BD0A30}"/>
    <cellStyle name="Percent 5 5 2 4 3" xfId="44868" xr:uid="{E7CD0095-0504-4711-B7B8-D392FF44BA99}"/>
    <cellStyle name="Percent 5 5 2 5" xfId="4792" xr:uid="{B6F9652A-4475-4F97-B5A7-F61C82454C8B}"/>
    <cellStyle name="Percent 5 5 2 5 2" xfId="46795" xr:uid="{B1BE7C26-6C80-4103-A0EE-8EA30C1686DE}"/>
    <cellStyle name="Percent 5 5 2 6" xfId="5831" xr:uid="{AE6FCAF1-2D5B-4AE9-8909-538198C7BC76}"/>
    <cellStyle name="Percent 5 5 2 6 2" xfId="47829" xr:uid="{991FB07E-4AB0-416E-9902-3556FD23B3F6}"/>
    <cellStyle name="Percent 5 5 2 7" xfId="11070" xr:uid="{130C93B3-00BA-421E-8FAF-7E8E693E5D02}"/>
    <cellStyle name="Percent 5 5 2 8" xfId="43127" xr:uid="{505BB0F3-56B6-4294-A6DC-73D0D752D762}"/>
    <cellStyle name="Percent 5 5 3" xfId="1922" xr:uid="{4D293879-0499-4165-A371-1CAB5ACF0202}"/>
    <cellStyle name="Percent 5 5 3 2" xfId="3687" xr:uid="{BBEB0CC3-E1D5-4495-A5FC-64144C0E701E}"/>
    <cellStyle name="Percent 5 5 3 2 2" xfId="45712" xr:uid="{940A4367-2728-43A8-B5B1-EC767841AD24}"/>
    <cellStyle name="Percent 5 5 3 3" xfId="5058" xr:uid="{A6F6B05A-C48A-4A7E-A63E-5CEE14858E4D}"/>
    <cellStyle name="Percent 5 5 3 3 2" xfId="47061" xr:uid="{5B9D4D00-3BCD-48D4-A1C8-5A5DD025ED8C}"/>
    <cellStyle name="Percent 5 5 3 4" xfId="10322" xr:uid="{29C5D034-EA63-49C9-B299-7E9590C3C0C5}"/>
    <cellStyle name="Percent 5 5 3 5" xfId="43971" xr:uid="{DFF43EE4-75F0-4DB6-B774-E1440EF34B2A}"/>
    <cellStyle name="Percent 5 5 4" xfId="1358" xr:uid="{261AB32B-0E36-4791-884E-711949FFB032}"/>
    <cellStyle name="Percent 5 5 4 2" xfId="3165" xr:uid="{DD29D469-75D1-43FF-9640-7ECC738555DA}"/>
    <cellStyle name="Percent 5 5 4 2 2" xfId="45190" xr:uid="{E1DD2704-DE8A-4B3D-A5D5-6E38DDA2E71B}"/>
    <cellStyle name="Percent 5 5 4 3" xfId="13747" xr:uid="{D0CA54E7-215F-495D-9CC2-3CDD7488C5AA}"/>
    <cellStyle name="Percent 5 5 4 4" xfId="43449" xr:uid="{0376AF77-CF5E-4B5C-A9F7-FF8831C6627F}"/>
    <cellStyle name="Percent 5 5 5" xfId="2588" xr:uid="{1B9D9505-8A49-4D96-8623-E17113D10260}"/>
    <cellStyle name="Percent 5 5 5 2" xfId="17283" xr:uid="{A08707F1-EF4F-4BCE-B87B-AC4CA2BF4A60}"/>
    <cellStyle name="Percent 5 5 5 3" xfId="44613" xr:uid="{331EFDC0-CC59-4A46-BA7D-FFC33BDB87B4}"/>
    <cellStyle name="Percent 5 5 6" xfId="4536" xr:uid="{762F36E1-95CA-4014-A90D-ED2EF23FF68D}"/>
    <cellStyle name="Percent 5 5 6 2" xfId="46539" xr:uid="{58A56DF6-17D1-431F-BDA1-888B06771D41}"/>
    <cellStyle name="Percent 5 5 7" xfId="5830" xr:uid="{D7BD2C97-6289-46A4-9B7B-D3ED2414BAE4}"/>
    <cellStyle name="Percent 5 5 7 2" xfId="47828" xr:uid="{03B36950-ACC6-4FB0-8FC3-5E028E857F45}"/>
    <cellStyle name="Percent 5 5 8" xfId="7314" xr:uid="{356C37B8-D52C-42AF-9DFB-19C7EB961B87}"/>
    <cellStyle name="Percent 5 5 9" xfId="42872" xr:uid="{6F482720-5A6D-4C10-9EF0-913459F11309}"/>
    <cellStyle name="Percent 5 6" xfId="10494" xr:uid="{9DAA089D-9532-4279-8C0C-0B1F024E7C7A}"/>
    <cellStyle name="Percent 5 6 2" xfId="12020" xr:uid="{E6CB0609-8DC6-4D37-889E-A64571A2C226}"/>
    <cellStyle name="Percent 5 6 2 2" xfId="15598" xr:uid="{F29CB5C9-9CC4-41A2-AE77-0330047D2DE3}"/>
    <cellStyle name="Percent 5 6 2 3" xfId="19125" xr:uid="{93261B58-1622-46C3-B655-0A6CD11BB5C4}"/>
    <cellStyle name="Percent 5 6 3" xfId="14191" xr:uid="{6F1DA71D-C7AE-4764-9058-9CDFF0E269D7}"/>
    <cellStyle name="Percent 5 6 4" xfId="17718" xr:uid="{5A55250E-E8AF-4ACB-9DCB-56FC7FDB4D2E}"/>
    <cellStyle name="Percent 5 7" xfId="10642" xr:uid="{F2F8FBC7-6046-435A-8589-5679C22C1855}"/>
    <cellStyle name="Percent 5 7 2" xfId="12121" xr:uid="{B5DB01C7-CA9E-4561-978D-BD66AE7ED26A}"/>
    <cellStyle name="Percent 5 7 2 2" xfId="15694" xr:uid="{BA7631C5-94E4-4B87-9DD6-9862E745BB81}"/>
    <cellStyle name="Percent 5 7 2 3" xfId="19221" xr:uid="{F2595787-4AD4-44FA-B47E-A7C2A10B1E80}"/>
    <cellStyle name="Percent 5 7 3" xfId="14274" xr:uid="{DBAACCDD-3C91-4A73-BAB4-B3154AF00DBF}"/>
    <cellStyle name="Percent 5 7 4" xfId="17801" xr:uid="{D4984DF0-3B5E-4DA3-A4BF-C27917201326}"/>
    <cellStyle name="Percent 5 8" xfId="7074" xr:uid="{D99776EE-7A8E-4E8B-92F3-A5DC6B172377}"/>
    <cellStyle name="Percent 5 9" xfId="13121" xr:uid="{654E63B4-3C4E-46B6-B0D3-5C326AB455E5}"/>
    <cellStyle name="Percent 50" xfId="8344" xr:uid="{48A57F87-F5DD-415A-B222-6035BB61AFFD}"/>
    <cellStyle name="Percent 50 2" xfId="8955" xr:uid="{A3C0FE97-7FF6-4E93-A38D-3DBFA9D9FA74}"/>
    <cellStyle name="Percent 50 2 2" xfId="9648" xr:uid="{0C265CC7-57DE-43DB-9462-DF77183F5B72}"/>
    <cellStyle name="Percent 51" xfId="8346" xr:uid="{3112CA01-AC3F-4E98-89B1-48F52F3C3AE6}"/>
    <cellStyle name="Percent 51 2" xfId="8956" xr:uid="{E6E50541-A9CA-4DC7-A183-D46FC910FC2E}"/>
    <cellStyle name="Percent 51 2 2" xfId="9650" xr:uid="{F0A65BFC-4FFA-41D1-AD91-450AE66006D2}"/>
    <cellStyle name="Percent 52" xfId="8392" xr:uid="{DED89A34-43C2-4C33-9C39-539D56401F18}"/>
    <cellStyle name="Percent 52 2" xfId="8519" xr:uid="{267E0270-814B-47CD-827D-118F1D1C5A4D}"/>
    <cellStyle name="Percent 52 3" xfId="8957" xr:uid="{363A5CB4-48D4-456A-A963-7A87B560AFE4}"/>
    <cellStyle name="Percent 52 3 2" xfId="10074" xr:uid="{B7127FBF-3E59-4525-9027-E4B0AA7D4BFD}"/>
    <cellStyle name="Percent 52 3 3" xfId="9927" xr:uid="{C90D8642-F473-4C4D-B68F-8245556E9170}"/>
    <cellStyle name="Percent 52 4" xfId="9680" xr:uid="{30BF313A-A55A-442B-A2F1-B6162EC7E4FD}"/>
    <cellStyle name="Percent 53" xfId="8395" xr:uid="{F0348CF6-AD58-46E2-B773-1A0D08AA7CD4}"/>
    <cellStyle name="Percent 53 2" xfId="8520" xr:uid="{738ED290-2827-4D97-86E0-481882171EE0}"/>
    <cellStyle name="Percent 53 3" xfId="8958" xr:uid="{E9E3301F-6DCD-4C6F-9355-719BA3F4F7D7}"/>
    <cellStyle name="Percent 53 3 2" xfId="10075" xr:uid="{064050D4-26FE-4E92-81D9-A679D2A7D97D}"/>
    <cellStyle name="Percent 53 3 3" xfId="9929" xr:uid="{921D41DD-58DB-4EC7-835F-84806EBB0B3B}"/>
    <cellStyle name="Percent 53 4" xfId="9682" xr:uid="{CCD8D151-6832-42ED-837D-53AC61A4F3BB}"/>
    <cellStyle name="Percent 54" xfId="8389" xr:uid="{643383C5-87CE-4F12-AD78-1848669FA5FD}"/>
    <cellStyle name="Percent 54 2" xfId="8521" xr:uid="{ACB3D086-C983-49BB-9E59-622ECDEA4210}"/>
    <cellStyle name="Percent 54 3" xfId="8959" xr:uid="{887FA8A8-5F9C-4E02-BE07-8886777BECAD}"/>
    <cellStyle name="Percent 54 3 2" xfId="10076" xr:uid="{E88CC9C4-BF08-4F86-B644-5E95EE68AFFC}"/>
    <cellStyle name="Percent 54 3 3" xfId="9924" xr:uid="{7C204E09-1945-4BDC-AD0B-D5CCC9CA477F}"/>
    <cellStyle name="Percent 54 4" xfId="9678" xr:uid="{A7F28F6F-4F78-425B-805A-AB1F04B5D17A}"/>
    <cellStyle name="Percent 55" xfId="8397" xr:uid="{51825C3F-2D14-4BDD-9E98-43B838D5505C}"/>
    <cellStyle name="Percent 55 2" xfId="8522" xr:uid="{64144BC7-84E5-4FC6-90BF-06843A9BBA7B}"/>
    <cellStyle name="Percent 55 3" xfId="8960" xr:uid="{6383741D-A4E6-4D60-B1C3-EF5F8E9873B1}"/>
    <cellStyle name="Percent 55 3 2" xfId="10077" xr:uid="{337374B8-1E89-48D6-B50D-B5F638FEDFF5}"/>
    <cellStyle name="Percent 55 3 3" xfId="9931" xr:uid="{FCA34CCA-8FB7-49C6-8488-357CC2EE40E1}"/>
    <cellStyle name="Percent 55 4" xfId="9684" xr:uid="{16F0D581-2CFA-4F4A-860F-3939ECD54CCA}"/>
    <cellStyle name="Percent 56" xfId="8393" xr:uid="{A71EAFDB-6D08-480D-B14A-4261DA34388B}"/>
    <cellStyle name="Percent 56 2" xfId="8523" xr:uid="{57B8C344-6ED6-4A12-A5B7-C964CF54E31A}"/>
    <cellStyle name="Percent 56 3" xfId="8961" xr:uid="{8B49B2B5-C704-42E1-80FF-C8FEE7B7E5F4}"/>
    <cellStyle name="Percent 56 3 2" xfId="10078" xr:uid="{8E57B006-CD60-4909-A03A-82D6D00F111A}"/>
    <cellStyle name="Percent 56 3 3" xfId="9928" xr:uid="{3BA21855-8FD4-4BA7-832C-F84B634F5FA1}"/>
    <cellStyle name="Percent 56 4" xfId="9681" xr:uid="{7BBB9EDF-EF31-4CA9-B8ED-B55953DB5B76}"/>
    <cellStyle name="Percent 57" xfId="8399" xr:uid="{C19EF66A-039E-44FF-B5A3-F48B9B616442}"/>
    <cellStyle name="Percent 57 2" xfId="8524" xr:uid="{F93A5D20-EBB5-4A23-B85A-B6C84BDED6CB}"/>
    <cellStyle name="Percent 57 3" xfId="8962" xr:uid="{F6782B40-D378-4290-895A-3525EAC8AFC8}"/>
    <cellStyle name="Percent 57 3 2" xfId="10079" xr:uid="{876A6B14-D7DE-4E4E-8EA6-C1B13C0B60EB}"/>
    <cellStyle name="Percent 57 3 3" xfId="9933" xr:uid="{0CB2BD98-C81F-48D0-B364-E0ED1DBCA44A}"/>
    <cellStyle name="Percent 57 4" xfId="9686" xr:uid="{853CF1F4-ECAB-45F2-A80A-3815239D0E1F}"/>
    <cellStyle name="Percent 58" xfId="8401" xr:uid="{A3AA09B9-4361-4294-98EB-766411C0AECC}"/>
    <cellStyle name="Percent 58 2" xfId="8525" xr:uid="{093C9012-CF91-4BA9-9776-6AEC0BD977AD}"/>
    <cellStyle name="Percent 58 3" xfId="8963" xr:uid="{1887D075-ECDE-4EC9-AA6B-B99957EE4CEC}"/>
    <cellStyle name="Percent 58 3 2" xfId="10080" xr:uid="{96521972-9C8B-40C4-895B-9CD3FAE9292B}"/>
    <cellStyle name="Percent 58 3 3" xfId="9935" xr:uid="{A35363F6-5DA0-45EE-BB56-61761AD6B059}"/>
    <cellStyle name="Percent 58 4" xfId="9688" xr:uid="{8E27CE1A-D1A6-4C76-AC91-8721CB7D4E2A}"/>
    <cellStyle name="Percent 59" xfId="8403" xr:uid="{1CCB5571-F1AF-4272-9170-7E8C8B660742}"/>
    <cellStyle name="Percent 59 2" xfId="8526" xr:uid="{B5AF08F1-3EE9-44FD-B361-1EB2619A23E3}"/>
    <cellStyle name="Percent 59 3" xfId="8964" xr:uid="{BAAC444E-0E5F-4D84-8400-EF897C5923C8}"/>
    <cellStyle name="Percent 59 3 2" xfId="10081" xr:uid="{A749B80B-A26C-4AD4-A769-AEDE6C62C647}"/>
    <cellStyle name="Percent 59 3 3" xfId="9937" xr:uid="{2E7959D9-5B95-40A8-83EC-4A8E888603D7}"/>
    <cellStyle name="Percent 59 4" xfId="9690" xr:uid="{A7673A11-A75A-4A14-96A3-ADBBCF82CE7A}"/>
    <cellStyle name="Percent 6" xfId="184" xr:uid="{E417273B-CCBC-4F32-9C54-B320F1172A8C}"/>
    <cellStyle name="Percent 6 2" xfId="740" xr:uid="{8E7F27AF-8090-481C-BAD9-D2147EA963F0}"/>
    <cellStyle name="Percent 6 2 2" xfId="1035" xr:uid="{6F466FA8-C090-4F74-8003-4AC464086091}"/>
    <cellStyle name="Percent 6 2 2 2" xfId="2177" xr:uid="{2F29943B-0EDC-4120-A286-D314A518EEE2}"/>
    <cellStyle name="Percent 6 2 2 2 2" xfId="3940" xr:uid="{914BE697-A5D2-4A78-837C-1EC26E2D5E5C}"/>
    <cellStyle name="Percent 6 2 2 2 2 2" xfId="35778" xr:uid="{CD0E182C-C30F-484F-8E67-0BD25BD9AC92}"/>
    <cellStyle name="Percent 6 2 2 2 2 3" xfId="45965" xr:uid="{F1C1C1E3-3061-4699-8CD8-24BEA94D239E}"/>
    <cellStyle name="Percent 6 2 2 2 3" xfId="5311" xr:uid="{A3FB91F7-2832-4AC6-BB60-2CFED1AC5B96}"/>
    <cellStyle name="Percent 6 2 2 2 3 2" xfId="47314" xr:uid="{AB21AC3E-44FB-4DF4-9FA6-D2A857F4212D}"/>
    <cellStyle name="Percent 6 2 2 2 4" xfId="9576" xr:uid="{3BE031EB-2B22-4033-88E9-229E3270D29E}"/>
    <cellStyle name="Percent 6 2 2 2 5" xfId="44224" xr:uid="{8473D120-EDA2-4CE3-BEC6-E319259C235F}"/>
    <cellStyle name="Percent 6 2 2 3" xfId="1618" xr:uid="{4AF8739E-3E0C-4861-B9E5-1F835171D1AF}"/>
    <cellStyle name="Percent 6 2 2 3 2" xfId="3425" xr:uid="{2DA9523F-DF24-45E7-A3FE-B1E066779583}"/>
    <cellStyle name="Percent 6 2 2 3 2 2" xfId="45450" xr:uid="{DC0E7B3B-04A6-49D9-AD8A-5E9F6E147876}"/>
    <cellStyle name="Percent 6 2 2 3 3" xfId="13421" xr:uid="{82FC1885-93F1-4561-A527-521DBB9B5A18}"/>
    <cellStyle name="Percent 6 2 2 3 4" xfId="43709" xr:uid="{24B5D48F-6597-4D13-9A89-D1C69907634D}"/>
    <cellStyle name="Percent 6 2 2 4" xfId="2847" xr:uid="{8278DB76-09AD-4F85-9E92-6E69778276B6}"/>
    <cellStyle name="Percent 6 2 2 4 2" xfId="16957" xr:uid="{9A8F4FE0-481E-444F-AC2C-CC209C419864}"/>
    <cellStyle name="Percent 6 2 2 4 3" xfId="44872" xr:uid="{1F2AD204-F9CB-469C-A00F-3DCAAB7723DF}"/>
    <cellStyle name="Percent 6 2 2 5" xfId="4796" xr:uid="{D15E9F84-6874-4B92-B82F-CAF4F9CBFF71}"/>
    <cellStyle name="Percent 6 2 2 5 2" xfId="46799" xr:uid="{0E7FB07B-966A-43D8-BCE8-A90DAA2984AA}"/>
    <cellStyle name="Percent 6 2 2 6" xfId="5833" xr:uid="{84CD57C1-E7CD-4911-B257-4736283A0FE2}"/>
    <cellStyle name="Percent 6 2 2 6 2" xfId="47831" xr:uid="{7F92F12B-76C3-4A0E-BC3C-4BD450439ACC}"/>
    <cellStyle name="Percent 6 2 2 7" xfId="6881" xr:uid="{9A727778-FCCC-4898-B43D-7EF24888D1F7}"/>
    <cellStyle name="Percent 6 2 2 8" xfId="43131" xr:uid="{7128795A-D1BE-4C82-B3E7-5CD116DD0E7D}"/>
    <cellStyle name="Percent 6 2 3" xfId="1926" xr:uid="{07A0FF32-B3DA-409F-A4FC-212FFCF500E8}"/>
    <cellStyle name="Percent 6 2 3 2" xfId="3691" xr:uid="{7D67C9EE-4516-4989-9AC4-56F29924C750}"/>
    <cellStyle name="Percent 6 2 3 2 2" xfId="42107" xr:uid="{C1C0121F-C675-492C-AB73-E5D1BC6E06DE}"/>
    <cellStyle name="Percent 6 2 3 2 3" xfId="9446" xr:uid="{5A1460CC-B6BC-4ADD-821A-8B8917428CB9}"/>
    <cellStyle name="Percent 6 2 3 2 4" xfId="45716" xr:uid="{6BC753C3-96E1-42AA-8767-A823CC6ECAEF}"/>
    <cellStyle name="Percent 6 2 3 3" xfId="5062" xr:uid="{7A5B7BAC-464C-478D-92BA-1D3AC397FC01}"/>
    <cellStyle name="Percent 6 2 3 3 2" xfId="13751" xr:uid="{95E2B874-2ABB-40A3-B21D-49700A58AE08}"/>
    <cellStyle name="Percent 6 2 3 3 3" xfId="47065" xr:uid="{D7C06372-DA87-454D-9FCB-54D246814228}"/>
    <cellStyle name="Percent 6 2 3 4" xfId="17287" xr:uid="{C2A047D2-24D6-432B-ABF9-B00C9B058847}"/>
    <cellStyle name="Percent 6 2 3 5" xfId="7318" xr:uid="{C171C837-F1C3-45C1-86A2-0376E9145465}"/>
    <cellStyle name="Percent 6 2 3 6" xfId="43975" xr:uid="{5A331D73-0176-422C-AC24-AE0D161612E0}"/>
    <cellStyle name="Percent 6 2 4" xfId="1362" xr:uid="{4AE206CB-7E31-4557-8ACD-05024FE0C6BC}"/>
    <cellStyle name="Percent 6 2 4 2" xfId="3169" xr:uid="{5D4729CF-BD18-4F60-BC67-6C5FA51E3BE8}"/>
    <cellStyle name="Percent 6 2 4 2 2" xfId="38157" xr:uid="{CEDBEB20-037F-49F5-B4D8-7CC26E4F6A71}"/>
    <cellStyle name="Percent 6 2 4 2 3" xfId="45194" xr:uid="{B57082ED-3D3C-414D-929D-064C813A5D0A}"/>
    <cellStyle name="Percent 6 2 4 3" xfId="8136" xr:uid="{B023BC92-1CC2-493B-B4BE-40140ED6353A}"/>
    <cellStyle name="Percent 6 2 4 4" xfId="43453" xr:uid="{F49F2581-0DF0-4166-B50F-F09167E658B7}"/>
    <cellStyle name="Percent 6 2 5" xfId="2592" xr:uid="{FD3BB507-581E-4CBA-8897-986B3167DF2F}"/>
    <cellStyle name="Percent 6 2 5 2" xfId="13125" xr:uid="{16B7EC3F-875E-48A7-A731-240EBE88B3BE}"/>
    <cellStyle name="Percent 6 2 5 3" xfId="44617" xr:uid="{AAC422D6-3309-4AD6-9783-718AF9FB4BAA}"/>
    <cellStyle name="Percent 6 2 6" xfId="4540" xr:uid="{0BD79C25-C9E5-4627-A23D-9DB4155EEAFA}"/>
    <cellStyle name="Percent 6 2 6 2" xfId="16707" xr:uid="{BA02DE4E-7047-4E6C-9342-C4F6D6A3930B}"/>
    <cellStyle name="Percent 6 2 6 3" xfId="46543" xr:uid="{D31E9357-E7BC-4C05-8178-71FC6E86F0C6}"/>
    <cellStyle name="Percent 6 2 7" xfId="5832" xr:uid="{8C90EB21-CCAE-4BC5-91E0-89725F846BF9}"/>
    <cellStyle name="Percent 6 2 7 2" xfId="47830" xr:uid="{46824DBA-8682-4024-86A8-B9B35C31AA45}"/>
    <cellStyle name="Percent 6 2 8" xfId="6296" xr:uid="{A3783099-C183-4E75-A015-5A6148F77150}"/>
    <cellStyle name="Percent 6 2 9" xfId="42876" xr:uid="{5F350975-F3BB-4CB7-A0BE-D51A6910C162}"/>
    <cellStyle name="Percent 6 3" xfId="741" xr:uid="{B0FC89E2-7A63-4195-A93E-EC12B2FD4A6B}"/>
    <cellStyle name="Percent 6 3 2" xfId="1036" xr:uid="{04866F0A-34D9-457C-984F-17402F641324}"/>
    <cellStyle name="Percent 6 3 2 2" xfId="2178" xr:uid="{E287FDAD-E981-4A52-A12C-FB917AAC728B}"/>
    <cellStyle name="Percent 6 3 2 2 2" xfId="3941" xr:uid="{26B36192-0B61-44E4-A1D6-F9890F702847}"/>
    <cellStyle name="Percent 6 3 2 2 2 2" xfId="45966" xr:uid="{3D5D8832-37AC-483C-B0F8-DAEB157B120F}"/>
    <cellStyle name="Percent 6 3 2 2 3" xfId="5312" xr:uid="{DAAB4F52-EC40-4357-9FE6-9CD63D2342B8}"/>
    <cellStyle name="Percent 6 3 2 2 3 2" xfId="47315" xr:uid="{B4477CBA-44A3-4459-985F-A40D62588356}"/>
    <cellStyle name="Percent 6 3 2 2 4" xfId="13422" xr:uid="{C778AF36-E375-4FB5-A680-880C097CD896}"/>
    <cellStyle name="Percent 6 3 2 2 5" xfId="44225" xr:uid="{6D5533CC-8A5D-4F46-9250-3188405DE548}"/>
    <cellStyle name="Percent 6 3 2 3" xfId="1619" xr:uid="{88CCF879-7BDA-41E7-98A6-0FAA22C8F147}"/>
    <cellStyle name="Percent 6 3 2 3 2" xfId="3426" xr:uid="{0986E04E-D28E-4FF6-A777-9F7E04A65D6B}"/>
    <cellStyle name="Percent 6 3 2 3 2 2" xfId="45451" xr:uid="{A0A1D219-DE8B-4739-94C1-7F6BF44A9EE4}"/>
    <cellStyle name="Percent 6 3 2 3 3" xfId="16958" xr:uid="{0F4F2AF2-A53A-4F4D-9FEF-7E9AC57AC731}"/>
    <cellStyle name="Percent 6 3 2 3 4" xfId="43710" xr:uid="{52A11009-0962-4B97-9CCD-5BFD07D25451}"/>
    <cellStyle name="Percent 6 3 2 4" xfId="2848" xr:uid="{187359EF-2D6B-4CB9-9C2B-D165C407D251}"/>
    <cellStyle name="Percent 6 3 2 4 2" xfId="44873" xr:uid="{8286BC33-5B27-49DC-B83D-0603DE1FDFB2}"/>
    <cellStyle name="Percent 6 3 2 5" xfId="4797" xr:uid="{53C57EF6-C98D-469E-943A-1933C0634B55}"/>
    <cellStyle name="Percent 6 3 2 5 2" xfId="46800" xr:uid="{813C2EFB-43B1-4032-9E9D-A0A856AC8FD7}"/>
    <cellStyle name="Percent 6 3 2 6" xfId="5835" xr:uid="{F4A8E5EC-3930-4E7B-8E26-2FDCA5957C71}"/>
    <cellStyle name="Percent 6 3 2 6 2" xfId="47833" xr:uid="{CFDCBD45-082F-4AA1-9109-D8FB067336A4}"/>
    <cellStyle name="Percent 6 3 2 7" xfId="6882" xr:uid="{513A2BE4-B407-4B0D-BC48-383E5F40E64C}"/>
    <cellStyle name="Percent 6 3 2 8" xfId="43132" xr:uid="{99241F83-C347-4D87-B580-DB730575F170}"/>
    <cellStyle name="Percent 6 3 3" xfId="1927" xr:uid="{365E42B6-C54D-4083-932B-6895F18294E8}"/>
    <cellStyle name="Percent 6 3 3 2" xfId="3692" xr:uid="{A01DD90A-9C1B-4C53-8550-887C501157FB}"/>
    <cellStyle name="Percent 6 3 3 2 2" xfId="13752" xr:uid="{392CE832-290A-4FFE-BF0E-30CA338E441B}"/>
    <cellStyle name="Percent 6 3 3 2 3" xfId="45717" xr:uid="{67F7D184-7B4D-45FD-BE25-437CCE85F9D6}"/>
    <cellStyle name="Percent 6 3 3 3" xfId="5063" xr:uid="{27BC9F13-0CED-40E6-965E-49D13DD68EFE}"/>
    <cellStyle name="Percent 6 3 3 3 2" xfId="17288" xr:uid="{53943913-6D83-40BB-A0D3-01507DC8FDEA}"/>
    <cellStyle name="Percent 6 3 3 3 3" xfId="47066" xr:uid="{3C5EDA76-5E11-45FE-9E94-3CD644877FA9}"/>
    <cellStyle name="Percent 6 3 3 4" xfId="7319" xr:uid="{AD05015F-5033-4ABF-8337-7745587018CE}"/>
    <cellStyle name="Percent 6 3 3 5" xfId="43976" xr:uid="{9CE765CF-CD61-4D8F-8848-89BB29DCA74B}"/>
    <cellStyle name="Percent 6 3 4" xfId="1363" xr:uid="{B2E50966-271D-4B90-BF7E-F54CA6AE34EF}"/>
    <cellStyle name="Percent 6 3 4 2" xfId="3170" xr:uid="{FEDB951E-2CDA-4061-9D4C-5C9343BBCE4F}"/>
    <cellStyle name="Percent 6 3 4 2 2" xfId="45195" xr:uid="{8CDE2457-B185-474D-A1CE-88395D5BC8BC}"/>
    <cellStyle name="Percent 6 3 4 3" xfId="9849" xr:uid="{D8B6CF49-D6F6-48B8-BD43-237D5114FFF1}"/>
    <cellStyle name="Percent 6 3 4 4" xfId="43454" xr:uid="{655DDC06-A068-40C5-B594-763BF9D1CD17}"/>
    <cellStyle name="Percent 6 3 5" xfId="2593" xr:uid="{32087E97-9C75-4A2D-956D-CF06FD4BE7BE}"/>
    <cellStyle name="Percent 6 3 5 2" xfId="13126" xr:uid="{783ABA90-B7B1-45FF-BD2D-F698F66706A4}"/>
    <cellStyle name="Percent 6 3 5 3" xfId="44618" xr:uid="{D6FE9F00-C0A0-41AF-B7B0-29E744F1C636}"/>
    <cellStyle name="Percent 6 3 6" xfId="4541" xr:uid="{1C5ED8F3-2CC4-40C0-AE64-64E0974C44D0}"/>
    <cellStyle name="Percent 6 3 6 2" xfId="16708" xr:uid="{1D9022A7-B9FE-42DA-B6F4-FE612CC11F88}"/>
    <cellStyle name="Percent 6 3 6 3" xfId="46544" xr:uid="{532124B8-48CE-4A63-9AAD-5C33B3BBBC0E}"/>
    <cellStyle name="Percent 6 3 7" xfId="5834" xr:uid="{72FDAE33-59D9-469D-A56B-251DD97F7213}"/>
    <cellStyle name="Percent 6 3 7 2" xfId="47832" xr:uid="{07EA37AB-A341-498D-90C6-EC1507B34335}"/>
    <cellStyle name="Percent 6 3 8" xfId="6297" xr:uid="{E41F3823-8499-4C11-B8E1-19EE7196800A}"/>
    <cellStyle name="Percent 6 3 9" xfId="42877" xr:uid="{2B4AF1CA-B211-4343-9B77-8A60A0EDD9BA}"/>
    <cellStyle name="Percent 6 4" xfId="1034" xr:uid="{24205C6D-50A6-4AEE-82F9-C5F59F42E422}"/>
    <cellStyle name="Percent 6 4 2" xfId="2176" xr:uid="{11562C80-AF1F-4D8C-8662-E431EA4FC0F7}"/>
    <cellStyle name="Percent 6 4 2 2" xfId="3939" xr:uid="{EA65B4C3-2913-426C-99D5-C79651881BAC}"/>
    <cellStyle name="Percent 6 4 2 2 2" xfId="45964" xr:uid="{3BFBDA9C-E84A-4E8C-801C-142DDC66AC9B}"/>
    <cellStyle name="Percent 6 4 2 3" xfId="5310" xr:uid="{0D1EB0D0-7362-40DE-AFE3-34A5F396D82E}"/>
    <cellStyle name="Percent 6 4 2 3 2" xfId="47313" xr:uid="{A0CDFFEF-CC03-434B-877A-A220D7940E23}"/>
    <cellStyle name="Percent 6 4 2 4" xfId="13420" xr:uid="{BACFC4D9-75E6-4E83-9D8C-E9DD78FBFE0F}"/>
    <cellStyle name="Percent 6 4 2 5" xfId="44223" xr:uid="{825D830F-5116-4123-A3B9-C96EC5689F2F}"/>
    <cellStyle name="Percent 6 4 3" xfId="1617" xr:uid="{BAE7215A-F545-4E59-9C4B-BF598DFC44F4}"/>
    <cellStyle name="Percent 6 4 3 2" xfId="3424" xr:uid="{95832661-4714-4E8D-AD76-8B6052E39BA7}"/>
    <cellStyle name="Percent 6 4 3 2 2" xfId="45449" xr:uid="{3D9F7A69-65C4-4664-83F9-BD937CBB1E06}"/>
    <cellStyle name="Percent 6 4 3 3" xfId="16956" xr:uid="{E0118BCC-8EF5-44DC-B5A3-69FDE5A611E2}"/>
    <cellStyle name="Percent 6 4 3 4" xfId="43708" xr:uid="{E89785EC-C550-44A1-B6AA-6A0D7BD32B77}"/>
    <cellStyle name="Percent 6 4 4" xfId="2846" xr:uid="{903B9640-758F-4259-AF8C-C56836A2A3DA}"/>
    <cellStyle name="Percent 6 4 4 2" xfId="44871" xr:uid="{5CCD80F6-CABD-41AC-A1FF-8FC5341381A5}"/>
    <cellStyle name="Percent 6 4 5" xfId="4795" xr:uid="{71A7E581-80C7-44B5-94F2-110C8D564A2E}"/>
    <cellStyle name="Percent 6 4 5 2" xfId="46798" xr:uid="{AB3CA445-EADF-4CBD-9772-28597217A672}"/>
    <cellStyle name="Percent 6 4 6" xfId="5836" xr:uid="{D9AC32F2-9317-4A7F-8610-1F9FB82ECCBC}"/>
    <cellStyle name="Percent 6 4 6 2" xfId="47834" xr:uid="{2EE908E9-E4E6-4930-97E0-272450C5FA94}"/>
    <cellStyle name="Percent 6 4 7" xfId="6880" xr:uid="{C9DFAC04-6F67-4864-812A-0D01D5B23A76}"/>
    <cellStyle name="Percent 6 4 8" xfId="43130" xr:uid="{F542A13B-7EA1-4242-998F-FF3AD6AA981E}"/>
    <cellStyle name="Percent 6 5" xfId="739" xr:uid="{870FDCBC-0208-4F61-B5C1-27998C6038DD}"/>
    <cellStyle name="Percent 6 5 2" xfId="1925" xr:uid="{88313254-EB9F-4488-B5A7-A41B202261FF}"/>
    <cellStyle name="Percent 6 5 2 2" xfId="3690" xr:uid="{CE177A75-9253-45C5-BE97-8BE96DE5CBA4}"/>
    <cellStyle name="Percent 6 5 2 2 2" xfId="45715" xr:uid="{88CC6D98-2D52-4066-B1C5-49E9B7E1DA87}"/>
    <cellStyle name="Percent 6 5 2 3" xfId="13750" xr:uid="{EC53F922-D7BC-4A78-9BEC-06D58A1BD21E}"/>
    <cellStyle name="Percent 6 5 2 4" xfId="43974" xr:uid="{16541E43-8EB5-4DED-9F01-30EE4BA6BBEE}"/>
    <cellStyle name="Percent 6 5 3" xfId="2591" xr:uid="{7B3540E6-5CBE-4157-A6C3-60AAE7348132}"/>
    <cellStyle name="Percent 6 5 3 2" xfId="17286" xr:uid="{17EDE5D5-B83A-4774-ADDF-94F40F1A190E}"/>
    <cellStyle name="Percent 6 5 3 3" xfId="44616" xr:uid="{43F779F0-5BB0-49F6-9F54-99FFF19630EF}"/>
    <cellStyle name="Percent 6 5 4" xfId="5061" xr:uid="{54163B14-0FB0-4EE1-BE64-5EAB77352FB4}"/>
    <cellStyle name="Percent 6 5 4 2" xfId="47064" xr:uid="{394E48C2-9916-46D4-B758-4BFC04EFBE39}"/>
    <cellStyle name="Percent 6 5 5" xfId="5837" xr:uid="{9F56138E-25C8-418D-8458-1E255BD477FC}"/>
    <cellStyle name="Percent 6 5 5 2" xfId="47835" xr:uid="{420E8AF7-F876-441F-872B-58D3EAF64E7F}"/>
    <cellStyle name="Percent 6 5 6" xfId="7317" xr:uid="{FE99B3B9-7328-40B1-BD14-4B718A88A723}"/>
    <cellStyle name="Percent 6 5 7" xfId="42875" xr:uid="{A07FE468-BA12-48A3-A00A-83E304CA40AA}"/>
    <cellStyle name="Percent 6 6" xfId="1720" xr:uid="{08586AC0-6C8D-4C14-9D93-3250FA02190D}"/>
    <cellStyle name="Percent 6 6 2" xfId="28830" xr:uid="{39E8613A-EBDF-4D97-BE60-C1112291CB55}"/>
    <cellStyle name="Percent 6 7" xfId="1361" xr:uid="{A1AE45CE-60DA-448E-B7FD-350BE0B22DBA}"/>
    <cellStyle name="Percent 6 7 2" xfId="3168" xr:uid="{86C0212F-0394-4A2F-98AF-DB8D6D17897D}"/>
    <cellStyle name="Percent 6 7 2 2" xfId="45193" xr:uid="{AEA904FC-13A7-499C-B9FB-EE97F6C2A31A}"/>
    <cellStyle name="Percent 6 7 3" xfId="13124" xr:uid="{BD040128-D408-4E8A-A864-6B66E352294A}"/>
    <cellStyle name="Percent 6 7 4" xfId="43452" xr:uid="{2CC0D3BB-0695-4495-BDA0-B786A4EEF2FC}"/>
    <cellStyle name="Percent 6 8" xfId="4539" xr:uid="{8D077E00-9445-4851-8322-163707D9FA85}"/>
    <cellStyle name="Percent 6 8 2" xfId="16706" xr:uid="{D21939AD-2CF0-4468-A680-0C84D1A66582}"/>
    <cellStyle name="Percent 6 8 3" xfId="46542" xr:uid="{7204F3C9-9BEB-4146-9EB2-B84A5F88CF54}"/>
    <cellStyle name="Percent 6 9" xfId="6295" xr:uid="{D4CB7C6B-78DC-48B3-8831-563FAD86CA9F}"/>
    <cellStyle name="Percent 60" xfId="8405" xr:uid="{AB07005D-DCA2-42FF-8E9E-4B12CAA4A598}"/>
    <cellStyle name="Percent 60 2" xfId="8527" xr:uid="{E1965985-507F-470C-97C7-02D953CEB19C}"/>
    <cellStyle name="Percent 60 3" xfId="8965" xr:uid="{ED1B7C69-171C-47DB-8240-EF6484462268}"/>
    <cellStyle name="Percent 60 3 2" xfId="10082" xr:uid="{E4569336-C664-47D2-8023-58E5349A9495}"/>
    <cellStyle name="Percent 60 3 3" xfId="9939" xr:uid="{4D943BA6-8099-456C-AD9F-109460A0B823}"/>
    <cellStyle name="Percent 60 4" xfId="9692" xr:uid="{D1371F07-AED6-4266-9216-6F145024146F}"/>
    <cellStyle name="Percent 61" xfId="8407" xr:uid="{B1095669-3167-4680-9324-53E90486E928}"/>
    <cellStyle name="Percent 61 2" xfId="8528" xr:uid="{4CCB6ACC-F12D-4CE5-8B2D-5C7412715EE5}"/>
    <cellStyle name="Percent 61 3" xfId="8966" xr:uid="{BF03A0CC-DED2-4698-97BB-B3017E7128FD}"/>
    <cellStyle name="Percent 61 3 2" xfId="10083" xr:uid="{D1FB2365-5A85-4722-9F67-5FFC3EF49EC1}"/>
    <cellStyle name="Percent 61 3 3" xfId="9941" xr:uid="{DB7F4D88-2B31-4A35-8874-08359E5274E5}"/>
    <cellStyle name="Percent 61 4" xfId="9694" xr:uid="{C6A72CDB-1C3C-4F3C-8520-121313AE1EF2}"/>
    <cellStyle name="Percent 62" xfId="8409" xr:uid="{068CE501-9764-4D34-84D8-58EFE5397BB7}"/>
    <cellStyle name="Percent 62 2" xfId="8529" xr:uid="{1D8316E7-54A4-4CB1-B525-003CD87C6636}"/>
    <cellStyle name="Percent 62 3" xfId="8967" xr:uid="{6779CD6F-D953-42D9-A15D-AA3167EE0CA3}"/>
    <cellStyle name="Percent 62 3 2" xfId="10084" xr:uid="{774A17C3-5E42-4CD0-A550-5F360E658994}"/>
    <cellStyle name="Percent 62 3 3" xfId="9943" xr:uid="{983D7507-7F0F-47C8-9997-34C6C78DD7D7}"/>
    <cellStyle name="Percent 62 4" xfId="9696" xr:uid="{FC5FAE0D-7F75-4361-86CE-F463A81B5B1A}"/>
    <cellStyle name="Percent 63" xfId="8411" xr:uid="{79237AE2-FEC1-4859-BBE9-59D8803A7EF1}"/>
    <cellStyle name="Percent 63 2" xfId="8530" xr:uid="{63A2B612-B822-41FA-97DF-363561068333}"/>
    <cellStyle name="Percent 63 3" xfId="8968" xr:uid="{4301A7C0-BC29-4E62-ABD3-CC6A813E800F}"/>
    <cellStyle name="Percent 63 3 2" xfId="10085" xr:uid="{B8C42DF5-FCEC-4A78-87C3-5C004B667D3D}"/>
    <cellStyle name="Percent 63 3 3" xfId="9945" xr:uid="{A808B86B-C939-4EA7-B15C-7B0E39D8AF2E}"/>
    <cellStyle name="Percent 63 4" xfId="9698" xr:uid="{8EE1E561-6501-4E3B-96D8-58894F769897}"/>
    <cellStyle name="Percent 64" xfId="8413" xr:uid="{5E4851B6-63D0-40B8-8D0D-C51DFC12C898}"/>
    <cellStyle name="Percent 64 2" xfId="8531" xr:uid="{3AFF7E68-7EE7-491A-805D-4B6DCBC857BE}"/>
    <cellStyle name="Percent 64 3" xfId="8969" xr:uid="{7B327D62-8E8B-4F50-B021-36B4B47FE69D}"/>
    <cellStyle name="Percent 64 3 2" xfId="10086" xr:uid="{0D9E9759-1DF2-4B0A-B705-79EDF234B36B}"/>
    <cellStyle name="Percent 64 3 3" xfId="9947" xr:uid="{5B8311C8-DE32-4B9F-A43F-17992DBFD5DC}"/>
    <cellStyle name="Percent 64 4" xfId="9700" xr:uid="{E428CAD1-9F63-451F-938D-619BE93F8138}"/>
    <cellStyle name="Percent 65" xfId="8415" xr:uid="{BC7A925C-4757-4FE6-82B5-D75AE2C4B0F4}"/>
    <cellStyle name="Percent 65 2" xfId="8532" xr:uid="{9394F9AD-142D-4E40-BBC9-FAA17DCB8D4B}"/>
    <cellStyle name="Percent 65 3" xfId="8970" xr:uid="{1A38D245-7522-4C5D-8797-F9A50B05F97E}"/>
    <cellStyle name="Percent 65 3 2" xfId="10087" xr:uid="{5E99F923-1D87-4805-8798-B70631275F32}"/>
    <cellStyle name="Percent 65 3 3" xfId="9949" xr:uid="{D476EE91-A4CA-49B8-B7BD-5738AB3B67B9}"/>
    <cellStyle name="Percent 65 4" xfId="9702" xr:uid="{9758BAF2-5A43-4F23-8694-161E42E8EFE5}"/>
    <cellStyle name="Percent 66" xfId="8417" xr:uid="{D25F8BD2-9AEA-488D-BBD3-D82FFDA953A4}"/>
    <cellStyle name="Percent 66 2" xfId="8533" xr:uid="{D9F0FA9E-833A-4EAF-BD5E-EFAC2DACCCB0}"/>
    <cellStyle name="Percent 66 3" xfId="8971" xr:uid="{947BE550-4565-4A8B-97B8-057AC7406AAC}"/>
    <cellStyle name="Percent 66 3 2" xfId="10088" xr:uid="{CD1F06FF-BAB6-4427-9F6D-E9E8C984A51F}"/>
    <cellStyle name="Percent 66 3 3" xfId="9951" xr:uid="{9270C74E-7018-4CBC-B2CE-1BC8729409F5}"/>
    <cellStyle name="Percent 66 4" xfId="9704" xr:uid="{9B28D775-7274-4F4D-8245-613BF2103B05}"/>
    <cellStyle name="Percent 67" xfId="8419" xr:uid="{1FBC2C2A-D003-47E1-8F22-5AF6BC2001C2}"/>
    <cellStyle name="Percent 67 2" xfId="8534" xr:uid="{8D215593-B583-4260-8B2C-CDAA75FAEAFD}"/>
    <cellStyle name="Percent 67 3" xfId="8972" xr:uid="{05A10FAC-B71B-45A9-AB2D-6CF9204F9C49}"/>
    <cellStyle name="Percent 67 3 2" xfId="10089" xr:uid="{1784F73D-D551-4129-A524-4971B1965262}"/>
    <cellStyle name="Percent 67 3 3" xfId="9953" xr:uid="{A128D39F-0E61-4F03-8292-8CEE4F10E329}"/>
    <cellStyle name="Percent 67 4" xfId="9706" xr:uid="{313445CC-82A9-496F-BC77-B8C20DA6538E}"/>
    <cellStyle name="Percent 68" xfId="8421" xr:uid="{BD676442-1DE0-482B-96B2-DDEAF1794A0E}"/>
    <cellStyle name="Percent 68 2" xfId="8535" xr:uid="{7D60FFBF-F504-4EAC-B236-83D4856F9A8E}"/>
    <cellStyle name="Percent 68 3" xfId="8973" xr:uid="{E6745282-4E67-407B-A384-6E555FE04268}"/>
    <cellStyle name="Percent 68 3 2" xfId="10090" xr:uid="{A8A13688-BB47-477C-B293-0DE58DE80BA5}"/>
    <cellStyle name="Percent 68 3 3" xfId="9955" xr:uid="{71923966-0310-45CE-A241-CA62044027E6}"/>
    <cellStyle name="Percent 68 4" xfId="9708" xr:uid="{80EF18EB-BCB7-4717-9D64-6A6115D4F141}"/>
    <cellStyle name="Percent 69" xfId="8423" xr:uid="{EA69252F-E035-46C3-AEC9-4E7F611B2C2C}"/>
    <cellStyle name="Percent 69 2" xfId="8536" xr:uid="{10034DAC-89F7-4AEF-ACC6-82AA34288AE0}"/>
    <cellStyle name="Percent 69 3" xfId="8974" xr:uid="{7D09B415-1670-44A2-8F5C-608D28061E59}"/>
    <cellStyle name="Percent 69 3 2" xfId="10091" xr:uid="{9F3C86AE-7CAD-42BC-9370-B9B07A7B27C9}"/>
    <cellStyle name="Percent 69 3 3" xfId="9957" xr:uid="{343A384B-5A99-44D2-97FA-BEA1314F28E4}"/>
    <cellStyle name="Percent 69 4" xfId="9710" xr:uid="{A9F48DB4-51B3-4965-BE00-723F453A762E}"/>
    <cellStyle name="Percent 7" xfId="172" xr:uid="{1DA161A1-BC7F-4A9F-927D-D7EF7BD74FBA}"/>
    <cellStyle name="Percent 7 10" xfId="4175" xr:uid="{DFFC97CF-A629-4B91-8987-3D2F63EAF92F}"/>
    <cellStyle name="Percent 7 10 2" xfId="46179" xr:uid="{216A05EB-8317-4791-AF91-FDD495918266}"/>
    <cellStyle name="Percent 7 11" xfId="4252" xr:uid="{6C4DCAB4-8D5E-4DBB-951A-CEBBDDB404AD}"/>
    <cellStyle name="Percent 7 11 2" xfId="46256" xr:uid="{0DF2395D-CB19-4E94-8E47-BCA1F8AE976A}"/>
    <cellStyle name="Percent 7 12" xfId="4542" xr:uid="{1DA6A875-26F6-4753-A15C-D7E92698347B}"/>
    <cellStyle name="Percent 7 12 2" xfId="46545" xr:uid="{7125F219-6C74-4F90-97A1-BD39168AEC19}"/>
    <cellStyle name="Percent 7 13" xfId="5838" xr:uid="{B71F8BD3-B8F8-423C-89DA-BB143EBD7703}"/>
    <cellStyle name="Percent 7 13 2" xfId="47836" xr:uid="{D0C12AB8-89A8-42E1-BA3D-351A8D52B249}"/>
    <cellStyle name="Percent 7 14" xfId="5914" xr:uid="{751CC660-7AE7-4C31-B19C-6949F1A74A4B}"/>
    <cellStyle name="Percent 7 14 2" xfId="47911" xr:uid="{1CDCE5B7-D115-4567-A89B-A2EB31254955}"/>
    <cellStyle name="Percent 7 15" xfId="6041" xr:uid="{5A5A6083-2F48-4C9D-909A-5060958D3203}"/>
    <cellStyle name="Percent 7 16" xfId="42465" xr:uid="{C92DCC87-F91A-4E17-ABE5-8AEAB54834C9}"/>
    <cellStyle name="Percent 7 17" xfId="42541" xr:uid="{F09F620C-0417-4167-8821-F7675B396E7A}"/>
    <cellStyle name="Percent 7 18" xfId="48107" xr:uid="{9A4A7AFB-B1E8-4019-BFEC-052599CB15A2}"/>
    <cellStyle name="Percent 7 2" xfId="252" xr:uid="{8ED85168-047D-4319-85B9-36543BDBC146}"/>
    <cellStyle name="Percent 7 2 2" xfId="743" xr:uid="{9FBA8498-906A-4BE7-AE49-34A73E1674E7}"/>
    <cellStyle name="Percent 7 2 2 2" xfId="9577" xr:uid="{D378A05B-7FBA-47AD-9786-7DC65D3D1BA3}"/>
    <cellStyle name="Percent 7 2 3" xfId="2314" xr:uid="{16125A60-3D94-4D86-93EB-29D6C3997B8D}"/>
    <cellStyle name="Percent 7 2 3 2" xfId="9434" xr:uid="{B7ADEF73-728B-44BD-91FA-9C2AEB4AE8B3}"/>
    <cellStyle name="Percent 7 2 3 3" xfId="44339" xr:uid="{EE7807C5-A40E-4218-B0AA-D56E28834595}"/>
    <cellStyle name="Percent 7 2 4" xfId="5978" xr:uid="{CC5702FC-CE0C-4DDD-A930-7A52A7A80DF0}"/>
    <cellStyle name="Percent 7 2 4 2" xfId="8138" xr:uid="{BED52B02-99F5-4D1D-A99F-65057EB540B0}"/>
    <cellStyle name="Percent 7 2 4 3" xfId="47975" xr:uid="{FDE8E0B0-CEE4-4DE5-A613-E27AD8AF598B}"/>
    <cellStyle name="Percent 7 2 5" xfId="42598" xr:uid="{21817A79-788C-487A-8095-BAE33752ADEE}"/>
    <cellStyle name="Percent 7 2 6" xfId="47995" xr:uid="{3A1F19DD-AD9C-4B4D-A801-9C9F0646B20D}"/>
    <cellStyle name="Percent 7 3" xfId="1037" xr:uid="{5996AB57-6E90-47CC-8F6E-9EA0C36C9874}"/>
    <cellStyle name="Percent 7 3 2" xfId="2179" xr:uid="{C5CD30E2-C1D7-4052-8623-2D7DFE53D982}"/>
    <cellStyle name="Percent 7 3 2 2" xfId="3942" xr:uid="{AE49F4AD-B5BE-438C-BD5C-CE45A4B85AD0}"/>
    <cellStyle name="Percent 7 3 2 2 2" xfId="45967" xr:uid="{40504111-1C6A-424F-89F9-06C4B185F71C}"/>
    <cellStyle name="Percent 7 3 2 3" xfId="5313" xr:uid="{6B63A880-DEC0-480A-85C4-0250506AD0B0}"/>
    <cellStyle name="Percent 7 3 2 3 2" xfId="47316" xr:uid="{EF9B4FD3-FC43-4C66-BF19-0A188D02EBC6}"/>
    <cellStyle name="Percent 7 3 2 4" xfId="8139" xr:uid="{24BFE685-A412-455E-AF5D-C12247621B8F}"/>
    <cellStyle name="Percent 7 3 2 5" xfId="44226" xr:uid="{ECF8541A-CD54-4B11-8329-568ADFD09D9D}"/>
    <cellStyle name="Percent 7 3 3" xfId="1620" xr:uid="{5D571D76-A299-4948-8B67-A94EC518217B}"/>
    <cellStyle name="Percent 7 3 3 2" xfId="3427" xr:uid="{20523F3C-F9D9-44A0-A618-0E449B0472FD}"/>
    <cellStyle name="Percent 7 3 3 2 2" xfId="45452" xr:uid="{17C8C2DD-A9FD-4400-B647-952C5F4C6BA2}"/>
    <cellStyle name="Percent 7 3 3 3" xfId="13423" xr:uid="{24CC46BE-9D27-49AB-98DA-816202ED4AC9}"/>
    <cellStyle name="Percent 7 3 3 4" xfId="43711" xr:uid="{885AF445-D510-4BB3-A2F6-21CA1FD0796F}"/>
    <cellStyle name="Percent 7 3 4" xfId="2849" xr:uid="{495270E0-83EA-41F3-A47F-48C3DF32762C}"/>
    <cellStyle name="Percent 7 3 4 2" xfId="16959" xr:uid="{ECE14E11-04A9-4102-900C-2A3592088A34}"/>
    <cellStyle name="Percent 7 3 4 3" xfId="44874" xr:uid="{77B247D1-987F-4209-B709-021EFAF82C66}"/>
    <cellStyle name="Percent 7 3 5" xfId="4798" xr:uid="{E9FDA703-F58D-49AF-ABF7-277B4F48937B}"/>
    <cellStyle name="Percent 7 3 5 2" xfId="46801" xr:uid="{8CD40F90-A0A0-40ED-987D-2FBF253D58E6}"/>
    <cellStyle name="Percent 7 3 6" xfId="5839" xr:uid="{C705749F-E1D5-48CF-9C37-9C68E0A3AB1F}"/>
    <cellStyle name="Percent 7 3 6 2" xfId="47837" xr:uid="{33EE3CDD-74B4-4E88-B0B6-1A3B825E6D4D}"/>
    <cellStyle name="Percent 7 3 7" xfId="6883" xr:uid="{D8F36A3C-F036-4429-BBB5-524A66713C78}"/>
    <cellStyle name="Percent 7 3 8" xfId="43133" xr:uid="{C2D2B8DC-3401-480E-B5E5-7E223193FEE2}"/>
    <cellStyle name="Percent 7 4" xfId="742" xr:uid="{D8C67503-915F-4072-9C97-C198F6D6DBD7}"/>
    <cellStyle name="Percent 7 4 2" xfId="1721" xr:uid="{DDDAA43C-F4C3-42B9-A3B5-CB0AB573B28E}"/>
    <cellStyle name="Percent 7 4 2 2" xfId="3488" xr:uid="{1FF1F6C9-9AD4-4189-BA59-0F5BDE7DD650}"/>
    <cellStyle name="Percent 7 4 2 2 2" xfId="45513" xr:uid="{C29DAD8B-F78B-4C67-9256-C0BB4412E20E}"/>
    <cellStyle name="Percent 7 4 2 3" xfId="8140" xr:uid="{2B37105F-EB2D-4ED0-97D5-C28A6D274D7D}"/>
    <cellStyle name="Percent 7 4 2 4" xfId="43772" xr:uid="{8F897ADE-DEEE-45B9-A8C7-60184C57B221}"/>
    <cellStyle name="Percent 7 4 3" xfId="2594" xr:uid="{BF36326B-5358-432A-B70B-325BD22D1C7A}"/>
    <cellStyle name="Percent 7 4 3 2" xfId="13753" xr:uid="{0E3A9FA2-4F9D-4051-B32C-626B3399C1BF}"/>
    <cellStyle name="Percent 7 4 3 3" xfId="44619" xr:uid="{471E0E65-81A4-4A8A-AFB4-6B9F060AFCB7}"/>
    <cellStyle name="Percent 7 4 4" xfId="4859" xr:uid="{79C70E55-DB41-46FD-9E27-C81F06B6FDDA}"/>
    <cellStyle name="Percent 7 4 4 2" xfId="17289" xr:uid="{0BBC6981-008E-4FF9-B909-0E292A210AF3}"/>
    <cellStyle name="Percent 7 4 4 3" xfId="46862" xr:uid="{AFDA7E35-A2E0-4397-AC3F-E4B61937A6B8}"/>
    <cellStyle name="Percent 7 4 5" xfId="7320" xr:uid="{7D2A01E9-9A03-477F-B406-8ECEF490A6AE}"/>
    <cellStyle name="Percent 7 4 6" xfId="42878" xr:uid="{E344E9E7-C7D6-4B8D-8501-6D615440DFB1}"/>
    <cellStyle name="Percent 7 5" xfId="1106" xr:uid="{D3B34BE0-5C0C-4E42-8DDF-BE82EFD5F1D2}"/>
    <cellStyle name="Percent 7 5 2" xfId="2915" xr:uid="{26FFE17C-0811-4DFB-BC4B-606F42A3CE35}"/>
    <cellStyle name="Percent 7 5 2 2" xfId="44940" xr:uid="{BB540305-7A65-4369-A2D0-586A6A184F72}"/>
    <cellStyle name="Percent 7 5 3" xfId="8141" xr:uid="{EB5D9A86-CCBC-43A1-A8F3-7293316FEA9F}"/>
    <cellStyle name="Percent 7 5 4" xfId="43199" xr:uid="{20AAE978-5EAD-4D7E-8BA3-97B2D57B719E}"/>
    <cellStyle name="Percent 7 6" xfId="1364" xr:uid="{1B4A34AA-4832-444E-851D-BA1F9FA9CC97}"/>
    <cellStyle name="Percent 7 6 2" xfId="3171" xr:uid="{4580B964-075A-4F28-8179-611146265843}"/>
    <cellStyle name="Percent 7 6 2 2" xfId="45196" xr:uid="{8C89942A-3A48-474F-B14C-E2B6B8A1496E}"/>
    <cellStyle name="Percent 7 6 3" xfId="8137" xr:uid="{66DBE848-FED6-4890-8324-2A047541519F}"/>
    <cellStyle name="Percent 7 6 4" xfId="43455" xr:uid="{A0225D7A-9DD9-40C7-B063-A9748EB280DE}"/>
    <cellStyle name="Percent 7 7" xfId="2257" xr:uid="{B876C8E6-47CB-4D5F-9C8A-D708F1D04C99}"/>
    <cellStyle name="Percent 7 7 2" xfId="7321" xr:uid="{EB308FFF-C524-4C08-84C5-BF8D76989655}"/>
    <cellStyle name="Percent 7 7 3" xfId="44282" xr:uid="{A3C37599-CA31-4598-9912-60C27AEBB4DB}"/>
    <cellStyle name="Percent 7 8" xfId="4020" xr:uid="{55FE790C-3ECB-49A6-895B-4FA0D9B1CA34}"/>
    <cellStyle name="Percent 7 8 2" xfId="13127" xr:uid="{475AEEAD-423F-4D55-83EF-DD291DEABCFC}"/>
    <cellStyle name="Percent 7 8 3" xfId="46025" xr:uid="{9C78798C-A10A-45D7-AB3C-4AF55555939D}"/>
    <cellStyle name="Percent 7 9" xfId="4098" xr:uid="{3EEFEEA3-0E06-4660-AD18-383CB2A4E19D}"/>
    <cellStyle name="Percent 7 9 2" xfId="16709" xr:uid="{8158BAD3-6443-4204-B04A-A96CC2FE410F}"/>
    <cellStyle name="Percent 7 9 3" xfId="46102" xr:uid="{EA573BEB-3171-42E8-96C1-86296B55647F}"/>
    <cellStyle name="Percent 70" xfId="8425" xr:uid="{D97A0C31-A297-40AE-A540-53BAA58B87D7}"/>
    <cellStyle name="Percent 70 2" xfId="8537" xr:uid="{720308DF-F186-46C1-94B0-49FA1BE27486}"/>
    <cellStyle name="Percent 70 3" xfId="8975" xr:uid="{9015C792-864E-485E-9ED4-7E970B634ADC}"/>
    <cellStyle name="Percent 70 3 2" xfId="10092" xr:uid="{D92C393B-9824-4A16-86D8-52082F8E4109}"/>
    <cellStyle name="Percent 70 3 3" xfId="9959" xr:uid="{2DA05DBB-2302-42C0-8B07-D1E5CBB034D4}"/>
    <cellStyle name="Percent 70 4" xfId="9712" xr:uid="{2AA7F563-EDA9-4E29-BF6D-AF60ABAFB40B}"/>
    <cellStyle name="Percent 71" xfId="8427" xr:uid="{E4005C54-3A2F-4D3C-AF75-82E170033025}"/>
    <cellStyle name="Percent 71 2" xfId="8538" xr:uid="{3036CDE1-8FCD-4F6C-89FC-30D0A55DF745}"/>
    <cellStyle name="Percent 71 3" xfId="8976" xr:uid="{86411283-0F98-4157-9AD2-28A066C1BC0C}"/>
    <cellStyle name="Percent 71 3 2" xfId="10093" xr:uid="{17F3A571-5BDB-4C16-A4CC-2C9CB8A20BBE}"/>
    <cellStyle name="Percent 71 3 3" xfId="9961" xr:uid="{D6CEB533-FBE9-41E6-BAE0-9C12AEB77E91}"/>
    <cellStyle name="Percent 71 4" xfId="9714" xr:uid="{395F7ABC-0084-4301-A8C6-E1F5D1A1640D}"/>
    <cellStyle name="Percent 72" xfId="8429" xr:uid="{26D8DD36-9B81-40D8-861E-E13FEE94EEC4}"/>
    <cellStyle name="Percent 72 2" xfId="8539" xr:uid="{84F1138A-21AD-4610-AEF3-AF1F610DBE2F}"/>
    <cellStyle name="Percent 72 3" xfId="8977" xr:uid="{50470066-CB8A-40F8-BB96-E9E9725625B3}"/>
    <cellStyle name="Percent 72 3 2" xfId="10094" xr:uid="{80EA3685-42EB-4127-9576-AC912F427CE2}"/>
    <cellStyle name="Percent 72 3 3" xfId="9963" xr:uid="{95DE7656-9C70-4F6F-B35F-5706B37D6428}"/>
    <cellStyle name="Percent 72 4" xfId="9716" xr:uid="{EB2DC048-88E3-4ED0-866B-C69F4214A550}"/>
    <cellStyle name="Percent 73" xfId="8431" xr:uid="{4FC9FA22-46F9-4B58-BA18-BD05EFE90605}"/>
    <cellStyle name="Percent 73 2" xfId="8540" xr:uid="{9172B109-1DD7-4055-83F4-C2C8B1563F07}"/>
    <cellStyle name="Percent 73 3" xfId="8978" xr:uid="{FBEFA12C-76B1-4B42-ABB5-75D7E6D70881}"/>
    <cellStyle name="Percent 73 3 2" xfId="10095" xr:uid="{C88BFB53-9992-4550-997E-73BBA5AF84AE}"/>
    <cellStyle name="Percent 73 3 3" xfId="9965" xr:uid="{81F9D1E3-67F4-4721-88F7-D1D3147A3B02}"/>
    <cellStyle name="Percent 73 4" xfId="9718" xr:uid="{238985F5-7C8D-4152-9F6F-FD096F8E8CB6}"/>
    <cellStyle name="Percent 74" xfId="8433" xr:uid="{D02B5975-1272-433E-BD31-D3EDB552570F}"/>
    <cellStyle name="Percent 74 2" xfId="8541" xr:uid="{0C4FA995-8FA1-47AA-B3D2-802D916A10BF}"/>
    <cellStyle name="Percent 74 3" xfId="8979" xr:uid="{5FBF1739-46BA-4CE9-BA77-26F20E6C4205}"/>
    <cellStyle name="Percent 74 3 2" xfId="10096" xr:uid="{72A88C87-6697-493D-A960-9FC46CE74E2F}"/>
    <cellStyle name="Percent 74 3 3" xfId="9967" xr:uid="{4C184ACE-00A3-4094-91F8-4A6B1D14147B}"/>
    <cellStyle name="Percent 74 4" xfId="9720" xr:uid="{0C264927-872F-4DED-ACB0-E4A13761C1DC}"/>
    <cellStyle name="Percent 75" xfId="8442" xr:uid="{AB7D06CB-1BDF-4E1F-9251-4101683986E3}"/>
    <cellStyle name="Percent 75 2" xfId="8980" xr:uid="{FB5C8FB9-28F1-4081-A263-71B099175F17}"/>
    <cellStyle name="Percent 75 2 2" xfId="9724" xr:uid="{1B926448-4140-4481-A03F-C7E4126EFD41}"/>
    <cellStyle name="Percent 76" xfId="8438" xr:uid="{4EC2EA59-5176-49DE-8EAE-C5534035239B}"/>
    <cellStyle name="Percent 76 2" xfId="8981" xr:uid="{2BB935C7-94B4-470E-9A3D-35657734A551}"/>
    <cellStyle name="Percent 76 2 2" xfId="9722" xr:uid="{6EA0A14D-310C-4E10-8A5F-FD015FC6E302}"/>
    <cellStyle name="Percent 77" xfId="8437" xr:uid="{C634C676-5C40-4243-84A2-4560067D001C}"/>
    <cellStyle name="Percent 77 2" xfId="8982" xr:uid="{A1249BAD-65AA-4018-89E2-35154D1AEE9E}"/>
    <cellStyle name="Percent 77 2 2" xfId="9721" xr:uid="{309886D8-2AE6-4FFF-A45B-6AB31DC258FD}"/>
    <cellStyle name="Percent 78" xfId="8440" xr:uid="{E14B4FE2-5CC2-4F5F-B548-FB5DF93F0249}"/>
    <cellStyle name="Percent 78 2" xfId="8983" xr:uid="{4C3A7539-F76E-4C9A-B537-814DEB921AF1}"/>
    <cellStyle name="Percent 78 3" xfId="9259" xr:uid="{60AC02E0-3018-4A5B-AA67-0AA5BA29F72B}"/>
    <cellStyle name="Percent 78 4" xfId="9372" xr:uid="{E0180218-F3B4-4651-93D4-A39D7DDA3045}"/>
    <cellStyle name="Percent 78 5" xfId="9723" xr:uid="{E313E2DE-8FD7-427D-992C-CE76D70D7004}"/>
    <cellStyle name="Percent 79" xfId="8544" xr:uid="{E2FC5946-4763-4C35-8BB6-C30787FD4BFF}"/>
    <cellStyle name="Percent 79 2" xfId="8984" xr:uid="{6E045ADA-62E9-4945-BE1B-39CD7B4C1857}"/>
    <cellStyle name="Percent 79 3" xfId="9260" xr:uid="{57F6A897-32E7-4EFB-80BA-63371CF559F8}"/>
    <cellStyle name="Percent 79 4" xfId="9373" xr:uid="{06608ECD-F20F-44F0-B2C4-0309E0F62F81}"/>
    <cellStyle name="Percent 79 5" xfId="9745" xr:uid="{D55D6CF0-251F-445A-87E3-A17868EF0F53}"/>
    <cellStyle name="Percent 8" xfId="278" xr:uid="{18E96D4B-7647-46C9-99EE-94F0181D591B}"/>
    <cellStyle name="Percent 8 10" xfId="4277" xr:uid="{91C6CCEB-69D2-41F5-A84B-19271410B0D7}"/>
    <cellStyle name="Percent 8 10 2" xfId="46281" xr:uid="{A487C4C1-E5F4-443E-892C-998B3A2A4421}"/>
    <cellStyle name="Percent 8 11" xfId="4543" xr:uid="{2BC4151E-A7B6-4BFB-8D3D-A86C9FF6E946}"/>
    <cellStyle name="Percent 8 11 2" xfId="46546" xr:uid="{80421D2C-F0CE-4356-A0A6-C8792C685479}"/>
    <cellStyle name="Percent 8 12" xfId="5988" xr:uid="{89F01BCD-3255-489E-BA7B-9DE71A01B1E5}"/>
    <cellStyle name="Percent 8 12 2" xfId="47985" xr:uid="{3A7BDC65-6AD2-47FA-943D-55F076846BE2}"/>
    <cellStyle name="Percent 8 13" xfId="6066" xr:uid="{A334783D-20E0-4A1C-81D8-C8D1B70A00B4}"/>
    <cellStyle name="Percent 8 14" xfId="42490" xr:uid="{77FF9663-3FDD-4E4A-ADFF-E4FF79F7FCC9}"/>
    <cellStyle name="Percent 8 15" xfId="42623" xr:uid="{57A66A5C-EC49-4083-86BA-53D3D7A3AC10}"/>
    <cellStyle name="Percent 8 16" xfId="48074" xr:uid="{24010CC8-F897-4042-864A-3F9537D26D87}"/>
    <cellStyle name="Percent 8 2" xfId="1038" xr:uid="{9060DB86-DA47-4142-A65E-EDBED200B291}"/>
    <cellStyle name="Percent 8 2 2" xfId="2180" xr:uid="{1D258A4B-65BF-437D-B9C3-043807F09B84}"/>
    <cellStyle name="Percent 8 2 2 2" xfId="3943" xr:uid="{B50E6FDB-AFDF-4298-868C-BA6F79517B7E}"/>
    <cellStyle name="Percent 8 2 2 2 2" xfId="15236" xr:uid="{62FDF596-43DF-48F5-8D9B-FF3B2434993A}"/>
    <cellStyle name="Percent 8 2 2 2 3" xfId="45968" xr:uid="{E3305868-F656-4569-B166-A7AD7B367E12}"/>
    <cellStyle name="Percent 8 2 2 3" xfId="5314" xr:uid="{4CA8B1E2-12F8-48B7-B279-02D4103F72D0}"/>
    <cellStyle name="Percent 8 2 2 3 2" xfId="18763" xr:uid="{509831EB-D796-4092-864F-83154638E330}"/>
    <cellStyle name="Percent 8 2 2 3 3" xfId="47317" xr:uid="{7BE31F8B-0C07-476D-AEB1-3F463F554905}"/>
    <cellStyle name="Percent 8 2 2 4" xfId="11653" xr:uid="{E5675BFC-7318-43D2-A752-AA530DE38A27}"/>
    <cellStyle name="Percent 8 2 2 5" xfId="44227" xr:uid="{93B209A6-ED10-4956-8320-5802FF4B9EE5}"/>
    <cellStyle name="Percent 8 2 3" xfId="1621" xr:uid="{4F795198-8424-499B-820D-EC7CD65D2E47}"/>
    <cellStyle name="Percent 8 2 3 2" xfId="3428" xr:uid="{58096DFA-98F9-415B-83B4-8250712FFA56}"/>
    <cellStyle name="Percent 8 2 3 2 2" xfId="13839" xr:uid="{5AD18A12-FD0D-44AE-9B25-14AFF859022D}"/>
    <cellStyle name="Percent 8 2 3 2 3" xfId="45453" xr:uid="{6C327671-5696-4DEB-B986-BB5DE3BE5D5B}"/>
    <cellStyle name="Percent 8 2 3 3" xfId="17374" xr:uid="{0436A063-2DE1-4457-9700-A34F948CD61E}"/>
    <cellStyle name="Percent 8 2 3 4" xfId="8142" xr:uid="{588342EF-3475-43E7-ACA8-D17A67E9B632}"/>
    <cellStyle name="Percent 8 2 3 5" xfId="43712" xr:uid="{FA2EEFC4-6A0C-4213-849F-4C3C759BACC1}"/>
    <cellStyle name="Percent 8 2 4" xfId="2850" xr:uid="{78426013-398B-498B-ABA8-AEA0C27DDBE8}"/>
    <cellStyle name="Percent 8 2 4 2" xfId="13424" xr:uid="{00C4078B-FB03-4ABC-A6E5-7DB95261A14E}"/>
    <cellStyle name="Percent 8 2 4 3" xfId="44875" xr:uid="{25FDE4E7-9C98-409C-ACAB-1DB4716A0AA8}"/>
    <cellStyle name="Percent 8 2 5" xfId="4799" xr:uid="{154C4E25-274F-4D2D-AEDF-82C10910C73F}"/>
    <cellStyle name="Percent 8 2 5 2" xfId="16960" xr:uid="{09B2A2CE-4275-475D-92A3-9C7B1581D721}"/>
    <cellStyle name="Percent 8 2 5 3" xfId="46802" xr:uid="{39774419-6EB9-4F4F-A6A3-2B6D2ACFAAF2}"/>
    <cellStyle name="Percent 8 2 6" xfId="5840" xr:uid="{DAD6EE7C-8863-45BE-94E2-DED56A46ABF9}"/>
    <cellStyle name="Percent 8 2 6 2" xfId="42124" xr:uid="{A18C8F5A-73A0-45DE-B721-1092EE521373}"/>
    <cellStyle name="Percent 8 2 6 3" xfId="47838" xr:uid="{66537B12-619F-46F5-95C7-CB3CAB74B9CB}"/>
    <cellStyle name="Percent 8 2 7" xfId="6884" xr:uid="{E694A9CD-B887-4322-9E0B-703DCA1778C1}"/>
    <cellStyle name="Percent 8 2 8" xfId="43134" xr:uid="{22211856-A0CB-44C7-9B0B-CCE2577DABE1}"/>
    <cellStyle name="Percent 8 3" xfId="744" xr:uid="{F5F9DCA8-BA9F-440A-AC51-809CB54CB8CC}"/>
    <cellStyle name="Percent 8 3 2" xfId="1928" xr:uid="{61BB1E99-8AD2-44BB-A517-34359C480B1D}"/>
    <cellStyle name="Percent 8 3 2 2" xfId="3693" xr:uid="{DF954610-D742-4069-BEF1-31B4C2AF358E}"/>
    <cellStyle name="Percent 8 3 2 2 2" xfId="45718" xr:uid="{D77CF3A6-1635-4DEC-839C-2A5A2AD0043F}"/>
    <cellStyle name="Percent 8 3 2 3" xfId="13754" xr:uid="{A3127BED-82D9-4E01-A12C-48196DFCF732}"/>
    <cellStyle name="Percent 8 3 2 4" xfId="43977" xr:uid="{E19269CD-E04A-4ED2-B3F3-CDF0B213BF41}"/>
    <cellStyle name="Percent 8 3 3" xfId="2595" xr:uid="{1354DE22-8079-4AD7-8413-F6B8D7833B4E}"/>
    <cellStyle name="Percent 8 3 3 2" xfId="17290" xr:uid="{BA134200-E244-43C1-8EA2-3E0453D7C34A}"/>
    <cellStyle name="Percent 8 3 3 3" xfId="44620" xr:uid="{02A962EB-2C46-4D20-9740-D426E8CC3963}"/>
    <cellStyle name="Percent 8 3 4" xfId="5064" xr:uid="{D1B3E993-7878-40A6-857E-F71C011B58A1}"/>
    <cellStyle name="Percent 8 3 4 2" xfId="47067" xr:uid="{F690F6D0-EA78-4987-A576-B042ACC863CC}"/>
    <cellStyle name="Percent 8 3 5" xfId="5841" xr:uid="{CA52EF2A-EE1A-47A1-B1BD-BC0185C2C247}"/>
    <cellStyle name="Percent 8 3 5 2" xfId="47839" xr:uid="{88C1D119-07AA-4100-8688-AAA94AF6017D}"/>
    <cellStyle name="Percent 8 3 6" xfId="7322" xr:uid="{E3D86647-8D35-40D1-A89C-9F4F2E1215A2}"/>
    <cellStyle name="Percent 8 3 7" xfId="42879" xr:uid="{BC5D5AC5-0BF6-4C9F-90B9-C12AE505CE90}"/>
    <cellStyle name="Percent 8 4" xfId="1115" xr:uid="{1EAF3B20-0C70-42F8-A39A-E32B5C9D4083}"/>
    <cellStyle name="Percent 8 4 2" xfId="7473" xr:uid="{86BC2715-8BBC-486D-964D-6080C286D0BF}"/>
    <cellStyle name="Percent 8 5" xfId="1365" xr:uid="{3C9BAE7D-8EC3-48BC-861A-84E73A93F719}"/>
    <cellStyle name="Percent 8 5 2" xfId="3172" xr:uid="{A0A713DB-263D-419F-91FE-50343BC2B285}"/>
    <cellStyle name="Percent 8 5 2 2" xfId="45197" xr:uid="{B1EAD5BB-421E-4B5C-A66C-2FF63FEC95E2}"/>
    <cellStyle name="Percent 8 5 3" xfId="13128" xr:uid="{46BE060D-BDB6-43C3-8007-37159C1BCEFF}"/>
    <cellStyle name="Percent 8 5 4" xfId="43456" xr:uid="{EAEFE73F-7210-4E6F-B82D-973F80D5995C}"/>
    <cellStyle name="Percent 8 6" xfId="2339" xr:uid="{65B829CA-4CCD-4D3B-8367-5762ABEDC7FE}"/>
    <cellStyle name="Percent 8 6 2" xfId="16710" xr:uid="{2A93F9C5-D8CC-44B4-9B3B-FA97C99841E3}"/>
    <cellStyle name="Percent 8 6 3" xfId="44364" xr:uid="{7E567720-4703-4845-9D14-E44B7FB53B34}"/>
    <cellStyle name="Percent 8 7" xfId="4045" xr:uid="{8C9CA504-AD70-4D35-AB7E-22C09AB08ACE}"/>
    <cellStyle name="Percent 8 7 2" xfId="36104" xr:uid="{09A1C0EB-5BBA-4D7B-8125-EDD823278259}"/>
    <cellStyle name="Percent 8 7 3" xfId="46050" xr:uid="{CA72BDA1-66DC-4AB9-A562-CC3D71E4744A}"/>
    <cellStyle name="Percent 8 8" xfId="4123" xr:uid="{02D3E4A2-530D-4FC2-9F17-C83AA0F89775}"/>
    <cellStyle name="Percent 8 8 2" xfId="46127" xr:uid="{AFB2D6C8-1DBC-488C-989E-2E38F1E450D2}"/>
    <cellStyle name="Percent 8 9" xfId="4200" xr:uid="{CF99F7C0-360A-47EB-A5A7-DE076EBFD652}"/>
    <cellStyle name="Percent 8 9 2" xfId="46204" xr:uid="{D9847E64-FD38-4038-9CC0-3D6658F0AAFC}"/>
    <cellStyle name="Percent 80" xfId="8467" xr:uid="{47F8344A-8BDE-4BE5-BF0C-3573317540D0}"/>
    <cellStyle name="Percent 80 2" xfId="9732" xr:uid="{D768419F-2794-4B31-AE50-209A757C9420}"/>
    <cellStyle name="Percent 80 3" xfId="9202" xr:uid="{877216D8-5C89-43F1-B080-FE2A8F141478}"/>
    <cellStyle name="Percent 80 3 2" xfId="11775" xr:uid="{D3D44149-2C2F-4230-A0F2-855ACF593C1E}"/>
    <cellStyle name="Percent 80 3 2 2" xfId="15354" xr:uid="{83A2DBED-0BAB-4F73-B27F-5602371B7BE4}"/>
    <cellStyle name="Percent 80 3 2 3" xfId="18881" xr:uid="{790781DC-71EA-4FEE-B582-D0F21A18C4A6}"/>
    <cellStyle name="Percent 80 3 3" xfId="13946" xr:uid="{F4F0830C-44EC-4A49-9A02-572D03F62DB6}"/>
    <cellStyle name="Percent 80 3 4" xfId="17478" xr:uid="{909BB450-0742-435C-8FBA-6BC90642C18E}"/>
    <cellStyle name="Percent 81" xfId="8545" xr:uid="{43B0625D-0BC9-44D1-9511-D2DB37A8C598}"/>
    <cellStyle name="Percent 81 2" xfId="9746" xr:uid="{DFC7158E-8DFA-4865-9546-64FD68EEBB8F}"/>
    <cellStyle name="Percent 81 3" xfId="9203" xr:uid="{CDAB7EFE-282A-44FC-B3F4-311A287579D8}"/>
    <cellStyle name="Percent 81 3 2" xfId="11776" xr:uid="{77BDBC63-54DF-43EE-BAD4-D0AE9409A453}"/>
    <cellStyle name="Percent 81 3 2 2" xfId="15355" xr:uid="{03B23456-70F9-4FD6-BFB6-216EF7C9AAB6}"/>
    <cellStyle name="Percent 81 3 2 3" xfId="18882" xr:uid="{78213815-A764-4C25-8FEE-73F5AFDD5A9E}"/>
    <cellStyle name="Percent 81 3 3" xfId="13947" xr:uid="{7B25582F-8735-4AED-BF05-5934BEC7341C}"/>
    <cellStyle name="Percent 81 3 4" xfId="17479" xr:uid="{ADE12E41-7AB5-4927-B4A1-39282C121155}"/>
    <cellStyle name="Percent 82" xfId="8466" xr:uid="{DDFE6D12-2E58-4DBE-A1D8-9CBFF49DCFD5}"/>
    <cellStyle name="Percent 82 2" xfId="9731" xr:uid="{FED0CEF4-FE5F-4CF4-A09A-B2BB1C856B6C}"/>
    <cellStyle name="Percent 82 3" xfId="9204" xr:uid="{3B8055A9-623B-4C6C-ACAB-C37C1E42092B}"/>
    <cellStyle name="Percent 82 3 2" xfId="11777" xr:uid="{E266AE1C-3DC8-423E-9C62-995B6C06896D}"/>
    <cellStyle name="Percent 82 3 2 2" xfId="15356" xr:uid="{185E8A3A-7A39-494A-957E-720950D38CBC}"/>
    <cellStyle name="Percent 82 3 2 3" xfId="18883" xr:uid="{38488A06-E273-4DA0-BA1D-51E559651300}"/>
    <cellStyle name="Percent 82 3 3" xfId="13948" xr:uid="{E02999F9-C198-42F3-BF6E-04E71112C6A4}"/>
    <cellStyle name="Percent 82 3 4" xfId="17480" xr:uid="{57A09209-BE97-4697-808F-33DA364C5B2A}"/>
    <cellStyle name="Percent 83" xfId="8473" xr:uid="{F88D31FB-EA9E-4B60-B8C6-5EC928EF39AD}"/>
    <cellStyle name="Percent 83 2" xfId="9733" xr:uid="{EC4EBC67-01E1-4BA1-941C-CAEA315B8F39}"/>
    <cellStyle name="Percent 83 3" xfId="9205" xr:uid="{DFB1175F-5B40-4AE0-B5F2-DF8AD04A91C5}"/>
    <cellStyle name="Percent 83 3 2" xfId="11778" xr:uid="{14D94451-B25C-4F0A-995D-6BBB9CAC2DCB}"/>
    <cellStyle name="Percent 83 3 2 2" xfId="15357" xr:uid="{11A32F12-241A-47AD-A9AC-4438586EB61B}"/>
    <cellStyle name="Percent 83 3 2 3" xfId="18884" xr:uid="{B9C75409-3827-49AF-9CB8-AAE3DBA4A35E}"/>
    <cellStyle name="Percent 83 3 3" xfId="13949" xr:uid="{5B2DFE45-0B54-4DBD-BF51-CDE20026E213}"/>
    <cellStyle name="Percent 83 3 4" xfId="17481" xr:uid="{09BEF758-C69F-46CE-9DA6-8C1389053ACA}"/>
    <cellStyle name="Percent 84" xfId="8635" xr:uid="{3BDE1689-71F2-43D6-BE6B-4F840C5BE9E3}"/>
    <cellStyle name="Percent 84 2" xfId="8807" xr:uid="{3012980F-9E7B-4DD2-81B1-73593AC7D513}"/>
    <cellStyle name="Percent 84 2 2" xfId="10097" xr:uid="{674A82B4-DD51-4A6D-81D3-AFAD75281839}"/>
    <cellStyle name="Percent 84 3" xfId="9806" xr:uid="{FF1DB2C2-C65F-4212-9889-BB8DCE0C0C23}"/>
    <cellStyle name="Percent 84 4" xfId="9206" xr:uid="{2ED125A0-CED2-44F0-9F35-D99E2E085B76}"/>
    <cellStyle name="Percent 84 4 2" xfId="11779" xr:uid="{FB05C2B1-0ED2-4A72-BE27-559EE8560BA5}"/>
    <cellStyle name="Percent 84 4 2 2" xfId="15358" xr:uid="{341EA9A3-E87D-407E-8EEB-BF59C4295B84}"/>
    <cellStyle name="Percent 84 4 2 3" xfId="18885" xr:uid="{E1059B82-910A-4DD5-B042-B53F22453581}"/>
    <cellStyle name="Percent 84 4 3" xfId="13950" xr:uid="{126A7955-9A16-4615-B2C7-6ABC637331B9}"/>
    <cellStyle name="Percent 84 4 4" xfId="17482" xr:uid="{FF1C1574-BC27-4D92-A9F0-0478056A5532}"/>
    <cellStyle name="Percent 85" xfId="8662" xr:uid="{69A76556-E72A-44D3-A752-8E78DDF1CE67}"/>
    <cellStyle name="Percent 85 2" xfId="9814" xr:uid="{5E242150-620D-4F9F-A3A0-8CDE197A540A}"/>
    <cellStyle name="Percent 85 3" xfId="9207" xr:uid="{1551974A-F415-45C0-A22F-6A534CE93D34}"/>
    <cellStyle name="Percent 85 3 2" xfId="11780" xr:uid="{DDD08C02-6905-4468-9695-C490BB9B3515}"/>
    <cellStyle name="Percent 85 3 2 2" xfId="15359" xr:uid="{D7AD2A6F-E128-4472-BABF-9B79E3F79C0A}"/>
    <cellStyle name="Percent 85 3 2 3" xfId="18886" xr:uid="{F8FF88DD-A1E3-4A4C-9D90-18E471C4AA12}"/>
    <cellStyle name="Percent 85 3 3" xfId="13951" xr:uid="{1F9D8AE7-072F-4195-9C45-57FD0B6629CD}"/>
    <cellStyle name="Percent 85 3 4" xfId="17483" xr:uid="{9177AD92-D5CA-4E7E-B180-0662C528CB6E}"/>
    <cellStyle name="Percent 86" xfId="8594" xr:uid="{AA8B272F-69E3-498F-AB64-788E340FD75A}"/>
    <cellStyle name="Percent 86 2" xfId="9784" xr:uid="{4F981B0D-79C0-4CEC-9223-5AEA9438BDB9}"/>
    <cellStyle name="Percent 86 3" xfId="9208" xr:uid="{55F51C69-D44C-4A98-B20F-31FAE86EDC93}"/>
    <cellStyle name="Percent 86 3 2" xfId="11781" xr:uid="{4EFB5FEF-8D1D-4B92-9A17-FC016E12E92B}"/>
    <cellStyle name="Percent 86 3 2 2" xfId="15360" xr:uid="{7186D14D-5555-4C10-9C43-77C7699C5432}"/>
    <cellStyle name="Percent 86 3 2 3" xfId="18887" xr:uid="{252F4BB4-9DF3-44BA-AB53-498394211484}"/>
    <cellStyle name="Percent 86 3 3" xfId="13952" xr:uid="{56EE37AB-3754-4C2A-A0DA-063BD936F6B1}"/>
    <cellStyle name="Percent 86 3 4" xfId="17484" xr:uid="{1FF4B8A7-1BA0-4B48-A1A4-8C119D6FC759}"/>
    <cellStyle name="Percent 87" xfId="8659" xr:uid="{17337ED1-2A89-4388-9BB7-B9355D3D389E}"/>
    <cellStyle name="Percent 87 2" xfId="9811" xr:uid="{56950AF3-FECD-4127-AB07-97048A965672}"/>
    <cellStyle name="Percent 87 3" xfId="9209" xr:uid="{6AADA4A0-AEDB-4AAE-99A8-CA50CAD6F2AF}"/>
    <cellStyle name="Percent 87 3 2" xfId="11782" xr:uid="{2E7B1C95-E720-4776-925E-1E08FF6D6C4D}"/>
    <cellStyle name="Percent 87 3 2 2" xfId="15361" xr:uid="{5D272BB9-028E-4E9A-B378-C7EE0ED141C0}"/>
    <cellStyle name="Percent 87 3 2 3" xfId="18888" xr:uid="{F701597D-2665-4D79-817A-0C6F659A340D}"/>
    <cellStyle name="Percent 87 3 3" xfId="13953" xr:uid="{A213CD4C-871D-45F6-9759-0547C1577A52}"/>
    <cellStyle name="Percent 87 3 4" xfId="17485" xr:uid="{89F68126-2E39-4AA8-8C9C-1282398F01AF}"/>
    <cellStyle name="Percent 88" xfId="8601" xr:uid="{DA40FDDE-009F-4E86-AD21-109969F77E38}"/>
    <cellStyle name="Percent 88 2" xfId="9789" xr:uid="{FD655EC8-AC49-466A-AD89-B474314A55AE}"/>
    <cellStyle name="Percent 88 3" xfId="9210" xr:uid="{B6B14717-F1B4-4CD7-B404-A848D548A584}"/>
    <cellStyle name="Percent 88 3 2" xfId="11783" xr:uid="{2A771FD8-09CB-4D3B-A961-213BE73D45FF}"/>
    <cellStyle name="Percent 88 3 2 2" xfId="15362" xr:uid="{90641988-64BD-4FF3-B390-B5E0860D47BE}"/>
    <cellStyle name="Percent 88 3 2 3" xfId="18889" xr:uid="{BF2A839C-88F5-48AA-B93C-35ED881C6705}"/>
    <cellStyle name="Percent 88 3 3" xfId="13954" xr:uid="{1D28B6DD-5F42-4952-B319-BC1BD0A00293}"/>
    <cellStyle name="Percent 88 3 4" xfId="17486" xr:uid="{2FEEAFD6-A5CD-45E1-B5CA-5DB555AD0BF1}"/>
    <cellStyle name="Percent 89" xfId="8660" xr:uid="{15C211AC-512C-4B9E-BEA5-5BBD6628BD33}"/>
    <cellStyle name="Percent 89 2" xfId="9812" xr:uid="{841D0F4A-0957-4104-BC9F-8354EDEA4394}"/>
    <cellStyle name="Percent 89 3" xfId="9211" xr:uid="{B16E221C-8982-4128-B1C5-BFFEA14013E9}"/>
    <cellStyle name="Percent 89 3 2" xfId="11784" xr:uid="{C8D2A48B-F41D-4FFA-8556-AE666194D603}"/>
    <cellStyle name="Percent 89 3 2 2" xfId="15363" xr:uid="{856F8A25-5943-41C7-A100-6F33631909C9}"/>
    <cellStyle name="Percent 89 3 2 3" xfId="18890" xr:uid="{9616AA84-3E50-4D75-9DDF-ED4B23EAE223}"/>
    <cellStyle name="Percent 89 3 3" xfId="13955" xr:uid="{39F0DBC9-520D-45A0-A5F8-525F0ED13C77}"/>
    <cellStyle name="Percent 89 3 4" xfId="17487" xr:uid="{22A2AA41-923D-4675-AE75-B7267EAD6F29}"/>
    <cellStyle name="Percent 9" xfId="238" xr:uid="{BE54A096-618D-41AB-AFE0-76C2D6C8BF13}"/>
    <cellStyle name="Percent 9 10" xfId="4544" xr:uid="{33FB0578-90D0-4C2E-98E2-66F12C61765C}"/>
    <cellStyle name="Percent 9 10 2" xfId="46547" xr:uid="{9F81A766-56E6-45D1-A9D3-93F752EB7BE8}"/>
    <cellStyle name="Percent 9 11" xfId="5842" xr:uid="{020A2760-84F8-49D6-A32E-09A7866D14B7}"/>
    <cellStyle name="Percent 9 11 2" xfId="47840" xr:uid="{1AB87939-0F15-4661-9BBB-04784DCE7C3A}"/>
    <cellStyle name="Percent 9 12" xfId="5901" xr:uid="{3B4067F0-7C98-4FB7-AC5C-2797820738E3}"/>
    <cellStyle name="Percent 9 12 2" xfId="47898" xr:uid="{A6FBED4B-9259-49DE-9685-4C2C5B88DB83}"/>
    <cellStyle name="Percent 9 13" xfId="6082" xr:uid="{C09339A0-31C3-4E3C-B0A2-2D68684C5FB4}"/>
    <cellStyle name="Percent 9 14" xfId="42507" xr:uid="{02DBBFDD-AD55-448D-9EC6-C1AE10C7F21B}"/>
    <cellStyle name="Percent 9 15" xfId="42584" xr:uid="{F570E0B5-4AD4-4BFA-B9D3-64AEC81DBA9E}"/>
    <cellStyle name="Percent 9 16" xfId="48160" xr:uid="{14767366-AF11-499F-98A7-45D1567EAAB3}"/>
    <cellStyle name="Percent 9 2" xfId="1039" xr:uid="{C46826A8-4D66-4680-B93B-5E70325E16B9}"/>
    <cellStyle name="Percent 9 2 2" xfId="2181" xr:uid="{63D6EA8D-6DE5-4308-A400-B06DB655917C}"/>
    <cellStyle name="Percent 9 2 2 2" xfId="3944" xr:uid="{39D7DC1D-81C8-4393-811C-0A832B4FFC0F}"/>
    <cellStyle name="Percent 9 2 2 2 2" xfId="45969" xr:uid="{960296D1-FB22-4236-9B13-C7FC05BF6C69}"/>
    <cellStyle name="Percent 9 2 2 3" xfId="5315" xr:uid="{2EA143F6-DE58-43F6-99E7-70D8098DFF85}"/>
    <cellStyle name="Percent 9 2 2 3 2" xfId="47318" xr:uid="{B4A21232-77D7-467E-B0CF-DB03E6259FED}"/>
    <cellStyle name="Percent 9 2 2 4" xfId="8144" xr:uid="{B7067FDF-073A-4D6F-82CA-603FF93DCC67}"/>
    <cellStyle name="Percent 9 2 2 5" xfId="44228" xr:uid="{00DEF8FE-3C42-48CE-85F2-CB2AA4DBE6D9}"/>
    <cellStyle name="Percent 9 2 3" xfId="1622" xr:uid="{0ED0093C-E3AC-4AB0-A181-22CAE546C041}"/>
    <cellStyle name="Percent 9 2 3 2" xfId="3429" xr:uid="{5819CC61-021C-49AD-9603-7CF680E94F14}"/>
    <cellStyle name="Percent 9 2 3 2 2" xfId="45454" xr:uid="{351A54D9-1EC2-46F6-BA38-F5D686CEA263}"/>
    <cellStyle name="Percent 9 2 3 3" xfId="13425" xr:uid="{326246BB-94AF-4670-82C2-DA637C4B77F6}"/>
    <cellStyle name="Percent 9 2 3 4" xfId="43713" xr:uid="{5887560B-5BC0-4121-ACC0-2FD5B7B21117}"/>
    <cellStyle name="Percent 9 2 4" xfId="2851" xr:uid="{4315F0BB-C6D6-44C3-973A-6EB3F419055C}"/>
    <cellStyle name="Percent 9 2 4 2" xfId="16961" xr:uid="{C3E5040D-C33E-44A5-8335-43FB4BE01B17}"/>
    <cellStyle name="Percent 9 2 4 3" xfId="44876" xr:uid="{47B07078-2A93-4757-B37C-E23EF4F59A66}"/>
    <cellStyle name="Percent 9 2 5" xfId="4800" xr:uid="{630D6B01-9DDD-4ADC-95AB-2DC1FC8567BF}"/>
    <cellStyle name="Percent 9 2 5 2" xfId="46803" xr:uid="{F71DC065-4046-47CC-8697-A0BB8B9463D3}"/>
    <cellStyle name="Percent 9 2 6" xfId="5843" xr:uid="{E2EDFE0A-FB4D-42D7-AE1D-3D358787552A}"/>
    <cellStyle name="Percent 9 2 6 2" xfId="47841" xr:uid="{9704A814-5123-4E00-8F70-E76D51148071}"/>
    <cellStyle name="Percent 9 2 7" xfId="6885" xr:uid="{1B7C0443-C114-4F18-B07A-C4F3B6DC945C}"/>
    <cellStyle name="Percent 9 2 8" xfId="43135" xr:uid="{A264D377-DA98-46B5-B58E-C58412A2A063}"/>
    <cellStyle name="Percent 9 3" xfId="745" xr:uid="{4670EDB6-E47D-4227-8909-1EC089751452}"/>
    <cellStyle name="Percent 9 3 2" xfId="1929" xr:uid="{90FE5868-0B0F-4CAE-9C55-C17A5ECA2506}"/>
    <cellStyle name="Percent 9 3 2 2" xfId="3694" xr:uid="{7DDCA91B-1E33-46D7-9A81-0BCE3331B30A}"/>
    <cellStyle name="Percent 9 3 2 2 2" xfId="45719" xr:uid="{19880322-06B1-4CBF-AD19-91811EF83570}"/>
    <cellStyle name="Percent 9 3 2 3" xfId="8143" xr:uid="{F9DBB1CB-0D46-4C01-99D9-2550778751A0}"/>
    <cellStyle name="Percent 9 3 2 4" xfId="43978" xr:uid="{14598F52-3A2E-445E-A1C4-81B64A36C28E}"/>
    <cellStyle name="Percent 9 3 3" xfId="2596" xr:uid="{00A771D3-FE78-46E2-AFBC-E8A6F5BEED31}"/>
    <cellStyle name="Percent 9 3 3 2" xfId="13755" xr:uid="{B0616FA8-156B-4364-91FE-8BCCFBFCE110}"/>
    <cellStyle name="Percent 9 3 3 3" xfId="44621" xr:uid="{BEC3D3B3-0E9F-46BC-965B-EBD48153FFD3}"/>
    <cellStyle name="Percent 9 3 4" xfId="5065" xr:uid="{2AF02DC4-E1DE-4A60-A2F6-75B4748957D8}"/>
    <cellStyle name="Percent 9 3 4 2" xfId="17291" xr:uid="{27BE044E-719E-4D8E-9C58-C8388C2348F6}"/>
    <cellStyle name="Percent 9 3 4 3" xfId="47068" xr:uid="{E7C28D84-DCB8-4118-91F5-6C0F2E418280}"/>
    <cellStyle name="Percent 9 3 5" xfId="7323" xr:uid="{38C20A70-6632-48E3-9868-11788CCBBBEB}"/>
    <cellStyle name="Percent 9 3 6" xfId="42880" xr:uid="{5C82AD79-55B4-4D2B-887C-897DDD33910C}"/>
    <cellStyle name="Percent 9 4" xfId="1366" xr:uid="{B83EBF88-67E2-456F-B499-C8A7CE7F3697}"/>
    <cellStyle name="Percent 9 4 2" xfId="3173" xr:uid="{836743FE-5F9C-4663-BFF5-646AB9596FD4}"/>
    <cellStyle name="Percent 9 4 2 2" xfId="45198" xr:uid="{FA0304BE-C985-4A76-A82D-A95E65675E11}"/>
    <cellStyle name="Percent 9 4 3" xfId="7297" xr:uid="{AF3E4480-CD1C-4A57-8260-F9B3C313B407}"/>
    <cellStyle name="Percent 9 4 4" xfId="43457" xr:uid="{BCE99972-6016-4375-8E6B-256B4F8E2C3F}"/>
    <cellStyle name="Percent 9 5" xfId="2300" xr:uid="{E16A7A48-6578-40A7-8376-809DE9B97092}"/>
    <cellStyle name="Percent 9 5 2" xfId="13129" xr:uid="{75D34CCF-2415-48EF-8694-74DD0D31537B}"/>
    <cellStyle name="Percent 9 5 3" xfId="44325" xr:uid="{0A619B15-3964-4876-9766-CC5B7CCCBEA3}"/>
    <cellStyle name="Percent 9 6" xfId="4061" xr:uid="{200233ED-FCC4-4747-B99B-82F032EC11F2}"/>
    <cellStyle name="Percent 9 6 2" xfId="16711" xr:uid="{24AB9C67-5C52-4780-81E7-C238EB18BAA2}"/>
    <cellStyle name="Percent 9 6 3" xfId="46066" xr:uid="{F4DBC59D-A00F-4459-AF97-956252E01371}"/>
    <cellStyle name="Percent 9 7" xfId="4139" xr:uid="{0E96CB60-907C-427C-87AA-6E0F0901C662}"/>
    <cellStyle name="Percent 9 7 2" xfId="46143" xr:uid="{A3A5D8D0-77A0-4060-8C97-B586B22424F8}"/>
    <cellStyle name="Percent 9 8" xfId="4216" xr:uid="{B4F5AED1-D1B9-499C-9D94-384F8756BBD0}"/>
    <cellStyle name="Percent 9 8 2" xfId="46220" xr:uid="{865B3FF0-9D3F-462C-A7E6-D89A46D16E19}"/>
    <cellStyle name="Percent 9 9" xfId="4293" xr:uid="{97DA0557-1052-4A78-A544-4C1D40B45FB7}"/>
    <cellStyle name="Percent 9 9 2" xfId="46297" xr:uid="{55BC6B87-03C6-4936-B255-72F5C4F80D38}"/>
    <cellStyle name="Percent 90" xfId="8602" xr:uid="{FFBDB813-DF64-4705-BC4F-F1667A4F69C2}"/>
    <cellStyle name="Percent 90 2" xfId="9790" xr:uid="{C01B979B-D34C-46C1-A525-ACF3726EBE5F}"/>
    <cellStyle name="Percent 90 3" xfId="9212" xr:uid="{9333FE02-C5AD-4AF2-9D0D-645300FA385C}"/>
    <cellStyle name="Percent 90 3 2" xfId="11785" xr:uid="{308D78E3-3511-460B-B597-3AEEFB6982FE}"/>
    <cellStyle name="Percent 90 3 2 2" xfId="15364" xr:uid="{41872AFB-C4BB-4CB2-98C9-F4F08E12F09F}"/>
    <cellStyle name="Percent 90 3 2 3" xfId="18891" xr:uid="{D05AED6D-0D1D-46D1-8CAC-5B73C0BE3B0D}"/>
    <cellStyle name="Percent 90 3 3" xfId="13956" xr:uid="{B62F2F4D-5FA2-40AD-A216-3476242445B1}"/>
    <cellStyle name="Percent 90 3 4" xfId="17488" xr:uid="{8D3BFD4C-D89C-4CE7-B030-3E9CD15CEDCA}"/>
    <cellStyle name="Percent 91" xfId="8661" xr:uid="{81E7278E-1320-4273-9174-7C67D382A0CD}"/>
    <cellStyle name="Percent 91 2" xfId="9813" xr:uid="{DC47AC8A-D6A3-464A-AA5A-DC274A9BE970}"/>
    <cellStyle name="Percent 91 3" xfId="9213" xr:uid="{8D66CC3A-0018-4012-8F93-491BB65E253E}"/>
    <cellStyle name="Percent 91 3 2" xfId="11786" xr:uid="{DAC31AD6-8944-4576-808A-6083AE3C0474}"/>
    <cellStyle name="Percent 91 3 2 2" xfId="15365" xr:uid="{D9C368FF-6B47-45B7-8123-D2801BA3F971}"/>
    <cellStyle name="Percent 91 3 2 3" xfId="18892" xr:uid="{FBFE04EF-525F-44D5-B438-05137009DE1A}"/>
    <cellStyle name="Percent 91 3 3" xfId="13957" xr:uid="{2A3E8EDF-AD03-45F3-8340-BD5A62B3ADFC}"/>
    <cellStyle name="Percent 91 3 4" xfId="17489" xr:uid="{338493A3-9B50-4466-80D1-239B7A2B1B92}"/>
    <cellStyle name="Percent 92" xfId="8604" xr:uid="{B808685E-068D-481D-BA2C-AD7D1C8ABBAC}"/>
    <cellStyle name="Percent 92 2" xfId="9792" xr:uid="{3648B395-3BFE-431B-B99A-F3D23BC0BC73}"/>
    <cellStyle name="Percent 92 3" xfId="9214" xr:uid="{882BBD32-AB76-4829-BBEC-7B08091B9895}"/>
    <cellStyle name="Percent 92 3 2" xfId="11787" xr:uid="{1B429535-C1DF-4DB2-A1A3-10502390F8C3}"/>
    <cellStyle name="Percent 92 3 2 2" xfId="15366" xr:uid="{DE67544F-8728-459C-AC6F-9233D0294F21}"/>
    <cellStyle name="Percent 92 3 2 3" xfId="18893" xr:uid="{1069CA70-9452-41B0-A429-B159549AD053}"/>
    <cellStyle name="Percent 92 3 3" xfId="13958" xr:uid="{7DA3CC58-94DE-4A6A-AD1E-A7F2ADB17BED}"/>
    <cellStyle name="Percent 92 3 4" xfId="17490" xr:uid="{0AC96CED-4C53-4A53-B980-A19493A8BA8F}"/>
    <cellStyle name="Percent 93" xfId="8679" xr:uid="{13695A14-0FBA-499D-8566-094FF0584E97}"/>
    <cellStyle name="Percent 93 2" xfId="9818" xr:uid="{803CD351-690C-491B-901E-DCBC6F830EC6}"/>
    <cellStyle name="Percent 93 3" xfId="9215" xr:uid="{8A19C5BF-6943-43F4-9653-9856292C436E}"/>
    <cellStyle name="Percent 93 3 2" xfId="11788" xr:uid="{0456FBA6-EFA2-4D05-AA93-84AA749CC99D}"/>
    <cellStyle name="Percent 93 3 2 2" xfId="15367" xr:uid="{A0F7A8F5-70A6-44A3-A323-A7617DDC654F}"/>
    <cellStyle name="Percent 93 3 2 3" xfId="18894" xr:uid="{E22A1C62-72B3-49D9-8EB0-29B5CD8DEEEB}"/>
    <cellStyle name="Percent 93 3 3" xfId="13959" xr:uid="{7C0F59B2-4C23-4EB9-B6B3-7C740A46573B}"/>
    <cellStyle name="Percent 93 3 4" xfId="17491" xr:uid="{CD577628-1B9E-4AE7-8023-27BC6DD35481}"/>
    <cellStyle name="Percent 94" xfId="8681" xr:uid="{BE60313F-9E12-471B-B9FC-C9CF1C012903}"/>
    <cellStyle name="Percent 94 2" xfId="9819" xr:uid="{6EC19A48-FC81-41B3-A42D-5253740FA422}"/>
    <cellStyle name="Percent 94 3" xfId="9216" xr:uid="{9C694CE9-3D64-4E90-90E2-07F88C509F1F}"/>
    <cellStyle name="Percent 94 3 2" xfId="11789" xr:uid="{7E87974F-C24E-4E8C-B1E9-53FD965D1A70}"/>
    <cellStyle name="Percent 94 3 2 2" xfId="15368" xr:uid="{2CB0312B-3B7E-4191-9E10-A65850C039AA}"/>
    <cellStyle name="Percent 94 3 2 3" xfId="18895" xr:uid="{B01DF73B-DAFE-4AED-B443-D59BB7FB3FA7}"/>
    <cellStyle name="Percent 94 3 3" xfId="13960" xr:uid="{71DAEB69-ABA1-4D6A-B0A8-AD3F11B4ED77}"/>
    <cellStyle name="Percent 94 3 4" xfId="17492" xr:uid="{A6D69CC3-E1CB-453F-AC95-639E83053640}"/>
    <cellStyle name="Percent 95" xfId="8678" xr:uid="{2C5BDCBC-B69C-494D-8809-A7898ED400D8}"/>
    <cellStyle name="Percent 95 2" xfId="9817" xr:uid="{BA216978-2E79-4C16-8349-32B3E5E91EAF}"/>
    <cellStyle name="Percent 95 3" xfId="9217" xr:uid="{0E4D9CB4-AE2A-44E1-876A-2B805411A6EA}"/>
    <cellStyle name="Percent 95 3 2" xfId="11790" xr:uid="{00010392-ACB6-45EF-A328-AC85DD906252}"/>
    <cellStyle name="Percent 95 3 2 2" xfId="15369" xr:uid="{7FA82210-1257-4357-BFE2-33AA51F99860}"/>
    <cellStyle name="Percent 95 3 2 3" xfId="18896" xr:uid="{01CC8FDB-9409-4D65-81C3-15E6A9E02CA4}"/>
    <cellStyle name="Percent 95 3 3" xfId="13961" xr:uid="{1D4DF489-DC10-46DD-B413-CD6DB2EC2A13}"/>
    <cellStyle name="Percent 95 3 4" xfId="17493" xr:uid="{08712774-456C-4757-BA1D-4F7159071BB2}"/>
    <cellStyle name="Percent 96" xfId="8690" xr:uid="{FEABD626-C1DA-46F6-B6F8-CA99B6F8E48D}"/>
    <cellStyle name="Percent 96 2" xfId="9822" xr:uid="{6E9E472E-030E-47AB-B585-4C632D5F3193}"/>
    <cellStyle name="Percent 96 3" xfId="9218" xr:uid="{476114B9-6283-4F55-9546-16D558811F60}"/>
    <cellStyle name="Percent 96 3 2" xfId="11791" xr:uid="{5549BE0D-F957-482A-A92C-30782D00AFF5}"/>
    <cellStyle name="Percent 96 3 2 2" xfId="15370" xr:uid="{092F7418-F017-4E3A-B2FF-A70788D6F771}"/>
    <cellStyle name="Percent 96 3 2 3" xfId="18897" xr:uid="{5675A2DB-C4D4-4D63-A09F-A230D1696152}"/>
    <cellStyle name="Percent 96 3 3" xfId="13962" xr:uid="{4E2F64C7-790F-4FC6-BC71-8088D4C8A7CA}"/>
    <cellStyle name="Percent 96 3 4" xfId="17494" xr:uid="{F2E669DF-4B06-4736-8FE5-C6E6CBCBF7DB}"/>
    <cellStyle name="Percent 97" xfId="8693" xr:uid="{55317642-121A-4DC0-B593-7C66D8CD2FB6}"/>
    <cellStyle name="Percent 97 2" xfId="9823" xr:uid="{C05E769F-448C-4B1D-9D16-518F54B057A5}"/>
    <cellStyle name="Percent 97 3" xfId="9219" xr:uid="{183A47FE-E943-413D-8526-E336A2090BBD}"/>
    <cellStyle name="Percent 97 3 2" xfId="11792" xr:uid="{31763D14-F5D9-4413-83ED-DFCA363C1335}"/>
    <cellStyle name="Percent 97 3 2 2" xfId="15371" xr:uid="{03FB8154-B903-423F-91E8-22B5FCA26219}"/>
    <cellStyle name="Percent 97 3 2 3" xfId="18898" xr:uid="{9D739D8F-C08B-4DD0-AE35-4549F3E25FEB}"/>
    <cellStyle name="Percent 97 3 3" xfId="13963" xr:uid="{65AAB428-7548-49EA-A3BF-C450BD040BC4}"/>
    <cellStyle name="Percent 97 3 4" xfId="17495" xr:uid="{65DE0433-1248-4B8D-9613-1CC772D7F6F7}"/>
    <cellStyle name="Percent 98" xfId="8689" xr:uid="{479B1E58-64B1-4C4F-A344-5AFC3244C6F9}"/>
    <cellStyle name="Percent 98 2" xfId="9821" xr:uid="{9CCA61F8-6A49-4224-8946-F2418054DDE0}"/>
    <cellStyle name="Percent 98 3" xfId="9220" xr:uid="{D35EB46E-F188-491A-985D-6FB480E6A349}"/>
    <cellStyle name="Percent 98 3 2" xfId="11793" xr:uid="{7E25CA98-B1D9-4A40-A7B1-7F768096595B}"/>
    <cellStyle name="Percent 98 3 2 2" xfId="15372" xr:uid="{62901063-DF0B-4353-9B18-FE2CF6108642}"/>
    <cellStyle name="Percent 98 3 2 3" xfId="18899" xr:uid="{FBA83778-00E0-4F8E-ABC0-BB15162455D7}"/>
    <cellStyle name="Percent 98 3 3" xfId="13964" xr:uid="{D918DDBF-AA6C-4412-BCBE-DA3CDFDB719D}"/>
    <cellStyle name="Percent 98 3 4" xfId="17496" xr:uid="{EA8B0851-23A6-4258-B391-3A6F99D92CAB}"/>
    <cellStyle name="Percent 99" xfId="9221" xr:uid="{E4082ED1-4BF6-4EA6-A4B5-DC4C4F0921F6}"/>
    <cellStyle name="Percent 99 2" xfId="11794" xr:uid="{FF088EE2-D1C0-401C-8E00-5FA025B7E36C}"/>
    <cellStyle name="Percent 99 2 2" xfId="15373" xr:uid="{2EB403B9-7032-4715-8575-27548F5A0B9B}"/>
    <cellStyle name="Percent 99 2 3" xfId="18900" xr:uid="{AD41EFB2-7D74-4701-9A13-409C214F6BA7}"/>
    <cellStyle name="Percent 99 3" xfId="13965" xr:uid="{D2EEA82B-9D79-46AF-9301-5F6D77A4130B}"/>
    <cellStyle name="Percent 99 4" xfId="17497" xr:uid="{6B146EE4-E7A0-4E35-9EC5-9DCF7F808C67}"/>
    <cellStyle name="Pivot Table Category" xfId="10229" xr:uid="{B7BD8F08-84A2-4FD1-8B36-0433E70D476D}"/>
    <cellStyle name="rf0" xfId="6298" xr:uid="{AF9BC49C-987D-4746-A1F0-78BD03E11541}"/>
    <cellStyle name="rf0 2" xfId="10382" xr:uid="{1FBAD07A-0E65-4E6D-ABF6-C99B03C9AE6B}"/>
    <cellStyle name="rf0 3" xfId="10383" xr:uid="{425C2EB8-640A-4B01-A593-A91769BFA3E5}"/>
    <cellStyle name="rf0 4" xfId="10276" xr:uid="{A67B7A29-F41A-4568-A283-7170CFB2CB81}"/>
    <cellStyle name="rf1" xfId="6299" xr:uid="{F9E2208F-3581-41EC-B07B-4D2447883A2C}"/>
    <cellStyle name="rf1 2" xfId="10441" xr:uid="{73A16150-44FD-48E0-B3CF-EBCFC33F1F04}"/>
    <cellStyle name="rf1 3" xfId="10419" xr:uid="{60AEC4FC-C86A-417C-8E99-6A97772F2EF7}"/>
    <cellStyle name="rf1 4" xfId="10463" xr:uid="{37C83C91-6963-42E2-A7A5-8FD8945D29E4}"/>
    <cellStyle name="rf10" xfId="6300" xr:uid="{50D7F36F-B53E-46DB-9E26-5B2805972FAA}"/>
    <cellStyle name="rf10 2" xfId="10335" xr:uid="{F372D795-5EC4-4D27-A18E-5A76208704FD}"/>
    <cellStyle name="rf10 3" xfId="10519" xr:uid="{C0E44A9E-B9BE-4F70-BD36-7ECFF51922EA}"/>
    <cellStyle name="rf10 4" xfId="10377" xr:uid="{A2C87E5E-FBA4-4AD9-8667-3B9726A85AB8}"/>
    <cellStyle name="rf11" xfId="6301" xr:uid="{98CA05EF-D7D8-4017-9323-D2F1E69B2234}"/>
    <cellStyle name="rf11 2" xfId="10324" xr:uid="{94CCBB6A-B30F-461C-AFE5-D56E4ED20E88}"/>
    <cellStyle name="rf11 3" xfId="10410" xr:uid="{57F4FFE5-0498-4AC3-A19C-5D298D53245B}"/>
    <cellStyle name="rf11 4" xfId="10375" xr:uid="{F7991579-14F1-4E30-AF8A-96410F43B7E2}"/>
    <cellStyle name="rf12" xfId="6302" xr:uid="{030F5405-FFB7-4008-AD9F-1C3607A45470}"/>
    <cellStyle name="rf12 2" xfId="10495" xr:uid="{58EEC4EE-9CAA-488F-A31E-A129A557C379}"/>
    <cellStyle name="rf12 3" xfId="10336" xr:uid="{5E0E3882-682D-4003-968E-715009DDFC9A}"/>
    <cellStyle name="rf12 4" xfId="10576" xr:uid="{D0B93E6C-31B0-4F22-BA2A-BD6600212008}"/>
    <cellStyle name="rf13" xfId="6303" xr:uid="{C7A06969-C6BE-475A-8B17-63C5DC393A1A}"/>
    <cellStyle name="rf13 2" xfId="10507" xr:uid="{D94CB2C7-7D3F-49A4-965C-D7C79D862E8F}"/>
    <cellStyle name="rf13 3" xfId="10328" xr:uid="{98BFCE85-5512-4648-B4EC-484883DC3B03}"/>
    <cellStyle name="rf13 4" xfId="10374" xr:uid="{B4129431-CE2B-4515-98CC-468616BBC0A9}"/>
    <cellStyle name="rf14" xfId="6304" xr:uid="{25E58F04-C12A-4D2B-87AA-04DA9731C0A7}"/>
    <cellStyle name="rf14 2" xfId="10302" xr:uid="{83DA028F-CEB3-4B74-A193-06E1F7A273DB}"/>
    <cellStyle name="rf14 3" xfId="10509" xr:uid="{1F2EAD04-1833-4F54-8A55-FEA2F2BA099D}"/>
    <cellStyle name="rf14 4" xfId="10454" xr:uid="{B6DB9365-0BE6-4288-88C0-6D37E995EC9D}"/>
    <cellStyle name="rf15" xfId="6305" xr:uid="{60D978A6-151E-43AC-9F25-7B997FC8FE89}"/>
    <cellStyle name="rf15 2" xfId="10332" xr:uid="{0E36483C-413B-4F8C-A36E-065C3CCC3AC9}"/>
    <cellStyle name="rf15 3" xfId="10259" xr:uid="{53A44E74-FFBC-43AE-85AE-A8EDD2822F30}"/>
    <cellStyle name="rf15 4" xfId="10420" xr:uid="{459B2429-BB5D-4452-8E6F-E9E2E731089D}"/>
    <cellStyle name="rf16" xfId="6306" xr:uid="{22BD1E39-94A2-4BD5-AF85-15FEFF957CF5}"/>
    <cellStyle name="rf16 2" xfId="10254" xr:uid="{A646FB6F-3944-4349-BC3C-92EC8D4112D3}"/>
    <cellStyle name="rf16 3" xfId="10430" xr:uid="{462E4FDC-E4FE-4CA3-8E06-474D63E61A88}"/>
    <cellStyle name="rf16 4" xfId="10443" xr:uid="{6395B817-0F0E-4BB5-8A81-221667450D69}"/>
    <cellStyle name="rf17" xfId="6307" xr:uid="{CDE78A8E-686B-4658-BD9F-F8643CA0B1CF}"/>
    <cellStyle name="rf17 2" xfId="10478" xr:uid="{91EDAAC0-105D-4A6F-A0AB-25C35ED50AFA}"/>
    <cellStyle name="rf17 3" xfId="10427" xr:uid="{D074E2DE-9191-4215-A608-3D62E43AF41E}"/>
    <cellStyle name="rf17 4" xfId="10577" xr:uid="{2A831CF6-198C-41FB-A471-8B580CE83D3F}"/>
    <cellStyle name="rf18" xfId="6308" xr:uid="{868714F4-E738-4C31-B469-CF1E6F12B56B}"/>
    <cellStyle name="rf18 2" xfId="10330" xr:uid="{FD0DA14B-1BF3-4FA1-95A2-B25655E5A3A4}"/>
    <cellStyle name="rf18 3" xfId="10407" xr:uid="{F7064158-D3D1-4518-A78E-5E79FA7D42F1}"/>
    <cellStyle name="rf18 4" xfId="10492" xr:uid="{3AF04D87-B85F-4962-B59F-291889CB9AB0}"/>
    <cellStyle name="rf19" xfId="6309" xr:uid="{09D40B9A-36EB-437A-80AA-130A02E15718}"/>
    <cellStyle name="rf19 2" xfId="10501" xr:uid="{6E3F3FEF-3620-4F5E-8AF5-54BDAC7DA086}"/>
    <cellStyle name="rf19 3" xfId="10348" xr:uid="{0E93C903-B6F9-4534-86A6-F0F1E5D42D15}"/>
    <cellStyle name="rf19 4" xfId="10339" xr:uid="{B58C171E-74D5-4AA1-BD3C-EB69BAFE079A}"/>
    <cellStyle name="rf2" xfId="6310" xr:uid="{8E1A3102-35C5-46F7-813E-76A30807E64E}"/>
    <cellStyle name="rf2 2" xfId="10521" xr:uid="{55545818-B8FF-44EF-9967-B74DB964B879}"/>
    <cellStyle name="rf2 3" xfId="10408" xr:uid="{F9676E27-CE72-499B-B93E-1438BB8C1B43}"/>
    <cellStyle name="rf2 4" xfId="10306" xr:uid="{86B6F411-7A46-4941-A754-815C0EED219A}"/>
    <cellStyle name="rf20" xfId="6311" xr:uid="{9A2774B8-9EDC-455D-9EE5-51965AE154C7}"/>
    <cellStyle name="rf20 2" xfId="10359" xr:uid="{27FDD823-19E7-49FF-8FB4-AAC9B8FFED34}"/>
    <cellStyle name="rf20 3" xfId="10562" xr:uid="{BC1E6906-2A26-4018-B04A-7279CDA7880C}"/>
    <cellStyle name="rf20 4" xfId="10279" xr:uid="{746D7A7D-043E-4550-922C-B3911942CA90}"/>
    <cellStyle name="rf21" xfId="6312" xr:uid="{F6BEDB8A-FF8B-4AFD-B82E-8E6C0E4B9515}"/>
    <cellStyle name="rf21 2" xfId="10528" xr:uid="{5A20BBD6-8F2E-4292-A881-881A8B3ECCE9}"/>
    <cellStyle name="rf21 3" xfId="10511" xr:uid="{8E080674-BCCD-4EF2-AD69-3276C8820F98}"/>
    <cellStyle name="rf21 4" xfId="10424" xr:uid="{8B52A0DA-7ACB-4EF6-B833-C8ECF8EFB54A}"/>
    <cellStyle name="rf22" xfId="6313" xr:uid="{FF5E48C1-D516-43A3-A2A8-1FB52C2DAB45}"/>
    <cellStyle name="rf23" xfId="6314" xr:uid="{FD67AC9C-10E9-4669-BC5F-E2645FDDAFB3}"/>
    <cellStyle name="rf23 2" xfId="10301" xr:uid="{D0A8D8D3-3485-4A7C-8F7F-035FE9ABF26E}"/>
    <cellStyle name="rf23 3" xfId="10351" xr:uid="{D7F70F4B-3497-48D8-8E4C-719951661BE9}"/>
    <cellStyle name="rf23 4" xfId="10373" xr:uid="{B2DEAF8A-6AC9-41B6-96E6-12489DEB2393}"/>
    <cellStyle name="rf24" xfId="6315" xr:uid="{4E6506FB-A589-480A-8678-58FAED55070D}"/>
    <cellStyle name="rf24 2" xfId="10385" xr:uid="{85C3BF98-F400-44A9-B719-0C115D1FABC1}"/>
    <cellStyle name="rf24 3" xfId="10444" xr:uid="{39CF3811-C1A0-496D-BCA2-E4872E337303}"/>
    <cellStyle name="rf24 4" xfId="10378" xr:uid="{5D779DD6-D409-4EE5-A593-4950C4C70FDC}"/>
    <cellStyle name="rf25" xfId="6316" xr:uid="{FFB26B33-014A-4461-B484-09E417B201D8}"/>
    <cellStyle name="rf25 2" xfId="10356" xr:uid="{C9D48E9F-CDF2-4E96-92FA-366D3FE36AE7}"/>
    <cellStyle name="rf25 3" xfId="10546" xr:uid="{E359D6C4-1DAC-4F0F-B340-97ECDBFB39BE}"/>
    <cellStyle name="rf25 4" xfId="10266" xr:uid="{80448263-E528-4B87-9070-C49C61BB4866}"/>
    <cellStyle name="rf26" xfId="6317" xr:uid="{05DF06E8-82B2-4F16-9228-D6796BE80B38}"/>
    <cellStyle name="rf26 2" xfId="10496" xr:uid="{7E2DE489-372D-404F-A553-90E7DCF59314}"/>
    <cellStyle name="rf26 3" xfId="10459" xr:uid="{56785D6D-6DB9-4C1B-AE5E-74C35B0CF593}"/>
    <cellStyle name="rf26 4" xfId="10273" xr:uid="{4C9D089A-FA79-43DF-99C1-72B07C6E4ADA}"/>
    <cellStyle name="rf27" xfId="6318" xr:uid="{6AB6B544-AD52-4876-A3EA-515F1E3050EE}"/>
    <cellStyle name="rf27 2" xfId="10364" xr:uid="{C31C1958-E654-4053-B2C1-5868F9FDA9A4}"/>
    <cellStyle name="rf27 3" xfId="10398" xr:uid="{CD990AFC-6575-46DB-8568-BE70265B9A32}"/>
    <cellStyle name="rf27 4" xfId="10305" xr:uid="{618544E5-C656-4FAB-9413-978A62A23230}"/>
    <cellStyle name="rf28" xfId="6319" xr:uid="{51C6E8DF-48F4-4866-B674-36AD5E89D94D}"/>
    <cellStyle name="rf28 2" xfId="10477" xr:uid="{74ECFC64-BEC4-48B5-AD1E-F10EB27C644C}"/>
    <cellStyle name="rf28 3" xfId="10288" xr:uid="{D4FB04A0-19D4-431A-981A-F29846D4FE60}"/>
    <cellStyle name="rf28 4" xfId="10538" xr:uid="{0D5363A2-592D-40A8-9C1B-3EEB9854320B}"/>
    <cellStyle name="rf28 5" xfId="10346" xr:uid="{174DBAAA-2BBD-462C-BFAF-02C95261AB76}"/>
    <cellStyle name="rf29" xfId="6320" xr:uid="{E431FF16-496C-4DB4-9944-9B79D2623418}"/>
    <cellStyle name="rf29 2" xfId="10537" xr:uid="{48D75674-D5D4-4A91-B502-69B37498E1D0}"/>
    <cellStyle name="rf29 3" xfId="10423" xr:uid="{03846921-254A-4789-8858-A29946A8D6BD}"/>
    <cellStyle name="rf29 4" xfId="10372" xr:uid="{573DFE81-E6E8-4A60-87D0-E845843003E4}"/>
    <cellStyle name="rf29 5" xfId="10568" xr:uid="{DE693C4D-09DF-4585-AE35-A141C9915094}"/>
    <cellStyle name="rf3" xfId="6321" xr:uid="{D5B012AA-9F0C-4FBE-9EFE-160CA1A20E5A}"/>
    <cellStyle name="rf3 2" xfId="10431" xr:uid="{45D7D5A0-C91D-4D3F-A346-A02DE8C4B5B7}"/>
    <cellStyle name="rf3 3" xfId="10446" xr:uid="{4BDD242A-8C0C-4980-9240-02F62A320C96}"/>
    <cellStyle name="rf3 4" xfId="10294" xr:uid="{ADEE51BD-4957-4C66-BD46-98B4F67C52C0}"/>
    <cellStyle name="rf30" xfId="6322" xr:uid="{368F80FA-65DC-453A-B1A2-4A8F8674B108}"/>
    <cellStyle name="rf30 2" xfId="10483" xr:uid="{84C1963E-0061-4E8B-B993-CB37519F2F10}"/>
    <cellStyle name="rf30 2 2" xfId="10358" xr:uid="{0D72AC1E-6D74-46B9-B8A0-441B0909C8AC}"/>
    <cellStyle name="rf30 2 2 2" xfId="10499" xr:uid="{39C32939-8BFA-4A07-B8C1-DF914E4FB268}"/>
    <cellStyle name="rf30 2 3" xfId="10365" xr:uid="{4FC3CD3C-BBBF-42E5-900A-6E5A2454D499}"/>
    <cellStyle name="rf30 2 3 2" xfId="10319" xr:uid="{A9DF31E9-29E9-42CD-8481-7F2F34D655E0}"/>
    <cellStyle name="rf30 2 4" xfId="10488" xr:uid="{71374BC4-B05A-40A1-8ADE-0D1A67BC5ABC}"/>
    <cellStyle name="rf30 3" xfId="10529" xr:uid="{1E930CD2-C6B1-4884-8A86-17AEBD09B445}"/>
    <cellStyle name="rf30 3 2" xfId="10349" xr:uid="{DD95D4CB-724F-453B-BC0C-D785779E3043}"/>
    <cellStyle name="rf30 3 2 2" xfId="11932" xr:uid="{C1821A25-37A5-48D4-8A2C-0F13521BA1FA}"/>
    <cellStyle name="rf30 3 2 2 2" xfId="15510" xr:uid="{B48F5776-4EE0-464C-ACB8-084218C95579}"/>
    <cellStyle name="rf30 3 2 2 3" xfId="19037" xr:uid="{81B2E1E5-8617-4099-9FB7-80E36A8CBB0A}"/>
    <cellStyle name="rf30 3 2 3" xfId="14106" xr:uid="{A36F1CC0-FAD5-43EC-AEF0-FBB62E5650D1}"/>
    <cellStyle name="rf30 3 2 4" xfId="17633" xr:uid="{F3A6CEF6-CA69-49B0-A97A-48DC56075652}"/>
    <cellStyle name="rf30 3 3" xfId="12041" xr:uid="{BCC28EE0-F1F3-4565-A496-D01849D27DE9}"/>
    <cellStyle name="rf30 3 3 2" xfId="15619" xr:uid="{CD7B347F-8DC0-4880-BA3B-F8CE2B512620}"/>
    <cellStyle name="rf30 3 3 3" xfId="19146" xr:uid="{DD2C1A71-522C-4AC9-AD40-BF4C2CE4A43F}"/>
    <cellStyle name="rf30 3 4" xfId="14211" xr:uid="{CE091B0A-05F9-4257-845E-414E67EAE785}"/>
    <cellStyle name="rf30 3 5" xfId="17738" xr:uid="{6F7B68C4-201A-4F05-A333-08068E4FE425}"/>
    <cellStyle name="rf30 4" xfId="10556" xr:uid="{9B4AB5AD-E1A8-46EE-B3B1-F91A69F955B7}"/>
    <cellStyle name="rf30 4 2" xfId="12057" xr:uid="{512E5913-AD06-4F5C-B3F5-31A117E07FD8}"/>
    <cellStyle name="rf30 4 2 2" xfId="15635" xr:uid="{DB6EC6B0-E136-4A04-991F-1B53F25A87FB}"/>
    <cellStyle name="rf30 4 2 3" xfId="19162" xr:uid="{E9487B2B-0B23-4BE8-9EFC-C9C046C6C531}"/>
    <cellStyle name="rf30 4 3" xfId="14227" xr:uid="{68396EA1-FAD9-4737-8E88-253023224CC8}"/>
    <cellStyle name="rf30 4 4" xfId="17754" xr:uid="{34104CD6-CDFA-433E-9BB5-223EF5170770}"/>
    <cellStyle name="rf30 5" xfId="10403" xr:uid="{CF2959B7-4D2C-41EA-86D9-2645505FB960}"/>
    <cellStyle name="rf30 5 2" xfId="11965" xr:uid="{BF17EFD2-FD5A-4C9B-8F3B-A5B16E80C659}"/>
    <cellStyle name="rf30 5 2 2" xfId="15543" xr:uid="{4E342226-8246-41F8-AAC1-6A3745825A5D}"/>
    <cellStyle name="rf30 5 2 3" xfId="19070" xr:uid="{FC9881BD-8957-49B4-85A2-15D23A281177}"/>
    <cellStyle name="rf30 5 3" xfId="14137" xr:uid="{3F9EBBC4-1541-47EF-885C-3A671B771044}"/>
    <cellStyle name="rf30 5 4" xfId="17664" xr:uid="{80CF6F2C-CC00-421B-8DF3-6F10DA70BCB1}"/>
    <cellStyle name="rf30 6" xfId="10555" xr:uid="{5E603067-FFDA-4D9C-84D4-60656912751E}"/>
    <cellStyle name="rf30 6 2" xfId="12056" xr:uid="{F0782F99-CB0A-42F8-8456-758C586BDC93}"/>
    <cellStyle name="rf30 6 2 2" xfId="15634" xr:uid="{053EF77A-227C-42D3-8B4D-F8A2FD2E2309}"/>
    <cellStyle name="rf30 6 2 3" xfId="19161" xr:uid="{FC77C9AB-02ED-45FE-AE99-4CE3CCB683AC}"/>
    <cellStyle name="rf30 6 3" xfId="14226" xr:uid="{04F1F2B4-E759-40EF-959A-025D1AA09D92}"/>
    <cellStyle name="rf30 6 4" xfId="17753" xr:uid="{C49430D1-ED0D-43C0-9CB5-A23A4A3F27DD}"/>
    <cellStyle name="rf30 7" xfId="10575" xr:uid="{3DEDD093-97F3-40B2-A049-7A77F16594DF}"/>
    <cellStyle name="rf31" xfId="6323" xr:uid="{47F56334-6D56-4F98-A1D0-B86E611E32F5}"/>
    <cellStyle name="rf4" xfId="6324" xr:uid="{643CAF99-7747-49C4-A32B-14456C3B3A54}"/>
    <cellStyle name="rf4 2" xfId="10461" xr:uid="{C9ECABFB-703A-4A58-92DD-4FF9136F4E97}"/>
    <cellStyle name="rf4 3" xfId="10573" xr:uid="{E6FD6F91-1EAD-4F75-8426-1896B315040F}"/>
    <cellStyle name="rf4 4" xfId="10498" xr:uid="{2891A416-EA91-4499-9809-39333CE93476}"/>
    <cellStyle name="rf5" xfId="6325" xr:uid="{89F6A7A3-D214-490F-BAA5-C3CB0EB5FEE2}"/>
    <cellStyle name="rf5 2" xfId="10552" xr:uid="{5A72505E-0661-46B0-B663-423308A88D66}"/>
    <cellStyle name="rf5 3" xfId="10426" xr:uid="{59E3DBA5-320C-4881-AEA1-FF956D51EF6D}"/>
    <cellStyle name="rf5 4" xfId="10467" xr:uid="{CDC94147-3EB6-4B25-85E0-205DDC2B60F6}"/>
    <cellStyle name="rf6" xfId="6326" xr:uid="{DA3E57ED-4CBB-4E19-985E-BA7633C96B5C}"/>
    <cellStyle name="rf6 2" xfId="10545" xr:uid="{713ADCD8-B9A2-46CD-9957-49C69AB2D14D}"/>
    <cellStyle name="rf6 3" xfId="10491" xr:uid="{3343D83D-274A-412B-BDC1-CE49831FC1DD}"/>
    <cellStyle name="rf6 4" xfId="10484" xr:uid="{80B5DEB2-E4BE-450C-B4F6-C2EF786A59BA}"/>
    <cellStyle name="rf7" xfId="6327" xr:uid="{2D28A1A1-2C2F-499B-AAA3-DCDABA6B43E3}"/>
    <cellStyle name="rf7 2" xfId="10490" xr:uid="{A402FCB8-DC9D-40CF-ACC3-A1A41EE35550}"/>
    <cellStyle name="rf7 3" xfId="10327" xr:uid="{AA7497EC-FE1E-49A7-A02B-A9C31A11D81A}"/>
    <cellStyle name="rf7 4" xfId="10503" xr:uid="{65FA7436-F9A3-408E-AF2A-AE4CA4973478}"/>
    <cellStyle name="rf8" xfId="6328" xr:uid="{BED01203-1A6C-4543-A4C0-FB015A9512DA}"/>
    <cellStyle name="rf8 2" xfId="10344" xr:uid="{120659AF-28CA-46BD-A8C7-901A7C3A58E5}"/>
    <cellStyle name="rf8 3" xfId="10547" xr:uid="{EF9691AE-6829-4411-A4F6-4207AAC9403E}"/>
    <cellStyle name="rf8 4" xfId="10549" xr:uid="{B0D0F70A-10F8-4BE7-8162-6007C0DDCDA1}"/>
    <cellStyle name="rf9" xfId="6329" xr:uid="{D4479E54-7806-47A7-94C9-5A58EF830AE2}"/>
    <cellStyle name="rf9 2" xfId="10370" xr:uid="{0A6B17D1-A998-40A3-B002-5DCC531FDF3F}"/>
    <cellStyle name="rf9 3" xfId="10400" xr:uid="{A8646F9B-A063-4671-8809-561952A1473A}"/>
    <cellStyle name="rf9 4" xfId="10404" xr:uid="{46C5D66E-0848-4AAD-8EA7-29A5BDB7234D}"/>
    <cellStyle name="Section Header" xfId="746" xr:uid="{30C7118D-6DF5-4730-89CF-D18F7DDB4045}"/>
    <cellStyle name="Section Total Label" xfId="747" xr:uid="{D6E8A791-D08A-4D29-837D-53C4D33D4492}"/>
    <cellStyle name="Section Total Pct" xfId="748" xr:uid="{AA6582DE-FAD1-4A07-95A1-BF7542B643F0}"/>
    <cellStyle name="Single Line Title" xfId="749" xr:uid="{8D1459ED-81CE-4A20-A284-8C60A92DADB7}"/>
    <cellStyle name="StyleName1" xfId="6914" xr:uid="{2B575FEF-A91C-4357-A86D-AD208DB6DD57}"/>
    <cellStyle name="StyleName2" xfId="7123" xr:uid="{65990A75-99BB-41DE-BABE-76260D79A972}"/>
    <cellStyle name="StyleName3" xfId="7122" xr:uid="{E2E4AD64-45C0-4941-8737-AED0F18540EF}"/>
    <cellStyle name="StyleName4" xfId="7121" xr:uid="{E1522F74-D3DD-4C4F-8301-E9F58698D9A4}"/>
    <cellStyle name="StyleName5" xfId="7467" xr:uid="{73414E8F-6A1E-4C8E-B819-FBA7325DB663}"/>
    <cellStyle name="StyleName6" xfId="7516" xr:uid="{3B77EE61-769C-4002-8EA1-1050ABAACB44}"/>
    <cellStyle name="StyleName7" xfId="7120" xr:uid="{C3443345-AA8D-4760-9594-ECDA71C0A34B}"/>
    <cellStyle name="StyleName8" xfId="6936" xr:uid="{5D02E8BF-D03B-43C0-9738-08F5A159873F}"/>
    <cellStyle name="Sub-Section Header" xfId="750" xr:uid="{F7A0A579-AF83-4158-AC0C-370C248E4FAE}"/>
    <cellStyle name="Tab Hdr Right" xfId="751" xr:uid="{0DD8C331-E96B-4247-91A9-DCB05B5C2E45}"/>
    <cellStyle name="Tickmark" xfId="7098" xr:uid="{F0E00ACF-017D-49D1-9D86-39EF7E2A544B}"/>
    <cellStyle name="Title" xfId="4062" builtinId="15" customBuiltin="1"/>
    <cellStyle name="Title 2" xfId="139" xr:uid="{0ACCAEC2-F0DA-4C3E-BD35-6C9BDA1842F5}"/>
    <cellStyle name="Title 2 2" xfId="752" xr:uid="{40FBC2C3-4C1B-4AC4-A21F-371BF7D1B4A7}"/>
    <cellStyle name="Title 2 2 2" xfId="20035" xr:uid="{E9311CB6-1314-4EFD-A9E1-14C522B7259D}"/>
    <cellStyle name="Title 2 3" xfId="10240" xr:uid="{6409FF68-9B24-4C62-990E-A48892407B5D}"/>
    <cellStyle name="Title 3" xfId="332" xr:uid="{533FC0F8-4B0E-4790-A6DA-CC3C1A8434A8}"/>
    <cellStyle name="Title 3 2" xfId="754" xr:uid="{EE817D90-437D-4827-A8E1-0CB47DE8CA57}"/>
    <cellStyle name="Title 3 2 2" xfId="10186" xr:uid="{39196E5B-6F8E-452D-B81E-7F118839FBA5}"/>
    <cellStyle name="Title 3 2 3" xfId="20037" xr:uid="{D735B2F5-F32B-4E3E-B13F-BD8DBC46DBB1}"/>
    <cellStyle name="Title 3 3" xfId="755" xr:uid="{2F4378CD-6BB2-470D-8185-829A3A39FEFE}"/>
    <cellStyle name="Title 3 3 2" xfId="10185" xr:uid="{F3971AF3-0113-4788-BDC0-54DB161ACA51}"/>
    <cellStyle name="Title 3 4" xfId="753" xr:uid="{25A7CDDA-C704-410B-B692-6C4AC915F77C}"/>
    <cellStyle name="Title 3 5" xfId="20036" xr:uid="{C2DB4C47-FB31-4961-BF6B-8C1624ADBEFA}"/>
    <cellStyle name="Title 4" xfId="318" xr:uid="{DF296743-96A3-4CCE-AF52-3A14BA066059}"/>
    <cellStyle name="Title 4 2" xfId="9222" xr:uid="{976F1B5C-17F5-46AA-8C61-42B6B550A968}"/>
    <cellStyle name="Title 4 3" xfId="20038" xr:uid="{0CE20CDA-47E1-4C91-9873-A247C7D94EA7}"/>
    <cellStyle name="Title 5" xfId="10595" xr:uid="{6A089A06-FB3C-4A8C-8E45-383C29AA267A}"/>
    <cellStyle name="Total" xfId="3978" builtinId="25" customBuiltin="1"/>
    <cellStyle name="Total 10" xfId="8146" xr:uid="{9BB3E469-0EF7-42B0-81B5-402AEA17A8AB}"/>
    <cellStyle name="Total 10 2" xfId="8147" xr:uid="{547B7D02-8B86-4141-B9EA-4C64091451FE}"/>
    <cellStyle name="Total 10 3" xfId="8148" xr:uid="{294F6C89-6729-4F13-9F65-13A8B63C9F79}"/>
    <cellStyle name="Total 11" xfId="8149" xr:uid="{4AB34812-B04F-4BAF-B17E-25D3AAE450C2}"/>
    <cellStyle name="Total 11 2" xfId="8150" xr:uid="{39CCA7ED-470A-4483-B417-A61BDE8849E2}"/>
    <cellStyle name="Total 11 3" xfId="8151" xr:uid="{B4581CA4-917D-4EAB-979B-7D3A6407FE9C}"/>
    <cellStyle name="Total 12" xfId="8152" xr:uid="{3AFEBF03-9203-47F1-A8F1-C9516F0D6C77}"/>
    <cellStyle name="Total 12 2" xfId="8153" xr:uid="{C20B77B0-DD11-404B-91D3-E151C4D8F957}"/>
    <cellStyle name="Total 12 3" xfId="8154" xr:uid="{BDF17ED2-BCAD-4FCA-B391-3C5AB01FAFCF}"/>
    <cellStyle name="Total 13" xfId="8155" xr:uid="{2B416BD4-F195-4B4F-9AD1-053B443780F5}"/>
    <cellStyle name="Total 13 2" xfId="8156" xr:uid="{975F9E7C-02D0-4200-B7CF-2FB66C168DA2}"/>
    <cellStyle name="Total 13 3" xfId="8157" xr:uid="{2E2A5D84-26FD-4FD2-ABA6-3FE6CCB391C8}"/>
    <cellStyle name="Total 14" xfId="8158" xr:uid="{48454372-3E7D-4884-A113-B0270FDEFAB2}"/>
    <cellStyle name="Total 14 2" xfId="8159" xr:uid="{46561A7D-DC70-481D-A782-5A5CE9B18158}"/>
    <cellStyle name="Total 14 3" xfId="8160" xr:uid="{2F90DCBB-0A97-4A21-A7F4-7C08694685A9}"/>
    <cellStyle name="Total 15" xfId="8161" xr:uid="{7078ED9B-CEE4-417F-9A42-B533DDBBD881}"/>
    <cellStyle name="Total 16" xfId="8162" xr:uid="{E9671225-45FD-484D-AACA-D397FBB331B2}"/>
    <cellStyle name="Total 17" xfId="8163" xr:uid="{900504EA-B158-4757-860F-16F9FE57E01B}"/>
    <cellStyle name="Total 18" xfId="8164" xr:uid="{390396B8-D39C-4509-A983-CF177981D5FA}"/>
    <cellStyle name="Total 19" xfId="8145" xr:uid="{4FD2BA1C-73E6-4312-8F60-D2AA396C7075}"/>
    <cellStyle name="Total 19 2" xfId="8310" xr:uid="{38032946-85AD-4D0D-A8A3-57DE618E4540}"/>
    <cellStyle name="Total 2" xfId="113" xr:uid="{9161489E-276C-4150-B0AD-90ED17DADEF4}"/>
    <cellStyle name="Total 2 2" xfId="756" xr:uid="{4295592C-B03B-4DCD-96C0-142053D22793}"/>
    <cellStyle name="Total 2 2 10" xfId="24019" xr:uid="{48532FBF-0570-4852-AA0A-372B42216737}"/>
    <cellStyle name="Total 2 2 10 2" xfId="26878" xr:uid="{8918644B-6DCE-4817-8266-8B5772FFB183}"/>
    <cellStyle name="Total 2 2 10 2 2" xfId="35969" xr:uid="{3507344F-401C-4518-A0DF-075F1E7D9056}"/>
    <cellStyle name="Total 2 2 10 3" xfId="32518" xr:uid="{00403876-D1FB-4325-8764-225D94A239BA}"/>
    <cellStyle name="Total 2 2 10 4" xfId="42201" xr:uid="{49E53C21-8921-48AA-9357-87987988F30B}"/>
    <cellStyle name="Total 2 2 11" xfId="21017" xr:uid="{7B0B3092-B083-49C5-B0BE-1FE150DFD2DF}"/>
    <cellStyle name="Total 2 2 11 2" xfId="28890" xr:uid="{04E9C3CB-1F66-4B78-A8E2-D6ECE6676875}"/>
    <cellStyle name="Total 2 2 11 3" xfId="42352" xr:uid="{B7FFF4EE-6C22-408B-A5A8-521DA1B62F12}"/>
    <cellStyle name="Total 2 2 12" xfId="21127" xr:uid="{238DE103-D25E-4728-BF99-063C2B8C3106}"/>
    <cellStyle name="Total 2 2 12 2" xfId="29019" xr:uid="{C4057F24-F189-4EC0-AF47-751C163F77EB}"/>
    <cellStyle name="Total 2 2 13" xfId="27031" xr:uid="{C88D12B5-C3AC-45BB-8CCE-1B4A2FC553E9}"/>
    <cellStyle name="Total 2 2 14" xfId="36128" xr:uid="{D2FD25AD-982E-47ED-A471-9DE52AC988B3}"/>
    <cellStyle name="Total 2 2 15" xfId="36283" xr:uid="{785E73C6-2F96-4125-AE75-0F672C8002F0}"/>
    <cellStyle name="Total 2 2 16" xfId="6574" xr:uid="{EEF811B5-87FC-4B47-BA3F-B2CEAA6ED855}"/>
    <cellStyle name="Total 2 2 2" xfId="8167" xr:uid="{7BF0AB5B-4FEE-4A95-99AA-1C8C623D77B6}"/>
    <cellStyle name="Total 2 2 2 10" xfId="27298" xr:uid="{8BE55DB2-3C8E-4746-8FB5-7AD59B544D2A}"/>
    <cellStyle name="Total 2 2 2 11" xfId="42125" xr:uid="{6EFF9E01-0FF7-4232-8D60-5CA3C3658370}"/>
    <cellStyle name="Total 2 2 2 12" xfId="20090" xr:uid="{97AAFCA6-E55A-4DD1-A412-842CCDEB1CC1}"/>
    <cellStyle name="Total 2 2 2 2" xfId="20607" xr:uid="{35859B27-0343-486D-BC81-4275FEADD757}"/>
    <cellStyle name="Total 2 2 2 2 2" xfId="23570" xr:uid="{5D0BCDAF-7F4E-4908-9466-E0A4EB76EBF5}"/>
    <cellStyle name="Total 2 2 2 2 2 2" xfId="26118" xr:uid="{22BDC369-9BA9-45D8-A5A7-ED443F4FA102}"/>
    <cellStyle name="Total 2 2 2 2 2 2 2" xfId="26967" xr:uid="{941CC596-4CB4-4B15-8EEB-EE58BA2ED7B7}"/>
    <cellStyle name="Total 2 2 2 2 2 2 2 2" xfId="36058" xr:uid="{1C3C903C-BAAE-4272-820B-7F9572CD81AE}"/>
    <cellStyle name="Total 2 2 2 2 2 2 3" xfId="35098" xr:uid="{DABD259D-1D3E-4B74-92E3-100EC03208D4}"/>
    <cellStyle name="Total 2 2 2 2 2 3" xfId="26831" xr:uid="{30CBFBC7-D7C5-467C-9F74-3ABEA70CFD5C}"/>
    <cellStyle name="Total 2 2 2 2 2 3 2" xfId="35922" xr:uid="{CFDC7695-FCDB-4238-9419-5CD5446B1830}"/>
    <cellStyle name="Total 2 2 2 2 2 4" xfId="31903" xr:uid="{93968FF4-4FBE-42F1-88A8-75827828ACF8}"/>
    <cellStyle name="Total 2 2 2 2 2 5" xfId="42233" xr:uid="{6D70B493-AC84-48F7-A548-BAF2A231F192}"/>
    <cellStyle name="Total 2 2 2 2 3" xfId="24533" xr:uid="{3E07CAEC-A19E-4793-B67F-3631970DAB72}"/>
    <cellStyle name="Total 2 2 2 2 3 2" xfId="26891" xr:uid="{8B4CA6A1-DB1E-46FD-98EE-DBE7A3F21184}"/>
    <cellStyle name="Total 2 2 2 2 3 2 2" xfId="35982" xr:uid="{7874BAD3-9EE4-4EA7-89C3-95F560B72D69}"/>
    <cellStyle name="Total 2 2 2 2 3 3" xfId="33095" xr:uid="{66C0C802-8C3E-41FC-AD9F-9ED53CAF58C7}"/>
    <cellStyle name="Total 2 2 2 2 3 4" xfId="42305" xr:uid="{2B67C8E6-E1DD-4C3F-BA18-C734ABF6FF87}"/>
    <cellStyle name="Total 2 2 2 2 4" xfId="22094" xr:uid="{7A47F45F-74D9-4F2D-AB51-992FF8F80E92}"/>
    <cellStyle name="Total 2 2 2 2 4 2" xfId="30116" xr:uid="{F0BCF95B-8F60-4086-9ED0-1BBFA7FF4248}"/>
    <cellStyle name="Total 2 2 2 2 4 3" xfId="42381" xr:uid="{0A763C25-2C0F-4E44-8FC4-C8CE75F6DC9E}"/>
    <cellStyle name="Total 2 2 2 2 5" xfId="26755" xr:uid="{47C2E4C6-9515-4E7F-B582-AB20CB1E66DB}"/>
    <cellStyle name="Total 2 2 2 2 5 2" xfId="35846" xr:uid="{2FF5F8C9-DE9E-47A4-A192-88078214FBFB}"/>
    <cellStyle name="Total 2 2 2 2 6" xfId="28177" xr:uid="{58CCC8DD-6C46-4146-AA9A-41009435B095}"/>
    <cellStyle name="Total 2 2 2 2 7" xfId="42153" xr:uid="{FD6344E9-0B43-4FF7-94C8-74BBA5F5518F}"/>
    <cellStyle name="Total 2 2 2 3" xfId="20984" xr:uid="{3EBF926E-BF89-4271-B5A6-62C10EE0D8CC}"/>
    <cellStyle name="Total 2 2 2 3 2" xfId="23992" xr:uid="{CB30AB98-12F9-408A-890C-EF6FDBFC90D5}"/>
    <cellStyle name="Total 2 2 2 3 2 2" xfId="26714" xr:uid="{57D9231E-3050-4675-BC31-2E0E47F3F38F}"/>
    <cellStyle name="Total 2 2 2 3 2 2 2" xfId="27002" xr:uid="{5FC3A08B-70D6-4ED0-94DF-956D98A48A25}"/>
    <cellStyle name="Total 2 2 2 3 2 2 2 2" xfId="36093" xr:uid="{B3917DF1-7ED6-40F2-8DE4-306EB52BC685}"/>
    <cellStyle name="Total 2 2 2 3 2 2 3" xfId="35805" xr:uid="{44EF3242-130F-4AAF-BB15-799284FDE598}"/>
    <cellStyle name="Total 2 2 2 3 2 3" xfId="26866" xr:uid="{DBF064FF-9F7C-49E4-933C-9A60574495C7}"/>
    <cellStyle name="Total 2 2 2 3 2 3 2" xfId="35957" xr:uid="{6FBCB8C9-6FE3-4744-92B5-24DFB94B8CF5}"/>
    <cellStyle name="Total 2 2 2 3 2 4" xfId="32489" xr:uid="{BD90F58B-400D-4728-9A62-F708B8FC5A87}"/>
    <cellStyle name="Total 2 2 2 3 2 5" xfId="42268" xr:uid="{C5AD1FF9-9890-4A27-84A5-4D4312EB7658}"/>
    <cellStyle name="Total 2 2 2 3 3" xfId="24984" xr:uid="{A32AE9E8-E592-48C1-BC3D-21018FF0BDD0}"/>
    <cellStyle name="Total 2 2 2 3 3 2" xfId="26926" xr:uid="{3103FFB0-3D6F-4096-8936-D344DCF05D5C}"/>
    <cellStyle name="Total 2 2 2 3 3 2 2" xfId="36017" xr:uid="{549FBA21-62BC-4451-B585-7F062794F1E9}"/>
    <cellStyle name="Total 2 2 2 3 3 3" xfId="33771" xr:uid="{9849648F-9CF2-4289-BD06-7A4AD094B445}"/>
    <cellStyle name="Total 2 2 2 3 3 4" xfId="42340" xr:uid="{D3980C4C-786D-410F-91FA-FC9B5B356879}"/>
    <cellStyle name="Total 2 2 2 3 4" xfId="22688" xr:uid="{F378DA66-76FF-4429-B1E2-3DA6318302B9}"/>
    <cellStyle name="Total 2 2 2 3 4 2" xfId="30820" xr:uid="{7BBA36CA-5826-46A6-B62D-6D861DF76609}"/>
    <cellStyle name="Total 2 2 2 3 4 3" xfId="42416" xr:uid="{727AA8B7-445B-4FBD-80A2-9A0FC835E366}"/>
    <cellStyle name="Total 2 2 2 3 5" xfId="26790" xr:uid="{9DC7DB5A-175E-45B8-999E-CC7661404F27}"/>
    <cellStyle name="Total 2 2 2 3 5 2" xfId="35881" xr:uid="{F19932EF-178E-46EE-9C25-8C6F28DFE0A6}"/>
    <cellStyle name="Total 2 2 2 3 6" xfId="28857" xr:uid="{DA1BCA32-FF0F-44CB-826F-F6532081CE49}"/>
    <cellStyle name="Total 2 2 2 3 7" xfId="42188" xr:uid="{D0007491-DEAD-47C5-8FBF-B617A54660F7}"/>
    <cellStyle name="Total 2 2 2 4" xfId="20737" xr:uid="{6821A228-6CEA-43E8-A22B-1C2812CA1A9F}"/>
    <cellStyle name="Total 2 2 2 4 2" xfId="23717" xr:uid="{1E26A596-2520-4554-B618-72507FC07B08}"/>
    <cellStyle name="Total 2 2 2 4 2 2" xfId="26344" xr:uid="{64FDCAD9-B971-48DA-B160-97A2BBEEB3ED}"/>
    <cellStyle name="Total 2 2 2 4 2 2 2" xfId="26970" xr:uid="{0BBE30FC-8E06-4A1C-933E-116D37E3A636}"/>
    <cellStyle name="Total 2 2 2 4 2 2 2 2" xfId="36061" xr:uid="{E10C1427-61A2-4A3F-B8B0-126B9804EBC5}"/>
    <cellStyle name="Total 2 2 2 4 2 2 3" xfId="35388" xr:uid="{76B719AB-1093-40FE-BB06-31CEFE010D3F}"/>
    <cellStyle name="Total 2 2 2 4 2 3" xfId="26834" xr:uid="{752B68B6-3EE4-47AD-9911-8D14EB92EC9B}"/>
    <cellStyle name="Total 2 2 2 4 2 3 2" xfId="35925" xr:uid="{9C6415A4-DB12-4390-B533-CA2EBC0D4E38}"/>
    <cellStyle name="Total 2 2 2 4 2 4" xfId="32129" xr:uid="{589C9A04-89B7-48BE-82B1-8D5D7F11B9EE}"/>
    <cellStyle name="Total 2 2 2 4 2 5" xfId="42236" xr:uid="{2325240E-7498-45C0-B04F-8E96BD752295}"/>
    <cellStyle name="Total 2 2 2 4 3" xfId="24683" xr:uid="{079B27A7-1AF4-4BCC-82E0-4A02D175E327}"/>
    <cellStyle name="Total 2 2 2 4 3 2" xfId="26894" xr:uid="{FDF89A60-EA44-4DF2-8C94-0E6B57AD943A}"/>
    <cellStyle name="Total 2 2 2 4 3 2 2" xfId="35985" xr:uid="{E670532D-4A73-4847-9EC6-2A4A9C94F2C6}"/>
    <cellStyle name="Total 2 2 2 4 3 3" xfId="33367" xr:uid="{B08434AC-0BD9-4D23-9CCB-4B698098F9A6}"/>
    <cellStyle name="Total 2 2 2 4 3 4" xfId="42308" xr:uid="{7DD414C3-BB58-496B-BEA1-174695A184C3}"/>
    <cellStyle name="Total 2 2 2 4 4" xfId="22329" xr:uid="{4956051B-A448-4AD6-A7EC-55028379DC70}"/>
    <cellStyle name="Total 2 2 2 4 4 2" xfId="30414" xr:uid="{61B406C1-E42B-4A1D-90C5-8590DE7DA373}"/>
    <cellStyle name="Total 2 2 2 4 4 3" xfId="42384" xr:uid="{C4F4020D-1700-4BC1-810D-B117AE7AFFA7}"/>
    <cellStyle name="Total 2 2 2 4 5" xfId="26758" xr:uid="{9A97C74C-51B5-42ED-9E65-CB700F8D6E90}"/>
    <cellStyle name="Total 2 2 2 4 5 2" xfId="35849" xr:uid="{58A11E2F-CE87-4338-9D4C-FC2D1AA15637}"/>
    <cellStyle name="Total 2 2 2 4 6" xfId="28448" xr:uid="{DC880D24-FD7D-427B-8EE2-B20C0121BF5B}"/>
    <cellStyle name="Total 2 2 2 4 7" xfId="42156" xr:uid="{B31F5A79-5114-40B9-B4CC-C5EFCD1CEF9F}"/>
    <cellStyle name="Total 2 2 2 5" xfId="20419" xr:uid="{A9CE7095-A576-439D-A1E2-41FD2138F939}"/>
    <cellStyle name="Total 2 2 2 5 2" xfId="23310" xr:uid="{9C614F52-55C5-4384-8BE5-10221388FB38}"/>
    <cellStyle name="Total 2 2 2 5 2 2" xfId="26819" xr:uid="{DBE0EE1A-8C3B-4064-9073-3143A0109059}"/>
    <cellStyle name="Total 2 2 2 5 2 2 2" xfId="35910" xr:uid="{61602401-D318-4EBB-9F8F-B791D0A453BB}"/>
    <cellStyle name="Total 2 2 2 5 2 3" xfId="31638" xr:uid="{1619ABD6-A415-4E0A-BD46-0F9F27099DCD}"/>
    <cellStyle name="Total 2 2 2 5 2 4" xfId="42221" xr:uid="{3EFEB282-DD39-4D0B-8DFD-B8D8A0E622AB}"/>
    <cellStyle name="Total 2 2 2 5 3" xfId="25851" xr:uid="{80D9EB03-9F49-4CC1-AC21-0D2FC17FD227}"/>
    <cellStyle name="Total 2 2 2 5 3 2" xfId="26955" xr:uid="{C07A114E-E867-4721-A707-6BDF503EBC26}"/>
    <cellStyle name="Total 2 2 2 5 3 2 2" xfId="36046" xr:uid="{9AC397A8-D4F2-4214-B1B6-AE5F5EC41EE7}"/>
    <cellStyle name="Total 2 2 2 5 3 3" xfId="34807" xr:uid="{968F236E-66E4-4190-93A0-21D612A35023}"/>
    <cellStyle name="Total 2 2 2 5 3 4" xfId="42293" xr:uid="{6FBD7BF7-01FF-4AD9-9EC3-08BF57BA4660}"/>
    <cellStyle name="Total 2 2 2 5 4" xfId="21829" xr:uid="{9BB12D2F-D933-4ED1-8F62-5A13F792C163}"/>
    <cellStyle name="Total 2 2 2 5 4 2" xfId="29818" xr:uid="{9BF21743-411D-40E7-98F1-BF61D09AF440}"/>
    <cellStyle name="Total 2 2 2 5 4 3" xfId="42369" xr:uid="{FFBC9FC6-6637-4BD9-B944-98B5AAFB5A08}"/>
    <cellStyle name="Total 2 2 2 5 5" xfId="26743" xr:uid="{08A028A6-ADC9-48F3-8AAF-7EB2D57C0CD2}"/>
    <cellStyle name="Total 2 2 2 5 5 2" xfId="35834" xr:uid="{AA93D69B-51EF-4DDF-BD66-EA5BB55E304B}"/>
    <cellStyle name="Total 2 2 2 5 6" xfId="27883" xr:uid="{40EF942C-1849-4CB0-B4BA-945656723244}"/>
    <cellStyle name="Total 2 2 2 5 7" xfId="42141" xr:uid="{B0C2AE84-B52C-47D1-850B-0F0EB12BBC96}"/>
    <cellStyle name="Total 2 2 2 6" xfId="22889" xr:uid="{3B49E816-B009-44D1-A106-48A7E728DAF3}"/>
    <cellStyle name="Total 2 2 2 6 2" xfId="25281" xr:uid="{504F0AB0-74DF-4CB0-9FAE-ED93205952E7}"/>
    <cellStyle name="Total 2 2 2 6 2 2" xfId="26939" xr:uid="{5C4AA444-E374-48E1-868C-057DF2A31C85}"/>
    <cellStyle name="Total 2 2 2 6 2 2 2" xfId="36030" xr:uid="{BB1F150E-FFE7-4C01-A797-BE99B66975A8}"/>
    <cellStyle name="Total 2 2 2 6 2 3" xfId="34098" xr:uid="{FEFEBF53-E9B4-4D51-BC50-15E804612C0A}"/>
    <cellStyle name="Total 2 2 2 6 3" xfId="26803" xr:uid="{7F8AF353-12F5-4D7D-8F2D-8977AA97030B}"/>
    <cellStyle name="Total 2 2 2 6 3 2" xfId="35894" xr:uid="{8830017E-995B-41EC-A216-FCD7935B8D97}"/>
    <cellStyle name="Total 2 2 2 6 4" xfId="31107" xr:uid="{825A0CD9-698A-4181-ACEF-FC2BD13055C8}"/>
    <cellStyle name="Total 2 2 2 6 5" xfId="42205" xr:uid="{5E76FA09-16A2-4CE7-BD56-CA4940720983}"/>
    <cellStyle name="Total 2 2 2 7" xfId="24265" xr:uid="{79159F68-D2A3-436D-AC7B-F34F28937744}"/>
    <cellStyle name="Total 2 2 2 7 2" xfId="26879" xr:uid="{F9349CCD-08F1-4B77-A928-6636C383DA70}"/>
    <cellStyle name="Total 2 2 2 7 2 2" xfId="35970" xr:uid="{37D836D6-60E2-4CA6-AD63-324BD5A919C2}"/>
    <cellStyle name="Total 2 2 2 7 3" xfId="32810" xr:uid="{63BF0FEB-EF84-481A-B1A7-30DEA07AE53C}"/>
    <cellStyle name="Total 2 2 2 7 4" xfId="42277" xr:uid="{AEF0FD87-53F2-4127-805E-737951838DBF}"/>
    <cellStyle name="Total 2 2 2 8" xfId="21292" xr:uid="{76E8CD24-34BE-479C-9AB2-28D13511ADE5}"/>
    <cellStyle name="Total 2 2 2 8 2" xfId="29211" xr:uid="{B608B156-C189-4C07-B729-0897CF41FB49}"/>
    <cellStyle name="Total 2 2 2 8 3" xfId="42353" xr:uid="{CD3FB988-7061-4481-9345-F81BC23FEEFA}"/>
    <cellStyle name="Total 2 2 2 9" xfId="26727" xr:uid="{370D87A7-514F-44A4-9F6F-67008AD4ACD1}"/>
    <cellStyle name="Total 2 2 2 9 2" xfId="35818" xr:uid="{9E9793F0-65FC-4AF9-8E68-2617D0B8E0A1}"/>
    <cellStyle name="Total 2 2 3" xfId="8168" xr:uid="{FF1E2344-32C3-4611-90E8-21E9D55DB9D4}"/>
    <cellStyle name="Total 2 2 3 10" xfId="27380" xr:uid="{FDAC6AF1-D273-4345-8103-30AF8F2DF9CB}"/>
    <cellStyle name="Total 2 2 3 11" xfId="42132" xr:uid="{8D5E366D-87BC-4D18-9DB2-B0FE68127297}"/>
    <cellStyle name="Total 2 2 3 12" xfId="20146" xr:uid="{6F041540-E84A-41BB-BC95-BA653A5755C2}"/>
    <cellStyle name="Total 2 2 3 2" xfId="20610" xr:uid="{F4FE2A7D-ACA7-4BA5-806C-383DD4A4E6A5}"/>
    <cellStyle name="Total 2 2 3 2 2" xfId="23572" xr:uid="{7A442726-47C3-403F-B7E6-57111BF1CFFE}"/>
    <cellStyle name="Total 2 2 3 2 2 2" xfId="26120" xr:uid="{E1FDB1C2-70DF-46B1-A4BF-C4F422D84A23}"/>
    <cellStyle name="Total 2 2 3 2 2 2 2" xfId="26969" xr:uid="{2CAA0912-43D2-4A4F-AC25-573974152898}"/>
    <cellStyle name="Total 2 2 3 2 2 2 2 2" xfId="36060" xr:uid="{33EEBFAA-E9BB-4A27-9FF2-6FBB09C07F2F}"/>
    <cellStyle name="Total 2 2 3 2 2 2 3" xfId="35100" xr:uid="{B479920F-CBB4-451C-9038-7C1C49C6159F}"/>
    <cellStyle name="Total 2 2 3 2 2 3" xfId="26833" xr:uid="{88F7249C-C2A6-4A0B-B68B-88EA28C3B6DD}"/>
    <cellStyle name="Total 2 2 3 2 2 3 2" xfId="35924" xr:uid="{420C1752-07D3-4F06-BAF6-C532CA8F7900}"/>
    <cellStyle name="Total 2 2 3 2 2 4" xfId="31905" xr:uid="{123B6269-8CF4-4C92-BD4F-D2AD8C3BE6E1}"/>
    <cellStyle name="Total 2 2 3 2 2 5" xfId="42235" xr:uid="{0B8AA2CE-618F-40A0-A6A4-7FCD1D63540B}"/>
    <cellStyle name="Total 2 2 3 2 3" xfId="24535" xr:uid="{62AB89ED-3123-4600-AA22-9225CFC58228}"/>
    <cellStyle name="Total 2 2 3 2 3 2" xfId="26893" xr:uid="{C8B32449-1706-4B11-81B9-16515D7D459D}"/>
    <cellStyle name="Total 2 2 3 2 3 2 2" xfId="35984" xr:uid="{EDE4828C-8557-4AE9-95C4-DB1583AE7DD0}"/>
    <cellStyle name="Total 2 2 3 2 3 3" xfId="33097" xr:uid="{9FC79DD6-610B-47E7-888D-B47395E8D79F}"/>
    <cellStyle name="Total 2 2 3 2 3 4" xfId="42307" xr:uid="{3592BF33-6574-4648-8CDA-30A3C3E3C6D6}"/>
    <cellStyle name="Total 2 2 3 2 4" xfId="22096" xr:uid="{AE6676B0-BCFB-43F7-86CC-1C0051A5D54A}"/>
    <cellStyle name="Total 2 2 3 2 4 2" xfId="30118" xr:uid="{58399104-E56D-4276-A8EB-76D81A5D6308}"/>
    <cellStyle name="Total 2 2 3 2 4 3" xfId="42383" xr:uid="{09B63484-8330-4A4B-A75E-13C0F5AEA3AA}"/>
    <cellStyle name="Total 2 2 3 2 5" xfId="26757" xr:uid="{093B34C0-7048-49E7-BDB8-2BDE9A59F1E1}"/>
    <cellStyle name="Total 2 2 3 2 5 2" xfId="35848" xr:uid="{5FA9C4F2-E778-4D4D-B2D3-0614050A9CE7}"/>
    <cellStyle name="Total 2 2 3 2 6" xfId="28179" xr:uid="{725C78E7-1239-4220-A08A-C8A30CB8C854}"/>
    <cellStyle name="Total 2 2 3 2 7" xfId="42155" xr:uid="{C2B56A33-F8C6-4099-8AAF-01E129B96A71}"/>
    <cellStyle name="Total 2 2 3 3" xfId="20983" xr:uid="{45A1D5E5-CEBF-4CB7-81F7-718ECB41127F}"/>
    <cellStyle name="Total 2 2 3 3 2" xfId="23991" xr:uid="{E2B24D0C-04BB-4D50-8E6A-8766037D5DF5}"/>
    <cellStyle name="Total 2 2 3 3 2 2" xfId="26713" xr:uid="{3129EB5C-BAD0-4A16-B729-495C36A840AA}"/>
    <cellStyle name="Total 2 2 3 3 2 2 2" xfId="27001" xr:uid="{979AB571-0A54-49DD-BDA4-7324FB968C71}"/>
    <cellStyle name="Total 2 2 3 3 2 2 2 2" xfId="36092" xr:uid="{6393C096-BB2C-4BA6-A003-1652BFBE40A5}"/>
    <cellStyle name="Total 2 2 3 3 2 2 3" xfId="35804" xr:uid="{DEFC1D18-9326-4253-936C-46C61ABDB166}"/>
    <cellStyle name="Total 2 2 3 3 2 3" xfId="26865" xr:uid="{7B550D85-38C3-429D-B214-E6728754AEDC}"/>
    <cellStyle name="Total 2 2 3 3 2 3 2" xfId="35956" xr:uid="{B42DA922-1912-4205-8E9C-71D60027DA18}"/>
    <cellStyle name="Total 2 2 3 3 2 4" xfId="32488" xr:uid="{6F6B806E-D53D-4BC5-855C-8A7731D56CB7}"/>
    <cellStyle name="Total 2 2 3 3 2 5" xfId="42267" xr:uid="{063EAC93-4CA8-4FC0-A0E4-6D0F4461B78C}"/>
    <cellStyle name="Total 2 2 3 3 3" xfId="24983" xr:uid="{9ECECB5B-F93F-40FD-B9AD-50300999F043}"/>
    <cellStyle name="Total 2 2 3 3 3 2" xfId="26925" xr:uid="{B9CB7A10-4454-483D-8DE6-24C0413D885B}"/>
    <cellStyle name="Total 2 2 3 3 3 2 2" xfId="36016" xr:uid="{5A5E7745-26CB-4D4B-B058-B8B75870CD86}"/>
    <cellStyle name="Total 2 2 3 3 3 3" xfId="33770" xr:uid="{92605998-0A5A-4D94-82A0-5DC0764D54EC}"/>
    <cellStyle name="Total 2 2 3 3 3 4" xfId="42339" xr:uid="{B2A85BC6-F5B4-4A84-9274-30DC44F668F7}"/>
    <cellStyle name="Total 2 2 3 3 4" xfId="22687" xr:uid="{1BA802C5-F05C-4FEE-8529-9B872D576580}"/>
    <cellStyle name="Total 2 2 3 3 4 2" xfId="30819" xr:uid="{C4A7C295-84BE-4805-A3EC-E47EDE9CC71E}"/>
    <cellStyle name="Total 2 2 3 3 4 3" xfId="42415" xr:uid="{AB21A048-8981-4924-A22A-09D5FB6995C0}"/>
    <cellStyle name="Total 2 2 3 3 5" xfId="26789" xr:uid="{A9CD993E-7EE0-465E-B192-A23BFF6B1757}"/>
    <cellStyle name="Total 2 2 3 3 5 2" xfId="35880" xr:uid="{B0A4A1D5-B68D-4771-88B7-EA7B009A0E04}"/>
    <cellStyle name="Total 2 2 3 3 6" xfId="28856" xr:uid="{F4C4E3B3-B3D0-45E8-AF64-5DA0F5036160}"/>
    <cellStyle name="Total 2 2 3 3 7" xfId="42187" xr:uid="{7B7E0E19-CFE9-49DA-A4A8-17392B903586}"/>
    <cellStyle name="Total 2 2 3 4" xfId="20799" xr:uid="{0BA9A631-29A8-43F7-BF4F-A4957F7EDB00}"/>
    <cellStyle name="Total 2 2 3 4 2" xfId="23786" xr:uid="{99A4E205-9190-45F2-97A9-B714BA1D6D69}"/>
    <cellStyle name="Total 2 2 3 4 2 2" xfId="26421" xr:uid="{46DE256B-2FB5-4E6D-9311-A75A0430F705}"/>
    <cellStyle name="Total 2 2 3 4 2 2 2" xfId="26977" xr:uid="{89E18AAC-3B9E-4EB7-8803-D19D366966B5}"/>
    <cellStyle name="Total 2 2 3 4 2 2 2 2" xfId="36068" xr:uid="{B8373E01-11C2-4818-B1FC-DB95D429B724}"/>
    <cellStyle name="Total 2 2 3 4 2 2 3" xfId="35468" xr:uid="{B9E58290-16D5-4E6D-AB00-D165D036A74A}"/>
    <cellStyle name="Total 2 2 3 4 2 3" xfId="26841" xr:uid="{7BFB64ED-EE3F-44CD-AFF5-D0B18F42C09A}"/>
    <cellStyle name="Total 2 2 3 4 2 3 2" xfId="35932" xr:uid="{21CAE1F9-3E40-461D-9DDB-C2BE8A000CA7}"/>
    <cellStyle name="Total 2 2 3 4 2 4" xfId="32204" xr:uid="{1DD670E0-91A1-488B-8663-57C0C876CA9B}"/>
    <cellStyle name="Total 2 2 3 4 2 5" xfId="42243" xr:uid="{4C5F4B57-F878-41D4-909E-78B41BC58EFB}"/>
    <cellStyle name="Total 2 2 3 4 3" xfId="24752" xr:uid="{87F5DD69-A1B1-40F6-B4A1-B3333854876E}"/>
    <cellStyle name="Total 2 2 3 4 3 2" xfId="26901" xr:uid="{D3CC67CA-073F-4BAE-A36D-9795F0434B9C}"/>
    <cellStyle name="Total 2 2 3 4 3 2 2" xfId="35992" xr:uid="{5C8801CF-C943-47CD-B8D7-002D1A24FA09}"/>
    <cellStyle name="Total 2 2 3 4 3 3" xfId="33446" xr:uid="{FBC1262B-59D4-4992-BFD1-6EB7A5D8BB59}"/>
    <cellStyle name="Total 2 2 3 4 3 4" xfId="42315" xr:uid="{80EEB35F-4669-47F5-B4B1-83312C0A564A}"/>
    <cellStyle name="Total 2 2 3 4 4" xfId="22398" xr:uid="{49609F99-E9E0-44AC-99FE-00CF1AD2A341}"/>
    <cellStyle name="Total 2 2 3 4 4 2" xfId="30490" xr:uid="{7220CABC-4FF1-45A7-ADE4-CC6CF5B91D53}"/>
    <cellStyle name="Total 2 2 3 4 4 3" xfId="42391" xr:uid="{E5564D47-2414-4FF4-BADA-DE903FCFAB71}"/>
    <cellStyle name="Total 2 2 3 4 5" xfId="26765" xr:uid="{AF21B4CB-DFF3-4CA0-9630-94A43935BD38}"/>
    <cellStyle name="Total 2 2 3 4 5 2" xfId="35856" xr:uid="{BF6535A0-27CF-49EF-B070-AF181B998255}"/>
    <cellStyle name="Total 2 2 3 4 6" xfId="28527" xr:uid="{2C9651B4-DEED-47C5-A9C8-A594844D00C4}"/>
    <cellStyle name="Total 2 2 3 4 7" xfId="42163" xr:uid="{8136F5FB-7B12-4124-9525-CDD6B55B5CAE}"/>
    <cellStyle name="Total 2 2 3 5" xfId="20481" xr:uid="{ADBE2EC3-7684-47F5-A111-78597B70979C}"/>
    <cellStyle name="Total 2 2 3 5 2" xfId="23384" xr:uid="{CE6C225C-12D4-4D5E-A1A6-B99A602489E3}"/>
    <cellStyle name="Total 2 2 3 5 2 2" xfId="26826" xr:uid="{E8D2BA38-13D3-4FB9-B998-DBE42A2CF5C0}"/>
    <cellStyle name="Total 2 2 3 5 2 2 2" xfId="35917" xr:uid="{C1DF05AF-23DA-416C-A961-4B59BF96F2ED}"/>
    <cellStyle name="Total 2 2 3 5 2 3" xfId="31712" xr:uid="{CCF62523-57CF-4646-855D-FE407FBE3B50}"/>
    <cellStyle name="Total 2 2 3 5 2 4" xfId="42228" xr:uid="{22931478-C163-448D-BF75-4AA1CCE67FBF}"/>
    <cellStyle name="Total 2 2 3 5 3" xfId="25929" xr:uid="{BB0D5458-87B3-4F77-A591-4243E1FD3EA7}"/>
    <cellStyle name="Total 2 2 3 5 3 2" xfId="26962" xr:uid="{04E55F02-5F1E-45FD-A99A-77D0C8AFF22A}"/>
    <cellStyle name="Total 2 2 3 5 3 2 2" xfId="36053" xr:uid="{FAEF94D4-70C6-43C2-8883-6EC304E5279F}"/>
    <cellStyle name="Total 2 2 3 5 3 3" xfId="34894" xr:uid="{B6026842-40D6-47CD-827C-EE99CE6DC97D}"/>
    <cellStyle name="Total 2 2 3 5 3 4" xfId="42300" xr:uid="{93343CB2-984C-4097-A0C9-4F0C4B062FF4}"/>
    <cellStyle name="Total 2 2 3 5 4" xfId="21902" xr:uid="{9C3B8D95-2537-422B-AADE-B74B97190A1F}"/>
    <cellStyle name="Total 2 2 3 5 4 2" xfId="29900" xr:uid="{CB0823E5-8C99-4229-915B-E6339FEDF1A5}"/>
    <cellStyle name="Total 2 2 3 5 4 3" xfId="42376" xr:uid="{D9875C4E-8F5A-48B9-A5EA-D4F7857233A4}"/>
    <cellStyle name="Total 2 2 3 5 5" xfId="26750" xr:uid="{065E845C-03B1-470F-AED5-97CD8ED07651}"/>
    <cellStyle name="Total 2 2 3 5 5 2" xfId="35841" xr:uid="{E80B7804-91AA-4C65-A5FA-D4E607895C17}"/>
    <cellStyle name="Total 2 2 3 5 6" xfId="27971" xr:uid="{8C289C91-AE24-4DFB-B851-E7D0BBFDDFE6}"/>
    <cellStyle name="Total 2 2 3 5 7" xfId="42148" xr:uid="{9EE78F41-41C2-4DDC-B05B-16E86D38F35C}"/>
    <cellStyle name="Total 2 2 3 6" xfId="22958" xr:uid="{FE739089-204A-4171-AE74-7F73A8BE0D10}"/>
    <cellStyle name="Total 2 2 3 6 2" xfId="25360" xr:uid="{99490438-0595-4B1D-9CB2-D9070B9E9901}"/>
    <cellStyle name="Total 2 2 3 6 2 2" xfId="26946" xr:uid="{A78C22B3-AF99-4C6E-9BB9-D43C94B0D125}"/>
    <cellStyle name="Total 2 2 3 6 2 2 2" xfId="36037" xr:uid="{7A4454C2-B7BE-43AA-BA99-E69FD139CFCF}"/>
    <cellStyle name="Total 2 2 3 6 2 3" xfId="34179" xr:uid="{65E106E2-E5F4-4713-95AC-900B7230CF91}"/>
    <cellStyle name="Total 2 2 3 6 3" xfId="26810" xr:uid="{22A28EB5-48E5-4EF7-AA2B-3A4B887D2A5C}"/>
    <cellStyle name="Total 2 2 3 6 3 2" xfId="35901" xr:uid="{5B8C6F89-E756-4F2F-816F-15F1D748F2B3}"/>
    <cellStyle name="Total 2 2 3 6 4" xfId="31184" xr:uid="{4D79B263-3590-41AC-B728-FFBA106EC2A0}"/>
    <cellStyle name="Total 2 2 3 6 5" xfId="42212" xr:uid="{E46608BA-3E5B-4458-A3DE-82009BD7B686}"/>
    <cellStyle name="Total 2 2 3 7" xfId="24343" xr:uid="{D57BECCD-DF78-4274-8C2E-7EE89D4647E8}"/>
    <cellStyle name="Total 2 2 3 7 2" xfId="26886" xr:uid="{1408933A-B574-4CC6-A97B-08F7C8E41437}"/>
    <cellStyle name="Total 2 2 3 7 2 2" xfId="35977" xr:uid="{0C499F37-0137-4BA1-A5B1-3D59BE4A1E96}"/>
    <cellStyle name="Total 2 2 3 7 3" xfId="32892" xr:uid="{640BB6B0-89BF-453C-945F-B097858BF782}"/>
    <cellStyle name="Total 2 2 3 7 4" xfId="42284" xr:uid="{A59191EA-6268-4A8C-9F77-DB09DD78DFB0}"/>
    <cellStyle name="Total 2 2 3 8" xfId="21365" xr:uid="{AF972E86-10CB-437D-9694-0DAB419DA467}"/>
    <cellStyle name="Total 2 2 3 8 2" xfId="29292" xr:uid="{0617E4E7-26AF-48D2-9D31-7F26C2770F54}"/>
    <cellStyle name="Total 2 2 3 8 3" xfId="42360" xr:uid="{1B514F05-546B-47F5-9A4C-DF4F8E5E89A4}"/>
    <cellStyle name="Total 2 2 3 9" xfId="26734" xr:uid="{FCECA47A-0DE5-4257-8D3B-7769B8E1ADB6}"/>
    <cellStyle name="Total 2 2 3 9 2" xfId="35825" xr:uid="{634F1438-E864-4D6D-AD60-DC123A1EA0FB}"/>
    <cellStyle name="Total 2 2 4" xfId="9014" xr:uid="{EA3DACBC-A9E5-4FA3-8D29-2AC0DF27E063}"/>
    <cellStyle name="Total 2 2 4 10" xfId="42133" xr:uid="{4D2E5F13-C355-47F8-A9AD-00BDF99929FE}"/>
    <cellStyle name="Total 2 2 4 11" xfId="20237" xr:uid="{38549558-2DAD-483A-969A-2ECA05DC0978}"/>
    <cellStyle name="Total 2 2 4 2" xfId="9579" xr:uid="{12B55494-DFA4-4B61-92A9-F3AF13386B34}"/>
    <cellStyle name="Total 2 2 4 2 2" xfId="23994" xr:uid="{52257B75-DEDA-40A1-BF02-066DE7BAD7FC}"/>
    <cellStyle name="Total 2 2 4 2 2 2" xfId="26717" xr:uid="{E3E1545C-2B0D-4BFD-9A7F-A6C8D65AC77A}"/>
    <cellStyle name="Total 2 2 4 2 2 2 2" xfId="27004" xr:uid="{5200A1E7-EB3A-4CA1-8AAA-9E68AC3C411A}"/>
    <cellStyle name="Total 2 2 4 2 2 2 2 2" xfId="36095" xr:uid="{574F9465-7055-4B66-9670-9509FC660271}"/>
    <cellStyle name="Total 2 2 4 2 2 2 3" xfId="35808" xr:uid="{5BD4B108-0EA1-4B5B-8B13-DCAABCCBA130}"/>
    <cellStyle name="Total 2 2 4 2 2 3" xfId="26868" xr:uid="{3B4D72B5-5993-4F8C-A915-E5FC05E596A3}"/>
    <cellStyle name="Total 2 2 4 2 2 3 2" xfId="35959" xr:uid="{E7130C66-555E-4A0C-A76C-1F82E2B14624}"/>
    <cellStyle name="Total 2 2 4 2 2 4" xfId="32491" xr:uid="{B6734DE1-0A21-4F64-88CD-E0A660E42F29}"/>
    <cellStyle name="Total 2 2 4 2 2 5" xfId="42270" xr:uid="{7F71E8E6-EAC9-4E71-8126-73DEAAE5BDDE}"/>
    <cellStyle name="Total 2 2 4 2 3" xfId="24987" xr:uid="{3147EF8D-E7AA-424F-89A9-EDC586BD0437}"/>
    <cellStyle name="Total 2 2 4 2 3 2" xfId="26928" xr:uid="{34C27C32-B138-4EBA-AE4C-9EDBEC9706F0}"/>
    <cellStyle name="Total 2 2 4 2 3 2 2" xfId="36019" xr:uid="{328EFC1B-BB92-4242-AC2F-053676CC29B2}"/>
    <cellStyle name="Total 2 2 4 2 3 3" xfId="33774" xr:uid="{1430AC98-4C68-4006-B471-4215659B655F}"/>
    <cellStyle name="Total 2 2 4 2 3 4" xfId="42342" xr:uid="{9B9D7B7C-796F-40DC-BE61-EB4D4DACA0EB}"/>
    <cellStyle name="Total 2 2 4 2 4" xfId="22690" xr:uid="{5F9C3C24-5563-4E9D-AC39-83EC99494B1E}"/>
    <cellStyle name="Total 2 2 4 2 4 2" xfId="30822" xr:uid="{4E8E8651-4C8C-457A-85A1-D2E8A1CC322E}"/>
    <cellStyle name="Total 2 2 4 2 4 3" xfId="42418" xr:uid="{1201CAE7-DF99-4D62-A81A-34A4CA8AD7DD}"/>
    <cellStyle name="Total 2 2 4 2 5" xfId="26792" xr:uid="{11A78167-4376-4C42-B16C-10E88106447C}"/>
    <cellStyle name="Total 2 2 4 2 5 2" xfId="35883" xr:uid="{F13AB27B-34E4-4EB3-B63C-35C36400BCE8}"/>
    <cellStyle name="Total 2 2 4 2 6" xfId="28860" xr:uid="{79DF770F-FDFC-4401-8FDF-80A9105467F8}"/>
    <cellStyle name="Total 2 2 4 2 7" xfId="42190" xr:uid="{98B37D84-9CF5-4ACA-B1E3-93D2243DD89C}"/>
    <cellStyle name="Total 2 2 4 2 8" xfId="20987" xr:uid="{0F5E3995-C6D9-4396-A98C-3D5BCAF89AE4}"/>
    <cellStyle name="Total 2 2 4 3" xfId="20990" xr:uid="{518DA362-8DDE-4D83-9203-917500ABD00E}"/>
    <cellStyle name="Total 2 2 4 3 2" xfId="23996" xr:uid="{CB0693AF-2CE8-44C4-B854-8F2172EA4EE1}"/>
    <cellStyle name="Total 2 2 4 3 2 2" xfId="26720" xr:uid="{208527E1-DFFF-40B4-B9D1-10A68E0602E0}"/>
    <cellStyle name="Total 2 2 4 3 2 2 2" xfId="27006" xr:uid="{D9D59AC3-CE68-4930-B452-64B31B8B98FB}"/>
    <cellStyle name="Total 2 2 4 3 2 2 2 2" xfId="36097" xr:uid="{548D8FD0-D38F-4037-8F6E-4203C8C490CB}"/>
    <cellStyle name="Total 2 2 4 3 2 2 3" xfId="35811" xr:uid="{E00CA4C0-9667-40FF-849E-936C2D5E0054}"/>
    <cellStyle name="Total 2 2 4 3 2 3" xfId="26870" xr:uid="{3893D4ED-289F-4115-A565-A6994EFEF0F2}"/>
    <cellStyle name="Total 2 2 4 3 2 3 2" xfId="35961" xr:uid="{CCEA8F24-CBB9-431E-B963-14F4B333F778}"/>
    <cellStyle name="Total 2 2 4 3 2 4" xfId="32493" xr:uid="{5284FB02-73F3-4FB0-8914-6DEC435D7E98}"/>
    <cellStyle name="Total 2 2 4 3 2 5" xfId="42272" xr:uid="{21F50FC0-CBC5-4A40-AACB-DF2F43A2B1B7}"/>
    <cellStyle name="Total 2 2 4 3 3" xfId="24990" xr:uid="{9F1B3ECE-2D5E-4962-8044-75587F77AE9E}"/>
    <cellStyle name="Total 2 2 4 3 3 2" xfId="26930" xr:uid="{25980BCD-076A-414C-9337-40CC50107B64}"/>
    <cellStyle name="Total 2 2 4 3 3 2 2" xfId="36021" xr:uid="{55E468C7-EA9A-40A0-8505-5788E7134CEF}"/>
    <cellStyle name="Total 2 2 4 3 3 3" xfId="33777" xr:uid="{2D1714F9-2A4C-4647-9EFF-92F8824929BE}"/>
    <cellStyle name="Total 2 2 4 3 3 4" xfId="42344" xr:uid="{16B9B127-0718-4487-A4DF-551C2690A7F6}"/>
    <cellStyle name="Total 2 2 4 3 4" xfId="22691" xr:uid="{2583F811-6E8F-46DC-93BD-024830AD6CF1}"/>
    <cellStyle name="Total 2 2 4 3 4 2" xfId="30823" xr:uid="{C89B37C9-94EE-4063-AF68-989E1C62AC9E}"/>
    <cellStyle name="Total 2 2 4 3 4 3" xfId="42420" xr:uid="{0C1E0E99-CC39-4D9B-A75F-EE4A8BBE3F75}"/>
    <cellStyle name="Total 2 2 4 3 5" xfId="26794" xr:uid="{9C6343C6-0FE0-4659-987D-F26393930DC3}"/>
    <cellStyle name="Total 2 2 4 3 5 2" xfId="35885" xr:uid="{1F211D87-961E-4E23-982C-8801FBC9331F}"/>
    <cellStyle name="Total 2 2 4 3 6" xfId="28863" xr:uid="{51CEAD36-ED42-4F56-8414-4D4241ED0DBE}"/>
    <cellStyle name="Total 2 2 4 3 7" xfId="42192" xr:uid="{5788A332-4452-4740-A52A-58F3988321BF}"/>
    <cellStyle name="Total 2 2 4 4" xfId="20578" xr:uid="{D79B2CD7-30FE-4D50-B475-419DE71BAF5A}"/>
    <cellStyle name="Total 2 2 4 4 2" xfId="23541" xr:uid="{17E2E26A-B485-4601-82AF-FFF05E0E62E1}"/>
    <cellStyle name="Total 2 2 4 4 2 2" xfId="26827" xr:uid="{65BC2982-B7C7-4C16-9162-DEBF41DB5B5A}"/>
    <cellStyle name="Total 2 2 4 4 2 2 2" xfId="35918" xr:uid="{B5DDF814-C16C-4136-8A46-85180554679B}"/>
    <cellStyle name="Total 2 2 4 4 2 3" xfId="31873" xr:uid="{F9CE0BAE-9BA1-440D-A73A-4A865216F0E8}"/>
    <cellStyle name="Total 2 2 4 4 2 4" xfId="42229" xr:uid="{AA257B5D-0EE5-4580-AC23-AFF928AB9163}"/>
    <cellStyle name="Total 2 2 4 4 3" xfId="26087" xr:uid="{FFD74E72-7779-47AB-AA88-4F776914966B}"/>
    <cellStyle name="Total 2 2 4 4 3 2" xfId="26963" xr:uid="{53A36768-7E51-4293-86C8-E40553C8D12B}"/>
    <cellStyle name="Total 2 2 4 4 3 2 2" xfId="36054" xr:uid="{4C217967-3F02-4A66-87DB-19609F12AEC2}"/>
    <cellStyle name="Total 2 2 4 4 3 3" xfId="35066" xr:uid="{BDEA62A3-A97F-4CDD-AC0A-E7CB3C78629E}"/>
    <cellStyle name="Total 2 2 4 4 3 4" xfId="42301" xr:uid="{3B750534-0444-41BC-95ED-08A22E603585}"/>
    <cellStyle name="Total 2 2 4 4 4" xfId="22064" xr:uid="{1DC4DBC3-AB92-4353-B76C-BBFEBF24A20E}"/>
    <cellStyle name="Total 2 2 4 4 4 2" xfId="30084" xr:uid="{5A46084D-2C7E-4885-8DAB-EA50D182AE8E}"/>
    <cellStyle name="Total 2 2 4 4 4 3" xfId="42377" xr:uid="{3F258E47-6771-4023-9229-FC44AEADFBA3}"/>
    <cellStyle name="Total 2 2 4 4 5" xfId="26751" xr:uid="{5A2B4964-9DC7-431D-AC1F-0AA522C75F85}"/>
    <cellStyle name="Total 2 2 4 4 5 2" xfId="35842" xr:uid="{C345611A-E804-4B4E-896C-6FAE5CC74261}"/>
    <cellStyle name="Total 2 2 4 4 6" xfId="28143" xr:uid="{8FEBE7F6-CB78-4DA8-BA37-AD1AEECD1B3A}"/>
    <cellStyle name="Total 2 2 4 4 7" xfId="42149" xr:uid="{F0132ACA-A380-4941-9137-A69539C2F7B1}"/>
    <cellStyle name="Total 2 2 4 5" xfId="23065" xr:uid="{338319D8-762A-4A81-BEEA-F58A2DE11316}"/>
    <cellStyle name="Total 2 2 4 5 2" xfId="25521" xr:uid="{D9D7A2A0-DEB3-4F29-AA47-4B73B8C01090}"/>
    <cellStyle name="Total 2 2 4 5 2 2" xfId="26947" xr:uid="{0EEF4A68-1C1A-4F98-AE8D-9F208342A6DB}"/>
    <cellStyle name="Total 2 2 4 5 2 2 2" xfId="36038" xr:uid="{01A85D44-F701-47EF-A102-F9C14BE2E1FC}"/>
    <cellStyle name="Total 2 2 4 5 2 3" xfId="34359" xr:uid="{BD3458B9-C5B3-4CF2-905C-B4522862EA32}"/>
    <cellStyle name="Total 2 2 4 5 3" xfId="26811" xr:uid="{D42B46B3-760A-49D5-8C9E-8AF8236ACED3}"/>
    <cellStyle name="Total 2 2 4 5 3 2" xfId="35902" xr:uid="{633BD039-D080-4F0D-AAA2-7EC2F4AEC378}"/>
    <cellStyle name="Total 2 2 4 5 4" xfId="31345" xr:uid="{7290F538-F3A6-4AF8-AF23-741DB794DD58}"/>
    <cellStyle name="Total 2 2 4 5 5" xfId="42213" xr:uid="{E9847CEE-FE2E-4920-A2D0-7955E3A52680}"/>
    <cellStyle name="Total 2 2 4 6" xfId="24502" xr:uid="{556A4861-3F0E-489B-9AE8-2462908D1182}"/>
    <cellStyle name="Total 2 2 4 6 2" xfId="26887" xr:uid="{3D17A278-C77F-4D38-8066-7F1087B771BD}"/>
    <cellStyle name="Total 2 2 4 6 2 2" xfId="35978" xr:uid="{C4EBF418-4A28-4222-8AF2-3C4E3E29ECDD}"/>
    <cellStyle name="Total 2 2 4 6 3" xfId="33062" xr:uid="{EE5FB9DD-BBE0-4965-AFCC-B46442D40819}"/>
    <cellStyle name="Total 2 2 4 6 4" xfId="42285" xr:uid="{A0548646-DC57-4882-A9EE-8FA217D869DB}"/>
    <cellStyle name="Total 2 2 4 7" xfId="21527" xr:uid="{995F39EF-9B40-4857-8438-981E1CB229BC}"/>
    <cellStyle name="Total 2 2 4 7 2" xfId="29476" xr:uid="{8146D42A-250B-4B52-BFB9-208D954A380B}"/>
    <cellStyle name="Total 2 2 4 7 3" xfId="42361" xr:uid="{55E93A64-B9A6-45AA-908F-A58B806A9F55}"/>
    <cellStyle name="Total 2 2 4 8" xfId="26735" xr:uid="{2F5ABFFC-670E-4D90-970E-6852BE2E9651}"/>
    <cellStyle name="Total 2 2 4 8 2" xfId="35826" xr:uid="{2C1E8567-0084-40B8-9957-42FC7E8B17FC}"/>
    <cellStyle name="Total 2 2 4 9" xfId="27550" xr:uid="{E8A049DB-55EE-48C1-856A-F55AAA386F0D}"/>
    <cellStyle name="Total 2 2 5" xfId="10187" xr:uid="{DE845F66-E54E-46BF-8A30-642740DB6068}"/>
    <cellStyle name="Total 2 2 5 2" xfId="23971" xr:uid="{9C111928-5493-4BC8-9663-C3B9A56E50A6}"/>
    <cellStyle name="Total 2 2 5 2 2" xfId="26692" xr:uid="{B8B226FE-D713-4668-BD7B-73957924B2E4}"/>
    <cellStyle name="Total 2 2 5 2 2 2" xfId="26981" xr:uid="{89304ACA-50B3-4217-9F5C-359F87D25BDD}"/>
    <cellStyle name="Total 2 2 5 2 2 2 2" xfId="36072" xr:uid="{6A89A36B-D520-44AB-9DCE-CD3124B47AE1}"/>
    <cellStyle name="Total 2 2 5 2 2 3" xfId="35783" xr:uid="{41195483-16AC-4425-8EB7-51549993B28E}"/>
    <cellStyle name="Total 2 2 5 2 3" xfId="26845" xr:uid="{74C0AD64-24B4-487B-8373-095D4599B827}"/>
    <cellStyle name="Total 2 2 5 2 3 2" xfId="35936" xr:uid="{7B90C566-9ED8-4990-9B2D-C4BB831F4973}"/>
    <cellStyle name="Total 2 2 5 2 4" xfId="32468" xr:uid="{E9C3D3A8-41A7-451D-9DED-4CBF65DE48EB}"/>
    <cellStyle name="Total 2 2 5 2 5" xfId="42247" xr:uid="{9E64388A-592D-438A-A2F5-0C7DDC4FFE9F}"/>
    <cellStyle name="Total 2 2 5 3" xfId="24962" xr:uid="{D1FDAC1B-5075-4A3B-B763-AE549F6092FD}"/>
    <cellStyle name="Total 2 2 5 3 2" xfId="26905" xr:uid="{7C76E520-3E90-4E2F-B113-36541EFA85CA}"/>
    <cellStyle name="Total 2 2 5 3 2 2" xfId="35996" xr:uid="{ED64D5EB-3E60-48F1-B448-F44605F4242D}"/>
    <cellStyle name="Total 2 2 5 3 3" xfId="33749" xr:uid="{086A08A6-0FEA-4454-9D3D-E5827AFE60A4}"/>
    <cellStyle name="Total 2 2 5 3 4" xfId="42319" xr:uid="{633A8DEC-A4EB-4624-8E22-6D6DD394477E}"/>
    <cellStyle name="Total 2 2 5 4" xfId="22679" xr:uid="{20CCFF02-07AD-43A3-B15A-6C10BA66A4B8}"/>
    <cellStyle name="Total 2 2 5 4 2" xfId="30811" xr:uid="{F9626AF9-A090-473D-949C-1D8D7AB66E5E}"/>
    <cellStyle name="Total 2 2 5 4 3" xfId="42395" xr:uid="{0AD66FE2-5795-4B6B-B545-ACFD3D4E1DDE}"/>
    <cellStyle name="Total 2 2 5 5" xfId="26769" xr:uid="{FFA097A7-A9AD-4674-8660-FAF68484C553}"/>
    <cellStyle name="Total 2 2 5 5 2" xfId="35860" xr:uid="{ECADEA0E-E746-4D03-BCDC-C36043EFF774}"/>
    <cellStyle name="Total 2 2 5 6" xfId="28835" xr:uid="{F93DB2D5-CA0E-42EA-9210-9878DFCBEC16}"/>
    <cellStyle name="Total 2 2 5 7" xfId="42167" xr:uid="{31EE185D-CC03-4782-8B9B-61EFCFC3BF99}"/>
    <cellStyle name="Total 2 2 5 8" xfId="20960" xr:uid="{0450351B-DCD5-41DF-AC22-E012E4FB2DC3}"/>
    <cellStyle name="Total 2 2 6" xfId="8166" xr:uid="{E9E2B96F-5027-4A66-99D0-9C3C5EE37588}"/>
    <cellStyle name="Total 2 2 6 2" xfId="23990" xr:uid="{CC7EE3E7-FEFE-4823-858C-B8F98D84CE7B}"/>
    <cellStyle name="Total 2 2 6 2 2" xfId="26712" xr:uid="{982262AF-A25E-4F97-8783-220F19E51907}"/>
    <cellStyle name="Total 2 2 6 2 2 2" xfId="27000" xr:uid="{182EA610-888C-4A64-964A-8A95E8344291}"/>
    <cellStyle name="Total 2 2 6 2 2 2 2" xfId="36091" xr:uid="{8F58EE2F-E2D4-45A0-941E-E165E47D74B8}"/>
    <cellStyle name="Total 2 2 6 2 2 3" xfId="35803" xr:uid="{F4E9AC49-4949-4774-B114-583698C5BF19}"/>
    <cellStyle name="Total 2 2 6 2 3" xfId="26864" xr:uid="{5EE699D3-AED4-4B0B-A586-5EB3E0E5FF7E}"/>
    <cellStyle name="Total 2 2 6 2 3 2" xfId="35955" xr:uid="{EE7F0B87-28A0-44AE-B7A1-4D45914C1F1C}"/>
    <cellStyle name="Total 2 2 6 2 4" xfId="32487" xr:uid="{46C9C6B9-A039-48B1-80CF-6BE19A56BDCA}"/>
    <cellStyle name="Total 2 2 6 2 5" xfId="42266" xr:uid="{796B537E-8C61-4C7D-B454-0E44F927AFB4}"/>
    <cellStyle name="Total 2 2 6 3" xfId="24982" xr:uid="{250A9E08-B02C-404E-AD27-7B858875E26D}"/>
    <cellStyle name="Total 2 2 6 3 2" xfId="26924" xr:uid="{48B467CD-0979-44F4-9231-48716B76CE0F}"/>
    <cellStyle name="Total 2 2 6 3 2 2" xfId="36015" xr:uid="{A514D4DD-0AD5-4EB5-873E-B6456458ACFC}"/>
    <cellStyle name="Total 2 2 6 3 3" xfId="33769" xr:uid="{B1C6A8C7-673E-4E27-B912-499EFABCDFE7}"/>
    <cellStyle name="Total 2 2 6 3 4" xfId="42338" xr:uid="{2428C9E4-C9A4-4F4C-AB82-99FF80B27E25}"/>
    <cellStyle name="Total 2 2 6 4" xfId="22686" xr:uid="{DF067321-CD0F-4F28-AD4B-DF9A6F5445C5}"/>
    <cellStyle name="Total 2 2 6 4 2" xfId="30818" xr:uid="{6F7E82D8-9042-4CA2-A0C0-16232B7FFAA0}"/>
    <cellStyle name="Total 2 2 6 4 3" xfId="42414" xr:uid="{F10F18EC-C136-4466-93EF-680002B2D0AC}"/>
    <cellStyle name="Total 2 2 6 5" xfId="26788" xr:uid="{0C7907D6-451B-40C1-ADEC-92D6597F42B6}"/>
    <cellStyle name="Total 2 2 6 5 2" xfId="35879" xr:uid="{DC5C7F59-0A28-4EF4-8CA7-653B749ED59D}"/>
    <cellStyle name="Total 2 2 6 6" xfId="28855" xr:uid="{35255B83-2251-402B-BF5D-E62A9101FB8E}"/>
    <cellStyle name="Total 2 2 6 7" xfId="42186" xr:uid="{575DC171-6136-4A02-A497-7F290C63C428}"/>
    <cellStyle name="Total 2 2 6 8" xfId="20982" xr:uid="{682EF6E2-6669-4973-B3F3-70B189841E71}"/>
    <cellStyle name="Total 2 2 7" xfId="20967" xr:uid="{71D56FC6-4651-4CDD-913E-1DED706F717B}"/>
    <cellStyle name="Total 2 2 7 2" xfId="23978" xr:uid="{A0A1EBDB-25CC-40BA-8BD1-C33CD797E798}"/>
    <cellStyle name="Total 2 2 7 2 2" xfId="26699" xr:uid="{AFEB362B-1869-41F8-B40D-E9F9BB169C29}"/>
    <cellStyle name="Total 2 2 7 2 2 2" xfId="26988" xr:uid="{98A64337-4225-420D-ACA4-55ECA46FB4E6}"/>
    <cellStyle name="Total 2 2 7 2 2 2 2" xfId="36079" xr:uid="{220FDFA8-6B2A-40FB-B7DB-2FA93A7DE0DD}"/>
    <cellStyle name="Total 2 2 7 2 2 3" xfId="35790" xr:uid="{532C4F4B-800C-48C1-9615-60E959CC6063}"/>
    <cellStyle name="Total 2 2 7 2 3" xfId="26852" xr:uid="{F3F24EE4-CF1B-465C-9373-8A090328F4EC}"/>
    <cellStyle name="Total 2 2 7 2 3 2" xfId="35943" xr:uid="{74934FAD-EE20-4E2F-8C33-3D44C1D6E5D4}"/>
    <cellStyle name="Total 2 2 7 2 4" xfId="32475" xr:uid="{CB195FFD-8895-4212-B85E-C08AA88B9A9C}"/>
    <cellStyle name="Total 2 2 7 2 5" xfId="42254" xr:uid="{FFDBBDB1-CFC8-461D-826A-24EF68E1B805}"/>
    <cellStyle name="Total 2 2 7 3" xfId="24969" xr:uid="{3E5BD73C-795F-477D-86C5-E4748A593FBA}"/>
    <cellStyle name="Total 2 2 7 3 2" xfId="26912" xr:uid="{489DE70B-398A-493A-9685-4FE19A3FC508}"/>
    <cellStyle name="Total 2 2 7 3 2 2" xfId="36003" xr:uid="{9F2889C5-917C-4B48-807C-8EC87D4A9AE0}"/>
    <cellStyle name="Total 2 2 7 3 3" xfId="33756" xr:uid="{F024B469-0F14-486D-AA50-CE74EE58DF91}"/>
    <cellStyle name="Total 2 2 7 3 4" xfId="42326" xr:uid="{4CA3C70D-D601-4874-8D07-3D13AA8D127D}"/>
    <cellStyle name="Total 2 2 7 4" xfId="22682" xr:uid="{7749180E-9064-4E57-AD92-E5A78EEB78B2}"/>
    <cellStyle name="Total 2 2 7 4 2" xfId="30814" xr:uid="{F1A1E20D-D806-42D1-A19D-BBA2AD7AD6B2}"/>
    <cellStyle name="Total 2 2 7 4 3" xfId="42402" xr:uid="{20758D3A-E5E7-4C81-9ADB-201F24E9F364}"/>
    <cellStyle name="Total 2 2 7 5" xfId="26776" xr:uid="{764B0B9E-42A6-4D75-A0F4-09EC4F4151DC}"/>
    <cellStyle name="Total 2 2 7 5 2" xfId="35867" xr:uid="{5C4F1F4D-64A1-4888-B34F-6CD1AB99E892}"/>
    <cellStyle name="Total 2 2 7 6" xfId="28842" xr:uid="{EB6FCE7D-CFE5-4775-9523-5DCA307C1D0E}"/>
    <cellStyle name="Total 2 2 7 7" xfId="42174" xr:uid="{0AA8535F-1FF3-49BD-B423-98D862ACD906}"/>
    <cellStyle name="Total 2 2 8" xfId="20260" xr:uid="{498CCD36-8828-48A6-88FD-11AE8781369A}"/>
    <cellStyle name="Total 2 2 8 2" xfId="23085" xr:uid="{169B3734-BBB3-476C-B000-F140BFB69C21}"/>
    <cellStyle name="Total 2 2 8 2 2" xfId="26818" xr:uid="{A1431320-EE98-4132-90AF-B281BEF46DBA}"/>
    <cellStyle name="Total 2 2 8 2 2 2" xfId="35909" xr:uid="{24D83F02-4B57-4FDD-A2FB-DB2EC45E8AB2}"/>
    <cellStyle name="Total 2 2 8 2 3" xfId="31365" xr:uid="{5B714282-C4DC-4BE5-9DAB-4A7F96292605}"/>
    <cellStyle name="Total 2 2 8 2 4" xfId="42220" xr:uid="{B6B1CAB1-86D5-4299-A556-32BECF225888}"/>
    <cellStyle name="Total 2 2 8 3" xfId="25615" xr:uid="{AC0380FC-71CC-40D5-AEEC-9CD13089CFAD}"/>
    <cellStyle name="Total 2 2 8 3 2" xfId="26954" xr:uid="{CCC41F5C-B672-4B0A-A7C5-E9E61191F02B}"/>
    <cellStyle name="Total 2 2 8 3 2 2" xfId="36045" xr:uid="{B92D24C6-50E4-4107-887C-5A51B94410A1}"/>
    <cellStyle name="Total 2 2 8 3 3" xfId="34502" xr:uid="{531EC51D-35BD-4971-97AD-76E8CDAF4058}"/>
    <cellStyle name="Total 2 2 8 3 4" xfId="42292" xr:uid="{37107510-DC26-45FB-9888-CCA1EF5E0582}"/>
    <cellStyle name="Total 2 2 8 4" xfId="21544" xr:uid="{CCB4855D-E48A-464E-A133-4112201745C8}"/>
    <cellStyle name="Total 2 2 8 4 2" xfId="29498" xr:uid="{14063165-4119-4C1C-B107-E42C4FCF6E4C}"/>
    <cellStyle name="Total 2 2 8 4 3" xfId="42368" xr:uid="{D7394902-428C-485F-9E41-314313B8E333}"/>
    <cellStyle name="Total 2 2 8 5" xfId="26742" xr:uid="{E98A5D1D-E4EE-42EF-8C79-83078F9556A8}"/>
    <cellStyle name="Total 2 2 8 5 2" xfId="35833" xr:uid="{8A57E96B-1CAF-4BE7-A1D4-9716DEDF6E2D}"/>
    <cellStyle name="Total 2 2 8 6" xfId="27578" xr:uid="{21FCB0FD-D4E9-43E7-AE63-569590A39C36}"/>
    <cellStyle name="Total 2 2 8 7" xfId="42140" xr:uid="{F7779615-AE05-4FFD-BCCD-3658A8F2CF32}"/>
    <cellStyle name="Total 2 2 9" xfId="22707" xr:uid="{1F045982-17E6-490E-91EB-786DEF18A7E5}"/>
    <cellStyle name="Total 2 2 9 2" xfId="25013" xr:uid="{155D27FC-ED35-4E13-B17A-3CA885C500E1}"/>
    <cellStyle name="Total 2 2 9 2 2" xfId="26938" xr:uid="{EFDD12B7-E596-4838-9A6D-8D87CB5EB97A}"/>
    <cellStyle name="Total 2 2 9 2 2 2" xfId="36029" xr:uid="{CD539E69-E34C-425B-AC84-29F48878E4FE}"/>
    <cellStyle name="Total 2 2 9 2 3" xfId="33803" xr:uid="{448271BF-FAE0-46D1-AE60-66B7161CA9F5}"/>
    <cellStyle name="Total 2 2 9 3" xfId="26802" xr:uid="{DF8FE67E-E139-4337-8302-A55715997940}"/>
    <cellStyle name="Total 2 2 9 3 2" xfId="35893" xr:uid="{57FD9A4D-D866-48A2-AD87-5E50EC0C9774}"/>
    <cellStyle name="Total 2 2 9 4" xfId="30840" xr:uid="{37B9E09D-CD78-4F78-B1D0-B575824BAB06}"/>
    <cellStyle name="Total 2 2 9 5" xfId="42200" xr:uid="{8C8FCE9E-287C-47BE-8166-F85ED0A0CE71}"/>
    <cellStyle name="Total 2 3" xfId="757" xr:uid="{A6D1459B-8536-474E-AEF0-8BC6E6FC1F9A}"/>
    <cellStyle name="Total 2 3 2" xfId="8170" xr:uid="{9F319EC4-6A64-4FED-89F6-EA6E94B4CE53}"/>
    <cellStyle name="Total 2 3 3" xfId="8169" xr:uid="{5895DB4A-ADBD-41CD-A889-863D6CEF8657}"/>
    <cellStyle name="Total 2 3 4" xfId="6655" xr:uid="{CD7DB322-A34A-4DBB-A77D-3A9ACFB00EAC}"/>
    <cellStyle name="Total 2 3 5" xfId="38215" xr:uid="{04B3136D-8F62-4232-ABAA-27D8EADA0883}"/>
    <cellStyle name="Total 2 4" xfId="758" xr:uid="{8089AB5B-F29B-49D2-BA93-3CAAB2AE34A5}"/>
    <cellStyle name="Total 2 4 2" xfId="8171" xr:uid="{45425243-7904-4B1F-85E7-F10FF3BF7393}"/>
    <cellStyle name="Total 2 4 3" xfId="6656" xr:uid="{9BAE8A44-FD48-404C-8BE9-5A75100697C6}"/>
    <cellStyle name="Total 2 5" xfId="8172" xr:uid="{20A76DD8-D93D-48AF-9A10-8AC9C8F7EABF}"/>
    <cellStyle name="Total 2 5 2" xfId="8173" xr:uid="{85D3960F-6383-4775-B7F6-EF3387080D4C}"/>
    <cellStyle name="Total 2 6" xfId="8174" xr:uid="{B8EE8526-8208-4B40-A4CC-B9518358A16E}"/>
    <cellStyle name="Total 2 7" xfId="8175" xr:uid="{DD45784F-C6F3-49C8-AA28-4EDF2169AFFA}"/>
    <cellStyle name="Total 2 8" xfId="8651" xr:uid="{75283655-65E5-4B89-A247-009259654C15}"/>
    <cellStyle name="Total 2 9" xfId="8165" xr:uid="{6EE707B9-683E-4C6D-A708-C75910DC62E1}"/>
    <cellStyle name="Total 20" xfId="8777" xr:uid="{514FC37A-AB77-4A04-BCDC-57B0947A0DEE}"/>
    <cellStyle name="Total 21" xfId="13147" xr:uid="{948237C6-301D-41BD-9A22-9E17504F7DA8}"/>
    <cellStyle name="Total 22" xfId="6606" xr:uid="{FD894288-C290-463D-BE91-C8DFC35FCFD7}"/>
    <cellStyle name="Total 3" xfId="759" xr:uid="{8DF93B83-4A45-4DDA-96A5-A66BFEB67380}"/>
    <cellStyle name="Total 3 10" xfId="38214" xr:uid="{4D9817A1-6B9A-42FB-9247-7B589BC8242E}"/>
    <cellStyle name="Total 3 2" xfId="2204" xr:uid="{0697D06F-4A89-4883-90FB-592BC9FF3A85}"/>
    <cellStyle name="Total 3 2 2" xfId="8178" xr:uid="{123C9227-B8E6-4F41-9969-D55B6237F476}"/>
    <cellStyle name="Total 3 2 3" xfId="9581" xr:uid="{C7613960-A4A6-4595-ACC7-6A8719A98BDE}"/>
    <cellStyle name="Total 3 2 4" xfId="10189" xr:uid="{8579D075-B66A-4F11-83B5-FDFBA2906C9F}"/>
    <cellStyle name="Total 3 2 5" xfId="8833" xr:uid="{DBB4A8AB-AE84-427E-A526-20E0D6DB2921}"/>
    <cellStyle name="Total 3 2 6" xfId="8177" xr:uid="{2ADF8AD9-AE11-4C27-A1E7-3219B9732598}"/>
    <cellStyle name="Total 3 2 7" xfId="7354" xr:uid="{139CDD22-5031-4C72-960B-5D813E19904E}"/>
    <cellStyle name="Total 3 3" xfId="8179" xr:uid="{60947464-5629-40CF-A6CA-276CE63B6C6E}"/>
    <cellStyle name="Total 3 4" xfId="8180" xr:uid="{D2DD1084-FC95-4FC4-8F2B-FE125EBE523A}"/>
    <cellStyle name="Total 3 5" xfId="9580" xr:uid="{3CEA8E03-9572-497D-9E8D-EB613F611D14}"/>
    <cellStyle name="Total 3 6" xfId="10188" xr:uid="{74BE0F37-2FFD-4206-BEF8-716F09AC05AE}"/>
    <cellStyle name="Total 3 7" xfId="8905" xr:uid="{88BC6ED8-0D08-41C6-B238-53B26883E748}"/>
    <cellStyle name="Total 3 8" xfId="8176" xr:uid="{1CEBADBF-6DB2-4D7D-915E-60496956622D}"/>
    <cellStyle name="Total 3 9" xfId="7353" xr:uid="{C01DC1B1-B82C-4604-B04E-C191C4456B6E}"/>
    <cellStyle name="Total 4" xfId="16" xr:uid="{71622990-7C6B-4332-836E-2EC1B0749CE5}"/>
    <cellStyle name="Total 4 2" xfId="8182" xr:uid="{E6ADF00E-6913-426C-A48E-2DFDA5E3B3B6}"/>
    <cellStyle name="Total 4 2 2" xfId="8183" xr:uid="{671289B6-22AE-45A9-95F9-DF5B4DE21F44}"/>
    <cellStyle name="Total 4 2 3" xfId="8184" xr:uid="{2A725AC8-09BD-4424-9508-0AAF16199F3C}"/>
    <cellStyle name="Total 4 3" xfId="8185" xr:uid="{FF1BBD8A-99E1-44E4-BBD8-E82362DDD4FE}"/>
    <cellStyle name="Total 4 4" xfId="8186" xr:uid="{5CAA25BF-3178-40A7-96FA-26E4F4E6C95C}"/>
    <cellStyle name="Total 4 5" xfId="9583" xr:uid="{A9F1050B-5DE2-48BA-9314-8BD0A7010EF3}"/>
    <cellStyle name="Total 4 6" xfId="8825" xr:uid="{782A291F-DC52-40FB-9BF2-CA61D421A0E2}"/>
    <cellStyle name="Total 4 7" xfId="8181" xr:uid="{AB711047-0C55-4A55-AFBF-C11750E13C7C}"/>
    <cellStyle name="Total 4 8" xfId="7355" xr:uid="{F1706873-8822-44A5-B7F3-509172E030A9}"/>
    <cellStyle name="Total 5" xfId="8187" xr:uid="{1578BDFB-7899-48B4-84A2-D8272A423AA9}"/>
    <cellStyle name="Total 5 2" xfId="8188" xr:uid="{A45B507C-511B-4E02-887C-4CDE5E37FA98}"/>
    <cellStyle name="Total 5 3" xfId="8189" xr:uid="{B9558BDA-EA1D-44A0-9E72-B9DF27DEF30D}"/>
    <cellStyle name="Total 6" xfId="8190" xr:uid="{58AF3901-8917-4E8E-B62D-8DC5C800012B}"/>
    <cellStyle name="Total 6 2" xfId="8191" xr:uid="{9AE55FA0-09BE-4BB8-B91E-0122997ED79E}"/>
    <cellStyle name="Total 6 3" xfId="8192" xr:uid="{B2B7FFEE-3A3F-4257-AF5F-BC383A6E1EBF}"/>
    <cellStyle name="Total 7" xfId="8193" xr:uid="{16B8C15F-67A8-4AF1-B114-BE36C85D2A4E}"/>
    <cellStyle name="Total 7 2" xfId="8194" xr:uid="{1F4B9F6D-F1AA-42EF-8D8D-F2F05513866A}"/>
    <cellStyle name="Total 7 3" xfId="8195" xr:uid="{92478332-084A-4F51-B376-7C6359D82E0D}"/>
    <cellStyle name="Total 7 4" xfId="8196" xr:uid="{18A293BA-A218-4331-88A9-8A6CD10CE439}"/>
    <cellStyle name="Total 8" xfId="8197" xr:uid="{6E06BA3E-0CD9-45DF-BD8B-2B5F64CF42A0}"/>
    <cellStyle name="Total 8 2" xfId="8198" xr:uid="{22B689CD-513E-4C88-8013-91AD0AA7C963}"/>
    <cellStyle name="Total 8 3" xfId="8199" xr:uid="{D929DD38-FC8A-4851-9968-54E236A6AF58}"/>
    <cellStyle name="Total 8 4" xfId="8200" xr:uid="{7DFF80E8-4F5A-49C2-9C0C-77FAB7B7DF4E}"/>
    <cellStyle name="Total 9" xfId="8201" xr:uid="{32AF5577-4774-4089-B501-016C52D8F85D}"/>
    <cellStyle name="Total 9 2" xfId="8202" xr:uid="{7B8EE23E-87EA-49D1-AA27-F26A456FB775}"/>
    <cellStyle name="Total 9 3" xfId="8203" xr:uid="{F3BA3375-DD81-4A89-B23B-0A88AFAE7393}"/>
    <cellStyle name="Warning Text" xfId="3976" builtinId="11" customBuiltin="1"/>
    <cellStyle name="Warning Text 2" xfId="114" xr:uid="{8859B771-EDEF-4461-80CB-7520C99285F8}"/>
    <cellStyle name="Warning Text 2 2" xfId="760" xr:uid="{BEBE1130-73E5-41F2-9042-665ED8B41E26}"/>
    <cellStyle name="Warning Text 2 2 2" xfId="9015" xr:uid="{43A9ADF8-D97D-4912-AE9D-7C2FF787657B}"/>
    <cellStyle name="Warning Text 2 2 2 2" xfId="9809" xr:uid="{ECA3154F-770D-4334-B903-2E003060A5AF}"/>
    <cellStyle name="Warning Text 2 2 3" xfId="8652" xr:uid="{392D9206-DA54-4197-AFD9-4D6B417F6F92}"/>
    <cellStyle name="Warning Text 2 3" xfId="761" xr:uid="{46CDF109-0E4B-4B54-9018-8F194012BFC2}"/>
    <cellStyle name="Warning Text 2 3 2" xfId="8204" xr:uid="{2EAA07B4-0E2A-4FE4-8CF6-287C67E0B9B0}"/>
    <cellStyle name="Warning Text 2 4" xfId="762" xr:uid="{8B74CC75-B4A8-4B8D-94B7-5400E32D5E0E}"/>
    <cellStyle name="Warning Text 3" xfId="763" xr:uid="{A131F7FE-C886-47D4-BAD1-27629D2952A0}"/>
    <cellStyle name="Warning Text 3 2" xfId="2201" xr:uid="{D8CF5078-5670-4A0A-8B7D-73390D693222}"/>
    <cellStyle name="Warning Text 3 2 2" xfId="10191" xr:uid="{95FE7533-4630-4B5C-93B6-6339FF1D430E}"/>
    <cellStyle name="Warning Text 3 3" xfId="10190" xr:uid="{FFBCFC62-1372-4640-81AB-F16DD959B53E}"/>
    <cellStyle name="Warning Text 3 4" xfId="8779" xr:uid="{8F44D840-DEF7-48E7-B19F-1EE33CC83AFF}"/>
    <cellStyle name="Warning Text 3 5" xfId="38216" xr:uid="{18B99A61-14FB-46E9-912B-4A8CD6D18C42}"/>
    <cellStyle name="Warning Text 4" xfId="14" xr:uid="{5FA6DF5B-9ED7-4C06-B3CA-65858DB29803}"/>
    <cellStyle name="Warning Text 5" xfId="13144" xr:uid="{7CA5CE83-BDE5-4E94-B55B-B941E5B21B8F}"/>
    <cellStyle name="Warning Text 6" xfId="6603" xr:uid="{ADFC6A58-88BE-4D98-8594-476AD99C4ABB}"/>
    <cellStyle name="Wrapped Text" xfId="6587" xr:uid="{F3DD325D-6FCD-4175-A429-EB04C261E5D6}"/>
  </cellStyles>
  <dxfs count="0"/>
  <tableStyles count="1" defaultTableStyle="TableStyleMedium9" defaultPivotStyle="PivotStyleLight16">
    <tableStyle name="PivotTable Style 1" table="0" count="0" xr9:uid="{5C41A007-4C2E-4572-A7A3-D2AD3CDCA8C8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randall.huyck@doh.wa.gov" TargetMode="External"/><Relationship Id="rId1" Type="http://schemas.openxmlformats.org/officeDocument/2006/relationships/hyperlink" Target="mailto:randall.huyck@doh.wa.go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67" transitionEvaluation="1" transitionEntry="1" codeName="Sheet1">
    <pageSetUpPr autoPageBreaks="0" fitToPage="1"/>
  </sheetPr>
  <dimension ref="A1:CF817"/>
  <sheetViews>
    <sheetView tabSelected="1" topLeftCell="A67" workbookViewId="0">
      <selection activeCell="E496" sqref="E496"/>
    </sheetView>
  </sheetViews>
  <sheetFormatPr defaultColWidth="11.75" defaultRowHeight="12.65" customHeight="1"/>
  <cols>
    <col min="1" max="1" width="29.5625" style="179" customWidth="1"/>
    <col min="2" max="2" width="15.5625" style="179" customWidth="1"/>
    <col min="3" max="3" width="14.75" style="179" customWidth="1"/>
    <col min="4" max="4" width="13.25" style="179" customWidth="1"/>
    <col min="5" max="16384" width="11.75" style="179"/>
  </cols>
  <sheetData>
    <row r="1" spans="1:6" ht="12.75" customHeight="1">
      <c r="A1" s="225" t="s">
        <v>1232</v>
      </c>
      <c r="B1" s="226"/>
      <c r="C1" s="226"/>
      <c r="D1" s="226"/>
      <c r="E1" s="226"/>
      <c r="F1" s="226"/>
    </row>
    <row r="2" spans="1:6" ht="12.75" customHeight="1">
      <c r="A2" s="226" t="s">
        <v>1233</v>
      </c>
      <c r="B2" s="226"/>
      <c r="C2" s="227"/>
      <c r="D2" s="226"/>
      <c r="E2" s="226"/>
      <c r="F2" s="226"/>
    </row>
    <row r="3" spans="1:6" ht="12.75" customHeight="1">
      <c r="A3" s="196"/>
      <c r="C3" s="228"/>
    </row>
    <row r="4" spans="1:6" ht="12.75" customHeight="1">
      <c r="C4" s="228"/>
    </row>
    <row r="5" spans="1:6" ht="12.75" customHeight="1">
      <c r="A5" s="196" t="s">
        <v>1258</v>
      </c>
      <c r="C5" s="228"/>
    </row>
    <row r="6" spans="1:6" ht="12.75" customHeight="1">
      <c r="A6" s="196" t="s">
        <v>0</v>
      </c>
      <c r="C6" s="228"/>
    </row>
    <row r="7" spans="1:6" ht="12.75" customHeight="1">
      <c r="A7" s="196" t="s">
        <v>1</v>
      </c>
      <c r="C7" s="228"/>
    </row>
    <row r="8" spans="1:6" ht="12.75" customHeight="1">
      <c r="C8" s="228"/>
    </row>
    <row r="9" spans="1:6" ht="12.75" customHeight="1">
      <c r="C9" s="228"/>
    </row>
    <row r="10" spans="1:6" ht="12.75" customHeight="1">
      <c r="A10" s="195" t="s">
        <v>1228</v>
      </c>
      <c r="C10" s="228"/>
    </row>
    <row r="11" spans="1:6" ht="12.75" customHeight="1">
      <c r="A11" s="195" t="s">
        <v>1231</v>
      </c>
      <c r="C11" s="228"/>
    </row>
    <row r="12" spans="1:6" ht="12.75" customHeight="1">
      <c r="C12" s="228"/>
    </row>
    <row r="13" spans="1:6" ht="12.75" customHeight="1">
      <c r="C13" s="228"/>
    </row>
    <row r="14" spans="1:6" ht="12.75" customHeight="1">
      <c r="A14" s="196" t="s">
        <v>2</v>
      </c>
      <c r="C14" s="228"/>
    </row>
    <row r="15" spans="1:6" ht="12.75" customHeight="1">
      <c r="A15" s="196"/>
      <c r="C15" s="228"/>
    </row>
    <row r="16" spans="1:6" ht="12.75" customHeight="1">
      <c r="A16" s="179" t="s">
        <v>1260</v>
      </c>
      <c r="C16" s="228"/>
      <c r="F16" s="280" t="s">
        <v>1259</v>
      </c>
    </row>
    <row r="17" spans="1:6" ht="12.75" customHeight="1">
      <c r="A17" s="179" t="s">
        <v>1230</v>
      </c>
      <c r="C17" s="280" t="s">
        <v>1259</v>
      </c>
    </row>
    <row r="18" spans="1:6" ht="12.75" customHeight="1">
      <c r="A18" s="220"/>
      <c r="C18" s="228"/>
    </row>
    <row r="19" spans="1:6" ht="12.75" customHeight="1">
      <c r="C19" s="228"/>
    </row>
    <row r="20" spans="1:6" ht="12.75" customHeight="1">
      <c r="A20" s="266" t="s">
        <v>1234</v>
      </c>
      <c r="B20" s="266"/>
      <c r="C20" s="281"/>
      <c r="D20" s="266"/>
      <c r="E20" s="266"/>
      <c r="F20" s="266"/>
    </row>
    <row r="21" spans="1:6" ht="22.5" customHeight="1">
      <c r="A21" s="196"/>
      <c r="C21" s="228"/>
    </row>
    <row r="22" spans="1:6" ht="12.65" customHeight="1">
      <c r="A22" s="232" t="s">
        <v>1254</v>
      </c>
      <c r="B22" s="233"/>
      <c r="C22" s="234"/>
      <c r="D22" s="232"/>
      <c r="E22" s="232"/>
    </row>
    <row r="23" spans="1:6" ht="12.65" customHeight="1">
      <c r="B23" s="196"/>
      <c r="C23" s="228"/>
    </row>
    <row r="24" spans="1:6" ht="12.65" customHeight="1">
      <c r="A24" s="235" t="s">
        <v>3</v>
      </c>
      <c r="C24" s="228"/>
    </row>
    <row r="25" spans="1:6" ht="12.65" customHeight="1">
      <c r="A25" s="195" t="s">
        <v>1235</v>
      </c>
      <c r="C25" s="228"/>
    </row>
    <row r="26" spans="1:6" ht="12.65" customHeight="1">
      <c r="A26" s="196" t="s">
        <v>4</v>
      </c>
      <c r="C26" s="228"/>
    </row>
    <row r="27" spans="1:6" ht="12.65" customHeight="1">
      <c r="A27" s="195" t="s">
        <v>1236</v>
      </c>
      <c r="C27" s="228"/>
    </row>
    <row r="28" spans="1:6" ht="12.65" customHeight="1">
      <c r="A28" s="196" t="s">
        <v>5</v>
      </c>
      <c r="C28" s="228"/>
    </row>
    <row r="29" spans="1:6" ht="12.65" customHeight="1">
      <c r="A29" s="195"/>
      <c r="C29" s="228"/>
    </row>
    <row r="30" spans="1:6" ht="12.65" customHeight="1">
      <c r="A30" s="179" t="s">
        <v>6</v>
      </c>
      <c r="C30" s="228"/>
    </row>
    <row r="31" spans="1:6" ht="12.65" customHeight="1">
      <c r="A31" s="196" t="s">
        <v>7</v>
      </c>
      <c r="C31" s="228"/>
    </row>
    <row r="32" spans="1:6" ht="12.65" customHeight="1">
      <c r="A32" s="196" t="s">
        <v>8</v>
      </c>
      <c r="C32" s="228"/>
    </row>
    <row r="33" spans="1:83" ht="12.65" customHeight="1">
      <c r="A33" s="195" t="s">
        <v>1237</v>
      </c>
      <c r="C33" s="228"/>
    </row>
    <row r="34" spans="1:83" ht="12.65" customHeight="1">
      <c r="A34" s="196" t="s">
        <v>9</v>
      </c>
      <c r="C34" s="228"/>
    </row>
    <row r="35" spans="1:83" ht="12.65" customHeight="1">
      <c r="A35" s="196"/>
      <c r="C35" s="228"/>
    </row>
    <row r="36" spans="1:83" ht="12.65" customHeight="1">
      <c r="A36" s="195" t="s">
        <v>1238</v>
      </c>
      <c r="C36" s="228"/>
    </row>
    <row r="37" spans="1:83" ht="12.65" customHeight="1">
      <c r="A37" s="196" t="s">
        <v>1229</v>
      </c>
      <c r="C37" s="228"/>
    </row>
    <row r="38" spans="1:83" ht="12" customHeight="1">
      <c r="A38" s="195"/>
      <c r="C38" s="228"/>
    </row>
    <row r="39" spans="1:83" ht="12.65" customHeight="1">
      <c r="A39" s="196"/>
      <c r="C39" s="228"/>
    </row>
    <row r="40" spans="1:83" ht="12" customHeight="1">
      <c r="A40" s="196"/>
      <c r="C40" s="228"/>
    </row>
    <row r="41" spans="1:83" ht="12" customHeight="1">
      <c r="A41" s="196"/>
      <c r="C41" s="236"/>
      <c r="D41" s="237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</row>
    <row r="42" spans="1:83" ht="12" customHeight="1">
      <c r="A42" s="196"/>
      <c r="C42" s="236"/>
      <c r="D42" s="237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8"/>
    </row>
    <row r="43" spans="1:83" ht="12" customHeight="1">
      <c r="A43" s="196"/>
      <c r="C43" s="228"/>
      <c r="F43" s="180"/>
    </row>
    <row r="44" spans="1:83" ht="12" customHeight="1">
      <c r="A44" s="174"/>
      <c r="B44" s="174"/>
      <c r="C44" s="181" t="s">
        <v>10</v>
      </c>
      <c r="D44" s="169" t="s">
        <v>11</v>
      </c>
      <c r="E44" s="169" t="s">
        <v>12</v>
      </c>
      <c r="F44" s="169" t="s">
        <v>13</v>
      </c>
      <c r="G44" s="169" t="s">
        <v>14</v>
      </c>
      <c r="H44" s="169" t="s">
        <v>15</v>
      </c>
      <c r="I44" s="169" t="s">
        <v>16</v>
      </c>
      <c r="J44" s="169" t="s">
        <v>17</v>
      </c>
      <c r="K44" s="169" t="s">
        <v>18</v>
      </c>
      <c r="L44" s="169" t="s">
        <v>19</v>
      </c>
      <c r="M44" s="169" t="s">
        <v>20</v>
      </c>
      <c r="N44" s="169" t="s">
        <v>21</v>
      </c>
      <c r="O44" s="169" t="s">
        <v>22</v>
      </c>
      <c r="P44" s="169" t="s">
        <v>23</v>
      </c>
      <c r="Q44" s="169" t="s">
        <v>24</v>
      </c>
      <c r="R44" s="169" t="s">
        <v>25</v>
      </c>
      <c r="S44" s="169" t="s">
        <v>26</v>
      </c>
      <c r="T44" s="169" t="s">
        <v>27</v>
      </c>
      <c r="U44" s="169" t="s">
        <v>28</v>
      </c>
      <c r="V44" s="169" t="s">
        <v>29</v>
      </c>
      <c r="W44" s="169" t="s">
        <v>30</v>
      </c>
      <c r="X44" s="169" t="s">
        <v>31</v>
      </c>
      <c r="Y44" s="169" t="s">
        <v>32</v>
      </c>
      <c r="Z44" s="169" t="s">
        <v>33</v>
      </c>
      <c r="AA44" s="169" t="s">
        <v>34</v>
      </c>
      <c r="AB44" s="169" t="s">
        <v>35</v>
      </c>
      <c r="AC44" s="169" t="s">
        <v>36</v>
      </c>
      <c r="AD44" s="169" t="s">
        <v>37</v>
      </c>
      <c r="AE44" s="169" t="s">
        <v>38</v>
      </c>
      <c r="AF44" s="169" t="s">
        <v>39</v>
      </c>
      <c r="AG44" s="169" t="s">
        <v>40</v>
      </c>
      <c r="AH44" s="169" t="s">
        <v>41</v>
      </c>
      <c r="AI44" s="169" t="s">
        <v>42</v>
      </c>
      <c r="AJ44" s="169" t="s">
        <v>43</v>
      </c>
      <c r="AK44" s="169" t="s">
        <v>44</v>
      </c>
      <c r="AL44" s="169" t="s">
        <v>45</v>
      </c>
      <c r="AM44" s="169" t="s">
        <v>46</v>
      </c>
      <c r="AN44" s="169" t="s">
        <v>47</v>
      </c>
      <c r="AO44" s="169" t="s">
        <v>48</v>
      </c>
      <c r="AP44" s="169" t="s">
        <v>49</v>
      </c>
      <c r="AQ44" s="169" t="s">
        <v>50</v>
      </c>
      <c r="AR44" s="169" t="s">
        <v>51</v>
      </c>
      <c r="AS44" s="169" t="s">
        <v>52</v>
      </c>
      <c r="AT44" s="169" t="s">
        <v>53</v>
      </c>
      <c r="AU44" s="169" t="s">
        <v>54</v>
      </c>
      <c r="AV44" s="169" t="s">
        <v>55</v>
      </c>
      <c r="AW44" s="169" t="s">
        <v>56</v>
      </c>
      <c r="AX44" s="169" t="s">
        <v>57</v>
      </c>
      <c r="AY44" s="169" t="s">
        <v>58</v>
      </c>
      <c r="AZ44" s="169" t="s">
        <v>59</v>
      </c>
      <c r="BA44" s="169" t="s">
        <v>60</v>
      </c>
      <c r="BB44" s="169" t="s">
        <v>61</v>
      </c>
      <c r="BC44" s="169" t="s">
        <v>62</v>
      </c>
      <c r="BD44" s="169" t="s">
        <v>63</v>
      </c>
      <c r="BE44" s="169" t="s">
        <v>64</v>
      </c>
      <c r="BF44" s="169" t="s">
        <v>65</v>
      </c>
      <c r="BG44" s="169" t="s">
        <v>66</v>
      </c>
      <c r="BH44" s="169" t="s">
        <v>67</v>
      </c>
      <c r="BI44" s="169" t="s">
        <v>68</v>
      </c>
      <c r="BJ44" s="169" t="s">
        <v>69</v>
      </c>
      <c r="BK44" s="169" t="s">
        <v>70</v>
      </c>
      <c r="BL44" s="169" t="s">
        <v>71</v>
      </c>
      <c r="BM44" s="169" t="s">
        <v>72</v>
      </c>
      <c r="BN44" s="169" t="s">
        <v>73</v>
      </c>
      <c r="BO44" s="169" t="s">
        <v>74</v>
      </c>
      <c r="BP44" s="169" t="s">
        <v>75</v>
      </c>
      <c r="BQ44" s="169" t="s">
        <v>76</v>
      </c>
      <c r="BR44" s="169" t="s">
        <v>77</v>
      </c>
      <c r="BS44" s="169" t="s">
        <v>78</v>
      </c>
      <c r="BT44" s="169" t="s">
        <v>79</v>
      </c>
      <c r="BU44" s="169" t="s">
        <v>80</v>
      </c>
      <c r="BV44" s="169" t="s">
        <v>81</v>
      </c>
      <c r="BW44" s="169" t="s">
        <v>82</v>
      </c>
      <c r="BX44" s="169" t="s">
        <v>83</v>
      </c>
      <c r="BY44" s="169" t="s">
        <v>84</v>
      </c>
      <c r="BZ44" s="169" t="s">
        <v>85</v>
      </c>
      <c r="CA44" s="169" t="s">
        <v>86</v>
      </c>
      <c r="CB44" s="169" t="s">
        <v>87</v>
      </c>
      <c r="CC44" s="169" t="s">
        <v>88</v>
      </c>
      <c r="CD44" s="169" t="s">
        <v>89</v>
      </c>
      <c r="CE44" s="169" t="s">
        <v>90</v>
      </c>
    </row>
    <row r="45" spans="1:83" ht="12" customHeight="1">
      <c r="A45" s="174"/>
      <c r="B45" s="239" t="s">
        <v>91</v>
      </c>
      <c r="C45" s="181" t="s">
        <v>92</v>
      </c>
      <c r="D45" s="169" t="s">
        <v>93</v>
      </c>
      <c r="E45" s="169" t="s">
        <v>94</v>
      </c>
      <c r="F45" s="169" t="s">
        <v>95</v>
      </c>
      <c r="G45" s="169" t="s">
        <v>96</v>
      </c>
      <c r="H45" s="169" t="s">
        <v>97</v>
      </c>
      <c r="I45" s="169" t="s">
        <v>98</v>
      </c>
      <c r="J45" s="169" t="s">
        <v>99</v>
      </c>
      <c r="K45" s="169" t="s">
        <v>100</v>
      </c>
      <c r="L45" s="169" t="s">
        <v>101</v>
      </c>
      <c r="M45" s="169" t="s">
        <v>102</v>
      </c>
      <c r="N45" s="169" t="s">
        <v>103</v>
      </c>
      <c r="O45" s="169" t="s">
        <v>104</v>
      </c>
      <c r="P45" s="169" t="s">
        <v>105</v>
      </c>
      <c r="Q45" s="169" t="s">
        <v>106</v>
      </c>
      <c r="R45" s="169" t="s">
        <v>107</v>
      </c>
      <c r="S45" s="169" t="s">
        <v>108</v>
      </c>
      <c r="T45" s="169" t="s">
        <v>1194</v>
      </c>
      <c r="U45" s="169" t="s">
        <v>109</v>
      </c>
      <c r="V45" s="169" t="s">
        <v>110</v>
      </c>
      <c r="W45" s="169" t="s">
        <v>111</v>
      </c>
      <c r="X45" s="169" t="s">
        <v>112</v>
      </c>
      <c r="Y45" s="169" t="s">
        <v>113</v>
      </c>
      <c r="Z45" s="169" t="s">
        <v>113</v>
      </c>
      <c r="AA45" s="169" t="s">
        <v>114</v>
      </c>
      <c r="AB45" s="169" t="s">
        <v>115</v>
      </c>
      <c r="AC45" s="169" t="s">
        <v>116</v>
      </c>
      <c r="AD45" s="169" t="s">
        <v>117</v>
      </c>
      <c r="AE45" s="169" t="s">
        <v>96</v>
      </c>
      <c r="AF45" s="169" t="s">
        <v>97</v>
      </c>
      <c r="AG45" s="169" t="s">
        <v>118</v>
      </c>
      <c r="AH45" s="169" t="s">
        <v>119</v>
      </c>
      <c r="AI45" s="169" t="s">
        <v>120</v>
      </c>
      <c r="AJ45" s="169" t="s">
        <v>121</v>
      </c>
      <c r="AK45" s="169" t="s">
        <v>122</v>
      </c>
      <c r="AL45" s="169" t="s">
        <v>123</v>
      </c>
      <c r="AM45" s="169" t="s">
        <v>124</v>
      </c>
      <c r="AN45" s="169" t="s">
        <v>110</v>
      </c>
      <c r="AO45" s="169" t="s">
        <v>125</v>
      </c>
      <c r="AP45" s="169" t="s">
        <v>126</v>
      </c>
      <c r="AQ45" s="169" t="s">
        <v>127</v>
      </c>
      <c r="AR45" s="169" t="s">
        <v>128</v>
      </c>
      <c r="AS45" s="169" t="s">
        <v>129</v>
      </c>
      <c r="AT45" s="169" t="s">
        <v>130</v>
      </c>
      <c r="AU45" s="169" t="s">
        <v>131</v>
      </c>
      <c r="AV45" s="169" t="s">
        <v>132</v>
      </c>
      <c r="AW45" s="169" t="s">
        <v>133</v>
      </c>
      <c r="AX45" s="169" t="s">
        <v>134</v>
      </c>
      <c r="AY45" s="169" t="s">
        <v>135</v>
      </c>
      <c r="AZ45" s="169" t="s">
        <v>136</v>
      </c>
      <c r="BA45" s="169" t="s">
        <v>137</v>
      </c>
      <c r="BB45" s="169" t="s">
        <v>138</v>
      </c>
      <c r="BC45" s="169" t="s">
        <v>108</v>
      </c>
      <c r="BD45" s="169" t="s">
        <v>139</v>
      </c>
      <c r="BE45" s="169" t="s">
        <v>140</v>
      </c>
      <c r="BF45" s="169" t="s">
        <v>141</v>
      </c>
      <c r="BG45" s="169" t="s">
        <v>142</v>
      </c>
      <c r="BH45" s="169" t="s">
        <v>143</v>
      </c>
      <c r="BI45" s="169" t="s">
        <v>144</v>
      </c>
      <c r="BJ45" s="169" t="s">
        <v>145</v>
      </c>
      <c r="BK45" s="169" t="s">
        <v>146</v>
      </c>
      <c r="BL45" s="169" t="s">
        <v>147</v>
      </c>
      <c r="BM45" s="169" t="s">
        <v>132</v>
      </c>
      <c r="BN45" s="169" t="s">
        <v>148</v>
      </c>
      <c r="BO45" s="169" t="s">
        <v>149</v>
      </c>
      <c r="BP45" s="169" t="s">
        <v>150</v>
      </c>
      <c r="BQ45" s="169" t="s">
        <v>151</v>
      </c>
      <c r="BR45" s="169" t="s">
        <v>152</v>
      </c>
      <c r="BS45" s="169" t="s">
        <v>153</v>
      </c>
      <c r="BT45" s="169" t="s">
        <v>154</v>
      </c>
      <c r="BU45" s="169" t="s">
        <v>155</v>
      </c>
      <c r="BV45" s="169" t="s">
        <v>155</v>
      </c>
      <c r="BW45" s="169" t="s">
        <v>155</v>
      </c>
      <c r="BX45" s="169" t="s">
        <v>156</v>
      </c>
      <c r="BY45" s="169" t="s">
        <v>157</v>
      </c>
      <c r="BZ45" s="169" t="s">
        <v>158</v>
      </c>
      <c r="CA45" s="169" t="s">
        <v>159</v>
      </c>
      <c r="CB45" s="169" t="s">
        <v>160</v>
      </c>
      <c r="CC45" s="169" t="s">
        <v>132</v>
      </c>
      <c r="CD45" s="169"/>
      <c r="CE45" s="169" t="s">
        <v>161</v>
      </c>
    </row>
    <row r="46" spans="1:83" ht="12.65" customHeight="1">
      <c r="A46" s="174" t="s">
        <v>3</v>
      </c>
      <c r="B46" s="169" t="s">
        <v>162</v>
      </c>
      <c r="C46" s="181" t="s">
        <v>163</v>
      </c>
      <c r="D46" s="169" t="s">
        <v>163</v>
      </c>
      <c r="E46" s="169" t="s">
        <v>163</v>
      </c>
      <c r="F46" s="169" t="s">
        <v>164</v>
      </c>
      <c r="G46" s="169" t="s">
        <v>165</v>
      </c>
      <c r="H46" s="169" t="s">
        <v>163</v>
      </c>
      <c r="I46" s="169" t="s">
        <v>166</v>
      </c>
      <c r="J46" s="169"/>
      <c r="K46" s="169" t="s">
        <v>157</v>
      </c>
      <c r="L46" s="169" t="s">
        <v>167</v>
      </c>
      <c r="M46" s="169" t="s">
        <v>168</v>
      </c>
      <c r="N46" s="169" t="s">
        <v>169</v>
      </c>
      <c r="O46" s="169" t="s">
        <v>170</v>
      </c>
      <c r="P46" s="169" t="s">
        <v>169</v>
      </c>
      <c r="Q46" s="169" t="s">
        <v>171</v>
      </c>
      <c r="R46" s="169"/>
      <c r="S46" s="169" t="s">
        <v>169</v>
      </c>
      <c r="T46" s="169" t="s">
        <v>172</v>
      </c>
      <c r="U46" s="169"/>
      <c r="V46" s="169" t="s">
        <v>173</v>
      </c>
      <c r="W46" s="169" t="s">
        <v>174</v>
      </c>
      <c r="X46" s="169" t="s">
        <v>175</v>
      </c>
      <c r="Y46" s="169" t="s">
        <v>176</v>
      </c>
      <c r="Z46" s="169" t="s">
        <v>177</v>
      </c>
      <c r="AA46" s="169" t="s">
        <v>178</v>
      </c>
      <c r="AB46" s="169"/>
      <c r="AC46" s="169" t="s">
        <v>172</v>
      </c>
      <c r="AD46" s="169"/>
      <c r="AE46" s="169" t="s">
        <v>172</v>
      </c>
      <c r="AF46" s="169" t="s">
        <v>179</v>
      </c>
      <c r="AG46" s="169" t="s">
        <v>171</v>
      </c>
      <c r="AH46" s="169"/>
      <c r="AI46" s="169" t="s">
        <v>180</v>
      </c>
      <c r="AJ46" s="169"/>
      <c r="AK46" s="169" t="s">
        <v>172</v>
      </c>
      <c r="AL46" s="169" t="s">
        <v>172</v>
      </c>
      <c r="AM46" s="169" t="s">
        <v>172</v>
      </c>
      <c r="AN46" s="169" t="s">
        <v>181</v>
      </c>
      <c r="AO46" s="169" t="s">
        <v>182</v>
      </c>
      <c r="AP46" s="169" t="s">
        <v>121</v>
      </c>
      <c r="AQ46" s="169" t="s">
        <v>183</v>
      </c>
      <c r="AR46" s="169" t="s">
        <v>169</v>
      </c>
      <c r="AS46" s="169"/>
      <c r="AT46" s="169" t="s">
        <v>184</v>
      </c>
      <c r="AU46" s="169" t="s">
        <v>185</v>
      </c>
      <c r="AV46" s="169" t="s">
        <v>186</v>
      </c>
      <c r="AW46" s="169" t="s">
        <v>187</v>
      </c>
      <c r="AX46" s="169" t="s">
        <v>188</v>
      </c>
      <c r="AY46" s="169"/>
      <c r="AZ46" s="169"/>
      <c r="BA46" s="169" t="s">
        <v>189</v>
      </c>
      <c r="BB46" s="169" t="s">
        <v>169</v>
      </c>
      <c r="BC46" s="169" t="s">
        <v>183</v>
      </c>
      <c r="BD46" s="169"/>
      <c r="BE46" s="169"/>
      <c r="BF46" s="169"/>
      <c r="BG46" s="169"/>
      <c r="BH46" s="169" t="s">
        <v>190</v>
      </c>
      <c r="BI46" s="169" t="s">
        <v>169</v>
      </c>
      <c r="BJ46" s="169"/>
      <c r="BK46" s="169" t="s">
        <v>191</v>
      </c>
      <c r="BL46" s="169"/>
      <c r="BM46" s="169" t="s">
        <v>192</v>
      </c>
      <c r="BN46" s="169" t="s">
        <v>193</v>
      </c>
      <c r="BO46" s="169" t="s">
        <v>194</v>
      </c>
      <c r="BP46" s="169" t="s">
        <v>195</v>
      </c>
      <c r="BQ46" s="169" t="s">
        <v>196</v>
      </c>
      <c r="BR46" s="169"/>
      <c r="BS46" s="169" t="s">
        <v>197</v>
      </c>
      <c r="BT46" s="169" t="s">
        <v>169</v>
      </c>
      <c r="BU46" s="169" t="s">
        <v>198</v>
      </c>
      <c r="BV46" s="169" t="s">
        <v>199</v>
      </c>
      <c r="BW46" s="169" t="s">
        <v>200</v>
      </c>
      <c r="BX46" s="169" t="s">
        <v>151</v>
      </c>
      <c r="BY46" s="169" t="s">
        <v>193</v>
      </c>
      <c r="BZ46" s="169" t="s">
        <v>152</v>
      </c>
      <c r="CA46" s="169" t="s">
        <v>201</v>
      </c>
      <c r="CB46" s="169" t="s">
        <v>201</v>
      </c>
      <c r="CC46" s="169" t="s">
        <v>202</v>
      </c>
      <c r="CD46" s="169"/>
      <c r="CE46" s="169" t="s">
        <v>203</v>
      </c>
    </row>
    <row r="47" spans="1:83" ht="12.65" customHeight="1">
      <c r="A47" s="174" t="s">
        <v>204</v>
      </c>
      <c r="B47" s="182">
        <v>0</v>
      </c>
      <c r="C47" s="300">
        <v>0</v>
      </c>
      <c r="D47" s="300">
        <v>0</v>
      </c>
      <c r="E47" s="300">
        <v>0</v>
      </c>
      <c r="F47" s="300">
        <v>0</v>
      </c>
      <c r="G47" s="300">
        <v>0</v>
      </c>
      <c r="H47" s="300">
        <v>0</v>
      </c>
      <c r="I47" s="300">
        <v>0</v>
      </c>
      <c r="J47" s="300">
        <v>0</v>
      </c>
      <c r="K47" s="300">
        <v>0</v>
      </c>
      <c r="L47" s="300">
        <v>0</v>
      </c>
      <c r="M47" s="300">
        <v>0</v>
      </c>
      <c r="N47" s="300">
        <v>0</v>
      </c>
      <c r="O47" s="300">
        <v>0</v>
      </c>
      <c r="P47" s="300">
        <v>0</v>
      </c>
      <c r="Q47" s="300">
        <v>0</v>
      </c>
      <c r="R47" s="300">
        <v>0</v>
      </c>
      <c r="S47" s="300">
        <v>0</v>
      </c>
      <c r="T47" s="300">
        <v>0</v>
      </c>
      <c r="U47" s="300">
        <v>0</v>
      </c>
      <c r="V47" s="300">
        <v>0</v>
      </c>
      <c r="W47" s="300">
        <v>0</v>
      </c>
      <c r="X47" s="300">
        <v>0</v>
      </c>
      <c r="Y47" s="300">
        <v>0</v>
      </c>
      <c r="Z47" s="300">
        <v>0</v>
      </c>
      <c r="AA47" s="300">
        <v>0</v>
      </c>
      <c r="AB47" s="300">
        <v>0</v>
      </c>
      <c r="AC47" s="300">
        <v>0</v>
      </c>
      <c r="AD47" s="300">
        <v>0</v>
      </c>
      <c r="AE47" s="300">
        <v>0</v>
      </c>
      <c r="AF47" s="300">
        <v>0</v>
      </c>
      <c r="AG47" s="300">
        <v>0</v>
      </c>
      <c r="AH47" s="300">
        <v>0</v>
      </c>
      <c r="AI47" s="300">
        <v>0</v>
      </c>
      <c r="AJ47" s="300">
        <v>0</v>
      </c>
      <c r="AK47" s="300">
        <v>0</v>
      </c>
      <c r="AL47" s="300">
        <v>0</v>
      </c>
      <c r="AM47" s="300">
        <v>0</v>
      </c>
      <c r="AN47" s="300">
        <v>0</v>
      </c>
      <c r="AO47" s="300">
        <v>0</v>
      </c>
      <c r="AP47" s="300">
        <v>0</v>
      </c>
      <c r="AQ47" s="300">
        <v>0</v>
      </c>
      <c r="AR47" s="300">
        <v>0</v>
      </c>
      <c r="AS47" s="300">
        <v>0</v>
      </c>
      <c r="AT47" s="300">
        <v>0</v>
      </c>
      <c r="AU47" s="300">
        <v>0</v>
      </c>
      <c r="AV47" s="300">
        <v>0</v>
      </c>
      <c r="AW47" s="300">
        <v>0</v>
      </c>
      <c r="AX47" s="300">
        <v>0</v>
      </c>
      <c r="AY47" s="300">
        <v>0</v>
      </c>
      <c r="AZ47" s="300">
        <v>0</v>
      </c>
      <c r="BA47" s="300">
        <v>0</v>
      </c>
      <c r="BB47" s="300">
        <v>0</v>
      </c>
      <c r="BC47" s="300">
        <v>0</v>
      </c>
      <c r="BD47" s="300">
        <v>0</v>
      </c>
      <c r="BE47" s="300">
        <v>0</v>
      </c>
      <c r="BF47" s="300">
        <v>0</v>
      </c>
      <c r="BG47" s="300">
        <v>0</v>
      </c>
      <c r="BH47" s="300">
        <v>0</v>
      </c>
      <c r="BI47" s="300">
        <v>0</v>
      </c>
      <c r="BJ47" s="300">
        <v>0</v>
      </c>
      <c r="BK47" s="300">
        <v>0</v>
      </c>
      <c r="BL47" s="300">
        <v>0</v>
      </c>
      <c r="BM47" s="300">
        <v>0</v>
      </c>
      <c r="BN47" s="300">
        <v>0</v>
      </c>
      <c r="BO47" s="300">
        <v>0</v>
      </c>
      <c r="BP47" s="300">
        <v>0</v>
      </c>
      <c r="BQ47" s="300">
        <v>0</v>
      </c>
      <c r="BR47" s="300">
        <v>0</v>
      </c>
      <c r="BS47" s="300">
        <v>0</v>
      </c>
      <c r="BT47" s="300">
        <v>0</v>
      </c>
      <c r="BU47" s="300">
        <v>0</v>
      </c>
      <c r="BV47" s="300">
        <v>0</v>
      </c>
      <c r="BW47" s="300">
        <v>0</v>
      </c>
      <c r="BX47" s="300">
        <v>0</v>
      </c>
      <c r="BY47" s="300">
        <v>0</v>
      </c>
      <c r="BZ47" s="300">
        <v>0</v>
      </c>
      <c r="CA47" s="300">
        <v>0</v>
      </c>
      <c r="CB47" s="300">
        <v>0</v>
      </c>
      <c r="CC47" s="300">
        <v>0</v>
      </c>
      <c r="CD47" s="192"/>
      <c r="CE47" s="192">
        <f>SUM(C47:CC47)</f>
        <v>0</v>
      </c>
    </row>
    <row r="48" spans="1:83" ht="12.65" customHeight="1">
      <c r="A48" s="174" t="s">
        <v>205</v>
      </c>
      <c r="B48" s="182">
        <v>4832061</v>
      </c>
      <c r="C48" s="240">
        <f>ROUND(((B48/CE61)*C61),0)</f>
        <v>0</v>
      </c>
      <c r="D48" s="240">
        <f>ROUND(((B48/CE61)*D61),0)</f>
        <v>0</v>
      </c>
      <c r="E48" s="192">
        <f>ROUND(((B48/CE61)*E61),0)</f>
        <v>167915</v>
      </c>
      <c r="F48" s="192">
        <f>ROUND(((B48/CE61)*F61),0)</f>
        <v>0</v>
      </c>
      <c r="G48" s="192">
        <f>ROUND(((B48/CE61)*G61),0)</f>
        <v>0</v>
      </c>
      <c r="H48" s="192">
        <f>ROUND(((B48/CE61)*H61),0)</f>
        <v>0</v>
      </c>
      <c r="I48" s="192">
        <f>ROUND(((B48/CE61)*I61),0)</f>
        <v>19742</v>
      </c>
      <c r="J48" s="192">
        <f>ROUND(((B48/CE61)*J61),0)</f>
        <v>0</v>
      </c>
      <c r="K48" s="192">
        <f>ROUND(((B48/CE61)*K61),0)</f>
        <v>0</v>
      </c>
      <c r="L48" s="192">
        <f>ROUND(((B48/CE61)*L61),0)</f>
        <v>506715</v>
      </c>
      <c r="M48" s="192">
        <f>ROUND(((B48/CE61)*M61),0)</f>
        <v>0</v>
      </c>
      <c r="N48" s="192">
        <f>ROUND(((B48/CE61)*N61),0)</f>
        <v>0</v>
      </c>
      <c r="O48" s="192">
        <f>ROUND(((B48/CE61)*O61),0)</f>
        <v>153461</v>
      </c>
      <c r="P48" s="192">
        <f>ROUND(((B48/CE61)*P61),0)</f>
        <v>149205</v>
      </c>
      <c r="Q48" s="192">
        <f>ROUND(((B48/CE61)*Q61),0)</f>
        <v>49443</v>
      </c>
      <c r="R48" s="192">
        <f>ROUND(((B48/CE61)*R61),0)</f>
        <v>139830</v>
      </c>
      <c r="S48" s="192">
        <f>ROUND(((B48/CE61)*S61),0)</f>
        <v>82803</v>
      </c>
      <c r="T48" s="192">
        <f>ROUND(((B48/CE61)*T61),0)</f>
        <v>0</v>
      </c>
      <c r="U48" s="192">
        <f>ROUND(((B48/CE61)*U61),0)</f>
        <v>183526</v>
      </c>
      <c r="V48" s="192">
        <f>ROUND(((B48/CE61)*V61),0)</f>
        <v>0</v>
      </c>
      <c r="W48" s="192">
        <f>ROUND(((B48/CE61)*W61),0)</f>
        <v>0</v>
      </c>
      <c r="X48" s="192">
        <f>ROUND(((B48/CE61)*X61),0)</f>
        <v>0</v>
      </c>
      <c r="Y48" s="192">
        <f>ROUND(((B48/CE61)*Y61),0)</f>
        <v>184816</v>
      </c>
      <c r="Z48" s="192">
        <f>ROUND(((B48/CE61)*Z61),0)</f>
        <v>0</v>
      </c>
      <c r="AA48" s="192">
        <f>ROUND(((B48/CE61)*AA61),0)</f>
        <v>0</v>
      </c>
      <c r="AB48" s="192">
        <f>ROUND(((B48/CE61)*AB61),0)</f>
        <v>73631</v>
      </c>
      <c r="AC48" s="192">
        <f>ROUND(((B48/CE61)*AC61),0)</f>
        <v>8755</v>
      </c>
      <c r="AD48" s="192">
        <f>ROUND(((B48/CE61)*AD61),0)</f>
        <v>0</v>
      </c>
      <c r="AE48" s="192">
        <f>ROUND(((B48/CE61)*AE61),0)</f>
        <v>223575</v>
      </c>
      <c r="AF48" s="192">
        <f>ROUND(((B48/CE61)*AF61),0)</f>
        <v>0</v>
      </c>
      <c r="AG48" s="192">
        <f>ROUND(((B48/CE61)*AG61),0)</f>
        <v>572142</v>
      </c>
      <c r="AH48" s="192">
        <f>ROUND(((B48/CE61)*AH61),0)</f>
        <v>169688</v>
      </c>
      <c r="AI48" s="192">
        <f>ROUND(((B48/CE61)*AI61),0)</f>
        <v>0</v>
      </c>
      <c r="AJ48" s="192">
        <f>ROUND(((B48/CE61)*AJ61),0)</f>
        <v>496497</v>
      </c>
      <c r="AK48" s="192">
        <f>ROUND(((B48/CE61)*AK61),0)</f>
        <v>0</v>
      </c>
      <c r="AL48" s="192">
        <f>ROUND(((B48/CE61)*AL61),0)</f>
        <v>0</v>
      </c>
      <c r="AM48" s="192">
        <f>ROUND(((B48/CE61)*AM61),0)</f>
        <v>0</v>
      </c>
      <c r="AN48" s="192">
        <f>ROUND(((B48/CE61)*AN61),0)</f>
        <v>0</v>
      </c>
      <c r="AO48" s="192">
        <f>ROUND(((B48/CE61)*AO61),0)</f>
        <v>0</v>
      </c>
      <c r="AP48" s="192">
        <f>ROUND(((B48/CE61)*AP61),0)</f>
        <v>0</v>
      </c>
      <c r="AQ48" s="192">
        <f>ROUND(((B48/CE61)*AQ61),0)</f>
        <v>0</v>
      </c>
      <c r="AR48" s="192">
        <f>ROUND(((B48/CE61)*AR61),0)</f>
        <v>0</v>
      </c>
      <c r="AS48" s="192">
        <f>ROUND(((B48/CE61)*AS61),0)</f>
        <v>0</v>
      </c>
      <c r="AT48" s="192">
        <f>ROUND(((B48/CE61)*AT61),0)</f>
        <v>0</v>
      </c>
      <c r="AU48" s="192">
        <f>ROUND(((B48/CE61)*AU61),0)</f>
        <v>0</v>
      </c>
      <c r="AV48" s="192">
        <f>ROUND(((B48/CE61)*AV61),0)</f>
        <v>0</v>
      </c>
      <c r="AW48" s="192">
        <f>ROUND(((B48/CE61)*AW61),0)</f>
        <v>0</v>
      </c>
      <c r="AX48" s="192">
        <f>ROUND(((B48/CE61)*AX61),0)</f>
        <v>0</v>
      </c>
      <c r="AY48" s="192">
        <f>ROUND(((B48/CE61)*AY61),0)</f>
        <v>131439</v>
      </c>
      <c r="AZ48" s="192">
        <f>ROUND(((B48/CE61)*AZ61),0)</f>
        <v>0</v>
      </c>
      <c r="BA48" s="192">
        <f>ROUND(((B48/CE61)*BA61),0)</f>
        <v>690</v>
      </c>
      <c r="BB48" s="192">
        <f>ROUND(((B48/CE61)*BB61),0)</f>
        <v>116692</v>
      </c>
      <c r="BC48" s="192">
        <f>ROUND(((B48/CE61)*BC61),0)</f>
        <v>0</v>
      </c>
      <c r="BD48" s="192">
        <f>ROUND(((B48/CE61)*BD61),0)</f>
        <v>0</v>
      </c>
      <c r="BE48" s="192">
        <f>ROUND(((B48/CE61)*BE61),0)</f>
        <v>77725</v>
      </c>
      <c r="BF48" s="192">
        <f>ROUND(((B48/CE61)*BF61),0)</f>
        <v>87232</v>
      </c>
      <c r="BG48" s="192">
        <f>ROUND(((B48/CE61)*BG61),0)</f>
        <v>0</v>
      </c>
      <c r="BH48" s="192">
        <f>ROUND(((B48/CE61)*BH61),0)</f>
        <v>0</v>
      </c>
      <c r="BI48" s="192">
        <f>ROUND(((B48/CE61)*BI61),0)</f>
        <v>0</v>
      </c>
      <c r="BJ48" s="192">
        <f>ROUND(((B48/CE61)*BJ61),0)</f>
        <v>148792</v>
      </c>
      <c r="BK48" s="192">
        <f>ROUND(((B48/CE61)*BK61),0)</f>
        <v>0</v>
      </c>
      <c r="BL48" s="192">
        <f>ROUND(((B48/CE61)*BL61),0)</f>
        <v>125027</v>
      </c>
      <c r="BM48" s="192">
        <f>ROUND(((B48/CE61)*BM61),0)</f>
        <v>0</v>
      </c>
      <c r="BN48" s="192">
        <f>ROUND(((B48/CE61)*BN61),0)</f>
        <v>595102</v>
      </c>
      <c r="BO48" s="192">
        <f>ROUND(((B48/CE61)*BO61),0)</f>
        <v>0</v>
      </c>
      <c r="BP48" s="192">
        <f>ROUND(((B48/CE61)*BP61),0)</f>
        <v>0</v>
      </c>
      <c r="BQ48" s="192">
        <f>ROUND(((B48/CE61)*BQ61),0)</f>
        <v>0</v>
      </c>
      <c r="BR48" s="192">
        <f>ROUND(((B48/CE61)*BR61),0)</f>
        <v>0</v>
      </c>
      <c r="BS48" s="192">
        <f>ROUND(((B48/CE61)*BS61),0)</f>
        <v>0</v>
      </c>
      <c r="BT48" s="192">
        <f>ROUND(((B48/CE61)*BT61),0)</f>
        <v>0</v>
      </c>
      <c r="BU48" s="192">
        <f>ROUND(((B48/CE61)*BU61),0)</f>
        <v>0</v>
      </c>
      <c r="BV48" s="192">
        <f>ROUND(((B48/CE61)*BV61),0)</f>
        <v>143829</v>
      </c>
      <c r="BW48" s="192">
        <f>ROUND(((B48/CE61)*BW61),0)</f>
        <v>0</v>
      </c>
      <c r="BX48" s="192">
        <f>ROUND(((B48/CE61)*BX61),0)</f>
        <v>131662</v>
      </c>
      <c r="BY48" s="192">
        <f>ROUND(((B48/CE61)*BY61),0)</f>
        <v>66368</v>
      </c>
      <c r="BZ48" s="192">
        <f>ROUND(((B48/CE61)*BZ61),0)</f>
        <v>0</v>
      </c>
      <c r="CA48" s="192">
        <f>ROUND(((B48/CE61)*CA61),0)</f>
        <v>0</v>
      </c>
      <c r="CB48" s="192">
        <f>ROUND(((B48/CE61)*CB61),0)</f>
        <v>25759</v>
      </c>
      <c r="CC48" s="192">
        <f>ROUND(((B48/CE61)*CC61),0)</f>
        <v>0</v>
      </c>
      <c r="CD48" s="192"/>
      <c r="CE48" s="192">
        <f>SUM(C48:CD48)</f>
        <v>4832061</v>
      </c>
    </row>
    <row r="49" spans="1:84" ht="12.65" customHeight="1">
      <c r="A49" s="174" t="s">
        <v>206</v>
      </c>
      <c r="B49" s="192">
        <f>B47+B48</f>
        <v>4832061</v>
      </c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</row>
    <row r="50" spans="1:84" ht="12.65" customHeight="1">
      <c r="A50" s="174" t="s">
        <v>6</v>
      </c>
      <c r="B50" s="192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192"/>
      <c r="AZ50" s="192"/>
      <c r="BA50" s="192"/>
      <c r="BB50" s="192"/>
      <c r="BC50" s="192"/>
      <c r="BD50" s="192"/>
      <c r="BE50" s="192"/>
      <c r="BF50" s="192"/>
      <c r="BG50" s="192"/>
      <c r="BH50" s="192"/>
      <c r="BI50" s="192"/>
      <c r="BJ50" s="192"/>
      <c r="BK50" s="192"/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</row>
    <row r="51" spans="1:84" ht="12.65" customHeight="1">
      <c r="A51" s="170" t="s">
        <v>207</v>
      </c>
      <c r="B51" s="183"/>
      <c r="C51" s="375">
        <v>0</v>
      </c>
      <c r="D51" s="375">
        <v>0</v>
      </c>
      <c r="E51" s="375">
        <v>0</v>
      </c>
      <c r="F51" s="375">
        <v>0</v>
      </c>
      <c r="G51" s="375">
        <v>0</v>
      </c>
      <c r="H51" s="375">
        <v>0</v>
      </c>
      <c r="I51" s="422">
        <v>8467.24</v>
      </c>
      <c r="J51" s="422">
        <v>1064.04</v>
      </c>
      <c r="K51" s="422">
        <v>0</v>
      </c>
      <c r="L51" s="422">
        <v>0</v>
      </c>
      <c r="M51" s="422">
        <v>0</v>
      </c>
      <c r="N51" s="422">
        <v>0</v>
      </c>
      <c r="O51" s="422">
        <v>3170.1</v>
      </c>
      <c r="P51" s="422">
        <v>133377.15</v>
      </c>
      <c r="Q51" s="422">
        <v>438.04</v>
      </c>
      <c r="R51" s="422">
        <v>22118.43</v>
      </c>
      <c r="S51" s="422">
        <v>0</v>
      </c>
      <c r="T51" s="422">
        <v>0</v>
      </c>
      <c r="U51" s="422">
        <v>15943.07</v>
      </c>
      <c r="V51" s="422">
        <v>0</v>
      </c>
      <c r="W51" s="422">
        <v>0</v>
      </c>
      <c r="X51" s="422">
        <v>0</v>
      </c>
      <c r="Y51" s="422">
        <v>190629.87</v>
      </c>
      <c r="Z51" s="422">
        <v>0</v>
      </c>
      <c r="AA51" s="422">
        <v>0</v>
      </c>
      <c r="AB51" s="422">
        <v>1703.89</v>
      </c>
      <c r="AC51" s="422">
        <v>0</v>
      </c>
      <c r="AD51" s="422">
        <v>0</v>
      </c>
      <c r="AE51" s="422">
        <v>0</v>
      </c>
      <c r="AF51" s="422">
        <v>0</v>
      </c>
      <c r="AG51" s="422">
        <v>28222.45</v>
      </c>
      <c r="AH51" s="422">
        <v>11521.52</v>
      </c>
      <c r="AI51" s="422">
        <v>0</v>
      </c>
      <c r="AJ51" s="422">
        <v>18751.150000000001</v>
      </c>
      <c r="AK51" s="422">
        <v>0</v>
      </c>
      <c r="AL51" s="422">
        <v>0</v>
      </c>
      <c r="AM51" s="422">
        <v>0</v>
      </c>
      <c r="AN51" s="422">
        <v>0</v>
      </c>
      <c r="AO51" s="422">
        <v>0</v>
      </c>
      <c r="AP51" s="422">
        <v>0</v>
      </c>
      <c r="AQ51" s="422">
        <v>0</v>
      </c>
      <c r="AR51" s="422">
        <v>0</v>
      </c>
      <c r="AS51" s="422">
        <v>0</v>
      </c>
      <c r="AT51" s="422">
        <v>0</v>
      </c>
      <c r="AU51" s="422">
        <v>0</v>
      </c>
      <c r="AV51" s="422">
        <v>1253.1300000000001</v>
      </c>
      <c r="AW51" s="422">
        <v>0</v>
      </c>
      <c r="AX51" s="422">
        <v>0</v>
      </c>
      <c r="AY51" s="422">
        <v>1366.26</v>
      </c>
      <c r="AZ51" s="422">
        <v>0</v>
      </c>
      <c r="BA51" s="422">
        <v>0</v>
      </c>
      <c r="BB51" s="422">
        <v>0</v>
      </c>
      <c r="BC51" s="422">
        <v>0</v>
      </c>
      <c r="BD51" s="422">
        <v>0</v>
      </c>
      <c r="BE51" s="422">
        <v>3645.19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v>0</v>
      </c>
      <c r="BL51" s="422">
        <v>0</v>
      </c>
      <c r="BM51" s="422">
        <v>0</v>
      </c>
      <c r="BN51" s="422">
        <v>50279.98</v>
      </c>
      <c r="BO51" s="375">
        <v>0</v>
      </c>
      <c r="BP51" s="375">
        <v>0</v>
      </c>
      <c r="BQ51" s="375">
        <v>0</v>
      </c>
      <c r="BR51" s="375">
        <v>0</v>
      </c>
      <c r="BS51" s="375">
        <v>0</v>
      </c>
      <c r="BT51" s="375">
        <v>0</v>
      </c>
      <c r="BU51" s="375">
        <v>0</v>
      </c>
      <c r="BV51" s="375">
        <v>0</v>
      </c>
      <c r="BW51" s="375">
        <v>0</v>
      </c>
      <c r="BX51" s="375">
        <v>0</v>
      </c>
      <c r="BY51" s="375">
        <v>0</v>
      </c>
      <c r="BZ51" s="375">
        <v>0</v>
      </c>
      <c r="CA51" s="375">
        <v>0</v>
      </c>
      <c r="CB51" s="375">
        <v>0</v>
      </c>
      <c r="CC51" s="375">
        <v>0</v>
      </c>
      <c r="CD51" s="192"/>
      <c r="CE51" s="192">
        <f>SUM(C51:CD51)</f>
        <v>491951.51000000007</v>
      </c>
    </row>
    <row r="52" spans="1:84" ht="12.65" customHeight="1">
      <c r="A52" s="170" t="s">
        <v>208</v>
      </c>
      <c r="B52" s="183">
        <v>168394</v>
      </c>
      <c r="C52" s="192">
        <f>ROUND((B52/(CE76+CF76)*C76),0)</f>
        <v>0</v>
      </c>
      <c r="D52" s="192">
        <f>ROUND((B52/(CE76+CF76)*D76),0)</f>
        <v>0</v>
      </c>
      <c r="E52" s="192">
        <f>ROUND((B52/(CE76+CF76)*E76),0)</f>
        <v>16070</v>
      </c>
      <c r="F52" s="192">
        <f>ROUND((B52/(CE76+CF76)*F76),0)</f>
        <v>0</v>
      </c>
      <c r="G52" s="192">
        <f>ROUND((B52/(CE76+CF76)*G76),0)</f>
        <v>0</v>
      </c>
      <c r="H52" s="192">
        <f>ROUND((B52/(CE76+CF76)*H76),0)</f>
        <v>0</v>
      </c>
      <c r="I52" s="192">
        <f>ROUND((B52/(CE76+CF76)*I76),0)</f>
        <v>7220</v>
      </c>
      <c r="J52" s="192">
        <f>ROUND((B52/(CE76+CF76)*J76),0)</f>
        <v>0</v>
      </c>
      <c r="K52" s="192">
        <f>ROUND((B52/(CE76+CF76)*K76),0)</f>
        <v>0</v>
      </c>
      <c r="L52" s="192">
        <f>ROUND((B52/(CE76+CF76)*L76),0)</f>
        <v>0</v>
      </c>
      <c r="M52" s="192">
        <f>ROUND((B52/(CE76+CF76)*M76),0)</f>
        <v>0</v>
      </c>
      <c r="N52" s="192">
        <f>ROUND((B52/(CE76+CF76)*N76),0)</f>
        <v>0</v>
      </c>
      <c r="O52" s="192">
        <f>ROUND((B52/(CE76+CF76)*O76),0)</f>
        <v>1358</v>
      </c>
      <c r="P52" s="192">
        <f>ROUND((B52/(CE76+CF76)*P76),0)</f>
        <v>8461</v>
      </c>
      <c r="Q52" s="192">
        <f>ROUND((B52/(CE76+CF76)*Q76),0)</f>
        <v>2314</v>
      </c>
      <c r="R52" s="192">
        <f>ROUND((B52/(CE76+CF76)*R76),0)</f>
        <v>0</v>
      </c>
      <c r="S52" s="192">
        <f>ROUND((B52/(CE76+CF76)*S76),0)</f>
        <v>0</v>
      </c>
      <c r="T52" s="192">
        <f>ROUND((B52/(CE76+CF76)*T76),0)</f>
        <v>0</v>
      </c>
      <c r="U52" s="192">
        <f>ROUND((B52/(CE76+CF76)*U76),0)</f>
        <v>5591</v>
      </c>
      <c r="V52" s="192">
        <f>ROUND((B52/(CE76+CF76)*V76),0)</f>
        <v>0</v>
      </c>
      <c r="W52" s="192">
        <f>ROUND((B52/(CE76+CF76)*W76),0)</f>
        <v>0</v>
      </c>
      <c r="X52" s="192">
        <f>ROUND((B52/(CE76+CF76)*X76),0)</f>
        <v>0</v>
      </c>
      <c r="Y52" s="192">
        <f>ROUND((B52/(CE76+CF76)*Y76),0)</f>
        <v>7930</v>
      </c>
      <c r="Z52" s="192">
        <f>ROUND((B52/(CE76+CF76)*Z76),0)</f>
        <v>0</v>
      </c>
      <c r="AA52" s="192">
        <f>ROUND((B52/(CE76+CF76)*AA76),0)</f>
        <v>0</v>
      </c>
      <c r="AB52" s="192">
        <f>ROUND((B52/(CE76+CF76)*AB76),0)</f>
        <v>1864</v>
      </c>
      <c r="AC52" s="192">
        <f>ROUND((B52/(CE76+CF76)*AC76),0)</f>
        <v>0</v>
      </c>
      <c r="AD52" s="192">
        <f>ROUND((B52/(CE76+CF76)*AD76),0)</f>
        <v>0</v>
      </c>
      <c r="AE52" s="192">
        <f>ROUND((B52/(CE76+CF76)*AE76),0)</f>
        <v>10220</v>
      </c>
      <c r="AF52" s="192">
        <f>ROUND((B52/(CE76+CF76)*AF76),0)</f>
        <v>0</v>
      </c>
      <c r="AG52" s="192">
        <f>ROUND((B52/(CE76+CF76)*AG76),0)</f>
        <v>12848</v>
      </c>
      <c r="AH52" s="192">
        <f>ROUND((B52/(CE76+CF76)*AH76),0)</f>
        <v>12651</v>
      </c>
      <c r="AI52" s="192">
        <f>ROUND((B52/(CE76+CF76)*AI76),0)</f>
        <v>0</v>
      </c>
      <c r="AJ52" s="192">
        <f>ROUND((B52/(CE76+CF76)*AJ76),0)</f>
        <v>9380</v>
      </c>
      <c r="AK52" s="192">
        <f>ROUND((B52/(CE76+CF76)*AK76),0)</f>
        <v>0</v>
      </c>
      <c r="AL52" s="192">
        <f>ROUND((B52/(CE76+CF76)*AL76),0)</f>
        <v>0</v>
      </c>
      <c r="AM52" s="192">
        <f>ROUND((B52/(CE76+CF76)*AM76),0)</f>
        <v>0</v>
      </c>
      <c r="AN52" s="192">
        <f>ROUND((B52/(CE76+CF76)*AN76),0)</f>
        <v>0</v>
      </c>
      <c r="AO52" s="192">
        <f>ROUND((B52/(CE76+CF76)*AO76),0)</f>
        <v>0</v>
      </c>
      <c r="AP52" s="192">
        <f>ROUND((B52/(CE76+CF76)*AP76),0)</f>
        <v>0</v>
      </c>
      <c r="AQ52" s="192">
        <f>ROUND((B52/(CE76+CF76)*AQ76),0)</f>
        <v>0</v>
      </c>
      <c r="AR52" s="192">
        <f>ROUND((B52/(CE76+CF76)*AR76),0)</f>
        <v>0</v>
      </c>
      <c r="AS52" s="192">
        <f>ROUND((B52/(CE76+CF76)*AS76),0)</f>
        <v>0</v>
      </c>
      <c r="AT52" s="192">
        <f>ROUND((B52/(CE76+CF76)*AT76),0)</f>
        <v>0</v>
      </c>
      <c r="AU52" s="192">
        <f>ROUND((B52/(CE76+CF76)*AU76),0)</f>
        <v>0</v>
      </c>
      <c r="AV52" s="192">
        <f>ROUND((B52/(CE76+CF76)*AV76),0)</f>
        <v>0</v>
      </c>
      <c r="AW52" s="192">
        <f>ROUND((B52/(CE76+CF76)*AW76),0)</f>
        <v>0</v>
      </c>
      <c r="AX52" s="192">
        <f>ROUND((B52/(CE76+CF76)*AX76),0)</f>
        <v>0</v>
      </c>
      <c r="AY52" s="192">
        <f>ROUND((B52/(CE76+CF76)*AY76),0)</f>
        <v>3598</v>
      </c>
      <c r="AZ52" s="192">
        <f>ROUND((B52/(CE76+CF76)*AZ76),0)</f>
        <v>0</v>
      </c>
      <c r="BA52" s="192">
        <f>ROUND((B52/(CE76+CF76)*BA76),0)</f>
        <v>8066</v>
      </c>
      <c r="BB52" s="192">
        <f>ROUND((B52/(CE76+CF76)*BB76),0)</f>
        <v>7745</v>
      </c>
      <c r="BC52" s="192">
        <f>ROUND((B52/(CE76+CF76)*BC76),0)</f>
        <v>0</v>
      </c>
      <c r="BD52" s="192">
        <f>ROUND((B52/(CE76+CF76)*BD76),0)</f>
        <v>0</v>
      </c>
      <c r="BE52" s="192">
        <f>ROUND((B52/(CE76+CF76)*BE76),0)</f>
        <v>1240</v>
      </c>
      <c r="BF52" s="192">
        <f>ROUND((B52/(CE76+CF76)*BF76),0)</f>
        <v>20340</v>
      </c>
      <c r="BG52" s="192">
        <f>ROUND((B52/(CE76+CF76)*BG76),0)</f>
        <v>0</v>
      </c>
      <c r="BH52" s="192">
        <f>ROUND((B52/(CE76+CF76)*BH76),0)</f>
        <v>0</v>
      </c>
      <c r="BI52" s="192">
        <f>ROUND((B52/(CE76+CF76)*BI76),0)</f>
        <v>0</v>
      </c>
      <c r="BJ52" s="192">
        <f>ROUND((B52/(CE76+CF76)*BJ76),0)</f>
        <v>0</v>
      </c>
      <c r="BK52" s="192">
        <f>ROUND((B52/(CE76+CF76)*BK76),0)</f>
        <v>0</v>
      </c>
      <c r="BL52" s="192">
        <f>ROUND((B52/(CE76+CF76)*BL76),0)</f>
        <v>0</v>
      </c>
      <c r="BM52" s="192">
        <f>ROUND((B52/(CE76+CF76)*BM76),0)</f>
        <v>0</v>
      </c>
      <c r="BN52" s="192">
        <f>ROUND((B52/(CE76+CF76)*BN76),0)</f>
        <v>23574</v>
      </c>
      <c r="BO52" s="192">
        <f>ROUND((B52/(CE76+CF76)*BO76),0)</f>
        <v>0</v>
      </c>
      <c r="BP52" s="192">
        <f>ROUND((B52/(CE76+CF76)*BP76),0)</f>
        <v>0</v>
      </c>
      <c r="BQ52" s="192">
        <f>ROUND((B52/(CE76+CF76)*BQ76),0)</f>
        <v>0</v>
      </c>
      <c r="BR52" s="192">
        <f>ROUND((B52/(CE76+CF76)*BR76),0)</f>
        <v>0</v>
      </c>
      <c r="BS52" s="192">
        <f>ROUND((B52/(CE76+CF76)*BS76),0)</f>
        <v>0</v>
      </c>
      <c r="BT52" s="192">
        <f>ROUND((B52/(CE76+CF76)*BT76),0)</f>
        <v>0</v>
      </c>
      <c r="BU52" s="192">
        <f>ROUND((B52/(CE76+CF76)*BU76),0)</f>
        <v>0</v>
      </c>
      <c r="BV52" s="192">
        <f>ROUND((B52/(CE76+CF76)*BV76),0)</f>
        <v>7628</v>
      </c>
      <c r="BW52" s="192">
        <f>ROUND((B52/(CE76+CF76)*BW76),0)</f>
        <v>0</v>
      </c>
      <c r="BX52" s="192">
        <f>ROUND((B52/(CE76+CF76)*BX76),0)</f>
        <v>0</v>
      </c>
      <c r="BY52" s="192">
        <f>ROUND((B52/(CE76+CF76)*BY76),0)</f>
        <v>296</v>
      </c>
      <c r="BZ52" s="192">
        <f>ROUND((B52/(CE76+CF76)*BZ76),0)</f>
        <v>0</v>
      </c>
      <c r="CA52" s="192">
        <f>ROUND((B52/(CE76+CF76)*CA76),0)</f>
        <v>0</v>
      </c>
      <c r="CB52" s="192">
        <f>ROUND((B52/(CE76+CF76)*CB76),0)</f>
        <v>0</v>
      </c>
      <c r="CC52" s="192">
        <f>ROUND((B52/(CE76+CF76)*CC76),0)</f>
        <v>0</v>
      </c>
      <c r="CD52" s="192"/>
      <c r="CE52" s="192">
        <f>SUM(C52:CD52)</f>
        <v>168394</v>
      </c>
    </row>
    <row r="53" spans="1:84" ht="12.65" customHeight="1">
      <c r="A53" s="174" t="s">
        <v>206</v>
      </c>
      <c r="B53" s="192">
        <f>B51+B52</f>
        <v>168394</v>
      </c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92"/>
      <c r="AU53" s="192"/>
      <c r="AV53" s="192"/>
      <c r="AW53" s="192"/>
      <c r="AX53" s="192"/>
      <c r="AY53" s="192"/>
      <c r="AZ53" s="192"/>
      <c r="BA53" s="192"/>
      <c r="BB53" s="192"/>
      <c r="BC53" s="192"/>
      <c r="BD53" s="192"/>
      <c r="BE53" s="192"/>
      <c r="BF53" s="192"/>
      <c r="BG53" s="192"/>
      <c r="BH53" s="192"/>
      <c r="BI53" s="192"/>
      <c r="BJ53" s="192"/>
      <c r="BK53" s="192"/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</row>
    <row r="54" spans="1:84" ht="15.75" customHeight="1">
      <c r="A54" s="174"/>
      <c r="B54" s="174"/>
      <c r="C54" s="188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</row>
    <row r="55" spans="1:84" ht="12.65" customHeight="1">
      <c r="A55" s="170" t="s">
        <v>209</v>
      </c>
      <c r="B55" s="174"/>
      <c r="C55" s="181" t="s">
        <v>10</v>
      </c>
      <c r="D55" s="169" t="s">
        <v>11</v>
      </c>
      <c r="E55" s="169" t="s">
        <v>12</v>
      </c>
      <c r="F55" s="169" t="s">
        <v>13</v>
      </c>
      <c r="G55" s="169" t="s">
        <v>14</v>
      </c>
      <c r="H55" s="169" t="s">
        <v>15</v>
      </c>
      <c r="I55" s="169" t="s">
        <v>16</v>
      </c>
      <c r="J55" s="169" t="s">
        <v>17</v>
      </c>
      <c r="K55" s="169" t="s">
        <v>18</v>
      </c>
      <c r="L55" s="169" t="s">
        <v>19</v>
      </c>
      <c r="M55" s="169" t="s">
        <v>20</v>
      </c>
      <c r="N55" s="169" t="s">
        <v>21</v>
      </c>
      <c r="O55" s="169" t="s">
        <v>22</v>
      </c>
      <c r="P55" s="169" t="s">
        <v>23</v>
      </c>
      <c r="Q55" s="169" t="s">
        <v>24</v>
      </c>
      <c r="R55" s="169" t="s">
        <v>25</v>
      </c>
      <c r="S55" s="169" t="s">
        <v>26</v>
      </c>
      <c r="T55" s="241" t="s">
        <v>27</v>
      </c>
      <c r="U55" s="169" t="s">
        <v>28</v>
      </c>
      <c r="V55" s="169" t="s">
        <v>29</v>
      </c>
      <c r="W55" s="169" t="s">
        <v>30</v>
      </c>
      <c r="X55" s="169" t="s">
        <v>31</v>
      </c>
      <c r="Y55" s="169" t="s">
        <v>32</v>
      </c>
      <c r="Z55" s="169" t="s">
        <v>33</v>
      </c>
      <c r="AA55" s="169" t="s">
        <v>34</v>
      </c>
      <c r="AB55" s="169" t="s">
        <v>35</v>
      </c>
      <c r="AC55" s="169" t="s">
        <v>36</v>
      </c>
      <c r="AD55" s="169" t="s">
        <v>37</v>
      </c>
      <c r="AE55" s="169" t="s">
        <v>38</v>
      </c>
      <c r="AF55" s="169" t="s">
        <v>39</v>
      </c>
      <c r="AG55" s="169" t="s">
        <v>40</v>
      </c>
      <c r="AH55" s="169" t="s">
        <v>41</v>
      </c>
      <c r="AI55" s="169" t="s">
        <v>42</v>
      </c>
      <c r="AJ55" s="169" t="s">
        <v>43</v>
      </c>
      <c r="AK55" s="169" t="s">
        <v>44</v>
      </c>
      <c r="AL55" s="169" t="s">
        <v>45</v>
      </c>
      <c r="AM55" s="169" t="s">
        <v>46</v>
      </c>
      <c r="AN55" s="169" t="s">
        <v>47</v>
      </c>
      <c r="AO55" s="169" t="s">
        <v>48</v>
      </c>
      <c r="AP55" s="169" t="s">
        <v>49</v>
      </c>
      <c r="AQ55" s="169" t="s">
        <v>50</v>
      </c>
      <c r="AR55" s="169" t="s">
        <v>51</v>
      </c>
      <c r="AS55" s="169" t="s">
        <v>52</v>
      </c>
      <c r="AT55" s="169" t="s">
        <v>53</v>
      </c>
      <c r="AU55" s="169" t="s">
        <v>54</v>
      </c>
      <c r="AV55" s="169" t="s">
        <v>55</v>
      </c>
      <c r="AW55" s="169" t="s">
        <v>56</v>
      </c>
      <c r="AX55" s="169" t="s">
        <v>57</v>
      </c>
      <c r="AY55" s="169" t="s">
        <v>58</v>
      </c>
      <c r="AZ55" s="169" t="s">
        <v>59</v>
      </c>
      <c r="BA55" s="169" t="s">
        <v>60</v>
      </c>
      <c r="BB55" s="169" t="s">
        <v>61</v>
      </c>
      <c r="BC55" s="169" t="s">
        <v>62</v>
      </c>
      <c r="BD55" s="169" t="s">
        <v>63</v>
      </c>
      <c r="BE55" s="169" t="s">
        <v>64</v>
      </c>
      <c r="BF55" s="169" t="s">
        <v>65</v>
      </c>
      <c r="BG55" s="169" t="s">
        <v>66</v>
      </c>
      <c r="BH55" s="169" t="s">
        <v>67</v>
      </c>
      <c r="BI55" s="169" t="s">
        <v>68</v>
      </c>
      <c r="BJ55" s="169" t="s">
        <v>69</v>
      </c>
      <c r="BK55" s="169" t="s">
        <v>70</v>
      </c>
      <c r="BL55" s="169" t="s">
        <v>71</v>
      </c>
      <c r="BM55" s="169" t="s">
        <v>72</v>
      </c>
      <c r="BN55" s="169" t="s">
        <v>73</v>
      </c>
      <c r="BO55" s="169" t="s">
        <v>74</v>
      </c>
      <c r="BP55" s="169" t="s">
        <v>75</v>
      </c>
      <c r="BQ55" s="169" t="s">
        <v>76</v>
      </c>
      <c r="BR55" s="169" t="s">
        <v>77</v>
      </c>
      <c r="BS55" s="169" t="s">
        <v>78</v>
      </c>
      <c r="BT55" s="169" t="s">
        <v>79</v>
      </c>
      <c r="BU55" s="169" t="s">
        <v>80</v>
      </c>
      <c r="BV55" s="169" t="s">
        <v>81</v>
      </c>
      <c r="BW55" s="169" t="s">
        <v>82</v>
      </c>
      <c r="BX55" s="169" t="s">
        <v>83</v>
      </c>
      <c r="BY55" s="169" t="s">
        <v>84</v>
      </c>
      <c r="BZ55" s="169" t="s">
        <v>85</v>
      </c>
      <c r="CA55" s="169" t="s">
        <v>86</v>
      </c>
      <c r="CB55" s="169" t="s">
        <v>87</v>
      </c>
      <c r="CC55" s="169" t="s">
        <v>88</v>
      </c>
      <c r="CD55" s="169" t="s">
        <v>89</v>
      </c>
      <c r="CE55" s="169" t="s">
        <v>90</v>
      </c>
    </row>
    <row r="56" spans="1:84" ht="12.65" customHeight="1">
      <c r="A56" s="170" t="s">
        <v>210</v>
      </c>
      <c r="B56" s="174"/>
      <c r="C56" s="181" t="s">
        <v>92</v>
      </c>
      <c r="D56" s="169" t="s">
        <v>93</v>
      </c>
      <c r="E56" s="169" t="s">
        <v>94</v>
      </c>
      <c r="F56" s="169" t="s">
        <v>95</v>
      </c>
      <c r="G56" s="169" t="s">
        <v>96</v>
      </c>
      <c r="H56" s="169" t="s">
        <v>97</v>
      </c>
      <c r="I56" s="169" t="s">
        <v>98</v>
      </c>
      <c r="J56" s="169" t="s">
        <v>99</v>
      </c>
      <c r="K56" s="169" t="s">
        <v>100</v>
      </c>
      <c r="L56" s="169" t="s">
        <v>101</v>
      </c>
      <c r="M56" s="169" t="s">
        <v>102</v>
      </c>
      <c r="N56" s="169" t="s">
        <v>103</v>
      </c>
      <c r="O56" s="169" t="s">
        <v>104</v>
      </c>
      <c r="P56" s="169" t="s">
        <v>105</v>
      </c>
      <c r="Q56" s="169" t="s">
        <v>106</v>
      </c>
      <c r="R56" s="169" t="s">
        <v>107</v>
      </c>
      <c r="S56" s="169" t="s">
        <v>108</v>
      </c>
      <c r="T56" s="169" t="s">
        <v>1194</v>
      </c>
      <c r="U56" s="169" t="s">
        <v>109</v>
      </c>
      <c r="V56" s="169" t="s">
        <v>110</v>
      </c>
      <c r="W56" s="169" t="s">
        <v>111</v>
      </c>
      <c r="X56" s="169" t="s">
        <v>112</v>
      </c>
      <c r="Y56" s="169" t="s">
        <v>113</v>
      </c>
      <c r="Z56" s="169" t="s">
        <v>113</v>
      </c>
      <c r="AA56" s="169" t="s">
        <v>114</v>
      </c>
      <c r="AB56" s="169" t="s">
        <v>115</v>
      </c>
      <c r="AC56" s="169" t="s">
        <v>116</v>
      </c>
      <c r="AD56" s="169" t="s">
        <v>117</v>
      </c>
      <c r="AE56" s="169" t="s">
        <v>96</v>
      </c>
      <c r="AF56" s="169" t="s">
        <v>97</v>
      </c>
      <c r="AG56" s="169" t="s">
        <v>118</v>
      </c>
      <c r="AH56" s="169" t="s">
        <v>119</v>
      </c>
      <c r="AI56" s="169" t="s">
        <v>120</v>
      </c>
      <c r="AJ56" s="169" t="s">
        <v>121</v>
      </c>
      <c r="AK56" s="169" t="s">
        <v>122</v>
      </c>
      <c r="AL56" s="169" t="s">
        <v>123</v>
      </c>
      <c r="AM56" s="169" t="s">
        <v>124</v>
      </c>
      <c r="AN56" s="169" t="s">
        <v>110</v>
      </c>
      <c r="AO56" s="169" t="s">
        <v>125</v>
      </c>
      <c r="AP56" s="169" t="s">
        <v>126</v>
      </c>
      <c r="AQ56" s="169" t="s">
        <v>127</v>
      </c>
      <c r="AR56" s="169" t="s">
        <v>128</v>
      </c>
      <c r="AS56" s="169" t="s">
        <v>129</v>
      </c>
      <c r="AT56" s="169" t="s">
        <v>130</v>
      </c>
      <c r="AU56" s="169" t="s">
        <v>131</v>
      </c>
      <c r="AV56" s="169" t="s">
        <v>132</v>
      </c>
      <c r="AW56" s="169" t="s">
        <v>133</v>
      </c>
      <c r="AX56" s="169" t="s">
        <v>134</v>
      </c>
      <c r="AY56" s="169" t="s">
        <v>135</v>
      </c>
      <c r="AZ56" s="169" t="s">
        <v>136</v>
      </c>
      <c r="BA56" s="169" t="s">
        <v>137</v>
      </c>
      <c r="BB56" s="169" t="s">
        <v>138</v>
      </c>
      <c r="BC56" s="169" t="s">
        <v>108</v>
      </c>
      <c r="BD56" s="169" t="s">
        <v>139</v>
      </c>
      <c r="BE56" s="169" t="s">
        <v>140</v>
      </c>
      <c r="BF56" s="169" t="s">
        <v>141</v>
      </c>
      <c r="BG56" s="169" t="s">
        <v>142</v>
      </c>
      <c r="BH56" s="169" t="s">
        <v>143</v>
      </c>
      <c r="BI56" s="169" t="s">
        <v>144</v>
      </c>
      <c r="BJ56" s="169" t="s">
        <v>145</v>
      </c>
      <c r="BK56" s="169" t="s">
        <v>146</v>
      </c>
      <c r="BL56" s="169" t="s">
        <v>147</v>
      </c>
      <c r="BM56" s="169" t="s">
        <v>132</v>
      </c>
      <c r="BN56" s="169" t="s">
        <v>148</v>
      </c>
      <c r="BO56" s="169" t="s">
        <v>149</v>
      </c>
      <c r="BP56" s="169" t="s">
        <v>150</v>
      </c>
      <c r="BQ56" s="169" t="s">
        <v>151</v>
      </c>
      <c r="BR56" s="169" t="s">
        <v>152</v>
      </c>
      <c r="BS56" s="169" t="s">
        <v>153</v>
      </c>
      <c r="BT56" s="169" t="s">
        <v>154</v>
      </c>
      <c r="BU56" s="169" t="s">
        <v>155</v>
      </c>
      <c r="BV56" s="169" t="s">
        <v>155</v>
      </c>
      <c r="BW56" s="169" t="s">
        <v>155</v>
      </c>
      <c r="BX56" s="169" t="s">
        <v>156</v>
      </c>
      <c r="BY56" s="169" t="s">
        <v>157</v>
      </c>
      <c r="BZ56" s="169" t="s">
        <v>158</v>
      </c>
      <c r="CA56" s="169" t="s">
        <v>159</v>
      </c>
      <c r="CB56" s="169" t="s">
        <v>160</v>
      </c>
      <c r="CC56" s="169" t="s">
        <v>132</v>
      </c>
      <c r="CD56" s="169" t="s">
        <v>211</v>
      </c>
      <c r="CE56" s="169" t="s">
        <v>161</v>
      </c>
    </row>
    <row r="57" spans="1:84" ht="12.65" customHeight="1">
      <c r="A57" s="170" t="s">
        <v>212</v>
      </c>
      <c r="B57" s="174"/>
      <c r="C57" s="181" t="s">
        <v>163</v>
      </c>
      <c r="D57" s="169" t="s">
        <v>163</v>
      </c>
      <c r="E57" s="169" t="s">
        <v>163</v>
      </c>
      <c r="F57" s="169" t="s">
        <v>164</v>
      </c>
      <c r="G57" s="169" t="s">
        <v>165</v>
      </c>
      <c r="H57" s="169" t="s">
        <v>163</v>
      </c>
      <c r="I57" s="169" t="s">
        <v>166</v>
      </c>
      <c r="J57" s="169"/>
      <c r="K57" s="169" t="s">
        <v>157</v>
      </c>
      <c r="L57" s="169" t="s">
        <v>167</v>
      </c>
      <c r="M57" s="169" t="s">
        <v>168</v>
      </c>
      <c r="N57" s="169" t="s">
        <v>169</v>
      </c>
      <c r="O57" s="169" t="s">
        <v>170</v>
      </c>
      <c r="P57" s="169" t="s">
        <v>169</v>
      </c>
      <c r="Q57" s="169" t="s">
        <v>171</v>
      </c>
      <c r="R57" s="169"/>
      <c r="S57" s="169" t="s">
        <v>169</v>
      </c>
      <c r="T57" s="169" t="s">
        <v>172</v>
      </c>
      <c r="U57" s="169"/>
      <c r="V57" s="169" t="s">
        <v>173</v>
      </c>
      <c r="W57" s="169" t="s">
        <v>174</v>
      </c>
      <c r="X57" s="169" t="s">
        <v>175</v>
      </c>
      <c r="Y57" s="169" t="s">
        <v>176</v>
      </c>
      <c r="Z57" s="169" t="s">
        <v>177</v>
      </c>
      <c r="AA57" s="169" t="s">
        <v>178</v>
      </c>
      <c r="AB57" s="169"/>
      <c r="AC57" s="169" t="s">
        <v>172</v>
      </c>
      <c r="AD57" s="169"/>
      <c r="AE57" s="169" t="s">
        <v>172</v>
      </c>
      <c r="AF57" s="169" t="s">
        <v>179</v>
      </c>
      <c r="AG57" s="169" t="s">
        <v>171</v>
      </c>
      <c r="AH57" s="169"/>
      <c r="AI57" s="169" t="s">
        <v>180</v>
      </c>
      <c r="AJ57" s="169"/>
      <c r="AK57" s="169" t="s">
        <v>172</v>
      </c>
      <c r="AL57" s="169" t="s">
        <v>172</v>
      </c>
      <c r="AM57" s="169" t="s">
        <v>172</v>
      </c>
      <c r="AN57" s="169" t="s">
        <v>181</v>
      </c>
      <c r="AO57" s="169" t="s">
        <v>182</v>
      </c>
      <c r="AP57" s="169" t="s">
        <v>121</v>
      </c>
      <c r="AQ57" s="169" t="s">
        <v>183</v>
      </c>
      <c r="AR57" s="169" t="s">
        <v>169</v>
      </c>
      <c r="AS57" s="169"/>
      <c r="AT57" s="169" t="s">
        <v>184</v>
      </c>
      <c r="AU57" s="169" t="s">
        <v>185</v>
      </c>
      <c r="AV57" s="169" t="s">
        <v>186</v>
      </c>
      <c r="AW57" s="169" t="s">
        <v>187</v>
      </c>
      <c r="AX57" s="169" t="s">
        <v>188</v>
      </c>
      <c r="AY57" s="169"/>
      <c r="AZ57" s="169"/>
      <c r="BA57" s="169" t="s">
        <v>189</v>
      </c>
      <c r="BB57" s="169" t="s">
        <v>169</v>
      </c>
      <c r="BC57" s="169" t="s">
        <v>183</v>
      </c>
      <c r="BD57" s="169"/>
      <c r="BE57" s="169"/>
      <c r="BF57" s="169"/>
      <c r="BG57" s="169"/>
      <c r="BH57" s="169" t="s">
        <v>190</v>
      </c>
      <c r="BI57" s="169" t="s">
        <v>169</v>
      </c>
      <c r="BJ57" s="169"/>
      <c r="BK57" s="169" t="s">
        <v>191</v>
      </c>
      <c r="BL57" s="169"/>
      <c r="BM57" s="169" t="s">
        <v>192</v>
      </c>
      <c r="BN57" s="169" t="s">
        <v>193</v>
      </c>
      <c r="BO57" s="169" t="s">
        <v>194</v>
      </c>
      <c r="BP57" s="169" t="s">
        <v>195</v>
      </c>
      <c r="BQ57" s="169" t="s">
        <v>196</v>
      </c>
      <c r="BR57" s="169"/>
      <c r="BS57" s="169" t="s">
        <v>197</v>
      </c>
      <c r="BT57" s="169" t="s">
        <v>169</v>
      </c>
      <c r="BU57" s="169" t="s">
        <v>198</v>
      </c>
      <c r="BV57" s="169" t="s">
        <v>199</v>
      </c>
      <c r="BW57" s="169" t="s">
        <v>200</v>
      </c>
      <c r="BX57" s="169" t="s">
        <v>151</v>
      </c>
      <c r="BY57" s="169" t="s">
        <v>193</v>
      </c>
      <c r="BZ57" s="169" t="s">
        <v>152</v>
      </c>
      <c r="CA57" s="169" t="s">
        <v>201</v>
      </c>
      <c r="CB57" s="169" t="s">
        <v>201</v>
      </c>
      <c r="CC57" s="169" t="s">
        <v>202</v>
      </c>
      <c r="CD57" s="169" t="s">
        <v>213</v>
      </c>
      <c r="CE57" s="169" t="s">
        <v>203</v>
      </c>
    </row>
    <row r="58" spans="1:84" ht="12.65" customHeight="1">
      <c r="A58" s="170" t="s">
        <v>214</v>
      </c>
      <c r="B58" s="174"/>
      <c r="C58" s="181" t="s">
        <v>215</v>
      </c>
      <c r="D58" s="169" t="s">
        <v>215</v>
      </c>
      <c r="E58" s="169" t="s">
        <v>215</v>
      </c>
      <c r="F58" s="169" t="s">
        <v>215</v>
      </c>
      <c r="G58" s="169" t="s">
        <v>215</v>
      </c>
      <c r="H58" s="169" t="s">
        <v>215</v>
      </c>
      <c r="I58" s="169" t="s">
        <v>215</v>
      </c>
      <c r="J58" s="169" t="s">
        <v>216</v>
      </c>
      <c r="K58" s="169" t="s">
        <v>215</v>
      </c>
      <c r="L58" s="169" t="s">
        <v>215</v>
      </c>
      <c r="M58" s="169" t="s">
        <v>215</v>
      </c>
      <c r="N58" s="169" t="s">
        <v>215</v>
      </c>
      <c r="O58" s="169" t="s">
        <v>217</v>
      </c>
      <c r="P58" s="169" t="s">
        <v>218</v>
      </c>
      <c r="Q58" s="169" t="s">
        <v>219</v>
      </c>
      <c r="R58" s="239" t="s">
        <v>220</v>
      </c>
      <c r="S58" s="242" t="s">
        <v>221</v>
      </c>
      <c r="T58" s="242" t="s">
        <v>221</v>
      </c>
      <c r="U58" s="169" t="s">
        <v>222</v>
      </c>
      <c r="V58" s="169" t="s">
        <v>222</v>
      </c>
      <c r="W58" s="169" t="s">
        <v>223</v>
      </c>
      <c r="X58" s="169" t="s">
        <v>224</v>
      </c>
      <c r="Y58" s="169" t="s">
        <v>225</v>
      </c>
      <c r="Z58" s="169" t="s">
        <v>225</v>
      </c>
      <c r="AA58" s="169" t="s">
        <v>225</v>
      </c>
      <c r="AB58" s="242" t="s">
        <v>221</v>
      </c>
      <c r="AC58" s="169" t="s">
        <v>226</v>
      </c>
      <c r="AD58" s="169" t="s">
        <v>227</v>
      </c>
      <c r="AE58" s="169" t="s">
        <v>226</v>
      </c>
      <c r="AF58" s="169" t="s">
        <v>228</v>
      </c>
      <c r="AG58" s="169" t="s">
        <v>228</v>
      </c>
      <c r="AH58" s="169" t="s">
        <v>229</v>
      </c>
      <c r="AI58" s="169" t="s">
        <v>230</v>
      </c>
      <c r="AJ58" s="169" t="s">
        <v>228</v>
      </c>
      <c r="AK58" s="169" t="s">
        <v>226</v>
      </c>
      <c r="AL58" s="169" t="s">
        <v>226</v>
      </c>
      <c r="AM58" s="169" t="s">
        <v>226</v>
      </c>
      <c r="AN58" s="169" t="s">
        <v>217</v>
      </c>
      <c r="AO58" s="169" t="s">
        <v>227</v>
      </c>
      <c r="AP58" s="169" t="s">
        <v>228</v>
      </c>
      <c r="AQ58" s="169" t="s">
        <v>229</v>
      </c>
      <c r="AR58" s="169" t="s">
        <v>228</v>
      </c>
      <c r="AS58" s="169" t="s">
        <v>226</v>
      </c>
      <c r="AT58" s="169" t="s">
        <v>1212</v>
      </c>
      <c r="AU58" s="169" t="s">
        <v>228</v>
      </c>
      <c r="AV58" s="242" t="s">
        <v>221</v>
      </c>
      <c r="AW58" s="242" t="s">
        <v>221</v>
      </c>
      <c r="AX58" s="242" t="s">
        <v>221</v>
      </c>
      <c r="AY58" s="169" t="s">
        <v>231</v>
      </c>
      <c r="AZ58" s="169" t="s">
        <v>231</v>
      </c>
      <c r="BA58" s="242" t="s">
        <v>221</v>
      </c>
      <c r="BB58" s="242" t="s">
        <v>221</v>
      </c>
      <c r="BC58" s="242" t="s">
        <v>221</v>
      </c>
      <c r="BD58" s="242" t="s">
        <v>221</v>
      </c>
      <c r="BE58" s="169" t="s">
        <v>232</v>
      </c>
      <c r="BF58" s="242" t="s">
        <v>221</v>
      </c>
      <c r="BG58" s="242" t="s">
        <v>221</v>
      </c>
      <c r="BH58" s="242" t="s">
        <v>221</v>
      </c>
      <c r="BI58" s="242" t="s">
        <v>221</v>
      </c>
      <c r="BJ58" s="242" t="s">
        <v>221</v>
      </c>
      <c r="BK58" s="242" t="s">
        <v>221</v>
      </c>
      <c r="BL58" s="242" t="s">
        <v>221</v>
      </c>
      <c r="BM58" s="242" t="s">
        <v>221</v>
      </c>
      <c r="BN58" s="242" t="s">
        <v>221</v>
      </c>
      <c r="BO58" s="242" t="s">
        <v>221</v>
      </c>
      <c r="BP58" s="242" t="s">
        <v>221</v>
      </c>
      <c r="BQ58" s="242" t="s">
        <v>221</v>
      </c>
      <c r="BR58" s="242" t="s">
        <v>221</v>
      </c>
      <c r="BS58" s="242" t="s">
        <v>221</v>
      </c>
      <c r="BT58" s="242" t="s">
        <v>221</v>
      </c>
      <c r="BU58" s="242" t="s">
        <v>221</v>
      </c>
      <c r="BV58" s="242" t="s">
        <v>221</v>
      </c>
      <c r="BW58" s="242" t="s">
        <v>221</v>
      </c>
      <c r="BX58" s="242" t="s">
        <v>221</v>
      </c>
      <c r="BY58" s="242" t="s">
        <v>221</v>
      </c>
      <c r="BZ58" s="242" t="s">
        <v>221</v>
      </c>
      <c r="CA58" s="242" t="s">
        <v>221</v>
      </c>
      <c r="CB58" s="242" t="s">
        <v>221</v>
      </c>
      <c r="CC58" s="242" t="s">
        <v>221</v>
      </c>
      <c r="CD58" s="242" t="s">
        <v>221</v>
      </c>
      <c r="CE58" s="242" t="s">
        <v>221</v>
      </c>
    </row>
    <row r="59" spans="1:84" ht="12.65" customHeight="1">
      <c r="A59" s="170" t="s">
        <v>233</v>
      </c>
      <c r="B59" s="174"/>
      <c r="C59" s="388">
        <v>0</v>
      </c>
      <c r="D59" s="388">
        <v>0</v>
      </c>
      <c r="E59" s="388">
        <v>653</v>
      </c>
      <c r="F59" s="388">
        <v>0</v>
      </c>
      <c r="G59" s="388">
        <v>0</v>
      </c>
      <c r="H59" s="388">
        <v>0</v>
      </c>
      <c r="I59" s="388">
        <v>95</v>
      </c>
      <c r="J59" s="388">
        <v>145</v>
      </c>
      <c r="K59" s="388">
        <v>0</v>
      </c>
      <c r="L59" s="388">
        <v>1979</v>
      </c>
      <c r="M59" s="183"/>
      <c r="N59" s="183"/>
      <c r="O59" s="314"/>
      <c r="P59" s="315"/>
      <c r="Q59" s="315"/>
      <c r="R59" s="315"/>
      <c r="S59" s="243"/>
      <c r="T59" s="243"/>
      <c r="U59" s="219"/>
      <c r="V59" s="315"/>
      <c r="W59" s="315"/>
      <c r="X59" s="315"/>
      <c r="Y59" s="315"/>
      <c r="Z59" s="315"/>
      <c r="AA59" s="315"/>
      <c r="AB59" s="243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243"/>
      <c r="AW59" s="243"/>
      <c r="AX59" s="243"/>
      <c r="AY59" s="315">
        <v>7106</v>
      </c>
      <c r="AZ59" s="315"/>
      <c r="BA59" s="243"/>
      <c r="BB59" s="243"/>
      <c r="BC59" s="243"/>
      <c r="BD59" s="243"/>
      <c r="BE59" s="184">
        <v>27287</v>
      </c>
      <c r="BF59" s="243"/>
      <c r="BG59" s="243"/>
      <c r="BH59" s="243"/>
      <c r="BI59" s="243"/>
      <c r="BJ59" s="243"/>
      <c r="BK59" s="243"/>
      <c r="BL59" s="243"/>
      <c r="BM59" s="243"/>
      <c r="BN59" s="243"/>
      <c r="BO59" s="243"/>
      <c r="BP59" s="243"/>
      <c r="BQ59" s="243"/>
      <c r="BR59" s="243"/>
      <c r="BS59" s="243"/>
      <c r="BT59" s="243"/>
      <c r="BU59" s="243"/>
      <c r="BV59" s="243"/>
      <c r="BW59" s="243"/>
      <c r="BX59" s="243"/>
      <c r="BY59" s="243"/>
      <c r="BZ59" s="243"/>
      <c r="CA59" s="243"/>
      <c r="CB59" s="243"/>
      <c r="CC59" s="243"/>
      <c r="CD59" s="244"/>
      <c r="CE59" s="192"/>
    </row>
    <row r="60" spans="1:84" ht="12.65" customHeight="1">
      <c r="A60" s="245" t="s">
        <v>234</v>
      </c>
      <c r="B60" s="174"/>
      <c r="C60" s="440">
        <v>0</v>
      </c>
      <c r="D60" s="440">
        <v>0</v>
      </c>
      <c r="E60" s="398">
        <v>6.32</v>
      </c>
      <c r="F60" s="442">
        <v>0</v>
      </c>
      <c r="G60" s="440">
        <v>0</v>
      </c>
      <c r="H60" s="440">
        <v>0</v>
      </c>
      <c r="I60" s="398">
        <v>1.03</v>
      </c>
      <c r="J60" s="398">
        <v>0.01</v>
      </c>
      <c r="K60" s="442">
        <v>0</v>
      </c>
      <c r="L60" s="398">
        <v>21.41</v>
      </c>
      <c r="M60" s="441">
        <v>0</v>
      </c>
      <c r="N60" s="441">
        <v>0</v>
      </c>
      <c r="O60" s="452">
        <v>4.4116394230769238</v>
      </c>
      <c r="P60" s="452">
        <v>5.7878413461538454</v>
      </c>
      <c r="Q60" s="452">
        <v>1.8765673076923077</v>
      </c>
      <c r="R60" s="452">
        <v>1.0034855769230768</v>
      </c>
      <c r="S60" s="452">
        <v>0</v>
      </c>
      <c r="T60" s="452">
        <v>0</v>
      </c>
      <c r="U60" s="452">
        <v>8.4306778846153847</v>
      </c>
      <c r="V60" s="452">
        <v>0</v>
      </c>
      <c r="W60" s="452">
        <v>0</v>
      </c>
      <c r="X60" s="452">
        <v>0</v>
      </c>
      <c r="Y60" s="452">
        <v>6.9960336538461538</v>
      </c>
      <c r="Z60" s="452">
        <v>0</v>
      </c>
      <c r="AA60" s="452">
        <v>0</v>
      </c>
      <c r="AB60" s="452">
        <v>1.7850961538461538</v>
      </c>
      <c r="AC60" s="452">
        <v>0.22972596153846153</v>
      </c>
      <c r="AD60" s="452">
        <v>0</v>
      </c>
      <c r="AE60" s="452">
        <v>7.2331442307692306</v>
      </c>
      <c r="AF60" s="452">
        <v>0</v>
      </c>
      <c r="AG60" s="452">
        <v>10.965375</v>
      </c>
      <c r="AH60" s="452">
        <v>22.814514423076922</v>
      </c>
      <c r="AI60" s="452">
        <v>0</v>
      </c>
      <c r="AJ60" s="452">
        <v>23.788548076923078</v>
      </c>
      <c r="AK60" s="452">
        <v>0</v>
      </c>
      <c r="AL60" s="452">
        <v>0</v>
      </c>
      <c r="AM60" s="452">
        <v>0</v>
      </c>
      <c r="AN60" s="452">
        <v>0</v>
      </c>
      <c r="AO60" s="452">
        <v>0</v>
      </c>
      <c r="AP60" s="452">
        <v>0</v>
      </c>
      <c r="AQ60" s="452">
        <v>0</v>
      </c>
      <c r="AR60" s="452">
        <v>0</v>
      </c>
      <c r="AS60" s="452">
        <v>0</v>
      </c>
      <c r="AT60" s="452">
        <v>0</v>
      </c>
      <c r="AU60" s="452">
        <v>0</v>
      </c>
      <c r="AV60" s="452">
        <v>0</v>
      </c>
      <c r="AW60" s="452">
        <v>0</v>
      </c>
      <c r="AX60" s="452">
        <v>0</v>
      </c>
      <c r="AY60" s="452">
        <v>8.7658076923076926</v>
      </c>
      <c r="AZ60" s="452">
        <v>0</v>
      </c>
      <c r="BA60" s="452">
        <v>1.252764423076923</v>
      </c>
      <c r="BB60" s="452">
        <v>0</v>
      </c>
      <c r="BC60" s="452">
        <v>0</v>
      </c>
      <c r="BD60" s="452">
        <v>4.0449519230769226</v>
      </c>
      <c r="BE60" s="452">
        <v>4.1183894230769234</v>
      </c>
      <c r="BF60" s="452">
        <v>6.650442307692308</v>
      </c>
      <c r="BG60" s="452">
        <v>0</v>
      </c>
      <c r="BH60" s="452">
        <v>0</v>
      </c>
      <c r="BI60" s="452">
        <v>9.2243173076923064</v>
      </c>
      <c r="BJ60" s="452">
        <v>8.0513365384615376</v>
      </c>
      <c r="BK60" s="452">
        <v>0</v>
      </c>
      <c r="BL60" s="452">
        <v>8.9236730769230785</v>
      </c>
      <c r="BM60" s="452">
        <v>0</v>
      </c>
      <c r="BN60" s="452">
        <v>2.9920048076923078</v>
      </c>
      <c r="BO60" s="452">
        <v>0</v>
      </c>
      <c r="BP60" s="452">
        <v>1.0373798076923078</v>
      </c>
      <c r="BQ60" s="452">
        <v>0</v>
      </c>
      <c r="BR60" s="452">
        <v>0</v>
      </c>
      <c r="BS60" s="452">
        <v>0</v>
      </c>
      <c r="BT60" s="452">
        <v>0</v>
      </c>
      <c r="BU60" s="452">
        <v>0</v>
      </c>
      <c r="BV60" s="452">
        <v>0</v>
      </c>
      <c r="BW60" s="452">
        <v>0</v>
      </c>
      <c r="BX60" s="452">
        <v>11.504899038461538</v>
      </c>
      <c r="BY60" s="452">
        <v>1.4663461538461537</v>
      </c>
      <c r="BZ60" s="452">
        <v>0</v>
      </c>
      <c r="CA60" s="452">
        <v>0</v>
      </c>
      <c r="CB60" s="452">
        <v>0</v>
      </c>
      <c r="CC60" s="452">
        <v>0</v>
      </c>
      <c r="CD60" s="244" t="s">
        <v>221</v>
      </c>
      <c r="CE60" s="246">
        <f t="shared" ref="CE60:CE70" si="0">SUM(C60:CD60)</f>
        <v>192.12496153846152</v>
      </c>
    </row>
    <row r="61" spans="1:84" ht="12.65" customHeight="1">
      <c r="A61" s="170" t="s">
        <v>235</v>
      </c>
      <c r="B61" s="174"/>
      <c r="C61" s="376">
        <v>0</v>
      </c>
      <c r="D61" s="376">
        <v>0</v>
      </c>
      <c r="E61" s="400">
        <v>477193</v>
      </c>
      <c r="F61" s="401">
        <v>0</v>
      </c>
      <c r="G61" s="400">
        <v>0</v>
      </c>
      <c r="H61" s="400">
        <v>0</v>
      </c>
      <c r="I61" s="401">
        <v>56104</v>
      </c>
      <c r="J61" s="401">
        <v>0</v>
      </c>
      <c r="K61" s="401">
        <v>0</v>
      </c>
      <c r="L61" s="401">
        <v>1440019</v>
      </c>
      <c r="M61" s="399">
        <v>0</v>
      </c>
      <c r="N61" s="399">
        <v>0</v>
      </c>
      <c r="O61" s="413">
        <v>436116</v>
      </c>
      <c r="P61" s="413">
        <v>424022</v>
      </c>
      <c r="Q61" s="413">
        <v>140510</v>
      </c>
      <c r="R61" s="413">
        <v>397379</v>
      </c>
      <c r="S61" s="413">
        <v>235314</v>
      </c>
      <c r="T61" s="413">
        <v>0</v>
      </c>
      <c r="U61" s="413">
        <v>521557</v>
      </c>
      <c r="V61" s="413">
        <v>0</v>
      </c>
      <c r="W61" s="413">
        <v>0</v>
      </c>
      <c r="X61" s="413">
        <v>0</v>
      </c>
      <c r="Y61" s="413">
        <v>525224</v>
      </c>
      <c r="Z61" s="413">
        <v>0</v>
      </c>
      <c r="AA61" s="413">
        <v>0</v>
      </c>
      <c r="AB61" s="413">
        <v>209249</v>
      </c>
      <c r="AC61" s="413">
        <v>24880</v>
      </c>
      <c r="AD61" s="413">
        <v>0</v>
      </c>
      <c r="AE61" s="413">
        <v>635371</v>
      </c>
      <c r="AF61" s="413">
        <v>0</v>
      </c>
      <c r="AG61" s="413">
        <v>1625952</v>
      </c>
      <c r="AH61" s="413">
        <v>482232</v>
      </c>
      <c r="AI61" s="413">
        <v>0</v>
      </c>
      <c r="AJ61" s="413">
        <v>1410979</v>
      </c>
      <c r="AK61" s="413">
        <v>0</v>
      </c>
      <c r="AL61" s="413">
        <v>0</v>
      </c>
      <c r="AM61" s="413">
        <v>0</v>
      </c>
      <c r="AN61" s="413">
        <v>0</v>
      </c>
      <c r="AO61" s="413">
        <v>0</v>
      </c>
      <c r="AP61" s="413">
        <v>0</v>
      </c>
      <c r="AQ61" s="413">
        <v>0</v>
      </c>
      <c r="AR61" s="413">
        <v>0</v>
      </c>
      <c r="AS61" s="413">
        <v>0</v>
      </c>
      <c r="AT61" s="413">
        <v>0</v>
      </c>
      <c r="AU61" s="413">
        <v>0</v>
      </c>
      <c r="AV61" s="413">
        <v>0</v>
      </c>
      <c r="AW61" s="413">
        <v>0</v>
      </c>
      <c r="AX61" s="413">
        <v>0</v>
      </c>
      <c r="AY61" s="413">
        <v>373533</v>
      </c>
      <c r="AZ61" s="413">
        <v>0</v>
      </c>
      <c r="BA61" s="413">
        <v>1960</v>
      </c>
      <c r="BB61" s="413">
        <v>331624</v>
      </c>
      <c r="BC61" s="413">
        <v>0</v>
      </c>
      <c r="BD61" s="413">
        <v>0</v>
      </c>
      <c r="BE61" s="413">
        <v>220883</v>
      </c>
      <c r="BF61" s="413">
        <v>247903</v>
      </c>
      <c r="BG61" s="413">
        <v>0</v>
      </c>
      <c r="BH61" s="413">
        <v>0</v>
      </c>
      <c r="BI61" s="413">
        <v>0</v>
      </c>
      <c r="BJ61" s="413">
        <v>422847</v>
      </c>
      <c r="BK61" s="413">
        <v>0</v>
      </c>
      <c r="BL61" s="413">
        <v>355311</v>
      </c>
      <c r="BM61" s="413">
        <v>0</v>
      </c>
      <c r="BN61" s="413">
        <v>1691201</v>
      </c>
      <c r="BO61" s="413">
        <v>0</v>
      </c>
      <c r="BP61" s="413">
        <v>0</v>
      </c>
      <c r="BQ61" s="413">
        <v>0</v>
      </c>
      <c r="BR61" s="413">
        <v>0</v>
      </c>
      <c r="BS61" s="413">
        <v>0</v>
      </c>
      <c r="BT61" s="413">
        <v>0</v>
      </c>
      <c r="BU61" s="413">
        <v>0</v>
      </c>
      <c r="BV61" s="413">
        <v>408743</v>
      </c>
      <c r="BW61" s="413">
        <v>0</v>
      </c>
      <c r="BX61" s="413">
        <v>374165</v>
      </c>
      <c r="BY61" s="413">
        <v>188609</v>
      </c>
      <c r="BZ61" s="413">
        <v>0</v>
      </c>
      <c r="CA61" s="413">
        <v>0</v>
      </c>
      <c r="CB61" s="413">
        <v>73205</v>
      </c>
      <c r="CC61" s="413">
        <v>0</v>
      </c>
      <c r="CD61" s="244" t="s">
        <v>221</v>
      </c>
      <c r="CE61" s="192">
        <f t="shared" si="0"/>
        <v>13732085</v>
      </c>
      <c r="CF61" s="247"/>
    </row>
    <row r="62" spans="1:84" ht="12.65" customHeight="1">
      <c r="A62" s="170" t="s">
        <v>3</v>
      </c>
      <c r="B62" s="174"/>
      <c r="C62" s="192">
        <f t="shared" ref="C62:BN62" si="1">ROUND(C47+C48,0)</f>
        <v>0</v>
      </c>
      <c r="D62" s="192">
        <f t="shared" si="1"/>
        <v>0</v>
      </c>
      <c r="E62" s="192">
        <f t="shared" si="1"/>
        <v>167915</v>
      </c>
      <c r="F62" s="192">
        <f t="shared" si="1"/>
        <v>0</v>
      </c>
      <c r="G62" s="192">
        <f t="shared" si="1"/>
        <v>0</v>
      </c>
      <c r="H62" s="192">
        <f t="shared" si="1"/>
        <v>0</v>
      </c>
      <c r="I62" s="192">
        <f t="shared" si="1"/>
        <v>19742</v>
      </c>
      <c r="J62" s="192">
        <f>ROUND(J47+J48,0)</f>
        <v>0</v>
      </c>
      <c r="K62" s="192">
        <f t="shared" si="1"/>
        <v>0</v>
      </c>
      <c r="L62" s="192">
        <f t="shared" si="1"/>
        <v>506715</v>
      </c>
      <c r="M62" s="192">
        <f t="shared" si="1"/>
        <v>0</v>
      </c>
      <c r="N62" s="192">
        <f t="shared" si="1"/>
        <v>0</v>
      </c>
      <c r="O62" s="192">
        <f t="shared" si="1"/>
        <v>153461</v>
      </c>
      <c r="P62" s="192">
        <f t="shared" si="1"/>
        <v>149205</v>
      </c>
      <c r="Q62" s="192">
        <f t="shared" si="1"/>
        <v>49443</v>
      </c>
      <c r="R62" s="192">
        <f t="shared" si="1"/>
        <v>139830</v>
      </c>
      <c r="S62" s="192">
        <f t="shared" si="1"/>
        <v>82803</v>
      </c>
      <c r="T62" s="192">
        <f t="shared" si="1"/>
        <v>0</v>
      </c>
      <c r="U62" s="192">
        <f t="shared" si="1"/>
        <v>183526</v>
      </c>
      <c r="V62" s="192">
        <f t="shared" si="1"/>
        <v>0</v>
      </c>
      <c r="W62" s="192">
        <f t="shared" si="1"/>
        <v>0</v>
      </c>
      <c r="X62" s="192">
        <f t="shared" si="1"/>
        <v>0</v>
      </c>
      <c r="Y62" s="192">
        <f t="shared" si="1"/>
        <v>184816</v>
      </c>
      <c r="Z62" s="192">
        <f t="shared" si="1"/>
        <v>0</v>
      </c>
      <c r="AA62" s="192">
        <f t="shared" si="1"/>
        <v>0</v>
      </c>
      <c r="AB62" s="192">
        <f t="shared" si="1"/>
        <v>73631</v>
      </c>
      <c r="AC62" s="192">
        <f t="shared" si="1"/>
        <v>8755</v>
      </c>
      <c r="AD62" s="192">
        <f t="shared" si="1"/>
        <v>0</v>
      </c>
      <c r="AE62" s="192">
        <f t="shared" si="1"/>
        <v>223575</v>
      </c>
      <c r="AF62" s="192">
        <f t="shared" si="1"/>
        <v>0</v>
      </c>
      <c r="AG62" s="192">
        <f t="shared" si="1"/>
        <v>572142</v>
      </c>
      <c r="AH62" s="192">
        <f t="shared" si="1"/>
        <v>169688</v>
      </c>
      <c r="AI62" s="192">
        <f t="shared" si="1"/>
        <v>0</v>
      </c>
      <c r="AJ62" s="192">
        <f t="shared" si="1"/>
        <v>496497</v>
      </c>
      <c r="AK62" s="192">
        <f t="shared" si="1"/>
        <v>0</v>
      </c>
      <c r="AL62" s="192">
        <f t="shared" si="1"/>
        <v>0</v>
      </c>
      <c r="AM62" s="192">
        <f t="shared" si="1"/>
        <v>0</v>
      </c>
      <c r="AN62" s="192">
        <f t="shared" si="1"/>
        <v>0</v>
      </c>
      <c r="AO62" s="192">
        <f t="shared" si="1"/>
        <v>0</v>
      </c>
      <c r="AP62" s="192">
        <f t="shared" si="1"/>
        <v>0</v>
      </c>
      <c r="AQ62" s="192">
        <f t="shared" si="1"/>
        <v>0</v>
      </c>
      <c r="AR62" s="192">
        <f t="shared" si="1"/>
        <v>0</v>
      </c>
      <c r="AS62" s="192">
        <f t="shared" si="1"/>
        <v>0</v>
      </c>
      <c r="AT62" s="192">
        <f t="shared" si="1"/>
        <v>0</v>
      </c>
      <c r="AU62" s="192">
        <f t="shared" si="1"/>
        <v>0</v>
      </c>
      <c r="AV62" s="192">
        <f t="shared" si="1"/>
        <v>0</v>
      </c>
      <c r="AW62" s="192">
        <f t="shared" si="1"/>
        <v>0</v>
      </c>
      <c r="AX62" s="192">
        <f t="shared" si="1"/>
        <v>0</v>
      </c>
      <c r="AY62" s="192">
        <f>ROUND(AY47+AY48,0)</f>
        <v>131439</v>
      </c>
      <c r="AZ62" s="192">
        <f>ROUND(AZ47+AZ48,0)</f>
        <v>0</v>
      </c>
      <c r="BA62" s="192">
        <f>ROUND(BA47+BA48,0)</f>
        <v>690</v>
      </c>
      <c r="BB62" s="192">
        <f t="shared" si="1"/>
        <v>116692</v>
      </c>
      <c r="BC62" s="192">
        <f t="shared" si="1"/>
        <v>0</v>
      </c>
      <c r="BD62" s="192">
        <f t="shared" si="1"/>
        <v>0</v>
      </c>
      <c r="BE62" s="192">
        <f t="shared" si="1"/>
        <v>77725</v>
      </c>
      <c r="BF62" s="192">
        <f t="shared" si="1"/>
        <v>87232</v>
      </c>
      <c r="BG62" s="192">
        <f t="shared" si="1"/>
        <v>0</v>
      </c>
      <c r="BH62" s="192">
        <f t="shared" si="1"/>
        <v>0</v>
      </c>
      <c r="BI62" s="192">
        <f t="shared" si="1"/>
        <v>0</v>
      </c>
      <c r="BJ62" s="192">
        <f t="shared" si="1"/>
        <v>148792</v>
      </c>
      <c r="BK62" s="192">
        <f t="shared" si="1"/>
        <v>0</v>
      </c>
      <c r="BL62" s="192">
        <f t="shared" si="1"/>
        <v>125027</v>
      </c>
      <c r="BM62" s="192">
        <f t="shared" si="1"/>
        <v>0</v>
      </c>
      <c r="BN62" s="192">
        <f t="shared" si="1"/>
        <v>595102</v>
      </c>
      <c r="BO62" s="192">
        <f t="shared" ref="BO62:CC62" si="2">ROUND(BO47+BO48,0)</f>
        <v>0</v>
      </c>
      <c r="BP62" s="192">
        <f t="shared" si="2"/>
        <v>0</v>
      </c>
      <c r="BQ62" s="192">
        <f t="shared" si="2"/>
        <v>0</v>
      </c>
      <c r="BR62" s="192">
        <f t="shared" si="2"/>
        <v>0</v>
      </c>
      <c r="BS62" s="192">
        <f t="shared" si="2"/>
        <v>0</v>
      </c>
      <c r="BT62" s="192">
        <f t="shared" si="2"/>
        <v>0</v>
      </c>
      <c r="BU62" s="192">
        <f t="shared" si="2"/>
        <v>0</v>
      </c>
      <c r="BV62" s="192">
        <f t="shared" si="2"/>
        <v>143829</v>
      </c>
      <c r="BW62" s="192">
        <f t="shared" si="2"/>
        <v>0</v>
      </c>
      <c r="BX62" s="192">
        <f t="shared" si="2"/>
        <v>131662</v>
      </c>
      <c r="BY62" s="192">
        <f t="shared" si="2"/>
        <v>66368</v>
      </c>
      <c r="BZ62" s="192">
        <f t="shared" si="2"/>
        <v>0</v>
      </c>
      <c r="CA62" s="192">
        <f t="shared" si="2"/>
        <v>0</v>
      </c>
      <c r="CB62" s="192">
        <f t="shared" si="2"/>
        <v>25759</v>
      </c>
      <c r="CC62" s="192">
        <f t="shared" si="2"/>
        <v>0</v>
      </c>
      <c r="CD62" s="244" t="s">
        <v>221</v>
      </c>
      <c r="CE62" s="192">
        <f t="shared" si="0"/>
        <v>4832061</v>
      </c>
      <c r="CF62" s="247"/>
    </row>
    <row r="63" spans="1:84" ht="12.65" customHeight="1">
      <c r="A63" s="170" t="s">
        <v>236</v>
      </c>
      <c r="B63" s="174"/>
      <c r="C63" s="378">
        <v>0</v>
      </c>
      <c r="D63" s="378">
        <v>0</v>
      </c>
      <c r="E63" s="378">
        <v>0</v>
      </c>
      <c r="F63" s="379">
        <v>0</v>
      </c>
      <c r="G63" s="378">
        <v>0</v>
      </c>
      <c r="H63" s="378">
        <v>0</v>
      </c>
      <c r="I63" s="379">
        <v>0</v>
      </c>
      <c r="J63" s="379">
        <v>0</v>
      </c>
      <c r="K63" s="379">
        <v>0</v>
      </c>
      <c r="L63" s="379">
        <v>0</v>
      </c>
      <c r="M63" s="377">
        <v>0</v>
      </c>
      <c r="N63" s="377">
        <v>0</v>
      </c>
      <c r="O63" s="394">
        <v>0</v>
      </c>
      <c r="P63" s="394">
        <v>0</v>
      </c>
      <c r="Q63" s="394">
        <v>0</v>
      </c>
      <c r="R63" s="394">
        <v>0</v>
      </c>
      <c r="S63" s="394">
        <v>0</v>
      </c>
      <c r="T63" s="394">
        <v>0</v>
      </c>
      <c r="U63" s="415">
        <v>7200</v>
      </c>
      <c r="V63" s="415">
        <v>0</v>
      </c>
      <c r="W63" s="415">
        <v>0</v>
      </c>
      <c r="X63" s="415">
        <v>0</v>
      </c>
      <c r="Y63" s="415">
        <v>309427</v>
      </c>
      <c r="Z63" s="415">
        <v>0</v>
      </c>
      <c r="AA63" s="415">
        <v>0</v>
      </c>
      <c r="AB63" s="415">
        <v>0</v>
      </c>
      <c r="AC63" s="415">
        <v>0</v>
      </c>
      <c r="AD63" s="415">
        <v>0</v>
      </c>
      <c r="AE63" s="415">
        <v>0</v>
      </c>
      <c r="AF63" s="415">
        <v>0</v>
      </c>
      <c r="AG63" s="415">
        <v>278402</v>
      </c>
      <c r="AH63" s="415">
        <v>0</v>
      </c>
      <c r="AI63" s="415">
        <v>0</v>
      </c>
      <c r="AJ63" s="415">
        <v>0</v>
      </c>
      <c r="AK63" s="415">
        <v>0</v>
      </c>
      <c r="AL63" s="415">
        <v>0</v>
      </c>
      <c r="AM63" s="415">
        <v>0</v>
      </c>
      <c r="AN63" s="415">
        <v>0</v>
      </c>
      <c r="AO63" s="415">
        <v>0</v>
      </c>
      <c r="AP63" s="415">
        <v>0</v>
      </c>
      <c r="AQ63" s="415">
        <v>0</v>
      </c>
      <c r="AR63" s="415">
        <v>0</v>
      </c>
      <c r="AS63" s="415">
        <v>0</v>
      </c>
      <c r="AT63" s="415">
        <v>0</v>
      </c>
      <c r="AU63" s="415">
        <v>0</v>
      </c>
      <c r="AV63" s="415">
        <v>0</v>
      </c>
      <c r="AW63" s="415">
        <v>0</v>
      </c>
      <c r="AX63" s="415">
        <v>0</v>
      </c>
      <c r="AY63" s="415">
        <v>0</v>
      </c>
      <c r="AZ63" s="415">
        <v>0</v>
      </c>
      <c r="BA63" s="415">
        <v>0</v>
      </c>
      <c r="BB63" s="415">
        <v>0</v>
      </c>
      <c r="BC63" s="415">
        <v>0</v>
      </c>
      <c r="BD63" s="415">
        <v>0</v>
      </c>
      <c r="BE63" s="415">
        <v>0</v>
      </c>
      <c r="BF63" s="415">
        <v>0</v>
      </c>
      <c r="BG63" s="415">
        <v>0</v>
      </c>
      <c r="BH63" s="415">
        <v>0</v>
      </c>
      <c r="BI63" s="415">
        <v>0</v>
      </c>
      <c r="BJ63" s="415">
        <v>0</v>
      </c>
      <c r="BK63" s="415">
        <v>0</v>
      </c>
      <c r="BL63" s="415">
        <v>0</v>
      </c>
      <c r="BM63" s="415">
        <v>0</v>
      </c>
      <c r="BN63" s="415">
        <v>0</v>
      </c>
      <c r="BO63" s="415">
        <v>0</v>
      </c>
      <c r="BP63" s="415">
        <v>0</v>
      </c>
      <c r="BQ63" s="415">
        <v>0</v>
      </c>
      <c r="BR63" s="415">
        <v>0</v>
      </c>
      <c r="BS63" s="415">
        <v>0</v>
      </c>
      <c r="BT63" s="415">
        <v>0</v>
      </c>
      <c r="BU63" s="415">
        <v>0</v>
      </c>
      <c r="BV63" s="415">
        <v>0</v>
      </c>
      <c r="BW63" s="415">
        <v>0</v>
      </c>
      <c r="BX63" s="415">
        <v>0</v>
      </c>
      <c r="BY63" s="415">
        <v>0</v>
      </c>
      <c r="BZ63" s="415">
        <v>0</v>
      </c>
      <c r="CA63" s="415">
        <v>0</v>
      </c>
      <c r="CB63" s="415">
        <v>0</v>
      </c>
      <c r="CC63" s="415">
        <v>0</v>
      </c>
      <c r="CD63" s="244" t="s">
        <v>221</v>
      </c>
      <c r="CE63" s="192">
        <f t="shared" si="0"/>
        <v>595029</v>
      </c>
      <c r="CF63" s="247"/>
    </row>
    <row r="64" spans="1:84" ht="12.65" customHeight="1">
      <c r="A64" s="170" t="s">
        <v>237</v>
      </c>
      <c r="B64" s="174"/>
      <c r="C64" s="378">
        <v>0</v>
      </c>
      <c r="D64" s="378">
        <v>0</v>
      </c>
      <c r="E64" s="404">
        <v>22181</v>
      </c>
      <c r="F64" s="404">
        <v>0</v>
      </c>
      <c r="G64" s="403">
        <v>0</v>
      </c>
      <c r="H64" s="403">
        <v>0</v>
      </c>
      <c r="I64" s="404">
        <v>915</v>
      </c>
      <c r="J64" s="440">
        <v>0</v>
      </c>
      <c r="K64" s="442">
        <v>0</v>
      </c>
      <c r="L64" s="442">
        <v>53406</v>
      </c>
      <c r="M64" s="441">
        <v>0</v>
      </c>
      <c r="N64" s="441">
        <v>0</v>
      </c>
      <c r="O64" s="440">
        <v>12145</v>
      </c>
      <c r="P64" s="440">
        <v>58656</v>
      </c>
      <c r="Q64" s="440">
        <v>7687</v>
      </c>
      <c r="R64" s="440">
        <v>4434</v>
      </c>
      <c r="S64" s="440">
        <v>517298</v>
      </c>
      <c r="T64" s="440">
        <v>0</v>
      </c>
      <c r="U64" s="440">
        <v>402890</v>
      </c>
      <c r="V64" s="440">
        <v>0</v>
      </c>
      <c r="W64" s="440">
        <v>0</v>
      </c>
      <c r="X64" s="440">
        <v>0</v>
      </c>
      <c r="Y64" s="440">
        <v>83252</v>
      </c>
      <c r="Z64" s="440">
        <v>0</v>
      </c>
      <c r="AA64" s="440">
        <v>0</v>
      </c>
      <c r="AB64" s="440">
        <v>425069</v>
      </c>
      <c r="AC64" s="440">
        <v>19611</v>
      </c>
      <c r="AD64" s="440">
        <v>0</v>
      </c>
      <c r="AE64" s="440">
        <v>22119</v>
      </c>
      <c r="AF64" s="440">
        <v>0</v>
      </c>
      <c r="AG64" s="440">
        <v>44852</v>
      </c>
      <c r="AH64" s="440">
        <v>34647</v>
      </c>
      <c r="AI64" s="440">
        <v>0</v>
      </c>
      <c r="AJ64" s="440">
        <v>47801</v>
      </c>
      <c r="AK64" s="440">
        <v>78</v>
      </c>
      <c r="AL64" s="440">
        <v>0</v>
      </c>
      <c r="AM64" s="440">
        <v>0</v>
      </c>
      <c r="AN64" s="440">
        <v>0</v>
      </c>
      <c r="AO64" s="440">
        <v>0</v>
      </c>
      <c r="AP64" s="440">
        <v>0</v>
      </c>
      <c r="AQ64" s="440">
        <v>0</v>
      </c>
      <c r="AR64" s="440">
        <v>0</v>
      </c>
      <c r="AS64" s="440">
        <v>0</v>
      </c>
      <c r="AT64" s="440">
        <v>0</v>
      </c>
      <c r="AU64" s="440">
        <v>0</v>
      </c>
      <c r="AV64" s="440">
        <v>0</v>
      </c>
      <c r="AW64" s="440">
        <v>0</v>
      </c>
      <c r="AX64" s="440">
        <v>0</v>
      </c>
      <c r="AY64" s="440">
        <v>194912</v>
      </c>
      <c r="AZ64" s="440">
        <v>0</v>
      </c>
      <c r="BA64" s="440">
        <v>0</v>
      </c>
      <c r="BB64" s="440">
        <v>527</v>
      </c>
      <c r="BC64" s="440">
        <v>0</v>
      </c>
      <c r="BD64" s="440">
        <v>0</v>
      </c>
      <c r="BE64" s="440">
        <v>21228</v>
      </c>
      <c r="BF64" s="440">
        <v>28295</v>
      </c>
      <c r="BG64" s="440">
        <v>0</v>
      </c>
      <c r="BH64" s="440">
        <v>0</v>
      </c>
      <c r="BI64" s="440">
        <v>0</v>
      </c>
      <c r="BJ64" s="440">
        <v>5891</v>
      </c>
      <c r="BK64" s="440">
        <v>0</v>
      </c>
      <c r="BL64" s="440">
        <v>6480</v>
      </c>
      <c r="BM64" s="440">
        <v>0</v>
      </c>
      <c r="BN64" s="440">
        <v>65262</v>
      </c>
      <c r="BO64" s="440">
        <v>0</v>
      </c>
      <c r="BP64" s="440">
        <v>0</v>
      </c>
      <c r="BQ64" s="440">
        <v>0</v>
      </c>
      <c r="BR64" s="440">
        <v>0</v>
      </c>
      <c r="BS64" s="440">
        <v>0</v>
      </c>
      <c r="BT64" s="440">
        <v>0</v>
      </c>
      <c r="BU64" s="440">
        <v>0</v>
      </c>
      <c r="BV64" s="440">
        <v>9412</v>
      </c>
      <c r="BW64" s="440">
        <v>0</v>
      </c>
      <c r="BX64" s="440">
        <v>2851</v>
      </c>
      <c r="BY64" s="440">
        <v>2205</v>
      </c>
      <c r="BZ64" s="414">
        <v>0</v>
      </c>
      <c r="CA64" s="414">
        <v>0</v>
      </c>
      <c r="CB64" s="414">
        <v>277</v>
      </c>
      <c r="CC64" s="414">
        <v>0</v>
      </c>
      <c r="CD64" s="244" t="s">
        <v>221</v>
      </c>
      <c r="CE64" s="192">
        <f t="shared" si="0"/>
        <v>2094381</v>
      </c>
      <c r="CF64" s="247"/>
    </row>
    <row r="65" spans="1:84" ht="12.65" customHeight="1">
      <c r="A65" s="170" t="s">
        <v>238</v>
      </c>
      <c r="B65" s="174"/>
      <c r="C65" s="378">
        <v>0</v>
      </c>
      <c r="D65" s="378">
        <v>0</v>
      </c>
      <c r="E65" s="403">
        <v>911</v>
      </c>
      <c r="F65" s="403">
        <v>0</v>
      </c>
      <c r="G65" s="403">
        <v>0</v>
      </c>
      <c r="H65" s="403">
        <v>0</v>
      </c>
      <c r="I65" s="404">
        <v>318</v>
      </c>
      <c r="J65" s="403">
        <v>0</v>
      </c>
      <c r="K65" s="404">
        <v>0</v>
      </c>
      <c r="L65" s="404">
        <v>4436</v>
      </c>
      <c r="M65" s="402">
        <v>0</v>
      </c>
      <c r="N65" s="377">
        <v>0</v>
      </c>
      <c r="O65" s="416">
        <v>93</v>
      </c>
      <c r="P65" s="416">
        <v>3226</v>
      </c>
      <c r="Q65" s="416">
        <v>783</v>
      </c>
      <c r="R65" s="416">
        <v>0</v>
      </c>
      <c r="S65" s="416">
        <v>311</v>
      </c>
      <c r="T65" s="416">
        <v>0</v>
      </c>
      <c r="U65" s="416">
        <v>597</v>
      </c>
      <c r="V65" s="416">
        <v>0</v>
      </c>
      <c r="W65" s="416">
        <v>0</v>
      </c>
      <c r="X65" s="416">
        <v>0</v>
      </c>
      <c r="Y65" s="416">
        <v>904</v>
      </c>
      <c r="Z65" s="416">
        <v>0</v>
      </c>
      <c r="AA65" s="416">
        <v>0</v>
      </c>
      <c r="AB65" s="416">
        <v>0</v>
      </c>
      <c r="AC65" s="416">
        <v>228</v>
      </c>
      <c r="AD65" s="416">
        <v>0</v>
      </c>
      <c r="AE65" s="416">
        <v>1110</v>
      </c>
      <c r="AF65" s="416">
        <v>0</v>
      </c>
      <c r="AG65" s="416">
        <v>1069</v>
      </c>
      <c r="AH65" s="416">
        <v>7405</v>
      </c>
      <c r="AI65" s="416">
        <v>0</v>
      </c>
      <c r="AJ65" s="416">
        <v>24246</v>
      </c>
      <c r="AK65" s="416">
        <v>0</v>
      </c>
      <c r="AL65" s="416">
        <v>0</v>
      </c>
      <c r="AM65" s="416">
        <v>0</v>
      </c>
      <c r="AN65" s="416">
        <v>0</v>
      </c>
      <c r="AO65" s="416">
        <v>0</v>
      </c>
      <c r="AP65" s="416">
        <v>0</v>
      </c>
      <c r="AQ65" s="416">
        <v>0</v>
      </c>
      <c r="AR65" s="416">
        <v>0</v>
      </c>
      <c r="AS65" s="416">
        <v>0</v>
      </c>
      <c r="AT65" s="416">
        <v>0</v>
      </c>
      <c r="AU65" s="416">
        <v>0</v>
      </c>
      <c r="AV65" s="416">
        <v>0</v>
      </c>
      <c r="AW65" s="416">
        <v>0</v>
      </c>
      <c r="AX65" s="416">
        <v>0</v>
      </c>
      <c r="AY65" s="416">
        <v>0</v>
      </c>
      <c r="AZ65" s="416">
        <v>0</v>
      </c>
      <c r="BA65" s="416">
        <v>0</v>
      </c>
      <c r="BB65" s="416">
        <v>32</v>
      </c>
      <c r="BC65" s="416">
        <v>0</v>
      </c>
      <c r="BD65" s="416">
        <v>0</v>
      </c>
      <c r="BE65" s="416">
        <v>114634</v>
      </c>
      <c r="BF65" s="416">
        <v>1015</v>
      </c>
      <c r="BG65" s="416">
        <v>0</v>
      </c>
      <c r="BH65" s="416">
        <v>0</v>
      </c>
      <c r="BI65" s="416">
        <v>0</v>
      </c>
      <c r="BJ65" s="416">
        <v>153</v>
      </c>
      <c r="BK65" s="416">
        <v>0</v>
      </c>
      <c r="BL65" s="416">
        <v>522</v>
      </c>
      <c r="BM65" s="416">
        <v>0</v>
      </c>
      <c r="BN65" s="416">
        <v>44372</v>
      </c>
      <c r="BO65" s="416">
        <v>0</v>
      </c>
      <c r="BP65" s="416">
        <v>0</v>
      </c>
      <c r="BQ65" s="416">
        <v>0</v>
      </c>
      <c r="BR65" s="416">
        <v>0</v>
      </c>
      <c r="BS65" s="416">
        <v>0</v>
      </c>
      <c r="BT65" s="416">
        <v>0</v>
      </c>
      <c r="BU65" s="416">
        <v>0</v>
      </c>
      <c r="BV65" s="416">
        <v>911</v>
      </c>
      <c r="BW65" s="416">
        <v>0</v>
      </c>
      <c r="BX65" s="416">
        <v>0</v>
      </c>
      <c r="BY65" s="416">
        <v>0</v>
      </c>
      <c r="BZ65" s="416">
        <v>0</v>
      </c>
      <c r="CA65" s="416">
        <v>0</v>
      </c>
      <c r="CB65" s="416">
        <v>0</v>
      </c>
      <c r="CC65" s="416">
        <v>0</v>
      </c>
      <c r="CD65" s="244" t="s">
        <v>221</v>
      </c>
      <c r="CE65" s="192">
        <f t="shared" si="0"/>
        <v>207276</v>
      </c>
      <c r="CF65" s="247"/>
    </row>
    <row r="66" spans="1:84" ht="12.65" customHeight="1">
      <c r="A66" s="170" t="s">
        <v>239</v>
      </c>
      <c r="B66" s="174"/>
      <c r="C66" s="378">
        <v>0</v>
      </c>
      <c r="D66" s="378">
        <v>0</v>
      </c>
      <c r="E66" s="403">
        <v>14390</v>
      </c>
      <c r="F66" s="403">
        <v>0</v>
      </c>
      <c r="G66" s="403">
        <v>0</v>
      </c>
      <c r="H66" s="403">
        <v>0</v>
      </c>
      <c r="I66" s="403">
        <v>-60</v>
      </c>
      <c r="J66" s="403">
        <v>0</v>
      </c>
      <c r="K66" s="404">
        <v>0</v>
      </c>
      <c r="L66" s="404">
        <v>29432</v>
      </c>
      <c r="M66" s="402">
        <v>0</v>
      </c>
      <c r="N66" s="377">
        <v>0</v>
      </c>
      <c r="O66" s="417">
        <v>30588</v>
      </c>
      <c r="P66" s="417">
        <v>3890</v>
      </c>
      <c r="Q66" s="417">
        <v>0</v>
      </c>
      <c r="R66" s="417">
        <v>107574</v>
      </c>
      <c r="S66" s="417">
        <v>34</v>
      </c>
      <c r="T66" s="417">
        <v>0</v>
      </c>
      <c r="U66" s="417">
        <v>275637</v>
      </c>
      <c r="V66" s="417">
        <v>0</v>
      </c>
      <c r="W66" s="417">
        <v>0</v>
      </c>
      <c r="X66" s="417">
        <v>0</v>
      </c>
      <c r="Y66" s="417">
        <v>131658</v>
      </c>
      <c r="Z66" s="417">
        <v>0</v>
      </c>
      <c r="AA66" s="417">
        <v>0</v>
      </c>
      <c r="AB66" s="417">
        <v>109436</v>
      </c>
      <c r="AC66" s="417">
        <v>0</v>
      </c>
      <c r="AD66" s="417">
        <v>0</v>
      </c>
      <c r="AE66" s="417">
        <v>1581</v>
      </c>
      <c r="AF66" s="417">
        <v>0</v>
      </c>
      <c r="AG66" s="417">
        <v>41728</v>
      </c>
      <c r="AH66" s="417">
        <v>85539</v>
      </c>
      <c r="AI66" s="417">
        <v>0</v>
      </c>
      <c r="AJ66" s="417">
        <v>196046</v>
      </c>
      <c r="AK66" s="417">
        <v>0</v>
      </c>
      <c r="AL66" s="417">
        <v>0</v>
      </c>
      <c r="AM66" s="417">
        <v>0</v>
      </c>
      <c r="AN66" s="417">
        <v>0</v>
      </c>
      <c r="AO66" s="417">
        <v>0</v>
      </c>
      <c r="AP66" s="417">
        <v>0</v>
      </c>
      <c r="AQ66" s="417">
        <v>0</v>
      </c>
      <c r="AR66" s="417">
        <v>0</v>
      </c>
      <c r="AS66" s="417">
        <v>0</v>
      </c>
      <c r="AT66" s="417">
        <v>0</v>
      </c>
      <c r="AU66" s="417">
        <v>0</v>
      </c>
      <c r="AV66" s="417">
        <v>0</v>
      </c>
      <c r="AW66" s="417">
        <v>0</v>
      </c>
      <c r="AX66" s="417">
        <v>0</v>
      </c>
      <c r="AY66" s="417">
        <v>4411</v>
      </c>
      <c r="AZ66" s="417">
        <v>0</v>
      </c>
      <c r="BA66" s="417">
        <v>89959</v>
      </c>
      <c r="BB66" s="417">
        <v>0</v>
      </c>
      <c r="BC66" s="417">
        <v>0</v>
      </c>
      <c r="BD66" s="417">
        <v>0</v>
      </c>
      <c r="BE66" s="417">
        <v>23951</v>
      </c>
      <c r="BF66" s="417">
        <v>44</v>
      </c>
      <c r="BG66" s="417">
        <v>0</v>
      </c>
      <c r="BH66" s="417">
        <v>0</v>
      </c>
      <c r="BI66" s="417">
        <v>0</v>
      </c>
      <c r="BJ66" s="417">
        <v>658764</v>
      </c>
      <c r="BK66" s="417">
        <v>0</v>
      </c>
      <c r="BL66" s="417">
        <v>7000</v>
      </c>
      <c r="BM66" s="417">
        <v>0</v>
      </c>
      <c r="BN66" s="417">
        <v>643420</v>
      </c>
      <c r="BO66" s="417">
        <v>0</v>
      </c>
      <c r="BP66" s="417">
        <v>0</v>
      </c>
      <c r="BQ66" s="417">
        <v>0</v>
      </c>
      <c r="BR66" s="417">
        <v>0</v>
      </c>
      <c r="BS66" s="417">
        <v>0</v>
      </c>
      <c r="BT66" s="417">
        <v>0</v>
      </c>
      <c r="BU66" s="417">
        <v>0</v>
      </c>
      <c r="BV66" s="417">
        <v>33656</v>
      </c>
      <c r="BW66" s="417">
        <v>0</v>
      </c>
      <c r="BX66" s="417">
        <v>68654</v>
      </c>
      <c r="BY66" s="417">
        <v>0</v>
      </c>
      <c r="BZ66" s="417">
        <v>0</v>
      </c>
      <c r="CA66" s="417">
        <v>0</v>
      </c>
      <c r="CB66" s="417">
        <v>6429</v>
      </c>
      <c r="CC66" s="417">
        <v>0</v>
      </c>
      <c r="CD66" s="244" t="s">
        <v>221</v>
      </c>
      <c r="CE66" s="192">
        <f t="shared" si="0"/>
        <v>2563761</v>
      </c>
      <c r="CF66" s="247"/>
    </row>
    <row r="67" spans="1:84" ht="12.65" customHeight="1">
      <c r="A67" s="170" t="s">
        <v>6</v>
      </c>
      <c r="B67" s="174"/>
      <c r="C67" s="192">
        <f>ROUND(C51+C52,0)</f>
        <v>0</v>
      </c>
      <c r="D67" s="192">
        <f>ROUND(D51+D52,0)</f>
        <v>0</v>
      </c>
      <c r="E67" s="192">
        <f t="shared" ref="E67:BP67" si="3">ROUND(E51+E52,0)</f>
        <v>16070</v>
      </c>
      <c r="F67" s="192">
        <f t="shared" si="3"/>
        <v>0</v>
      </c>
      <c r="G67" s="192">
        <f t="shared" si="3"/>
        <v>0</v>
      </c>
      <c r="H67" s="192">
        <f t="shared" si="3"/>
        <v>0</v>
      </c>
      <c r="I67" s="192">
        <f t="shared" si="3"/>
        <v>15687</v>
      </c>
      <c r="J67" s="192">
        <f>ROUND(J51+J52,0)</f>
        <v>1064</v>
      </c>
      <c r="K67" s="192">
        <f t="shared" si="3"/>
        <v>0</v>
      </c>
      <c r="L67" s="192">
        <f t="shared" si="3"/>
        <v>0</v>
      </c>
      <c r="M67" s="192">
        <f t="shared" si="3"/>
        <v>0</v>
      </c>
      <c r="N67" s="192">
        <f t="shared" si="3"/>
        <v>0</v>
      </c>
      <c r="O67" s="192">
        <f t="shared" si="3"/>
        <v>4528</v>
      </c>
      <c r="P67" s="192">
        <f t="shared" si="3"/>
        <v>141838</v>
      </c>
      <c r="Q67" s="192">
        <f t="shared" si="3"/>
        <v>2752</v>
      </c>
      <c r="R67" s="192">
        <f t="shared" si="3"/>
        <v>22118</v>
      </c>
      <c r="S67" s="192">
        <f t="shared" si="3"/>
        <v>0</v>
      </c>
      <c r="T67" s="192">
        <f t="shared" si="3"/>
        <v>0</v>
      </c>
      <c r="U67" s="192">
        <f t="shared" si="3"/>
        <v>21534</v>
      </c>
      <c r="V67" s="192">
        <f t="shared" si="3"/>
        <v>0</v>
      </c>
      <c r="W67" s="192">
        <f t="shared" si="3"/>
        <v>0</v>
      </c>
      <c r="X67" s="192">
        <f t="shared" si="3"/>
        <v>0</v>
      </c>
      <c r="Y67" s="192">
        <f t="shared" si="3"/>
        <v>198560</v>
      </c>
      <c r="Z67" s="192">
        <f t="shared" si="3"/>
        <v>0</v>
      </c>
      <c r="AA67" s="192">
        <f t="shared" si="3"/>
        <v>0</v>
      </c>
      <c r="AB67" s="192">
        <f t="shared" si="3"/>
        <v>3568</v>
      </c>
      <c r="AC67" s="192">
        <f t="shared" si="3"/>
        <v>0</v>
      </c>
      <c r="AD67" s="192">
        <f t="shared" si="3"/>
        <v>0</v>
      </c>
      <c r="AE67" s="192">
        <f t="shared" si="3"/>
        <v>10220</v>
      </c>
      <c r="AF67" s="192">
        <f t="shared" si="3"/>
        <v>0</v>
      </c>
      <c r="AG67" s="192">
        <f t="shared" si="3"/>
        <v>41070</v>
      </c>
      <c r="AH67" s="192">
        <f t="shared" si="3"/>
        <v>24173</v>
      </c>
      <c r="AI67" s="192">
        <f t="shared" si="3"/>
        <v>0</v>
      </c>
      <c r="AJ67" s="192">
        <f t="shared" si="3"/>
        <v>28131</v>
      </c>
      <c r="AK67" s="192">
        <f t="shared" si="3"/>
        <v>0</v>
      </c>
      <c r="AL67" s="192">
        <f t="shared" si="3"/>
        <v>0</v>
      </c>
      <c r="AM67" s="192">
        <f t="shared" si="3"/>
        <v>0</v>
      </c>
      <c r="AN67" s="192">
        <f t="shared" si="3"/>
        <v>0</v>
      </c>
      <c r="AO67" s="192">
        <f t="shared" si="3"/>
        <v>0</v>
      </c>
      <c r="AP67" s="192">
        <f t="shared" si="3"/>
        <v>0</v>
      </c>
      <c r="AQ67" s="192">
        <f t="shared" si="3"/>
        <v>0</v>
      </c>
      <c r="AR67" s="192">
        <f t="shared" si="3"/>
        <v>0</v>
      </c>
      <c r="AS67" s="192">
        <f t="shared" si="3"/>
        <v>0</v>
      </c>
      <c r="AT67" s="192">
        <f t="shared" si="3"/>
        <v>0</v>
      </c>
      <c r="AU67" s="192">
        <f t="shared" si="3"/>
        <v>0</v>
      </c>
      <c r="AV67" s="192">
        <f t="shared" si="3"/>
        <v>1253</v>
      </c>
      <c r="AW67" s="192">
        <f t="shared" si="3"/>
        <v>0</v>
      </c>
      <c r="AX67" s="192">
        <f t="shared" si="3"/>
        <v>0</v>
      </c>
      <c r="AY67" s="192">
        <f t="shared" si="3"/>
        <v>4964</v>
      </c>
      <c r="AZ67" s="192">
        <f>ROUND(AZ51+AZ52,0)</f>
        <v>0</v>
      </c>
      <c r="BA67" s="192">
        <f>ROUND(BA51+BA52,0)</f>
        <v>8066</v>
      </c>
      <c r="BB67" s="192">
        <f t="shared" si="3"/>
        <v>7745</v>
      </c>
      <c r="BC67" s="192">
        <f t="shared" si="3"/>
        <v>0</v>
      </c>
      <c r="BD67" s="192">
        <f t="shared" si="3"/>
        <v>0</v>
      </c>
      <c r="BE67" s="192">
        <f t="shared" si="3"/>
        <v>4885</v>
      </c>
      <c r="BF67" s="192">
        <f t="shared" si="3"/>
        <v>20340</v>
      </c>
      <c r="BG67" s="192">
        <f t="shared" si="3"/>
        <v>0</v>
      </c>
      <c r="BH67" s="192">
        <f t="shared" si="3"/>
        <v>0</v>
      </c>
      <c r="BI67" s="192">
        <f t="shared" si="3"/>
        <v>0</v>
      </c>
      <c r="BJ67" s="192">
        <f t="shared" si="3"/>
        <v>0</v>
      </c>
      <c r="BK67" s="192">
        <f t="shared" si="3"/>
        <v>0</v>
      </c>
      <c r="BL67" s="192">
        <f t="shared" si="3"/>
        <v>0</v>
      </c>
      <c r="BM67" s="192">
        <f t="shared" si="3"/>
        <v>0</v>
      </c>
      <c r="BN67" s="192">
        <f t="shared" si="3"/>
        <v>73854</v>
      </c>
      <c r="BO67" s="192">
        <f t="shared" si="3"/>
        <v>0</v>
      </c>
      <c r="BP67" s="192">
        <f t="shared" si="3"/>
        <v>0</v>
      </c>
      <c r="BQ67" s="192">
        <f t="shared" ref="BQ67:CC67" si="4">ROUND(BQ51+BQ52,0)</f>
        <v>0</v>
      </c>
      <c r="BR67" s="192">
        <f t="shared" si="4"/>
        <v>0</v>
      </c>
      <c r="BS67" s="192">
        <f t="shared" si="4"/>
        <v>0</v>
      </c>
      <c r="BT67" s="192">
        <f t="shared" si="4"/>
        <v>0</v>
      </c>
      <c r="BU67" s="192">
        <f t="shared" si="4"/>
        <v>0</v>
      </c>
      <c r="BV67" s="192">
        <f t="shared" si="4"/>
        <v>7628</v>
      </c>
      <c r="BW67" s="192">
        <f t="shared" si="4"/>
        <v>0</v>
      </c>
      <c r="BX67" s="192">
        <f t="shared" si="4"/>
        <v>0</v>
      </c>
      <c r="BY67" s="192">
        <f t="shared" si="4"/>
        <v>296</v>
      </c>
      <c r="BZ67" s="192">
        <f t="shared" si="4"/>
        <v>0</v>
      </c>
      <c r="CA67" s="192">
        <f t="shared" si="4"/>
        <v>0</v>
      </c>
      <c r="CB67" s="192">
        <f t="shared" si="4"/>
        <v>0</v>
      </c>
      <c r="CC67" s="192">
        <f t="shared" si="4"/>
        <v>0</v>
      </c>
      <c r="CD67" s="244" t="s">
        <v>221</v>
      </c>
      <c r="CE67" s="192">
        <f t="shared" si="0"/>
        <v>660344</v>
      </c>
      <c r="CF67" s="247"/>
    </row>
    <row r="68" spans="1:84" ht="12.65" customHeight="1">
      <c r="A68" s="170" t="s">
        <v>240</v>
      </c>
      <c r="B68" s="174"/>
      <c r="C68" s="381">
        <v>0</v>
      </c>
      <c r="D68" s="381">
        <v>0</v>
      </c>
      <c r="E68" s="406">
        <v>7922</v>
      </c>
      <c r="F68" s="406">
        <v>0</v>
      </c>
      <c r="G68" s="406">
        <v>0</v>
      </c>
      <c r="H68" s="406">
        <v>0</v>
      </c>
      <c r="I68" s="406">
        <v>2591</v>
      </c>
      <c r="J68" s="406">
        <v>0</v>
      </c>
      <c r="K68" s="407">
        <v>0</v>
      </c>
      <c r="L68" s="407">
        <v>37162</v>
      </c>
      <c r="M68" s="405">
        <v>0</v>
      </c>
      <c r="N68" s="380">
        <v>0</v>
      </c>
      <c r="O68" s="418">
        <v>4359</v>
      </c>
      <c r="P68" s="418">
        <v>22568</v>
      </c>
      <c r="Q68" s="418">
        <v>0</v>
      </c>
      <c r="R68" s="418">
        <v>109</v>
      </c>
      <c r="S68" s="418">
        <v>1437</v>
      </c>
      <c r="T68" s="418">
        <v>0</v>
      </c>
      <c r="U68" s="418">
        <v>33</v>
      </c>
      <c r="V68" s="418">
        <v>0</v>
      </c>
      <c r="W68" s="418">
        <v>0</v>
      </c>
      <c r="X68" s="418">
        <v>0</v>
      </c>
      <c r="Y68" s="418">
        <v>1248</v>
      </c>
      <c r="Z68" s="418">
        <v>0</v>
      </c>
      <c r="AA68" s="418">
        <v>0</v>
      </c>
      <c r="AB68" s="418">
        <v>14229</v>
      </c>
      <c r="AC68" s="418">
        <v>5031</v>
      </c>
      <c r="AD68" s="418">
        <v>0</v>
      </c>
      <c r="AE68" s="418">
        <v>1370</v>
      </c>
      <c r="AF68" s="418">
        <v>0</v>
      </c>
      <c r="AG68" s="418">
        <v>13908</v>
      </c>
      <c r="AH68" s="418">
        <v>4550</v>
      </c>
      <c r="AI68" s="418">
        <v>0</v>
      </c>
      <c r="AJ68" s="418">
        <v>178210</v>
      </c>
      <c r="AK68" s="418">
        <v>0</v>
      </c>
      <c r="AL68" s="418">
        <v>0</v>
      </c>
      <c r="AM68" s="418">
        <v>0</v>
      </c>
      <c r="AN68" s="418">
        <v>0</v>
      </c>
      <c r="AO68" s="418">
        <v>0</v>
      </c>
      <c r="AP68" s="418">
        <v>0</v>
      </c>
      <c r="AQ68" s="418">
        <v>0</v>
      </c>
      <c r="AR68" s="418">
        <v>0</v>
      </c>
      <c r="AS68" s="418">
        <v>0</v>
      </c>
      <c r="AT68" s="418">
        <v>0</v>
      </c>
      <c r="AU68" s="418">
        <v>0</v>
      </c>
      <c r="AV68" s="418">
        <v>0</v>
      </c>
      <c r="AW68" s="418">
        <v>0</v>
      </c>
      <c r="AX68" s="418">
        <v>0</v>
      </c>
      <c r="AY68" s="418">
        <v>1174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44444</v>
      </c>
      <c r="BF68" s="418">
        <v>0</v>
      </c>
      <c r="BG68" s="418">
        <v>0</v>
      </c>
      <c r="BH68" s="418">
        <v>0</v>
      </c>
      <c r="BI68" s="418">
        <v>0</v>
      </c>
      <c r="BJ68" s="418">
        <v>13367</v>
      </c>
      <c r="BK68" s="418">
        <v>0</v>
      </c>
      <c r="BL68" s="418">
        <v>7180</v>
      </c>
      <c r="BM68" s="418">
        <v>0</v>
      </c>
      <c r="BN68" s="418">
        <v>23291</v>
      </c>
      <c r="BO68" s="418">
        <v>0</v>
      </c>
      <c r="BP68" s="418">
        <v>0</v>
      </c>
      <c r="BQ68" s="418">
        <v>0</v>
      </c>
      <c r="BR68" s="418">
        <v>0</v>
      </c>
      <c r="BS68" s="418">
        <v>0</v>
      </c>
      <c r="BT68" s="418">
        <v>0</v>
      </c>
      <c r="BU68" s="418">
        <v>0</v>
      </c>
      <c r="BV68" s="418">
        <v>6735</v>
      </c>
      <c r="BW68" s="418">
        <v>0</v>
      </c>
      <c r="BX68" s="418">
        <v>16</v>
      </c>
      <c r="BY68" s="418">
        <v>1072</v>
      </c>
      <c r="BZ68" s="418">
        <v>0</v>
      </c>
      <c r="CA68" s="418">
        <v>0</v>
      </c>
      <c r="CB68" s="418">
        <v>0</v>
      </c>
      <c r="CC68" s="418">
        <v>0</v>
      </c>
      <c r="CD68" s="244" t="s">
        <v>221</v>
      </c>
      <c r="CE68" s="192">
        <f t="shared" si="0"/>
        <v>392006</v>
      </c>
      <c r="CF68" s="247"/>
    </row>
    <row r="69" spans="1:84" ht="12.65" customHeight="1">
      <c r="A69" s="170" t="s">
        <v>241</v>
      </c>
      <c r="B69" s="174"/>
      <c r="C69" s="381">
        <v>0</v>
      </c>
      <c r="D69" s="381">
        <v>0</v>
      </c>
      <c r="E69" s="407">
        <v>21959</v>
      </c>
      <c r="F69" s="407">
        <v>0</v>
      </c>
      <c r="G69" s="406">
        <v>0</v>
      </c>
      <c r="H69" s="406">
        <v>0</v>
      </c>
      <c r="I69" s="407">
        <v>1732</v>
      </c>
      <c r="J69" s="407">
        <v>0</v>
      </c>
      <c r="K69" s="407">
        <v>0</v>
      </c>
      <c r="L69" s="407">
        <v>59472</v>
      </c>
      <c r="M69" s="405">
        <v>0</v>
      </c>
      <c r="N69" s="380">
        <v>0</v>
      </c>
      <c r="O69" s="419">
        <v>36739</v>
      </c>
      <c r="P69" s="419">
        <v>64727</v>
      </c>
      <c r="Q69" s="419">
        <v>572</v>
      </c>
      <c r="R69" s="419">
        <v>9166</v>
      </c>
      <c r="S69" s="419">
        <v>27878</v>
      </c>
      <c r="T69" s="419">
        <v>0</v>
      </c>
      <c r="U69" s="419">
        <v>55765</v>
      </c>
      <c r="V69" s="419">
        <v>0</v>
      </c>
      <c r="W69" s="419">
        <v>0</v>
      </c>
      <c r="X69" s="419">
        <v>0</v>
      </c>
      <c r="Y69" s="419">
        <v>210469</v>
      </c>
      <c r="Z69" s="419">
        <v>0</v>
      </c>
      <c r="AA69" s="419">
        <v>0</v>
      </c>
      <c r="AB69" s="419">
        <v>16354</v>
      </c>
      <c r="AC69" s="419">
        <v>1755</v>
      </c>
      <c r="AD69" s="419">
        <v>0</v>
      </c>
      <c r="AE69" s="419">
        <v>10554</v>
      </c>
      <c r="AF69" s="419">
        <v>0</v>
      </c>
      <c r="AG69" s="419">
        <v>95461</v>
      </c>
      <c r="AH69" s="419">
        <v>47660</v>
      </c>
      <c r="AI69" s="419">
        <v>0</v>
      </c>
      <c r="AJ69" s="419">
        <v>78685</v>
      </c>
      <c r="AK69" s="419">
        <v>0</v>
      </c>
      <c r="AL69" s="419">
        <v>0</v>
      </c>
      <c r="AM69" s="419">
        <v>0</v>
      </c>
      <c r="AN69" s="419">
        <v>0</v>
      </c>
      <c r="AO69" s="419">
        <v>0</v>
      </c>
      <c r="AP69" s="419">
        <v>0</v>
      </c>
      <c r="AQ69" s="419">
        <v>0</v>
      </c>
      <c r="AR69" s="419">
        <v>37</v>
      </c>
      <c r="AS69" s="419">
        <v>0</v>
      </c>
      <c r="AT69" s="419">
        <v>0</v>
      </c>
      <c r="AU69" s="419">
        <v>0</v>
      </c>
      <c r="AV69" s="419">
        <v>0</v>
      </c>
      <c r="AW69" s="419">
        <v>0</v>
      </c>
      <c r="AX69" s="419">
        <v>0</v>
      </c>
      <c r="AY69" s="419">
        <v>9809</v>
      </c>
      <c r="AZ69" s="419">
        <v>0</v>
      </c>
      <c r="BA69" s="419">
        <v>0</v>
      </c>
      <c r="BB69" s="419">
        <v>2341</v>
      </c>
      <c r="BC69" s="419">
        <v>0</v>
      </c>
      <c r="BD69" s="419">
        <v>0</v>
      </c>
      <c r="BE69" s="419">
        <v>17765</v>
      </c>
      <c r="BF69" s="419">
        <v>1799</v>
      </c>
      <c r="BG69" s="419">
        <v>0</v>
      </c>
      <c r="BH69" s="419">
        <v>0</v>
      </c>
      <c r="BI69" s="419">
        <v>0</v>
      </c>
      <c r="BJ69" s="419">
        <v>31718</v>
      </c>
      <c r="BK69" s="419">
        <v>0</v>
      </c>
      <c r="BL69" s="419">
        <v>13592</v>
      </c>
      <c r="BM69" s="419">
        <v>0</v>
      </c>
      <c r="BN69" s="419">
        <v>254034</v>
      </c>
      <c r="BO69" s="419">
        <v>0</v>
      </c>
      <c r="BP69" s="419">
        <v>0</v>
      </c>
      <c r="BQ69" s="419">
        <v>0</v>
      </c>
      <c r="BR69" s="419">
        <v>0</v>
      </c>
      <c r="BS69" s="419">
        <v>0</v>
      </c>
      <c r="BT69" s="419">
        <v>0</v>
      </c>
      <c r="BU69" s="419">
        <v>0</v>
      </c>
      <c r="BV69" s="419">
        <v>47836</v>
      </c>
      <c r="BW69" s="419">
        <v>0</v>
      </c>
      <c r="BX69" s="419">
        <v>54788</v>
      </c>
      <c r="BY69" s="419">
        <v>7823</v>
      </c>
      <c r="BZ69" s="419">
        <v>0</v>
      </c>
      <c r="CA69" s="419">
        <v>0</v>
      </c>
      <c r="CB69" s="419">
        <v>39597</v>
      </c>
      <c r="CC69" s="419">
        <v>0</v>
      </c>
      <c r="CD69" s="419">
        <v>1727371</v>
      </c>
      <c r="CE69" s="192">
        <f t="shared" si="0"/>
        <v>2947458</v>
      </c>
      <c r="CF69" s="247"/>
    </row>
    <row r="70" spans="1:84" ht="12.65" customHeight="1">
      <c r="A70" s="170" t="s">
        <v>242</v>
      </c>
      <c r="B70" s="174"/>
      <c r="C70" s="395">
        <v>0</v>
      </c>
      <c r="D70" s="395">
        <v>0</v>
      </c>
      <c r="E70" s="395">
        <v>0</v>
      </c>
      <c r="F70" s="395">
        <v>0</v>
      </c>
      <c r="G70" s="395">
        <v>0</v>
      </c>
      <c r="H70" s="395">
        <v>0</v>
      </c>
      <c r="I70" s="395">
        <v>0</v>
      </c>
      <c r="J70" s="395">
        <v>0</v>
      </c>
      <c r="K70" s="395">
        <v>0</v>
      </c>
      <c r="L70" s="395">
        <v>0</v>
      </c>
      <c r="M70" s="395">
        <v>0</v>
      </c>
      <c r="N70" s="395">
        <v>0</v>
      </c>
      <c r="O70" s="395">
        <v>0</v>
      </c>
      <c r="P70" s="395">
        <v>0</v>
      </c>
      <c r="Q70" s="395">
        <v>0</v>
      </c>
      <c r="R70" s="395">
        <v>0</v>
      </c>
      <c r="S70" s="395">
        <v>0</v>
      </c>
      <c r="T70" s="395">
        <v>0</v>
      </c>
      <c r="U70" s="395">
        <v>0</v>
      </c>
      <c r="V70" s="395">
        <v>0</v>
      </c>
      <c r="W70" s="395">
        <v>0</v>
      </c>
      <c r="X70" s="395">
        <v>0</v>
      </c>
      <c r="Y70" s="395">
        <v>0</v>
      </c>
      <c r="Z70" s="395">
        <v>0</v>
      </c>
      <c r="AA70" s="395">
        <v>0</v>
      </c>
      <c r="AB70" s="420">
        <v>410420</v>
      </c>
      <c r="AC70" s="420">
        <v>0</v>
      </c>
      <c r="AD70" s="420">
        <v>0</v>
      </c>
      <c r="AE70" s="420">
        <v>0</v>
      </c>
      <c r="AF70" s="420">
        <v>0</v>
      </c>
      <c r="AG70" s="420">
        <v>0</v>
      </c>
      <c r="AH70" s="420">
        <v>80729</v>
      </c>
      <c r="AI70" s="420">
        <v>0</v>
      </c>
      <c r="AJ70" s="420">
        <v>0</v>
      </c>
      <c r="AK70" s="420">
        <v>0</v>
      </c>
      <c r="AL70" s="420">
        <v>0</v>
      </c>
      <c r="AM70" s="420">
        <v>0</v>
      </c>
      <c r="AN70" s="420">
        <v>0</v>
      </c>
      <c r="AO70" s="420">
        <v>0</v>
      </c>
      <c r="AP70" s="420">
        <v>0</v>
      </c>
      <c r="AQ70" s="420">
        <v>0</v>
      </c>
      <c r="AR70" s="420">
        <v>0</v>
      </c>
      <c r="AS70" s="420">
        <v>0</v>
      </c>
      <c r="AT70" s="420">
        <v>0</v>
      </c>
      <c r="AU70" s="420">
        <v>0</v>
      </c>
      <c r="AV70" s="420">
        <v>0</v>
      </c>
      <c r="AW70" s="420">
        <v>0</v>
      </c>
      <c r="AX70" s="420">
        <v>0</v>
      </c>
      <c r="AY70" s="420">
        <v>105309</v>
      </c>
      <c r="AZ70" s="420">
        <v>0</v>
      </c>
      <c r="BA70" s="420">
        <v>0</v>
      </c>
      <c r="BB70" s="420">
        <v>0</v>
      </c>
      <c r="BC70" s="420">
        <v>0</v>
      </c>
      <c r="BD70" s="420">
        <v>0</v>
      </c>
      <c r="BE70" s="420">
        <v>0</v>
      </c>
      <c r="BF70" s="420">
        <v>0</v>
      </c>
      <c r="BG70" s="420">
        <v>0</v>
      </c>
      <c r="BH70" s="420">
        <v>0</v>
      </c>
      <c r="BI70" s="420">
        <v>0</v>
      </c>
      <c r="BJ70" s="420">
        <v>0</v>
      </c>
      <c r="BK70" s="420">
        <v>0</v>
      </c>
      <c r="BL70" s="420">
        <v>0</v>
      </c>
      <c r="BM70" s="420">
        <v>0</v>
      </c>
      <c r="BN70" s="420">
        <v>34013</v>
      </c>
      <c r="BO70" s="420">
        <v>0</v>
      </c>
      <c r="BP70" s="420">
        <v>0</v>
      </c>
      <c r="BQ70" s="420">
        <v>0</v>
      </c>
      <c r="BR70" s="420">
        <v>0</v>
      </c>
      <c r="BS70" s="420">
        <v>0</v>
      </c>
      <c r="BT70" s="420">
        <v>0</v>
      </c>
      <c r="BU70" s="420">
        <v>0</v>
      </c>
      <c r="BV70" s="420">
        <v>9276</v>
      </c>
      <c r="BW70" s="420">
        <v>0</v>
      </c>
      <c r="BX70" s="420">
        <v>0</v>
      </c>
      <c r="BY70" s="420">
        <v>0</v>
      </c>
      <c r="BZ70" s="420">
        <v>0</v>
      </c>
      <c r="CA70" s="420">
        <v>0</v>
      </c>
      <c r="CB70" s="420">
        <v>0</v>
      </c>
      <c r="CC70" s="420">
        <v>0</v>
      </c>
      <c r="CD70" s="395">
        <v>0</v>
      </c>
      <c r="CE70" s="192">
        <f t="shared" si="0"/>
        <v>639747</v>
      </c>
      <c r="CF70" s="247"/>
    </row>
    <row r="71" spans="1:84" ht="12.65" customHeight="1">
      <c r="A71" s="170" t="s">
        <v>243</v>
      </c>
      <c r="B71" s="174"/>
      <c r="C71" s="192">
        <f>SUM(C61:C68)+C69-C70</f>
        <v>0</v>
      </c>
      <c r="D71" s="192">
        <f t="shared" ref="D71:AI71" si="5">SUM(D61:D69)-D70</f>
        <v>0</v>
      </c>
      <c r="E71" s="192">
        <f t="shared" si="5"/>
        <v>728541</v>
      </c>
      <c r="F71" s="192">
        <f t="shared" si="5"/>
        <v>0</v>
      </c>
      <c r="G71" s="192">
        <f t="shared" si="5"/>
        <v>0</v>
      </c>
      <c r="H71" s="192">
        <f t="shared" si="5"/>
        <v>0</v>
      </c>
      <c r="I71" s="192">
        <f t="shared" si="5"/>
        <v>97029</v>
      </c>
      <c r="J71" s="192">
        <f t="shared" si="5"/>
        <v>1064</v>
      </c>
      <c r="K71" s="192">
        <f t="shared" si="5"/>
        <v>0</v>
      </c>
      <c r="L71" s="192">
        <f t="shared" si="5"/>
        <v>2130642</v>
      </c>
      <c r="M71" s="192">
        <f t="shared" si="5"/>
        <v>0</v>
      </c>
      <c r="N71" s="192">
        <f t="shared" si="5"/>
        <v>0</v>
      </c>
      <c r="O71" s="192">
        <f t="shared" si="5"/>
        <v>678029</v>
      </c>
      <c r="P71" s="192">
        <f t="shared" si="5"/>
        <v>868132</v>
      </c>
      <c r="Q71" s="192">
        <f t="shared" si="5"/>
        <v>201747</v>
      </c>
      <c r="R71" s="192">
        <f t="shared" si="5"/>
        <v>680610</v>
      </c>
      <c r="S71" s="192">
        <f t="shared" si="5"/>
        <v>865075</v>
      </c>
      <c r="T71" s="192">
        <f t="shared" si="5"/>
        <v>0</v>
      </c>
      <c r="U71" s="192">
        <f t="shared" si="5"/>
        <v>1468739</v>
      </c>
      <c r="V71" s="192">
        <f t="shared" si="5"/>
        <v>0</v>
      </c>
      <c r="W71" s="192">
        <f t="shared" si="5"/>
        <v>0</v>
      </c>
      <c r="X71" s="192">
        <f t="shared" si="5"/>
        <v>0</v>
      </c>
      <c r="Y71" s="192">
        <f t="shared" si="5"/>
        <v>1645558</v>
      </c>
      <c r="Z71" s="192">
        <f t="shared" si="5"/>
        <v>0</v>
      </c>
      <c r="AA71" s="192">
        <f t="shared" si="5"/>
        <v>0</v>
      </c>
      <c r="AB71" s="192">
        <f t="shared" si="5"/>
        <v>441116</v>
      </c>
      <c r="AC71" s="192">
        <f t="shared" si="5"/>
        <v>60260</v>
      </c>
      <c r="AD71" s="192">
        <f t="shared" si="5"/>
        <v>0</v>
      </c>
      <c r="AE71" s="192">
        <f t="shared" si="5"/>
        <v>905900</v>
      </c>
      <c r="AF71" s="192">
        <f t="shared" si="5"/>
        <v>0</v>
      </c>
      <c r="AG71" s="192">
        <f t="shared" si="5"/>
        <v>2714584</v>
      </c>
      <c r="AH71" s="192">
        <f t="shared" si="5"/>
        <v>775165</v>
      </c>
      <c r="AI71" s="192">
        <f t="shared" si="5"/>
        <v>0</v>
      </c>
      <c r="AJ71" s="192">
        <f t="shared" ref="AJ71:BO71" si="6">SUM(AJ61:AJ69)-AJ70</f>
        <v>2460595</v>
      </c>
      <c r="AK71" s="192">
        <f t="shared" si="6"/>
        <v>78</v>
      </c>
      <c r="AL71" s="192">
        <f t="shared" si="6"/>
        <v>0</v>
      </c>
      <c r="AM71" s="192">
        <f t="shared" si="6"/>
        <v>0</v>
      </c>
      <c r="AN71" s="192">
        <f t="shared" si="6"/>
        <v>0</v>
      </c>
      <c r="AO71" s="192">
        <f t="shared" si="6"/>
        <v>0</v>
      </c>
      <c r="AP71" s="192">
        <f t="shared" si="6"/>
        <v>0</v>
      </c>
      <c r="AQ71" s="192">
        <f t="shared" si="6"/>
        <v>0</v>
      </c>
      <c r="AR71" s="192">
        <f t="shared" si="6"/>
        <v>37</v>
      </c>
      <c r="AS71" s="192">
        <f t="shared" si="6"/>
        <v>0</v>
      </c>
      <c r="AT71" s="192">
        <f t="shared" si="6"/>
        <v>0</v>
      </c>
      <c r="AU71" s="192">
        <f t="shared" si="6"/>
        <v>0</v>
      </c>
      <c r="AV71" s="192">
        <f t="shared" si="6"/>
        <v>1253</v>
      </c>
      <c r="AW71" s="192">
        <f t="shared" si="6"/>
        <v>0</v>
      </c>
      <c r="AX71" s="192">
        <f t="shared" si="6"/>
        <v>0</v>
      </c>
      <c r="AY71" s="192">
        <f t="shared" si="6"/>
        <v>614933</v>
      </c>
      <c r="AZ71" s="192">
        <f t="shared" si="6"/>
        <v>0</v>
      </c>
      <c r="BA71" s="192">
        <f t="shared" si="6"/>
        <v>100675</v>
      </c>
      <c r="BB71" s="192">
        <f t="shared" si="6"/>
        <v>458961</v>
      </c>
      <c r="BC71" s="192">
        <f t="shared" si="6"/>
        <v>0</v>
      </c>
      <c r="BD71" s="192">
        <f t="shared" si="6"/>
        <v>0</v>
      </c>
      <c r="BE71" s="192">
        <f t="shared" si="6"/>
        <v>525515</v>
      </c>
      <c r="BF71" s="192">
        <f t="shared" si="6"/>
        <v>386628</v>
      </c>
      <c r="BG71" s="192">
        <f t="shared" si="6"/>
        <v>0</v>
      </c>
      <c r="BH71" s="192">
        <f t="shared" si="6"/>
        <v>0</v>
      </c>
      <c r="BI71" s="192">
        <f t="shared" si="6"/>
        <v>0</v>
      </c>
      <c r="BJ71" s="192">
        <f t="shared" si="6"/>
        <v>1281532</v>
      </c>
      <c r="BK71" s="192">
        <f t="shared" si="6"/>
        <v>0</v>
      </c>
      <c r="BL71" s="192">
        <f t="shared" si="6"/>
        <v>515112</v>
      </c>
      <c r="BM71" s="192">
        <f t="shared" si="6"/>
        <v>0</v>
      </c>
      <c r="BN71" s="192">
        <f t="shared" si="6"/>
        <v>3356523</v>
      </c>
      <c r="BO71" s="192">
        <f t="shared" si="6"/>
        <v>0</v>
      </c>
      <c r="BP71" s="192">
        <f t="shared" ref="BP71:CC71" si="7">SUM(BP61:BP69)-BP70</f>
        <v>0</v>
      </c>
      <c r="BQ71" s="192">
        <f t="shared" si="7"/>
        <v>0</v>
      </c>
      <c r="BR71" s="192">
        <f t="shared" si="7"/>
        <v>0</v>
      </c>
      <c r="BS71" s="192">
        <f t="shared" si="7"/>
        <v>0</v>
      </c>
      <c r="BT71" s="192">
        <f t="shared" si="7"/>
        <v>0</v>
      </c>
      <c r="BU71" s="192">
        <f t="shared" si="7"/>
        <v>0</v>
      </c>
      <c r="BV71" s="192">
        <f t="shared" si="7"/>
        <v>649474</v>
      </c>
      <c r="BW71" s="192">
        <f t="shared" si="7"/>
        <v>0</v>
      </c>
      <c r="BX71" s="192">
        <f t="shared" si="7"/>
        <v>632136</v>
      </c>
      <c r="BY71" s="192">
        <f t="shared" si="7"/>
        <v>266373</v>
      </c>
      <c r="BZ71" s="192">
        <f t="shared" si="7"/>
        <v>0</v>
      </c>
      <c r="CA71" s="192">
        <f t="shared" si="7"/>
        <v>0</v>
      </c>
      <c r="CB71" s="192">
        <f t="shared" si="7"/>
        <v>145267</v>
      </c>
      <c r="CC71" s="192">
        <f t="shared" si="7"/>
        <v>0</v>
      </c>
      <c r="CD71" s="240">
        <f>CD69-CD70</f>
        <v>1727371</v>
      </c>
      <c r="CE71" s="192">
        <f>SUM(CE61:CE69)-CE70</f>
        <v>27384654</v>
      </c>
      <c r="CF71" s="247"/>
    </row>
    <row r="72" spans="1:84" ht="12.65" customHeight="1">
      <c r="A72" s="170" t="s">
        <v>244</v>
      </c>
      <c r="B72" s="174"/>
      <c r="C72" s="244" t="s">
        <v>221</v>
      </c>
      <c r="D72" s="244" t="s">
        <v>221</v>
      </c>
      <c r="E72" s="244" t="s">
        <v>221</v>
      </c>
      <c r="F72" s="244" t="s">
        <v>221</v>
      </c>
      <c r="G72" s="244" t="s">
        <v>221</v>
      </c>
      <c r="H72" s="244" t="s">
        <v>221</v>
      </c>
      <c r="I72" s="244" t="s">
        <v>221</v>
      </c>
      <c r="J72" s="244" t="s">
        <v>221</v>
      </c>
      <c r="K72" s="248" t="s">
        <v>221</v>
      </c>
      <c r="L72" s="244" t="s">
        <v>221</v>
      </c>
      <c r="M72" s="244" t="s">
        <v>221</v>
      </c>
      <c r="N72" s="244" t="s">
        <v>221</v>
      </c>
      <c r="O72" s="244" t="s">
        <v>221</v>
      </c>
      <c r="P72" s="244" t="s">
        <v>221</v>
      </c>
      <c r="Q72" s="244" t="s">
        <v>221</v>
      </c>
      <c r="R72" s="244" t="s">
        <v>221</v>
      </c>
      <c r="S72" s="244" t="s">
        <v>221</v>
      </c>
      <c r="T72" s="244" t="s">
        <v>221</v>
      </c>
      <c r="U72" s="244" t="s">
        <v>221</v>
      </c>
      <c r="V72" s="244" t="s">
        <v>221</v>
      </c>
      <c r="W72" s="244" t="s">
        <v>221</v>
      </c>
      <c r="X72" s="244" t="s">
        <v>221</v>
      </c>
      <c r="Y72" s="244" t="s">
        <v>221</v>
      </c>
      <c r="Z72" s="244" t="s">
        <v>221</v>
      </c>
      <c r="AA72" s="244" t="s">
        <v>221</v>
      </c>
      <c r="AB72" s="244" t="s">
        <v>221</v>
      </c>
      <c r="AC72" s="244" t="s">
        <v>221</v>
      </c>
      <c r="AD72" s="244" t="s">
        <v>221</v>
      </c>
      <c r="AE72" s="244" t="s">
        <v>221</v>
      </c>
      <c r="AF72" s="244" t="s">
        <v>221</v>
      </c>
      <c r="AG72" s="244" t="s">
        <v>221</v>
      </c>
      <c r="AH72" s="244" t="s">
        <v>221</v>
      </c>
      <c r="AI72" s="244" t="s">
        <v>221</v>
      </c>
      <c r="AJ72" s="244" t="s">
        <v>221</v>
      </c>
      <c r="AK72" s="244" t="s">
        <v>221</v>
      </c>
      <c r="AL72" s="244" t="s">
        <v>221</v>
      </c>
      <c r="AM72" s="244" t="s">
        <v>221</v>
      </c>
      <c r="AN72" s="244" t="s">
        <v>221</v>
      </c>
      <c r="AO72" s="244" t="s">
        <v>221</v>
      </c>
      <c r="AP72" s="244" t="s">
        <v>221</v>
      </c>
      <c r="AQ72" s="244" t="s">
        <v>221</v>
      </c>
      <c r="AR72" s="244" t="s">
        <v>221</v>
      </c>
      <c r="AS72" s="244" t="s">
        <v>221</v>
      </c>
      <c r="AT72" s="244" t="s">
        <v>221</v>
      </c>
      <c r="AU72" s="244" t="s">
        <v>221</v>
      </c>
      <c r="AV72" s="244" t="s">
        <v>221</v>
      </c>
      <c r="AW72" s="244" t="s">
        <v>221</v>
      </c>
      <c r="AX72" s="244" t="s">
        <v>221</v>
      </c>
      <c r="AY72" s="244" t="s">
        <v>221</v>
      </c>
      <c r="AZ72" s="244" t="s">
        <v>221</v>
      </c>
      <c r="BA72" s="244" t="s">
        <v>221</v>
      </c>
      <c r="BB72" s="244" t="s">
        <v>221</v>
      </c>
      <c r="BC72" s="244" t="s">
        <v>221</v>
      </c>
      <c r="BD72" s="244" t="s">
        <v>221</v>
      </c>
      <c r="BE72" s="244" t="s">
        <v>221</v>
      </c>
      <c r="BF72" s="244" t="s">
        <v>221</v>
      </c>
      <c r="BG72" s="244" t="s">
        <v>221</v>
      </c>
      <c r="BH72" s="244" t="s">
        <v>221</v>
      </c>
      <c r="BI72" s="244" t="s">
        <v>221</v>
      </c>
      <c r="BJ72" s="244" t="s">
        <v>221</v>
      </c>
      <c r="BK72" s="244" t="s">
        <v>221</v>
      </c>
      <c r="BL72" s="244" t="s">
        <v>221</v>
      </c>
      <c r="BM72" s="244" t="s">
        <v>221</v>
      </c>
      <c r="BN72" s="244" t="s">
        <v>221</v>
      </c>
      <c r="BO72" s="244" t="s">
        <v>221</v>
      </c>
      <c r="BP72" s="244" t="s">
        <v>221</v>
      </c>
      <c r="BQ72" s="244" t="s">
        <v>221</v>
      </c>
      <c r="BR72" s="244" t="s">
        <v>221</v>
      </c>
      <c r="BS72" s="244" t="s">
        <v>221</v>
      </c>
      <c r="BT72" s="244" t="s">
        <v>221</v>
      </c>
      <c r="BU72" s="244" t="s">
        <v>221</v>
      </c>
      <c r="BV72" s="244" t="s">
        <v>221</v>
      </c>
      <c r="BW72" s="244" t="s">
        <v>221</v>
      </c>
      <c r="BX72" s="244" t="s">
        <v>221</v>
      </c>
      <c r="BY72" s="244" t="s">
        <v>221</v>
      </c>
      <c r="BZ72" s="244" t="s">
        <v>221</v>
      </c>
      <c r="CA72" s="244" t="s">
        <v>221</v>
      </c>
      <c r="CB72" s="244" t="s">
        <v>221</v>
      </c>
      <c r="CC72" s="244" t="s">
        <v>221</v>
      </c>
      <c r="CD72" s="244" t="s">
        <v>221</v>
      </c>
      <c r="CE72" s="185">
        <v>1820728</v>
      </c>
      <c r="CF72" s="247"/>
    </row>
    <row r="73" spans="1:84" ht="12.65" customHeight="1">
      <c r="A73" s="170" t="s">
        <v>245</v>
      </c>
      <c r="B73" s="174"/>
      <c r="C73" s="387">
        <v>0</v>
      </c>
      <c r="D73" s="387">
        <v>0</v>
      </c>
      <c r="E73" s="451">
        <v>1269295.3</v>
      </c>
      <c r="F73" s="451">
        <v>0</v>
      </c>
      <c r="G73" s="451">
        <v>0</v>
      </c>
      <c r="H73" s="451">
        <v>0</v>
      </c>
      <c r="I73" s="451">
        <v>247642</v>
      </c>
      <c r="J73" s="451">
        <v>227200</v>
      </c>
      <c r="K73" s="451">
        <v>0</v>
      </c>
      <c r="L73" s="451">
        <v>3611139</v>
      </c>
      <c r="M73" s="451">
        <v>0</v>
      </c>
      <c r="N73" s="451">
        <v>0</v>
      </c>
      <c r="O73" s="451">
        <v>576198.6</v>
      </c>
      <c r="P73" s="451">
        <v>552477.64</v>
      </c>
      <c r="Q73" s="451">
        <v>39200</v>
      </c>
      <c r="R73" s="451">
        <v>164747.5</v>
      </c>
      <c r="S73" s="451">
        <v>134993.93</v>
      </c>
      <c r="T73" s="450">
        <v>0</v>
      </c>
      <c r="U73" s="387">
        <v>356539.23</v>
      </c>
      <c r="V73" s="387">
        <v>0</v>
      </c>
      <c r="W73" s="387">
        <v>0</v>
      </c>
      <c r="X73" s="387">
        <v>0</v>
      </c>
      <c r="Y73" s="421">
        <v>93872.87</v>
      </c>
      <c r="Z73" s="421">
        <v>0</v>
      </c>
      <c r="AA73" s="421">
        <v>0</v>
      </c>
      <c r="AB73" s="421">
        <v>1029668.48</v>
      </c>
      <c r="AC73" s="421">
        <v>183119.38</v>
      </c>
      <c r="AD73" s="421">
        <v>0</v>
      </c>
      <c r="AE73" s="453">
        <v>363709.25</v>
      </c>
      <c r="AF73" s="453">
        <v>0</v>
      </c>
      <c r="AG73" s="453">
        <v>96466.74</v>
      </c>
      <c r="AH73" s="453">
        <v>0</v>
      </c>
      <c r="AI73" s="453">
        <v>0</v>
      </c>
      <c r="AJ73" s="453">
        <v>0</v>
      </c>
      <c r="AK73" s="453">
        <v>0</v>
      </c>
      <c r="AL73" s="453">
        <v>0</v>
      </c>
      <c r="AM73" s="453">
        <v>0</v>
      </c>
      <c r="AN73" s="453">
        <v>0</v>
      </c>
      <c r="AO73" s="453">
        <v>1962</v>
      </c>
      <c r="AP73" s="387">
        <v>0</v>
      </c>
      <c r="AQ73" s="387">
        <v>0</v>
      </c>
      <c r="AR73" s="387">
        <v>0</v>
      </c>
      <c r="AS73" s="387">
        <v>0</v>
      </c>
      <c r="AT73" s="387">
        <v>0</v>
      </c>
      <c r="AU73" s="387">
        <v>0</v>
      </c>
      <c r="AV73" s="387">
        <v>0</v>
      </c>
      <c r="AW73" s="244" t="s">
        <v>221</v>
      </c>
      <c r="AX73" s="244" t="s">
        <v>221</v>
      </c>
      <c r="AY73" s="244" t="s">
        <v>221</v>
      </c>
      <c r="AZ73" s="244" t="s">
        <v>221</v>
      </c>
      <c r="BA73" s="244" t="s">
        <v>221</v>
      </c>
      <c r="BB73" s="244" t="s">
        <v>221</v>
      </c>
      <c r="BC73" s="244" t="s">
        <v>221</v>
      </c>
      <c r="BD73" s="244" t="s">
        <v>221</v>
      </c>
      <c r="BE73" s="244" t="s">
        <v>221</v>
      </c>
      <c r="BF73" s="244" t="s">
        <v>221</v>
      </c>
      <c r="BG73" s="244" t="s">
        <v>221</v>
      </c>
      <c r="BH73" s="244" t="s">
        <v>221</v>
      </c>
      <c r="BI73" s="244" t="s">
        <v>221</v>
      </c>
      <c r="BJ73" s="244" t="s">
        <v>221</v>
      </c>
      <c r="BK73" s="244" t="s">
        <v>221</v>
      </c>
      <c r="BL73" s="244" t="s">
        <v>221</v>
      </c>
      <c r="BM73" s="244" t="s">
        <v>221</v>
      </c>
      <c r="BN73" s="244" t="s">
        <v>221</v>
      </c>
      <c r="BO73" s="244" t="s">
        <v>221</v>
      </c>
      <c r="BP73" s="244" t="s">
        <v>221</v>
      </c>
      <c r="BQ73" s="244" t="s">
        <v>221</v>
      </c>
      <c r="BR73" s="244" t="s">
        <v>221</v>
      </c>
      <c r="BS73" s="244" t="s">
        <v>221</v>
      </c>
      <c r="BT73" s="244" t="s">
        <v>221</v>
      </c>
      <c r="BU73" s="244" t="s">
        <v>221</v>
      </c>
      <c r="BV73" s="244" t="s">
        <v>221</v>
      </c>
      <c r="BW73" s="244" t="s">
        <v>221</v>
      </c>
      <c r="BX73" s="244" t="s">
        <v>221</v>
      </c>
      <c r="BY73" s="244" t="s">
        <v>221</v>
      </c>
      <c r="BZ73" s="244" t="s">
        <v>221</v>
      </c>
      <c r="CA73" s="244" t="s">
        <v>221</v>
      </c>
      <c r="CB73" s="244" t="s">
        <v>221</v>
      </c>
      <c r="CC73" s="244" t="s">
        <v>221</v>
      </c>
      <c r="CD73" s="244" t="s">
        <v>221</v>
      </c>
      <c r="CE73" s="192">
        <f t="shared" ref="CE73:CE80" si="8">SUM(C73:CD73)</f>
        <v>8948231.9199999999</v>
      </c>
      <c r="CF73" s="247"/>
    </row>
    <row r="74" spans="1:84" ht="12.65" customHeight="1">
      <c r="A74" s="170" t="s">
        <v>246</v>
      </c>
      <c r="B74" s="174"/>
      <c r="C74" s="387">
        <v>0</v>
      </c>
      <c r="D74" s="387">
        <v>0</v>
      </c>
      <c r="E74" s="451">
        <v>1922075.4</v>
      </c>
      <c r="F74" s="451">
        <v>0</v>
      </c>
      <c r="G74" s="451">
        <v>0</v>
      </c>
      <c r="H74" s="451">
        <v>0</v>
      </c>
      <c r="I74" s="451">
        <v>0</v>
      </c>
      <c r="J74" s="451">
        <v>0</v>
      </c>
      <c r="K74" s="451">
        <v>0</v>
      </c>
      <c r="L74" s="451">
        <v>0</v>
      </c>
      <c r="M74" s="451">
        <v>0</v>
      </c>
      <c r="N74" s="451">
        <v>0</v>
      </c>
      <c r="O74" s="451">
        <v>121990.15</v>
      </c>
      <c r="P74" s="451">
        <v>2702500.38</v>
      </c>
      <c r="Q74" s="451">
        <v>249612</v>
      </c>
      <c r="R74" s="451">
        <v>565356.19999999995</v>
      </c>
      <c r="S74" s="451">
        <v>1902868.14</v>
      </c>
      <c r="T74" s="450">
        <v>0</v>
      </c>
      <c r="U74" s="387">
        <v>2697334.74</v>
      </c>
      <c r="V74" s="387">
        <v>0</v>
      </c>
      <c r="W74" s="387">
        <v>0</v>
      </c>
      <c r="X74" s="387">
        <v>0</v>
      </c>
      <c r="Y74" s="421">
        <v>4716863.6100000003</v>
      </c>
      <c r="Z74" s="421">
        <v>0</v>
      </c>
      <c r="AA74" s="421">
        <v>0</v>
      </c>
      <c r="AB74" s="421">
        <v>1705866.09</v>
      </c>
      <c r="AC74" s="421">
        <v>151519.15</v>
      </c>
      <c r="AD74" s="421">
        <v>0</v>
      </c>
      <c r="AE74" s="453">
        <v>923074.1</v>
      </c>
      <c r="AF74" s="453">
        <v>0</v>
      </c>
      <c r="AG74" s="453">
        <v>7124480.8300000001</v>
      </c>
      <c r="AH74" s="453">
        <v>1978362.76</v>
      </c>
      <c r="AI74" s="453">
        <v>0</v>
      </c>
      <c r="AJ74" s="453">
        <v>1362857.5299999998</v>
      </c>
      <c r="AK74" s="453">
        <v>0</v>
      </c>
      <c r="AL74" s="453">
        <v>0</v>
      </c>
      <c r="AM74" s="453">
        <v>0</v>
      </c>
      <c r="AN74" s="453">
        <v>0</v>
      </c>
      <c r="AO74" s="453">
        <v>322871</v>
      </c>
      <c r="AP74" s="387">
        <v>0</v>
      </c>
      <c r="AQ74" s="387">
        <v>0</v>
      </c>
      <c r="AR74" s="387">
        <v>0</v>
      </c>
      <c r="AS74" s="387">
        <v>0</v>
      </c>
      <c r="AT74" s="387">
        <v>0</v>
      </c>
      <c r="AU74" s="387">
        <v>0</v>
      </c>
      <c r="AV74" s="387">
        <v>0</v>
      </c>
      <c r="AW74" s="244" t="s">
        <v>221</v>
      </c>
      <c r="AX74" s="244" t="s">
        <v>221</v>
      </c>
      <c r="AY74" s="244" t="s">
        <v>221</v>
      </c>
      <c r="AZ74" s="244" t="s">
        <v>221</v>
      </c>
      <c r="BA74" s="244" t="s">
        <v>221</v>
      </c>
      <c r="BB74" s="244" t="s">
        <v>221</v>
      </c>
      <c r="BC74" s="244" t="s">
        <v>221</v>
      </c>
      <c r="BD74" s="244" t="s">
        <v>221</v>
      </c>
      <c r="BE74" s="244" t="s">
        <v>221</v>
      </c>
      <c r="BF74" s="244" t="s">
        <v>221</v>
      </c>
      <c r="BG74" s="244" t="s">
        <v>221</v>
      </c>
      <c r="BH74" s="244" t="s">
        <v>221</v>
      </c>
      <c r="BI74" s="244" t="s">
        <v>221</v>
      </c>
      <c r="BJ74" s="244" t="s">
        <v>221</v>
      </c>
      <c r="BK74" s="244" t="s">
        <v>221</v>
      </c>
      <c r="BL74" s="244" t="s">
        <v>221</v>
      </c>
      <c r="BM74" s="244" t="s">
        <v>221</v>
      </c>
      <c r="BN74" s="244" t="s">
        <v>221</v>
      </c>
      <c r="BO74" s="244" t="s">
        <v>221</v>
      </c>
      <c r="BP74" s="244" t="s">
        <v>221</v>
      </c>
      <c r="BQ74" s="244" t="s">
        <v>221</v>
      </c>
      <c r="BR74" s="244" t="s">
        <v>221</v>
      </c>
      <c r="BS74" s="244" t="s">
        <v>221</v>
      </c>
      <c r="BT74" s="244" t="s">
        <v>221</v>
      </c>
      <c r="BU74" s="244" t="s">
        <v>221</v>
      </c>
      <c r="BV74" s="244" t="s">
        <v>221</v>
      </c>
      <c r="BW74" s="244" t="s">
        <v>221</v>
      </c>
      <c r="BX74" s="244" t="s">
        <v>221</v>
      </c>
      <c r="BY74" s="244" t="s">
        <v>221</v>
      </c>
      <c r="BZ74" s="244" t="s">
        <v>221</v>
      </c>
      <c r="CA74" s="244" t="s">
        <v>221</v>
      </c>
      <c r="CB74" s="244" t="s">
        <v>221</v>
      </c>
      <c r="CC74" s="244" t="s">
        <v>221</v>
      </c>
      <c r="CD74" s="244" t="s">
        <v>221</v>
      </c>
      <c r="CE74" s="192">
        <f t="shared" si="8"/>
        <v>28447632.080000002</v>
      </c>
      <c r="CF74" s="247"/>
    </row>
    <row r="75" spans="1:84" ht="12.65" customHeight="1">
      <c r="A75" s="170" t="s">
        <v>247</v>
      </c>
      <c r="B75" s="174"/>
      <c r="C75" s="192">
        <f t="shared" ref="C75:AV75" si="9">SUM(C73:C74)</f>
        <v>0</v>
      </c>
      <c r="D75" s="192">
        <f t="shared" si="9"/>
        <v>0</v>
      </c>
      <c r="E75" s="192">
        <f t="shared" si="9"/>
        <v>3191370.7</v>
      </c>
      <c r="F75" s="192">
        <f t="shared" si="9"/>
        <v>0</v>
      </c>
      <c r="G75" s="192">
        <f t="shared" si="9"/>
        <v>0</v>
      </c>
      <c r="H75" s="192">
        <f t="shared" si="9"/>
        <v>0</v>
      </c>
      <c r="I75" s="192">
        <f t="shared" si="9"/>
        <v>247642</v>
      </c>
      <c r="J75" s="192">
        <f t="shared" si="9"/>
        <v>227200</v>
      </c>
      <c r="K75" s="192">
        <f t="shared" si="9"/>
        <v>0</v>
      </c>
      <c r="L75" s="192">
        <f t="shared" si="9"/>
        <v>3611139</v>
      </c>
      <c r="M75" s="192">
        <f t="shared" si="9"/>
        <v>0</v>
      </c>
      <c r="N75" s="192">
        <f t="shared" si="9"/>
        <v>0</v>
      </c>
      <c r="O75" s="192">
        <f t="shared" si="9"/>
        <v>698188.75</v>
      </c>
      <c r="P75" s="192">
        <f t="shared" si="9"/>
        <v>3254978.02</v>
      </c>
      <c r="Q75" s="192">
        <f t="shared" si="9"/>
        <v>288812</v>
      </c>
      <c r="R75" s="192">
        <f t="shared" si="9"/>
        <v>730103.7</v>
      </c>
      <c r="S75" s="192">
        <f t="shared" si="9"/>
        <v>2037862.0699999998</v>
      </c>
      <c r="T75" s="192">
        <f t="shared" si="9"/>
        <v>0</v>
      </c>
      <c r="U75" s="192">
        <f t="shared" si="9"/>
        <v>3053873.97</v>
      </c>
      <c r="V75" s="192">
        <f t="shared" si="9"/>
        <v>0</v>
      </c>
      <c r="W75" s="192">
        <f t="shared" si="9"/>
        <v>0</v>
      </c>
      <c r="X75" s="192">
        <f t="shared" si="9"/>
        <v>0</v>
      </c>
      <c r="Y75" s="192">
        <f t="shared" si="9"/>
        <v>4810736.4800000004</v>
      </c>
      <c r="Z75" s="192">
        <f t="shared" si="9"/>
        <v>0</v>
      </c>
      <c r="AA75" s="192">
        <f t="shared" si="9"/>
        <v>0</v>
      </c>
      <c r="AB75" s="192">
        <f t="shared" si="9"/>
        <v>2735534.5700000003</v>
      </c>
      <c r="AC75" s="192">
        <f t="shared" si="9"/>
        <v>334638.53000000003</v>
      </c>
      <c r="AD75" s="192">
        <f t="shared" si="9"/>
        <v>0</v>
      </c>
      <c r="AE75" s="192">
        <f t="shared" si="9"/>
        <v>1286783.3500000001</v>
      </c>
      <c r="AF75" s="192">
        <f t="shared" si="9"/>
        <v>0</v>
      </c>
      <c r="AG75" s="192">
        <f t="shared" si="9"/>
        <v>7220947.5700000003</v>
      </c>
      <c r="AH75" s="192">
        <f t="shared" si="9"/>
        <v>1978362.76</v>
      </c>
      <c r="AI75" s="192">
        <f t="shared" si="9"/>
        <v>0</v>
      </c>
      <c r="AJ75" s="192">
        <f t="shared" si="9"/>
        <v>1362857.5299999998</v>
      </c>
      <c r="AK75" s="192">
        <f t="shared" si="9"/>
        <v>0</v>
      </c>
      <c r="AL75" s="192">
        <f t="shared" si="9"/>
        <v>0</v>
      </c>
      <c r="AM75" s="192">
        <f t="shared" si="9"/>
        <v>0</v>
      </c>
      <c r="AN75" s="192">
        <f t="shared" si="9"/>
        <v>0</v>
      </c>
      <c r="AO75" s="192">
        <f t="shared" si="9"/>
        <v>324833</v>
      </c>
      <c r="AP75" s="192">
        <f t="shared" si="9"/>
        <v>0</v>
      </c>
      <c r="AQ75" s="192">
        <f t="shared" si="9"/>
        <v>0</v>
      </c>
      <c r="AR75" s="192">
        <f t="shared" si="9"/>
        <v>0</v>
      </c>
      <c r="AS75" s="192">
        <f t="shared" si="9"/>
        <v>0</v>
      </c>
      <c r="AT75" s="192">
        <f t="shared" si="9"/>
        <v>0</v>
      </c>
      <c r="AU75" s="192">
        <f t="shared" si="9"/>
        <v>0</v>
      </c>
      <c r="AV75" s="192">
        <f t="shared" si="9"/>
        <v>0</v>
      </c>
      <c r="AW75" s="244" t="s">
        <v>221</v>
      </c>
      <c r="AX75" s="244" t="s">
        <v>221</v>
      </c>
      <c r="AY75" s="244" t="s">
        <v>221</v>
      </c>
      <c r="AZ75" s="244" t="s">
        <v>221</v>
      </c>
      <c r="BA75" s="244" t="s">
        <v>221</v>
      </c>
      <c r="BB75" s="244" t="s">
        <v>221</v>
      </c>
      <c r="BC75" s="244" t="s">
        <v>221</v>
      </c>
      <c r="BD75" s="244" t="s">
        <v>221</v>
      </c>
      <c r="BE75" s="244" t="s">
        <v>221</v>
      </c>
      <c r="BF75" s="244" t="s">
        <v>221</v>
      </c>
      <c r="BG75" s="244" t="s">
        <v>221</v>
      </c>
      <c r="BH75" s="244" t="s">
        <v>221</v>
      </c>
      <c r="BI75" s="244" t="s">
        <v>221</v>
      </c>
      <c r="BJ75" s="244" t="s">
        <v>221</v>
      </c>
      <c r="BK75" s="244" t="s">
        <v>221</v>
      </c>
      <c r="BL75" s="244" t="s">
        <v>221</v>
      </c>
      <c r="BM75" s="244" t="s">
        <v>221</v>
      </c>
      <c r="BN75" s="244" t="s">
        <v>221</v>
      </c>
      <c r="BO75" s="244" t="s">
        <v>221</v>
      </c>
      <c r="BP75" s="244" t="s">
        <v>221</v>
      </c>
      <c r="BQ75" s="244" t="s">
        <v>221</v>
      </c>
      <c r="BR75" s="244" t="s">
        <v>221</v>
      </c>
      <c r="BS75" s="244" t="s">
        <v>221</v>
      </c>
      <c r="BT75" s="244" t="s">
        <v>221</v>
      </c>
      <c r="BU75" s="244" t="s">
        <v>221</v>
      </c>
      <c r="BV75" s="244" t="s">
        <v>221</v>
      </c>
      <c r="BW75" s="244" t="s">
        <v>221</v>
      </c>
      <c r="BX75" s="244" t="s">
        <v>221</v>
      </c>
      <c r="BY75" s="244" t="s">
        <v>221</v>
      </c>
      <c r="BZ75" s="244" t="s">
        <v>221</v>
      </c>
      <c r="CA75" s="244" t="s">
        <v>221</v>
      </c>
      <c r="CB75" s="244" t="s">
        <v>221</v>
      </c>
      <c r="CC75" s="244" t="s">
        <v>221</v>
      </c>
      <c r="CD75" s="244" t="s">
        <v>221</v>
      </c>
      <c r="CE75" s="192">
        <f t="shared" si="8"/>
        <v>37395864.000000007</v>
      </c>
      <c r="CF75" s="247"/>
    </row>
    <row r="76" spans="1:84" ht="12.65" customHeight="1">
      <c r="A76" s="170" t="s">
        <v>248</v>
      </c>
      <c r="B76" s="174"/>
      <c r="C76" s="397">
        <v>0</v>
      </c>
      <c r="D76" s="397">
        <v>0</v>
      </c>
      <c r="E76" s="412">
        <v>2604</v>
      </c>
      <c r="F76" s="412">
        <v>0</v>
      </c>
      <c r="G76" s="412">
        <v>0</v>
      </c>
      <c r="H76" s="412">
        <v>0</v>
      </c>
      <c r="I76" s="412">
        <v>1170</v>
      </c>
      <c r="J76" s="412">
        <v>0</v>
      </c>
      <c r="K76" s="412">
        <v>0</v>
      </c>
      <c r="L76" s="412">
        <v>0</v>
      </c>
      <c r="M76" s="412">
        <v>0</v>
      </c>
      <c r="N76" s="412">
        <v>0</v>
      </c>
      <c r="O76" s="412">
        <v>220</v>
      </c>
      <c r="P76" s="412">
        <v>1371</v>
      </c>
      <c r="Q76" s="412">
        <v>375</v>
      </c>
      <c r="R76" s="412">
        <v>0</v>
      </c>
      <c r="S76" s="412">
        <v>0</v>
      </c>
      <c r="T76" s="412">
        <v>0</v>
      </c>
      <c r="U76" s="412">
        <v>906</v>
      </c>
      <c r="V76" s="412">
        <v>0</v>
      </c>
      <c r="W76" s="412">
        <v>0</v>
      </c>
      <c r="X76" s="412">
        <v>0</v>
      </c>
      <c r="Y76" s="412">
        <v>1285</v>
      </c>
      <c r="Z76" s="412">
        <v>0</v>
      </c>
      <c r="AA76" s="412">
        <v>0</v>
      </c>
      <c r="AB76" s="412">
        <v>302</v>
      </c>
      <c r="AC76" s="412">
        <v>0</v>
      </c>
      <c r="AD76" s="412">
        <v>0</v>
      </c>
      <c r="AE76" s="412">
        <v>1656</v>
      </c>
      <c r="AF76" s="412">
        <v>0</v>
      </c>
      <c r="AG76" s="412">
        <v>2082</v>
      </c>
      <c r="AH76" s="412">
        <v>2050</v>
      </c>
      <c r="AI76" s="412">
        <v>0</v>
      </c>
      <c r="AJ76" s="412">
        <v>1520</v>
      </c>
      <c r="AK76" s="412">
        <v>0</v>
      </c>
      <c r="AL76" s="412">
        <v>0</v>
      </c>
      <c r="AM76" s="412">
        <v>0</v>
      </c>
      <c r="AN76" s="412">
        <v>0</v>
      </c>
      <c r="AO76" s="412">
        <v>0</v>
      </c>
      <c r="AP76" s="412">
        <v>0</v>
      </c>
      <c r="AQ76" s="412">
        <v>0</v>
      </c>
      <c r="AR76" s="412">
        <v>0</v>
      </c>
      <c r="AS76" s="412">
        <v>0</v>
      </c>
      <c r="AT76" s="412">
        <v>0</v>
      </c>
      <c r="AU76" s="412">
        <v>0</v>
      </c>
      <c r="AV76" s="412">
        <v>0</v>
      </c>
      <c r="AW76" s="412">
        <v>0</v>
      </c>
      <c r="AX76" s="412">
        <v>0</v>
      </c>
      <c r="AY76" s="412">
        <v>583</v>
      </c>
      <c r="AZ76" s="412">
        <v>0</v>
      </c>
      <c r="BA76" s="412">
        <v>1307</v>
      </c>
      <c r="BB76" s="412">
        <v>1255</v>
      </c>
      <c r="BC76" s="412">
        <v>0</v>
      </c>
      <c r="BD76" s="412">
        <v>0</v>
      </c>
      <c r="BE76" s="412">
        <v>201</v>
      </c>
      <c r="BF76" s="412">
        <v>3296</v>
      </c>
      <c r="BG76" s="412">
        <v>0</v>
      </c>
      <c r="BH76" s="412">
        <v>0</v>
      </c>
      <c r="BI76" s="412">
        <v>0</v>
      </c>
      <c r="BJ76" s="412">
        <v>0</v>
      </c>
      <c r="BK76" s="412">
        <v>0</v>
      </c>
      <c r="BL76" s="412">
        <v>0</v>
      </c>
      <c r="BM76" s="412">
        <v>0</v>
      </c>
      <c r="BN76" s="412">
        <v>3820</v>
      </c>
      <c r="BO76" s="412">
        <v>0</v>
      </c>
      <c r="BP76" s="412">
        <v>0</v>
      </c>
      <c r="BQ76" s="412">
        <v>0</v>
      </c>
      <c r="BR76" s="412">
        <v>0</v>
      </c>
      <c r="BS76" s="412">
        <v>0</v>
      </c>
      <c r="BT76" s="412">
        <v>0</v>
      </c>
      <c r="BU76" s="412">
        <v>0</v>
      </c>
      <c r="BV76" s="412">
        <v>1236</v>
      </c>
      <c r="BW76" s="412">
        <v>0</v>
      </c>
      <c r="BX76" s="412">
        <v>0</v>
      </c>
      <c r="BY76" s="412">
        <v>48</v>
      </c>
      <c r="BZ76" s="448">
        <v>0</v>
      </c>
      <c r="CA76" s="448">
        <v>0</v>
      </c>
      <c r="CB76" s="448">
        <v>0</v>
      </c>
      <c r="CC76" s="448">
        <v>0</v>
      </c>
      <c r="CD76" s="244" t="s">
        <v>221</v>
      </c>
      <c r="CE76" s="192">
        <f t="shared" si="8"/>
        <v>27287</v>
      </c>
      <c r="CF76" s="192">
        <f>BE59-CE76</f>
        <v>0</v>
      </c>
    </row>
    <row r="77" spans="1:84" ht="12.65" customHeight="1">
      <c r="A77" s="170" t="s">
        <v>249</v>
      </c>
      <c r="B77" s="174"/>
      <c r="C77" s="396">
        <v>0</v>
      </c>
      <c r="D77" s="396">
        <v>0</v>
      </c>
      <c r="E77" s="408">
        <v>1498</v>
      </c>
      <c r="F77" s="408">
        <v>0</v>
      </c>
      <c r="G77" s="408">
        <v>0</v>
      </c>
      <c r="H77" s="408">
        <v>0</v>
      </c>
      <c r="I77" s="408">
        <v>257</v>
      </c>
      <c r="J77" s="408">
        <v>0</v>
      </c>
      <c r="K77" s="408">
        <v>0</v>
      </c>
      <c r="L77" s="408">
        <v>5351</v>
      </c>
      <c r="M77" s="396">
        <v>0</v>
      </c>
      <c r="N77" s="396">
        <v>0</v>
      </c>
      <c r="O77" s="396">
        <v>0</v>
      </c>
      <c r="P77" s="396">
        <v>0</v>
      </c>
      <c r="Q77" s="396">
        <v>0</v>
      </c>
      <c r="R77" s="396">
        <v>0</v>
      </c>
      <c r="S77" s="396">
        <v>0</v>
      </c>
      <c r="T77" s="396">
        <v>0</v>
      </c>
      <c r="U77" s="396">
        <v>0</v>
      </c>
      <c r="V77" s="396">
        <v>0</v>
      </c>
      <c r="W77" s="396">
        <v>0</v>
      </c>
      <c r="X77" s="396">
        <v>0</v>
      </c>
      <c r="Y77" s="396">
        <v>0</v>
      </c>
      <c r="Z77" s="396">
        <v>0</v>
      </c>
      <c r="AA77" s="396">
        <v>0</v>
      </c>
      <c r="AB77" s="396">
        <v>0</v>
      </c>
      <c r="AC77" s="396">
        <v>0</v>
      </c>
      <c r="AD77" s="396">
        <v>0</v>
      </c>
      <c r="AE77" s="396">
        <v>0</v>
      </c>
      <c r="AF77" s="396">
        <v>0</v>
      </c>
      <c r="AG77" s="396">
        <v>0</v>
      </c>
      <c r="AH77" s="396">
        <v>0</v>
      </c>
      <c r="AI77" s="396">
        <v>0</v>
      </c>
      <c r="AJ77" s="396">
        <v>0</v>
      </c>
      <c r="AK77" s="396">
        <v>0</v>
      </c>
      <c r="AL77" s="396">
        <v>0</v>
      </c>
      <c r="AM77" s="396">
        <v>0</v>
      </c>
      <c r="AN77" s="396">
        <v>0</v>
      </c>
      <c r="AO77" s="396">
        <v>0</v>
      </c>
      <c r="AP77" s="396">
        <v>0</v>
      </c>
      <c r="AQ77" s="396">
        <v>0</v>
      </c>
      <c r="AR77" s="396">
        <v>0</v>
      </c>
      <c r="AS77" s="396">
        <v>0</v>
      </c>
      <c r="AT77" s="396">
        <v>0</v>
      </c>
      <c r="AU77" s="396">
        <v>0</v>
      </c>
      <c r="AV77" s="396">
        <v>0</v>
      </c>
      <c r="AW77" s="396">
        <v>0</v>
      </c>
      <c r="AX77" s="244" t="s">
        <v>221</v>
      </c>
      <c r="AY77" s="244" t="s">
        <v>221</v>
      </c>
      <c r="AZ77" s="183"/>
      <c r="BA77" s="183"/>
      <c r="BB77" s="183"/>
      <c r="BC77" s="183"/>
      <c r="BD77" s="244" t="s">
        <v>221</v>
      </c>
      <c r="BE77" s="244" t="s">
        <v>221</v>
      </c>
      <c r="BF77" s="183"/>
      <c r="BG77" s="244" t="s">
        <v>221</v>
      </c>
      <c r="BH77" s="183"/>
      <c r="BI77" s="183"/>
      <c r="BJ77" s="244" t="s">
        <v>221</v>
      </c>
      <c r="BK77" s="183"/>
      <c r="BL77" s="183"/>
      <c r="BM77" s="183"/>
      <c r="BN77" s="244" t="s">
        <v>221</v>
      </c>
      <c r="BO77" s="244" t="s">
        <v>221</v>
      </c>
      <c r="BP77" s="244" t="s">
        <v>221</v>
      </c>
      <c r="BQ77" s="244" t="s">
        <v>221</v>
      </c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244" t="s">
        <v>221</v>
      </c>
      <c r="CD77" s="244" t="s">
        <v>221</v>
      </c>
      <c r="CE77" s="192">
        <f>SUM(C77:CD77)</f>
        <v>7106</v>
      </c>
      <c r="CF77" s="192">
        <f>AY59-CE77</f>
        <v>0</v>
      </c>
    </row>
    <row r="78" spans="1:84" ht="12.65" customHeight="1">
      <c r="A78" s="170" t="s">
        <v>250</v>
      </c>
      <c r="B78" s="174"/>
      <c r="C78" s="395">
        <v>0</v>
      </c>
      <c r="D78" s="395">
        <v>0</v>
      </c>
      <c r="E78" s="412">
        <v>2604</v>
      </c>
      <c r="F78" s="412">
        <v>0</v>
      </c>
      <c r="G78" s="412">
        <v>0</v>
      </c>
      <c r="H78" s="412">
        <v>0</v>
      </c>
      <c r="I78" s="412">
        <v>1170</v>
      </c>
      <c r="J78" s="412">
        <v>0</v>
      </c>
      <c r="K78" s="412">
        <v>0</v>
      </c>
      <c r="L78" s="412">
        <v>0</v>
      </c>
      <c r="M78" s="412">
        <v>0</v>
      </c>
      <c r="N78" s="412">
        <v>0</v>
      </c>
      <c r="O78" s="412">
        <v>220</v>
      </c>
      <c r="P78" s="412">
        <v>1371</v>
      </c>
      <c r="Q78" s="412">
        <v>375</v>
      </c>
      <c r="R78" s="412">
        <v>0</v>
      </c>
      <c r="S78" s="412">
        <v>0</v>
      </c>
      <c r="T78" s="412">
        <v>0</v>
      </c>
      <c r="U78" s="412">
        <v>906</v>
      </c>
      <c r="V78" s="412">
        <v>0</v>
      </c>
      <c r="W78" s="412">
        <v>0</v>
      </c>
      <c r="X78" s="412">
        <v>0</v>
      </c>
      <c r="Y78" s="412">
        <v>1285</v>
      </c>
      <c r="Z78" s="412">
        <v>0</v>
      </c>
      <c r="AA78" s="412">
        <v>0</v>
      </c>
      <c r="AB78" s="412">
        <v>302</v>
      </c>
      <c r="AC78" s="412">
        <v>0</v>
      </c>
      <c r="AD78" s="412">
        <v>0</v>
      </c>
      <c r="AE78" s="412">
        <v>1656</v>
      </c>
      <c r="AF78" s="423">
        <v>0</v>
      </c>
      <c r="AG78" s="423">
        <v>2082</v>
      </c>
      <c r="AH78" s="423">
        <v>2050</v>
      </c>
      <c r="AI78" s="423">
        <v>0</v>
      </c>
      <c r="AJ78" s="423">
        <v>1520</v>
      </c>
      <c r="AK78" s="423">
        <v>0</v>
      </c>
      <c r="AL78" s="423">
        <v>0</v>
      </c>
      <c r="AM78" s="423">
        <v>0</v>
      </c>
      <c r="AN78" s="423">
        <v>0</v>
      </c>
      <c r="AO78" s="423">
        <v>0</v>
      </c>
      <c r="AP78" s="423">
        <v>0</v>
      </c>
      <c r="AQ78" s="423">
        <v>0</v>
      </c>
      <c r="AR78" s="423">
        <v>0</v>
      </c>
      <c r="AS78" s="423">
        <v>0</v>
      </c>
      <c r="AT78" s="423">
        <v>0</v>
      </c>
      <c r="AU78" s="423">
        <v>0</v>
      </c>
      <c r="AV78" s="423">
        <v>0</v>
      </c>
      <c r="AW78" s="423">
        <v>0</v>
      </c>
      <c r="AX78" s="244" t="s">
        <v>221</v>
      </c>
      <c r="AY78" s="244" t="s">
        <v>221</v>
      </c>
      <c r="AZ78" s="244" t="s">
        <v>221</v>
      </c>
      <c r="BA78" s="423">
        <v>1307</v>
      </c>
      <c r="BB78" s="423">
        <v>1255</v>
      </c>
      <c r="BC78" s="390">
        <v>0</v>
      </c>
      <c r="BD78" s="244" t="s">
        <v>221</v>
      </c>
      <c r="BE78" s="244" t="s">
        <v>221</v>
      </c>
      <c r="BF78" s="244" t="s">
        <v>221</v>
      </c>
      <c r="BG78" s="244" t="s">
        <v>221</v>
      </c>
      <c r="BH78" s="390">
        <v>0</v>
      </c>
      <c r="BI78" s="390">
        <v>0</v>
      </c>
      <c r="BJ78" s="244" t="s">
        <v>221</v>
      </c>
      <c r="BK78" s="390">
        <v>0</v>
      </c>
      <c r="BL78" s="390">
        <v>0</v>
      </c>
      <c r="BM78" s="390">
        <v>0</v>
      </c>
      <c r="BN78" s="244" t="s">
        <v>221</v>
      </c>
      <c r="BO78" s="244" t="s">
        <v>221</v>
      </c>
      <c r="BP78" s="244" t="s">
        <v>221</v>
      </c>
      <c r="BQ78" s="244" t="s">
        <v>221</v>
      </c>
      <c r="BR78" s="244" t="s">
        <v>221</v>
      </c>
      <c r="BS78" s="390">
        <v>0</v>
      </c>
      <c r="BT78" s="390">
        <v>0</v>
      </c>
      <c r="BU78" s="390">
        <v>0</v>
      </c>
      <c r="BV78" s="423">
        <v>1236</v>
      </c>
      <c r="BW78" s="390">
        <v>0</v>
      </c>
      <c r="BX78" s="390">
        <v>0</v>
      </c>
      <c r="BY78" s="423">
        <v>48</v>
      </c>
      <c r="BZ78" s="390">
        <v>0</v>
      </c>
      <c r="CA78" s="390">
        <v>0</v>
      </c>
      <c r="CB78" s="390">
        <v>0</v>
      </c>
      <c r="CC78" s="244" t="s">
        <v>221</v>
      </c>
      <c r="CD78" s="244" t="s">
        <v>221</v>
      </c>
      <c r="CE78" s="192">
        <f t="shared" si="8"/>
        <v>19387</v>
      </c>
      <c r="CF78" s="192"/>
    </row>
    <row r="79" spans="1:84" ht="12.65" customHeight="1">
      <c r="A79" s="170" t="s">
        <v>251</v>
      </c>
      <c r="B79" s="174"/>
      <c r="C79" s="389">
        <v>0</v>
      </c>
      <c r="D79" s="389">
        <v>0</v>
      </c>
      <c r="E79" s="411">
        <v>32389.510199999997</v>
      </c>
      <c r="F79" s="411">
        <v>0</v>
      </c>
      <c r="G79" s="411">
        <v>0</v>
      </c>
      <c r="H79" s="411">
        <v>0</v>
      </c>
      <c r="I79" s="411">
        <v>0</v>
      </c>
      <c r="J79" s="411">
        <v>264.59999999999997</v>
      </c>
      <c r="K79" s="411">
        <v>0</v>
      </c>
      <c r="L79" s="411">
        <v>0</v>
      </c>
      <c r="M79" s="411">
        <v>0</v>
      </c>
      <c r="N79" s="411">
        <v>0</v>
      </c>
      <c r="O79" s="411">
        <v>1944.78</v>
      </c>
      <c r="P79" s="411">
        <v>6345.2750000000015</v>
      </c>
      <c r="Q79" s="411">
        <v>0</v>
      </c>
      <c r="R79" s="411">
        <v>0</v>
      </c>
      <c r="S79" s="411">
        <v>0</v>
      </c>
      <c r="T79" s="411">
        <v>0</v>
      </c>
      <c r="U79" s="411">
        <v>0</v>
      </c>
      <c r="V79" s="411">
        <v>0</v>
      </c>
      <c r="W79" s="411">
        <v>0</v>
      </c>
      <c r="X79" s="411">
        <v>0</v>
      </c>
      <c r="Y79" s="411">
        <v>13420.470000000001</v>
      </c>
      <c r="Z79" s="411">
        <v>0</v>
      </c>
      <c r="AA79" s="411">
        <v>0</v>
      </c>
      <c r="AB79" s="411">
        <v>0</v>
      </c>
      <c r="AC79" s="411">
        <v>0</v>
      </c>
      <c r="AD79" s="411">
        <v>0</v>
      </c>
      <c r="AE79" s="411">
        <v>0</v>
      </c>
      <c r="AF79" s="411">
        <v>0</v>
      </c>
      <c r="AG79" s="411">
        <v>10124.890799999999</v>
      </c>
      <c r="AH79" s="411">
        <v>4955.1040000000003</v>
      </c>
      <c r="AI79" s="183"/>
      <c r="AJ79" s="183"/>
      <c r="AK79" s="183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244" t="s">
        <v>221</v>
      </c>
      <c r="AY79" s="244" t="s">
        <v>221</v>
      </c>
      <c r="AZ79" s="244" t="s">
        <v>221</v>
      </c>
      <c r="BA79" s="244" t="s">
        <v>221</v>
      </c>
      <c r="BB79" s="183"/>
      <c r="BC79" s="183"/>
      <c r="BD79" s="244" t="s">
        <v>221</v>
      </c>
      <c r="BE79" s="244" t="s">
        <v>221</v>
      </c>
      <c r="BF79" s="244" t="s">
        <v>221</v>
      </c>
      <c r="BG79" s="244" t="s">
        <v>221</v>
      </c>
      <c r="BH79" s="183"/>
      <c r="BI79" s="183"/>
      <c r="BJ79" s="244" t="s">
        <v>221</v>
      </c>
      <c r="BK79" s="183"/>
      <c r="BL79" s="183"/>
      <c r="BM79" s="183"/>
      <c r="BN79" s="244" t="s">
        <v>221</v>
      </c>
      <c r="BO79" s="244" t="s">
        <v>221</v>
      </c>
      <c r="BP79" s="244" t="s">
        <v>221</v>
      </c>
      <c r="BQ79" s="244" t="s">
        <v>221</v>
      </c>
      <c r="BR79" s="244" t="s">
        <v>221</v>
      </c>
      <c r="BS79" s="183"/>
      <c r="BT79" s="183"/>
      <c r="BU79" s="183"/>
      <c r="BV79" s="183"/>
      <c r="BW79" s="183"/>
      <c r="BX79" s="183"/>
      <c r="BY79" s="183"/>
      <c r="BZ79" s="183"/>
      <c r="CA79" s="183"/>
      <c r="CB79" s="183"/>
      <c r="CC79" s="244" t="s">
        <v>221</v>
      </c>
      <c r="CD79" s="244" t="s">
        <v>221</v>
      </c>
      <c r="CE79" s="192">
        <f t="shared" si="8"/>
        <v>69444.63</v>
      </c>
      <c r="CF79" s="192">
        <f>BA59</f>
        <v>0</v>
      </c>
    </row>
    <row r="80" spans="1:84" ht="21" customHeight="1">
      <c r="A80" s="170" t="s">
        <v>252</v>
      </c>
      <c r="B80" s="174"/>
      <c r="C80" s="393">
        <v>0</v>
      </c>
      <c r="D80" s="393">
        <v>0</v>
      </c>
      <c r="E80" s="409">
        <v>6.32</v>
      </c>
      <c r="F80" s="409">
        <v>0</v>
      </c>
      <c r="G80" s="409">
        <v>0</v>
      </c>
      <c r="H80" s="409">
        <v>0</v>
      </c>
      <c r="I80" s="409">
        <v>1.03</v>
      </c>
      <c r="J80" s="410">
        <v>0.01</v>
      </c>
      <c r="K80" s="409">
        <v>0</v>
      </c>
      <c r="L80" s="409">
        <v>21.41</v>
      </c>
      <c r="M80" s="392">
        <v>0</v>
      </c>
      <c r="N80" s="392">
        <v>0</v>
      </c>
      <c r="O80" s="391">
        <v>4.41</v>
      </c>
      <c r="P80" s="391">
        <v>5.79</v>
      </c>
      <c r="Q80" s="391">
        <v>1.88</v>
      </c>
      <c r="R80" s="391">
        <v>1</v>
      </c>
      <c r="S80" s="391">
        <v>0</v>
      </c>
      <c r="T80" s="391">
        <v>0</v>
      </c>
      <c r="U80" s="391">
        <v>8.43</v>
      </c>
      <c r="V80" s="391">
        <v>0</v>
      </c>
      <c r="W80" s="391">
        <v>0</v>
      </c>
      <c r="X80" s="391">
        <v>0</v>
      </c>
      <c r="Y80" s="391">
        <v>7</v>
      </c>
      <c r="Z80" s="391">
        <v>0</v>
      </c>
      <c r="AA80" s="391">
        <v>0</v>
      </c>
      <c r="AB80" s="391">
        <v>1.79</v>
      </c>
      <c r="AC80" s="391">
        <v>0.23</v>
      </c>
      <c r="AD80" s="391">
        <v>0</v>
      </c>
      <c r="AE80" s="391">
        <v>7.23</v>
      </c>
      <c r="AF80" s="391">
        <v>0</v>
      </c>
      <c r="AG80" s="391">
        <v>10.97</v>
      </c>
      <c r="AH80" s="391">
        <v>0</v>
      </c>
      <c r="AI80" s="391">
        <v>0</v>
      </c>
      <c r="AJ80" s="391">
        <v>0</v>
      </c>
      <c r="AK80" s="391">
        <v>0</v>
      </c>
      <c r="AL80" s="391">
        <v>0</v>
      </c>
      <c r="AM80" s="391">
        <v>0</v>
      </c>
      <c r="AN80" s="391">
        <v>0</v>
      </c>
      <c r="AO80" s="391">
        <v>0</v>
      </c>
      <c r="AP80" s="391">
        <v>0</v>
      </c>
      <c r="AQ80" s="391">
        <v>0</v>
      </c>
      <c r="AR80" s="391">
        <v>0</v>
      </c>
      <c r="AS80" s="391">
        <v>0</v>
      </c>
      <c r="AT80" s="391">
        <v>0</v>
      </c>
      <c r="AU80" s="391">
        <v>0</v>
      </c>
      <c r="AV80" s="391">
        <v>0</v>
      </c>
      <c r="AW80" s="244" t="s">
        <v>221</v>
      </c>
      <c r="AX80" s="244" t="s">
        <v>221</v>
      </c>
      <c r="AY80" s="244" t="s">
        <v>221</v>
      </c>
      <c r="AZ80" s="244" t="s">
        <v>221</v>
      </c>
      <c r="BA80" s="244" t="s">
        <v>221</v>
      </c>
      <c r="BB80" s="244" t="s">
        <v>221</v>
      </c>
      <c r="BC80" s="244" t="s">
        <v>221</v>
      </c>
      <c r="BD80" s="244" t="s">
        <v>221</v>
      </c>
      <c r="BE80" s="244" t="s">
        <v>221</v>
      </c>
      <c r="BF80" s="244" t="s">
        <v>221</v>
      </c>
      <c r="BG80" s="244" t="s">
        <v>221</v>
      </c>
      <c r="BH80" s="244" t="s">
        <v>221</v>
      </c>
      <c r="BI80" s="244" t="s">
        <v>221</v>
      </c>
      <c r="BJ80" s="244" t="s">
        <v>221</v>
      </c>
      <c r="BK80" s="244" t="s">
        <v>221</v>
      </c>
      <c r="BL80" s="244" t="s">
        <v>221</v>
      </c>
      <c r="BM80" s="244" t="s">
        <v>221</v>
      </c>
      <c r="BN80" s="244" t="s">
        <v>221</v>
      </c>
      <c r="BO80" s="244" t="s">
        <v>221</v>
      </c>
      <c r="BP80" s="244" t="s">
        <v>221</v>
      </c>
      <c r="BQ80" s="244" t="s">
        <v>221</v>
      </c>
      <c r="BR80" s="244" t="s">
        <v>221</v>
      </c>
      <c r="BS80" s="244" t="s">
        <v>221</v>
      </c>
      <c r="BT80" s="244" t="s">
        <v>221</v>
      </c>
      <c r="BU80" s="249"/>
      <c r="BV80" s="249"/>
      <c r="BW80" s="249"/>
      <c r="BX80" s="249"/>
      <c r="BY80" s="249"/>
      <c r="BZ80" s="249"/>
      <c r="CA80" s="249"/>
      <c r="CB80" s="249"/>
      <c r="CC80" s="244" t="s">
        <v>221</v>
      </c>
      <c r="CD80" s="244" t="s">
        <v>221</v>
      </c>
      <c r="CE80" s="250">
        <f t="shared" si="8"/>
        <v>77.5</v>
      </c>
      <c r="CF80" s="250"/>
    </row>
    <row r="81" spans="1:5" ht="12.65" customHeight="1">
      <c r="A81" s="205" t="s">
        <v>253</v>
      </c>
      <c r="B81" s="205"/>
      <c r="C81" s="205"/>
      <c r="D81" s="205"/>
      <c r="E81" s="205"/>
    </row>
    <row r="82" spans="1:5" ht="12.65" customHeight="1">
      <c r="A82" s="170" t="s">
        <v>254</v>
      </c>
      <c r="B82" s="171"/>
      <c r="C82" s="344" t="s">
        <v>1275</v>
      </c>
      <c r="D82" s="251"/>
      <c r="E82" s="174"/>
    </row>
    <row r="83" spans="1:5" ht="12.65" customHeight="1">
      <c r="A83" s="172" t="s">
        <v>255</v>
      </c>
      <c r="B83" s="171" t="s">
        <v>256</v>
      </c>
      <c r="C83" s="343" t="s">
        <v>1362</v>
      </c>
      <c r="D83" s="251"/>
      <c r="E83" s="174"/>
    </row>
    <row r="84" spans="1:5" ht="12.65" customHeight="1">
      <c r="A84" s="172" t="s">
        <v>257</v>
      </c>
      <c r="B84" s="171" t="s">
        <v>256</v>
      </c>
      <c r="C84" s="222" t="s">
        <v>1266</v>
      </c>
      <c r="D84" s="202"/>
      <c r="E84" s="201"/>
    </row>
    <row r="85" spans="1:5" ht="12.65" customHeight="1">
      <c r="A85" s="172" t="s">
        <v>1251</v>
      </c>
      <c r="B85" s="171"/>
      <c r="C85" s="284" t="s">
        <v>1267</v>
      </c>
      <c r="D85" s="202"/>
      <c r="E85" s="201"/>
    </row>
    <row r="86" spans="1:5" ht="12.65" customHeight="1">
      <c r="A86" s="172" t="s">
        <v>1252</v>
      </c>
      <c r="B86" s="171" t="s">
        <v>256</v>
      </c>
      <c r="C86" s="223" t="s">
        <v>1267</v>
      </c>
      <c r="D86" s="202"/>
      <c r="E86" s="201"/>
    </row>
    <row r="87" spans="1:5" ht="12.65" customHeight="1">
      <c r="A87" s="172" t="s">
        <v>258</v>
      </c>
      <c r="B87" s="171" t="s">
        <v>256</v>
      </c>
      <c r="C87" s="222" t="s">
        <v>1268</v>
      </c>
      <c r="D87" s="202"/>
      <c r="E87" s="201"/>
    </row>
    <row r="88" spans="1:5" ht="12.65" customHeight="1">
      <c r="A88" s="172" t="s">
        <v>259</v>
      </c>
      <c r="B88" s="171" t="s">
        <v>256</v>
      </c>
      <c r="C88" s="222" t="s">
        <v>1269</v>
      </c>
      <c r="D88" s="202"/>
      <c r="E88" s="201"/>
    </row>
    <row r="89" spans="1:5" ht="12.65" customHeight="1">
      <c r="A89" s="172" t="s">
        <v>260</v>
      </c>
      <c r="B89" s="171" t="s">
        <v>256</v>
      </c>
      <c r="C89" s="222" t="s">
        <v>1271</v>
      </c>
      <c r="D89" s="202"/>
      <c r="E89" s="201"/>
    </row>
    <row r="90" spans="1:5" ht="12.65" customHeight="1">
      <c r="A90" s="172" t="s">
        <v>261</v>
      </c>
      <c r="B90" s="171" t="s">
        <v>256</v>
      </c>
      <c r="C90" s="222" t="s">
        <v>1272</v>
      </c>
      <c r="D90" s="202"/>
      <c r="E90" s="201"/>
    </row>
    <row r="91" spans="1:5" ht="12.65" customHeight="1">
      <c r="A91" s="172" t="s">
        <v>262</v>
      </c>
      <c r="B91" s="171" t="s">
        <v>256</v>
      </c>
      <c r="C91" s="222" t="s">
        <v>1270</v>
      </c>
      <c r="D91" s="202"/>
      <c r="E91" s="201"/>
    </row>
    <row r="92" spans="1:5" ht="12.65" customHeight="1">
      <c r="A92" s="172" t="s">
        <v>263</v>
      </c>
      <c r="B92" s="171" t="s">
        <v>256</v>
      </c>
      <c r="C92" s="345" t="s">
        <v>1273</v>
      </c>
      <c r="D92" s="251"/>
      <c r="E92" s="174"/>
    </row>
    <row r="93" spans="1:5" ht="12.65" customHeight="1">
      <c r="A93" s="172" t="s">
        <v>264</v>
      </c>
      <c r="B93" s="171" t="s">
        <v>256</v>
      </c>
      <c r="C93" s="348" t="s">
        <v>1274</v>
      </c>
      <c r="D93" s="251"/>
      <c r="E93" s="174"/>
    </row>
    <row r="94" spans="1:5" ht="12.65" customHeight="1">
      <c r="A94" s="172"/>
      <c r="B94" s="172"/>
      <c r="C94" s="188"/>
      <c r="D94" s="174"/>
      <c r="E94" s="174"/>
    </row>
    <row r="95" spans="1:5" ht="12.65" customHeight="1">
      <c r="A95" s="205" t="s">
        <v>265</v>
      </c>
      <c r="B95" s="205"/>
      <c r="C95" s="205"/>
      <c r="D95" s="205"/>
      <c r="E95" s="205"/>
    </row>
    <row r="96" spans="1:5" ht="12.65" customHeight="1">
      <c r="A96" s="252" t="s">
        <v>266</v>
      </c>
      <c r="B96" s="252"/>
      <c r="C96" s="252"/>
      <c r="D96" s="252"/>
      <c r="E96" s="252"/>
    </row>
    <row r="97" spans="1:5" ht="12.65" customHeight="1">
      <c r="A97" s="172" t="s">
        <v>267</v>
      </c>
      <c r="B97" s="171" t="s">
        <v>256</v>
      </c>
      <c r="C97" s="186"/>
      <c r="D97" s="174"/>
      <c r="E97" s="174"/>
    </row>
    <row r="98" spans="1:5" ht="12.65" customHeight="1">
      <c r="A98" s="172" t="s">
        <v>259</v>
      </c>
      <c r="B98" s="171" t="s">
        <v>256</v>
      </c>
      <c r="C98" s="186"/>
      <c r="D98" s="174"/>
      <c r="E98" s="174"/>
    </row>
    <row r="99" spans="1:5" ht="12.65" customHeight="1">
      <c r="A99" s="172" t="s">
        <v>268</v>
      </c>
      <c r="B99" s="171" t="s">
        <v>256</v>
      </c>
      <c r="C99" s="186">
        <v>1</v>
      </c>
      <c r="D99" s="174"/>
      <c r="E99" s="174"/>
    </row>
    <row r="100" spans="1:5" ht="12.65" customHeight="1">
      <c r="A100" s="252" t="s">
        <v>269</v>
      </c>
      <c r="B100" s="252"/>
      <c r="C100" s="252"/>
      <c r="D100" s="252"/>
      <c r="E100" s="252"/>
    </row>
    <row r="101" spans="1:5" ht="12.65" customHeight="1">
      <c r="A101" s="172" t="s">
        <v>270</v>
      </c>
      <c r="B101" s="171" t="s">
        <v>256</v>
      </c>
      <c r="C101" s="186"/>
      <c r="D101" s="174"/>
      <c r="E101" s="174"/>
    </row>
    <row r="102" spans="1:5" ht="12.65" customHeight="1">
      <c r="A102" s="172" t="s">
        <v>132</v>
      </c>
      <c r="B102" s="171" t="s">
        <v>256</v>
      </c>
      <c r="C102" s="218"/>
      <c r="D102" s="174"/>
      <c r="E102" s="174"/>
    </row>
    <row r="103" spans="1:5" ht="12.65" customHeight="1">
      <c r="A103" s="252" t="s">
        <v>271</v>
      </c>
      <c r="B103" s="252"/>
      <c r="C103" s="252"/>
      <c r="D103" s="252"/>
      <c r="E103" s="252"/>
    </row>
    <row r="104" spans="1:5" ht="12.65" customHeight="1">
      <c r="A104" s="172" t="s">
        <v>272</v>
      </c>
      <c r="B104" s="171" t="s">
        <v>256</v>
      </c>
      <c r="C104" s="186"/>
      <c r="D104" s="174"/>
      <c r="E104" s="174"/>
    </row>
    <row r="105" spans="1:5" ht="12.65" customHeight="1">
      <c r="A105" s="172" t="s">
        <v>273</v>
      </c>
      <c r="B105" s="171" t="s">
        <v>256</v>
      </c>
      <c r="C105" s="186"/>
      <c r="D105" s="174"/>
      <c r="E105" s="174"/>
    </row>
    <row r="106" spans="1:5" ht="12.65" customHeight="1">
      <c r="A106" s="172" t="s">
        <v>274</v>
      </c>
      <c r="B106" s="171" t="s">
        <v>256</v>
      </c>
      <c r="C106" s="186"/>
      <c r="D106" s="174"/>
      <c r="E106" s="174"/>
    </row>
    <row r="107" spans="1:5" ht="21.75" customHeight="1">
      <c r="A107" s="172"/>
      <c r="B107" s="171"/>
      <c r="C107" s="187"/>
      <c r="D107" s="174"/>
      <c r="E107" s="174"/>
    </row>
    <row r="108" spans="1:5" ht="13.5" customHeight="1">
      <c r="A108" s="204" t="s">
        <v>275</v>
      </c>
      <c r="B108" s="205"/>
      <c r="C108" s="205"/>
      <c r="D108" s="205"/>
      <c r="E108" s="205"/>
    </row>
    <row r="109" spans="1:5" ht="13.5" customHeight="1">
      <c r="A109" s="172"/>
      <c r="B109" s="171"/>
      <c r="C109" s="187"/>
      <c r="D109" s="174"/>
      <c r="E109" s="174"/>
    </row>
    <row r="110" spans="1:5" ht="12.65" customHeight="1">
      <c r="A110" s="170" t="s">
        <v>276</v>
      </c>
      <c r="B110" s="174"/>
      <c r="C110" s="181" t="s">
        <v>277</v>
      </c>
      <c r="D110" s="169" t="s">
        <v>215</v>
      </c>
      <c r="E110" s="174"/>
    </row>
    <row r="111" spans="1:5" ht="12.65" customHeight="1">
      <c r="A111" s="172" t="s">
        <v>278</v>
      </c>
      <c r="B111" s="171" t="s">
        <v>256</v>
      </c>
      <c r="C111" s="186">
        <v>155</v>
      </c>
      <c r="D111" s="173">
        <v>653</v>
      </c>
      <c r="E111" s="174"/>
    </row>
    <row r="112" spans="1:5" ht="12.65" customHeight="1">
      <c r="A112" s="172" t="s">
        <v>279</v>
      </c>
      <c r="B112" s="171" t="s">
        <v>256</v>
      </c>
      <c r="C112" s="186">
        <v>105</v>
      </c>
      <c r="D112" s="173">
        <v>1979</v>
      </c>
      <c r="E112" s="174"/>
    </row>
    <row r="113" spans="1:5" ht="12.65" customHeight="1">
      <c r="A113" s="172" t="s">
        <v>280</v>
      </c>
      <c r="B113" s="171" t="s">
        <v>256</v>
      </c>
      <c r="C113" s="186">
        <v>31</v>
      </c>
      <c r="D113" s="173">
        <v>95</v>
      </c>
      <c r="E113" s="174"/>
    </row>
    <row r="114" spans="1:5" ht="12.65" customHeight="1">
      <c r="A114" s="172" t="s">
        <v>281</v>
      </c>
      <c r="B114" s="171" t="s">
        <v>256</v>
      </c>
      <c r="C114" s="186">
        <v>97</v>
      </c>
      <c r="D114" s="173">
        <v>145</v>
      </c>
      <c r="E114" s="174"/>
    </row>
    <row r="115" spans="1:5" ht="12.65" customHeight="1">
      <c r="A115" s="170" t="s">
        <v>282</v>
      </c>
      <c r="B115" s="174"/>
      <c r="C115" s="181" t="s">
        <v>167</v>
      </c>
      <c r="D115" s="174"/>
      <c r="E115" s="174"/>
    </row>
    <row r="116" spans="1:5" ht="12.65" customHeight="1">
      <c r="A116" s="172" t="s">
        <v>283</v>
      </c>
      <c r="B116" s="171" t="s">
        <v>256</v>
      </c>
      <c r="C116" s="186"/>
      <c r="D116" s="174"/>
      <c r="E116" s="174"/>
    </row>
    <row r="117" spans="1:5" ht="12.65" customHeight="1">
      <c r="A117" s="172" t="s">
        <v>284</v>
      </c>
      <c r="B117" s="171" t="s">
        <v>256</v>
      </c>
      <c r="C117" s="186"/>
      <c r="D117" s="174"/>
      <c r="E117" s="174"/>
    </row>
    <row r="118" spans="1:5" ht="12.65" customHeight="1">
      <c r="A118" s="172" t="s">
        <v>1239</v>
      </c>
      <c r="B118" s="171" t="s">
        <v>256</v>
      </c>
      <c r="C118" s="186"/>
      <c r="D118" s="174"/>
      <c r="E118" s="174"/>
    </row>
    <row r="119" spans="1:5" ht="12.65" customHeight="1">
      <c r="A119" s="172" t="s">
        <v>285</v>
      </c>
      <c r="B119" s="171" t="s">
        <v>256</v>
      </c>
      <c r="C119" s="186"/>
      <c r="D119" s="174"/>
      <c r="E119" s="174"/>
    </row>
    <row r="120" spans="1:5" ht="12.65" customHeight="1">
      <c r="A120" s="172" t="s">
        <v>286</v>
      </c>
      <c r="B120" s="171" t="s">
        <v>256</v>
      </c>
      <c r="C120" s="186"/>
      <c r="D120" s="174"/>
      <c r="E120" s="174"/>
    </row>
    <row r="121" spans="1:5" ht="12.65" customHeight="1">
      <c r="A121" s="172" t="s">
        <v>287</v>
      </c>
      <c r="B121" s="171" t="s">
        <v>256</v>
      </c>
      <c r="C121" s="186"/>
      <c r="D121" s="174"/>
      <c r="E121" s="174"/>
    </row>
    <row r="122" spans="1:5" ht="12.65" customHeight="1">
      <c r="A122" s="172" t="s">
        <v>97</v>
      </c>
      <c r="B122" s="171" t="s">
        <v>256</v>
      </c>
      <c r="C122" s="186"/>
      <c r="D122" s="174"/>
      <c r="E122" s="174"/>
    </row>
    <row r="123" spans="1:5" ht="12.65" customHeight="1">
      <c r="A123" s="172" t="s">
        <v>288</v>
      </c>
      <c r="B123" s="171" t="s">
        <v>256</v>
      </c>
      <c r="C123" s="186"/>
      <c r="D123" s="174"/>
      <c r="E123" s="174"/>
    </row>
    <row r="124" spans="1:5" ht="12.65" customHeight="1">
      <c r="A124" s="172" t="s">
        <v>289</v>
      </c>
      <c r="B124" s="171"/>
      <c r="C124" s="186">
        <v>22</v>
      </c>
      <c r="D124" s="174"/>
      <c r="E124" s="174"/>
    </row>
    <row r="125" spans="1:5" ht="12.65" customHeight="1">
      <c r="A125" s="172" t="s">
        <v>280</v>
      </c>
      <c r="B125" s="171" t="s">
        <v>256</v>
      </c>
      <c r="C125" s="186">
        <v>0</v>
      </c>
      <c r="D125" s="174"/>
      <c r="E125" s="174"/>
    </row>
    <row r="126" spans="1:5" ht="12.65" customHeight="1">
      <c r="A126" s="172" t="s">
        <v>290</v>
      </c>
      <c r="B126" s="171" t="s">
        <v>256</v>
      </c>
      <c r="C126" s="186"/>
      <c r="D126" s="174"/>
      <c r="E126" s="174"/>
    </row>
    <row r="127" spans="1:5" ht="12.65" customHeight="1">
      <c r="A127" s="172" t="s">
        <v>291</v>
      </c>
      <c r="B127" s="174"/>
      <c r="C127" s="188"/>
      <c r="D127" s="174"/>
      <c r="E127" s="174">
        <f>SUM(C116:C126)</f>
        <v>22</v>
      </c>
    </row>
    <row r="128" spans="1:5" ht="12.65" customHeight="1">
      <c r="A128" s="172" t="s">
        <v>292</v>
      </c>
      <c r="B128" s="171" t="s">
        <v>256</v>
      </c>
      <c r="C128" s="186">
        <v>22</v>
      </c>
      <c r="D128" s="174"/>
      <c r="E128" s="174"/>
    </row>
    <row r="129" spans="1:6" ht="12.65" customHeight="1">
      <c r="A129" s="172" t="s">
        <v>293</v>
      </c>
      <c r="B129" s="171" t="s">
        <v>256</v>
      </c>
      <c r="C129" s="186">
        <v>5</v>
      </c>
      <c r="D129" s="174"/>
      <c r="E129" s="174"/>
    </row>
    <row r="130" spans="1:6" ht="12.65" customHeight="1">
      <c r="A130" s="172"/>
      <c r="B130" s="174"/>
      <c r="C130" s="188"/>
      <c r="D130" s="174"/>
      <c r="E130" s="174"/>
    </row>
    <row r="131" spans="1:6" ht="12.65" customHeight="1">
      <c r="A131" s="172" t="s">
        <v>294</v>
      </c>
      <c r="B131" s="171" t="s">
        <v>256</v>
      </c>
      <c r="C131" s="186"/>
      <c r="D131" s="174"/>
      <c r="E131" s="174"/>
    </row>
    <row r="132" spans="1:6" ht="12.65" customHeight="1">
      <c r="A132" s="172"/>
      <c r="B132" s="172"/>
      <c r="C132" s="188"/>
      <c r="D132" s="174"/>
      <c r="E132" s="174"/>
    </row>
    <row r="133" spans="1:6" ht="12.65" customHeight="1">
      <c r="A133" s="172"/>
      <c r="B133" s="172"/>
      <c r="C133" s="188"/>
      <c r="D133" s="174"/>
      <c r="E133" s="174"/>
    </row>
    <row r="134" spans="1:6" ht="12.65" customHeight="1">
      <c r="A134" s="172"/>
      <c r="B134" s="172"/>
      <c r="C134" s="188"/>
      <c r="D134" s="174"/>
      <c r="E134" s="174"/>
    </row>
    <row r="135" spans="1:6" ht="18" customHeight="1">
      <c r="A135" s="172"/>
      <c r="B135" s="172"/>
      <c r="C135" s="188"/>
      <c r="D135" s="174"/>
      <c r="E135" s="174"/>
    </row>
    <row r="136" spans="1:6" ht="12.65" customHeight="1">
      <c r="A136" s="205" t="s">
        <v>1240</v>
      </c>
      <c r="B136" s="204"/>
      <c r="C136" s="204"/>
      <c r="D136" s="204"/>
      <c r="E136" s="204"/>
    </row>
    <row r="137" spans="1:6" ht="12.65" customHeight="1">
      <c r="A137" s="253" t="s">
        <v>295</v>
      </c>
      <c r="B137" s="175" t="s">
        <v>296</v>
      </c>
      <c r="C137" s="189" t="s">
        <v>297</v>
      </c>
      <c r="D137" s="175" t="s">
        <v>132</v>
      </c>
      <c r="E137" s="175" t="s">
        <v>203</v>
      </c>
    </row>
    <row r="138" spans="1:6" ht="12.65" customHeight="1">
      <c r="A138" s="172" t="s">
        <v>277</v>
      </c>
      <c r="B138" s="382">
        <v>76</v>
      </c>
      <c r="C138" s="382">
        <v>33</v>
      </c>
      <c r="D138" s="382">
        <v>46</v>
      </c>
      <c r="E138" s="174">
        <f>SUM(B138:D138)</f>
        <v>155</v>
      </c>
    </row>
    <row r="139" spans="1:6" ht="12.65" customHeight="1">
      <c r="A139" s="172" t="s">
        <v>215</v>
      </c>
      <c r="B139" s="382">
        <v>204</v>
      </c>
      <c r="C139" s="382">
        <v>65</v>
      </c>
      <c r="D139" s="382">
        <v>318</v>
      </c>
      <c r="E139" s="174">
        <f>SUM(B139:D139)</f>
        <v>587</v>
      </c>
    </row>
    <row r="140" spans="1:6" ht="12.65" customHeight="1">
      <c r="A140" s="172" t="s">
        <v>298</v>
      </c>
      <c r="B140" s="382">
        <v>1812</v>
      </c>
      <c r="C140" s="382">
        <v>1097</v>
      </c>
      <c r="D140" s="382">
        <v>1849</v>
      </c>
      <c r="E140" s="174">
        <f>SUM(B140:D140)</f>
        <v>4758</v>
      </c>
    </row>
    <row r="141" spans="1:6" ht="12.65" customHeight="1">
      <c r="A141" s="172" t="s">
        <v>245</v>
      </c>
      <c r="B141" s="382">
        <v>822139.32</v>
      </c>
      <c r="C141" s="382">
        <v>2058436.62</v>
      </c>
      <c r="D141" s="382">
        <v>3300659.97</v>
      </c>
      <c r="E141" s="174">
        <f>SUM(B141:D141)</f>
        <v>6181235.9100000001</v>
      </c>
      <c r="F141" s="196"/>
    </row>
    <row r="142" spans="1:6" ht="12.65" customHeight="1">
      <c r="A142" s="172" t="s">
        <v>246</v>
      </c>
      <c r="B142" s="382">
        <v>10722942.07</v>
      </c>
      <c r="C142" s="382">
        <v>6558952.7599999998</v>
      </c>
      <c r="D142" s="382">
        <v>11062233.41</v>
      </c>
      <c r="E142" s="174">
        <f>SUM(B142:D142)</f>
        <v>28344128.239999998</v>
      </c>
      <c r="F142" s="196"/>
    </row>
    <row r="143" spans="1:6" ht="12.65" customHeight="1">
      <c r="A143" s="253" t="s">
        <v>299</v>
      </c>
      <c r="B143" s="175" t="s">
        <v>296</v>
      </c>
      <c r="C143" s="189" t="s">
        <v>297</v>
      </c>
      <c r="D143" s="175" t="s">
        <v>132</v>
      </c>
      <c r="E143" s="175" t="s">
        <v>203</v>
      </c>
    </row>
    <row r="144" spans="1:6" ht="12.65" customHeight="1">
      <c r="A144" s="172" t="s">
        <v>277</v>
      </c>
      <c r="B144" s="383">
        <v>85</v>
      </c>
      <c r="C144" s="384"/>
      <c r="D144" s="383">
        <v>20</v>
      </c>
      <c r="E144" s="174">
        <f>SUM(B144:D144)</f>
        <v>105</v>
      </c>
    </row>
    <row r="145" spans="1:5" ht="12.65" customHeight="1">
      <c r="A145" s="172" t="s">
        <v>215</v>
      </c>
      <c r="B145" s="383">
        <v>1833</v>
      </c>
      <c r="C145" s="384"/>
      <c r="D145" s="383">
        <v>146</v>
      </c>
      <c r="E145" s="174">
        <f>SUM(B145:D145)</f>
        <v>1979</v>
      </c>
    </row>
    <row r="146" spans="1:5" ht="12.65" customHeight="1">
      <c r="A146" s="172" t="s">
        <v>298</v>
      </c>
      <c r="B146" s="383"/>
      <c r="C146" s="384"/>
      <c r="D146" s="383"/>
      <c r="E146" s="174">
        <f>SUM(B146:D146)</f>
        <v>0</v>
      </c>
    </row>
    <row r="147" spans="1:5" ht="12.65" customHeight="1">
      <c r="A147" s="172" t="s">
        <v>245</v>
      </c>
      <c r="B147" s="383">
        <v>1984415.35</v>
      </c>
      <c r="C147" s="383">
        <v>0</v>
      </c>
      <c r="D147" s="383">
        <v>171069</v>
      </c>
      <c r="E147" s="174">
        <f>SUM(B147:D147)</f>
        <v>2155484.35</v>
      </c>
    </row>
    <row r="148" spans="1:5" ht="12.65" customHeight="1">
      <c r="A148" s="172" t="s">
        <v>246</v>
      </c>
      <c r="B148" s="383">
        <v>0</v>
      </c>
      <c r="C148" s="383">
        <v>0</v>
      </c>
      <c r="D148" s="383">
        <v>0</v>
      </c>
      <c r="E148" s="174">
        <f>SUM(B148:D148)</f>
        <v>0</v>
      </c>
    </row>
    <row r="149" spans="1:5" ht="12.65" customHeight="1">
      <c r="A149" s="253" t="s">
        <v>300</v>
      </c>
      <c r="B149" s="175" t="s">
        <v>296</v>
      </c>
      <c r="C149" s="189" t="s">
        <v>297</v>
      </c>
      <c r="D149" s="175" t="s">
        <v>132</v>
      </c>
      <c r="E149" s="175" t="s">
        <v>203</v>
      </c>
    </row>
    <row r="150" spans="1:5" ht="12.65" customHeight="1">
      <c r="A150" s="172" t="s">
        <v>277</v>
      </c>
      <c r="B150" s="385">
        <v>31</v>
      </c>
      <c r="C150" s="386"/>
      <c r="D150" s="385">
        <v>0</v>
      </c>
      <c r="E150" s="174">
        <f>SUM(B150:D150)</f>
        <v>31</v>
      </c>
    </row>
    <row r="151" spans="1:5" ht="12.65" customHeight="1">
      <c r="A151" s="172" t="s">
        <v>215</v>
      </c>
      <c r="B151" s="385">
        <v>90</v>
      </c>
      <c r="C151" s="386"/>
      <c r="D151" s="385">
        <v>5</v>
      </c>
      <c r="E151" s="174">
        <f>SUM(B151:D151)</f>
        <v>95</v>
      </c>
    </row>
    <row r="152" spans="1:5" ht="12.65" customHeight="1">
      <c r="A152" s="172" t="s">
        <v>298</v>
      </c>
      <c r="B152" s="385"/>
      <c r="C152" s="386"/>
      <c r="D152" s="385"/>
      <c r="E152" s="174">
        <f>SUM(B152:D152)</f>
        <v>0</v>
      </c>
    </row>
    <row r="153" spans="1:5" ht="12.65" customHeight="1">
      <c r="A153" s="172" t="s">
        <v>245</v>
      </c>
      <c r="B153" s="385">
        <v>596033.31999999995</v>
      </c>
      <c r="C153" s="385">
        <v>0</v>
      </c>
      <c r="D153" s="385">
        <v>0</v>
      </c>
      <c r="E153" s="174">
        <f>SUM(B153:D153)</f>
        <v>596033.31999999995</v>
      </c>
    </row>
    <row r="154" spans="1:5" ht="12.65" customHeight="1">
      <c r="A154" s="172" t="s">
        <v>246</v>
      </c>
      <c r="B154" s="385">
        <v>118982.18</v>
      </c>
      <c r="C154" s="385">
        <v>4950498.1900000004</v>
      </c>
      <c r="D154" s="385">
        <v>10320198.289999999</v>
      </c>
      <c r="E154" s="174">
        <f>SUM(B154:D154)</f>
        <v>15389678.66</v>
      </c>
    </row>
    <row r="155" spans="1:5" ht="12.65" customHeight="1">
      <c r="A155" s="176"/>
      <c r="B155" s="176"/>
      <c r="C155" s="190"/>
      <c r="D155" s="177"/>
      <c r="E155" s="174"/>
    </row>
    <row r="156" spans="1:5" ht="12.65" customHeight="1">
      <c r="A156" s="253" t="s">
        <v>301</v>
      </c>
      <c r="B156" s="175" t="s">
        <v>302</v>
      </c>
      <c r="C156" s="189" t="s">
        <v>303</v>
      </c>
      <c r="D156" s="174"/>
      <c r="E156" s="174"/>
    </row>
    <row r="157" spans="1:5" ht="12.65" customHeight="1">
      <c r="A157" s="176" t="s">
        <v>304</v>
      </c>
      <c r="B157" s="173">
        <v>2754988</v>
      </c>
      <c r="C157" s="173">
        <v>3277977</v>
      </c>
      <c r="D157" s="174"/>
      <c r="E157" s="174"/>
    </row>
    <row r="158" spans="1:5" ht="12.65" customHeight="1">
      <c r="A158" s="176"/>
      <c r="B158" s="177"/>
      <c r="C158" s="190"/>
      <c r="D158" s="174"/>
      <c r="E158" s="174"/>
    </row>
    <row r="159" spans="1:5" ht="12.65" customHeight="1">
      <c r="A159" s="176"/>
      <c r="B159" s="176"/>
      <c r="C159" s="190"/>
      <c r="D159" s="177"/>
      <c r="E159" s="174"/>
    </row>
    <row r="160" spans="1:5" ht="12.65" customHeight="1">
      <c r="A160" s="176"/>
      <c r="B160" s="176"/>
      <c r="C160" s="190"/>
      <c r="D160" s="177"/>
      <c r="E160" s="174"/>
    </row>
    <row r="161" spans="1:5" ht="12.65" customHeight="1">
      <c r="A161" s="176"/>
      <c r="B161" s="176"/>
      <c r="C161" s="190"/>
      <c r="D161" s="177"/>
      <c r="E161" s="174"/>
    </row>
    <row r="162" spans="1:5" ht="21.75" customHeight="1">
      <c r="A162" s="176"/>
      <c r="B162" s="176"/>
      <c r="C162" s="190"/>
      <c r="D162" s="177"/>
      <c r="E162" s="174"/>
    </row>
    <row r="163" spans="1:5" ht="11.4" customHeight="1">
      <c r="A163" s="204" t="s">
        <v>305</v>
      </c>
      <c r="B163" s="205"/>
      <c r="C163" s="205"/>
      <c r="D163" s="205"/>
      <c r="E163" s="205"/>
    </row>
    <row r="164" spans="1:5" ht="11.4" customHeight="1">
      <c r="A164" s="252" t="s">
        <v>306</v>
      </c>
      <c r="B164" s="252"/>
      <c r="C164" s="252"/>
      <c r="D164" s="252"/>
      <c r="E164" s="252"/>
    </row>
    <row r="165" spans="1:5" ht="11.4" customHeight="1">
      <c r="A165" s="172" t="s">
        <v>307</v>
      </c>
      <c r="B165" s="171" t="s">
        <v>256</v>
      </c>
      <c r="C165" s="360">
        <f>_xll.cw_map("BR","5095.0110.03")</f>
        <v>1048657</v>
      </c>
      <c r="D165" s="174"/>
      <c r="E165" s="174"/>
    </row>
    <row r="166" spans="1:5" ht="11.4" customHeight="1">
      <c r="A166" s="172" t="s">
        <v>308</v>
      </c>
      <c r="B166" s="171" t="s">
        <v>256</v>
      </c>
      <c r="C166" s="360">
        <f>_xll.cw_map("BR","5095.0110.06")</f>
        <v>90853</v>
      </c>
      <c r="D166" s="174"/>
      <c r="E166" s="174"/>
    </row>
    <row r="167" spans="1:5" ht="11.4" customHeight="1">
      <c r="A167" s="176" t="s">
        <v>309</v>
      </c>
      <c r="B167" s="171" t="s">
        <v>256</v>
      </c>
      <c r="C167" s="360">
        <f>_xll.cw_map("BR","5095.0110.10")</f>
        <v>43694</v>
      </c>
      <c r="D167" s="174"/>
      <c r="E167" s="174"/>
    </row>
    <row r="168" spans="1:5" ht="11.4" customHeight="1">
      <c r="A168" s="172" t="s">
        <v>310</v>
      </c>
      <c r="B168" s="171" t="s">
        <v>256</v>
      </c>
      <c r="C168" s="360">
        <f>_xll.cw_map("BR","5095.0110.09")</f>
        <v>3281171</v>
      </c>
      <c r="D168" s="174"/>
      <c r="E168" s="174"/>
    </row>
    <row r="169" spans="1:5" ht="11.4" customHeight="1">
      <c r="A169" s="172" t="s">
        <v>311</v>
      </c>
      <c r="B169" s="171" t="s">
        <v>256</v>
      </c>
      <c r="C169" s="360"/>
      <c r="D169" s="174"/>
      <c r="E169" s="174"/>
    </row>
    <row r="170" spans="1:5" ht="11.4" customHeight="1">
      <c r="A170" s="172" t="s">
        <v>312</v>
      </c>
      <c r="B170" s="171" t="s">
        <v>256</v>
      </c>
      <c r="C170" s="360">
        <v>252776</v>
      </c>
      <c r="D170" s="174"/>
      <c r="E170" s="174"/>
    </row>
    <row r="171" spans="1:5" ht="11.4" customHeight="1">
      <c r="A171" s="172" t="s">
        <v>313</v>
      </c>
      <c r="B171" s="171" t="s">
        <v>256</v>
      </c>
      <c r="C171" s="360">
        <v>22936</v>
      </c>
      <c r="D171" s="174"/>
      <c r="E171" s="174"/>
    </row>
    <row r="172" spans="1:5" ht="11.4" customHeight="1">
      <c r="A172" s="172" t="s">
        <v>313</v>
      </c>
      <c r="B172" s="171" t="s">
        <v>256</v>
      </c>
      <c r="C172" s="360">
        <v>91974</v>
      </c>
      <c r="D172" s="174"/>
      <c r="E172" s="174"/>
    </row>
    <row r="173" spans="1:5" ht="11.4" customHeight="1">
      <c r="A173" s="172" t="s">
        <v>203</v>
      </c>
      <c r="B173" s="174"/>
      <c r="C173" s="188"/>
      <c r="D173" s="174">
        <f>SUM(C165:C172)</f>
        <v>4832061</v>
      </c>
      <c r="E173" s="174"/>
    </row>
    <row r="174" spans="1:5" ht="11.4" customHeight="1">
      <c r="A174" s="252" t="s">
        <v>314</v>
      </c>
      <c r="B174" s="252"/>
      <c r="C174" s="252"/>
      <c r="D174" s="252"/>
      <c r="E174" s="252"/>
    </row>
    <row r="175" spans="1:5" ht="11.4" customHeight="1">
      <c r="A175" s="172" t="s">
        <v>315</v>
      </c>
      <c r="B175" s="171" t="s">
        <v>256</v>
      </c>
      <c r="C175" s="371">
        <v>209610.68799999999</v>
      </c>
      <c r="D175" s="174"/>
      <c r="E175" s="174"/>
    </row>
    <row r="176" spans="1:5" ht="11.4" customHeight="1">
      <c r="A176" s="172" t="s">
        <v>316</v>
      </c>
      <c r="B176" s="171" t="s">
        <v>256</v>
      </c>
      <c r="C176" s="372">
        <v>190648.31200000001</v>
      </c>
      <c r="D176" s="174"/>
      <c r="E176" s="174"/>
    </row>
    <row r="177" spans="1:5" ht="11.4" customHeight="1">
      <c r="A177" s="172" t="s">
        <v>203</v>
      </c>
      <c r="B177" s="174"/>
      <c r="C177" s="188"/>
      <c r="D177" s="174">
        <f>SUM(C175:C176)</f>
        <v>400259</v>
      </c>
      <c r="E177" s="174"/>
    </row>
    <row r="178" spans="1:5" ht="11.4" customHeight="1">
      <c r="A178" s="252" t="s">
        <v>317</v>
      </c>
      <c r="B178" s="252"/>
      <c r="C178" s="252"/>
      <c r="D178" s="252"/>
      <c r="E178" s="252"/>
    </row>
    <row r="179" spans="1:5" ht="11.4" customHeight="1">
      <c r="A179" s="172" t="s">
        <v>318</v>
      </c>
      <c r="B179" s="171" t="s">
        <v>256</v>
      </c>
      <c r="C179" s="186">
        <v>240086</v>
      </c>
      <c r="D179" s="174"/>
      <c r="E179" s="174"/>
    </row>
    <row r="180" spans="1:5" ht="11.4" customHeight="1">
      <c r="A180" s="172" t="s">
        <v>319</v>
      </c>
      <c r="B180" s="171" t="s">
        <v>256</v>
      </c>
      <c r="C180" s="186">
        <v>42281</v>
      </c>
      <c r="D180" s="174"/>
      <c r="E180" s="174"/>
    </row>
    <row r="181" spans="1:5" ht="11.4" customHeight="1">
      <c r="A181" s="172" t="s">
        <v>203</v>
      </c>
      <c r="B181" s="174"/>
      <c r="C181" s="188"/>
      <c r="D181" s="174">
        <f>SUM(C179:C180)</f>
        <v>282367</v>
      </c>
      <c r="E181" s="174"/>
    </row>
    <row r="182" spans="1:5" ht="11.4" customHeight="1">
      <c r="A182" s="252" t="s">
        <v>320</v>
      </c>
      <c r="B182" s="252"/>
      <c r="C182" s="252"/>
      <c r="D182" s="252"/>
      <c r="E182" s="252"/>
    </row>
    <row r="183" spans="1:5" ht="11.4" customHeight="1">
      <c r="A183" s="172" t="s">
        <v>321</v>
      </c>
      <c r="B183" s="171" t="s">
        <v>256</v>
      </c>
      <c r="C183" s="186">
        <v>5378</v>
      </c>
      <c r="D183" s="174"/>
      <c r="E183" s="174"/>
    </row>
    <row r="184" spans="1:5" ht="11.4" customHeight="1">
      <c r="A184" s="172" t="s">
        <v>322</v>
      </c>
      <c r="B184" s="171" t="s">
        <v>256</v>
      </c>
      <c r="C184" s="186">
        <v>204414</v>
      </c>
      <c r="D184" s="174"/>
      <c r="E184" s="174"/>
    </row>
    <row r="185" spans="1:5" ht="11.4" customHeight="1">
      <c r="A185" s="172" t="s">
        <v>132</v>
      </c>
      <c r="B185" s="171" t="s">
        <v>256</v>
      </c>
      <c r="C185" s="186"/>
      <c r="D185" s="174"/>
      <c r="E185" s="174"/>
    </row>
    <row r="186" spans="1:5" ht="11.4" customHeight="1">
      <c r="A186" s="172" t="s">
        <v>203</v>
      </c>
      <c r="B186" s="174"/>
      <c r="C186" s="188"/>
      <c r="D186" s="174">
        <f>SUM(C183:C185)</f>
        <v>209792</v>
      </c>
      <c r="E186" s="174"/>
    </row>
    <row r="187" spans="1:5" ht="11.4" customHeight="1">
      <c r="A187" s="252" t="s">
        <v>323</v>
      </c>
      <c r="B187" s="252"/>
      <c r="C187" s="252"/>
      <c r="D187" s="252"/>
      <c r="E187" s="252"/>
    </row>
    <row r="188" spans="1:5" ht="11.4" customHeight="1">
      <c r="A188" s="172" t="s">
        <v>324</v>
      </c>
      <c r="B188" s="171" t="s">
        <v>256</v>
      </c>
      <c r="C188" s="186">
        <v>1222271</v>
      </c>
      <c r="D188" s="174"/>
      <c r="E188" s="174"/>
    </row>
    <row r="189" spans="1:5" ht="11.4" customHeight="1">
      <c r="A189" s="172" t="s">
        <v>325</v>
      </c>
      <c r="B189" s="171" t="s">
        <v>256</v>
      </c>
      <c r="C189" s="186">
        <v>12941</v>
      </c>
      <c r="D189" s="174"/>
      <c r="E189" s="174"/>
    </row>
    <row r="190" spans="1:5" ht="11.4" customHeight="1">
      <c r="A190" s="172" t="s">
        <v>203</v>
      </c>
      <c r="B190" s="174"/>
      <c r="C190" s="188"/>
      <c r="D190" s="174">
        <f>SUM(C188:C189)</f>
        <v>1235212</v>
      </c>
      <c r="E190" s="174"/>
    </row>
    <row r="191" spans="1:5" ht="18" customHeight="1">
      <c r="A191" s="172"/>
      <c r="B191" s="174"/>
      <c r="C191" s="188"/>
      <c r="D191" s="174"/>
      <c r="E191" s="174"/>
    </row>
    <row r="192" spans="1:5" ht="12.65" customHeight="1">
      <c r="A192" s="205" t="s">
        <v>326</v>
      </c>
      <c r="B192" s="205"/>
      <c r="C192" s="205"/>
      <c r="D192" s="205"/>
      <c r="E192" s="205"/>
    </row>
    <row r="193" spans="1:8" ht="12.65" customHeight="1">
      <c r="A193" s="204" t="s">
        <v>327</v>
      </c>
      <c r="B193" s="205"/>
      <c r="C193" s="205"/>
      <c r="D193" s="205"/>
      <c r="E193" s="205"/>
    </row>
    <row r="194" spans="1:8" ht="12.65" customHeight="1">
      <c r="A194" s="170"/>
      <c r="B194" s="169" t="s">
        <v>328</v>
      </c>
      <c r="C194" s="181" t="s">
        <v>329</v>
      </c>
      <c r="D194" s="169" t="s">
        <v>330</v>
      </c>
      <c r="E194" s="169" t="s">
        <v>331</v>
      </c>
    </row>
    <row r="195" spans="1:8" ht="12.65" customHeight="1">
      <c r="A195" s="172" t="s">
        <v>332</v>
      </c>
      <c r="B195" s="173">
        <f>_xll.cw_map("BR:YR1","1610.0100")</f>
        <v>4168630</v>
      </c>
      <c r="C195" s="186"/>
      <c r="D195" s="173"/>
      <c r="E195" s="174">
        <f t="shared" ref="E195:E203" si="10">SUM(B195:C195)-D195</f>
        <v>4168630</v>
      </c>
    </row>
    <row r="196" spans="1:8" ht="12.65" customHeight="1">
      <c r="A196" s="172" t="s">
        <v>333</v>
      </c>
      <c r="B196" s="173">
        <f>_xll.cw_map("BR:YR1","1630")</f>
        <v>619271</v>
      </c>
      <c r="C196" s="186"/>
      <c r="D196" s="173"/>
      <c r="E196" s="174">
        <f t="shared" si="10"/>
        <v>619271</v>
      </c>
    </row>
    <row r="197" spans="1:8" ht="12.65" customHeight="1">
      <c r="A197" s="172" t="s">
        <v>334</v>
      </c>
      <c r="B197" s="173">
        <f>_xll.cw_map("BR:YR1","1620.0100")</f>
        <v>5141340</v>
      </c>
      <c r="C197" s="186"/>
      <c r="D197" s="173"/>
      <c r="E197" s="174">
        <f t="shared" si="10"/>
        <v>5141340</v>
      </c>
    </row>
    <row r="198" spans="1:8" ht="12.65" customHeight="1">
      <c r="A198" s="172" t="s">
        <v>335</v>
      </c>
      <c r="B198" s="173">
        <f>_xll.cw_map("BR:YR1","1620.0105")</f>
        <v>948945</v>
      </c>
      <c r="C198" s="186">
        <v>32243.58</v>
      </c>
      <c r="D198" s="173"/>
      <c r="E198" s="174">
        <f t="shared" si="10"/>
        <v>981188.58</v>
      </c>
    </row>
    <row r="199" spans="1:8" ht="12.65" customHeight="1">
      <c r="A199" s="172" t="s">
        <v>336</v>
      </c>
      <c r="B199" s="173"/>
      <c r="C199" s="186"/>
      <c r="D199" s="173"/>
      <c r="E199" s="174">
        <f t="shared" si="10"/>
        <v>0</v>
      </c>
    </row>
    <row r="200" spans="1:8" ht="12.65" customHeight="1">
      <c r="A200" s="172" t="s">
        <v>337</v>
      </c>
      <c r="B200" s="173">
        <f>_xll.cw_map("BR:YR1","1640")+_xll.cw_map("BR:YR1","1670")</f>
        <v>8471675</v>
      </c>
      <c r="C200" s="186">
        <f>206139+70088+22063+61719</f>
        <v>360009</v>
      </c>
      <c r="D200" s="173">
        <v>123025</v>
      </c>
      <c r="E200" s="174">
        <f t="shared" si="10"/>
        <v>8708659</v>
      </c>
    </row>
    <row r="201" spans="1:8" ht="12.65" customHeight="1">
      <c r="A201" s="172" t="s">
        <v>338</v>
      </c>
      <c r="B201" s="173"/>
      <c r="C201" s="186"/>
      <c r="D201" s="173"/>
      <c r="E201" s="174">
        <f t="shared" si="10"/>
        <v>0</v>
      </c>
    </row>
    <row r="202" spans="1:8" ht="12.65" customHeight="1">
      <c r="A202" s="172" t="s">
        <v>339</v>
      </c>
      <c r="B202" s="173"/>
      <c r="C202" s="186"/>
      <c r="D202" s="173"/>
      <c r="E202" s="174">
        <f t="shared" si="10"/>
        <v>0</v>
      </c>
    </row>
    <row r="203" spans="1:8" ht="12.65" customHeight="1">
      <c r="A203" s="172" t="s">
        <v>340</v>
      </c>
      <c r="B203" s="173">
        <f>_xll.cw_map("BR:YR1","1675")</f>
        <v>2504522</v>
      </c>
      <c r="C203" s="186">
        <v>1393171</v>
      </c>
      <c r="D203" s="173"/>
      <c r="E203" s="174">
        <f t="shared" si="10"/>
        <v>3897693</v>
      </c>
    </row>
    <row r="204" spans="1:8" ht="12.65" customHeight="1">
      <c r="A204" s="172" t="s">
        <v>203</v>
      </c>
      <c r="B204" s="174">
        <f>SUM(B195:B203)</f>
        <v>21854383</v>
      </c>
      <c r="C204" s="188">
        <f>SUM(C195:C203)</f>
        <v>1785423.58</v>
      </c>
      <c r="D204" s="174">
        <f>SUM(D195:D203)</f>
        <v>123025</v>
      </c>
      <c r="E204" s="174">
        <f>SUM(E195:E203)</f>
        <v>23516781.579999998</v>
      </c>
    </row>
    <row r="205" spans="1:8" ht="12.65" customHeight="1">
      <c r="A205" s="172"/>
      <c r="B205" s="172"/>
      <c r="C205" s="188"/>
      <c r="D205" s="174"/>
      <c r="E205" s="174"/>
    </row>
    <row r="206" spans="1:8" ht="12.65" customHeight="1">
      <c r="A206" s="204" t="s">
        <v>341</v>
      </c>
      <c r="B206" s="204"/>
      <c r="C206" s="204"/>
      <c r="D206" s="204"/>
      <c r="E206" s="204"/>
    </row>
    <row r="207" spans="1:8" ht="12.65" customHeight="1">
      <c r="A207" s="170"/>
      <c r="B207" s="169" t="s">
        <v>328</v>
      </c>
      <c r="C207" s="181" t="s">
        <v>329</v>
      </c>
      <c r="D207" s="169" t="s">
        <v>330</v>
      </c>
      <c r="E207" s="169" t="s">
        <v>331</v>
      </c>
      <c r="H207" s="254"/>
    </row>
    <row r="208" spans="1:8" ht="12.65" customHeight="1">
      <c r="A208" s="172" t="s">
        <v>332</v>
      </c>
      <c r="B208" s="177"/>
      <c r="C208" s="190"/>
      <c r="D208" s="177"/>
      <c r="E208" s="174"/>
      <c r="H208" s="254"/>
    </row>
    <row r="209" spans="1:8" ht="12.65" customHeight="1">
      <c r="A209" s="172" t="s">
        <v>333</v>
      </c>
      <c r="B209" s="173">
        <f>-_xll.cw_map("BR:YR1","1680.0110")</f>
        <v>478726</v>
      </c>
      <c r="C209" s="186">
        <v>9732.34</v>
      </c>
      <c r="D209" s="173"/>
      <c r="E209" s="174">
        <f t="shared" ref="E209:E216" si="11">SUM(B209:C209)-D209</f>
        <v>488458.34</v>
      </c>
      <c r="H209" s="254"/>
    </row>
    <row r="210" spans="1:8" ht="12.65" customHeight="1">
      <c r="A210" s="172" t="s">
        <v>334</v>
      </c>
      <c r="B210" s="173">
        <v>4323711.8600000003</v>
      </c>
      <c r="C210" s="186">
        <v>139472.29999999999</v>
      </c>
      <c r="D210" s="173"/>
      <c r="E210" s="174">
        <f t="shared" si="11"/>
        <v>4463184.16</v>
      </c>
      <c r="H210" s="254"/>
    </row>
    <row r="211" spans="1:8" ht="12.65" customHeight="1">
      <c r="A211" s="172" t="s">
        <v>335</v>
      </c>
      <c r="B211" s="173">
        <v>870531.59</v>
      </c>
      <c r="C211" s="186">
        <v>19189.830000000002</v>
      </c>
      <c r="D211" s="173"/>
      <c r="E211" s="174">
        <f t="shared" si="11"/>
        <v>889721.41999999993</v>
      </c>
      <c r="H211" s="254"/>
    </row>
    <row r="212" spans="1:8" ht="12.65" customHeight="1">
      <c r="A212" s="172" t="s">
        <v>336</v>
      </c>
      <c r="B212" s="173"/>
      <c r="C212" s="186"/>
      <c r="D212" s="173"/>
      <c r="E212" s="174">
        <f t="shared" si="11"/>
        <v>0</v>
      </c>
      <c r="H212" s="254"/>
    </row>
    <row r="213" spans="1:8" ht="12.65" customHeight="1">
      <c r="A213" s="172" t="s">
        <v>337</v>
      </c>
      <c r="B213" s="173">
        <f>-(_xll.cw_map("BR:YR1","1680.0145")+_xll.cw_map("BR:YR1","1680.0130"))</f>
        <v>6945971</v>
      </c>
      <c r="C213" s="186">
        <f>410037+10348+71566</f>
        <v>491951</v>
      </c>
      <c r="D213" s="173">
        <v>123025</v>
      </c>
      <c r="E213" s="174">
        <f t="shared" si="11"/>
        <v>7314897</v>
      </c>
      <c r="H213" s="254"/>
    </row>
    <row r="214" spans="1:8" ht="12.65" customHeight="1">
      <c r="A214" s="172" t="s">
        <v>338</v>
      </c>
      <c r="B214" s="173"/>
      <c r="C214" s="186"/>
      <c r="D214" s="173"/>
      <c r="E214" s="174">
        <f t="shared" si="11"/>
        <v>0</v>
      </c>
      <c r="H214" s="254"/>
    </row>
    <row r="215" spans="1:8" ht="12.65" customHeight="1">
      <c r="A215" s="172" t="s">
        <v>339</v>
      </c>
      <c r="B215" s="173"/>
      <c r="C215" s="186"/>
      <c r="D215" s="173"/>
      <c r="E215" s="174">
        <f t="shared" si="11"/>
        <v>0</v>
      </c>
      <c r="H215" s="254"/>
    </row>
    <row r="216" spans="1:8" ht="12.65" customHeight="1">
      <c r="A216" s="172" t="s">
        <v>340</v>
      </c>
      <c r="B216" s="173"/>
      <c r="C216" s="186"/>
      <c r="D216" s="173"/>
      <c r="E216" s="174">
        <f t="shared" si="11"/>
        <v>0</v>
      </c>
      <c r="H216" s="254"/>
    </row>
    <row r="217" spans="1:8" ht="12.65" customHeight="1">
      <c r="A217" s="172" t="s">
        <v>203</v>
      </c>
      <c r="B217" s="174">
        <f>SUM(B208:B216)</f>
        <v>12618940.449999999</v>
      </c>
      <c r="C217" s="188">
        <f>SUM(C208:C216)</f>
        <v>660345.47</v>
      </c>
      <c r="D217" s="174">
        <f>SUM(D208:D216)</f>
        <v>123025</v>
      </c>
      <c r="E217" s="174">
        <f>SUM(E208:E216)</f>
        <v>13156260.92</v>
      </c>
    </row>
    <row r="218" spans="1:8" ht="21.75" customHeight="1">
      <c r="A218" s="172"/>
      <c r="B218" s="174"/>
      <c r="C218" s="188"/>
      <c r="D218" s="174"/>
      <c r="E218" s="174"/>
    </row>
    <row r="219" spans="1:8" ht="12.65" customHeight="1">
      <c r="A219" s="205" t="s">
        <v>342</v>
      </c>
      <c r="B219" s="205"/>
      <c r="C219" s="205"/>
      <c r="D219" s="205"/>
      <c r="E219" s="205"/>
    </row>
    <row r="220" spans="1:8" ht="12.65" customHeight="1">
      <c r="A220" s="205"/>
      <c r="B220" s="454" t="s">
        <v>1255</v>
      </c>
      <c r="C220" s="454"/>
      <c r="D220" s="205"/>
      <c r="E220" s="205"/>
    </row>
    <row r="221" spans="1:8" ht="12.65" customHeight="1">
      <c r="A221" s="265" t="s">
        <v>1255</v>
      </c>
      <c r="B221" s="205"/>
      <c r="C221" s="186">
        <v>-1201071</v>
      </c>
      <c r="D221" s="171">
        <f>C221</f>
        <v>-1201071</v>
      </c>
      <c r="E221" s="205"/>
    </row>
    <row r="222" spans="1:8" ht="12.65" customHeight="1">
      <c r="A222" s="252" t="s">
        <v>343</v>
      </c>
      <c r="B222" s="252"/>
      <c r="C222" s="252"/>
      <c r="D222" s="252"/>
      <c r="E222" s="252"/>
    </row>
    <row r="223" spans="1:8" ht="12.65" customHeight="1">
      <c r="A223" s="172" t="s">
        <v>344</v>
      </c>
      <c r="B223" s="171" t="s">
        <v>256</v>
      </c>
      <c r="C223" s="373">
        <f>_xll.cw_map("BR","4095.0200.02")</f>
        <v>5146470</v>
      </c>
      <c r="D223" s="174"/>
      <c r="E223" s="174"/>
    </row>
    <row r="224" spans="1:8" ht="12.65" customHeight="1">
      <c r="A224" s="172" t="s">
        <v>345</v>
      </c>
      <c r="B224" s="171" t="s">
        <v>256</v>
      </c>
      <c r="C224" s="373">
        <f>_xll.cw_map("BR","4095.0200.01")</f>
        <v>4802020</v>
      </c>
      <c r="D224" s="174"/>
      <c r="E224" s="174"/>
    </row>
    <row r="225" spans="1:5" ht="12.65" customHeight="1">
      <c r="A225" s="172" t="s">
        <v>346</v>
      </c>
      <c r="B225" s="171" t="s">
        <v>256</v>
      </c>
      <c r="C225" s="373"/>
      <c r="D225" s="174"/>
      <c r="E225" s="174"/>
    </row>
    <row r="226" spans="1:5" ht="12.65" customHeight="1">
      <c r="A226" s="172" t="s">
        <v>347</v>
      </c>
      <c r="B226" s="171" t="s">
        <v>256</v>
      </c>
      <c r="C226" s="373"/>
      <c r="D226" s="174"/>
      <c r="E226" s="174"/>
    </row>
    <row r="227" spans="1:5" ht="12.65" customHeight="1">
      <c r="A227" s="172" t="s">
        <v>348</v>
      </c>
      <c r="B227" s="171" t="s">
        <v>256</v>
      </c>
      <c r="C227" s="373">
        <f>_xll.cw_map("BR","4095.0200.05")+_xll.cw_map("BR","4095.0200.04")+_xll.cw_map("BR","4095.0200.06")-C238</f>
        <v>5660512</v>
      </c>
      <c r="D227" s="174"/>
      <c r="E227" s="174"/>
    </row>
    <row r="228" spans="1:5" ht="12.65" customHeight="1">
      <c r="A228" s="172" t="s">
        <v>349</v>
      </c>
      <c r="B228" s="171" t="s">
        <v>256</v>
      </c>
      <c r="C228" s="186"/>
      <c r="D228" s="174"/>
      <c r="E228" s="174"/>
    </row>
    <row r="229" spans="1:5" ht="12.65" customHeight="1">
      <c r="A229" s="172" t="s">
        <v>350</v>
      </c>
      <c r="B229" s="174"/>
      <c r="C229" s="188"/>
      <c r="D229" s="174">
        <f>SUM(C223:C228)</f>
        <v>15609002</v>
      </c>
      <c r="E229" s="174"/>
    </row>
    <row r="230" spans="1:5" ht="12.65" customHeight="1">
      <c r="A230" s="252" t="s">
        <v>351</v>
      </c>
      <c r="B230" s="252"/>
      <c r="C230" s="252"/>
      <c r="D230" s="252"/>
      <c r="E230" s="252"/>
    </row>
    <row r="231" spans="1:5" ht="12.65" customHeight="1">
      <c r="A231" s="170" t="s">
        <v>352</v>
      </c>
      <c r="B231" s="171" t="s">
        <v>256</v>
      </c>
      <c r="C231" s="186">
        <v>169</v>
      </c>
      <c r="D231" s="174"/>
      <c r="E231" s="174"/>
    </row>
    <row r="232" spans="1:5" ht="12.65" customHeight="1">
      <c r="A232" s="170"/>
      <c r="B232" s="171"/>
      <c r="C232" s="188"/>
      <c r="D232" s="174"/>
      <c r="E232" s="174"/>
    </row>
    <row r="233" spans="1:5" ht="12.65" customHeight="1">
      <c r="A233" s="170" t="s">
        <v>353</v>
      </c>
      <c r="B233" s="171" t="s">
        <v>256</v>
      </c>
      <c r="C233" s="374">
        <v>136764</v>
      </c>
      <c r="D233" s="174"/>
      <c r="E233" s="174"/>
    </row>
    <row r="234" spans="1:5" ht="12.65" customHeight="1">
      <c r="A234" s="170" t="s">
        <v>354</v>
      </c>
      <c r="B234" s="171" t="s">
        <v>256</v>
      </c>
      <c r="C234" s="374">
        <v>440521</v>
      </c>
      <c r="D234" s="174"/>
      <c r="E234" s="174"/>
    </row>
    <row r="235" spans="1:5" ht="12.65" customHeight="1">
      <c r="A235" s="172"/>
      <c r="B235" s="174"/>
      <c r="C235" s="188"/>
      <c r="D235" s="174"/>
      <c r="E235" s="174"/>
    </row>
    <row r="236" spans="1:5" ht="12.65" customHeight="1">
      <c r="A236" s="170" t="s">
        <v>355</v>
      </c>
      <c r="B236" s="174"/>
      <c r="C236" s="188"/>
      <c r="D236" s="174">
        <f>SUM(C233:C235)</f>
        <v>577285</v>
      </c>
      <c r="E236" s="174"/>
    </row>
    <row r="237" spans="1:5" ht="12.65" customHeight="1">
      <c r="A237" s="252" t="s">
        <v>356</v>
      </c>
      <c r="B237" s="252"/>
      <c r="C237" s="252"/>
      <c r="D237" s="252"/>
      <c r="E237" s="252"/>
    </row>
    <row r="238" spans="1:5" ht="12.65" customHeight="1">
      <c r="A238" s="172" t="s">
        <v>357</v>
      </c>
      <c r="B238" s="171" t="s">
        <v>256</v>
      </c>
      <c r="C238" s="186">
        <v>90425</v>
      </c>
      <c r="D238" s="174"/>
      <c r="E238" s="174"/>
    </row>
    <row r="239" spans="1:5" ht="12.65" customHeight="1">
      <c r="A239" s="172" t="s">
        <v>356</v>
      </c>
      <c r="B239" s="171" t="s">
        <v>256</v>
      </c>
      <c r="C239" s="186"/>
      <c r="D239" s="174"/>
      <c r="E239" s="174"/>
    </row>
    <row r="240" spans="1:5" ht="12.65" customHeight="1">
      <c r="A240" s="172" t="s">
        <v>358</v>
      </c>
      <c r="B240" s="174"/>
      <c r="C240" s="188"/>
      <c r="D240" s="174">
        <f>SUM(C238:C239)</f>
        <v>90425</v>
      </c>
      <c r="E240" s="174"/>
    </row>
    <row r="241" spans="1:5" ht="12.65" customHeight="1">
      <c r="A241" s="172"/>
      <c r="B241" s="174"/>
      <c r="C241" s="188"/>
      <c r="D241" s="174"/>
      <c r="E241" s="174"/>
    </row>
    <row r="242" spans="1:5" ht="12.65" customHeight="1">
      <c r="A242" s="172" t="s">
        <v>359</v>
      </c>
      <c r="B242" s="174"/>
      <c r="C242" s="188"/>
      <c r="D242" s="174">
        <f>D221+D229+D236+D240</f>
        <v>15075641</v>
      </c>
      <c r="E242" s="174"/>
    </row>
    <row r="243" spans="1:5" ht="12.65" customHeight="1">
      <c r="A243" s="172"/>
      <c r="B243" s="172"/>
      <c r="C243" s="188"/>
      <c r="D243" s="174"/>
      <c r="E243" s="174"/>
    </row>
    <row r="244" spans="1:5" ht="12.65" customHeight="1">
      <c r="A244" s="172"/>
      <c r="B244" s="172"/>
      <c r="C244" s="188"/>
      <c r="D244" s="174"/>
      <c r="E244" s="174"/>
    </row>
    <row r="245" spans="1:5" ht="12.65" customHeight="1">
      <c r="A245" s="172"/>
      <c r="B245" s="172"/>
      <c r="C245" s="188"/>
      <c r="D245" s="174"/>
      <c r="E245" s="174"/>
    </row>
    <row r="246" spans="1:5" ht="12.65" customHeight="1">
      <c r="A246" s="172"/>
      <c r="B246" s="172"/>
      <c r="C246" s="188"/>
      <c r="D246" s="174"/>
      <c r="E246" s="174"/>
    </row>
    <row r="247" spans="1:5" ht="21.75" customHeight="1">
      <c r="A247" s="172"/>
      <c r="B247" s="172"/>
      <c r="C247" s="188"/>
      <c r="D247" s="174"/>
      <c r="E247" s="174"/>
    </row>
    <row r="248" spans="1:5" ht="12.45" customHeight="1">
      <c r="A248" s="205" t="s">
        <v>360</v>
      </c>
      <c r="B248" s="205"/>
      <c r="C248" s="205"/>
      <c r="D248" s="205"/>
      <c r="E248" s="205"/>
    </row>
    <row r="249" spans="1:5" ht="11.25" customHeight="1">
      <c r="A249" s="252" t="s">
        <v>361</v>
      </c>
      <c r="B249" s="252"/>
      <c r="C249" s="252"/>
      <c r="D249" s="252"/>
      <c r="E249" s="252"/>
    </row>
    <row r="250" spans="1:5" ht="12.45" customHeight="1">
      <c r="A250" s="172" t="s">
        <v>362</v>
      </c>
      <c r="B250" s="171" t="s">
        <v>256</v>
      </c>
      <c r="C250" s="186">
        <f>_xll.cw_map("BR","1110.0105")</f>
        <v>3727719</v>
      </c>
      <c r="D250" s="174"/>
      <c r="E250" s="174"/>
    </row>
    <row r="251" spans="1:5" ht="12.45" customHeight="1">
      <c r="A251" s="172" t="s">
        <v>363</v>
      </c>
      <c r="B251" s="171" t="s">
        <v>256</v>
      </c>
      <c r="C251" s="186"/>
      <c r="D251" s="174"/>
      <c r="E251" s="174"/>
    </row>
    <row r="252" spans="1:5" ht="12.45" customHeight="1">
      <c r="A252" s="172" t="s">
        <v>364</v>
      </c>
      <c r="B252" s="171" t="s">
        <v>256</v>
      </c>
      <c r="C252" s="186">
        <f>_xll.cw_map("BR","1140.0100")</f>
        <v>6810160</v>
      </c>
      <c r="D252" s="174"/>
      <c r="E252" s="174"/>
    </row>
    <row r="253" spans="1:5" ht="12.45" customHeight="1">
      <c r="A253" s="172" t="s">
        <v>365</v>
      </c>
      <c r="B253" s="171" t="s">
        <v>256</v>
      </c>
      <c r="C253" s="186">
        <f>-(_xll.cw_map("BR","1140.0105")+_xll.cw_map("BR","1140.0110"))</f>
        <v>3322304</v>
      </c>
      <c r="D253" s="174"/>
      <c r="E253" s="174"/>
    </row>
    <row r="254" spans="1:5" ht="12.45" customHeight="1">
      <c r="A254" s="172" t="s">
        <v>1241</v>
      </c>
      <c r="B254" s="171" t="s">
        <v>256</v>
      </c>
      <c r="C254" s="186"/>
      <c r="D254" s="174"/>
      <c r="E254" s="174"/>
    </row>
    <row r="255" spans="1:5" ht="12.45" customHeight="1">
      <c r="A255" s="172" t="s">
        <v>366</v>
      </c>
      <c r="B255" s="171" t="s">
        <v>256</v>
      </c>
      <c r="C255" s="186">
        <f>_xll.cw_map("BR","1145.0120")+_xll.cw_map("BR","1145.0130")+_xll.cw_map("BR","1148")</f>
        <v>1438385</v>
      </c>
      <c r="D255" s="174"/>
      <c r="E255" s="174"/>
    </row>
    <row r="256" spans="1:5" ht="12.45" customHeight="1">
      <c r="A256" s="172" t="s">
        <v>367</v>
      </c>
      <c r="B256" s="171" t="s">
        <v>256</v>
      </c>
      <c r="C256" s="186"/>
      <c r="D256" s="174"/>
      <c r="E256" s="174"/>
    </row>
    <row r="257" spans="1:5" ht="12.45" customHeight="1">
      <c r="A257" s="172" t="s">
        <v>368</v>
      </c>
      <c r="B257" s="171" t="s">
        <v>256</v>
      </c>
      <c r="C257" s="186">
        <f>_xll.cw_map("BR","1150")</f>
        <v>223231</v>
      </c>
      <c r="D257" s="174"/>
      <c r="E257" s="174"/>
    </row>
    <row r="258" spans="1:5" ht="12.45" customHeight="1">
      <c r="A258" s="172" t="s">
        <v>369</v>
      </c>
      <c r="B258" s="171" t="s">
        <v>256</v>
      </c>
      <c r="C258" s="186">
        <f>_xll.cw_map("BR","1160")</f>
        <v>215647</v>
      </c>
      <c r="D258" s="174"/>
      <c r="E258" s="174"/>
    </row>
    <row r="259" spans="1:5" ht="12.45" customHeight="1">
      <c r="A259" s="172" t="s">
        <v>370</v>
      </c>
      <c r="B259" s="171" t="s">
        <v>256</v>
      </c>
      <c r="C259" s="186"/>
      <c r="D259" s="174"/>
      <c r="E259" s="174"/>
    </row>
    <row r="260" spans="1:5" ht="12.45" customHeight="1">
      <c r="A260" s="172" t="s">
        <v>371</v>
      </c>
      <c r="B260" s="174"/>
      <c r="C260" s="188"/>
      <c r="D260" s="174">
        <f>SUM(C250:C252)-C253+SUM(C254:C259)</f>
        <v>9092838</v>
      </c>
      <c r="E260" s="174"/>
    </row>
    <row r="261" spans="1:5" ht="11.25" customHeight="1">
      <c r="A261" s="252" t="s">
        <v>372</v>
      </c>
      <c r="B261" s="252"/>
      <c r="C261" s="252"/>
      <c r="D261" s="252"/>
      <c r="E261" s="252"/>
    </row>
    <row r="262" spans="1:5" ht="12.45" customHeight="1">
      <c r="A262" s="172" t="s">
        <v>362</v>
      </c>
      <c r="B262" s="171" t="s">
        <v>256</v>
      </c>
      <c r="C262" s="186">
        <f>_xll.cw_map("BR","1110.0100")+_xll.cw_map("BR","1110.0120")</f>
        <v>28262807</v>
      </c>
      <c r="D262" s="174"/>
      <c r="E262" s="174"/>
    </row>
    <row r="263" spans="1:5" ht="12.45" customHeight="1">
      <c r="A263" s="172" t="s">
        <v>363</v>
      </c>
      <c r="B263" s="171" t="s">
        <v>256</v>
      </c>
      <c r="C263" s="186"/>
      <c r="D263" s="174"/>
      <c r="E263" s="174"/>
    </row>
    <row r="264" spans="1:5" ht="12.45" customHeight="1">
      <c r="A264" s="172" t="s">
        <v>373</v>
      </c>
      <c r="B264" s="171" t="s">
        <v>256</v>
      </c>
      <c r="C264" s="186">
        <f>_xll.cw_map("BR","2510.0155")</f>
        <v>597508</v>
      </c>
      <c r="D264" s="174"/>
      <c r="E264" s="174"/>
    </row>
    <row r="265" spans="1:5" ht="12.45" customHeight="1">
      <c r="A265" s="172" t="s">
        <v>374</v>
      </c>
      <c r="B265" s="174"/>
      <c r="C265" s="188"/>
      <c r="D265" s="174">
        <f>SUM(C262:C264)</f>
        <v>28860315</v>
      </c>
      <c r="E265" s="174"/>
    </row>
    <row r="266" spans="1:5" ht="11.25" customHeight="1">
      <c r="A266" s="252" t="s">
        <v>375</v>
      </c>
      <c r="B266" s="252"/>
      <c r="C266" s="252"/>
      <c r="D266" s="252"/>
      <c r="E266" s="252"/>
    </row>
    <row r="267" spans="1:5" ht="12.45" customHeight="1">
      <c r="A267" s="172" t="s">
        <v>332</v>
      </c>
      <c r="B267" s="171" t="s">
        <v>256</v>
      </c>
      <c r="C267" s="186">
        <f>_xll.cw_map("BR","1610.0100")</f>
        <v>4168630</v>
      </c>
      <c r="D267" s="174"/>
      <c r="E267" s="174"/>
    </row>
    <row r="268" spans="1:5" ht="12.45" customHeight="1">
      <c r="A268" s="172" t="s">
        <v>333</v>
      </c>
      <c r="B268" s="171" t="s">
        <v>256</v>
      </c>
      <c r="C268" s="186">
        <f>_xll.cw_map("BR","1630.0100")</f>
        <v>619271</v>
      </c>
      <c r="D268" s="174"/>
      <c r="E268" s="174"/>
    </row>
    <row r="269" spans="1:5" ht="12.45" customHeight="1">
      <c r="A269" s="172" t="s">
        <v>334</v>
      </c>
      <c r="B269" s="171" t="s">
        <v>256</v>
      </c>
      <c r="C269" s="186">
        <f>_xll.cw_map("BR","1620")</f>
        <v>6122529</v>
      </c>
      <c r="D269" s="174"/>
      <c r="E269" s="174"/>
    </row>
    <row r="270" spans="1:5" ht="12.45" customHeight="1">
      <c r="A270" s="172" t="s">
        <v>376</v>
      </c>
      <c r="B270" s="171" t="s">
        <v>256</v>
      </c>
      <c r="C270" s="186"/>
      <c r="D270" s="174"/>
      <c r="E270" s="174"/>
    </row>
    <row r="271" spans="1:5" ht="12.45" customHeight="1">
      <c r="A271" s="172" t="s">
        <v>377</v>
      </c>
      <c r="B271" s="171" t="s">
        <v>256</v>
      </c>
      <c r="C271" s="186">
        <f>_xll.cw_map("BR","1670")</f>
        <v>2069242</v>
      </c>
      <c r="D271" s="174"/>
      <c r="E271" s="174"/>
    </row>
    <row r="272" spans="1:5" ht="12.45" customHeight="1">
      <c r="A272" s="172" t="s">
        <v>378</v>
      </c>
      <c r="B272" s="171" t="s">
        <v>256</v>
      </c>
      <c r="C272" s="186">
        <f>_xll.cw_map("BR","1640")</f>
        <v>6639417</v>
      </c>
      <c r="D272" s="174"/>
      <c r="E272" s="174"/>
    </row>
    <row r="273" spans="1:5" ht="12.45" customHeight="1">
      <c r="A273" s="172" t="s">
        <v>339</v>
      </c>
      <c r="B273" s="171" t="s">
        <v>256</v>
      </c>
      <c r="C273" s="186"/>
      <c r="D273" s="174"/>
      <c r="E273" s="174"/>
    </row>
    <row r="274" spans="1:5" ht="12.45" customHeight="1">
      <c r="A274" s="172" t="s">
        <v>340</v>
      </c>
      <c r="B274" s="171" t="s">
        <v>256</v>
      </c>
      <c r="C274" s="186">
        <f>_xll.cw_map("BR","1675")</f>
        <v>3897693</v>
      </c>
      <c r="D274" s="174"/>
      <c r="E274" s="174"/>
    </row>
    <row r="275" spans="1:5" ht="12.45" customHeight="1">
      <c r="A275" s="172" t="s">
        <v>379</v>
      </c>
      <c r="B275" s="174"/>
      <c r="C275" s="188"/>
      <c r="D275" s="174">
        <f>SUM(C267:C274)</f>
        <v>23516782</v>
      </c>
      <c r="E275" s="174"/>
    </row>
    <row r="276" spans="1:5" ht="12.65" customHeight="1">
      <c r="A276" s="172" t="s">
        <v>380</v>
      </c>
      <c r="B276" s="171" t="s">
        <v>256</v>
      </c>
      <c r="C276" s="186">
        <f>-_xll.cw_map("BR","1680")</f>
        <v>13156260</v>
      </c>
      <c r="D276" s="174"/>
      <c r="E276" s="174"/>
    </row>
    <row r="277" spans="1:5" ht="12.65" customHeight="1">
      <c r="A277" s="172" t="s">
        <v>381</v>
      </c>
      <c r="B277" s="174"/>
      <c r="C277" s="188"/>
      <c r="D277" s="174">
        <f>D275-C276</f>
        <v>10360522</v>
      </c>
      <c r="E277" s="174"/>
    </row>
    <row r="278" spans="1:5" ht="12.65" customHeight="1">
      <c r="A278" s="252" t="s">
        <v>382</v>
      </c>
      <c r="B278" s="252"/>
      <c r="C278" s="252"/>
      <c r="D278" s="252"/>
      <c r="E278" s="252"/>
    </row>
    <row r="279" spans="1:5" ht="12.65" customHeight="1">
      <c r="A279" s="172" t="s">
        <v>383</v>
      </c>
      <c r="B279" s="171" t="s">
        <v>256</v>
      </c>
      <c r="C279" s="186"/>
      <c r="D279" s="174"/>
      <c r="E279" s="174"/>
    </row>
    <row r="280" spans="1:5" ht="12.65" customHeight="1">
      <c r="A280" s="172" t="s">
        <v>384</v>
      </c>
      <c r="B280" s="171" t="s">
        <v>256</v>
      </c>
      <c r="C280" s="186"/>
      <c r="D280" s="174"/>
      <c r="E280" s="174"/>
    </row>
    <row r="281" spans="1:5" ht="12.65" customHeight="1">
      <c r="A281" s="172" t="s">
        <v>385</v>
      </c>
      <c r="B281" s="171" t="s">
        <v>256</v>
      </c>
      <c r="C281" s="186"/>
      <c r="D281" s="174"/>
      <c r="E281" s="174"/>
    </row>
    <row r="282" spans="1:5" ht="12.65" customHeight="1">
      <c r="A282" s="172" t="s">
        <v>373</v>
      </c>
      <c r="B282" s="171" t="s">
        <v>256</v>
      </c>
      <c r="C282" s="186">
        <f>_xll.cw_map("BR","1800")</f>
        <v>902769</v>
      </c>
      <c r="D282" s="174"/>
      <c r="E282" s="174"/>
    </row>
    <row r="283" spans="1:5" ht="12.65" customHeight="1">
      <c r="A283" s="172" t="s">
        <v>386</v>
      </c>
      <c r="B283" s="174"/>
      <c r="C283" s="188"/>
      <c r="D283" s="174">
        <f>C279-C280+C281+C282</f>
        <v>902769</v>
      </c>
      <c r="E283" s="174"/>
    </row>
    <row r="284" spans="1:5" ht="12.65" customHeight="1">
      <c r="A284" s="172"/>
      <c r="B284" s="174"/>
      <c r="C284" s="188"/>
      <c r="D284" s="174"/>
      <c r="E284" s="174"/>
    </row>
    <row r="285" spans="1:5" ht="12.65" customHeight="1">
      <c r="A285" s="252" t="s">
        <v>387</v>
      </c>
      <c r="B285" s="252"/>
      <c r="C285" s="252"/>
      <c r="D285" s="252"/>
      <c r="E285" s="252"/>
    </row>
    <row r="286" spans="1:5" ht="12.65" customHeight="1">
      <c r="A286" s="172" t="s">
        <v>388</v>
      </c>
      <c r="B286" s="171" t="s">
        <v>256</v>
      </c>
      <c r="C286" s="186"/>
      <c r="D286" s="174"/>
      <c r="E286" s="174"/>
    </row>
    <row r="287" spans="1:5" ht="12.65" customHeight="1">
      <c r="A287" s="172" t="s">
        <v>389</v>
      </c>
      <c r="B287" s="171" t="s">
        <v>256</v>
      </c>
      <c r="C287" s="186"/>
      <c r="D287" s="174"/>
      <c r="E287" s="174"/>
    </row>
    <row r="288" spans="1:5" ht="12.65" customHeight="1">
      <c r="A288" s="172" t="s">
        <v>390</v>
      </c>
      <c r="B288" s="171" t="s">
        <v>256</v>
      </c>
      <c r="C288" s="186"/>
      <c r="D288" s="174"/>
      <c r="E288" s="174"/>
    </row>
    <row r="289" spans="1:5" ht="12.65" customHeight="1">
      <c r="A289" s="172" t="s">
        <v>391</v>
      </c>
      <c r="B289" s="171" t="s">
        <v>256</v>
      </c>
      <c r="C289" s="186"/>
      <c r="D289" s="174"/>
      <c r="E289" s="174"/>
    </row>
    <row r="290" spans="1:5" ht="12.65" customHeight="1">
      <c r="A290" s="172" t="s">
        <v>392</v>
      </c>
      <c r="B290" s="174"/>
      <c r="C290" s="188"/>
      <c r="D290" s="174">
        <f>SUM(C286:C289)</f>
        <v>0</v>
      </c>
      <c r="E290" s="174"/>
    </row>
    <row r="291" spans="1:5" ht="12.65" customHeight="1">
      <c r="A291" s="172"/>
      <c r="B291" s="174"/>
      <c r="C291" s="188"/>
      <c r="D291" s="174"/>
      <c r="E291" s="174"/>
    </row>
    <row r="292" spans="1:5" ht="12.65" customHeight="1">
      <c r="A292" s="172" t="s">
        <v>393</v>
      </c>
      <c r="B292" s="174"/>
      <c r="C292" s="188"/>
      <c r="D292" s="174">
        <f>D260+D265+D277+D283+D290</f>
        <v>49216444</v>
      </c>
      <c r="E292" s="174"/>
    </row>
    <row r="293" spans="1:5" ht="12.65" customHeight="1">
      <c r="A293" s="172"/>
      <c r="B293" s="172"/>
      <c r="C293" s="188"/>
      <c r="D293" s="174"/>
      <c r="E293" s="174"/>
    </row>
    <row r="294" spans="1:5" ht="12.65" customHeight="1">
      <c r="A294" s="172"/>
      <c r="B294" s="172"/>
      <c r="C294" s="188"/>
      <c r="D294" s="174"/>
      <c r="E294" s="174"/>
    </row>
    <row r="295" spans="1:5" ht="12.65" customHeight="1">
      <c r="A295" s="172"/>
      <c r="B295" s="172"/>
      <c r="C295" s="188"/>
      <c r="D295" s="174"/>
      <c r="E295" s="174"/>
    </row>
    <row r="296" spans="1:5" ht="12.65" customHeight="1">
      <c r="A296" s="172"/>
      <c r="B296" s="172"/>
      <c r="C296" s="188"/>
      <c r="D296" s="174"/>
      <c r="E296" s="174"/>
    </row>
    <row r="297" spans="1:5" ht="12.65" customHeight="1">
      <c r="A297" s="172"/>
      <c r="B297" s="172"/>
      <c r="C297" s="188"/>
      <c r="D297" s="174"/>
      <c r="E297" s="174"/>
    </row>
    <row r="298" spans="1:5" ht="12.65" customHeight="1">
      <c r="A298" s="172"/>
      <c r="B298" s="172"/>
      <c r="C298" s="188"/>
      <c r="D298" s="174"/>
      <c r="E298" s="174"/>
    </row>
    <row r="299" spans="1:5" ht="12.65" customHeight="1">
      <c r="A299" s="172"/>
      <c r="B299" s="172"/>
      <c r="C299" s="188"/>
      <c r="D299" s="174"/>
      <c r="E299" s="174"/>
    </row>
    <row r="300" spans="1:5" ht="12.65" customHeight="1">
      <c r="A300" s="172"/>
      <c r="B300" s="172"/>
      <c r="C300" s="188"/>
      <c r="D300" s="174"/>
      <c r="E300" s="174"/>
    </row>
    <row r="301" spans="1:5" ht="20.25" customHeight="1">
      <c r="A301" s="172"/>
      <c r="B301" s="172"/>
      <c r="C301" s="188"/>
      <c r="D301" s="174"/>
      <c r="E301" s="174"/>
    </row>
    <row r="302" spans="1:5" ht="12.65" customHeight="1">
      <c r="A302" s="205" t="s">
        <v>394</v>
      </c>
      <c r="B302" s="205"/>
      <c r="C302" s="205"/>
      <c r="D302" s="205"/>
      <c r="E302" s="205"/>
    </row>
    <row r="303" spans="1:5" ht="14.25" customHeight="1">
      <c r="A303" s="252" t="s">
        <v>395</v>
      </c>
      <c r="B303" s="252"/>
      <c r="C303" s="252"/>
      <c r="D303" s="252"/>
      <c r="E303" s="252"/>
    </row>
    <row r="304" spans="1:5" ht="12.65" customHeight="1">
      <c r="A304" s="172" t="s">
        <v>396</v>
      </c>
      <c r="B304" s="171" t="s">
        <v>256</v>
      </c>
      <c r="C304" s="186">
        <v>0</v>
      </c>
      <c r="D304" s="174"/>
      <c r="E304" s="174"/>
    </row>
    <row r="305" spans="1:5" ht="12.65" customHeight="1">
      <c r="A305" s="172" t="s">
        <v>397</v>
      </c>
      <c r="B305" s="171" t="s">
        <v>256</v>
      </c>
      <c r="C305" s="186">
        <v>1515397</v>
      </c>
      <c r="D305" s="174"/>
      <c r="E305" s="174"/>
    </row>
    <row r="306" spans="1:5" ht="12.65" customHeight="1">
      <c r="A306" s="172" t="s">
        <v>398</v>
      </c>
      <c r="B306" s="171" t="s">
        <v>256</v>
      </c>
      <c r="C306" s="186">
        <f>-(_xll.cw_map("BR","2125.0135")+_xll.cw_map("BR","2170.0110.01"))</f>
        <v>990534</v>
      </c>
      <c r="D306" s="174"/>
      <c r="E306" s="174"/>
    </row>
    <row r="307" spans="1:5" ht="12.65" customHeight="1">
      <c r="A307" s="172" t="s">
        <v>399</v>
      </c>
      <c r="B307" s="171" t="s">
        <v>256</v>
      </c>
      <c r="C307" s="186">
        <f>-_xll.cw_map("BR","2170.0120")</f>
        <v>98384</v>
      </c>
      <c r="D307" s="174"/>
      <c r="E307" s="174"/>
    </row>
    <row r="308" spans="1:5" ht="12.65" customHeight="1">
      <c r="A308" s="172" t="s">
        <v>400</v>
      </c>
      <c r="B308" s="171" t="s">
        <v>256</v>
      </c>
      <c r="C308" s="186"/>
      <c r="D308" s="174"/>
      <c r="E308" s="174"/>
    </row>
    <row r="309" spans="1:5" ht="12.65" customHeight="1">
      <c r="A309" s="172" t="s">
        <v>1242</v>
      </c>
      <c r="B309" s="171" t="s">
        <v>256</v>
      </c>
      <c r="C309" s="186"/>
      <c r="D309" s="174"/>
      <c r="E309" s="174"/>
    </row>
    <row r="310" spans="1:5" ht="12.65" customHeight="1">
      <c r="A310" s="172" t="s">
        <v>401</v>
      </c>
      <c r="B310" s="171" t="s">
        <v>256</v>
      </c>
      <c r="C310" s="186">
        <f>-_xll.cw_map("BR","2185")</f>
        <v>3355686</v>
      </c>
      <c r="D310" s="174"/>
      <c r="E310" s="174"/>
    </row>
    <row r="311" spans="1:5" ht="12.65" customHeight="1">
      <c r="A311" s="172" t="s">
        <v>402</v>
      </c>
      <c r="B311" s="171" t="s">
        <v>256</v>
      </c>
      <c r="C311" s="186"/>
      <c r="D311" s="174"/>
      <c r="E311" s="174"/>
    </row>
    <row r="312" spans="1:5" ht="12.65" customHeight="1">
      <c r="A312" s="172" t="s">
        <v>403</v>
      </c>
      <c r="B312" s="171" t="s">
        <v>256</v>
      </c>
      <c r="C312" s="186"/>
      <c r="D312" s="174"/>
      <c r="E312" s="174"/>
    </row>
    <row r="313" spans="1:5" ht="12.65" customHeight="1">
      <c r="A313" s="172" t="s">
        <v>404</v>
      </c>
      <c r="B313" s="171" t="s">
        <v>256</v>
      </c>
      <c r="C313" s="186">
        <f>-(_xll.cw_map("BR","2125.0100")+_xll.cw_map("BR","2125.0130"))</f>
        <v>624951</v>
      </c>
      <c r="D313" s="174"/>
      <c r="E313" s="174"/>
    </row>
    <row r="314" spans="1:5" ht="12.65" customHeight="1">
      <c r="A314" s="172" t="s">
        <v>405</v>
      </c>
      <c r="B314" s="174"/>
      <c r="C314" s="188"/>
      <c r="D314" s="174">
        <f>SUM(C304:C313)</f>
        <v>6584952</v>
      </c>
      <c r="E314" s="174"/>
    </row>
    <row r="315" spans="1:5" ht="12.65" customHeight="1">
      <c r="A315" s="252" t="s">
        <v>406</v>
      </c>
      <c r="B315" s="252"/>
      <c r="C315" s="252"/>
      <c r="D315" s="252"/>
      <c r="E315" s="252"/>
    </row>
    <row r="316" spans="1:5" ht="12.65" customHeight="1">
      <c r="A316" s="172" t="s">
        <v>407</v>
      </c>
      <c r="B316" s="171" t="s">
        <v>256</v>
      </c>
      <c r="C316" s="186"/>
      <c r="D316" s="174"/>
      <c r="E316" s="174"/>
    </row>
    <row r="317" spans="1:5" ht="12.65" customHeight="1">
      <c r="A317" s="172" t="s">
        <v>408</v>
      </c>
      <c r="B317" s="171" t="s">
        <v>256</v>
      </c>
      <c r="C317" s="186"/>
      <c r="D317" s="174"/>
      <c r="E317" s="174"/>
    </row>
    <row r="318" spans="1:5" ht="12.65" customHeight="1">
      <c r="A318" s="172" t="s">
        <v>409</v>
      </c>
      <c r="B318" s="171" t="s">
        <v>256</v>
      </c>
      <c r="C318" s="186"/>
      <c r="D318" s="174"/>
      <c r="E318" s="174"/>
    </row>
    <row r="319" spans="1:5" ht="12.65" customHeight="1">
      <c r="A319" s="172" t="s">
        <v>410</v>
      </c>
      <c r="B319" s="174"/>
      <c r="C319" s="188"/>
      <c r="D319" s="174">
        <f>SUM(C316:C318)</f>
        <v>0</v>
      </c>
      <c r="E319" s="174"/>
    </row>
    <row r="320" spans="1:5" ht="12.65" customHeight="1">
      <c r="A320" s="252" t="s">
        <v>411</v>
      </c>
      <c r="B320" s="252"/>
      <c r="C320" s="252"/>
      <c r="D320" s="252"/>
      <c r="E320" s="252"/>
    </row>
    <row r="321" spans="1:5" ht="12.65" customHeight="1">
      <c r="A321" s="172" t="s">
        <v>412</v>
      </c>
      <c r="B321" s="171" t="s">
        <v>256</v>
      </c>
      <c r="C321" s="186"/>
      <c r="D321" s="174"/>
      <c r="E321" s="174"/>
    </row>
    <row r="322" spans="1:5" ht="12.65" customHeight="1">
      <c r="A322" s="172" t="s">
        <v>413</v>
      </c>
      <c r="B322" s="171" t="s">
        <v>256</v>
      </c>
      <c r="C322" s="186"/>
      <c r="D322" s="174"/>
      <c r="E322" s="174"/>
    </row>
    <row r="323" spans="1:5" ht="12.65" customHeight="1">
      <c r="A323" s="172" t="s">
        <v>414</v>
      </c>
      <c r="B323" s="171" t="s">
        <v>256</v>
      </c>
      <c r="C323" s="186"/>
      <c r="D323" s="174"/>
      <c r="E323" s="174"/>
    </row>
    <row r="324" spans="1:5" ht="12.65" customHeight="1">
      <c r="A324" s="170" t="s">
        <v>415</v>
      </c>
      <c r="B324" s="171" t="s">
        <v>256</v>
      </c>
      <c r="C324" s="186">
        <f>-_xll.cw_map("BR","2510.0145")</f>
        <v>498397</v>
      </c>
      <c r="D324" s="174"/>
      <c r="E324" s="174"/>
    </row>
    <row r="325" spans="1:5" ht="12.65" customHeight="1">
      <c r="A325" s="172" t="s">
        <v>416</v>
      </c>
      <c r="B325" s="171" t="s">
        <v>256</v>
      </c>
      <c r="C325" s="186">
        <f>-_xll.cw_map("BR","2510.0105")</f>
        <v>25240481</v>
      </c>
      <c r="D325" s="174"/>
      <c r="E325" s="174"/>
    </row>
    <row r="326" spans="1:5" ht="12.65" customHeight="1">
      <c r="A326" s="170" t="s">
        <v>417</v>
      </c>
      <c r="B326" s="171" t="s">
        <v>256</v>
      </c>
      <c r="C326" s="186"/>
      <c r="D326" s="174"/>
      <c r="E326" s="174"/>
    </row>
    <row r="327" spans="1:5" ht="12.65" customHeight="1">
      <c r="A327" s="172" t="s">
        <v>418</v>
      </c>
      <c r="B327" s="171" t="s">
        <v>256</v>
      </c>
      <c r="C327" s="186">
        <f>-(_xll.cw_map("BR","2170.0110.03")+_xll.cw_map("BR","2520.0120"))</f>
        <v>609891</v>
      </c>
      <c r="D327" s="174"/>
      <c r="E327" s="174"/>
    </row>
    <row r="328" spans="1:5" ht="19.5" customHeight="1">
      <c r="A328" s="172" t="s">
        <v>203</v>
      </c>
      <c r="B328" s="174"/>
      <c r="C328" s="188"/>
      <c r="D328" s="174">
        <f>SUM(C321:C327)</f>
        <v>26348769</v>
      </c>
      <c r="E328" s="174"/>
    </row>
    <row r="329" spans="1:5" ht="12.65" customHeight="1">
      <c r="A329" s="172" t="s">
        <v>419</v>
      </c>
      <c r="B329" s="174"/>
      <c r="C329" s="188"/>
      <c r="D329" s="174">
        <f>C313</f>
        <v>624951</v>
      </c>
      <c r="E329" s="174"/>
    </row>
    <row r="330" spans="1:5" ht="12.65" customHeight="1">
      <c r="A330" s="172" t="s">
        <v>420</v>
      </c>
      <c r="B330" s="174"/>
      <c r="C330" s="188"/>
      <c r="D330" s="174">
        <f>D328-D329</f>
        <v>25723818</v>
      </c>
      <c r="E330" s="174"/>
    </row>
    <row r="331" spans="1:5" ht="12.65" customHeight="1">
      <c r="A331" s="172"/>
      <c r="B331" s="174"/>
      <c r="C331" s="188"/>
      <c r="D331" s="174"/>
      <c r="E331" s="174"/>
    </row>
    <row r="332" spans="1:5" ht="12.65" customHeight="1">
      <c r="A332" s="172" t="s">
        <v>421</v>
      </c>
      <c r="B332" s="171" t="s">
        <v>256</v>
      </c>
      <c r="C332" s="218">
        <f>-_xll.cw_map("BR","3100")</f>
        <v>9238447</v>
      </c>
      <c r="D332" s="174"/>
      <c r="E332" s="174"/>
    </row>
    <row r="333" spans="1:5" ht="12.65" customHeight="1">
      <c r="A333" s="172"/>
      <c r="B333" s="171"/>
      <c r="C333" s="224"/>
      <c r="D333" s="174"/>
      <c r="E333" s="174"/>
    </row>
    <row r="334" spans="1:5" ht="12.65" customHeight="1">
      <c r="A334" s="172" t="s">
        <v>1142</v>
      </c>
      <c r="B334" s="171" t="s">
        <v>256</v>
      </c>
      <c r="C334" s="218"/>
      <c r="D334" s="174"/>
      <c r="E334" s="174"/>
    </row>
    <row r="335" spans="1:5" ht="12.65" customHeight="1">
      <c r="A335" s="172" t="s">
        <v>1143</v>
      </c>
      <c r="B335" s="171" t="s">
        <v>256</v>
      </c>
      <c r="C335" s="218"/>
      <c r="D335" s="174"/>
      <c r="E335" s="174"/>
    </row>
    <row r="336" spans="1:5" ht="12.65" customHeight="1">
      <c r="A336" s="172" t="s">
        <v>423</v>
      </c>
      <c r="B336" s="171" t="s">
        <v>256</v>
      </c>
      <c r="C336" s="218"/>
      <c r="D336" s="174"/>
      <c r="E336" s="174"/>
    </row>
    <row r="337" spans="1:5" ht="12.65" customHeight="1">
      <c r="A337" s="172" t="s">
        <v>422</v>
      </c>
      <c r="B337" s="171" t="s">
        <v>256</v>
      </c>
      <c r="C337" s="186"/>
      <c r="D337" s="174"/>
      <c r="E337" s="174"/>
    </row>
    <row r="338" spans="1:5" ht="12.65" customHeight="1">
      <c r="A338" s="172" t="s">
        <v>1253</v>
      </c>
      <c r="B338" s="171" t="s">
        <v>256</v>
      </c>
      <c r="C338" s="186"/>
      <c r="D338" s="174"/>
      <c r="E338" s="174"/>
    </row>
    <row r="339" spans="1:5" ht="12.65" customHeight="1">
      <c r="A339" s="172" t="s">
        <v>424</v>
      </c>
      <c r="B339" s="174"/>
      <c r="C339" s="188"/>
      <c r="D339" s="174">
        <f>D314+D319+D330+C332+C336+C337</f>
        <v>41547217</v>
      </c>
      <c r="E339" s="174"/>
    </row>
    <row r="340" spans="1:5" ht="12.65" customHeight="1">
      <c r="A340" s="172"/>
      <c r="B340" s="174"/>
      <c r="C340" s="188"/>
      <c r="D340" s="174"/>
      <c r="E340" s="174"/>
    </row>
    <row r="341" spans="1:5" ht="12.65" customHeight="1">
      <c r="A341" s="172" t="s">
        <v>425</v>
      </c>
      <c r="B341" s="174"/>
      <c r="C341" s="188"/>
      <c r="D341" s="174">
        <f>D292</f>
        <v>49216444</v>
      </c>
      <c r="E341" s="174"/>
    </row>
    <row r="342" spans="1:5" ht="12.65" customHeight="1">
      <c r="A342" s="172"/>
      <c r="B342" s="172"/>
      <c r="C342" s="188"/>
      <c r="D342" s="174"/>
      <c r="E342" s="174"/>
    </row>
    <row r="343" spans="1:5" ht="12.65" customHeight="1">
      <c r="A343" s="172"/>
      <c r="B343" s="172"/>
      <c r="C343" s="188"/>
      <c r="D343" s="174"/>
      <c r="E343" s="174"/>
    </row>
    <row r="344" spans="1:5" ht="12.65" customHeight="1">
      <c r="A344" s="172"/>
      <c r="B344" s="172"/>
      <c r="C344" s="188"/>
      <c r="D344" s="174"/>
      <c r="E344" s="174"/>
    </row>
    <row r="345" spans="1:5" ht="12.65" customHeight="1">
      <c r="A345" s="172"/>
      <c r="B345" s="172"/>
      <c r="C345" s="188"/>
      <c r="D345" s="174"/>
      <c r="E345" s="174"/>
    </row>
    <row r="346" spans="1:5" ht="12.65" customHeight="1">
      <c r="A346" s="172"/>
      <c r="B346" s="172"/>
      <c r="C346" s="188"/>
      <c r="D346" s="174"/>
      <c r="E346" s="174"/>
    </row>
    <row r="347" spans="1:5" ht="12.65" customHeight="1">
      <c r="A347" s="172"/>
      <c r="B347" s="172"/>
      <c r="C347" s="188"/>
      <c r="D347" s="174"/>
      <c r="E347" s="174"/>
    </row>
    <row r="348" spans="1:5" ht="12.65" customHeight="1">
      <c r="A348" s="172"/>
      <c r="B348" s="172"/>
      <c r="C348" s="188"/>
      <c r="D348" s="174"/>
      <c r="E348" s="174"/>
    </row>
    <row r="349" spans="1:5" ht="12.65" customHeight="1">
      <c r="A349" s="172"/>
      <c r="B349" s="172"/>
      <c r="C349" s="188"/>
      <c r="D349" s="174"/>
      <c r="E349" s="174"/>
    </row>
    <row r="350" spans="1:5" ht="12.65" customHeight="1">
      <c r="A350" s="172"/>
      <c r="B350" s="172"/>
      <c r="C350" s="188"/>
      <c r="D350" s="174"/>
      <c r="E350" s="174"/>
    </row>
    <row r="351" spans="1:5" ht="12.65" customHeight="1">
      <c r="A351" s="172"/>
      <c r="B351" s="172"/>
      <c r="C351" s="188"/>
      <c r="D351" s="174"/>
      <c r="E351" s="174"/>
    </row>
    <row r="352" spans="1:5" ht="12.65" customHeight="1">
      <c r="A352" s="172"/>
      <c r="B352" s="172"/>
      <c r="C352" s="188"/>
      <c r="D352" s="174"/>
      <c r="E352" s="174"/>
    </row>
    <row r="353" spans="1:5" ht="12.65" customHeight="1">
      <c r="A353" s="172"/>
      <c r="B353" s="172"/>
      <c r="C353" s="188"/>
      <c r="D353" s="174"/>
      <c r="E353" s="174"/>
    </row>
    <row r="354" spans="1:5" ht="12.65" customHeight="1">
      <c r="A354" s="172"/>
      <c r="B354" s="172"/>
      <c r="C354" s="188"/>
      <c r="D354" s="174"/>
      <c r="E354" s="174"/>
    </row>
    <row r="355" spans="1:5" ht="12.65" customHeight="1">
      <c r="A355" s="172"/>
      <c r="B355" s="172"/>
      <c r="C355" s="188"/>
      <c r="D355" s="174"/>
      <c r="E355" s="174"/>
    </row>
    <row r="356" spans="1:5" ht="20.25" customHeight="1">
      <c r="A356" s="172"/>
      <c r="B356" s="172"/>
      <c r="C356" s="188"/>
      <c r="D356" s="174"/>
      <c r="E356" s="174"/>
    </row>
    <row r="357" spans="1:5" ht="12.65" customHeight="1">
      <c r="A357" s="205" t="s">
        <v>426</v>
      </c>
      <c r="B357" s="205"/>
      <c r="C357" s="205"/>
      <c r="D357" s="205"/>
      <c r="E357" s="205"/>
    </row>
    <row r="358" spans="1:5" ht="12.65" customHeight="1">
      <c r="A358" s="252" t="s">
        <v>427</v>
      </c>
      <c r="B358" s="252"/>
      <c r="C358" s="252"/>
      <c r="D358" s="252"/>
      <c r="E358" s="252"/>
    </row>
    <row r="359" spans="1:5" ht="12.65" customHeight="1">
      <c r="A359" s="172" t="s">
        <v>428</v>
      </c>
      <c r="B359" s="171" t="s">
        <v>256</v>
      </c>
      <c r="C359" s="186">
        <f>-_xll.cw_map("BR","4095.0100.01")</f>
        <v>8859420</v>
      </c>
      <c r="D359" s="174"/>
      <c r="E359" s="174"/>
    </row>
    <row r="360" spans="1:5" ht="12.65" customHeight="1">
      <c r="A360" s="172" t="s">
        <v>429</v>
      </c>
      <c r="B360" s="171" t="s">
        <v>256</v>
      </c>
      <c r="C360" s="186">
        <f>-(_xll.cw_map("BR","4095.0100.02")+_xll.cw_map("BR","4095.0100.03")+_xll.cw_map("BR","4095.0100.04")+_xll.cw_map("BR","4095.0100.05"))</f>
        <v>28536448</v>
      </c>
      <c r="D360" s="174"/>
      <c r="E360" s="174"/>
    </row>
    <row r="361" spans="1:5" ht="12.65" customHeight="1">
      <c r="A361" s="172" t="s">
        <v>430</v>
      </c>
      <c r="B361" s="174"/>
      <c r="C361" s="188"/>
      <c r="D361" s="174">
        <f>SUM(C359:C360)</f>
        <v>37395868</v>
      </c>
      <c r="E361" s="174"/>
    </row>
    <row r="362" spans="1:5" ht="12.65" customHeight="1">
      <c r="A362" s="252" t="s">
        <v>431</v>
      </c>
      <c r="B362" s="252"/>
      <c r="C362" s="252"/>
      <c r="D362" s="252"/>
      <c r="E362" s="252"/>
    </row>
    <row r="363" spans="1:5" ht="12.65" customHeight="1">
      <c r="A363" s="172" t="s">
        <v>1255</v>
      </c>
      <c r="B363" s="252"/>
      <c r="C363" s="186">
        <f>_xll.cw_map("BR","4095.0300.01")</f>
        <v>-1201071</v>
      </c>
      <c r="D363" s="174"/>
      <c r="E363" s="252"/>
    </row>
    <row r="364" spans="1:5" ht="12.65" customHeight="1">
      <c r="A364" s="172" t="s">
        <v>432</v>
      </c>
      <c r="B364" s="171" t="s">
        <v>256</v>
      </c>
      <c r="C364" s="186">
        <f>_xll.cw_map("BR","4095.0200")</f>
        <v>15699427</v>
      </c>
      <c r="D364" s="174"/>
      <c r="E364" s="174"/>
    </row>
    <row r="365" spans="1:5" ht="12.65" customHeight="1">
      <c r="A365" s="172" t="s">
        <v>433</v>
      </c>
      <c r="B365" s="171" t="s">
        <v>256</v>
      </c>
      <c r="C365" s="186">
        <f>_xll.cw_map("BR","4095.0400.01")</f>
        <v>577285</v>
      </c>
      <c r="D365" s="174"/>
      <c r="E365" s="174"/>
    </row>
    <row r="366" spans="1:5" ht="12.65" customHeight="1">
      <c r="A366" s="172" t="s">
        <v>434</v>
      </c>
      <c r="B366" s="171" t="s">
        <v>256</v>
      </c>
      <c r="C366" s="186">
        <v>90425</v>
      </c>
      <c r="D366" s="174"/>
      <c r="E366" s="174"/>
    </row>
    <row r="367" spans="1:5" ht="12.65" customHeight="1">
      <c r="A367" s="172" t="s">
        <v>359</v>
      </c>
      <c r="B367" s="174"/>
      <c r="C367" s="188"/>
      <c r="D367" s="174">
        <f>SUM(C363:C366)</f>
        <v>15166066</v>
      </c>
      <c r="E367" s="174"/>
    </row>
    <row r="368" spans="1:5" ht="12.65" customHeight="1">
      <c r="A368" s="172" t="s">
        <v>435</v>
      </c>
      <c r="B368" s="174"/>
      <c r="C368" s="188"/>
      <c r="D368" s="174">
        <f>D361-D367</f>
        <v>22229802</v>
      </c>
      <c r="E368" s="174"/>
    </row>
    <row r="369" spans="1:5" ht="12.65" customHeight="1">
      <c r="A369" s="252" t="s">
        <v>436</v>
      </c>
      <c r="B369" s="252"/>
      <c r="C369" s="252"/>
      <c r="D369" s="252"/>
      <c r="E369" s="252"/>
    </row>
    <row r="370" spans="1:5" ht="12.65" customHeight="1">
      <c r="A370" s="172" t="s">
        <v>437</v>
      </c>
      <c r="B370" s="171" t="s">
        <v>256</v>
      </c>
      <c r="C370" s="186">
        <f>-_xll.cw_map("BR","4800")</f>
        <v>669852</v>
      </c>
      <c r="D370" s="174"/>
      <c r="E370" s="174"/>
    </row>
    <row r="371" spans="1:5" ht="12.65" customHeight="1">
      <c r="A371" s="172" t="s">
        <v>438</v>
      </c>
      <c r="B371" s="171" t="s">
        <v>256</v>
      </c>
      <c r="C371" s="186">
        <f>-_xll.cw_map("BR","6700.0120")</f>
        <v>1820728</v>
      </c>
      <c r="D371" s="174"/>
      <c r="E371" s="174"/>
    </row>
    <row r="372" spans="1:5" ht="12.65" customHeight="1">
      <c r="A372" s="172" t="s">
        <v>439</v>
      </c>
      <c r="B372" s="174"/>
      <c r="C372" s="188"/>
      <c r="D372" s="174">
        <f>SUM(C370:C371)</f>
        <v>2490580</v>
      </c>
      <c r="E372" s="174"/>
    </row>
    <row r="373" spans="1:5" ht="12.65" customHeight="1">
      <c r="A373" s="172" t="s">
        <v>440</v>
      </c>
      <c r="B373" s="174"/>
      <c r="C373" s="188"/>
      <c r="D373" s="174">
        <f>D368+D372</f>
        <v>24720382</v>
      </c>
      <c r="E373" s="174"/>
    </row>
    <row r="374" spans="1:5" ht="12.65" customHeight="1">
      <c r="A374" s="172"/>
      <c r="B374" s="174"/>
      <c r="C374" s="188"/>
      <c r="D374" s="174"/>
      <c r="E374" s="174"/>
    </row>
    <row r="375" spans="1:5" ht="12.65" customHeight="1">
      <c r="A375" s="172"/>
      <c r="B375" s="174"/>
      <c r="C375" s="188"/>
      <c r="D375" s="174"/>
      <c r="E375" s="174"/>
    </row>
    <row r="376" spans="1:5" ht="12.65" customHeight="1">
      <c r="A376" s="172"/>
      <c r="B376" s="174"/>
      <c r="C376" s="188"/>
      <c r="D376" s="174"/>
      <c r="E376" s="174"/>
    </row>
    <row r="377" spans="1:5" ht="12.65" customHeight="1">
      <c r="A377" s="252" t="s">
        <v>441</v>
      </c>
      <c r="B377" s="252"/>
      <c r="C377" s="252"/>
      <c r="D377" s="252"/>
      <c r="E377" s="252"/>
    </row>
    <row r="378" spans="1:5" ht="12.65" customHeight="1">
      <c r="A378" s="172" t="s">
        <v>442</v>
      </c>
      <c r="B378" s="171" t="s">
        <v>256</v>
      </c>
      <c r="C378" s="186">
        <f>_xll.cw_map("BR","5095.0100.01")</f>
        <v>15116551</v>
      </c>
      <c r="D378" s="174"/>
      <c r="E378" s="174"/>
    </row>
    <row r="379" spans="1:5" ht="12.65" customHeight="1">
      <c r="A379" s="172" t="s">
        <v>3</v>
      </c>
      <c r="B379" s="171" t="s">
        <v>256</v>
      </c>
      <c r="C379" s="186">
        <f>_xll.cw_map("BR","5095.0110")</f>
        <v>4832061</v>
      </c>
      <c r="D379" s="174"/>
      <c r="E379" s="174"/>
    </row>
    <row r="380" spans="1:5" ht="12.65" customHeight="1">
      <c r="A380" s="172" t="s">
        <v>236</v>
      </c>
      <c r="B380" s="171" t="s">
        <v>256</v>
      </c>
      <c r="C380" s="186">
        <f>_xll.cw_map("BR","5095.0140")</f>
        <v>607179</v>
      </c>
      <c r="D380" s="174"/>
      <c r="E380" s="174"/>
    </row>
    <row r="381" spans="1:5" ht="12.65" customHeight="1">
      <c r="A381" s="172" t="s">
        <v>443</v>
      </c>
      <c r="B381" s="171" t="s">
        <v>256</v>
      </c>
      <c r="C381" s="186">
        <f>_xll.cw_map("BR","5095.0135")</f>
        <v>2099657</v>
      </c>
      <c r="D381" s="174"/>
      <c r="E381" s="174"/>
    </row>
    <row r="382" spans="1:5" ht="12.65" customHeight="1">
      <c r="A382" s="172" t="s">
        <v>444</v>
      </c>
      <c r="B382" s="171" t="s">
        <v>256</v>
      </c>
      <c r="C382" s="186">
        <f>_xll.cw_map("BR","5095.0175")</f>
        <v>208795</v>
      </c>
      <c r="D382" s="174"/>
      <c r="E382" s="174"/>
    </row>
    <row r="383" spans="1:5" ht="12.65" customHeight="1">
      <c r="A383" s="172" t="s">
        <v>445</v>
      </c>
      <c r="B383" s="171" t="s">
        <v>256</v>
      </c>
      <c r="C383" s="186">
        <f>_xll.cw_map("BR","5095.0180")</f>
        <v>2694744</v>
      </c>
      <c r="D383" s="174"/>
      <c r="E383" s="174"/>
    </row>
    <row r="384" spans="1:5" ht="12.65" customHeight="1">
      <c r="A384" s="172" t="s">
        <v>6</v>
      </c>
      <c r="B384" s="171" t="s">
        <v>256</v>
      </c>
      <c r="C384" s="186">
        <f>_xll.cw_map("BR","6100")</f>
        <v>660344</v>
      </c>
      <c r="D384" s="174"/>
      <c r="E384" s="174"/>
    </row>
    <row r="385" spans="1:6" ht="12.65" customHeight="1">
      <c r="A385" s="172" t="s">
        <v>446</v>
      </c>
      <c r="B385" s="171" t="s">
        <v>256</v>
      </c>
      <c r="C385" s="186">
        <f>_xll.cw_map("BR","5095.0190")</f>
        <v>395848</v>
      </c>
      <c r="D385" s="174"/>
      <c r="E385" s="174"/>
    </row>
    <row r="386" spans="1:6" ht="12.65" customHeight="1">
      <c r="A386" s="172" t="s">
        <v>447</v>
      </c>
      <c r="B386" s="171" t="s">
        <v>256</v>
      </c>
      <c r="C386" s="186">
        <f>_xll.cw_map("BR","5095.0265")</f>
        <v>282367</v>
      </c>
      <c r="D386" s="174"/>
      <c r="E386" s="174"/>
    </row>
    <row r="387" spans="1:6" ht="12.65" customHeight="1">
      <c r="A387" s="172" t="s">
        <v>448</v>
      </c>
      <c r="B387" s="171" t="s">
        <v>256</v>
      </c>
      <c r="C387" s="186">
        <f>D186</f>
        <v>209792</v>
      </c>
      <c r="D387" s="174"/>
      <c r="E387" s="174"/>
    </row>
    <row r="388" spans="1:6" ht="12.65" customHeight="1">
      <c r="A388" s="172" t="s">
        <v>449</v>
      </c>
      <c r="B388" s="171" t="s">
        <v>256</v>
      </c>
      <c r="C388" s="186">
        <f>D190</f>
        <v>1235212</v>
      </c>
      <c r="D388" s="174"/>
      <c r="E388" s="174"/>
    </row>
    <row r="389" spans="1:6" ht="12.65" customHeight="1">
      <c r="A389" s="172" t="s">
        <v>451</v>
      </c>
      <c r="B389" s="171" t="s">
        <v>256</v>
      </c>
      <c r="C389" s="186">
        <v>1255583</v>
      </c>
      <c r="D389" s="174"/>
      <c r="E389" s="174"/>
    </row>
    <row r="390" spans="1:6" ht="12.65" customHeight="1">
      <c r="A390" s="172" t="s">
        <v>452</v>
      </c>
      <c r="B390" s="174"/>
      <c r="C390" s="188"/>
      <c r="D390" s="174">
        <f>SUM(C378:C389)</f>
        <v>29598133</v>
      </c>
      <c r="E390" s="174"/>
    </row>
    <row r="391" spans="1:6" ht="12.65" customHeight="1">
      <c r="A391" s="172" t="s">
        <v>453</v>
      </c>
      <c r="B391" s="174"/>
      <c r="C391" s="188"/>
      <c r="D391" s="174">
        <f>D373-D390</f>
        <v>-4877751</v>
      </c>
      <c r="E391" s="174"/>
    </row>
    <row r="392" spans="1:6" ht="12.65" customHeight="1">
      <c r="A392" s="172" t="s">
        <v>454</v>
      </c>
      <c r="B392" s="171" t="s">
        <v>256</v>
      </c>
      <c r="C392" s="186">
        <v>6577734</v>
      </c>
      <c r="D392" s="174"/>
      <c r="E392" s="174"/>
    </row>
    <row r="393" spans="1:6" ht="12.65" customHeight="1">
      <c r="A393" s="172" t="s">
        <v>455</v>
      </c>
      <c r="B393" s="174"/>
      <c r="C393" s="188"/>
      <c r="D393" s="192">
        <f>D391+C392</f>
        <v>1699983</v>
      </c>
      <c r="E393" s="174"/>
      <c r="F393" s="194"/>
    </row>
    <row r="394" spans="1:6" ht="12.65" customHeight="1">
      <c r="A394" s="172" t="s">
        <v>456</v>
      </c>
      <c r="B394" s="171" t="s">
        <v>256</v>
      </c>
      <c r="C394" s="186"/>
      <c r="D394" s="174"/>
      <c r="E394" s="174"/>
    </row>
    <row r="395" spans="1:6" ht="12.65" customHeight="1">
      <c r="A395" s="172" t="s">
        <v>457</v>
      </c>
      <c r="B395" s="171" t="s">
        <v>256</v>
      </c>
      <c r="C395" s="186"/>
      <c r="D395" s="174"/>
      <c r="E395" s="174"/>
    </row>
    <row r="396" spans="1:6" ht="12.65" customHeight="1">
      <c r="A396" s="172" t="s">
        <v>458</v>
      </c>
      <c r="B396" s="174"/>
      <c r="C396" s="188"/>
      <c r="D396" s="174">
        <f>D393+C394-C395</f>
        <v>1699983</v>
      </c>
      <c r="E396" s="174"/>
    </row>
    <row r="397" spans="1:6" ht="13.5" customHeight="1">
      <c r="A397" s="178"/>
      <c r="B397" s="178"/>
    </row>
    <row r="398" spans="1:6" ht="12.65" customHeight="1">
      <c r="A398" s="178"/>
      <c r="B398" s="178"/>
    </row>
    <row r="399" spans="1:6" ht="12.65" customHeight="1">
      <c r="A399" s="178"/>
      <c r="B399" s="178"/>
    </row>
    <row r="400" spans="1:6" ht="12" customHeight="1">
      <c r="A400" s="178"/>
      <c r="B400" s="178"/>
    </row>
    <row r="401" spans="1:5" ht="12" customHeight="1">
      <c r="A401" s="178"/>
      <c r="B401" s="178"/>
    </row>
    <row r="402" spans="1:5" ht="12" customHeight="1">
      <c r="A402" s="178"/>
      <c r="B402" s="178"/>
    </row>
    <row r="403" spans="1:5" ht="12" customHeight="1">
      <c r="A403" s="178"/>
      <c r="B403" s="178"/>
    </row>
    <row r="404" spans="1:5" ht="12" customHeight="1">
      <c r="A404" s="178"/>
      <c r="B404" s="178"/>
    </row>
    <row r="405" spans="1:5" ht="12.65" customHeight="1">
      <c r="A405" s="178"/>
      <c r="B405" s="178"/>
    </row>
    <row r="406" spans="1:5" ht="12.65" customHeight="1">
      <c r="A406" s="178"/>
      <c r="B406" s="178"/>
    </row>
    <row r="407" spans="1:5" ht="12.65" customHeight="1">
      <c r="A407" s="178"/>
      <c r="B407" s="178"/>
    </row>
    <row r="408" spans="1:5" ht="12.65" customHeight="1">
      <c r="A408" s="178"/>
      <c r="B408" s="178"/>
    </row>
    <row r="409" spans="1:5" ht="12.65" customHeight="1">
      <c r="A409" s="178"/>
      <c r="B409" s="178"/>
    </row>
    <row r="410" spans="1:5" ht="12.65" customHeight="1">
      <c r="A410" s="178"/>
      <c r="B410" s="178"/>
    </row>
    <row r="411" spans="1:5" ht="12.65" customHeight="1">
      <c r="A411" s="178"/>
      <c r="B411" s="178"/>
      <c r="C411" s="180" t="s">
        <v>459</v>
      </c>
      <c r="D411" s="178"/>
      <c r="E411" s="255"/>
    </row>
    <row r="412" spans="1:5" ht="12.65" customHeight="1">
      <c r="A412" s="178" t="str">
        <f>C84&amp;"   "&amp;"H-"&amp;FIXED(C83,0,TRUE)&amp;"     FYE "&amp;C82</f>
        <v>Lake Chelan Community Hospital   H-0     FYE 12/31/2020</v>
      </c>
      <c r="B412" s="178"/>
      <c r="C412" s="178"/>
      <c r="D412" s="178"/>
      <c r="E412" s="255"/>
    </row>
    <row r="413" spans="1:5" ht="12.65" customHeight="1">
      <c r="A413" s="178" t="s">
        <v>460</v>
      </c>
      <c r="B413" s="180" t="s">
        <v>461</v>
      </c>
      <c r="C413" s="180" t="s">
        <v>1243</v>
      </c>
      <c r="D413" s="180" t="s">
        <v>462</v>
      </c>
    </row>
    <row r="414" spans="1:5" ht="12.65" customHeight="1">
      <c r="A414" s="178" t="s">
        <v>463</v>
      </c>
      <c r="B414" s="178">
        <f>C111</f>
        <v>155</v>
      </c>
      <c r="C414" s="191">
        <f>E138</f>
        <v>155</v>
      </c>
      <c r="D414" s="178"/>
    </row>
    <row r="415" spans="1:5" ht="12.65" customHeight="1">
      <c r="A415" s="178" t="s">
        <v>464</v>
      </c>
      <c r="B415" s="178">
        <f>D111</f>
        <v>653</v>
      </c>
      <c r="C415" s="178">
        <f>E139</f>
        <v>587</v>
      </c>
      <c r="D415" s="191">
        <f>SUM(C59:H59)+N59</f>
        <v>653</v>
      </c>
    </row>
    <row r="416" spans="1:5" ht="12.65" customHeight="1">
      <c r="A416" s="178"/>
      <c r="B416" s="178"/>
      <c r="C416" s="191"/>
      <c r="D416" s="178"/>
    </row>
    <row r="417" spans="1:7" ht="12.65" customHeight="1">
      <c r="A417" s="178" t="s">
        <v>465</v>
      </c>
      <c r="B417" s="178">
        <f>C112</f>
        <v>105</v>
      </c>
      <c r="C417" s="191">
        <f>E144</f>
        <v>105</v>
      </c>
      <c r="D417" s="178"/>
    </row>
    <row r="418" spans="1:7" ht="12.65" customHeight="1">
      <c r="A418" s="178" t="s">
        <v>466</v>
      </c>
      <c r="B418" s="178">
        <f>D112</f>
        <v>1979</v>
      </c>
      <c r="C418" s="178">
        <f>E145</f>
        <v>1979</v>
      </c>
      <c r="D418" s="178">
        <f>K59+L59</f>
        <v>1979</v>
      </c>
    </row>
    <row r="419" spans="1:7" ht="12.65" customHeight="1">
      <c r="A419" s="178"/>
      <c r="B419" s="178"/>
      <c r="C419" s="191"/>
      <c r="D419" s="178"/>
    </row>
    <row r="420" spans="1:7" ht="12.65" customHeight="1">
      <c r="A420" s="178" t="s">
        <v>467</v>
      </c>
      <c r="B420" s="178">
        <f>C113</f>
        <v>31</v>
      </c>
      <c r="C420" s="178">
        <f>E150</f>
        <v>31</v>
      </c>
      <c r="D420" s="178"/>
    </row>
    <row r="421" spans="1:7" ht="12.65" customHeight="1">
      <c r="A421" s="178" t="s">
        <v>468</v>
      </c>
      <c r="B421" s="178">
        <f>D113</f>
        <v>95</v>
      </c>
      <c r="C421" s="178">
        <f>E151</f>
        <v>95</v>
      </c>
      <c r="D421" s="178">
        <f>I59</f>
        <v>95</v>
      </c>
    </row>
    <row r="422" spans="1:7" ht="12.65" customHeight="1">
      <c r="A422" s="203"/>
      <c r="B422" s="203"/>
      <c r="C422" s="180"/>
      <c r="D422" s="178"/>
    </row>
    <row r="423" spans="1:7" ht="12.65" customHeight="1">
      <c r="A423" s="179" t="s">
        <v>469</v>
      </c>
      <c r="B423" s="179">
        <f>C114</f>
        <v>97</v>
      </c>
    </row>
    <row r="424" spans="1:7" ht="12.65" customHeight="1">
      <c r="A424" s="178" t="s">
        <v>1244</v>
      </c>
      <c r="B424" s="178">
        <f>D114</f>
        <v>145</v>
      </c>
      <c r="D424" s="178">
        <f>J59</f>
        <v>145</v>
      </c>
    </row>
    <row r="425" spans="1:7" ht="12.65" customHeight="1">
      <c r="A425" s="203"/>
      <c r="B425" s="203"/>
      <c r="C425" s="203"/>
      <c r="D425" s="203"/>
      <c r="F425" s="203"/>
      <c r="G425" s="203"/>
    </row>
    <row r="426" spans="1:7" ht="12.65" customHeight="1">
      <c r="A426" s="178" t="s">
        <v>470</v>
      </c>
      <c r="B426" s="180" t="s">
        <v>471</v>
      </c>
      <c r="C426" s="180" t="s">
        <v>462</v>
      </c>
      <c r="D426" s="180" t="s">
        <v>472</v>
      </c>
    </row>
    <row r="427" spans="1:7" ht="12.65" customHeight="1">
      <c r="A427" s="178" t="s">
        <v>473</v>
      </c>
      <c r="B427" s="178">
        <f t="shared" ref="B427:B437" si="12">C378</f>
        <v>15116551</v>
      </c>
      <c r="C427" s="178">
        <f t="shared" ref="C427:C434" si="13">CE61</f>
        <v>13732085</v>
      </c>
      <c r="D427" s="178"/>
    </row>
    <row r="428" spans="1:7" ht="12.65" customHeight="1">
      <c r="A428" s="178" t="s">
        <v>3</v>
      </c>
      <c r="B428" s="178">
        <f t="shared" si="12"/>
        <v>4832061</v>
      </c>
      <c r="C428" s="178">
        <f t="shared" si="13"/>
        <v>4832061</v>
      </c>
      <c r="D428" s="178">
        <f>D173</f>
        <v>4832061</v>
      </c>
    </row>
    <row r="429" spans="1:7" ht="12.65" customHeight="1">
      <c r="A429" s="178" t="s">
        <v>236</v>
      </c>
      <c r="B429" s="178">
        <f t="shared" si="12"/>
        <v>607179</v>
      </c>
      <c r="C429" s="178">
        <f t="shared" si="13"/>
        <v>595029</v>
      </c>
      <c r="D429" s="178"/>
    </row>
    <row r="430" spans="1:7" ht="12.65" customHeight="1">
      <c r="A430" s="178" t="s">
        <v>237</v>
      </c>
      <c r="B430" s="178">
        <f t="shared" si="12"/>
        <v>2099657</v>
      </c>
      <c r="C430" s="178">
        <f t="shared" si="13"/>
        <v>2094381</v>
      </c>
      <c r="D430" s="178"/>
    </row>
    <row r="431" spans="1:7" ht="12.65" customHeight="1">
      <c r="A431" s="178" t="s">
        <v>444</v>
      </c>
      <c r="B431" s="178">
        <f t="shared" si="12"/>
        <v>208795</v>
      </c>
      <c r="C431" s="178">
        <f t="shared" si="13"/>
        <v>207276</v>
      </c>
      <c r="D431" s="178"/>
    </row>
    <row r="432" spans="1:7" ht="12.65" customHeight="1">
      <c r="A432" s="178" t="s">
        <v>445</v>
      </c>
      <c r="B432" s="178">
        <f t="shared" si="12"/>
        <v>2694744</v>
      </c>
      <c r="C432" s="178">
        <f t="shared" si="13"/>
        <v>2563761</v>
      </c>
      <c r="D432" s="178"/>
    </row>
    <row r="433" spans="1:7" ht="12.65" customHeight="1">
      <c r="A433" s="178" t="s">
        <v>6</v>
      </c>
      <c r="B433" s="178">
        <f t="shared" si="12"/>
        <v>660344</v>
      </c>
      <c r="C433" s="178">
        <f t="shared" si="13"/>
        <v>660344</v>
      </c>
      <c r="D433" s="178">
        <f>C217</f>
        <v>660345.47</v>
      </c>
    </row>
    <row r="434" spans="1:7" ht="12.65" customHeight="1">
      <c r="A434" s="178" t="s">
        <v>474</v>
      </c>
      <c r="B434" s="178">
        <f t="shared" si="12"/>
        <v>395848</v>
      </c>
      <c r="C434" s="178">
        <f t="shared" si="13"/>
        <v>392006</v>
      </c>
      <c r="D434" s="178">
        <f>D177</f>
        <v>400259</v>
      </c>
    </row>
    <row r="435" spans="1:7" ht="12.65" customHeight="1">
      <c r="A435" s="178" t="s">
        <v>447</v>
      </c>
      <c r="B435" s="178">
        <f t="shared" si="12"/>
        <v>282367</v>
      </c>
      <c r="C435" s="178"/>
      <c r="D435" s="178">
        <f>D181</f>
        <v>282367</v>
      </c>
    </row>
    <row r="436" spans="1:7" ht="12.65" customHeight="1">
      <c r="A436" s="178" t="s">
        <v>475</v>
      </c>
      <c r="B436" s="178">
        <f t="shared" si="12"/>
        <v>209792</v>
      </c>
      <c r="C436" s="178"/>
      <c r="D436" s="178">
        <f>D186</f>
        <v>209792</v>
      </c>
    </row>
    <row r="437" spans="1:7" ht="12.65" customHeight="1">
      <c r="A437" s="191" t="s">
        <v>449</v>
      </c>
      <c r="B437" s="191">
        <f t="shared" si="12"/>
        <v>1235212</v>
      </c>
      <c r="C437" s="191"/>
      <c r="D437" s="191">
        <f>D190</f>
        <v>1235212</v>
      </c>
    </row>
    <row r="438" spans="1:7" ht="12.65" customHeight="1">
      <c r="A438" s="191" t="s">
        <v>476</v>
      </c>
      <c r="B438" s="191">
        <f>C386+C387+C388</f>
        <v>1727371</v>
      </c>
      <c r="C438" s="191">
        <f>CD69</f>
        <v>1727371</v>
      </c>
      <c r="D438" s="191">
        <f>D181+D186+D190</f>
        <v>1727371</v>
      </c>
    </row>
    <row r="439" spans="1:7" ht="12.65" customHeight="1">
      <c r="A439" s="178" t="s">
        <v>451</v>
      </c>
      <c r="B439" s="191">
        <f>C389</f>
        <v>1255583</v>
      </c>
      <c r="C439" s="191">
        <f>SUM(C69:CC69)</f>
        <v>1220087</v>
      </c>
      <c r="D439" s="178"/>
    </row>
    <row r="440" spans="1:7" ht="12.65" customHeight="1">
      <c r="A440" s="178" t="s">
        <v>477</v>
      </c>
      <c r="B440" s="191">
        <f>B438+B439</f>
        <v>2982954</v>
      </c>
      <c r="C440" s="191">
        <f>CE69</f>
        <v>2947458</v>
      </c>
      <c r="D440" s="178"/>
    </row>
    <row r="441" spans="1:7" ht="12.65" customHeight="1">
      <c r="A441" s="178" t="s">
        <v>478</v>
      </c>
      <c r="B441" s="178">
        <f>D390</f>
        <v>29598133</v>
      </c>
      <c r="C441" s="178">
        <f>SUM(C427:C437)+C440</f>
        <v>28024401</v>
      </c>
      <c r="D441" s="178"/>
    </row>
    <row r="442" spans="1:7" ht="12.65" customHeight="1">
      <c r="A442" s="203"/>
      <c r="B442" s="203"/>
      <c r="C442" s="203"/>
      <c r="D442" s="203"/>
      <c r="F442" s="203"/>
      <c r="G442" s="203"/>
    </row>
    <row r="443" spans="1:7" ht="12.65" customHeight="1">
      <c r="A443" s="178" t="s">
        <v>479</v>
      </c>
      <c r="B443" s="180" t="s">
        <v>480</v>
      </c>
      <c r="C443" s="180" t="s">
        <v>471</v>
      </c>
      <c r="D443" s="178"/>
    </row>
    <row r="444" spans="1:7" ht="12.65" customHeight="1">
      <c r="A444" s="178" t="s">
        <v>1257</v>
      </c>
      <c r="B444" s="178">
        <f>D221</f>
        <v>-1201071</v>
      </c>
      <c r="C444" s="178">
        <f>C363</f>
        <v>-1201071</v>
      </c>
      <c r="D444" s="178"/>
    </row>
    <row r="445" spans="1:7" ht="12.65" customHeight="1">
      <c r="A445" s="178" t="s">
        <v>343</v>
      </c>
      <c r="B445" s="178">
        <f>D229</f>
        <v>15609002</v>
      </c>
      <c r="C445" s="178">
        <f>C364</f>
        <v>15699427</v>
      </c>
      <c r="D445" s="178"/>
    </row>
    <row r="446" spans="1:7" ht="12.65" customHeight="1">
      <c r="A446" s="178" t="s">
        <v>351</v>
      </c>
      <c r="B446" s="178">
        <f>D236</f>
        <v>577285</v>
      </c>
      <c r="C446" s="178">
        <f>C365</f>
        <v>577285</v>
      </c>
      <c r="D446" s="178"/>
    </row>
    <row r="447" spans="1:7" ht="12.65" customHeight="1">
      <c r="A447" s="178" t="s">
        <v>356</v>
      </c>
      <c r="B447" s="178">
        <f>D240</f>
        <v>90425</v>
      </c>
      <c r="C447" s="178">
        <f>C366</f>
        <v>90425</v>
      </c>
      <c r="D447" s="178"/>
    </row>
    <row r="448" spans="1:7" ht="12.65" customHeight="1">
      <c r="A448" s="178" t="s">
        <v>358</v>
      </c>
      <c r="B448" s="178">
        <f>D242</f>
        <v>15075641</v>
      </c>
      <c r="C448" s="178">
        <f>D367</f>
        <v>15166066</v>
      </c>
      <c r="D448" s="178"/>
    </row>
    <row r="449" spans="1:7" ht="12.65" customHeight="1">
      <c r="A449" s="203"/>
      <c r="B449" s="203"/>
      <c r="C449" s="203"/>
      <c r="D449" s="203"/>
      <c r="F449" s="203"/>
      <c r="G449" s="203"/>
    </row>
    <row r="450" spans="1:7" ht="12.65" customHeight="1">
      <c r="A450" s="179" t="s">
        <v>481</v>
      </c>
      <c r="B450" s="180" t="s">
        <v>482</v>
      </c>
      <c r="C450" s="203"/>
      <c r="D450" s="203"/>
      <c r="F450" s="203"/>
      <c r="G450" s="203"/>
    </row>
    <row r="451" spans="1:7" ht="12.65" customHeight="1">
      <c r="B451" s="180" t="s">
        <v>483</v>
      </c>
    </row>
    <row r="452" spans="1:7" ht="12.65" customHeight="1">
      <c r="B452" s="180" t="s">
        <v>472</v>
      </c>
    </row>
    <row r="453" spans="1:7" ht="12.65" customHeight="1">
      <c r="A453" s="196" t="s">
        <v>484</v>
      </c>
      <c r="B453" s="179">
        <f>C231</f>
        <v>169</v>
      </c>
    </row>
    <row r="454" spans="1:7" ht="12.65" customHeight="1">
      <c r="A454" s="178" t="s">
        <v>168</v>
      </c>
      <c r="B454" s="178">
        <f>C233</f>
        <v>136764</v>
      </c>
      <c r="C454" s="178"/>
      <c r="D454" s="178"/>
    </row>
    <row r="455" spans="1:7" ht="12.65" customHeight="1">
      <c r="A455" s="178" t="s">
        <v>131</v>
      </c>
      <c r="B455" s="178">
        <f>C234</f>
        <v>440521</v>
      </c>
      <c r="C455" s="178"/>
      <c r="D455" s="178"/>
    </row>
    <row r="456" spans="1:7" ht="12.65" customHeight="1">
      <c r="A456" s="203"/>
      <c r="B456" s="203"/>
      <c r="C456" s="203"/>
      <c r="D456" s="203"/>
      <c r="F456" s="203"/>
      <c r="G456" s="203"/>
    </row>
    <row r="457" spans="1:7" ht="12.65" customHeight="1">
      <c r="A457" s="178" t="s">
        <v>485</v>
      </c>
      <c r="B457" s="180" t="s">
        <v>471</v>
      </c>
      <c r="C457" s="180" t="s">
        <v>486</v>
      </c>
      <c r="D457" s="178"/>
    </row>
    <row r="458" spans="1:7" ht="12.65" customHeight="1">
      <c r="A458" s="178" t="s">
        <v>487</v>
      </c>
      <c r="B458" s="191">
        <f>C370</f>
        <v>669852</v>
      </c>
      <c r="C458" s="191">
        <f>CE70</f>
        <v>639747</v>
      </c>
      <c r="D458" s="191"/>
    </row>
    <row r="459" spans="1:7" ht="12.65" customHeight="1">
      <c r="A459" s="178" t="s">
        <v>244</v>
      </c>
      <c r="B459" s="191">
        <f>C371</f>
        <v>1820728</v>
      </c>
      <c r="C459" s="191">
        <f>CE72</f>
        <v>1820728</v>
      </c>
      <c r="D459" s="191"/>
    </row>
    <row r="460" spans="1:7" ht="12.65" customHeight="1">
      <c r="A460" s="203"/>
      <c r="B460" s="203"/>
      <c r="C460" s="203"/>
      <c r="D460" s="203"/>
      <c r="F460" s="203"/>
      <c r="G460" s="203"/>
    </row>
    <row r="461" spans="1:7" ht="12.65" customHeight="1">
      <c r="A461" s="178" t="s">
        <v>488</v>
      </c>
      <c r="B461" s="180"/>
      <c r="C461" s="180"/>
      <c r="D461" s="180" t="s">
        <v>1245</v>
      </c>
    </row>
    <row r="462" spans="1:7" ht="12.65" customHeight="1">
      <c r="B462" s="180" t="s">
        <v>471</v>
      </c>
      <c r="C462" s="180" t="s">
        <v>486</v>
      </c>
      <c r="D462" s="180" t="s">
        <v>490</v>
      </c>
    </row>
    <row r="463" spans="1:7" ht="12.65" customHeight="1">
      <c r="A463" s="178" t="s">
        <v>245</v>
      </c>
      <c r="B463" s="191">
        <f>C359</f>
        <v>8859420</v>
      </c>
      <c r="C463" s="191">
        <f>CE73</f>
        <v>8948231.9199999999</v>
      </c>
      <c r="D463" s="191">
        <f>E141+E147+E153</f>
        <v>8932753.5800000001</v>
      </c>
    </row>
    <row r="464" spans="1:7" ht="12.65" customHeight="1">
      <c r="A464" s="178" t="s">
        <v>246</v>
      </c>
      <c r="B464" s="191">
        <f>C360</f>
        <v>28536448</v>
      </c>
      <c r="C464" s="191">
        <f>CE74</f>
        <v>28447632.080000002</v>
      </c>
      <c r="D464" s="191">
        <f>E142+E148+E154</f>
        <v>43733806.899999999</v>
      </c>
    </row>
    <row r="465" spans="1:7" ht="12.65" customHeight="1">
      <c r="A465" s="178" t="s">
        <v>247</v>
      </c>
      <c r="B465" s="191">
        <f>D361</f>
        <v>37395868</v>
      </c>
      <c r="C465" s="191">
        <f>CE75</f>
        <v>37395864.000000007</v>
      </c>
      <c r="D465" s="191">
        <f>D463+D464</f>
        <v>52666560.479999997</v>
      </c>
    </row>
    <row r="466" spans="1:7" ht="12.65" customHeight="1">
      <c r="A466" s="203"/>
      <c r="B466" s="203"/>
      <c r="C466" s="203"/>
      <c r="D466" s="203"/>
      <c r="F466" s="203"/>
      <c r="G466" s="203"/>
    </row>
    <row r="467" spans="1:7" ht="12.65" customHeight="1">
      <c r="A467" s="178" t="s">
        <v>491</v>
      </c>
      <c r="B467" s="180" t="s">
        <v>492</v>
      </c>
      <c r="C467" s="180" t="s">
        <v>493</v>
      </c>
      <c r="D467" s="178"/>
    </row>
    <row r="468" spans="1:7" ht="12.65" customHeight="1">
      <c r="A468" s="178" t="s">
        <v>332</v>
      </c>
      <c r="B468" s="178">
        <f t="shared" ref="B468:B475" si="14">C267</f>
        <v>4168630</v>
      </c>
      <c r="C468" s="178">
        <f>E195</f>
        <v>4168630</v>
      </c>
      <c r="D468" s="178"/>
    </row>
    <row r="469" spans="1:7" ht="12.65" customHeight="1">
      <c r="A469" s="178" t="s">
        <v>333</v>
      </c>
      <c r="B469" s="178">
        <f t="shared" si="14"/>
        <v>619271</v>
      </c>
      <c r="C469" s="178">
        <f>E196</f>
        <v>619271</v>
      </c>
      <c r="D469" s="178"/>
    </row>
    <row r="470" spans="1:7" ht="12.65" customHeight="1">
      <c r="A470" s="178" t="s">
        <v>334</v>
      </c>
      <c r="B470" s="178">
        <f t="shared" si="14"/>
        <v>6122529</v>
      </c>
      <c r="C470" s="178">
        <f>E197</f>
        <v>5141340</v>
      </c>
      <c r="D470" s="178"/>
    </row>
    <row r="471" spans="1:7" ht="12.65" customHeight="1">
      <c r="A471" s="178" t="s">
        <v>494</v>
      </c>
      <c r="B471" s="178">
        <f t="shared" si="14"/>
        <v>0</v>
      </c>
      <c r="C471" s="178">
        <f>E198</f>
        <v>981188.58</v>
      </c>
      <c r="D471" s="178"/>
    </row>
    <row r="472" spans="1:7" ht="12.65" customHeight="1">
      <c r="A472" s="178" t="s">
        <v>377</v>
      </c>
      <c r="B472" s="178">
        <f t="shared" si="14"/>
        <v>2069242</v>
      </c>
      <c r="C472" s="178">
        <f>E199</f>
        <v>0</v>
      </c>
      <c r="D472" s="178"/>
    </row>
    <row r="473" spans="1:7" ht="12.65" customHeight="1">
      <c r="A473" s="178" t="s">
        <v>495</v>
      </c>
      <c r="B473" s="178">
        <f t="shared" si="14"/>
        <v>6639417</v>
      </c>
      <c r="C473" s="178">
        <f>SUM(E200:E201)</f>
        <v>8708659</v>
      </c>
      <c r="D473" s="178"/>
    </row>
    <row r="474" spans="1:7" ht="12.65" customHeight="1">
      <c r="A474" s="178" t="s">
        <v>339</v>
      </c>
      <c r="B474" s="178">
        <f t="shared" si="14"/>
        <v>0</v>
      </c>
      <c r="C474" s="178">
        <f>E202</f>
        <v>0</v>
      </c>
      <c r="D474" s="178"/>
    </row>
    <row r="475" spans="1:7" ht="12.65" customHeight="1">
      <c r="A475" s="178" t="s">
        <v>340</v>
      </c>
      <c r="B475" s="178">
        <f t="shared" si="14"/>
        <v>3897693</v>
      </c>
      <c r="C475" s="178">
        <f>E203</f>
        <v>3897693</v>
      </c>
      <c r="D475" s="178"/>
    </row>
    <row r="476" spans="1:7" ht="12.65" customHeight="1">
      <c r="A476" s="178" t="s">
        <v>203</v>
      </c>
      <c r="B476" s="178">
        <f>D275</f>
        <v>23516782</v>
      </c>
      <c r="C476" s="178">
        <f>E204</f>
        <v>23516781.579999998</v>
      </c>
      <c r="D476" s="178"/>
    </row>
    <row r="477" spans="1:7" ht="12.65" customHeight="1">
      <c r="A477" s="178"/>
      <c r="B477" s="178"/>
      <c r="C477" s="178"/>
      <c r="D477" s="178"/>
    </row>
    <row r="478" spans="1:7" ht="12.65" customHeight="1">
      <c r="A478" s="178" t="s">
        <v>496</v>
      </c>
      <c r="B478" s="178">
        <f>C276</f>
        <v>13156260</v>
      </c>
      <c r="C478" s="178">
        <f>E217</f>
        <v>13156260.92</v>
      </c>
      <c r="D478" s="178"/>
    </row>
    <row r="480" spans="1:7" ht="12.65" customHeight="1">
      <c r="A480" s="179" t="s">
        <v>497</v>
      </c>
    </row>
    <row r="481" spans="1:12" ht="12.65" customHeight="1">
      <c r="A481" s="179" t="s">
        <v>498</v>
      </c>
      <c r="C481" s="179">
        <f>D341</f>
        <v>49216444</v>
      </c>
    </row>
    <row r="482" spans="1:12" ht="12.65" customHeight="1">
      <c r="A482" s="179" t="s">
        <v>499</v>
      </c>
      <c r="C482" s="179">
        <f>D339</f>
        <v>41547217</v>
      </c>
    </row>
    <row r="485" spans="1:12" ht="12.65" customHeight="1">
      <c r="A485" s="196" t="s">
        <v>500</v>
      </c>
    </row>
    <row r="486" spans="1:12" ht="12.65" customHeight="1">
      <c r="A486" s="196" t="s">
        <v>501</v>
      </c>
    </row>
    <row r="487" spans="1:12" ht="12.65" customHeight="1">
      <c r="A487" s="196" t="s">
        <v>502</v>
      </c>
    </row>
    <row r="488" spans="1:12" ht="12.65" customHeight="1">
      <c r="A488" s="196"/>
    </row>
    <row r="489" spans="1:12" ht="12.65" customHeight="1">
      <c r="A489" s="195" t="s">
        <v>503</v>
      </c>
    </row>
    <row r="490" spans="1:12" ht="12.65" customHeight="1">
      <c r="A490" s="196" t="s">
        <v>504</v>
      </c>
    </row>
    <row r="491" spans="1:12" ht="12.65" customHeight="1">
      <c r="A491" s="196"/>
    </row>
    <row r="493" spans="1:12" ht="12.65" customHeight="1">
      <c r="A493" s="179" t="str">
        <f>C83</f>
        <v>165</v>
      </c>
      <c r="B493" s="256" t="str">
        <f>RIGHT('Prior Year'!C82,4)</f>
        <v>2019</v>
      </c>
      <c r="C493" s="256" t="str">
        <f>RIGHT(C82,4)</f>
        <v>2020</v>
      </c>
      <c r="D493" s="256" t="str">
        <f>RIGHT('Prior Year'!C82,4)</f>
        <v>2019</v>
      </c>
      <c r="E493" s="256" t="str">
        <f>RIGHT(C82,4)</f>
        <v>2020</v>
      </c>
      <c r="F493" s="256" t="str">
        <f>RIGHT('Prior Year'!C82,4)</f>
        <v>2019</v>
      </c>
      <c r="G493" s="256" t="str">
        <f>RIGHT(C82,4)</f>
        <v>2020</v>
      </c>
      <c r="H493" s="256"/>
      <c r="K493" s="256"/>
      <c r="L493" s="256"/>
    </row>
    <row r="494" spans="1:12" ht="12.65" customHeight="1">
      <c r="A494" s="195"/>
      <c r="B494" s="180" t="s">
        <v>505</v>
      </c>
      <c r="C494" s="180" t="s">
        <v>505</v>
      </c>
      <c r="D494" s="257" t="s">
        <v>506</v>
      </c>
      <c r="E494" s="257" t="s">
        <v>506</v>
      </c>
      <c r="F494" s="256" t="s">
        <v>507</v>
      </c>
      <c r="G494" s="256" t="s">
        <v>507</v>
      </c>
      <c r="H494" s="256" t="s">
        <v>508</v>
      </c>
      <c r="K494" s="256"/>
      <c r="L494" s="256"/>
    </row>
    <row r="495" spans="1:12" ht="12.65" customHeight="1">
      <c r="B495" s="180" t="s">
        <v>303</v>
      </c>
      <c r="C495" s="180" t="s">
        <v>303</v>
      </c>
      <c r="D495" s="180" t="s">
        <v>509</v>
      </c>
      <c r="E495" s="180" t="s">
        <v>509</v>
      </c>
      <c r="F495" s="256" t="s">
        <v>510</v>
      </c>
      <c r="G495" s="256" t="s">
        <v>510</v>
      </c>
      <c r="H495" s="256" t="s">
        <v>511</v>
      </c>
      <c r="K495" s="256"/>
      <c r="L495" s="256"/>
    </row>
    <row r="496" spans="1:12" ht="12.65" customHeight="1">
      <c r="A496" s="179" t="s">
        <v>512</v>
      </c>
      <c r="B496" s="235" t="str">
        <f>'Prior Year'!C72</f>
        <v>x</v>
      </c>
      <c r="C496" s="235">
        <f>C71</f>
        <v>0</v>
      </c>
      <c r="D496" s="235">
        <f>'Prior Year'!C59</f>
        <v>0</v>
      </c>
      <c r="E496" s="179">
        <f>C59</f>
        <v>0</v>
      </c>
      <c r="F496" s="258" t="str">
        <f t="shared" ref="F496:G511" si="15">IF(B496=0,"",IF(D496=0,"",B496/D496))</f>
        <v/>
      </c>
      <c r="G496" s="259" t="str">
        <f t="shared" si="15"/>
        <v/>
      </c>
      <c r="H496" s="260" t="str">
        <f>IF(B496=0,"",IF(C496=0,"",IF(D496=0,"",IF(E496=0,"",IF(G496/F496-1&lt;-0.25,G496/F496-1,IF(G496/F496-1&gt;0.25,G496/F496-1,""))))))</f>
        <v/>
      </c>
      <c r="I496" s="262"/>
      <c r="K496" s="256"/>
      <c r="L496" s="256"/>
    </row>
    <row r="497" spans="1:12" ht="12.65" customHeight="1">
      <c r="A497" s="179" t="s">
        <v>513</v>
      </c>
      <c r="B497" s="235" t="str">
        <f>'Prior Year'!D72</f>
        <v>x</v>
      </c>
      <c r="C497" s="235">
        <f>D71</f>
        <v>0</v>
      </c>
      <c r="D497" s="235">
        <f>'Prior Year'!D59</f>
        <v>0</v>
      </c>
      <c r="E497" s="179">
        <f>D59</f>
        <v>0</v>
      </c>
      <c r="F497" s="258" t="str">
        <f t="shared" si="15"/>
        <v/>
      </c>
      <c r="G497" s="258" t="str">
        <f t="shared" si="15"/>
        <v/>
      </c>
      <c r="H497" s="260" t="str">
        <f t="shared" ref="H497:H550" si="16">IF(B497=0,"",IF(C497=0,"",IF(D497=0,"",IF(E497=0,"",IF(G497/F497-1&lt;-0.25,G497/F497-1,IF(G497/F497-1&gt;0.25,G497/F497-1,""))))))</f>
        <v/>
      </c>
      <c r="I497" s="262"/>
      <c r="K497" s="256"/>
      <c r="L497" s="256"/>
    </row>
    <row r="498" spans="1:12" ht="12.65" customHeight="1">
      <c r="A498" s="179" t="s">
        <v>514</v>
      </c>
      <c r="B498" s="235" t="str">
        <f>'Prior Year'!E72</f>
        <v>x</v>
      </c>
      <c r="C498" s="235">
        <f>E71</f>
        <v>728541</v>
      </c>
      <c r="D498" s="235">
        <f>'Prior Year'!E59</f>
        <v>659</v>
      </c>
      <c r="E498" s="179">
        <f>E59</f>
        <v>653</v>
      </c>
      <c r="F498" s="258" t="str">
        <f t="shared" si="15"/>
        <v/>
      </c>
      <c r="G498" s="258">
        <f t="shared" si="15"/>
        <v>1115.6830015313935</v>
      </c>
      <c r="H498" s="260" t="str">
        <f t="shared" si="16"/>
        <v/>
      </c>
      <c r="I498" s="262"/>
      <c r="K498" s="256"/>
      <c r="L498" s="256"/>
    </row>
    <row r="499" spans="1:12" ht="12.65" customHeight="1">
      <c r="A499" s="179" t="s">
        <v>515</v>
      </c>
      <c r="B499" s="235" t="str">
        <f>'Prior Year'!F72</f>
        <v>x</v>
      </c>
      <c r="C499" s="235">
        <f>F71</f>
        <v>0</v>
      </c>
      <c r="D499" s="235">
        <f>'Prior Year'!F59</f>
        <v>0</v>
      </c>
      <c r="E499" s="179">
        <f>F59</f>
        <v>0</v>
      </c>
      <c r="F499" s="258" t="str">
        <f t="shared" si="15"/>
        <v/>
      </c>
      <c r="G499" s="258" t="str">
        <f t="shared" si="15"/>
        <v/>
      </c>
      <c r="H499" s="260" t="str">
        <f t="shared" si="16"/>
        <v/>
      </c>
      <c r="I499" s="262"/>
      <c r="K499" s="256"/>
      <c r="L499" s="256"/>
    </row>
    <row r="500" spans="1:12" ht="12.65" customHeight="1">
      <c r="A500" s="179" t="s">
        <v>516</v>
      </c>
      <c r="B500" s="235" t="str">
        <f>'Prior Year'!G72</f>
        <v>x</v>
      </c>
      <c r="C500" s="235">
        <f>G71</f>
        <v>0</v>
      </c>
      <c r="D500" s="235">
        <f>'Prior Year'!G59</f>
        <v>0</v>
      </c>
      <c r="E500" s="179">
        <f>G59</f>
        <v>0</v>
      </c>
      <c r="F500" s="258" t="str">
        <f t="shared" si="15"/>
        <v/>
      </c>
      <c r="G500" s="258" t="str">
        <f t="shared" si="15"/>
        <v/>
      </c>
      <c r="H500" s="260" t="str">
        <f t="shared" si="16"/>
        <v/>
      </c>
      <c r="I500" s="262"/>
      <c r="K500" s="256"/>
      <c r="L500" s="256"/>
    </row>
    <row r="501" spans="1:12" ht="12.65" customHeight="1">
      <c r="A501" s="179" t="s">
        <v>517</v>
      </c>
      <c r="B501" s="235" t="str">
        <f>'Prior Year'!H72</f>
        <v>x</v>
      </c>
      <c r="C501" s="235">
        <f>H71</f>
        <v>0</v>
      </c>
      <c r="D501" s="235">
        <f>'Prior Year'!H59</f>
        <v>0</v>
      </c>
      <c r="E501" s="179">
        <f>H59</f>
        <v>0</v>
      </c>
      <c r="F501" s="258" t="str">
        <f t="shared" si="15"/>
        <v/>
      </c>
      <c r="G501" s="258" t="str">
        <f t="shared" si="15"/>
        <v/>
      </c>
      <c r="H501" s="260" t="str">
        <f t="shared" si="16"/>
        <v/>
      </c>
      <c r="I501" s="262"/>
      <c r="K501" s="256"/>
      <c r="L501" s="256"/>
    </row>
    <row r="502" spans="1:12" ht="12.65" customHeight="1">
      <c r="A502" s="179" t="s">
        <v>518</v>
      </c>
      <c r="B502" s="235" t="str">
        <f>'Prior Year'!I72</f>
        <v>x</v>
      </c>
      <c r="C502" s="235">
        <f>I71</f>
        <v>97029</v>
      </c>
      <c r="D502" s="235">
        <f>'Prior Year'!I59</f>
        <v>438</v>
      </c>
      <c r="E502" s="179">
        <f>I59</f>
        <v>95</v>
      </c>
      <c r="F502" s="258" t="str">
        <f t="shared" si="15"/>
        <v/>
      </c>
      <c r="G502" s="258">
        <f t="shared" si="15"/>
        <v>1021.3578947368421</v>
      </c>
      <c r="H502" s="260" t="str">
        <f t="shared" si="16"/>
        <v/>
      </c>
      <c r="I502" s="262"/>
      <c r="K502" s="256"/>
      <c r="L502" s="256"/>
    </row>
    <row r="503" spans="1:12" ht="12.65" customHeight="1">
      <c r="A503" s="179" t="s">
        <v>519</v>
      </c>
      <c r="B503" s="235" t="str">
        <f>'Prior Year'!J72</f>
        <v>x</v>
      </c>
      <c r="C503" s="235">
        <f>J71</f>
        <v>1064</v>
      </c>
      <c r="D503" s="235">
        <f>'Prior Year'!J59</f>
        <v>133</v>
      </c>
      <c r="E503" s="179">
        <f>J59</f>
        <v>145</v>
      </c>
      <c r="F503" s="258" t="str">
        <f t="shared" si="15"/>
        <v/>
      </c>
      <c r="G503" s="258">
        <f t="shared" si="15"/>
        <v>7.3379310344827582</v>
      </c>
      <c r="H503" s="260" t="str">
        <f t="shared" si="16"/>
        <v/>
      </c>
      <c r="I503" s="262"/>
      <c r="K503" s="256"/>
      <c r="L503" s="256"/>
    </row>
    <row r="504" spans="1:12" ht="12.65" customHeight="1">
      <c r="A504" s="179" t="s">
        <v>520</v>
      </c>
      <c r="B504" s="235" t="str">
        <f>'Prior Year'!K72</f>
        <v>x</v>
      </c>
      <c r="C504" s="235">
        <f>K71</f>
        <v>0</v>
      </c>
      <c r="D504" s="235">
        <f>'Prior Year'!K59</f>
        <v>0</v>
      </c>
      <c r="E504" s="179">
        <f>K59</f>
        <v>0</v>
      </c>
      <c r="F504" s="258" t="str">
        <f t="shared" si="15"/>
        <v/>
      </c>
      <c r="G504" s="258" t="str">
        <f t="shared" si="15"/>
        <v/>
      </c>
      <c r="H504" s="260" t="str">
        <f t="shared" si="16"/>
        <v/>
      </c>
      <c r="I504" s="262"/>
      <c r="K504" s="256"/>
      <c r="L504" s="256"/>
    </row>
    <row r="505" spans="1:12" ht="12.65" customHeight="1">
      <c r="A505" s="179" t="s">
        <v>521</v>
      </c>
      <c r="B505" s="235" t="str">
        <f>'Prior Year'!L72</f>
        <v>x</v>
      </c>
      <c r="C505" s="235">
        <f>L71</f>
        <v>2130642</v>
      </c>
      <c r="D505" s="235">
        <f>'Prior Year'!L59</f>
        <v>3983</v>
      </c>
      <c r="E505" s="179">
        <f>L59</f>
        <v>1979</v>
      </c>
      <c r="F505" s="258" t="str">
        <f t="shared" si="15"/>
        <v/>
      </c>
      <c r="G505" s="258">
        <f t="shared" si="15"/>
        <v>1076.6255684689238</v>
      </c>
      <c r="H505" s="260" t="str">
        <f t="shared" si="16"/>
        <v/>
      </c>
      <c r="I505" s="262"/>
      <c r="K505" s="256"/>
      <c r="L505" s="256"/>
    </row>
    <row r="506" spans="1:12" ht="12.65" customHeight="1">
      <c r="A506" s="179" t="s">
        <v>522</v>
      </c>
      <c r="B506" s="235" t="str">
        <f>'Prior Year'!M72</f>
        <v>x</v>
      </c>
      <c r="C506" s="235">
        <f>M71</f>
        <v>0</v>
      </c>
      <c r="D506" s="235">
        <f>'Prior Year'!M59</f>
        <v>0</v>
      </c>
      <c r="E506" s="179">
        <f>M59</f>
        <v>0</v>
      </c>
      <c r="F506" s="258" t="str">
        <f t="shared" si="15"/>
        <v/>
      </c>
      <c r="G506" s="258" t="str">
        <f t="shared" si="15"/>
        <v/>
      </c>
      <c r="H506" s="260" t="str">
        <f t="shared" si="16"/>
        <v/>
      </c>
      <c r="I506" s="262"/>
      <c r="K506" s="256"/>
      <c r="L506" s="256"/>
    </row>
    <row r="507" spans="1:12" ht="12.65" customHeight="1">
      <c r="A507" s="179" t="s">
        <v>523</v>
      </c>
      <c r="B507" s="235" t="str">
        <f>'Prior Year'!N72</f>
        <v>x</v>
      </c>
      <c r="C507" s="235">
        <f>N71</f>
        <v>0</v>
      </c>
      <c r="D507" s="235">
        <f>'Prior Year'!N59</f>
        <v>0</v>
      </c>
      <c r="E507" s="179">
        <f>N59</f>
        <v>0</v>
      </c>
      <c r="F507" s="258" t="str">
        <f t="shared" si="15"/>
        <v/>
      </c>
      <c r="G507" s="258" t="str">
        <f t="shared" si="15"/>
        <v/>
      </c>
      <c r="H507" s="260" t="str">
        <f t="shared" si="16"/>
        <v/>
      </c>
      <c r="I507" s="262"/>
      <c r="K507" s="256"/>
      <c r="L507" s="256"/>
    </row>
    <row r="508" spans="1:12" ht="12.65" customHeight="1">
      <c r="A508" s="179" t="s">
        <v>524</v>
      </c>
      <c r="B508" s="235" t="str">
        <f>'Prior Year'!O72</f>
        <v>x</v>
      </c>
      <c r="C508" s="235">
        <f>O71</f>
        <v>678029</v>
      </c>
      <c r="D508" s="235">
        <f>'Prior Year'!O59</f>
        <v>0</v>
      </c>
      <c r="E508" s="179">
        <f>O59</f>
        <v>0</v>
      </c>
      <c r="F508" s="258" t="str">
        <f t="shared" si="15"/>
        <v/>
      </c>
      <c r="G508" s="258" t="str">
        <f t="shared" si="15"/>
        <v/>
      </c>
      <c r="H508" s="260" t="str">
        <f t="shared" si="16"/>
        <v/>
      </c>
      <c r="I508" s="262"/>
      <c r="K508" s="256"/>
      <c r="L508" s="256"/>
    </row>
    <row r="509" spans="1:12" ht="12.65" customHeight="1">
      <c r="A509" s="179" t="s">
        <v>525</v>
      </c>
      <c r="B509" s="235" t="str">
        <f>'Prior Year'!P72</f>
        <v>x</v>
      </c>
      <c r="C509" s="235">
        <f>P71</f>
        <v>868132</v>
      </c>
      <c r="D509" s="235">
        <f>'Prior Year'!P59</f>
        <v>0</v>
      </c>
      <c r="E509" s="179">
        <f>P59</f>
        <v>0</v>
      </c>
      <c r="F509" s="258" t="str">
        <f t="shared" si="15"/>
        <v/>
      </c>
      <c r="G509" s="258" t="str">
        <f t="shared" si="15"/>
        <v/>
      </c>
      <c r="H509" s="260" t="str">
        <f t="shared" si="16"/>
        <v/>
      </c>
      <c r="I509" s="262"/>
      <c r="K509" s="256"/>
      <c r="L509" s="256"/>
    </row>
    <row r="510" spans="1:12" ht="12.65" customHeight="1">
      <c r="A510" s="179" t="s">
        <v>526</v>
      </c>
      <c r="B510" s="235" t="str">
        <f>'Prior Year'!Q72</f>
        <v>x</v>
      </c>
      <c r="C510" s="235">
        <f>Q71</f>
        <v>201747</v>
      </c>
      <c r="D510" s="235">
        <f>'Prior Year'!Q59</f>
        <v>0</v>
      </c>
      <c r="E510" s="179">
        <f>Q59</f>
        <v>0</v>
      </c>
      <c r="F510" s="258" t="str">
        <f t="shared" si="15"/>
        <v/>
      </c>
      <c r="G510" s="258" t="str">
        <f t="shared" si="15"/>
        <v/>
      </c>
      <c r="H510" s="260" t="str">
        <f t="shared" si="16"/>
        <v/>
      </c>
      <c r="I510" s="262"/>
      <c r="K510" s="256"/>
      <c r="L510" s="256"/>
    </row>
    <row r="511" spans="1:12" ht="12.65" customHeight="1">
      <c r="A511" s="179" t="s">
        <v>527</v>
      </c>
      <c r="B511" s="235" t="str">
        <f>'Prior Year'!R72</f>
        <v>x</v>
      </c>
      <c r="C511" s="235">
        <f>R71</f>
        <v>680610</v>
      </c>
      <c r="D511" s="235">
        <f>'Prior Year'!R59</f>
        <v>0</v>
      </c>
      <c r="E511" s="179">
        <f>R59</f>
        <v>0</v>
      </c>
      <c r="F511" s="258" t="str">
        <f t="shared" si="15"/>
        <v/>
      </c>
      <c r="G511" s="258" t="str">
        <f t="shared" si="15"/>
        <v/>
      </c>
      <c r="H511" s="260" t="str">
        <f t="shared" si="16"/>
        <v/>
      </c>
      <c r="I511" s="262"/>
      <c r="K511" s="256"/>
      <c r="L511" s="256"/>
    </row>
    <row r="512" spans="1:12" ht="12.65" customHeight="1">
      <c r="A512" s="179" t="s">
        <v>528</v>
      </c>
      <c r="B512" s="235" t="str">
        <f>'Prior Year'!S72</f>
        <v>x</v>
      </c>
      <c r="C512" s="235">
        <f>S71</f>
        <v>865075</v>
      </c>
      <c r="D512" s="180" t="s">
        <v>529</v>
      </c>
      <c r="E512" s="180" t="s">
        <v>529</v>
      </c>
      <c r="F512" s="258" t="str">
        <f t="shared" ref="F512:G527" si="17">IF(B512=0,"",IF(D512=0,"",B512/D512))</f>
        <v/>
      </c>
      <c r="G512" s="258" t="str">
        <f t="shared" si="17"/>
        <v/>
      </c>
      <c r="H512" s="260" t="str">
        <f t="shared" si="16"/>
        <v/>
      </c>
      <c r="I512" s="262"/>
      <c r="K512" s="256"/>
      <c r="L512" s="256"/>
    </row>
    <row r="513" spans="1:12" ht="12.65" customHeight="1">
      <c r="A513" s="179" t="s">
        <v>1246</v>
      </c>
      <c r="B513" s="235" t="str">
        <f>'Prior Year'!T72</f>
        <v>x</v>
      </c>
      <c r="C513" s="235">
        <f>T71</f>
        <v>0</v>
      </c>
      <c r="D513" s="180" t="s">
        <v>529</v>
      </c>
      <c r="E513" s="180" t="s">
        <v>529</v>
      </c>
      <c r="F513" s="258" t="str">
        <f t="shared" si="17"/>
        <v/>
      </c>
      <c r="G513" s="258" t="str">
        <f t="shared" si="17"/>
        <v/>
      </c>
      <c r="H513" s="260" t="str">
        <f t="shared" si="16"/>
        <v/>
      </c>
      <c r="I513" s="262"/>
      <c r="K513" s="256"/>
      <c r="L513" s="256"/>
    </row>
    <row r="514" spans="1:12" ht="12.65" customHeight="1">
      <c r="A514" s="179" t="s">
        <v>530</v>
      </c>
      <c r="B514" s="235" t="str">
        <f>'Prior Year'!U72</f>
        <v>x</v>
      </c>
      <c r="C514" s="235">
        <f>U71</f>
        <v>1468739</v>
      </c>
      <c r="D514" s="235">
        <f>'Prior Year'!U59</f>
        <v>0</v>
      </c>
      <c r="E514" s="179">
        <f>U59</f>
        <v>0</v>
      </c>
      <c r="F514" s="258" t="str">
        <f t="shared" si="17"/>
        <v/>
      </c>
      <c r="G514" s="258" t="str">
        <f t="shared" si="17"/>
        <v/>
      </c>
      <c r="H514" s="260" t="str">
        <f t="shared" si="16"/>
        <v/>
      </c>
      <c r="I514" s="262"/>
      <c r="K514" s="256"/>
      <c r="L514" s="256"/>
    </row>
    <row r="515" spans="1:12" ht="12.65" customHeight="1">
      <c r="A515" s="179" t="s">
        <v>531</v>
      </c>
      <c r="B515" s="235" t="str">
        <f>'Prior Year'!V72</f>
        <v>x</v>
      </c>
      <c r="C515" s="235">
        <f>V71</f>
        <v>0</v>
      </c>
      <c r="D515" s="235">
        <f>'Prior Year'!V59</f>
        <v>0</v>
      </c>
      <c r="E515" s="179">
        <f>V59</f>
        <v>0</v>
      </c>
      <c r="F515" s="258" t="str">
        <f t="shared" si="17"/>
        <v/>
      </c>
      <c r="G515" s="258" t="str">
        <f t="shared" si="17"/>
        <v/>
      </c>
      <c r="H515" s="260" t="str">
        <f t="shared" si="16"/>
        <v/>
      </c>
      <c r="I515" s="262"/>
      <c r="K515" s="256"/>
      <c r="L515" s="256"/>
    </row>
    <row r="516" spans="1:12" ht="12.65" customHeight="1">
      <c r="A516" s="179" t="s">
        <v>532</v>
      </c>
      <c r="B516" s="235" t="str">
        <f>'Prior Year'!W72</f>
        <v>x</v>
      </c>
      <c r="C516" s="235">
        <f>W71</f>
        <v>0</v>
      </c>
      <c r="D516" s="235">
        <f>'Prior Year'!W59</f>
        <v>0</v>
      </c>
      <c r="E516" s="179">
        <f>W59</f>
        <v>0</v>
      </c>
      <c r="F516" s="258" t="str">
        <f t="shared" si="17"/>
        <v/>
      </c>
      <c r="G516" s="258" t="str">
        <f t="shared" si="17"/>
        <v/>
      </c>
      <c r="H516" s="260" t="str">
        <f t="shared" si="16"/>
        <v/>
      </c>
      <c r="I516" s="262"/>
      <c r="K516" s="256"/>
      <c r="L516" s="256"/>
    </row>
    <row r="517" spans="1:12" ht="12.65" customHeight="1">
      <c r="A517" s="179" t="s">
        <v>533</v>
      </c>
      <c r="B517" s="235" t="str">
        <f>'Prior Year'!X72</f>
        <v>x</v>
      </c>
      <c r="C517" s="235">
        <f>X71</f>
        <v>0</v>
      </c>
      <c r="D517" s="235">
        <f>'Prior Year'!X59</f>
        <v>0</v>
      </c>
      <c r="E517" s="179">
        <f>X59</f>
        <v>0</v>
      </c>
      <c r="F517" s="258" t="str">
        <f t="shared" si="17"/>
        <v/>
      </c>
      <c r="G517" s="258" t="str">
        <f t="shared" si="17"/>
        <v/>
      </c>
      <c r="H517" s="260" t="str">
        <f t="shared" si="16"/>
        <v/>
      </c>
      <c r="I517" s="262"/>
      <c r="K517" s="256"/>
      <c r="L517" s="256"/>
    </row>
    <row r="518" spans="1:12" ht="12.65" customHeight="1">
      <c r="A518" s="179" t="s">
        <v>534</v>
      </c>
      <c r="B518" s="235" t="str">
        <f>'Prior Year'!Y72</f>
        <v>x</v>
      </c>
      <c r="C518" s="235">
        <f>Y71</f>
        <v>1645558</v>
      </c>
      <c r="D518" s="235">
        <f>'Prior Year'!Y59</f>
        <v>0</v>
      </c>
      <c r="E518" s="179">
        <f>Y59</f>
        <v>0</v>
      </c>
      <c r="F518" s="258" t="str">
        <f t="shared" si="17"/>
        <v/>
      </c>
      <c r="G518" s="258" t="str">
        <f t="shared" si="17"/>
        <v/>
      </c>
      <c r="H518" s="260" t="str">
        <f t="shared" si="16"/>
        <v/>
      </c>
      <c r="I518" s="262"/>
      <c r="K518" s="256"/>
      <c r="L518" s="256"/>
    </row>
    <row r="519" spans="1:12" ht="12.65" customHeight="1">
      <c r="A519" s="179" t="s">
        <v>535</v>
      </c>
      <c r="B519" s="235" t="str">
        <f>'Prior Year'!Z72</f>
        <v>x</v>
      </c>
      <c r="C519" s="235">
        <f>Z71</f>
        <v>0</v>
      </c>
      <c r="D519" s="235">
        <f>'Prior Year'!Z59</f>
        <v>0</v>
      </c>
      <c r="E519" s="179">
        <f>Z59</f>
        <v>0</v>
      </c>
      <c r="F519" s="258" t="str">
        <f t="shared" si="17"/>
        <v/>
      </c>
      <c r="G519" s="258" t="str">
        <f t="shared" si="17"/>
        <v/>
      </c>
      <c r="H519" s="260" t="str">
        <f t="shared" si="16"/>
        <v/>
      </c>
      <c r="I519" s="262"/>
      <c r="K519" s="256"/>
      <c r="L519" s="256"/>
    </row>
    <row r="520" spans="1:12" ht="12.65" customHeight="1">
      <c r="A520" s="179" t="s">
        <v>536</v>
      </c>
      <c r="B520" s="235" t="str">
        <f>'Prior Year'!AA72</f>
        <v>x</v>
      </c>
      <c r="C520" s="235">
        <f>AA71</f>
        <v>0</v>
      </c>
      <c r="D520" s="235">
        <f>'Prior Year'!AA59</f>
        <v>0</v>
      </c>
      <c r="E520" s="179">
        <f>AA59</f>
        <v>0</v>
      </c>
      <c r="F520" s="258" t="str">
        <f t="shared" si="17"/>
        <v/>
      </c>
      <c r="G520" s="258" t="str">
        <f t="shared" si="17"/>
        <v/>
      </c>
      <c r="H520" s="260" t="str">
        <f t="shared" si="16"/>
        <v/>
      </c>
      <c r="I520" s="262"/>
      <c r="K520" s="256"/>
      <c r="L520" s="256"/>
    </row>
    <row r="521" spans="1:12" ht="12.65" customHeight="1">
      <c r="A521" s="179" t="s">
        <v>537</v>
      </c>
      <c r="B521" s="235" t="str">
        <f>'Prior Year'!AB72</f>
        <v>x</v>
      </c>
      <c r="C521" s="235">
        <f>AB71</f>
        <v>441116</v>
      </c>
      <c r="D521" s="180" t="s">
        <v>529</v>
      </c>
      <c r="E521" s="180" t="s">
        <v>529</v>
      </c>
      <c r="F521" s="258" t="str">
        <f t="shared" si="17"/>
        <v/>
      </c>
      <c r="G521" s="258" t="str">
        <f t="shared" si="17"/>
        <v/>
      </c>
      <c r="H521" s="260" t="str">
        <f t="shared" si="16"/>
        <v/>
      </c>
      <c r="I521" s="262"/>
      <c r="K521" s="256"/>
      <c r="L521" s="256"/>
    </row>
    <row r="522" spans="1:12" ht="12.65" customHeight="1">
      <c r="A522" s="179" t="s">
        <v>538</v>
      </c>
      <c r="B522" s="235" t="str">
        <f>'Prior Year'!AC72</f>
        <v>x</v>
      </c>
      <c r="C522" s="235">
        <f>AC71</f>
        <v>60260</v>
      </c>
      <c r="D522" s="235">
        <f>'Prior Year'!AC59</f>
        <v>0</v>
      </c>
      <c r="E522" s="179">
        <f>AC59</f>
        <v>0</v>
      </c>
      <c r="F522" s="258" t="str">
        <f t="shared" si="17"/>
        <v/>
      </c>
      <c r="G522" s="258" t="str">
        <f t="shared" si="17"/>
        <v/>
      </c>
      <c r="H522" s="260" t="str">
        <f t="shared" si="16"/>
        <v/>
      </c>
      <c r="I522" s="262"/>
      <c r="K522" s="256"/>
      <c r="L522" s="256"/>
    </row>
    <row r="523" spans="1:12" ht="12.65" customHeight="1">
      <c r="A523" s="179" t="s">
        <v>539</v>
      </c>
      <c r="B523" s="235" t="str">
        <f>'Prior Year'!AD72</f>
        <v>x</v>
      </c>
      <c r="C523" s="235">
        <f>AD71</f>
        <v>0</v>
      </c>
      <c r="D523" s="235">
        <f>'Prior Year'!AD59</f>
        <v>0</v>
      </c>
      <c r="E523" s="179">
        <f>AD59</f>
        <v>0</v>
      </c>
      <c r="F523" s="258" t="str">
        <f t="shared" si="17"/>
        <v/>
      </c>
      <c r="G523" s="258" t="str">
        <f t="shared" si="17"/>
        <v/>
      </c>
      <c r="H523" s="260" t="str">
        <f t="shared" si="16"/>
        <v/>
      </c>
      <c r="I523" s="262"/>
      <c r="K523" s="256"/>
      <c r="L523" s="256"/>
    </row>
    <row r="524" spans="1:12" ht="12.65" customHeight="1">
      <c r="A524" s="179" t="s">
        <v>540</v>
      </c>
      <c r="B524" s="235" t="str">
        <f>'Prior Year'!AE72</f>
        <v>x</v>
      </c>
      <c r="C524" s="235">
        <f>AE71</f>
        <v>905900</v>
      </c>
      <c r="D524" s="235">
        <f>'Prior Year'!AE59</f>
        <v>0</v>
      </c>
      <c r="E524" s="179">
        <f>AE59</f>
        <v>0</v>
      </c>
      <c r="F524" s="258" t="str">
        <f t="shared" si="17"/>
        <v/>
      </c>
      <c r="G524" s="258" t="str">
        <f t="shared" si="17"/>
        <v/>
      </c>
      <c r="H524" s="260" t="str">
        <f t="shared" si="16"/>
        <v/>
      </c>
      <c r="I524" s="262"/>
      <c r="K524" s="256"/>
      <c r="L524" s="256"/>
    </row>
    <row r="525" spans="1:12" ht="12.65" customHeight="1">
      <c r="A525" s="179" t="s">
        <v>541</v>
      </c>
      <c r="B525" s="235" t="str">
        <f>'Prior Year'!AF72</f>
        <v>x</v>
      </c>
      <c r="C525" s="235">
        <f>AF71</f>
        <v>0</v>
      </c>
      <c r="D525" s="235">
        <f>'Prior Year'!AF59</f>
        <v>0</v>
      </c>
      <c r="E525" s="179">
        <f>AF59</f>
        <v>0</v>
      </c>
      <c r="F525" s="258" t="str">
        <f t="shared" si="17"/>
        <v/>
      </c>
      <c r="G525" s="258" t="str">
        <f t="shared" si="17"/>
        <v/>
      </c>
      <c r="H525" s="260" t="str">
        <f t="shared" si="16"/>
        <v/>
      </c>
      <c r="I525" s="262"/>
      <c r="K525" s="256"/>
      <c r="L525" s="256"/>
    </row>
    <row r="526" spans="1:12" ht="12.65" customHeight="1">
      <c r="A526" s="179" t="s">
        <v>542</v>
      </c>
      <c r="B526" s="235" t="str">
        <f>'Prior Year'!AG72</f>
        <v>x</v>
      </c>
      <c r="C526" s="235">
        <f>AG71</f>
        <v>2714584</v>
      </c>
      <c r="D526" s="235">
        <f>'Prior Year'!AG59</f>
        <v>0</v>
      </c>
      <c r="E526" s="179">
        <f>AG59</f>
        <v>0</v>
      </c>
      <c r="F526" s="258" t="str">
        <f t="shared" si="17"/>
        <v/>
      </c>
      <c r="G526" s="258" t="str">
        <f t="shared" si="17"/>
        <v/>
      </c>
      <c r="H526" s="260" t="str">
        <f t="shared" si="16"/>
        <v/>
      </c>
      <c r="I526" s="262"/>
      <c r="K526" s="256"/>
      <c r="L526" s="256"/>
    </row>
    <row r="527" spans="1:12" ht="12.65" customHeight="1">
      <c r="A527" s="179" t="s">
        <v>543</v>
      </c>
      <c r="B527" s="235" t="str">
        <f>'Prior Year'!AH72</f>
        <v>x</v>
      </c>
      <c r="C527" s="235">
        <f>AH71</f>
        <v>775165</v>
      </c>
      <c r="D527" s="235">
        <f>'Prior Year'!AH59</f>
        <v>0</v>
      </c>
      <c r="E527" s="179">
        <f>AH59</f>
        <v>0</v>
      </c>
      <c r="F527" s="258" t="str">
        <f t="shared" si="17"/>
        <v/>
      </c>
      <c r="G527" s="258" t="str">
        <f t="shared" si="17"/>
        <v/>
      </c>
      <c r="H527" s="260" t="str">
        <f t="shared" si="16"/>
        <v/>
      </c>
      <c r="I527" s="262"/>
      <c r="K527" s="256"/>
      <c r="L527" s="256"/>
    </row>
    <row r="528" spans="1:12" ht="12.65" customHeight="1">
      <c r="A528" s="179" t="s">
        <v>544</v>
      </c>
      <c r="B528" s="235" t="str">
        <f>'Prior Year'!AI72</f>
        <v>x</v>
      </c>
      <c r="C528" s="235">
        <f>AI71</f>
        <v>0</v>
      </c>
      <c r="D528" s="235">
        <f>'Prior Year'!AI59</f>
        <v>0</v>
      </c>
      <c r="E528" s="179">
        <f>AI59</f>
        <v>0</v>
      </c>
      <c r="F528" s="258" t="str">
        <f t="shared" ref="F528:G540" si="18">IF(B528=0,"",IF(D528=0,"",B528/D528))</f>
        <v/>
      </c>
      <c r="G528" s="258" t="str">
        <f t="shared" si="18"/>
        <v/>
      </c>
      <c r="H528" s="260" t="str">
        <f t="shared" si="16"/>
        <v/>
      </c>
      <c r="I528" s="262"/>
      <c r="K528" s="256"/>
      <c r="L528" s="256"/>
    </row>
    <row r="529" spans="1:12" ht="12.65" customHeight="1">
      <c r="A529" s="179" t="s">
        <v>545</v>
      </c>
      <c r="B529" s="235" t="str">
        <f>'Prior Year'!AJ72</f>
        <v>x</v>
      </c>
      <c r="C529" s="235">
        <f>AJ71</f>
        <v>2460595</v>
      </c>
      <c r="D529" s="235">
        <f>'Prior Year'!AJ59</f>
        <v>0</v>
      </c>
      <c r="E529" s="179">
        <f>AJ59</f>
        <v>0</v>
      </c>
      <c r="F529" s="258" t="str">
        <f t="shared" si="18"/>
        <v/>
      </c>
      <c r="G529" s="258" t="str">
        <f t="shared" si="18"/>
        <v/>
      </c>
      <c r="H529" s="260" t="str">
        <f t="shared" si="16"/>
        <v/>
      </c>
      <c r="I529" s="262"/>
      <c r="K529" s="256"/>
      <c r="L529" s="256"/>
    </row>
    <row r="530" spans="1:12" ht="12.65" customHeight="1">
      <c r="A530" s="179" t="s">
        <v>546</v>
      </c>
      <c r="B530" s="235" t="str">
        <f>'Prior Year'!AK72</f>
        <v>x</v>
      </c>
      <c r="C530" s="235">
        <f>AK71</f>
        <v>78</v>
      </c>
      <c r="D530" s="235">
        <f>'Prior Year'!AK59</f>
        <v>0</v>
      </c>
      <c r="E530" s="179">
        <f>AK59</f>
        <v>0</v>
      </c>
      <c r="F530" s="258" t="str">
        <f t="shared" si="18"/>
        <v/>
      </c>
      <c r="G530" s="258" t="str">
        <f t="shared" si="18"/>
        <v/>
      </c>
      <c r="H530" s="260" t="str">
        <f t="shared" si="16"/>
        <v/>
      </c>
      <c r="I530" s="262"/>
      <c r="K530" s="256"/>
      <c r="L530" s="256"/>
    </row>
    <row r="531" spans="1:12" ht="12.65" customHeight="1">
      <c r="A531" s="179" t="s">
        <v>547</v>
      </c>
      <c r="B531" s="235" t="str">
        <f>'Prior Year'!AL72</f>
        <v>x</v>
      </c>
      <c r="C531" s="235">
        <f>AL71</f>
        <v>0</v>
      </c>
      <c r="D531" s="235">
        <f>'Prior Year'!AL59</f>
        <v>0</v>
      </c>
      <c r="E531" s="179">
        <f>AL59</f>
        <v>0</v>
      </c>
      <c r="F531" s="258" t="str">
        <f t="shared" si="18"/>
        <v/>
      </c>
      <c r="G531" s="258" t="str">
        <f t="shared" si="18"/>
        <v/>
      </c>
      <c r="H531" s="260" t="str">
        <f t="shared" si="16"/>
        <v/>
      </c>
      <c r="I531" s="262"/>
      <c r="K531" s="256"/>
      <c r="L531" s="256"/>
    </row>
    <row r="532" spans="1:12" ht="12.65" customHeight="1">
      <c r="A532" s="179" t="s">
        <v>548</v>
      </c>
      <c r="B532" s="235" t="str">
        <f>'Prior Year'!AM72</f>
        <v>x</v>
      </c>
      <c r="C532" s="235">
        <f>AM71</f>
        <v>0</v>
      </c>
      <c r="D532" s="235">
        <f>'Prior Year'!AM59</f>
        <v>0</v>
      </c>
      <c r="E532" s="179">
        <f>AM59</f>
        <v>0</v>
      </c>
      <c r="F532" s="258" t="str">
        <f t="shared" si="18"/>
        <v/>
      </c>
      <c r="G532" s="258" t="str">
        <f t="shared" si="18"/>
        <v/>
      </c>
      <c r="H532" s="260" t="str">
        <f t="shared" si="16"/>
        <v/>
      </c>
      <c r="I532" s="262"/>
      <c r="K532" s="256"/>
      <c r="L532" s="256"/>
    </row>
    <row r="533" spans="1:12" ht="12.65" customHeight="1">
      <c r="A533" s="179" t="s">
        <v>1247</v>
      </c>
      <c r="B533" s="235" t="str">
        <f>'Prior Year'!AN72</f>
        <v>x</v>
      </c>
      <c r="C533" s="235">
        <f>AN71</f>
        <v>0</v>
      </c>
      <c r="D533" s="235">
        <f>'Prior Year'!AN59</f>
        <v>0</v>
      </c>
      <c r="E533" s="179">
        <f>AN59</f>
        <v>0</v>
      </c>
      <c r="F533" s="258" t="str">
        <f t="shared" si="18"/>
        <v/>
      </c>
      <c r="G533" s="258" t="str">
        <f t="shared" si="18"/>
        <v/>
      </c>
      <c r="H533" s="260" t="str">
        <f t="shared" si="16"/>
        <v/>
      </c>
      <c r="I533" s="262"/>
      <c r="K533" s="256"/>
      <c r="L533" s="256"/>
    </row>
    <row r="534" spans="1:12" ht="12.65" customHeight="1">
      <c r="A534" s="179" t="s">
        <v>549</v>
      </c>
      <c r="B534" s="235" t="str">
        <f>'Prior Year'!AO72</f>
        <v>x</v>
      </c>
      <c r="C534" s="235">
        <f>AO71</f>
        <v>0</v>
      </c>
      <c r="D534" s="235">
        <f>'Prior Year'!AO59</f>
        <v>0</v>
      </c>
      <c r="E534" s="179">
        <f>AO59</f>
        <v>0</v>
      </c>
      <c r="F534" s="258" t="str">
        <f t="shared" si="18"/>
        <v/>
      </c>
      <c r="G534" s="258" t="str">
        <f t="shared" si="18"/>
        <v/>
      </c>
      <c r="H534" s="260" t="str">
        <f t="shared" si="16"/>
        <v/>
      </c>
      <c r="I534" s="262"/>
      <c r="K534" s="256"/>
      <c r="L534" s="256"/>
    </row>
    <row r="535" spans="1:12" ht="12.65" customHeight="1">
      <c r="A535" s="179" t="s">
        <v>550</v>
      </c>
      <c r="B535" s="235" t="str">
        <f>'Prior Year'!AP72</f>
        <v>x</v>
      </c>
      <c r="C535" s="235">
        <f>AP71</f>
        <v>0</v>
      </c>
      <c r="D535" s="235">
        <f>'Prior Year'!AP59</f>
        <v>0</v>
      </c>
      <c r="E535" s="179">
        <f>AP59</f>
        <v>0</v>
      </c>
      <c r="F535" s="258" t="str">
        <f t="shared" si="18"/>
        <v/>
      </c>
      <c r="G535" s="258" t="str">
        <f t="shared" si="18"/>
        <v/>
      </c>
      <c r="H535" s="260" t="str">
        <f t="shared" si="16"/>
        <v/>
      </c>
      <c r="I535" s="262"/>
      <c r="K535" s="256"/>
      <c r="L535" s="256"/>
    </row>
    <row r="536" spans="1:12" ht="12.65" customHeight="1">
      <c r="A536" s="179" t="s">
        <v>551</v>
      </c>
      <c r="B536" s="235" t="str">
        <f>'Prior Year'!AQ72</f>
        <v>x</v>
      </c>
      <c r="C536" s="235">
        <f>AQ71</f>
        <v>0</v>
      </c>
      <c r="D536" s="235">
        <f>'Prior Year'!AQ59</f>
        <v>0</v>
      </c>
      <c r="E536" s="179">
        <f>AQ59</f>
        <v>0</v>
      </c>
      <c r="F536" s="258" t="str">
        <f t="shared" si="18"/>
        <v/>
      </c>
      <c r="G536" s="258" t="str">
        <f t="shared" si="18"/>
        <v/>
      </c>
      <c r="H536" s="260" t="str">
        <f t="shared" si="16"/>
        <v/>
      </c>
      <c r="I536" s="262"/>
      <c r="K536" s="256"/>
      <c r="L536" s="256"/>
    </row>
    <row r="537" spans="1:12" ht="12.65" customHeight="1">
      <c r="A537" s="179" t="s">
        <v>552</v>
      </c>
      <c r="B537" s="235" t="str">
        <f>'Prior Year'!AR72</f>
        <v>x</v>
      </c>
      <c r="C537" s="235">
        <f>AR71</f>
        <v>37</v>
      </c>
      <c r="D537" s="235">
        <f>'Prior Year'!AR59</f>
        <v>0</v>
      </c>
      <c r="E537" s="179">
        <f>AR59</f>
        <v>0</v>
      </c>
      <c r="F537" s="258" t="str">
        <f t="shared" si="18"/>
        <v/>
      </c>
      <c r="G537" s="258" t="str">
        <f t="shared" si="18"/>
        <v/>
      </c>
      <c r="H537" s="260" t="str">
        <f t="shared" si="16"/>
        <v/>
      </c>
      <c r="I537" s="262"/>
      <c r="K537" s="256"/>
      <c r="L537" s="256"/>
    </row>
    <row r="538" spans="1:12" ht="12.65" customHeight="1">
      <c r="A538" s="179" t="s">
        <v>553</v>
      </c>
      <c r="B538" s="235" t="str">
        <f>'Prior Year'!AS72</f>
        <v>x</v>
      </c>
      <c r="C538" s="235">
        <f>AS71</f>
        <v>0</v>
      </c>
      <c r="D538" s="235">
        <f>'Prior Year'!AS59</f>
        <v>0</v>
      </c>
      <c r="E538" s="179">
        <f>AS59</f>
        <v>0</v>
      </c>
      <c r="F538" s="258" t="str">
        <f t="shared" si="18"/>
        <v/>
      </c>
      <c r="G538" s="258" t="str">
        <f t="shared" si="18"/>
        <v/>
      </c>
      <c r="H538" s="260" t="str">
        <f t="shared" si="16"/>
        <v/>
      </c>
      <c r="I538" s="262"/>
      <c r="K538" s="256"/>
      <c r="L538" s="256"/>
    </row>
    <row r="539" spans="1:12" ht="12.65" customHeight="1">
      <c r="A539" s="179" t="s">
        <v>554</v>
      </c>
      <c r="B539" s="235" t="str">
        <f>'Prior Year'!AT72</f>
        <v>x</v>
      </c>
      <c r="C539" s="235">
        <f>AT71</f>
        <v>0</v>
      </c>
      <c r="D539" s="235">
        <f>'Prior Year'!AT59</f>
        <v>0</v>
      </c>
      <c r="E539" s="179">
        <f>AT59</f>
        <v>0</v>
      </c>
      <c r="F539" s="258" t="str">
        <f t="shared" si="18"/>
        <v/>
      </c>
      <c r="G539" s="258" t="str">
        <f t="shared" si="18"/>
        <v/>
      </c>
      <c r="H539" s="260" t="str">
        <f t="shared" si="16"/>
        <v/>
      </c>
      <c r="I539" s="262"/>
      <c r="K539" s="256"/>
      <c r="L539" s="256"/>
    </row>
    <row r="540" spans="1:12" ht="12.65" customHeight="1">
      <c r="A540" s="179" t="s">
        <v>555</v>
      </c>
      <c r="B540" s="235" t="str">
        <f>'Prior Year'!AU72</f>
        <v>x</v>
      </c>
      <c r="C540" s="235">
        <f>AU71</f>
        <v>0</v>
      </c>
      <c r="D540" s="235">
        <f>'Prior Year'!AU59</f>
        <v>0</v>
      </c>
      <c r="E540" s="179">
        <f>AU59</f>
        <v>0</v>
      </c>
      <c r="F540" s="258" t="str">
        <f t="shared" si="18"/>
        <v/>
      </c>
      <c r="G540" s="258" t="str">
        <f t="shared" si="18"/>
        <v/>
      </c>
      <c r="H540" s="260" t="str">
        <f t="shared" si="16"/>
        <v/>
      </c>
      <c r="I540" s="262"/>
      <c r="K540" s="256"/>
      <c r="L540" s="256"/>
    </row>
    <row r="541" spans="1:12" ht="12.65" customHeight="1">
      <c r="A541" s="179" t="s">
        <v>556</v>
      </c>
      <c r="B541" s="235" t="str">
        <f>'Prior Year'!AV72</f>
        <v>x</v>
      </c>
      <c r="C541" s="235">
        <f>AV71</f>
        <v>1253</v>
      </c>
      <c r="D541" s="180" t="s">
        <v>529</v>
      </c>
      <c r="E541" s="180" t="s">
        <v>529</v>
      </c>
      <c r="F541" s="258"/>
      <c r="G541" s="258"/>
      <c r="H541" s="260"/>
      <c r="I541" s="262"/>
      <c r="K541" s="256"/>
      <c r="L541" s="256"/>
    </row>
    <row r="542" spans="1:12" ht="12.65" customHeight="1">
      <c r="A542" s="179" t="s">
        <v>1248</v>
      </c>
      <c r="B542" s="235" t="str">
        <f>'Prior Year'!AW72</f>
        <v>x</v>
      </c>
      <c r="C542" s="235">
        <f>AW71</f>
        <v>0</v>
      </c>
      <c r="D542" s="180" t="s">
        <v>529</v>
      </c>
      <c r="E542" s="180" t="s">
        <v>529</v>
      </c>
      <c r="F542" s="258"/>
      <c r="G542" s="258"/>
      <c r="H542" s="260"/>
      <c r="I542" s="262"/>
      <c r="K542" s="256"/>
      <c r="L542" s="256"/>
    </row>
    <row r="543" spans="1:12" ht="12.65" customHeight="1">
      <c r="A543" s="179" t="s">
        <v>557</v>
      </c>
      <c r="B543" s="235" t="str">
        <f>'Prior Year'!AX72</f>
        <v>x</v>
      </c>
      <c r="C543" s="235">
        <f>AX71</f>
        <v>0</v>
      </c>
      <c r="D543" s="180" t="s">
        <v>529</v>
      </c>
      <c r="E543" s="180" t="s">
        <v>529</v>
      </c>
      <c r="F543" s="258"/>
      <c r="G543" s="258"/>
      <c r="H543" s="260"/>
      <c r="I543" s="262"/>
      <c r="K543" s="256"/>
      <c r="L543" s="256"/>
    </row>
    <row r="544" spans="1:12" ht="12.65" customHeight="1">
      <c r="A544" s="179" t="s">
        <v>558</v>
      </c>
      <c r="B544" s="235" t="str">
        <f>'Prior Year'!AY72</f>
        <v>x</v>
      </c>
      <c r="C544" s="235">
        <f>AY71</f>
        <v>614933</v>
      </c>
      <c r="D544" s="235">
        <f>'Prior Year'!AY59</f>
        <v>15098</v>
      </c>
      <c r="E544" s="179">
        <f>AY59</f>
        <v>7106</v>
      </c>
      <c r="F544" s="258" t="str">
        <f t="shared" ref="F544:G550" si="19">IF(B544=0,"",IF(D544=0,"",B544/D544))</f>
        <v/>
      </c>
      <c r="G544" s="258">
        <f t="shared" si="19"/>
        <v>86.537151702786375</v>
      </c>
      <c r="H544" s="260" t="str">
        <f t="shared" si="16"/>
        <v/>
      </c>
      <c r="I544" s="262"/>
      <c r="K544" s="256"/>
      <c r="L544" s="256"/>
    </row>
    <row r="545" spans="1:13" ht="12.65" customHeight="1">
      <c r="A545" s="179" t="s">
        <v>559</v>
      </c>
      <c r="B545" s="235" t="str">
        <f>'Prior Year'!AZ72</f>
        <v>x</v>
      </c>
      <c r="C545" s="235">
        <f>AZ71</f>
        <v>0</v>
      </c>
      <c r="D545" s="235">
        <f>'Prior Year'!AZ59</f>
        <v>0</v>
      </c>
      <c r="E545" s="179">
        <f>AZ59</f>
        <v>0</v>
      </c>
      <c r="F545" s="258" t="str">
        <f t="shared" si="19"/>
        <v/>
      </c>
      <c r="G545" s="258" t="str">
        <f t="shared" si="19"/>
        <v/>
      </c>
      <c r="H545" s="260" t="str">
        <f t="shared" si="16"/>
        <v/>
      </c>
      <c r="I545" s="262"/>
      <c r="K545" s="256"/>
      <c r="L545" s="256"/>
    </row>
    <row r="546" spans="1:13" ht="12.65" customHeight="1">
      <c r="A546" s="179" t="s">
        <v>560</v>
      </c>
      <c r="B546" s="235" t="str">
        <f>'Prior Year'!BA72</f>
        <v>x</v>
      </c>
      <c r="C546" s="235">
        <f>BA71</f>
        <v>100675</v>
      </c>
      <c r="D546" s="235">
        <f>'Prior Year'!BA59</f>
        <v>0</v>
      </c>
      <c r="E546" s="179">
        <f>BA59</f>
        <v>0</v>
      </c>
      <c r="F546" s="258" t="str">
        <f t="shared" si="19"/>
        <v/>
      </c>
      <c r="G546" s="258" t="str">
        <f t="shared" si="19"/>
        <v/>
      </c>
      <c r="H546" s="260" t="str">
        <f t="shared" si="16"/>
        <v/>
      </c>
      <c r="I546" s="262"/>
      <c r="K546" s="256"/>
      <c r="L546" s="256"/>
    </row>
    <row r="547" spans="1:13" ht="12.65" customHeight="1">
      <c r="A547" s="179" t="s">
        <v>561</v>
      </c>
      <c r="B547" s="235" t="str">
        <f>'Prior Year'!BB72</f>
        <v>x</v>
      </c>
      <c r="C547" s="235">
        <f>BB71</f>
        <v>458961</v>
      </c>
      <c r="D547" s="180" t="s">
        <v>529</v>
      </c>
      <c r="E547" s="180" t="s">
        <v>529</v>
      </c>
      <c r="F547" s="258"/>
      <c r="G547" s="258"/>
      <c r="H547" s="260"/>
      <c r="I547" s="262"/>
      <c r="K547" s="256"/>
      <c r="L547" s="256"/>
    </row>
    <row r="548" spans="1:13" ht="12.65" customHeight="1">
      <c r="A548" s="179" t="s">
        <v>562</v>
      </c>
      <c r="B548" s="235" t="str">
        <f>'Prior Year'!BC72</f>
        <v>x</v>
      </c>
      <c r="C548" s="235">
        <f>BC71</f>
        <v>0</v>
      </c>
      <c r="D548" s="180" t="s">
        <v>529</v>
      </c>
      <c r="E548" s="180" t="s">
        <v>529</v>
      </c>
      <c r="F548" s="258"/>
      <c r="G548" s="258"/>
      <c r="H548" s="260"/>
      <c r="I548" s="262"/>
      <c r="K548" s="256"/>
      <c r="L548" s="256"/>
    </row>
    <row r="549" spans="1:13" ht="12.65" customHeight="1">
      <c r="A549" s="179" t="s">
        <v>563</v>
      </c>
      <c r="B549" s="235" t="str">
        <f>'Prior Year'!BD72</f>
        <v>x</v>
      </c>
      <c r="C549" s="235">
        <f>BD71</f>
        <v>0</v>
      </c>
      <c r="D549" s="180" t="s">
        <v>529</v>
      </c>
      <c r="E549" s="180" t="s">
        <v>529</v>
      </c>
      <c r="F549" s="258"/>
      <c r="G549" s="258"/>
      <c r="H549" s="260"/>
      <c r="I549" s="262"/>
      <c r="K549" s="256"/>
      <c r="L549" s="256"/>
    </row>
    <row r="550" spans="1:13" ht="12.65" customHeight="1">
      <c r="A550" s="179" t="s">
        <v>564</v>
      </c>
      <c r="B550" s="235" t="str">
        <f>'Prior Year'!BE72</f>
        <v>x</v>
      </c>
      <c r="C550" s="235">
        <f>BE71</f>
        <v>525515</v>
      </c>
      <c r="D550" s="235">
        <f>'Prior Year'!BE59</f>
        <v>35649</v>
      </c>
      <c r="E550" s="179">
        <f>BE59</f>
        <v>27287</v>
      </c>
      <c r="F550" s="258" t="str">
        <f t="shared" si="19"/>
        <v/>
      </c>
      <c r="G550" s="258">
        <f t="shared" si="19"/>
        <v>19.258804558947485</v>
      </c>
      <c r="H550" s="260" t="str">
        <f t="shared" si="16"/>
        <v/>
      </c>
      <c r="I550" s="262"/>
      <c r="K550" s="256"/>
      <c r="L550" s="256"/>
    </row>
    <row r="551" spans="1:13" ht="12.65" customHeight="1">
      <c r="A551" s="179" t="s">
        <v>565</v>
      </c>
      <c r="B551" s="235" t="str">
        <f>'Prior Year'!BF72</f>
        <v>x</v>
      </c>
      <c r="C551" s="235">
        <f>BF71</f>
        <v>386628</v>
      </c>
      <c r="D551" s="180" t="s">
        <v>529</v>
      </c>
      <c r="E551" s="180" t="s">
        <v>529</v>
      </c>
      <c r="F551" s="258"/>
      <c r="G551" s="258"/>
      <c r="H551" s="260"/>
      <c r="I551" s="262"/>
      <c r="J551" s="196"/>
      <c r="M551" s="260"/>
    </row>
    <row r="552" spans="1:13" ht="12.65" customHeight="1">
      <c r="A552" s="179" t="s">
        <v>566</v>
      </c>
      <c r="B552" s="235" t="str">
        <f>'Prior Year'!BG72</f>
        <v>x</v>
      </c>
      <c r="C552" s="235">
        <f>BG71</f>
        <v>0</v>
      </c>
      <c r="D552" s="180" t="s">
        <v>529</v>
      </c>
      <c r="E552" s="180" t="s">
        <v>529</v>
      </c>
      <c r="F552" s="258"/>
      <c r="G552" s="258"/>
      <c r="H552" s="260"/>
      <c r="J552" s="196"/>
      <c r="M552" s="260"/>
    </row>
    <row r="553" spans="1:13" ht="12.65" customHeight="1">
      <c r="A553" s="179" t="s">
        <v>567</v>
      </c>
      <c r="B553" s="235" t="str">
        <f>'Prior Year'!BH72</f>
        <v>x</v>
      </c>
      <c r="C553" s="235">
        <f>BH71</f>
        <v>0</v>
      </c>
      <c r="D553" s="180" t="s">
        <v>529</v>
      </c>
      <c r="E553" s="180" t="s">
        <v>529</v>
      </c>
      <c r="F553" s="258"/>
      <c r="G553" s="258"/>
      <c r="H553" s="260"/>
      <c r="J553" s="196"/>
      <c r="M553" s="260"/>
    </row>
    <row r="554" spans="1:13" ht="12.65" customHeight="1">
      <c r="A554" s="179" t="s">
        <v>568</v>
      </c>
      <c r="B554" s="235" t="str">
        <f>'Prior Year'!BI72</f>
        <v>x</v>
      </c>
      <c r="C554" s="235">
        <f>BI71</f>
        <v>0</v>
      </c>
      <c r="D554" s="180" t="s">
        <v>529</v>
      </c>
      <c r="E554" s="180" t="s">
        <v>529</v>
      </c>
      <c r="F554" s="258"/>
      <c r="G554" s="258"/>
      <c r="H554" s="260"/>
      <c r="J554" s="196"/>
      <c r="M554" s="260"/>
    </row>
    <row r="555" spans="1:13" ht="12.65" customHeight="1">
      <c r="A555" s="179" t="s">
        <v>569</v>
      </c>
      <c r="B555" s="235" t="str">
        <f>'Prior Year'!BJ72</f>
        <v>x</v>
      </c>
      <c r="C555" s="235">
        <f>BJ71</f>
        <v>1281532</v>
      </c>
      <c r="D555" s="180" t="s">
        <v>529</v>
      </c>
      <c r="E555" s="180" t="s">
        <v>529</v>
      </c>
      <c r="F555" s="258"/>
      <c r="G555" s="258"/>
      <c r="H555" s="260"/>
      <c r="J555" s="196"/>
      <c r="M555" s="260"/>
    </row>
    <row r="556" spans="1:13" ht="12.65" customHeight="1">
      <c r="A556" s="179" t="s">
        <v>570</v>
      </c>
      <c r="B556" s="235" t="str">
        <f>'Prior Year'!BK72</f>
        <v>x</v>
      </c>
      <c r="C556" s="235">
        <f>BK71</f>
        <v>0</v>
      </c>
      <c r="D556" s="180" t="s">
        <v>529</v>
      </c>
      <c r="E556" s="180" t="s">
        <v>529</v>
      </c>
      <c r="F556" s="258"/>
      <c r="G556" s="258"/>
      <c r="H556" s="260"/>
      <c r="J556" s="196"/>
      <c r="M556" s="260"/>
    </row>
    <row r="557" spans="1:13" ht="12.65" customHeight="1">
      <c r="A557" s="179" t="s">
        <v>571</v>
      </c>
      <c r="B557" s="235" t="str">
        <f>'Prior Year'!BL72</f>
        <v>x</v>
      </c>
      <c r="C557" s="235">
        <f>BL71</f>
        <v>515112</v>
      </c>
      <c r="D557" s="180" t="s">
        <v>529</v>
      </c>
      <c r="E557" s="180" t="s">
        <v>529</v>
      </c>
      <c r="F557" s="258"/>
      <c r="G557" s="258"/>
      <c r="H557" s="260"/>
      <c r="J557" s="196"/>
      <c r="M557" s="260"/>
    </row>
    <row r="558" spans="1:13" ht="12.65" customHeight="1">
      <c r="A558" s="179" t="s">
        <v>572</v>
      </c>
      <c r="B558" s="235" t="str">
        <f>'Prior Year'!BM72</f>
        <v>x</v>
      </c>
      <c r="C558" s="235">
        <f>BM71</f>
        <v>0</v>
      </c>
      <c r="D558" s="180" t="s">
        <v>529</v>
      </c>
      <c r="E558" s="180" t="s">
        <v>529</v>
      </c>
      <c r="F558" s="258"/>
      <c r="G558" s="258"/>
      <c r="H558" s="260"/>
      <c r="J558" s="196"/>
      <c r="M558" s="260"/>
    </row>
    <row r="559" spans="1:13" ht="12.65" customHeight="1">
      <c r="A559" s="179" t="s">
        <v>573</v>
      </c>
      <c r="B559" s="235" t="str">
        <f>'Prior Year'!BN72</f>
        <v>x</v>
      </c>
      <c r="C559" s="235">
        <f>BN71</f>
        <v>3356523</v>
      </c>
      <c r="D559" s="180" t="s">
        <v>529</v>
      </c>
      <c r="E559" s="180" t="s">
        <v>529</v>
      </c>
      <c r="F559" s="258"/>
      <c r="G559" s="258"/>
      <c r="H559" s="260"/>
      <c r="J559" s="196"/>
      <c r="M559" s="260"/>
    </row>
    <row r="560" spans="1:13" ht="12.65" customHeight="1">
      <c r="A560" s="179" t="s">
        <v>574</v>
      </c>
      <c r="B560" s="235" t="str">
        <f>'Prior Year'!BO72</f>
        <v>x</v>
      </c>
      <c r="C560" s="235">
        <f>BO71</f>
        <v>0</v>
      </c>
      <c r="D560" s="180" t="s">
        <v>529</v>
      </c>
      <c r="E560" s="180" t="s">
        <v>529</v>
      </c>
      <c r="F560" s="258"/>
      <c r="G560" s="258"/>
      <c r="H560" s="260"/>
      <c r="J560" s="196"/>
      <c r="M560" s="260"/>
    </row>
    <row r="561" spans="1:13" ht="12.65" customHeight="1">
      <c r="A561" s="179" t="s">
        <v>575</v>
      </c>
      <c r="B561" s="235" t="str">
        <f>'Prior Year'!BP72</f>
        <v>x</v>
      </c>
      <c r="C561" s="235">
        <f>BP71</f>
        <v>0</v>
      </c>
      <c r="D561" s="180" t="s">
        <v>529</v>
      </c>
      <c r="E561" s="180" t="s">
        <v>529</v>
      </c>
      <c r="F561" s="258"/>
      <c r="G561" s="258"/>
      <c r="H561" s="260"/>
      <c r="J561" s="196"/>
      <c r="M561" s="260"/>
    </row>
    <row r="562" spans="1:13" ht="12.65" customHeight="1">
      <c r="A562" s="179" t="s">
        <v>576</v>
      </c>
      <c r="B562" s="235" t="str">
        <f>'Prior Year'!BQ72</f>
        <v>x</v>
      </c>
      <c r="C562" s="235">
        <f>BQ71</f>
        <v>0</v>
      </c>
      <c r="D562" s="180" t="s">
        <v>529</v>
      </c>
      <c r="E562" s="180" t="s">
        <v>529</v>
      </c>
      <c r="F562" s="258"/>
      <c r="G562" s="258"/>
      <c r="H562" s="260"/>
      <c r="J562" s="196"/>
      <c r="M562" s="260"/>
    </row>
    <row r="563" spans="1:13" ht="12.65" customHeight="1">
      <c r="A563" s="179" t="s">
        <v>577</v>
      </c>
      <c r="B563" s="235" t="str">
        <f>'Prior Year'!BR72</f>
        <v>x</v>
      </c>
      <c r="C563" s="235">
        <f>BR71</f>
        <v>0</v>
      </c>
      <c r="D563" s="180" t="s">
        <v>529</v>
      </c>
      <c r="E563" s="180" t="s">
        <v>529</v>
      </c>
      <c r="F563" s="258"/>
      <c r="G563" s="258"/>
      <c r="H563" s="260"/>
      <c r="J563" s="196"/>
      <c r="M563" s="260"/>
    </row>
    <row r="564" spans="1:13" ht="12.65" customHeight="1">
      <c r="A564" s="179" t="s">
        <v>1249</v>
      </c>
      <c r="B564" s="235" t="str">
        <f>'Prior Year'!BS72</f>
        <v>x</v>
      </c>
      <c r="C564" s="235">
        <f>BS71</f>
        <v>0</v>
      </c>
      <c r="D564" s="180" t="s">
        <v>529</v>
      </c>
      <c r="E564" s="180" t="s">
        <v>529</v>
      </c>
      <c r="F564" s="258"/>
      <c r="G564" s="258"/>
      <c r="H564" s="260"/>
      <c r="J564" s="196"/>
      <c r="M564" s="260"/>
    </row>
    <row r="565" spans="1:13" ht="12.65" customHeight="1">
      <c r="A565" s="179" t="s">
        <v>578</v>
      </c>
      <c r="B565" s="235" t="str">
        <f>'Prior Year'!BT72</f>
        <v>x</v>
      </c>
      <c r="C565" s="235">
        <f>BT71</f>
        <v>0</v>
      </c>
      <c r="D565" s="180" t="s">
        <v>529</v>
      </c>
      <c r="E565" s="180" t="s">
        <v>529</v>
      </c>
      <c r="F565" s="258"/>
      <c r="G565" s="258"/>
      <c r="H565" s="260"/>
      <c r="J565" s="196"/>
      <c r="M565" s="260"/>
    </row>
    <row r="566" spans="1:13" ht="12.65" customHeight="1">
      <c r="A566" s="179" t="s">
        <v>579</v>
      </c>
      <c r="B566" s="235" t="str">
        <f>'Prior Year'!BU72</f>
        <v>x</v>
      </c>
      <c r="C566" s="235">
        <f>BU71</f>
        <v>0</v>
      </c>
      <c r="D566" s="180" t="s">
        <v>529</v>
      </c>
      <c r="E566" s="180" t="s">
        <v>529</v>
      </c>
      <c r="F566" s="258"/>
      <c r="G566" s="258"/>
      <c r="H566" s="260"/>
      <c r="J566" s="196"/>
      <c r="M566" s="260"/>
    </row>
    <row r="567" spans="1:13" ht="12.65" customHeight="1">
      <c r="A567" s="179" t="s">
        <v>580</v>
      </c>
      <c r="B567" s="235" t="str">
        <f>'Prior Year'!BV72</f>
        <v>x</v>
      </c>
      <c r="C567" s="235">
        <f>BV71</f>
        <v>649474</v>
      </c>
      <c r="D567" s="180" t="s">
        <v>529</v>
      </c>
      <c r="E567" s="180" t="s">
        <v>529</v>
      </c>
      <c r="F567" s="258"/>
      <c r="G567" s="258"/>
      <c r="H567" s="260"/>
      <c r="J567" s="196"/>
      <c r="M567" s="260"/>
    </row>
    <row r="568" spans="1:13" ht="12.65" customHeight="1">
      <c r="A568" s="179" t="s">
        <v>581</v>
      </c>
      <c r="B568" s="235" t="str">
        <f>'Prior Year'!BW72</f>
        <v>x</v>
      </c>
      <c r="C568" s="235">
        <f>BW71</f>
        <v>0</v>
      </c>
      <c r="D568" s="180" t="s">
        <v>529</v>
      </c>
      <c r="E568" s="180" t="s">
        <v>529</v>
      </c>
      <c r="F568" s="258"/>
      <c r="G568" s="258"/>
      <c r="H568" s="260"/>
      <c r="J568" s="196"/>
      <c r="M568" s="260"/>
    </row>
    <row r="569" spans="1:13" ht="12.65" customHeight="1">
      <c r="A569" s="179" t="s">
        <v>582</v>
      </c>
      <c r="B569" s="235" t="str">
        <f>'Prior Year'!BX72</f>
        <v>x</v>
      </c>
      <c r="C569" s="235">
        <f>BX71</f>
        <v>632136</v>
      </c>
      <c r="D569" s="180" t="s">
        <v>529</v>
      </c>
      <c r="E569" s="180" t="s">
        <v>529</v>
      </c>
      <c r="F569" s="258"/>
      <c r="G569" s="258"/>
      <c r="H569" s="260"/>
      <c r="J569" s="196"/>
      <c r="M569" s="260"/>
    </row>
    <row r="570" spans="1:13" ht="12.65" customHeight="1">
      <c r="A570" s="179" t="s">
        <v>583</v>
      </c>
      <c r="B570" s="235" t="str">
        <f>'Prior Year'!BY72</f>
        <v>x</v>
      </c>
      <c r="C570" s="235">
        <f>BY71</f>
        <v>266373</v>
      </c>
      <c r="D570" s="180" t="s">
        <v>529</v>
      </c>
      <c r="E570" s="180" t="s">
        <v>529</v>
      </c>
      <c r="F570" s="258"/>
      <c r="G570" s="258"/>
      <c r="H570" s="260"/>
      <c r="J570" s="196"/>
      <c r="M570" s="260"/>
    </row>
    <row r="571" spans="1:13" ht="12.65" customHeight="1">
      <c r="A571" s="179" t="s">
        <v>584</v>
      </c>
      <c r="B571" s="235" t="str">
        <f>'Prior Year'!BZ72</f>
        <v>x</v>
      </c>
      <c r="C571" s="235">
        <f>BZ71</f>
        <v>0</v>
      </c>
      <c r="D571" s="180" t="s">
        <v>529</v>
      </c>
      <c r="E571" s="180" t="s">
        <v>529</v>
      </c>
      <c r="F571" s="258"/>
      <c r="G571" s="258"/>
      <c r="H571" s="260"/>
      <c r="J571" s="196"/>
      <c r="M571" s="260"/>
    </row>
    <row r="572" spans="1:13" ht="12.65" customHeight="1">
      <c r="A572" s="179" t="s">
        <v>585</v>
      </c>
      <c r="B572" s="235" t="str">
        <f>'Prior Year'!CA72</f>
        <v>x</v>
      </c>
      <c r="C572" s="235">
        <f>CA71</f>
        <v>0</v>
      </c>
      <c r="D572" s="180" t="s">
        <v>529</v>
      </c>
      <c r="E572" s="180" t="s">
        <v>529</v>
      </c>
      <c r="F572" s="258"/>
      <c r="G572" s="258"/>
      <c r="H572" s="260"/>
      <c r="J572" s="196"/>
      <c r="M572" s="260"/>
    </row>
    <row r="573" spans="1:13" ht="12.65" customHeight="1">
      <c r="A573" s="179" t="s">
        <v>586</v>
      </c>
      <c r="B573" s="235" t="str">
        <f>'Prior Year'!CB72</f>
        <v>x</v>
      </c>
      <c r="C573" s="235">
        <f>CB71</f>
        <v>145267</v>
      </c>
      <c r="D573" s="180" t="s">
        <v>529</v>
      </c>
      <c r="E573" s="180" t="s">
        <v>529</v>
      </c>
      <c r="F573" s="258"/>
      <c r="G573" s="258"/>
      <c r="H573" s="260"/>
      <c r="J573" s="196"/>
      <c r="M573" s="260"/>
    </row>
    <row r="574" spans="1:13" ht="12.65" customHeight="1">
      <c r="A574" s="179" t="s">
        <v>587</v>
      </c>
      <c r="B574" s="235" t="str">
        <f>'Prior Year'!CC72</f>
        <v>x</v>
      </c>
      <c r="C574" s="235">
        <f>CC71</f>
        <v>0</v>
      </c>
      <c r="D574" s="180" t="s">
        <v>529</v>
      </c>
      <c r="E574" s="180" t="s">
        <v>529</v>
      </c>
      <c r="F574" s="258"/>
      <c r="G574" s="258"/>
      <c r="H574" s="260"/>
      <c r="J574" s="196"/>
      <c r="M574" s="260"/>
    </row>
    <row r="575" spans="1:13" ht="12.65" customHeight="1">
      <c r="A575" s="179" t="s">
        <v>588</v>
      </c>
      <c r="B575" s="235" t="str">
        <f>'Prior Year'!CD72</f>
        <v>x</v>
      </c>
      <c r="C575" s="235">
        <f>CD71</f>
        <v>1727371</v>
      </c>
      <c r="D575" s="180" t="s">
        <v>529</v>
      </c>
      <c r="E575" s="180" t="s">
        <v>529</v>
      </c>
      <c r="F575" s="258"/>
      <c r="G575" s="258"/>
      <c r="H575" s="260"/>
    </row>
    <row r="576" spans="1:13" ht="12.65" customHeight="1">
      <c r="M576" s="260"/>
    </row>
    <row r="577" spans="13:13" ht="12.65" customHeight="1">
      <c r="M577" s="260"/>
    </row>
    <row r="578" spans="13:13" ht="12.65" customHeight="1">
      <c r="M578" s="260"/>
    </row>
    <row r="612" spans="1:14" ht="12.65" customHeight="1">
      <c r="A612" s="193"/>
      <c r="C612" s="180" t="s">
        <v>589</v>
      </c>
      <c r="D612" s="179">
        <f>CE76-(BE76+CD76)</f>
        <v>27086</v>
      </c>
      <c r="E612" s="179">
        <f>SUM(C624:D647)+SUM(C668:D713)</f>
        <v>22283602.378793471</v>
      </c>
      <c r="F612" s="179">
        <f>CE64-(AX64+BD64+BE64+BG64+BJ64+BN64+BP64+BQ64+CB64+CC64+CD64)</f>
        <v>2001723</v>
      </c>
      <c r="G612" s="179">
        <f>CE77-(AX77+AY77+BD77+BE77+BG77+BJ77+BN77+BP77+BQ77+CB77+CC77+CD77)</f>
        <v>7106</v>
      </c>
      <c r="H612" s="194">
        <f>CE60-(AX60+AY60+AZ60+BD60+BE60+BG60+BJ60+BN60+BO60+BP60+BQ60+BR60+CB60+CC60+CD60)</f>
        <v>163.11509134615383</v>
      </c>
      <c r="I612" s="179">
        <f>CE78-(AX78+AY78+AZ78+BD78+BE78+BF78+BG78+BJ78+BN78+BO78+BP78+BQ78+BR78+CB78+CC78+CD78)</f>
        <v>19387</v>
      </c>
      <c r="J612" s="179">
        <f>CE79-(AX79+AY79+AZ79+BA79+BD79+BE79+BF79+BG79+BJ79+BN79+BO79+BP79+BQ79+BR79+CB79+CC79+CD79)</f>
        <v>69444.63</v>
      </c>
      <c r="K612" s="179">
        <f>CE75-(AW75+AX75+AY75+AZ75+BA75+BB75+BC75+BD75+BE75+BF75+BG75+BH75+BI75+BJ75+BK75+BL75+BM75+BN75+BO75+BP75+BQ75+BR75+BS75+BT75+BU75+BV75+BW75+BX75+CB75+CC75+CD75)</f>
        <v>37395864.000000007</v>
      </c>
      <c r="L612" s="194">
        <f>CE80-(AW80+AX80+AY80+AZ80+BA80+BB80+BC80+BD80+BE80+BF80+BG80+BH80+BI80+BJ80+BK80+BL80+BM80+BN80+BO80+BP80+BQ80+BR80+BS80+BT80+BU80+BV80+BW80+BX80+BY80+BZ80+CA80+CB80+CC80+CD80)</f>
        <v>77.5</v>
      </c>
    </row>
    <row r="613" spans="1:14" ht="12.65" customHeight="1">
      <c r="A613" s="193"/>
      <c r="C613" s="180" t="s">
        <v>590</v>
      </c>
      <c r="D613" s="180" t="s">
        <v>591</v>
      </c>
      <c r="E613" s="195" t="s">
        <v>592</v>
      </c>
      <c r="F613" s="180" t="s">
        <v>593</v>
      </c>
      <c r="G613" s="180" t="s">
        <v>594</v>
      </c>
      <c r="H613" s="180" t="s">
        <v>595</v>
      </c>
      <c r="I613" s="180" t="s">
        <v>596</v>
      </c>
      <c r="J613" s="180" t="s">
        <v>597</v>
      </c>
      <c r="K613" s="180" t="s">
        <v>598</v>
      </c>
      <c r="L613" s="195" t="s">
        <v>599</v>
      </c>
    </row>
    <row r="614" spans="1:14" ht="12.65" customHeight="1">
      <c r="A614" s="193">
        <v>8430</v>
      </c>
      <c r="B614" s="195" t="s">
        <v>140</v>
      </c>
      <c r="C614" s="179">
        <f>BE71</f>
        <v>525515</v>
      </c>
      <c r="N614" s="196" t="s">
        <v>600</v>
      </c>
    </row>
    <row r="615" spans="1:14" ht="12.65" customHeight="1">
      <c r="A615" s="193"/>
      <c r="B615" s="195" t="s">
        <v>601</v>
      </c>
      <c r="C615" s="266">
        <f>CD69-CD70</f>
        <v>1727371</v>
      </c>
      <c r="D615" s="261">
        <f>SUM(C614:C615)</f>
        <v>2252886</v>
      </c>
      <c r="N615" s="196" t="s">
        <v>602</v>
      </c>
    </row>
    <row r="616" spans="1:14" ht="12.65" customHeight="1">
      <c r="A616" s="193">
        <v>8310</v>
      </c>
      <c r="B616" s="197" t="s">
        <v>603</v>
      </c>
      <c r="C616" s="179">
        <f>AX71</f>
        <v>0</v>
      </c>
      <c r="D616" s="179">
        <f>(D615/D612)*AX76</f>
        <v>0</v>
      </c>
      <c r="N616" s="196" t="s">
        <v>604</v>
      </c>
    </row>
    <row r="617" spans="1:14" ht="12.65" customHeight="1">
      <c r="A617" s="193">
        <v>8510</v>
      </c>
      <c r="B617" s="197" t="s">
        <v>145</v>
      </c>
      <c r="C617" s="179">
        <f>BJ71</f>
        <v>1281532</v>
      </c>
      <c r="D617" s="179">
        <f>(D615/D612)*BJ76</f>
        <v>0</v>
      </c>
      <c r="N617" s="196" t="s">
        <v>605</v>
      </c>
    </row>
    <row r="618" spans="1:14" ht="12.65" customHeight="1">
      <c r="A618" s="193">
        <v>8470</v>
      </c>
      <c r="B618" s="197" t="s">
        <v>606</v>
      </c>
      <c r="C618" s="179">
        <f>BG71</f>
        <v>0</v>
      </c>
      <c r="D618" s="179">
        <f>(D615/D612)*BG76</f>
        <v>0</v>
      </c>
      <c r="N618" s="196" t="s">
        <v>607</v>
      </c>
    </row>
    <row r="619" spans="1:14" ht="12.65" customHeight="1">
      <c r="A619" s="193">
        <v>8610</v>
      </c>
      <c r="B619" s="197" t="s">
        <v>608</v>
      </c>
      <c r="C619" s="179">
        <f>BN71</f>
        <v>3356523</v>
      </c>
      <c r="D619" s="179">
        <f>(D615/D612)*BN76</f>
        <v>317729.62120652734</v>
      </c>
      <c r="N619" s="196" t="s">
        <v>609</v>
      </c>
    </row>
    <row r="620" spans="1:14" ht="12.65" customHeight="1">
      <c r="A620" s="193">
        <v>8790</v>
      </c>
      <c r="B620" s="197" t="s">
        <v>610</v>
      </c>
      <c r="C620" s="179">
        <f>CC71</f>
        <v>0</v>
      </c>
      <c r="D620" s="179">
        <f>(D615/D612)*CC76</f>
        <v>0</v>
      </c>
      <c r="N620" s="196" t="s">
        <v>611</v>
      </c>
    </row>
    <row r="621" spans="1:14" ht="12.65" customHeight="1">
      <c r="A621" s="193">
        <v>8630</v>
      </c>
      <c r="B621" s="197" t="s">
        <v>612</v>
      </c>
      <c r="C621" s="179">
        <f>BP71</f>
        <v>0</v>
      </c>
      <c r="D621" s="179">
        <f>(D615/D612)*BP76</f>
        <v>0</v>
      </c>
      <c r="N621" s="196" t="s">
        <v>613</v>
      </c>
    </row>
    <row r="622" spans="1:14" ht="12.65" customHeight="1">
      <c r="A622" s="193">
        <v>8770</v>
      </c>
      <c r="B622" s="195" t="s">
        <v>614</v>
      </c>
      <c r="C622" s="179">
        <f>CB71</f>
        <v>145267</v>
      </c>
      <c r="D622" s="179">
        <f>(D615/D612)*CB76</f>
        <v>0</v>
      </c>
      <c r="N622" s="196" t="s">
        <v>615</v>
      </c>
    </row>
    <row r="623" spans="1:14" ht="12.65" customHeight="1">
      <c r="A623" s="193">
        <v>8640</v>
      </c>
      <c r="B623" s="197" t="s">
        <v>616</v>
      </c>
      <c r="C623" s="179">
        <f>BQ71</f>
        <v>0</v>
      </c>
      <c r="D623" s="179">
        <f>(D615/D612)*BQ76</f>
        <v>0</v>
      </c>
      <c r="E623" s="179">
        <f>SUM(C616:D623)</f>
        <v>5101051.6212065276</v>
      </c>
      <c r="N623" s="196" t="s">
        <v>617</v>
      </c>
    </row>
    <row r="624" spans="1:14" ht="12.65" customHeight="1">
      <c r="A624" s="193">
        <v>8420</v>
      </c>
      <c r="B624" s="197" t="s">
        <v>139</v>
      </c>
      <c r="C624" s="179">
        <f>BD71</f>
        <v>0</v>
      </c>
      <c r="D624" s="179">
        <f>(D615/D612)*BD76</f>
        <v>0</v>
      </c>
      <c r="E624" s="179">
        <f>(E623/E612)*SUM(C624:D624)</f>
        <v>0</v>
      </c>
      <c r="F624" s="179">
        <f>SUM(C624:E624)</f>
        <v>0</v>
      </c>
      <c r="N624" s="196" t="s">
        <v>618</v>
      </c>
    </row>
    <row r="625" spans="1:14" ht="12.65" customHeight="1">
      <c r="A625" s="193">
        <v>8320</v>
      </c>
      <c r="B625" s="197" t="s">
        <v>135</v>
      </c>
      <c r="C625" s="179">
        <f>AY71</f>
        <v>614933</v>
      </c>
      <c r="D625" s="179">
        <f>(D615/D612)*AY76</f>
        <v>48491.196116074723</v>
      </c>
      <c r="E625" s="179">
        <f>(E623/E612)*SUM(C625:D625)</f>
        <v>151867.77315530134</v>
      </c>
      <c r="F625" s="179">
        <f>(F624/F612)*AY64</f>
        <v>0</v>
      </c>
      <c r="G625" s="179">
        <f>SUM(C625:F625)</f>
        <v>815291.96927137603</v>
      </c>
      <c r="N625" s="196" t="s">
        <v>619</v>
      </c>
    </row>
    <row r="626" spans="1:14" ht="12.65" customHeight="1">
      <c r="A626" s="193">
        <v>8650</v>
      </c>
      <c r="B626" s="197" t="s">
        <v>152</v>
      </c>
      <c r="C626" s="179">
        <f>BR71</f>
        <v>0</v>
      </c>
      <c r="D626" s="179">
        <f>(D615/D612)*BR76</f>
        <v>0</v>
      </c>
      <c r="E626" s="179">
        <f>(E623/E612)*SUM(C626:D626)</f>
        <v>0</v>
      </c>
      <c r="F626" s="179">
        <f>(F624/F612)*BR64</f>
        <v>0</v>
      </c>
      <c r="G626" s="179">
        <f>(G625/G612)*BR77</f>
        <v>0</v>
      </c>
      <c r="N626" s="196" t="s">
        <v>620</v>
      </c>
    </row>
    <row r="627" spans="1:14" ht="12.65" customHeight="1">
      <c r="A627" s="193">
        <v>8620</v>
      </c>
      <c r="B627" s="195" t="s">
        <v>621</v>
      </c>
      <c r="C627" s="179">
        <f>BO71</f>
        <v>0</v>
      </c>
      <c r="D627" s="179">
        <f>(D615/D612)*BO76</f>
        <v>0</v>
      </c>
      <c r="E627" s="179">
        <f>(E623/E612)*SUM(C627:D627)</f>
        <v>0</v>
      </c>
      <c r="F627" s="179">
        <f>(F624/F612)*BO64</f>
        <v>0</v>
      </c>
      <c r="G627" s="179">
        <f>(G625/G612)*BO77</f>
        <v>0</v>
      </c>
      <c r="N627" s="196" t="s">
        <v>622</v>
      </c>
    </row>
    <row r="628" spans="1:14" ht="12.65" customHeight="1">
      <c r="A628" s="193">
        <v>8330</v>
      </c>
      <c r="B628" s="197" t="s">
        <v>136</v>
      </c>
      <c r="C628" s="179">
        <f>AZ71</f>
        <v>0</v>
      </c>
      <c r="D628" s="179">
        <f>(D615/D612)*AZ76</f>
        <v>0</v>
      </c>
      <c r="E628" s="179">
        <f>(E623/E612)*SUM(C628:D628)</f>
        <v>0</v>
      </c>
      <c r="F628" s="179">
        <f>(F624/F612)*AZ64</f>
        <v>0</v>
      </c>
      <c r="G628" s="179">
        <f>(G625/G612)*AZ77</f>
        <v>0</v>
      </c>
      <c r="H628" s="179">
        <f>SUM(C626:G628)</f>
        <v>0</v>
      </c>
      <c r="N628" s="196" t="s">
        <v>623</v>
      </c>
    </row>
    <row r="629" spans="1:14" ht="12.65" customHeight="1">
      <c r="A629" s="193">
        <v>8460</v>
      </c>
      <c r="B629" s="197" t="s">
        <v>141</v>
      </c>
      <c r="C629" s="179">
        <f>BF71</f>
        <v>386628</v>
      </c>
      <c r="D629" s="179">
        <f>(D615/D612)*BF76</f>
        <v>274145.76740751683</v>
      </c>
      <c r="E629" s="179">
        <f>(E623/E612)*SUM(C629:D629)</f>
        <v>151261.05017439104</v>
      </c>
      <c r="F629" s="179">
        <f>(F624/F612)*BF64</f>
        <v>0</v>
      </c>
      <c r="G629" s="179">
        <f>(G625/G612)*BF77</f>
        <v>0</v>
      </c>
      <c r="H629" s="179">
        <f>(H628/H612)*BF60</f>
        <v>0</v>
      </c>
      <c r="I629" s="179">
        <f>SUM(C629:H629)</f>
        <v>812034.81758190785</v>
      </c>
      <c r="N629" s="196" t="s">
        <v>624</v>
      </c>
    </row>
    <row r="630" spans="1:14" ht="12.65" customHeight="1">
      <c r="A630" s="193">
        <v>8350</v>
      </c>
      <c r="B630" s="197" t="s">
        <v>625</v>
      </c>
      <c r="C630" s="179">
        <f>BA71</f>
        <v>100675</v>
      </c>
      <c r="D630" s="179">
        <f>(D615/D612)*BA76</f>
        <v>108710.10861699772</v>
      </c>
      <c r="E630" s="179">
        <f>(E623/E612)*SUM(C630:D630)</f>
        <v>47931.399493274919</v>
      </c>
      <c r="F630" s="179">
        <f>(F624/F612)*BA64</f>
        <v>0</v>
      </c>
      <c r="G630" s="179">
        <f>(G625/G612)*BA77</f>
        <v>0</v>
      </c>
      <c r="H630" s="179">
        <f>(H628/H612)*BA60</f>
        <v>0</v>
      </c>
      <c r="I630" s="179">
        <f>(I629/I612)*BA78</f>
        <v>54744.390910380847</v>
      </c>
      <c r="J630" s="179">
        <f>SUM(C630:I630)</f>
        <v>312060.89902065351</v>
      </c>
      <c r="N630" s="196" t="s">
        <v>626</v>
      </c>
    </row>
    <row r="631" spans="1:14" ht="12.65" customHeight="1">
      <c r="A631" s="193">
        <v>8200</v>
      </c>
      <c r="B631" s="197" t="s">
        <v>627</v>
      </c>
      <c r="C631" s="179">
        <f>AW71</f>
        <v>0</v>
      </c>
      <c r="D631" s="179">
        <f>(D615/D612)*AW76</f>
        <v>0</v>
      </c>
      <c r="E631" s="179">
        <f>(E623/E612)*SUM(C631:D631)</f>
        <v>0</v>
      </c>
      <c r="F631" s="179">
        <f>(F624/F612)*AW64</f>
        <v>0</v>
      </c>
      <c r="G631" s="179">
        <f>(G625/G612)*AW77</f>
        <v>0</v>
      </c>
      <c r="H631" s="179">
        <f>(H628/H612)*AW60</f>
        <v>0</v>
      </c>
      <c r="I631" s="179">
        <f>(I629/I612)*AW78</f>
        <v>0</v>
      </c>
      <c r="J631" s="179">
        <f>(J630/J612)*AW79</f>
        <v>0</v>
      </c>
      <c r="N631" s="196" t="s">
        <v>628</v>
      </c>
    </row>
    <row r="632" spans="1:14" ht="12.65" customHeight="1">
      <c r="A632" s="193">
        <v>8360</v>
      </c>
      <c r="B632" s="197" t="s">
        <v>629</v>
      </c>
      <c r="C632" s="179">
        <f>BB71</f>
        <v>458961</v>
      </c>
      <c r="D632" s="179">
        <f>(D615/D612)*BB76</f>
        <v>104384.99335450049</v>
      </c>
      <c r="E632" s="179">
        <f>(E623/E612)*SUM(C632:D632)</f>
        <v>128958.3678550976</v>
      </c>
      <c r="F632" s="179">
        <f>(F624/F612)*BB64</f>
        <v>0</v>
      </c>
      <c r="G632" s="179">
        <f>(G625/G612)*BB77</f>
        <v>0</v>
      </c>
      <c r="H632" s="179">
        <f>(H628/H612)*BB60</f>
        <v>0</v>
      </c>
      <c r="I632" s="179">
        <f>(I629/I612)*BB78</f>
        <v>52566.343223051234</v>
      </c>
      <c r="J632" s="179">
        <f>(J630/J612)*BB79</f>
        <v>0</v>
      </c>
      <c r="N632" s="196" t="s">
        <v>630</v>
      </c>
    </row>
    <row r="633" spans="1:14" ht="12.65" customHeight="1">
      <c r="A633" s="193">
        <v>8370</v>
      </c>
      <c r="B633" s="197" t="s">
        <v>631</v>
      </c>
      <c r="C633" s="179">
        <f>BC71</f>
        <v>0</v>
      </c>
      <c r="D633" s="179">
        <f>(D615/D612)*BC76</f>
        <v>0</v>
      </c>
      <c r="E633" s="179">
        <f>(E623/E612)*SUM(C633:D633)</f>
        <v>0</v>
      </c>
      <c r="F633" s="179">
        <f>(F624/F612)*BC64</f>
        <v>0</v>
      </c>
      <c r="G633" s="179">
        <f>(G625/G612)*BC77</f>
        <v>0</v>
      </c>
      <c r="H633" s="179">
        <f>(H628/H612)*BC60</f>
        <v>0</v>
      </c>
      <c r="I633" s="179">
        <f>(I629/I612)*BC78</f>
        <v>0</v>
      </c>
      <c r="J633" s="179">
        <f>(J630/J612)*BC79</f>
        <v>0</v>
      </c>
      <c r="N633" s="196" t="s">
        <v>632</v>
      </c>
    </row>
    <row r="634" spans="1:14" ht="12.65" customHeight="1">
      <c r="A634" s="193">
        <v>8490</v>
      </c>
      <c r="B634" s="197" t="s">
        <v>633</v>
      </c>
      <c r="C634" s="179">
        <f>BI71</f>
        <v>0</v>
      </c>
      <c r="D634" s="179">
        <f>(D615/D612)*BI76</f>
        <v>0</v>
      </c>
      <c r="E634" s="179">
        <f>(E623/E612)*SUM(C634:D634)</f>
        <v>0</v>
      </c>
      <c r="F634" s="179">
        <f>(F624/F612)*BI64</f>
        <v>0</v>
      </c>
      <c r="G634" s="179">
        <f>(G625/G612)*BI77</f>
        <v>0</v>
      </c>
      <c r="H634" s="179">
        <f>(H628/H612)*BI60</f>
        <v>0</v>
      </c>
      <c r="I634" s="179">
        <f>(I629/I612)*BI78</f>
        <v>0</v>
      </c>
      <c r="J634" s="179">
        <f>(J630/J612)*BI79</f>
        <v>0</v>
      </c>
      <c r="N634" s="196" t="s">
        <v>634</v>
      </c>
    </row>
    <row r="635" spans="1:14" ht="12.65" customHeight="1">
      <c r="A635" s="193">
        <v>8530</v>
      </c>
      <c r="B635" s="197" t="s">
        <v>635</v>
      </c>
      <c r="C635" s="179">
        <f>BK71</f>
        <v>0</v>
      </c>
      <c r="D635" s="179">
        <f>(D615/D612)*BK76</f>
        <v>0</v>
      </c>
      <c r="E635" s="179">
        <f>(E623/E612)*SUM(C635:D635)</f>
        <v>0</v>
      </c>
      <c r="F635" s="179">
        <f>(F624/F612)*BK64</f>
        <v>0</v>
      </c>
      <c r="G635" s="179">
        <f>(G625/G612)*BK77</f>
        <v>0</v>
      </c>
      <c r="H635" s="179">
        <f>(H628/H612)*BK60</f>
        <v>0</v>
      </c>
      <c r="I635" s="179">
        <f>(I629/I612)*BK78</f>
        <v>0</v>
      </c>
      <c r="J635" s="179">
        <f>(J630/J612)*BK79</f>
        <v>0</v>
      </c>
      <c r="N635" s="196" t="s">
        <v>636</v>
      </c>
    </row>
    <row r="636" spans="1:14" ht="12.65" customHeight="1">
      <c r="A636" s="193">
        <v>8480</v>
      </c>
      <c r="B636" s="197" t="s">
        <v>637</v>
      </c>
      <c r="C636" s="179">
        <f>BH71</f>
        <v>0</v>
      </c>
      <c r="D636" s="179">
        <f>(D615/D612)*BH76</f>
        <v>0</v>
      </c>
      <c r="E636" s="179">
        <f>(E623/E612)*SUM(C636:D636)</f>
        <v>0</v>
      </c>
      <c r="F636" s="179">
        <f>(F624/F612)*BH64</f>
        <v>0</v>
      </c>
      <c r="G636" s="179">
        <f>(G625/G612)*BH77</f>
        <v>0</v>
      </c>
      <c r="H636" s="179">
        <f>(H628/H612)*BH60</f>
        <v>0</v>
      </c>
      <c r="I636" s="179">
        <f>(I629/I612)*BH78</f>
        <v>0</v>
      </c>
      <c r="J636" s="179">
        <f>(J630/J612)*BH79</f>
        <v>0</v>
      </c>
      <c r="N636" s="196" t="s">
        <v>638</v>
      </c>
    </row>
    <row r="637" spans="1:14" ht="12.65" customHeight="1">
      <c r="A637" s="193">
        <v>8560</v>
      </c>
      <c r="B637" s="197" t="s">
        <v>147</v>
      </c>
      <c r="C637" s="179">
        <f>BL71</f>
        <v>515112</v>
      </c>
      <c r="D637" s="179">
        <f>(D615/D612)*BL76</f>
        <v>0</v>
      </c>
      <c r="E637" s="179">
        <f>(E623/E612)*SUM(C637:D637)</f>
        <v>117916.88157223379</v>
      </c>
      <c r="F637" s="179">
        <f>(F624/F612)*BL64</f>
        <v>0</v>
      </c>
      <c r="G637" s="179">
        <f>(G625/G612)*BL77</f>
        <v>0</v>
      </c>
      <c r="H637" s="179">
        <f>(H628/H612)*BL60</f>
        <v>0</v>
      </c>
      <c r="I637" s="179">
        <f>(I629/I612)*BL78</f>
        <v>0</v>
      </c>
      <c r="J637" s="179">
        <f>(J630/J612)*BL79</f>
        <v>0</v>
      </c>
      <c r="N637" s="196" t="s">
        <v>639</v>
      </c>
    </row>
    <row r="638" spans="1:14" ht="12.65" customHeight="1">
      <c r="A638" s="193">
        <v>8590</v>
      </c>
      <c r="B638" s="197" t="s">
        <v>640</v>
      </c>
      <c r="C638" s="179">
        <f>BM71</f>
        <v>0</v>
      </c>
      <c r="D638" s="179">
        <f>(D615/D612)*BM76</f>
        <v>0</v>
      </c>
      <c r="E638" s="179">
        <f>(E623/E612)*SUM(C638:D638)</f>
        <v>0</v>
      </c>
      <c r="F638" s="179">
        <f>(F624/F612)*BM64</f>
        <v>0</v>
      </c>
      <c r="G638" s="179">
        <f>(G625/G612)*BM77</f>
        <v>0</v>
      </c>
      <c r="H638" s="179">
        <f>(H628/H612)*BM60</f>
        <v>0</v>
      </c>
      <c r="I638" s="179">
        <f>(I629/I612)*BM78</f>
        <v>0</v>
      </c>
      <c r="J638" s="179">
        <f>(J630/J612)*BM79</f>
        <v>0</v>
      </c>
      <c r="N638" s="196" t="s">
        <v>641</v>
      </c>
    </row>
    <row r="639" spans="1:14" ht="12.65" customHeight="1">
      <c r="A639" s="193">
        <v>8660</v>
      </c>
      <c r="B639" s="197" t="s">
        <v>642</v>
      </c>
      <c r="C639" s="179">
        <f>BS71</f>
        <v>0</v>
      </c>
      <c r="D639" s="179">
        <f>(D615/D612)*BS76</f>
        <v>0</v>
      </c>
      <c r="E639" s="179">
        <f>(E623/E612)*SUM(C639:D639)</f>
        <v>0</v>
      </c>
      <c r="F639" s="179">
        <f>(F624/F612)*BS64</f>
        <v>0</v>
      </c>
      <c r="G639" s="179">
        <f>(G625/G612)*BS77</f>
        <v>0</v>
      </c>
      <c r="H639" s="179">
        <f>(H628/H612)*BS60</f>
        <v>0</v>
      </c>
      <c r="I639" s="179">
        <f>(I629/I612)*BS78</f>
        <v>0</v>
      </c>
      <c r="J639" s="179">
        <f>(J630/J612)*BS79</f>
        <v>0</v>
      </c>
      <c r="N639" s="196" t="s">
        <v>643</v>
      </c>
    </row>
    <row r="640" spans="1:14" ht="12.65" customHeight="1">
      <c r="A640" s="193">
        <v>8670</v>
      </c>
      <c r="B640" s="197" t="s">
        <v>644</v>
      </c>
      <c r="C640" s="179">
        <f>BT71</f>
        <v>0</v>
      </c>
      <c r="D640" s="179">
        <f>(D615/D612)*BT76</f>
        <v>0</v>
      </c>
      <c r="E640" s="179">
        <f>(E623/E612)*SUM(C640:D640)</f>
        <v>0</v>
      </c>
      <c r="F640" s="179">
        <f>(F624/F612)*BT64</f>
        <v>0</v>
      </c>
      <c r="G640" s="179">
        <f>(G625/G612)*BT77</f>
        <v>0</v>
      </c>
      <c r="H640" s="179">
        <f>(H628/H612)*BT60</f>
        <v>0</v>
      </c>
      <c r="I640" s="179">
        <f>(I629/I612)*BT78</f>
        <v>0</v>
      </c>
      <c r="J640" s="179">
        <f>(J630/J612)*BT79</f>
        <v>0</v>
      </c>
      <c r="N640" s="196" t="s">
        <v>645</v>
      </c>
    </row>
    <row r="641" spans="1:14" ht="12.65" customHeight="1">
      <c r="A641" s="193">
        <v>8680</v>
      </c>
      <c r="B641" s="197" t="s">
        <v>646</v>
      </c>
      <c r="C641" s="179">
        <f>BU71</f>
        <v>0</v>
      </c>
      <c r="D641" s="179">
        <f>(D615/D612)*BU76</f>
        <v>0</v>
      </c>
      <c r="E641" s="179">
        <f>(E623/E612)*SUM(C641:D641)</f>
        <v>0</v>
      </c>
      <c r="F641" s="179">
        <f>(F624/F612)*BU64</f>
        <v>0</v>
      </c>
      <c r="G641" s="179">
        <f>(G625/G612)*BU77</f>
        <v>0</v>
      </c>
      <c r="H641" s="179">
        <f>(H628/H612)*BU60</f>
        <v>0</v>
      </c>
      <c r="I641" s="179">
        <f>(I629/I612)*BU78</f>
        <v>0</v>
      </c>
      <c r="J641" s="179">
        <f>(J630/J612)*BU79</f>
        <v>0</v>
      </c>
      <c r="N641" s="196" t="s">
        <v>647</v>
      </c>
    </row>
    <row r="642" spans="1:14" ht="12.65" customHeight="1">
      <c r="A642" s="193">
        <v>8690</v>
      </c>
      <c r="B642" s="197" t="s">
        <v>648</v>
      </c>
      <c r="C642" s="179">
        <f>BV71</f>
        <v>649474</v>
      </c>
      <c r="D642" s="179">
        <f>(D615/D612)*BV76</f>
        <v>102804.6627778188</v>
      </c>
      <c r="E642" s="179">
        <f>(E623/E612)*SUM(C642:D642)</f>
        <v>172207.89651200216</v>
      </c>
      <c r="F642" s="179">
        <f>(F624/F612)*BV64</f>
        <v>0</v>
      </c>
      <c r="G642" s="179">
        <f>(G625/G612)*BV77</f>
        <v>0</v>
      </c>
      <c r="H642" s="179">
        <f>(H628/H612)*BV60</f>
        <v>0</v>
      </c>
      <c r="I642" s="179">
        <f>(I629/I612)*BV78</f>
        <v>51770.51810652695</v>
      </c>
      <c r="J642" s="179">
        <f>(J630/J612)*BV79</f>
        <v>0</v>
      </c>
      <c r="N642" s="196" t="s">
        <v>649</v>
      </c>
    </row>
    <row r="643" spans="1:14" ht="12.65" customHeight="1">
      <c r="A643" s="193">
        <v>8700</v>
      </c>
      <c r="B643" s="197" t="s">
        <v>650</v>
      </c>
      <c r="C643" s="179">
        <f>BW71</f>
        <v>0</v>
      </c>
      <c r="D643" s="179">
        <f>(D615/D612)*BW76</f>
        <v>0</v>
      </c>
      <c r="E643" s="179">
        <f>(E623/E612)*SUM(C643:D643)</f>
        <v>0</v>
      </c>
      <c r="F643" s="179">
        <f>(F624/F612)*BW64</f>
        <v>0</v>
      </c>
      <c r="G643" s="179">
        <f>(G625/G612)*BW77</f>
        <v>0</v>
      </c>
      <c r="H643" s="179">
        <f>(H628/H612)*BW60</f>
        <v>0</v>
      </c>
      <c r="I643" s="179">
        <f>(I629/I612)*BW78</f>
        <v>0</v>
      </c>
      <c r="J643" s="179">
        <f>(J630/J612)*BW79</f>
        <v>0</v>
      </c>
      <c r="N643" s="196" t="s">
        <v>651</v>
      </c>
    </row>
    <row r="644" spans="1:14" ht="12.65" customHeight="1">
      <c r="A644" s="193">
        <v>8710</v>
      </c>
      <c r="B644" s="197" t="s">
        <v>652</v>
      </c>
      <c r="C644" s="179">
        <f>BX71</f>
        <v>632136</v>
      </c>
      <c r="D644" s="179">
        <f>(D615/D612)*BX76</f>
        <v>0</v>
      </c>
      <c r="E644" s="179">
        <f>(E623/E612)*SUM(C644:D644)</f>
        <v>144705.43464245752</v>
      </c>
      <c r="F644" s="179">
        <f>(F624/F612)*BX64</f>
        <v>0</v>
      </c>
      <c r="G644" s="179">
        <f>(G625/G612)*BX77</f>
        <v>0</v>
      </c>
      <c r="H644" s="179">
        <f>(H628/H612)*BX60</f>
        <v>0</v>
      </c>
      <c r="I644" s="179">
        <f>(I629/I612)*BX78</f>
        <v>0</v>
      </c>
      <c r="J644" s="179">
        <f>(J630/J612)*BX79</f>
        <v>0</v>
      </c>
      <c r="K644" s="179">
        <f>SUM(C631:J644)</f>
        <v>3130998.098043689</v>
      </c>
      <c r="N644" s="196" t="s">
        <v>653</v>
      </c>
    </row>
    <row r="645" spans="1:14" ht="12.65" customHeight="1">
      <c r="A645" s="193">
        <v>8720</v>
      </c>
      <c r="B645" s="197" t="s">
        <v>654</v>
      </c>
      <c r="C645" s="179">
        <f>BY71</f>
        <v>266373</v>
      </c>
      <c r="D645" s="179">
        <f>(D615/D612)*BY76</f>
        <v>3992.4140884589824</v>
      </c>
      <c r="E645" s="179">
        <f>(E623/E612)*SUM(C645:D645)</f>
        <v>61890.708262080414</v>
      </c>
      <c r="F645" s="179">
        <f>(F624/F612)*BY64</f>
        <v>0</v>
      </c>
      <c r="G645" s="179">
        <f>(G625/G612)*BY77</f>
        <v>0</v>
      </c>
      <c r="H645" s="179">
        <f>(H628/H612)*BY60</f>
        <v>0</v>
      </c>
      <c r="I645" s="179">
        <f>(I629/I612)*BY78</f>
        <v>2010.5055575350273</v>
      </c>
      <c r="J645" s="179">
        <f>(J630/J612)*BY79</f>
        <v>0</v>
      </c>
      <c r="K645" s="179">
        <v>0</v>
      </c>
      <c r="N645" s="196" t="s">
        <v>655</v>
      </c>
    </row>
    <row r="646" spans="1:14" ht="12.65" customHeight="1">
      <c r="A646" s="193">
        <v>8730</v>
      </c>
      <c r="B646" s="197" t="s">
        <v>656</v>
      </c>
      <c r="C646" s="179">
        <f>BZ71</f>
        <v>0</v>
      </c>
      <c r="D646" s="179">
        <f>(D615/D612)*BZ76</f>
        <v>0</v>
      </c>
      <c r="E646" s="179">
        <f>(E623/E612)*SUM(C646:D646)</f>
        <v>0</v>
      </c>
      <c r="F646" s="179">
        <f>(F624/F612)*BZ64</f>
        <v>0</v>
      </c>
      <c r="G646" s="179">
        <f>(G625/G612)*BZ77</f>
        <v>0</v>
      </c>
      <c r="H646" s="179">
        <f>(H628/H612)*BZ60</f>
        <v>0</v>
      </c>
      <c r="I646" s="179">
        <f>(I629/I612)*BZ78</f>
        <v>0</v>
      </c>
      <c r="J646" s="179">
        <f>(J630/J612)*BZ79</f>
        <v>0</v>
      </c>
      <c r="K646" s="179">
        <v>0</v>
      </c>
      <c r="N646" s="196" t="s">
        <v>657</v>
      </c>
    </row>
    <row r="647" spans="1:14" ht="12.65" customHeight="1">
      <c r="A647" s="193">
        <v>8740</v>
      </c>
      <c r="B647" s="197" t="s">
        <v>658</v>
      </c>
      <c r="C647" s="179">
        <f>CA71</f>
        <v>0</v>
      </c>
      <c r="D647" s="179">
        <f>(D615/D612)*CA76</f>
        <v>0</v>
      </c>
      <c r="E647" s="179">
        <f>(E623/E612)*SUM(C647:D647)</f>
        <v>0</v>
      </c>
      <c r="F647" s="179">
        <f>(F624/F612)*CA64</f>
        <v>0</v>
      </c>
      <c r="G647" s="179">
        <f>(G625/G612)*CA77</f>
        <v>0</v>
      </c>
      <c r="H647" s="179">
        <f>(H628/H612)*CA60</f>
        <v>0</v>
      </c>
      <c r="I647" s="179">
        <f>(I629/I612)*CA78</f>
        <v>0</v>
      </c>
      <c r="J647" s="179">
        <f>(J630/J612)*CA79</f>
        <v>0</v>
      </c>
      <c r="K647" s="179">
        <v>0</v>
      </c>
      <c r="L647" s="179">
        <f>SUM(C645:K647)</f>
        <v>334266.62790807447</v>
      </c>
      <c r="N647" s="196" t="s">
        <v>659</v>
      </c>
    </row>
    <row r="648" spans="1:14" ht="12.65" customHeight="1">
      <c r="A648" s="193"/>
      <c r="B648" s="193"/>
      <c r="C648" s="179">
        <f>SUM(C614:C647)</f>
        <v>10660500</v>
      </c>
      <c r="L648" s="261"/>
    </row>
    <row r="666" spans="1:14" ht="12.65" customHeight="1">
      <c r="C666" s="180" t="s">
        <v>660</v>
      </c>
      <c r="M666" s="180" t="s">
        <v>661</v>
      </c>
    </row>
    <row r="667" spans="1:14" ht="12.65" customHeight="1">
      <c r="C667" s="180" t="s">
        <v>590</v>
      </c>
      <c r="D667" s="180" t="s">
        <v>591</v>
      </c>
      <c r="E667" s="195" t="s">
        <v>592</v>
      </c>
      <c r="F667" s="180" t="s">
        <v>593</v>
      </c>
      <c r="G667" s="180" t="s">
        <v>594</v>
      </c>
      <c r="H667" s="180" t="s">
        <v>595</v>
      </c>
      <c r="I667" s="180" t="s">
        <v>596</v>
      </c>
      <c r="J667" s="180" t="s">
        <v>597</v>
      </c>
      <c r="K667" s="180" t="s">
        <v>598</v>
      </c>
      <c r="L667" s="195" t="s">
        <v>599</v>
      </c>
      <c r="M667" s="180" t="s">
        <v>662</v>
      </c>
    </row>
    <row r="668" spans="1:14" ht="12.65" customHeight="1">
      <c r="A668" s="193">
        <v>6010</v>
      </c>
      <c r="B668" s="195" t="s">
        <v>283</v>
      </c>
      <c r="C668" s="179">
        <f>C71</f>
        <v>0</v>
      </c>
      <c r="D668" s="179">
        <f>(D615/D612)*C76</f>
        <v>0</v>
      </c>
      <c r="E668" s="179">
        <f>(E623/E612)*SUM(C668:D668)</f>
        <v>0</v>
      </c>
      <c r="F668" s="179">
        <f>(F624/F612)*C64</f>
        <v>0</v>
      </c>
      <c r="G668" s="179">
        <f>(G625/G612)*C77</f>
        <v>0</v>
      </c>
      <c r="H668" s="179">
        <f>(H628/H612)*C60</f>
        <v>0</v>
      </c>
      <c r="I668" s="179">
        <f>(I629/I612)*C78</f>
        <v>0</v>
      </c>
      <c r="J668" s="179">
        <f>(J630/J612)*C79</f>
        <v>0</v>
      </c>
      <c r="K668" s="179">
        <f>(K644/K612)*C75</f>
        <v>0</v>
      </c>
      <c r="L668" s="179">
        <f>(L647/L612)*C80</f>
        <v>0</v>
      </c>
      <c r="M668" s="179">
        <f t="shared" ref="M668:M713" si="20">ROUND(SUM(D668:L668),0)</f>
        <v>0</v>
      </c>
      <c r="N668" s="195" t="s">
        <v>663</v>
      </c>
    </row>
    <row r="669" spans="1:14" ht="12.65" customHeight="1">
      <c r="A669" s="193">
        <v>6030</v>
      </c>
      <c r="B669" s="195" t="s">
        <v>284</v>
      </c>
      <c r="C669" s="179">
        <f>D71</f>
        <v>0</v>
      </c>
      <c r="D669" s="179">
        <f>(D615/D612)*D76</f>
        <v>0</v>
      </c>
      <c r="E669" s="179">
        <f>(E623/E612)*SUM(C669:D669)</f>
        <v>0</v>
      </c>
      <c r="F669" s="179">
        <f>(F624/F612)*D64</f>
        <v>0</v>
      </c>
      <c r="G669" s="179">
        <f>(G625/G612)*D77</f>
        <v>0</v>
      </c>
      <c r="H669" s="179">
        <f>(H628/H612)*D60</f>
        <v>0</v>
      </c>
      <c r="I669" s="179">
        <f>(I629/I612)*D78</f>
        <v>0</v>
      </c>
      <c r="J669" s="179">
        <f>(J630/J612)*D79</f>
        <v>0</v>
      </c>
      <c r="K669" s="179">
        <f>(K644/K612)*D75</f>
        <v>0</v>
      </c>
      <c r="L669" s="179">
        <f>(L647/L612)*D80</f>
        <v>0</v>
      </c>
      <c r="M669" s="179">
        <f t="shared" si="20"/>
        <v>0</v>
      </c>
      <c r="N669" s="195" t="s">
        <v>664</v>
      </c>
    </row>
    <row r="670" spans="1:14" ht="12.65" customHeight="1">
      <c r="A670" s="193">
        <v>6070</v>
      </c>
      <c r="B670" s="195" t="s">
        <v>665</v>
      </c>
      <c r="C670" s="179">
        <f>E71</f>
        <v>728541</v>
      </c>
      <c r="D670" s="179">
        <f>(D615/D612)*E76</f>
        <v>216588.46429889981</v>
      </c>
      <c r="E670" s="179">
        <f>(E623/E612)*SUM(C670:D670)</f>
        <v>216354.34451568229</v>
      </c>
      <c r="F670" s="179">
        <f>(F624/F612)*E64</f>
        <v>0</v>
      </c>
      <c r="G670" s="179">
        <f>(G625/G612)*E77</f>
        <v>171869.88037834523</v>
      </c>
      <c r="H670" s="179">
        <f>(H628/H612)*E60</f>
        <v>0</v>
      </c>
      <c r="I670" s="179">
        <f>(I629/I612)*E78</f>
        <v>109069.92649627523</v>
      </c>
      <c r="J670" s="179">
        <f>(J630/J612)*E79</f>
        <v>145547.60637144477</v>
      </c>
      <c r="K670" s="179">
        <f>(K644/K612)*E75</f>
        <v>267200.01954901632</v>
      </c>
      <c r="L670" s="179">
        <f>(L647/L612)*E80</f>
        <v>27258.904366181043</v>
      </c>
      <c r="M670" s="179">
        <f t="shared" si="20"/>
        <v>1153889</v>
      </c>
      <c r="N670" s="195" t="s">
        <v>666</v>
      </c>
    </row>
    <row r="671" spans="1:14" ht="12.65" customHeight="1">
      <c r="A671" s="193">
        <v>6100</v>
      </c>
      <c r="B671" s="195" t="s">
        <v>667</v>
      </c>
      <c r="C671" s="179">
        <f>F71</f>
        <v>0</v>
      </c>
      <c r="D671" s="179">
        <f>(D615/D612)*F76</f>
        <v>0</v>
      </c>
      <c r="E671" s="179">
        <f>(E623/E612)*SUM(C671:D671)</f>
        <v>0</v>
      </c>
      <c r="F671" s="179">
        <f>(F624/F612)*F64</f>
        <v>0</v>
      </c>
      <c r="G671" s="179">
        <f>(G625/G612)*F77</f>
        <v>0</v>
      </c>
      <c r="H671" s="179">
        <f>(H628/H612)*F60</f>
        <v>0</v>
      </c>
      <c r="I671" s="179">
        <f>(I629/I612)*F78</f>
        <v>0</v>
      </c>
      <c r="J671" s="179">
        <f>(J630/J612)*F79</f>
        <v>0</v>
      </c>
      <c r="K671" s="179">
        <f>(K644/K612)*F75</f>
        <v>0</v>
      </c>
      <c r="L671" s="179">
        <f>(L647/L612)*F80</f>
        <v>0</v>
      </c>
      <c r="M671" s="179">
        <f t="shared" si="20"/>
        <v>0</v>
      </c>
      <c r="N671" s="195" t="s">
        <v>668</v>
      </c>
    </row>
    <row r="672" spans="1:14" ht="12.65" customHeight="1">
      <c r="A672" s="193">
        <v>6120</v>
      </c>
      <c r="B672" s="195" t="s">
        <v>669</v>
      </c>
      <c r="C672" s="179">
        <f>G71</f>
        <v>0</v>
      </c>
      <c r="D672" s="179">
        <f>(D615/D612)*G76</f>
        <v>0</v>
      </c>
      <c r="E672" s="179">
        <f>(E623/E612)*SUM(C672:D672)</f>
        <v>0</v>
      </c>
      <c r="F672" s="179">
        <f>(F624/F612)*G64</f>
        <v>0</v>
      </c>
      <c r="G672" s="179">
        <f>(G625/G612)*G77</f>
        <v>0</v>
      </c>
      <c r="H672" s="179">
        <f>(H628/H612)*G60</f>
        <v>0</v>
      </c>
      <c r="I672" s="179">
        <f>(I629/I612)*G78</f>
        <v>0</v>
      </c>
      <c r="J672" s="179">
        <f>(J630/J612)*G79</f>
        <v>0</v>
      </c>
      <c r="K672" s="179">
        <f>(K644/K612)*G75</f>
        <v>0</v>
      </c>
      <c r="L672" s="179">
        <f>(L647/L612)*G80</f>
        <v>0</v>
      </c>
      <c r="M672" s="179">
        <f t="shared" si="20"/>
        <v>0</v>
      </c>
      <c r="N672" s="195" t="s">
        <v>670</v>
      </c>
    </row>
    <row r="673" spans="1:14" ht="12.65" customHeight="1">
      <c r="A673" s="193">
        <v>6140</v>
      </c>
      <c r="B673" s="195" t="s">
        <v>671</v>
      </c>
      <c r="C673" s="179">
        <f>H71</f>
        <v>0</v>
      </c>
      <c r="D673" s="179">
        <f>(D615/D612)*H76</f>
        <v>0</v>
      </c>
      <c r="E673" s="179">
        <f>(E623/E612)*SUM(C673:D673)</f>
        <v>0</v>
      </c>
      <c r="F673" s="179">
        <f>(F624/F612)*H64</f>
        <v>0</v>
      </c>
      <c r="G673" s="179">
        <f>(G625/G612)*H77</f>
        <v>0</v>
      </c>
      <c r="H673" s="179">
        <f>(H628/H612)*H60</f>
        <v>0</v>
      </c>
      <c r="I673" s="179">
        <f>(I629/I612)*H78</f>
        <v>0</v>
      </c>
      <c r="J673" s="179">
        <f>(J630/J612)*H79</f>
        <v>0</v>
      </c>
      <c r="K673" s="179">
        <f>(K644/K612)*H75</f>
        <v>0</v>
      </c>
      <c r="L673" s="179">
        <f>(L647/L612)*H80</f>
        <v>0</v>
      </c>
      <c r="M673" s="179">
        <f t="shared" si="20"/>
        <v>0</v>
      </c>
      <c r="N673" s="195" t="s">
        <v>672</v>
      </c>
    </row>
    <row r="674" spans="1:14" ht="12.65" customHeight="1">
      <c r="A674" s="193">
        <v>6150</v>
      </c>
      <c r="B674" s="195" t="s">
        <v>673</v>
      </c>
      <c r="C674" s="179">
        <f>I71</f>
        <v>97029</v>
      </c>
      <c r="D674" s="179">
        <f>(D615/D612)*I76</f>
        <v>97315.093406187705</v>
      </c>
      <c r="E674" s="179">
        <f>(E623/E612)*SUM(C674:D674)</f>
        <v>44488.284968008084</v>
      </c>
      <c r="F674" s="179">
        <f>(F624/F612)*I64</f>
        <v>0</v>
      </c>
      <c r="G674" s="179">
        <f>(G625/G612)*I77</f>
        <v>29486.35464434895</v>
      </c>
      <c r="H674" s="179">
        <f>(H628/H612)*I60</f>
        <v>0</v>
      </c>
      <c r="I674" s="179">
        <f>(I629/I612)*I78</f>
        <v>49006.072964916289</v>
      </c>
      <c r="J674" s="179">
        <f>(J630/J612)*I79</f>
        <v>0</v>
      </c>
      <c r="K674" s="179">
        <f>(K644/K612)*I75</f>
        <v>20734.02104028764</v>
      </c>
      <c r="L674" s="179">
        <f>(L647/L612)*I80</f>
        <v>4442.5113128427965</v>
      </c>
      <c r="M674" s="179">
        <f t="shared" si="20"/>
        <v>245472</v>
      </c>
      <c r="N674" s="195" t="s">
        <v>674</v>
      </c>
    </row>
    <row r="675" spans="1:14" ht="12.65" customHeight="1">
      <c r="A675" s="193">
        <v>6170</v>
      </c>
      <c r="B675" s="195" t="s">
        <v>99</v>
      </c>
      <c r="C675" s="179">
        <f>J71</f>
        <v>1064</v>
      </c>
      <c r="D675" s="179">
        <f>(D615/D612)*J76</f>
        <v>0</v>
      </c>
      <c r="E675" s="179">
        <f>(E623/E612)*SUM(C675:D675)</f>
        <v>243.56559737077907</v>
      </c>
      <c r="F675" s="179" t="e">
        <f>(F624/F612)*#REF!</f>
        <v>#REF!</v>
      </c>
      <c r="G675" s="179">
        <f>(G625/G612)*J77</f>
        <v>0</v>
      </c>
      <c r="H675" s="179">
        <f>(H628/H612)*J60</f>
        <v>0</v>
      </c>
      <c r="I675" s="179">
        <f>(I629/I612)*J78</f>
        <v>0</v>
      </c>
      <c r="J675" s="179">
        <f>(J630/J612)*J79</f>
        <v>1189.0237428130138</v>
      </c>
      <c r="K675" s="179">
        <f>(K644/K612)*J75</f>
        <v>19022.498527525022</v>
      </c>
      <c r="L675" s="179">
        <f>(L647/L612)*J80</f>
        <v>43.131177794590258</v>
      </c>
      <c r="M675" s="179" t="e">
        <f t="shared" si="20"/>
        <v>#REF!</v>
      </c>
      <c r="N675" s="195" t="s">
        <v>675</v>
      </c>
    </row>
    <row r="676" spans="1:14" ht="12.65" customHeight="1">
      <c r="A676" s="193">
        <v>6200</v>
      </c>
      <c r="B676" s="195" t="s">
        <v>288</v>
      </c>
      <c r="C676" s="179">
        <f>K71</f>
        <v>0</v>
      </c>
      <c r="D676" s="179">
        <f>(D615/D612)*K76</f>
        <v>0</v>
      </c>
      <c r="E676" s="179">
        <f>(E623/E612)*SUM(C676:D676)</f>
        <v>0</v>
      </c>
      <c r="F676" s="179">
        <f>(F624/F612)*K64</f>
        <v>0</v>
      </c>
      <c r="G676" s="179">
        <f>(G625/G612)*K77</f>
        <v>0</v>
      </c>
      <c r="H676" s="179">
        <f>(H628/H612)*K60</f>
        <v>0</v>
      </c>
      <c r="I676" s="179">
        <f>(I629/I612)*K78</f>
        <v>0</v>
      </c>
      <c r="J676" s="179">
        <f>(J630/J612)*K79</f>
        <v>0</v>
      </c>
      <c r="K676" s="179">
        <f>(K644/K612)*K75</f>
        <v>0</v>
      </c>
      <c r="L676" s="179">
        <f>(L647/L612)*K80</f>
        <v>0</v>
      </c>
      <c r="M676" s="179">
        <f t="shared" si="20"/>
        <v>0</v>
      </c>
      <c r="N676" s="195" t="s">
        <v>676</v>
      </c>
    </row>
    <row r="677" spans="1:14" ht="12.65" customHeight="1">
      <c r="A677" s="193">
        <v>6210</v>
      </c>
      <c r="B677" s="195" t="s">
        <v>289</v>
      </c>
      <c r="C677" s="179">
        <f>L71</f>
        <v>2130642</v>
      </c>
      <c r="D677" s="179">
        <f>(D615/D612)*L76</f>
        <v>0</v>
      </c>
      <c r="E677" s="179">
        <f>(E623/E612)*SUM(C677:D677)</f>
        <v>487735.9882643529</v>
      </c>
      <c r="F677" s="179">
        <f>(F624/F612)*L64</f>
        <v>0</v>
      </c>
      <c r="G677" s="179">
        <f>(G625/G612)*L77</f>
        <v>613935.73424868181</v>
      </c>
      <c r="H677" s="179">
        <f>(H628/H612)*L60</f>
        <v>0</v>
      </c>
      <c r="I677" s="179">
        <f>(I629/I612)*L78</f>
        <v>0</v>
      </c>
      <c r="J677" s="179">
        <f>(J630/J612)*L79</f>
        <v>0</v>
      </c>
      <c r="K677" s="179">
        <f>(K644/K612)*L75</f>
        <v>302345.45030892687</v>
      </c>
      <c r="L677" s="179">
        <f>(L647/L612)*L80</f>
        <v>92343.85165821774</v>
      </c>
      <c r="M677" s="179">
        <f t="shared" si="20"/>
        <v>1496361</v>
      </c>
      <c r="N677" s="195" t="s">
        <v>677</v>
      </c>
    </row>
    <row r="678" spans="1:14" ht="12.65" customHeight="1">
      <c r="A678" s="193">
        <v>6330</v>
      </c>
      <c r="B678" s="195" t="s">
        <v>678</v>
      </c>
      <c r="C678" s="179">
        <f>M71</f>
        <v>0</v>
      </c>
      <c r="D678" s="179">
        <f>(D615/D612)*M76</f>
        <v>0</v>
      </c>
      <c r="E678" s="179">
        <f>(E623/E612)*SUM(C678:D678)</f>
        <v>0</v>
      </c>
      <c r="F678" s="179">
        <f>(F624/F612)*M64</f>
        <v>0</v>
      </c>
      <c r="G678" s="179">
        <f>(G625/G612)*M77</f>
        <v>0</v>
      </c>
      <c r="H678" s="179">
        <f>(H628/H612)*M60</f>
        <v>0</v>
      </c>
      <c r="I678" s="179">
        <f>(I629/I612)*M78</f>
        <v>0</v>
      </c>
      <c r="J678" s="179">
        <f>(J630/J612)*M79</f>
        <v>0</v>
      </c>
      <c r="K678" s="179">
        <f>(K644/K612)*M75</f>
        <v>0</v>
      </c>
      <c r="L678" s="179">
        <f>(L647/L612)*M80</f>
        <v>0</v>
      </c>
      <c r="M678" s="179">
        <f t="shared" si="20"/>
        <v>0</v>
      </c>
      <c r="N678" s="195" t="s">
        <v>679</v>
      </c>
    </row>
    <row r="679" spans="1:14" ht="12.65" customHeight="1">
      <c r="A679" s="193">
        <v>6400</v>
      </c>
      <c r="B679" s="195" t="s">
        <v>680</v>
      </c>
      <c r="C679" s="179">
        <f>N71</f>
        <v>0</v>
      </c>
      <c r="D679" s="179">
        <f>(D615/D612)*N76</f>
        <v>0</v>
      </c>
      <c r="E679" s="179">
        <f>(E623/E612)*SUM(C679:D679)</f>
        <v>0</v>
      </c>
      <c r="F679" s="179">
        <f>(F624/F612)*J64</f>
        <v>0</v>
      </c>
      <c r="G679" s="179">
        <f>(G625/G612)*N77</f>
        <v>0</v>
      </c>
      <c r="H679" s="179">
        <f>(H628/H612)*N60</f>
        <v>0</v>
      </c>
      <c r="I679" s="179">
        <f>(I629/I612)*N78</f>
        <v>0</v>
      </c>
      <c r="J679" s="179">
        <f>(J630/J612)*N79</f>
        <v>0</v>
      </c>
      <c r="K679" s="179">
        <f>(K644/K612)*N75</f>
        <v>0</v>
      </c>
      <c r="L679" s="179">
        <f>(L647/L612)*N80</f>
        <v>0</v>
      </c>
      <c r="M679" s="179">
        <f t="shared" si="20"/>
        <v>0</v>
      </c>
      <c r="N679" s="195" t="s">
        <v>681</v>
      </c>
    </row>
    <row r="680" spans="1:14" ht="12.65" customHeight="1">
      <c r="A680" s="193">
        <v>7010</v>
      </c>
      <c r="B680" s="195" t="s">
        <v>682</v>
      </c>
      <c r="C680" s="179">
        <f>O71</f>
        <v>678029</v>
      </c>
      <c r="D680" s="179">
        <f>(D615/D612)*O76</f>
        <v>18298.564572103671</v>
      </c>
      <c r="E680" s="179">
        <f>(E623/E612)*SUM(C680:D680)</f>
        <v>159399.84890107534</v>
      </c>
      <c r="F680" s="179">
        <f>(F624/F612)*O64</f>
        <v>0</v>
      </c>
      <c r="G680" s="179">
        <f>(G625/G612)*O77</f>
        <v>0</v>
      </c>
      <c r="H680" s="179">
        <f>(H628/H612)*O60</f>
        <v>0</v>
      </c>
      <c r="I680" s="179">
        <f>(I629/I612)*O78</f>
        <v>9214.8171387022085</v>
      </c>
      <c r="J680" s="179">
        <f>(J630/J612)*O79</f>
        <v>8739.1896997274871</v>
      </c>
      <c r="K680" s="179">
        <f>(K644/K612)*O75</f>
        <v>58456.401711309583</v>
      </c>
      <c r="L680" s="179">
        <f>(L647/L612)*O80</f>
        <v>19020.849407414305</v>
      </c>
      <c r="M680" s="179">
        <f t="shared" si="20"/>
        <v>273130</v>
      </c>
      <c r="N680" s="195" t="s">
        <v>683</v>
      </c>
    </row>
    <row r="681" spans="1:14" ht="12.65" customHeight="1">
      <c r="A681" s="193">
        <v>7020</v>
      </c>
      <c r="B681" s="195" t="s">
        <v>684</v>
      </c>
      <c r="C681" s="179">
        <f>P71</f>
        <v>868132</v>
      </c>
      <c r="D681" s="179">
        <f>(D615/D612)*P76</f>
        <v>114033.3274016097</v>
      </c>
      <c r="E681" s="179">
        <f>(E623/E612)*SUM(C681:D681)</f>
        <v>224832.41041864653</v>
      </c>
      <c r="F681" s="179">
        <f>(F624/F612)*P64</f>
        <v>0</v>
      </c>
      <c r="G681" s="179">
        <f>(G625/G612)*P77</f>
        <v>0</v>
      </c>
      <c r="H681" s="179">
        <f>(H628/H612)*P60</f>
        <v>0</v>
      </c>
      <c r="I681" s="179">
        <f>(I629/I612)*P78</f>
        <v>57425.064987094214</v>
      </c>
      <c r="J681" s="179">
        <f>(J630/J612)*P79</f>
        <v>28513.539794700864</v>
      </c>
      <c r="K681" s="179">
        <f>(K644/K612)*P75</f>
        <v>272525.59239690279</v>
      </c>
      <c r="L681" s="179">
        <f>(L647/L612)*P80</f>
        <v>24972.951943067761</v>
      </c>
      <c r="M681" s="179">
        <f t="shared" si="20"/>
        <v>722303</v>
      </c>
      <c r="N681" s="195" t="s">
        <v>685</v>
      </c>
    </row>
    <row r="682" spans="1:14" ht="12.65" customHeight="1">
      <c r="A682" s="193">
        <v>7030</v>
      </c>
      <c r="B682" s="195" t="s">
        <v>686</v>
      </c>
      <c r="C682" s="179">
        <f>Q71</f>
        <v>201747</v>
      </c>
      <c r="D682" s="179">
        <f>(D615/D612)*Q76</f>
        <v>31190.735066085803</v>
      </c>
      <c r="E682" s="179">
        <f>(E623/E612)*SUM(C682:D682)</f>
        <v>53322.949804104755</v>
      </c>
      <c r="F682" s="179">
        <f>(F624/F612)*Q64</f>
        <v>0</v>
      </c>
      <c r="G682" s="179">
        <f>(G625/G612)*Q77</f>
        <v>0</v>
      </c>
      <c r="H682" s="179">
        <f>(H628/H612)*Q60</f>
        <v>0</v>
      </c>
      <c r="I682" s="179">
        <f>(I629/I612)*Q78</f>
        <v>15707.0746682424</v>
      </c>
      <c r="J682" s="179">
        <f>(J630/J612)*Q79</f>
        <v>0</v>
      </c>
      <c r="K682" s="179">
        <f>(K644/K612)*Q75</f>
        <v>24181.011640543824</v>
      </c>
      <c r="L682" s="179">
        <f>(L647/L612)*Q80</f>
        <v>8108.6614253829675</v>
      </c>
      <c r="M682" s="179">
        <f t="shared" si="20"/>
        <v>132510</v>
      </c>
      <c r="N682" s="195" t="s">
        <v>687</v>
      </c>
    </row>
    <row r="683" spans="1:14" ht="12.65" customHeight="1">
      <c r="A683" s="193">
        <v>7040</v>
      </c>
      <c r="B683" s="195" t="s">
        <v>107</v>
      </c>
      <c r="C683" s="179">
        <f>R71</f>
        <v>680610</v>
      </c>
      <c r="D683" s="179">
        <f>(D615/D612)*R76</f>
        <v>0</v>
      </c>
      <c r="E683" s="179">
        <f>(E623/E612)*SUM(C683:D683)</f>
        <v>155801.86205500559</v>
      </c>
      <c r="F683" s="179">
        <f>(F624/F612)*R64</f>
        <v>0</v>
      </c>
      <c r="G683" s="179">
        <f>(G625/G612)*R77</f>
        <v>0</v>
      </c>
      <c r="H683" s="179">
        <f>(H628/H612)*R60</f>
        <v>0</v>
      </c>
      <c r="I683" s="179">
        <f>(I629/I612)*R78</f>
        <v>0</v>
      </c>
      <c r="J683" s="179">
        <f>(J630/J612)*R79</f>
        <v>0</v>
      </c>
      <c r="K683" s="179">
        <f>(K644/K612)*R75</f>
        <v>61128.505977951456</v>
      </c>
      <c r="L683" s="179">
        <f>(L647/L612)*R80</f>
        <v>4313.1177794590258</v>
      </c>
      <c r="M683" s="179">
        <f t="shared" si="20"/>
        <v>221243</v>
      </c>
      <c r="N683" s="195" t="s">
        <v>688</v>
      </c>
    </row>
    <row r="684" spans="1:14" ht="12.65" customHeight="1">
      <c r="A684" s="193">
        <v>7050</v>
      </c>
      <c r="B684" s="195" t="s">
        <v>689</v>
      </c>
      <c r="C684" s="179">
        <f>S71</f>
        <v>865075</v>
      </c>
      <c r="D684" s="179">
        <f>(D615/D612)*S76</f>
        <v>0</v>
      </c>
      <c r="E684" s="179">
        <f>(E623/E612)*SUM(C684:D684)</f>
        <v>198028.67400895368</v>
      </c>
      <c r="F684" s="179">
        <f>(F624/F612)*S64</f>
        <v>0</v>
      </c>
      <c r="G684" s="179">
        <f>(G625/G612)*S77</f>
        <v>0</v>
      </c>
      <c r="H684" s="179">
        <f>(H628/H612)*S60</f>
        <v>0</v>
      </c>
      <c r="I684" s="179">
        <f>(I629/I612)*S78</f>
        <v>0</v>
      </c>
      <c r="J684" s="179">
        <f>(J630/J612)*S79</f>
        <v>0</v>
      </c>
      <c r="K684" s="179">
        <f>(K644/K612)*S75</f>
        <v>170621.60310684019</v>
      </c>
      <c r="L684" s="179">
        <f>(L647/L612)*S80</f>
        <v>0</v>
      </c>
      <c r="M684" s="179">
        <f t="shared" si="20"/>
        <v>368650</v>
      </c>
      <c r="N684" s="195" t="s">
        <v>690</v>
      </c>
    </row>
    <row r="685" spans="1:14" ht="12.65" customHeight="1">
      <c r="A685" s="193">
        <v>7060</v>
      </c>
      <c r="B685" s="195" t="s">
        <v>691</v>
      </c>
      <c r="C685" s="179">
        <f>T71</f>
        <v>0</v>
      </c>
      <c r="D685" s="179">
        <f>(D615/D612)*T76</f>
        <v>0</v>
      </c>
      <c r="E685" s="179">
        <f>(E623/E612)*SUM(C685:D685)</f>
        <v>0</v>
      </c>
      <c r="F685" s="179">
        <f>(F624/F612)*T64</f>
        <v>0</v>
      </c>
      <c r="G685" s="179">
        <f>(G625/G612)*T77</f>
        <v>0</v>
      </c>
      <c r="H685" s="179">
        <f>(H628/H612)*T60</f>
        <v>0</v>
      </c>
      <c r="I685" s="179">
        <f>(I629/I612)*T78</f>
        <v>0</v>
      </c>
      <c r="J685" s="179">
        <f>(J630/J612)*T79</f>
        <v>0</v>
      </c>
      <c r="K685" s="179">
        <f>(K644/K612)*T75</f>
        <v>0</v>
      </c>
      <c r="L685" s="179">
        <f>(L647/L612)*T80</f>
        <v>0</v>
      </c>
      <c r="M685" s="179">
        <f t="shared" si="20"/>
        <v>0</v>
      </c>
      <c r="N685" s="195" t="s">
        <v>692</v>
      </c>
    </row>
    <row r="686" spans="1:14" ht="12.65" customHeight="1">
      <c r="A686" s="193">
        <v>7070</v>
      </c>
      <c r="B686" s="195" t="s">
        <v>109</v>
      </c>
      <c r="C686" s="179">
        <f>U71</f>
        <v>1468739</v>
      </c>
      <c r="D686" s="179">
        <f>(D615/D612)*U76</f>
        <v>75356.815919663291</v>
      </c>
      <c r="E686" s="179">
        <f>(E623/E612)*SUM(C686:D686)</f>
        <v>353466.74793439225</v>
      </c>
      <c r="F686" s="179">
        <f>(F624/F612)*U64</f>
        <v>0</v>
      </c>
      <c r="G686" s="179">
        <f>(G625/G612)*U77</f>
        <v>0</v>
      </c>
      <c r="H686" s="179">
        <f>(H628/H612)*U60</f>
        <v>0</v>
      </c>
      <c r="I686" s="179">
        <f>(I629/I612)*U78</f>
        <v>37948.292398473641</v>
      </c>
      <c r="J686" s="179">
        <f>(J630/J612)*U79</f>
        <v>0</v>
      </c>
      <c r="K686" s="179">
        <f>(K644/K612)*U75</f>
        <v>255687.99778860915</v>
      </c>
      <c r="L686" s="179">
        <f>(L647/L612)*U80</f>
        <v>36359.582880839589</v>
      </c>
      <c r="M686" s="179">
        <f t="shared" si="20"/>
        <v>758819</v>
      </c>
      <c r="N686" s="195" t="s">
        <v>693</v>
      </c>
    </row>
    <row r="687" spans="1:14" ht="12.65" customHeight="1">
      <c r="A687" s="193">
        <v>7110</v>
      </c>
      <c r="B687" s="195" t="s">
        <v>694</v>
      </c>
      <c r="C687" s="179">
        <f>V71</f>
        <v>0</v>
      </c>
      <c r="D687" s="179">
        <f>(D615/D612)*V76</f>
        <v>0</v>
      </c>
      <c r="E687" s="179">
        <f>(E623/E612)*SUM(C687:D687)</f>
        <v>0</v>
      </c>
      <c r="F687" s="179">
        <f>(F624/F612)*V64</f>
        <v>0</v>
      </c>
      <c r="G687" s="179">
        <f>(G625/G612)*V77</f>
        <v>0</v>
      </c>
      <c r="H687" s="179">
        <f>(H628/H612)*V60</f>
        <v>0</v>
      </c>
      <c r="I687" s="179">
        <f>(I629/I612)*V78</f>
        <v>0</v>
      </c>
      <c r="J687" s="179">
        <f>(J630/J612)*V79</f>
        <v>0</v>
      </c>
      <c r="K687" s="179">
        <f>(K644/K612)*V75</f>
        <v>0</v>
      </c>
      <c r="L687" s="179">
        <f>(L647/L612)*V80</f>
        <v>0</v>
      </c>
      <c r="M687" s="179">
        <f t="shared" si="20"/>
        <v>0</v>
      </c>
      <c r="N687" s="195" t="s">
        <v>695</v>
      </c>
    </row>
    <row r="688" spans="1:14" ht="12.65" customHeight="1">
      <c r="A688" s="193">
        <v>7120</v>
      </c>
      <c r="B688" s="195" t="s">
        <v>696</v>
      </c>
      <c r="C688" s="179">
        <f>W71</f>
        <v>0</v>
      </c>
      <c r="D688" s="179">
        <f>(D615/D612)*W76</f>
        <v>0</v>
      </c>
      <c r="E688" s="179">
        <f>(E623/E612)*SUM(C688:D688)</f>
        <v>0</v>
      </c>
      <c r="F688" s="179">
        <f>(F624/F612)*W64</f>
        <v>0</v>
      </c>
      <c r="G688" s="179">
        <f>(G625/G612)*W77</f>
        <v>0</v>
      </c>
      <c r="H688" s="179">
        <f>(H628/H612)*W60</f>
        <v>0</v>
      </c>
      <c r="I688" s="179">
        <f>(I629/I612)*W78</f>
        <v>0</v>
      </c>
      <c r="J688" s="179">
        <f>(J630/J612)*W79</f>
        <v>0</v>
      </c>
      <c r="K688" s="179">
        <f>(K644/K612)*W75</f>
        <v>0</v>
      </c>
      <c r="L688" s="179">
        <f>(L647/L612)*W80</f>
        <v>0</v>
      </c>
      <c r="M688" s="179">
        <f t="shared" si="20"/>
        <v>0</v>
      </c>
      <c r="N688" s="195" t="s">
        <v>697</v>
      </c>
    </row>
    <row r="689" spans="1:14" ht="12.65" customHeight="1">
      <c r="A689" s="193">
        <v>7130</v>
      </c>
      <c r="B689" s="195" t="s">
        <v>698</v>
      </c>
      <c r="C689" s="179">
        <f>X71</f>
        <v>0</v>
      </c>
      <c r="D689" s="179">
        <f>(D615/D612)*X76</f>
        <v>0</v>
      </c>
      <c r="E689" s="179">
        <f>(E623/E612)*SUM(C689:D689)</f>
        <v>0</v>
      </c>
      <c r="F689" s="179">
        <f>(F624/F612)*X64</f>
        <v>0</v>
      </c>
      <c r="G689" s="179">
        <f>(G625/G612)*X77</f>
        <v>0</v>
      </c>
      <c r="H689" s="179">
        <f>(H628/H612)*X60</f>
        <v>0</v>
      </c>
      <c r="I689" s="179">
        <f>(I629/I612)*X78</f>
        <v>0</v>
      </c>
      <c r="J689" s="179">
        <f>(J630/J612)*X79</f>
        <v>0</v>
      </c>
      <c r="K689" s="179">
        <f>(K644/K612)*X75</f>
        <v>0</v>
      </c>
      <c r="L689" s="179">
        <f>(L647/L612)*X80</f>
        <v>0</v>
      </c>
      <c r="M689" s="179">
        <f t="shared" si="20"/>
        <v>0</v>
      </c>
      <c r="N689" s="195" t="s">
        <v>699</v>
      </c>
    </row>
    <row r="690" spans="1:14" ht="12.65" customHeight="1">
      <c r="A690" s="193">
        <v>7140</v>
      </c>
      <c r="B690" s="195" t="s">
        <v>1250</v>
      </c>
      <c r="C690" s="179">
        <f>Y71</f>
        <v>1645558</v>
      </c>
      <c r="D690" s="179">
        <f>(D615/D612)*Y76</f>
        <v>106880.25215978734</v>
      </c>
      <c r="E690" s="179">
        <f>(E623/E612)*SUM(C690:D690)</f>
        <v>401159.46404389339</v>
      </c>
      <c r="F690" s="179">
        <f>(F624/F612)*Y64</f>
        <v>0</v>
      </c>
      <c r="G690" s="179">
        <f>(G625/G612)*Y77</f>
        <v>0</v>
      </c>
      <c r="H690" s="179">
        <f>(H628/H612)*Y60</f>
        <v>0</v>
      </c>
      <c r="I690" s="179">
        <f>(I629/I612)*Y78</f>
        <v>53822.909196510627</v>
      </c>
      <c r="J690" s="179">
        <f>(J630/J612)*Y79</f>
        <v>60307.09550154864</v>
      </c>
      <c r="K690" s="179">
        <f>(K644/K612)*Y75</f>
        <v>402782.69193270651</v>
      </c>
      <c r="L690" s="179">
        <f>(L647/L612)*Y80</f>
        <v>30191.82445621318</v>
      </c>
      <c r="M690" s="179">
        <f t="shared" si="20"/>
        <v>1055144</v>
      </c>
      <c r="N690" s="195" t="s">
        <v>700</v>
      </c>
    </row>
    <row r="691" spans="1:14" ht="12.65" customHeight="1">
      <c r="A691" s="193">
        <v>7150</v>
      </c>
      <c r="B691" s="195" t="s">
        <v>701</v>
      </c>
      <c r="C691" s="179">
        <f>Z71</f>
        <v>0</v>
      </c>
      <c r="D691" s="179">
        <f>(D615/D612)*Z76</f>
        <v>0</v>
      </c>
      <c r="E691" s="179">
        <f>(E623/E612)*SUM(C691:D691)</f>
        <v>0</v>
      </c>
      <c r="F691" s="179">
        <f>(F624/F612)*Z64</f>
        <v>0</v>
      </c>
      <c r="G691" s="179">
        <f>(G625/G612)*Z77</f>
        <v>0</v>
      </c>
      <c r="H691" s="179">
        <f>(H628/H612)*Z60</f>
        <v>0</v>
      </c>
      <c r="I691" s="179">
        <f>(I629/I612)*Z78</f>
        <v>0</v>
      </c>
      <c r="J691" s="179">
        <f>(J630/J612)*Z79</f>
        <v>0</v>
      </c>
      <c r="K691" s="179">
        <f>(K644/K612)*Z75</f>
        <v>0</v>
      </c>
      <c r="L691" s="179">
        <f>(L647/L612)*Z80</f>
        <v>0</v>
      </c>
      <c r="M691" s="179">
        <f t="shared" si="20"/>
        <v>0</v>
      </c>
      <c r="N691" s="195" t="s">
        <v>702</v>
      </c>
    </row>
    <row r="692" spans="1:14" ht="12.65" customHeight="1">
      <c r="A692" s="193">
        <v>7160</v>
      </c>
      <c r="B692" s="195" t="s">
        <v>703</v>
      </c>
      <c r="C692" s="179">
        <f>AA71</f>
        <v>0</v>
      </c>
      <c r="D692" s="179">
        <f>(D615/D612)*AA76</f>
        <v>0</v>
      </c>
      <c r="E692" s="179">
        <f>(E623/E612)*SUM(C692:D692)</f>
        <v>0</v>
      </c>
      <c r="F692" s="179">
        <f>(F624/F612)*AA64</f>
        <v>0</v>
      </c>
      <c r="G692" s="179">
        <f>(G625/G612)*AA77</f>
        <v>0</v>
      </c>
      <c r="H692" s="179">
        <f>(H628/H612)*AA60</f>
        <v>0</v>
      </c>
      <c r="I692" s="179">
        <f>(I629/I612)*AA78</f>
        <v>0</v>
      </c>
      <c r="J692" s="179">
        <f>(J630/J612)*AA79</f>
        <v>0</v>
      </c>
      <c r="K692" s="179">
        <f>(K644/K612)*AA75</f>
        <v>0</v>
      </c>
      <c r="L692" s="179">
        <f>(L647/L612)*AA80</f>
        <v>0</v>
      </c>
      <c r="M692" s="179">
        <f t="shared" si="20"/>
        <v>0</v>
      </c>
      <c r="N692" s="195" t="s">
        <v>704</v>
      </c>
    </row>
    <row r="693" spans="1:14" ht="12.65" customHeight="1">
      <c r="A693" s="193">
        <v>7170</v>
      </c>
      <c r="B693" s="195" t="s">
        <v>115</v>
      </c>
      <c r="C693" s="179">
        <f>AB71</f>
        <v>441116</v>
      </c>
      <c r="D693" s="179">
        <f>(D615/D612)*AB76</f>
        <v>25118.938639887765</v>
      </c>
      <c r="E693" s="179">
        <f>(E623/E612)*SUM(C693:D693)</f>
        <v>106728.18735427894</v>
      </c>
      <c r="F693" s="179">
        <f>(F624/F612)*AB64</f>
        <v>0</v>
      </c>
      <c r="G693" s="179">
        <f>(G625/G612)*AB77</f>
        <v>0</v>
      </c>
      <c r="H693" s="179">
        <f>(H628/H612)*AB60</f>
        <v>0</v>
      </c>
      <c r="I693" s="179">
        <f>(I629/I612)*AB78</f>
        <v>12649.430799491212</v>
      </c>
      <c r="J693" s="179">
        <f>(J630/J612)*AB79</f>
        <v>0</v>
      </c>
      <c r="K693" s="179">
        <f>(K644/K612)*AB75</f>
        <v>229034.78138124474</v>
      </c>
      <c r="L693" s="179">
        <f>(L647/L612)*AB80</f>
        <v>7720.4808252316561</v>
      </c>
      <c r="M693" s="179">
        <f t="shared" si="20"/>
        <v>381252</v>
      </c>
      <c r="N693" s="195" t="s">
        <v>705</v>
      </c>
    </row>
    <row r="694" spans="1:14" ht="12.65" customHeight="1">
      <c r="A694" s="193">
        <v>7180</v>
      </c>
      <c r="B694" s="195" t="s">
        <v>706</v>
      </c>
      <c r="C694" s="179">
        <f>AC71</f>
        <v>60260</v>
      </c>
      <c r="D694" s="179">
        <f>(D615/D612)*AC76</f>
        <v>0</v>
      </c>
      <c r="E694" s="179">
        <f>(E623/E612)*SUM(C694:D694)</f>
        <v>13794.420016506718</v>
      </c>
      <c r="F694" s="179">
        <f>(F624/F612)*AC64</f>
        <v>0</v>
      </c>
      <c r="G694" s="179">
        <f>(G625/G612)*AC77</f>
        <v>0</v>
      </c>
      <c r="H694" s="179">
        <f>(H628/H612)*AC60</f>
        <v>0</v>
      </c>
      <c r="I694" s="179">
        <f>(I629/I612)*AC78</f>
        <v>0</v>
      </c>
      <c r="J694" s="179">
        <f>(J630/J612)*AC79</f>
        <v>0</v>
      </c>
      <c r="K694" s="179">
        <f>(K644/K612)*AC75</f>
        <v>28017.873874023499</v>
      </c>
      <c r="L694" s="179">
        <f>(L647/L612)*AC80</f>
        <v>992.01708927557593</v>
      </c>
      <c r="M694" s="179">
        <f t="shared" si="20"/>
        <v>42804</v>
      </c>
      <c r="N694" s="195" t="s">
        <v>707</v>
      </c>
    </row>
    <row r="695" spans="1:14" ht="12.65" customHeight="1">
      <c r="A695" s="193">
        <v>7190</v>
      </c>
      <c r="B695" s="195" t="s">
        <v>117</v>
      </c>
      <c r="C695" s="179">
        <f>AD71</f>
        <v>0</v>
      </c>
      <c r="D695" s="179">
        <f>(D615/D612)*AD76</f>
        <v>0</v>
      </c>
      <c r="E695" s="179">
        <f>(E623/E612)*SUM(C695:D695)</f>
        <v>0</v>
      </c>
      <c r="F695" s="179">
        <f>(F624/F612)*AD64</f>
        <v>0</v>
      </c>
      <c r="G695" s="179">
        <f>(G625/G612)*AD77</f>
        <v>0</v>
      </c>
      <c r="H695" s="179">
        <f>(H628/H612)*AD60</f>
        <v>0</v>
      </c>
      <c r="I695" s="179">
        <f>(I629/I612)*AD78</f>
        <v>0</v>
      </c>
      <c r="J695" s="179">
        <f>(J630/J612)*AD79</f>
        <v>0</v>
      </c>
      <c r="K695" s="179">
        <f>(K644/K612)*AD75</f>
        <v>0</v>
      </c>
      <c r="L695" s="179">
        <f>(L647/L612)*AD80</f>
        <v>0</v>
      </c>
      <c r="M695" s="179">
        <f t="shared" si="20"/>
        <v>0</v>
      </c>
      <c r="N695" s="195" t="s">
        <v>708</v>
      </c>
    </row>
    <row r="696" spans="1:14" ht="12.65" customHeight="1">
      <c r="A696" s="193">
        <v>7200</v>
      </c>
      <c r="B696" s="195" t="s">
        <v>709</v>
      </c>
      <c r="C696" s="179">
        <f>AE71</f>
        <v>905900</v>
      </c>
      <c r="D696" s="179">
        <f>(D615/D612)*AE76</f>
        <v>137738.2860518349</v>
      </c>
      <c r="E696" s="179">
        <f>(E623/E612)*SUM(C696:D696)</f>
        <v>238904.49490717216</v>
      </c>
      <c r="F696" s="179">
        <f>(F624/F612)*AE64</f>
        <v>0</v>
      </c>
      <c r="G696" s="179">
        <f>(G625/G612)*AE77</f>
        <v>0</v>
      </c>
      <c r="H696" s="179">
        <f>(H628/H612)*AE60</f>
        <v>0</v>
      </c>
      <c r="I696" s="179">
        <f>(I629/I612)*AE78</f>
        <v>69362.44173495844</v>
      </c>
      <c r="J696" s="179">
        <f>(J630/J612)*AE79</f>
        <v>0</v>
      </c>
      <c r="K696" s="179">
        <f>(K644/K612)*AE75</f>
        <v>107736.94709779366</v>
      </c>
      <c r="L696" s="179">
        <f>(L647/L612)*AE80</f>
        <v>31183.841545488758</v>
      </c>
      <c r="M696" s="179">
        <f t="shared" si="20"/>
        <v>584926</v>
      </c>
      <c r="N696" s="195" t="s">
        <v>710</v>
      </c>
    </row>
    <row r="697" spans="1:14" ht="12.65" customHeight="1">
      <c r="A697" s="193">
        <v>7220</v>
      </c>
      <c r="B697" s="195" t="s">
        <v>711</v>
      </c>
      <c r="C697" s="179">
        <f>AF71</f>
        <v>0</v>
      </c>
      <c r="D697" s="179">
        <f>(D615/D612)*AF76</f>
        <v>0</v>
      </c>
      <c r="E697" s="179">
        <f>(E623/E612)*SUM(C697:D697)</f>
        <v>0</v>
      </c>
      <c r="F697" s="179">
        <f>(F624/F612)*AF64</f>
        <v>0</v>
      </c>
      <c r="G697" s="179">
        <f>(G625/G612)*AF77</f>
        <v>0</v>
      </c>
      <c r="H697" s="179">
        <f>(H628/H612)*AF60</f>
        <v>0</v>
      </c>
      <c r="I697" s="179">
        <f>(I629/I612)*AF78</f>
        <v>0</v>
      </c>
      <c r="J697" s="179">
        <f>(J630/J612)*AF79</f>
        <v>0</v>
      </c>
      <c r="K697" s="179">
        <f>(K644/K612)*AF75</f>
        <v>0</v>
      </c>
      <c r="L697" s="179">
        <f>(L647/L612)*AF80</f>
        <v>0</v>
      </c>
      <c r="M697" s="179">
        <f t="shared" si="20"/>
        <v>0</v>
      </c>
      <c r="N697" s="195" t="s">
        <v>712</v>
      </c>
    </row>
    <row r="698" spans="1:14" ht="12.65" customHeight="1">
      <c r="A698" s="193">
        <v>7230</v>
      </c>
      <c r="B698" s="195" t="s">
        <v>713</v>
      </c>
      <c r="C698" s="179">
        <f>AG71</f>
        <v>2714584</v>
      </c>
      <c r="D698" s="179">
        <f>(D615/D612)*AG76</f>
        <v>173170.96108690838</v>
      </c>
      <c r="E698" s="179">
        <f>(E623/E612)*SUM(C698:D698)</f>
        <v>661050.52834357496</v>
      </c>
      <c r="F698" s="179">
        <f>(F624/F612)*AG64</f>
        <v>0</v>
      </c>
      <c r="G698" s="179">
        <f>(G625/G612)*AG77</f>
        <v>0</v>
      </c>
      <c r="H698" s="179">
        <f>(H628/H612)*AG60</f>
        <v>0</v>
      </c>
      <c r="I698" s="179">
        <f>(I629/I612)*AG78</f>
        <v>87205.67855808181</v>
      </c>
      <c r="J698" s="179">
        <f>(J630/J612)*AG79</f>
        <v>45497.866797388699</v>
      </c>
      <c r="K698" s="179">
        <f>(K644/K612)*AG75</f>
        <v>604579.50932068843</v>
      </c>
      <c r="L698" s="179">
        <f>(L647/L612)*AG80</f>
        <v>47314.902040665518</v>
      </c>
      <c r="M698" s="179">
        <f t="shared" si="20"/>
        <v>1618819</v>
      </c>
      <c r="N698" s="195" t="s">
        <v>714</v>
      </c>
    </row>
    <row r="699" spans="1:14" ht="12.65" customHeight="1">
      <c r="A699" s="193">
        <v>7240</v>
      </c>
      <c r="B699" s="195" t="s">
        <v>119</v>
      </c>
      <c r="C699" s="179">
        <f>AH71</f>
        <v>775165</v>
      </c>
      <c r="D699" s="179">
        <f>(D615/D612)*AH76</f>
        <v>170509.35169460237</v>
      </c>
      <c r="E699" s="179">
        <f>(E623/E612)*SUM(C699:D699)</f>
        <v>216479.07743300757</v>
      </c>
      <c r="F699" s="179">
        <f>(F624/F612)*AH64</f>
        <v>0</v>
      </c>
      <c r="G699" s="179">
        <f>(G625/G612)*AH77</f>
        <v>0</v>
      </c>
      <c r="H699" s="179">
        <f>(H628/H612)*AH60</f>
        <v>0</v>
      </c>
      <c r="I699" s="179">
        <f>(I629/I612)*AH78</f>
        <v>85865.341519725116</v>
      </c>
      <c r="J699" s="179">
        <f>(J630/J612)*AH79</f>
        <v>22266.577113029995</v>
      </c>
      <c r="K699" s="179">
        <f>(K644/K612)*AH75</f>
        <v>165639.97662416523</v>
      </c>
      <c r="L699" s="179">
        <f>(L647/L612)*AH80</f>
        <v>0</v>
      </c>
      <c r="M699" s="179">
        <f t="shared" si="20"/>
        <v>660760</v>
      </c>
      <c r="N699" s="195" t="s">
        <v>715</v>
      </c>
    </row>
    <row r="700" spans="1:14" ht="12.65" customHeight="1">
      <c r="A700" s="193">
        <v>7250</v>
      </c>
      <c r="B700" s="195" t="s">
        <v>716</v>
      </c>
      <c r="C700" s="179">
        <f>AI71</f>
        <v>0</v>
      </c>
      <c r="D700" s="179">
        <f>(D615/D612)*AI76</f>
        <v>0</v>
      </c>
      <c r="E700" s="179">
        <f>(E623/E612)*SUM(C700:D700)</f>
        <v>0</v>
      </c>
      <c r="F700" s="179">
        <f>(F624/F612)*AI64</f>
        <v>0</v>
      </c>
      <c r="G700" s="179">
        <f>(G625/G612)*AI77</f>
        <v>0</v>
      </c>
      <c r="H700" s="179">
        <f>(H628/H612)*AI60</f>
        <v>0</v>
      </c>
      <c r="I700" s="179">
        <f>(I629/I612)*AI78</f>
        <v>0</v>
      </c>
      <c r="J700" s="179">
        <f>(J630/J612)*AI79</f>
        <v>0</v>
      </c>
      <c r="K700" s="179">
        <f>(K644/K612)*AI75</f>
        <v>0</v>
      </c>
      <c r="L700" s="179">
        <f>(L647/L612)*AI80</f>
        <v>0</v>
      </c>
      <c r="M700" s="179">
        <f t="shared" si="20"/>
        <v>0</v>
      </c>
      <c r="N700" s="195" t="s">
        <v>717</v>
      </c>
    </row>
    <row r="701" spans="1:14" ht="12.65" customHeight="1">
      <c r="A701" s="193">
        <v>7260</v>
      </c>
      <c r="B701" s="195" t="s">
        <v>121</v>
      </c>
      <c r="C701" s="179">
        <f>AJ71</f>
        <v>2460595</v>
      </c>
      <c r="D701" s="179">
        <f>(D615/D612)*AJ76</f>
        <v>126426.44613453445</v>
      </c>
      <c r="E701" s="179">
        <f>(E623/E612)*SUM(C701:D701)</f>
        <v>592208.10520561528</v>
      </c>
      <c r="F701" s="179">
        <f>(F624/F612)*AJ64</f>
        <v>0</v>
      </c>
      <c r="G701" s="179">
        <f>(G625/G612)*AJ77</f>
        <v>0</v>
      </c>
      <c r="H701" s="179">
        <f>(H628/H612)*AJ60</f>
        <v>0</v>
      </c>
      <c r="I701" s="179">
        <f>(I629/I612)*AJ78</f>
        <v>63666.009321942533</v>
      </c>
      <c r="J701" s="179">
        <f>(J630/J612)*AJ79</f>
        <v>0</v>
      </c>
      <c r="K701" s="179">
        <f>(K644/K612)*AJ75</f>
        <v>114106.3175952966</v>
      </c>
      <c r="L701" s="179">
        <f>(L647/L612)*AJ80</f>
        <v>0</v>
      </c>
      <c r="M701" s="179">
        <f t="shared" si="20"/>
        <v>896407</v>
      </c>
      <c r="N701" s="195" t="s">
        <v>718</v>
      </c>
    </row>
    <row r="702" spans="1:14" ht="12.65" customHeight="1">
      <c r="A702" s="193">
        <v>7310</v>
      </c>
      <c r="B702" s="195" t="s">
        <v>719</v>
      </c>
      <c r="C702" s="179">
        <f>AK71</f>
        <v>78</v>
      </c>
      <c r="D702" s="179">
        <f>(D615/D612)*AK76</f>
        <v>0</v>
      </c>
      <c r="E702" s="179">
        <f>(E623/E612)*SUM(C702:D702)</f>
        <v>17.855372739587189</v>
      </c>
      <c r="F702" s="179">
        <f>(F624/F612)*AK64</f>
        <v>0</v>
      </c>
      <c r="G702" s="179">
        <f>(G625/G612)*AK77</f>
        <v>0</v>
      </c>
      <c r="H702" s="179">
        <f>(H628/H612)*AK60</f>
        <v>0</v>
      </c>
      <c r="I702" s="179">
        <f>(I629/I612)*AK78</f>
        <v>0</v>
      </c>
      <c r="J702" s="179">
        <f>(J630/J612)*AK79</f>
        <v>0</v>
      </c>
      <c r="K702" s="179">
        <f>(K644/K612)*AK75</f>
        <v>0</v>
      </c>
      <c r="L702" s="179">
        <f>(L647/L612)*AK80</f>
        <v>0</v>
      </c>
      <c r="M702" s="179">
        <f t="shared" si="20"/>
        <v>18</v>
      </c>
      <c r="N702" s="195" t="s">
        <v>720</v>
      </c>
    </row>
    <row r="703" spans="1:14" ht="12.65" customHeight="1">
      <c r="A703" s="193">
        <v>7320</v>
      </c>
      <c r="B703" s="195" t="s">
        <v>721</v>
      </c>
      <c r="C703" s="179">
        <f>AL71</f>
        <v>0</v>
      </c>
      <c r="D703" s="179">
        <f>(D615/D612)*AL76</f>
        <v>0</v>
      </c>
      <c r="E703" s="179">
        <f>(E623/E612)*SUM(C703:D703)</f>
        <v>0</v>
      </c>
      <c r="F703" s="179">
        <f>(F624/F612)*AL64</f>
        <v>0</v>
      </c>
      <c r="G703" s="179">
        <f>(G625/G612)*AL77</f>
        <v>0</v>
      </c>
      <c r="H703" s="179">
        <f>(H628/H612)*AL60</f>
        <v>0</v>
      </c>
      <c r="I703" s="179">
        <f>(I629/I612)*AL78</f>
        <v>0</v>
      </c>
      <c r="J703" s="179">
        <f>(J630/J612)*AL79</f>
        <v>0</v>
      </c>
      <c r="K703" s="179">
        <f>(K644/K612)*AL75</f>
        <v>0</v>
      </c>
      <c r="L703" s="179">
        <f>(L647/L612)*AL80</f>
        <v>0</v>
      </c>
      <c r="M703" s="179">
        <f t="shared" si="20"/>
        <v>0</v>
      </c>
      <c r="N703" s="195" t="s">
        <v>722</v>
      </c>
    </row>
    <row r="704" spans="1:14" ht="12.65" customHeight="1">
      <c r="A704" s="193">
        <v>7330</v>
      </c>
      <c r="B704" s="195" t="s">
        <v>723</v>
      </c>
      <c r="C704" s="179">
        <f>AM71</f>
        <v>0</v>
      </c>
      <c r="D704" s="179">
        <f>(D615/D612)*AM76</f>
        <v>0</v>
      </c>
      <c r="E704" s="179">
        <f>(E623/E612)*SUM(C704:D704)</f>
        <v>0</v>
      </c>
      <c r="F704" s="179">
        <f>(F624/F612)*AM64</f>
        <v>0</v>
      </c>
      <c r="G704" s="179">
        <f>(G625/G612)*AM77</f>
        <v>0</v>
      </c>
      <c r="H704" s="179">
        <f>(H628/H612)*AM60</f>
        <v>0</v>
      </c>
      <c r="I704" s="179">
        <f>(I629/I612)*AM78</f>
        <v>0</v>
      </c>
      <c r="J704" s="179">
        <f>(J630/J612)*AM79</f>
        <v>0</v>
      </c>
      <c r="K704" s="179">
        <f>(K644/K612)*AM75</f>
        <v>0</v>
      </c>
      <c r="L704" s="179">
        <f>(L647/L612)*AM80</f>
        <v>0</v>
      </c>
      <c r="M704" s="179">
        <f t="shared" si="20"/>
        <v>0</v>
      </c>
      <c r="N704" s="195" t="s">
        <v>724</v>
      </c>
    </row>
    <row r="705" spans="1:83" ht="12.65" customHeight="1">
      <c r="A705" s="193">
        <v>7340</v>
      </c>
      <c r="B705" s="195" t="s">
        <v>725</v>
      </c>
      <c r="C705" s="179">
        <f>AN71</f>
        <v>0</v>
      </c>
      <c r="D705" s="179">
        <f>(D615/D612)*AN76</f>
        <v>0</v>
      </c>
      <c r="E705" s="179">
        <f>(E623/E612)*SUM(C705:D705)</f>
        <v>0</v>
      </c>
      <c r="F705" s="179">
        <f>(F624/F612)*AN64</f>
        <v>0</v>
      </c>
      <c r="G705" s="179">
        <f>(G625/G612)*AN77</f>
        <v>0</v>
      </c>
      <c r="H705" s="179">
        <f>(H628/H612)*AN60</f>
        <v>0</v>
      </c>
      <c r="I705" s="179">
        <f>(I629/I612)*AN78</f>
        <v>0</v>
      </c>
      <c r="J705" s="179">
        <f>(J630/J612)*AN79</f>
        <v>0</v>
      </c>
      <c r="K705" s="179">
        <f>(K644/K612)*AN75</f>
        <v>0</v>
      </c>
      <c r="L705" s="179">
        <f>(L647/L612)*AN80</f>
        <v>0</v>
      </c>
      <c r="M705" s="179">
        <f t="shared" si="20"/>
        <v>0</v>
      </c>
      <c r="N705" s="195" t="s">
        <v>726</v>
      </c>
    </row>
    <row r="706" spans="1:83" ht="12.65" customHeight="1">
      <c r="A706" s="193">
        <v>7350</v>
      </c>
      <c r="B706" s="195" t="s">
        <v>727</v>
      </c>
      <c r="C706" s="179">
        <f>AO71</f>
        <v>0</v>
      </c>
      <c r="D706" s="179">
        <f>(D615/D612)*AO76</f>
        <v>0</v>
      </c>
      <c r="E706" s="179">
        <f>(E623/E612)*SUM(C706:D706)</f>
        <v>0</v>
      </c>
      <c r="F706" s="179">
        <f>(F624/F612)*AO64</f>
        <v>0</v>
      </c>
      <c r="G706" s="179">
        <f>(G625/G612)*AO77</f>
        <v>0</v>
      </c>
      <c r="H706" s="179">
        <f>(H628/H612)*AO60</f>
        <v>0</v>
      </c>
      <c r="I706" s="179">
        <f>(I629/I612)*AO78</f>
        <v>0</v>
      </c>
      <c r="J706" s="179">
        <f>(J630/J612)*AO79</f>
        <v>0</v>
      </c>
      <c r="K706" s="179">
        <f>(K644/K612)*AO75</f>
        <v>27196.898169857111</v>
      </c>
      <c r="L706" s="179">
        <f>(L647/L612)*AO80</f>
        <v>0</v>
      </c>
      <c r="M706" s="179">
        <f t="shared" si="20"/>
        <v>27197</v>
      </c>
      <c r="N706" s="195" t="s">
        <v>728</v>
      </c>
    </row>
    <row r="707" spans="1:83" ht="12.65" customHeight="1">
      <c r="A707" s="193">
        <v>7380</v>
      </c>
      <c r="B707" s="195" t="s">
        <v>729</v>
      </c>
      <c r="C707" s="179">
        <f>AP71</f>
        <v>0</v>
      </c>
      <c r="D707" s="179">
        <f>(D615/D612)*AP76</f>
        <v>0</v>
      </c>
      <c r="E707" s="179">
        <f>(E623/E612)*SUM(C707:D707)</f>
        <v>0</v>
      </c>
      <c r="F707" s="179">
        <f>(F624/F612)*AP64</f>
        <v>0</v>
      </c>
      <c r="G707" s="179">
        <f>(G625/G612)*AP77</f>
        <v>0</v>
      </c>
      <c r="H707" s="179">
        <f>(H628/H612)*AP60</f>
        <v>0</v>
      </c>
      <c r="I707" s="179">
        <f>(I629/I612)*AP78</f>
        <v>0</v>
      </c>
      <c r="J707" s="179">
        <f>(J630/J612)*AP79</f>
        <v>0</v>
      </c>
      <c r="K707" s="179">
        <f>(K644/K612)*AP75</f>
        <v>0</v>
      </c>
      <c r="L707" s="179">
        <f>(L647/L612)*AP80</f>
        <v>0</v>
      </c>
      <c r="M707" s="179">
        <f t="shared" si="20"/>
        <v>0</v>
      </c>
      <c r="N707" s="195" t="s">
        <v>730</v>
      </c>
    </row>
    <row r="708" spans="1:83" ht="12.65" customHeight="1">
      <c r="A708" s="193">
        <v>7390</v>
      </c>
      <c r="B708" s="195" t="s">
        <v>731</v>
      </c>
      <c r="C708" s="179">
        <f>AQ71</f>
        <v>0</v>
      </c>
      <c r="D708" s="179">
        <f>(D615/D612)*AQ76</f>
        <v>0</v>
      </c>
      <c r="E708" s="179">
        <f>(E623/E612)*SUM(C708:D708)</f>
        <v>0</v>
      </c>
      <c r="F708" s="179">
        <f>(F624/F612)*AQ64</f>
        <v>0</v>
      </c>
      <c r="G708" s="179">
        <f>(G625/G612)*AQ77</f>
        <v>0</v>
      </c>
      <c r="H708" s="179">
        <f>(H628/H612)*AQ60</f>
        <v>0</v>
      </c>
      <c r="I708" s="179">
        <f>(I629/I612)*AQ78</f>
        <v>0</v>
      </c>
      <c r="J708" s="179">
        <f>(J630/J612)*AQ79</f>
        <v>0</v>
      </c>
      <c r="K708" s="179">
        <f>(K644/K612)*AQ75</f>
        <v>0</v>
      </c>
      <c r="L708" s="179">
        <f>(L647/L612)*AQ80</f>
        <v>0</v>
      </c>
      <c r="M708" s="179">
        <f t="shared" si="20"/>
        <v>0</v>
      </c>
      <c r="N708" s="195" t="s">
        <v>732</v>
      </c>
    </row>
    <row r="709" spans="1:83" ht="12.65" customHeight="1">
      <c r="A709" s="193">
        <v>7400</v>
      </c>
      <c r="B709" s="195" t="s">
        <v>733</v>
      </c>
      <c r="C709" s="179">
        <f>AR71</f>
        <v>37</v>
      </c>
      <c r="D709" s="179">
        <f>(D615/D612)*AR76</f>
        <v>0</v>
      </c>
      <c r="E709" s="179">
        <f>(E623/E612)*SUM(C709:D709)</f>
        <v>8.469856299547768</v>
      </c>
      <c r="F709" s="179">
        <f>(F624/F612)*AR64</f>
        <v>0</v>
      </c>
      <c r="G709" s="179">
        <f>(G625/G612)*AR77</f>
        <v>0</v>
      </c>
      <c r="H709" s="179">
        <f>(H628/H612)*AR60</f>
        <v>0</v>
      </c>
      <c r="I709" s="179">
        <f>(I629/I612)*AR78</f>
        <v>0</v>
      </c>
      <c r="J709" s="179">
        <f>(J630/J612)*AR79</f>
        <v>0</v>
      </c>
      <c r="K709" s="179">
        <f>(K644/K612)*AR75</f>
        <v>0</v>
      </c>
      <c r="L709" s="179">
        <f>(L647/L612)*AR80</f>
        <v>0</v>
      </c>
      <c r="M709" s="179">
        <f t="shared" si="20"/>
        <v>8</v>
      </c>
      <c r="N709" s="195" t="s">
        <v>734</v>
      </c>
    </row>
    <row r="710" spans="1:83" ht="12.65" customHeight="1">
      <c r="A710" s="193">
        <v>7410</v>
      </c>
      <c r="B710" s="195" t="s">
        <v>129</v>
      </c>
      <c r="C710" s="179">
        <f>AS71</f>
        <v>0</v>
      </c>
      <c r="D710" s="179">
        <f>(D615/D612)*AS76</f>
        <v>0</v>
      </c>
      <c r="E710" s="179">
        <f>(E623/E612)*SUM(C710:D710)</f>
        <v>0</v>
      </c>
      <c r="F710" s="179">
        <f>(F624/F612)*AS64</f>
        <v>0</v>
      </c>
      <c r="G710" s="179">
        <f>(G625/G612)*AS77</f>
        <v>0</v>
      </c>
      <c r="H710" s="179">
        <f>(H628/H612)*AS60</f>
        <v>0</v>
      </c>
      <c r="I710" s="179">
        <f>(I629/I612)*AS78</f>
        <v>0</v>
      </c>
      <c r="J710" s="179">
        <f>(J630/J612)*AS79</f>
        <v>0</v>
      </c>
      <c r="K710" s="179">
        <f>(K644/K612)*AS75</f>
        <v>0</v>
      </c>
      <c r="L710" s="179">
        <f>(L647/L612)*AS80</f>
        <v>0</v>
      </c>
      <c r="M710" s="179">
        <f t="shared" si="20"/>
        <v>0</v>
      </c>
      <c r="N710" s="195" t="s">
        <v>735</v>
      </c>
    </row>
    <row r="711" spans="1:83" ht="12.65" customHeight="1">
      <c r="A711" s="193">
        <v>7420</v>
      </c>
      <c r="B711" s="195" t="s">
        <v>736</v>
      </c>
      <c r="C711" s="179">
        <f>AT71</f>
        <v>0</v>
      </c>
      <c r="D711" s="179">
        <f>(D615/D612)*AT76</f>
        <v>0</v>
      </c>
      <c r="E711" s="179">
        <f>(E623/E612)*SUM(C711:D711)</f>
        <v>0</v>
      </c>
      <c r="F711" s="179">
        <f>(F624/F612)*AT64</f>
        <v>0</v>
      </c>
      <c r="G711" s="179">
        <f>(G625/G612)*AT77</f>
        <v>0</v>
      </c>
      <c r="H711" s="179">
        <f>(H628/H612)*AT60</f>
        <v>0</v>
      </c>
      <c r="I711" s="179">
        <f>(I629/I612)*AT78</f>
        <v>0</v>
      </c>
      <c r="J711" s="179">
        <f>(J630/J612)*AT79</f>
        <v>0</v>
      </c>
      <c r="K711" s="179">
        <f>(K644/K612)*AT75</f>
        <v>0</v>
      </c>
      <c r="L711" s="179">
        <f>(L647/L612)*AT80</f>
        <v>0</v>
      </c>
      <c r="M711" s="179">
        <f t="shared" si="20"/>
        <v>0</v>
      </c>
      <c r="N711" s="195" t="s">
        <v>737</v>
      </c>
    </row>
    <row r="712" spans="1:83" ht="12.65" customHeight="1">
      <c r="A712" s="193">
        <v>7430</v>
      </c>
      <c r="B712" s="195" t="s">
        <v>738</v>
      </c>
      <c r="C712" s="179">
        <f>AU71</f>
        <v>0</v>
      </c>
      <c r="D712" s="179">
        <f>(D615/D612)*AU76</f>
        <v>0</v>
      </c>
      <c r="E712" s="179">
        <f>(E623/E612)*SUM(C712:D712)</f>
        <v>0</v>
      </c>
      <c r="F712" s="179">
        <f>(F624/F612)*AU64</f>
        <v>0</v>
      </c>
      <c r="G712" s="179">
        <f>(G625/G612)*AU77</f>
        <v>0</v>
      </c>
      <c r="H712" s="179">
        <f>(H628/H612)*AU60</f>
        <v>0</v>
      </c>
      <c r="I712" s="179">
        <f>(I629/I612)*AU78</f>
        <v>0</v>
      </c>
      <c r="J712" s="179">
        <f>(J630/J612)*AU79</f>
        <v>0</v>
      </c>
      <c r="K712" s="179">
        <f>(K644/K612)*AU75</f>
        <v>0</v>
      </c>
      <c r="L712" s="179">
        <f>(L647/L612)*AU80</f>
        <v>0</v>
      </c>
      <c r="M712" s="179">
        <f t="shared" si="20"/>
        <v>0</v>
      </c>
      <c r="N712" s="195" t="s">
        <v>739</v>
      </c>
    </row>
    <row r="713" spans="1:83" ht="12.65" customHeight="1">
      <c r="A713" s="193">
        <v>7490</v>
      </c>
      <c r="B713" s="195" t="s">
        <v>740</v>
      </c>
      <c r="C713" s="179">
        <f>AV71</f>
        <v>1253</v>
      </c>
      <c r="D713" s="179">
        <f>(D615/D612)*AV76</f>
        <v>0</v>
      </c>
      <c r="E713" s="179">
        <f>(E623/E612)*SUM(C713:D713)</f>
        <v>286.83053900900956</v>
      </c>
      <c r="F713" s="179">
        <f>(F624/F612)*AV64</f>
        <v>0</v>
      </c>
      <c r="G713" s="179">
        <f>(G625/G612)*AV77</f>
        <v>0</v>
      </c>
      <c r="H713" s="179">
        <f>(H628/H612)*AV60</f>
        <v>0</v>
      </c>
      <c r="I713" s="179">
        <f>(I629/I612)*AV78</f>
        <v>0</v>
      </c>
      <c r="J713" s="179">
        <f>(J630/J612)*AV79</f>
        <v>0</v>
      </c>
      <c r="K713" s="179">
        <f>(K644/K612)*AV75</f>
        <v>0</v>
      </c>
      <c r="L713" s="179">
        <f>(L647/L612)*AV80</f>
        <v>0</v>
      </c>
      <c r="M713" s="179">
        <f t="shared" si="20"/>
        <v>287</v>
      </c>
      <c r="N713" s="196" t="s">
        <v>741</v>
      </c>
    </row>
    <row r="715" spans="1:83" ht="12.65" customHeight="1">
      <c r="C715" s="179">
        <f>SUM(C614:C647)+SUM(C668:C713)</f>
        <v>27384654</v>
      </c>
      <c r="D715" s="179">
        <f>SUM(D616:D647)+SUM(D668:D713)</f>
        <v>2252886</v>
      </c>
      <c r="E715" s="179">
        <f>SUM(E624:E647)+SUM(E668:E713)</f>
        <v>5101051.6212065285</v>
      </c>
      <c r="F715" s="179" t="e">
        <f>SUM(F625:F648)+SUM(F668:F713)</f>
        <v>#REF!</v>
      </c>
      <c r="G715" s="179">
        <f>SUM(G626:G647)+SUM(G668:G713)</f>
        <v>815291.96927137603</v>
      </c>
      <c r="H715" s="179">
        <f>SUM(H629:H647)+SUM(H668:H713)</f>
        <v>0</v>
      </c>
      <c r="I715" s="179">
        <f>SUM(I630:I647)+SUM(I668:I713)</f>
        <v>812034.81758190785</v>
      </c>
      <c r="J715" s="179">
        <f>SUM(J631:J647)+SUM(J668:J713)</f>
        <v>312060.89902065345</v>
      </c>
      <c r="K715" s="179">
        <f>SUM(K668:K713)</f>
        <v>3130998.0980436886</v>
      </c>
      <c r="L715" s="179">
        <f>SUM(L668:L713)</f>
        <v>334266.62790807453</v>
      </c>
      <c r="M715" s="179" t="e">
        <f>SUM(M668:M713)</f>
        <v>#REF!</v>
      </c>
      <c r="N715" s="195" t="s">
        <v>742</v>
      </c>
    </row>
    <row r="716" spans="1:83" ht="12.65" customHeight="1">
      <c r="C716" s="179">
        <f>CE71</f>
        <v>27384654</v>
      </c>
      <c r="D716" s="179">
        <f>D615</f>
        <v>2252886</v>
      </c>
      <c r="E716" s="179">
        <f>E623</f>
        <v>5101051.6212065276</v>
      </c>
      <c r="F716" s="179">
        <f>F624</f>
        <v>0</v>
      </c>
      <c r="G716" s="179">
        <f>G625</f>
        <v>815291.96927137603</v>
      </c>
      <c r="H716" s="179">
        <f>H628</f>
        <v>0</v>
      </c>
      <c r="I716" s="179">
        <f>I629</f>
        <v>812034.81758190785</v>
      </c>
      <c r="J716" s="179">
        <f>J630</f>
        <v>312060.89902065351</v>
      </c>
      <c r="K716" s="179">
        <f>K644</f>
        <v>3130998.098043689</v>
      </c>
      <c r="L716" s="179">
        <f>L647</f>
        <v>334266.62790807447</v>
      </c>
      <c r="M716" s="179">
        <f>C648</f>
        <v>10660500</v>
      </c>
      <c r="N716" s="195" t="s">
        <v>743</v>
      </c>
    </row>
    <row r="717" spans="1:83" ht="12.65" customHeight="1">
      <c r="O717" s="195"/>
    </row>
    <row r="718" spans="1:83" ht="12.65" customHeight="1">
      <c r="O718" s="195"/>
    </row>
    <row r="719" spans="1:83" ht="12.65" customHeight="1">
      <c r="O719" s="195"/>
    </row>
    <row r="720" spans="1:83" s="198" customFormat="1" ht="12.65" customHeight="1">
      <c r="A720" s="198" t="s">
        <v>744</v>
      </c>
      <c r="B720" s="269"/>
      <c r="C720" s="269"/>
      <c r="D720" s="269"/>
      <c r="E720" s="269"/>
      <c r="F720" s="269"/>
      <c r="G720" s="269"/>
      <c r="H720" s="269"/>
      <c r="I720" s="269"/>
      <c r="J720" s="269"/>
      <c r="K720" s="269"/>
      <c r="L720" s="269"/>
      <c r="M720" s="269"/>
      <c r="N720" s="269"/>
      <c r="O720" s="269"/>
      <c r="P720" s="269"/>
      <c r="Q720" s="269"/>
      <c r="R720" s="269"/>
      <c r="S720" s="269"/>
      <c r="T720" s="269"/>
      <c r="U720" s="269"/>
      <c r="V720" s="269"/>
      <c r="W720" s="269"/>
      <c r="X720" s="269"/>
      <c r="Y720" s="269"/>
      <c r="Z720" s="269"/>
      <c r="AA720" s="269"/>
      <c r="AB720" s="269"/>
      <c r="AC720" s="269"/>
      <c r="AD720" s="269"/>
      <c r="AE720" s="269"/>
      <c r="AF720" s="269"/>
      <c r="AG720" s="269"/>
      <c r="AH720" s="269"/>
      <c r="AI720" s="269"/>
      <c r="AJ720" s="269"/>
      <c r="AK720" s="269"/>
      <c r="AL720" s="269"/>
      <c r="AM720" s="269"/>
      <c r="AN720" s="269"/>
      <c r="AO720" s="269"/>
      <c r="AP720" s="269"/>
      <c r="AQ720" s="269"/>
      <c r="AR720" s="269"/>
      <c r="AS720" s="269"/>
      <c r="AT720" s="269"/>
      <c r="AU720" s="269"/>
      <c r="AV720" s="269"/>
      <c r="AW720" s="269"/>
      <c r="AX720" s="269"/>
      <c r="AY720" s="269"/>
      <c r="AZ720" s="269"/>
      <c r="BA720" s="269"/>
      <c r="BB720" s="269"/>
      <c r="BC720" s="269"/>
      <c r="BD720" s="269"/>
      <c r="BE720" s="269"/>
      <c r="BF720" s="269"/>
      <c r="BG720" s="269"/>
      <c r="BH720" s="269"/>
      <c r="BI720" s="269"/>
      <c r="BJ720" s="269"/>
      <c r="BK720" s="269"/>
      <c r="BL720" s="269"/>
      <c r="BM720" s="269"/>
      <c r="BN720" s="269"/>
      <c r="BO720" s="269"/>
      <c r="BP720" s="269"/>
      <c r="BQ720" s="269"/>
      <c r="BR720" s="269"/>
      <c r="BS720" s="269"/>
      <c r="BT720" s="269"/>
      <c r="BU720" s="269"/>
      <c r="BV720" s="269"/>
      <c r="BW720" s="269"/>
      <c r="BX720" s="269"/>
      <c r="BY720" s="269"/>
      <c r="BZ720" s="269"/>
      <c r="CA720" s="269"/>
      <c r="CB720" s="269"/>
      <c r="CC720" s="269"/>
      <c r="CD720" s="269"/>
      <c r="CE720" s="269"/>
    </row>
    <row r="721" spans="1:84" s="200" customFormat="1" ht="12.65" customHeight="1">
      <c r="A721" s="200" t="s">
        <v>745</v>
      </c>
      <c r="B721" s="200" t="s">
        <v>746</v>
      </c>
      <c r="C721" s="200" t="s">
        <v>747</v>
      </c>
      <c r="D721" s="200" t="s">
        <v>748</v>
      </c>
      <c r="E721" s="200" t="s">
        <v>749</v>
      </c>
      <c r="F721" s="200" t="s">
        <v>750</v>
      </c>
      <c r="G721" s="200" t="s">
        <v>751</v>
      </c>
      <c r="H721" s="200" t="s">
        <v>752</v>
      </c>
      <c r="I721" s="200" t="s">
        <v>753</v>
      </c>
      <c r="J721" s="200" t="s">
        <v>754</v>
      </c>
      <c r="K721" s="200" t="s">
        <v>755</v>
      </c>
      <c r="L721" s="200" t="s">
        <v>756</v>
      </c>
      <c r="M721" s="200" t="s">
        <v>757</v>
      </c>
      <c r="N721" s="200" t="s">
        <v>758</v>
      </c>
      <c r="O721" s="200" t="s">
        <v>759</v>
      </c>
      <c r="P721" s="200" t="s">
        <v>760</v>
      </c>
      <c r="Q721" s="200" t="s">
        <v>761</v>
      </c>
      <c r="R721" s="200" t="s">
        <v>762</v>
      </c>
      <c r="S721" s="200" t="s">
        <v>763</v>
      </c>
      <c r="T721" s="200" t="s">
        <v>764</v>
      </c>
      <c r="U721" s="200" t="s">
        <v>765</v>
      </c>
      <c r="V721" s="200" t="s">
        <v>766</v>
      </c>
      <c r="W721" s="200" t="s">
        <v>767</v>
      </c>
      <c r="X721" s="200" t="s">
        <v>768</v>
      </c>
      <c r="Y721" s="200" t="s">
        <v>769</v>
      </c>
      <c r="Z721" s="200" t="s">
        <v>770</v>
      </c>
      <c r="AA721" s="200" t="s">
        <v>771</v>
      </c>
      <c r="AB721" s="200" t="s">
        <v>772</v>
      </c>
      <c r="AC721" s="200" t="s">
        <v>773</v>
      </c>
      <c r="AD721" s="200" t="s">
        <v>774</v>
      </c>
      <c r="AE721" s="200" t="s">
        <v>775</v>
      </c>
      <c r="AF721" s="200" t="s">
        <v>776</v>
      </c>
      <c r="AG721" s="200" t="s">
        <v>777</v>
      </c>
      <c r="AH721" s="200" t="s">
        <v>778</v>
      </c>
      <c r="AI721" s="200" t="s">
        <v>779</v>
      </c>
      <c r="AJ721" s="200" t="s">
        <v>780</v>
      </c>
      <c r="AK721" s="200" t="s">
        <v>781</v>
      </c>
      <c r="AL721" s="200" t="s">
        <v>782</v>
      </c>
      <c r="AM721" s="200" t="s">
        <v>783</v>
      </c>
      <c r="AN721" s="200" t="s">
        <v>784</v>
      </c>
      <c r="AO721" s="200" t="s">
        <v>785</v>
      </c>
      <c r="AP721" s="200" t="s">
        <v>786</v>
      </c>
      <c r="AQ721" s="200" t="s">
        <v>787</v>
      </c>
      <c r="AR721" s="200" t="s">
        <v>788</v>
      </c>
      <c r="AS721" s="200" t="s">
        <v>789</v>
      </c>
      <c r="AT721" s="200" t="s">
        <v>790</v>
      </c>
      <c r="AU721" s="200" t="s">
        <v>791</v>
      </c>
      <c r="AV721" s="200" t="s">
        <v>792</v>
      </c>
      <c r="AW721" s="200" t="s">
        <v>793</v>
      </c>
      <c r="AX721" s="200" t="s">
        <v>794</v>
      </c>
      <c r="AY721" s="200" t="s">
        <v>795</v>
      </c>
      <c r="AZ721" s="200" t="s">
        <v>796</v>
      </c>
      <c r="BA721" s="200" t="s">
        <v>797</v>
      </c>
      <c r="BB721" s="200" t="s">
        <v>798</v>
      </c>
      <c r="BC721" s="200" t="s">
        <v>799</v>
      </c>
      <c r="BD721" s="200" t="s">
        <v>800</v>
      </c>
      <c r="BE721" s="200" t="s">
        <v>801</v>
      </c>
      <c r="BF721" s="200" t="s">
        <v>802</v>
      </c>
      <c r="BG721" s="200" t="s">
        <v>803</v>
      </c>
      <c r="BH721" s="200" t="s">
        <v>804</v>
      </c>
      <c r="BI721" s="200" t="s">
        <v>805</v>
      </c>
      <c r="BJ721" s="200" t="s">
        <v>806</v>
      </c>
      <c r="BK721" s="200" t="s">
        <v>807</v>
      </c>
      <c r="BL721" s="200" t="s">
        <v>808</v>
      </c>
      <c r="BM721" s="200" t="s">
        <v>809</v>
      </c>
      <c r="BN721" s="200" t="s">
        <v>810</v>
      </c>
      <c r="BO721" s="200" t="s">
        <v>811</v>
      </c>
      <c r="BP721" s="200" t="s">
        <v>812</v>
      </c>
      <c r="BQ721" s="200" t="s">
        <v>813</v>
      </c>
      <c r="BR721" s="200" t="s">
        <v>814</v>
      </c>
      <c r="BS721" s="200" t="s">
        <v>815</v>
      </c>
      <c r="BT721" s="200" t="s">
        <v>816</v>
      </c>
      <c r="BU721" s="200" t="s">
        <v>817</v>
      </c>
      <c r="BV721" s="200" t="s">
        <v>818</v>
      </c>
      <c r="BW721" s="200" t="s">
        <v>819</v>
      </c>
      <c r="BX721" s="200" t="s">
        <v>820</v>
      </c>
      <c r="BY721" s="200" t="s">
        <v>821</v>
      </c>
      <c r="BZ721" s="200" t="s">
        <v>822</v>
      </c>
      <c r="CA721" s="200" t="s">
        <v>823</v>
      </c>
      <c r="CB721" s="200" t="s">
        <v>824</v>
      </c>
      <c r="CC721" s="200" t="s">
        <v>825</v>
      </c>
      <c r="CD721" s="200" t="s">
        <v>1256</v>
      </c>
    </row>
    <row r="722" spans="1:84" s="198" customFormat="1" ht="12.65" customHeight="1">
      <c r="A722" s="199" t="str">
        <f>RIGHT(C83,3)&amp;"*"&amp;RIGHT(C82,4)&amp;"*"&amp;"A"</f>
        <v>165*2020*A</v>
      </c>
      <c r="B722" s="269">
        <f>ROUND(C165,0)</f>
        <v>1048657</v>
      </c>
      <c r="C722" s="269">
        <f>ROUND(C166,0)</f>
        <v>90853</v>
      </c>
      <c r="D722" s="269">
        <f>ROUND(C167,0)</f>
        <v>43694</v>
      </c>
      <c r="E722" s="269">
        <f>ROUND(C168,0)</f>
        <v>3281171</v>
      </c>
      <c r="F722" s="269">
        <f>ROUND(C169,0)</f>
        <v>0</v>
      </c>
      <c r="G722" s="269">
        <f>ROUND(C170,0)</f>
        <v>252776</v>
      </c>
      <c r="H722" s="269">
        <f>ROUND(C171+C172,0)</f>
        <v>114910</v>
      </c>
      <c r="I722" s="269">
        <f>ROUND(C175,0)</f>
        <v>209611</v>
      </c>
      <c r="J722" s="269">
        <f>ROUND(C176,0)</f>
        <v>190648</v>
      </c>
      <c r="K722" s="269">
        <f>ROUND(C179,0)</f>
        <v>240086</v>
      </c>
      <c r="L722" s="269">
        <f>ROUND(C180,0)</f>
        <v>42281</v>
      </c>
      <c r="M722" s="269">
        <f>ROUND(C183,0)</f>
        <v>5378</v>
      </c>
      <c r="N722" s="269">
        <f>ROUND(C184,0)</f>
        <v>204414</v>
      </c>
      <c r="O722" s="269">
        <f>ROUND(C185,0)</f>
        <v>0</v>
      </c>
      <c r="P722" s="269">
        <f>ROUND(C188,0)</f>
        <v>1222271</v>
      </c>
      <c r="Q722" s="269">
        <f>ROUND(C189,0)</f>
        <v>12941</v>
      </c>
      <c r="R722" s="269">
        <f>ROUND(B195,0)</f>
        <v>4168630</v>
      </c>
      <c r="S722" s="269">
        <f>ROUND(C195,0)</f>
        <v>0</v>
      </c>
      <c r="T722" s="269">
        <f>ROUND(D195,0)</f>
        <v>0</v>
      </c>
      <c r="U722" s="269">
        <f>ROUND(B196,0)</f>
        <v>619271</v>
      </c>
      <c r="V722" s="269">
        <f>ROUND(C196,0)</f>
        <v>0</v>
      </c>
      <c r="W722" s="269">
        <f>ROUND(D196,0)</f>
        <v>0</v>
      </c>
      <c r="X722" s="269">
        <f>ROUND(B197,0)</f>
        <v>5141340</v>
      </c>
      <c r="Y722" s="269">
        <f>ROUND(C197,0)</f>
        <v>0</v>
      </c>
      <c r="Z722" s="269">
        <f>ROUND(D197,0)</f>
        <v>0</v>
      </c>
      <c r="AA722" s="269">
        <f>ROUND(B198,0)</f>
        <v>948945</v>
      </c>
      <c r="AB722" s="269">
        <f>ROUND(C198,0)</f>
        <v>32244</v>
      </c>
      <c r="AC722" s="269">
        <f>ROUND(D198,0)</f>
        <v>0</v>
      </c>
      <c r="AD722" s="269">
        <f>ROUND(B199,0)</f>
        <v>0</v>
      </c>
      <c r="AE722" s="269">
        <f>ROUND(C199,0)</f>
        <v>0</v>
      </c>
      <c r="AF722" s="269">
        <f>ROUND(D199,0)</f>
        <v>0</v>
      </c>
      <c r="AG722" s="269">
        <f>ROUND(B200,0)</f>
        <v>8471675</v>
      </c>
      <c r="AH722" s="269">
        <f>ROUND(C200,0)</f>
        <v>360009</v>
      </c>
      <c r="AI722" s="269">
        <f>ROUND(D200,0)</f>
        <v>123025</v>
      </c>
      <c r="AJ722" s="269">
        <f>ROUND(B201,0)</f>
        <v>0</v>
      </c>
      <c r="AK722" s="269">
        <f>ROUND(C201,0)</f>
        <v>0</v>
      </c>
      <c r="AL722" s="269">
        <f>ROUND(D201,0)</f>
        <v>0</v>
      </c>
      <c r="AM722" s="269">
        <f>ROUND(B202,0)</f>
        <v>0</v>
      </c>
      <c r="AN722" s="269">
        <f>ROUND(C202,0)</f>
        <v>0</v>
      </c>
      <c r="AO722" s="269">
        <f>ROUND(D202,0)</f>
        <v>0</v>
      </c>
      <c r="AP722" s="269">
        <f>ROUND(B203,0)</f>
        <v>2504522</v>
      </c>
      <c r="AQ722" s="269">
        <f>ROUND(C203,0)</f>
        <v>1393171</v>
      </c>
      <c r="AR722" s="269">
        <f>ROUND(D203,0)</f>
        <v>0</v>
      </c>
      <c r="AS722" s="269"/>
      <c r="AT722" s="269"/>
      <c r="AU722" s="269"/>
      <c r="AV722" s="269">
        <f>ROUND(B209,0)</f>
        <v>478726</v>
      </c>
      <c r="AW722" s="269">
        <f>ROUND(C209,0)</f>
        <v>9732</v>
      </c>
      <c r="AX722" s="269">
        <f>ROUND(D209,0)</f>
        <v>0</v>
      </c>
      <c r="AY722" s="269">
        <f>ROUND(B210,0)</f>
        <v>4323712</v>
      </c>
      <c r="AZ722" s="269">
        <f>ROUND(C210,0)</f>
        <v>139472</v>
      </c>
      <c r="BA722" s="269">
        <f>ROUND(D210,0)</f>
        <v>0</v>
      </c>
      <c r="BB722" s="269">
        <f>ROUND(B211,0)</f>
        <v>870532</v>
      </c>
      <c r="BC722" s="269">
        <f>ROUND(C211,0)</f>
        <v>19190</v>
      </c>
      <c r="BD722" s="269">
        <f>ROUND(D211,0)</f>
        <v>0</v>
      </c>
      <c r="BE722" s="269">
        <f>ROUND(B212,0)</f>
        <v>0</v>
      </c>
      <c r="BF722" s="269">
        <f>ROUND(C212,0)</f>
        <v>0</v>
      </c>
      <c r="BG722" s="269">
        <f>ROUND(D212,0)</f>
        <v>0</v>
      </c>
      <c r="BH722" s="269">
        <f>ROUND(B213,0)</f>
        <v>6945971</v>
      </c>
      <c r="BI722" s="269">
        <f>ROUND(C213,0)</f>
        <v>491951</v>
      </c>
      <c r="BJ722" s="269">
        <f>ROUND(D213,0)</f>
        <v>123025</v>
      </c>
      <c r="BK722" s="269">
        <f>ROUND(B214,0)</f>
        <v>0</v>
      </c>
      <c r="BL722" s="269">
        <f>ROUND(C214,0)</f>
        <v>0</v>
      </c>
      <c r="BM722" s="269">
        <f>ROUND(D214,0)</f>
        <v>0</v>
      </c>
      <c r="BN722" s="269">
        <f>ROUND(B215,0)</f>
        <v>0</v>
      </c>
      <c r="BO722" s="269">
        <f>ROUND(C215,0)</f>
        <v>0</v>
      </c>
      <c r="BP722" s="269">
        <f>ROUND(D215,0)</f>
        <v>0</v>
      </c>
      <c r="BQ722" s="269">
        <f>ROUND(B216,0)</f>
        <v>0</v>
      </c>
      <c r="BR722" s="269">
        <f>ROUND(C216,0)</f>
        <v>0</v>
      </c>
      <c r="BS722" s="269">
        <f>ROUND(D216,0)</f>
        <v>0</v>
      </c>
      <c r="BT722" s="269">
        <f>ROUND(C223,0)</f>
        <v>5146470</v>
      </c>
      <c r="BU722" s="269">
        <f>ROUND(C224,0)</f>
        <v>4802020</v>
      </c>
      <c r="BV722" s="269">
        <f>ROUND(C225,0)</f>
        <v>0</v>
      </c>
      <c r="BW722" s="269">
        <f>ROUND(C226,0)</f>
        <v>0</v>
      </c>
      <c r="BX722" s="269">
        <f>ROUND(C227,0)</f>
        <v>5660512</v>
      </c>
      <c r="BY722" s="269">
        <f>ROUND(C228,0)</f>
        <v>0</v>
      </c>
      <c r="BZ722" s="269">
        <f>ROUND(C231,0)</f>
        <v>169</v>
      </c>
      <c r="CA722" s="269">
        <f>ROUND(C233,0)</f>
        <v>136764</v>
      </c>
      <c r="CB722" s="269">
        <f>ROUND(C234,0)</f>
        <v>440521</v>
      </c>
      <c r="CC722" s="269">
        <f>ROUND(C238+C239,0)</f>
        <v>90425</v>
      </c>
      <c r="CD722" s="269">
        <f>D221</f>
        <v>-1201071</v>
      </c>
      <c r="CE722" s="269"/>
    </row>
    <row r="723" spans="1:84" ht="12.65" customHeight="1">
      <c r="B723" s="270"/>
      <c r="C723" s="270"/>
      <c r="D723" s="270"/>
      <c r="E723" s="270"/>
      <c r="F723" s="270"/>
      <c r="G723" s="270"/>
      <c r="H723" s="270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  <c r="Z723" s="270"/>
      <c r="AA723" s="270"/>
      <c r="AB723" s="270"/>
      <c r="AC723" s="270"/>
      <c r="AD723" s="270"/>
      <c r="AE723" s="270"/>
      <c r="AF723" s="270"/>
      <c r="AG723" s="270"/>
      <c r="AH723" s="270"/>
      <c r="AI723" s="270"/>
      <c r="AJ723" s="270"/>
      <c r="AK723" s="270"/>
      <c r="AL723" s="270"/>
      <c r="AM723" s="270"/>
      <c r="AN723" s="270"/>
      <c r="AO723" s="270"/>
      <c r="AP723" s="270"/>
      <c r="AQ723" s="270"/>
      <c r="AR723" s="270"/>
      <c r="AS723" s="270"/>
      <c r="AT723" s="270"/>
      <c r="AU723" s="270"/>
      <c r="AV723" s="270"/>
      <c r="AW723" s="270"/>
      <c r="AX723" s="270"/>
      <c r="AY723" s="270"/>
      <c r="AZ723" s="270"/>
      <c r="BA723" s="270"/>
      <c r="BB723" s="270"/>
      <c r="BC723" s="270"/>
      <c r="BD723" s="270"/>
      <c r="BE723" s="270"/>
      <c r="BF723" s="270"/>
      <c r="BG723" s="270"/>
      <c r="BH723" s="270"/>
      <c r="BI723" s="270"/>
      <c r="BJ723" s="270"/>
      <c r="BK723" s="270"/>
      <c r="BL723" s="270"/>
      <c r="BM723" s="270"/>
      <c r="BN723" s="270"/>
      <c r="BO723" s="270"/>
      <c r="BP723" s="270"/>
      <c r="BQ723" s="270"/>
      <c r="BR723" s="270"/>
      <c r="BS723" s="270"/>
      <c r="BT723" s="270"/>
      <c r="BU723" s="270"/>
      <c r="BV723" s="270"/>
      <c r="BW723" s="270"/>
      <c r="BX723" s="270"/>
      <c r="BY723" s="270"/>
      <c r="BZ723" s="270"/>
      <c r="CA723" s="270"/>
      <c r="CB723" s="270"/>
      <c r="CC723" s="270"/>
      <c r="CD723" s="270"/>
      <c r="CE723" s="270"/>
    </row>
    <row r="724" spans="1:84" s="198" customFormat="1" ht="12.65" customHeight="1">
      <c r="A724" s="198" t="s">
        <v>148</v>
      </c>
      <c r="B724" s="269"/>
      <c r="C724" s="269"/>
      <c r="D724" s="269"/>
      <c r="E724" s="269"/>
      <c r="F724" s="269"/>
      <c r="G724" s="269"/>
      <c r="H724" s="269"/>
      <c r="I724" s="269"/>
      <c r="J724" s="269"/>
      <c r="K724" s="269"/>
      <c r="L724" s="269"/>
      <c r="M724" s="269"/>
      <c r="N724" s="269"/>
      <c r="O724" s="269"/>
      <c r="P724" s="269"/>
      <c r="Q724" s="269"/>
      <c r="R724" s="269"/>
      <c r="S724" s="269"/>
      <c r="T724" s="269"/>
      <c r="U724" s="269"/>
      <c r="V724" s="269"/>
      <c r="W724" s="269"/>
      <c r="X724" s="269"/>
      <c r="Y724" s="269"/>
      <c r="Z724" s="269"/>
      <c r="AA724" s="269"/>
      <c r="AB724" s="269"/>
      <c r="AC724" s="269"/>
      <c r="AD724" s="269"/>
      <c r="AE724" s="269"/>
      <c r="AF724" s="269"/>
      <c r="AG724" s="269"/>
      <c r="AH724" s="269"/>
      <c r="AI724" s="269"/>
      <c r="AJ724" s="269"/>
      <c r="AK724" s="269"/>
      <c r="AL724" s="269"/>
      <c r="AM724" s="269"/>
      <c r="AN724" s="269"/>
      <c r="AO724" s="269"/>
      <c r="AP724" s="269"/>
      <c r="AQ724" s="269"/>
      <c r="AR724" s="269"/>
      <c r="AS724" s="269"/>
      <c r="AT724" s="269"/>
      <c r="AU724" s="269"/>
      <c r="AV724" s="269"/>
      <c r="AW724" s="269"/>
      <c r="AX724" s="269"/>
      <c r="AY724" s="269"/>
      <c r="AZ724" s="269"/>
      <c r="BA724" s="269"/>
      <c r="BB724" s="269"/>
      <c r="BC724" s="269"/>
      <c r="BD724" s="269"/>
      <c r="BE724" s="269"/>
      <c r="BF724" s="269"/>
      <c r="BG724" s="269"/>
      <c r="BH724" s="269"/>
      <c r="BI724" s="269"/>
      <c r="BJ724" s="269"/>
      <c r="BK724" s="269"/>
      <c r="BL724" s="269"/>
      <c r="BM724" s="269"/>
      <c r="BN724" s="269"/>
      <c r="BO724" s="269"/>
      <c r="BP724" s="269"/>
      <c r="BQ724" s="269"/>
      <c r="BR724" s="269"/>
      <c r="BS724" s="269"/>
      <c r="BT724" s="269"/>
      <c r="BU724" s="269"/>
      <c r="BV724" s="269"/>
      <c r="BW724" s="269"/>
      <c r="BX724" s="269"/>
      <c r="BY724" s="269"/>
      <c r="BZ724" s="269"/>
      <c r="CA724" s="269"/>
      <c r="CB724" s="269"/>
      <c r="CC724" s="269"/>
      <c r="CD724" s="269"/>
      <c r="CE724" s="269"/>
    </row>
    <row r="725" spans="1:84" s="200" customFormat="1" ht="12.65" customHeight="1">
      <c r="A725" s="200" t="s">
        <v>745</v>
      </c>
      <c r="B725" s="200" t="s">
        <v>826</v>
      </c>
      <c r="C725" s="200" t="s">
        <v>827</v>
      </c>
      <c r="D725" s="200" t="s">
        <v>828</v>
      </c>
      <c r="E725" s="200" t="s">
        <v>829</v>
      </c>
      <c r="F725" s="200" t="s">
        <v>830</v>
      </c>
      <c r="G725" s="200" t="s">
        <v>831</v>
      </c>
      <c r="H725" s="200" t="s">
        <v>832</v>
      </c>
      <c r="I725" s="200" t="s">
        <v>833</v>
      </c>
      <c r="J725" s="200" t="s">
        <v>834</v>
      </c>
      <c r="K725" s="200" t="s">
        <v>835</v>
      </c>
      <c r="L725" s="200" t="s">
        <v>836</v>
      </c>
      <c r="M725" s="200" t="s">
        <v>837</v>
      </c>
      <c r="N725" s="200" t="s">
        <v>838</v>
      </c>
      <c r="O725" s="200" t="s">
        <v>839</v>
      </c>
      <c r="P725" s="200" t="s">
        <v>840</v>
      </c>
      <c r="Q725" s="200" t="s">
        <v>841</v>
      </c>
      <c r="R725" s="200" t="s">
        <v>842</v>
      </c>
      <c r="S725" s="200" t="s">
        <v>843</v>
      </c>
      <c r="T725" s="200" t="s">
        <v>844</v>
      </c>
      <c r="U725" s="200" t="s">
        <v>845</v>
      </c>
      <c r="V725" s="200" t="s">
        <v>846</v>
      </c>
      <c r="W725" s="200" t="s">
        <v>847</v>
      </c>
      <c r="X725" s="200" t="s">
        <v>848</v>
      </c>
      <c r="Y725" s="200" t="s">
        <v>849</v>
      </c>
      <c r="Z725" s="200" t="s">
        <v>850</v>
      </c>
      <c r="AA725" s="200" t="s">
        <v>851</v>
      </c>
      <c r="AB725" s="200" t="s">
        <v>852</v>
      </c>
      <c r="AC725" s="200" t="s">
        <v>853</v>
      </c>
      <c r="AD725" s="200" t="s">
        <v>854</v>
      </c>
      <c r="AE725" s="200" t="s">
        <v>855</v>
      </c>
      <c r="AF725" s="200" t="s">
        <v>856</v>
      </c>
      <c r="AG725" s="200" t="s">
        <v>857</v>
      </c>
      <c r="AH725" s="200" t="s">
        <v>858</v>
      </c>
      <c r="AI725" s="200" t="s">
        <v>859</v>
      </c>
      <c r="AJ725" s="200" t="s">
        <v>860</v>
      </c>
      <c r="AK725" s="200" t="s">
        <v>861</v>
      </c>
      <c r="AL725" s="200" t="s">
        <v>862</v>
      </c>
      <c r="AM725" s="200" t="s">
        <v>863</v>
      </c>
      <c r="AN725" s="200" t="s">
        <v>864</v>
      </c>
      <c r="AO725" s="200" t="s">
        <v>865</v>
      </c>
      <c r="AP725" s="200" t="s">
        <v>866</v>
      </c>
      <c r="AQ725" s="200" t="s">
        <v>867</v>
      </c>
      <c r="AR725" s="200" t="s">
        <v>868</v>
      </c>
      <c r="AS725" s="200" t="s">
        <v>869</v>
      </c>
      <c r="AT725" s="200" t="s">
        <v>870</v>
      </c>
      <c r="AU725" s="200" t="s">
        <v>871</v>
      </c>
      <c r="AV725" s="200" t="s">
        <v>872</v>
      </c>
      <c r="AW725" s="200" t="s">
        <v>873</v>
      </c>
      <c r="AX725" s="200" t="s">
        <v>874</v>
      </c>
      <c r="AY725" s="200" t="s">
        <v>875</v>
      </c>
      <c r="AZ725" s="200" t="s">
        <v>876</v>
      </c>
      <c r="BA725" s="200" t="s">
        <v>877</v>
      </c>
      <c r="BB725" s="200" t="s">
        <v>878</v>
      </c>
      <c r="BC725" s="200" t="s">
        <v>879</v>
      </c>
      <c r="BD725" s="200" t="s">
        <v>880</v>
      </c>
      <c r="BE725" s="200" t="s">
        <v>881</v>
      </c>
      <c r="BF725" s="200" t="s">
        <v>882</v>
      </c>
      <c r="BG725" s="200" t="s">
        <v>883</v>
      </c>
      <c r="BH725" s="200" t="s">
        <v>884</v>
      </c>
      <c r="BI725" s="200" t="s">
        <v>885</v>
      </c>
      <c r="BJ725" s="200" t="s">
        <v>886</v>
      </c>
      <c r="BK725" s="200" t="s">
        <v>887</v>
      </c>
      <c r="BL725" s="200" t="s">
        <v>888</v>
      </c>
      <c r="BM725" s="200" t="s">
        <v>889</v>
      </c>
      <c r="BN725" s="200" t="s">
        <v>890</v>
      </c>
      <c r="BO725" s="200" t="s">
        <v>891</v>
      </c>
      <c r="BP725" s="200" t="s">
        <v>892</v>
      </c>
      <c r="BQ725" s="200" t="s">
        <v>893</v>
      </c>
      <c r="BR725" s="200" t="s">
        <v>894</v>
      </c>
    </row>
    <row r="726" spans="1:84" s="198" customFormat="1" ht="12.65" customHeight="1">
      <c r="A726" s="199" t="str">
        <f>RIGHT(C83,3)&amp;"*"&amp;RIGHT(C82,4)&amp;"*"&amp;"A"</f>
        <v>165*2020*A</v>
      </c>
      <c r="B726" s="269">
        <f>ROUND(C111,0)</f>
        <v>155</v>
      </c>
      <c r="C726" s="269">
        <f>ROUND(C112,0)</f>
        <v>105</v>
      </c>
      <c r="D726" s="269">
        <f>ROUND(C113,0)</f>
        <v>31</v>
      </c>
      <c r="E726" s="269">
        <f>ROUND(C114,0)</f>
        <v>97</v>
      </c>
      <c r="F726" s="269">
        <f>ROUND(D111,0)</f>
        <v>653</v>
      </c>
      <c r="G726" s="269">
        <f>ROUND(D112,0)</f>
        <v>1979</v>
      </c>
      <c r="H726" s="269">
        <f>ROUND(D113,0)</f>
        <v>95</v>
      </c>
      <c r="I726" s="269">
        <f>ROUND(D114,0)</f>
        <v>145</v>
      </c>
      <c r="J726" s="269">
        <f>ROUND(C116,0)</f>
        <v>0</v>
      </c>
      <c r="K726" s="269">
        <f>ROUND(C117,0)</f>
        <v>0</v>
      </c>
      <c r="L726" s="269">
        <f>ROUND(C118,0)</f>
        <v>0</v>
      </c>
      <c r="M726" s="269">
        <f>ROUND(C119,0)</f>
        <v>0</v>
      </c>
      <c r="N726" s="269">
        <f>ROUND(C120,0)</f>
        <v>0</v>
      </c>
      <c r="O726" s="269">
        <f>ROUND(C121,0)</f>
        <v>0</v>
      </c>
      <c r="P726" s="269">
        <f>ROUND(C122,0)</f>
        <v>0</v>
      </c>
      <c r="Q726" s="269">
        <f>ROUND(C123,0)</f>
        <v>0</v>
      </c>
      <c r="R726" s="269">
        <f>ROUND(C124,0)</f>
        <v>22</v>
      </c>
      <c r="S726" s="269">
        <f>ROUND(C125,0)</f>
        <v>0</v>
      </c>
      <c r="T726" s="269"/>
      <c r="U726" s="269">
        <f>ROUND(C126,0)</f>
        <v>0</v>
      </c>
      <c r="V726" s="269">
        <f>ROUND(C128,0)</f>
        <v>22</v>
      </c>
      <c r="W726" s="269">
        <f>ROUND(C129,0)</f>
        <v>5</v>
      </c>
      <c r="X726" s="269">
        <f>ROUND(B138,0)</f>
        <v>76</v>
      </c>
      <c r="Y726" s="269">
        <f>ROUND(B139,0)</f>
        <v>204</v>
      </c>
      <c r="Z726" s="269">
        <f>ROUND(B140,0)</f>
        <v>1812</v>
      </c>
      <c r="AA726" s="269">
        <f>ROUND(B141,0)</f>
        <v>822139</v>
      </c>
      <c r="AB726" s="269">
        <f>ROUND(B142,0)</f>
        <v>10722942</v>
      </c>
      <c r="AC726" s="269">
        <f>ROUND(C138,0)</f>
        <v>33</v>
      </c>
      <c r="AD726" s="269">
        <f>ROUND(C139,0)</f>
        <v>65</v>
      </c>
      <c r="AE726" s="269">
        <f>ROUND(C140,0)</f>
        <v>1097</v>
      </c>
      <c r="AF726" s="269">
        <f>ROUND(C141,0)</f>
        <v>2058437</v>
      </c>
      <c r="AG726" s="269">
        <f>ROUND(C142,0)</f>
        <v>6558953</v>
      </c>
      <c r="AH726" s="269">
        <f>ROUND(D138,0)</f>
        <v>46</v>
      </c>
      <c r="AI726" s="269">
        <f>ROUND(D139,0)</f>
        <v>318</v>
      </c>
      <c r="AJ726" s="269">
        <f>ROUND(D140,0)</f>
        <v>1849</v>
      </c>
      <c r="AK726" s="269">
        <f>ROUND(D141,0)</f>
        <v>3300660</v>
      </c>
      <c r="AL726" s="269">
        <f>ROUND(D142,0)</f>
        <v>11062233</v>
      </c>
      <c r="AM726" s="269">
        <f>ROUND(B144,0)</f>
        <v>85</v>
      </c>
      <c r="AN726" s="269">
        <f>ROUND(B145,0)</f>
        <v>1833</v>
      </c>
      <c r="AO726" s="269">
        <f>ROUND(B146,0)</f>
        <v>0</v>
      </c>
      <c r="AP726" s="269">
        <f>ROUND(B147,0)</f>
        <v>1984415</v>
      </c>
      <c r="AQ726" s="269">
        <f>ROUND(B148,0)</f>
        <v>0</v>
      </c>
      <c r="AR726" s="269">
        <f>ROUND(C144,0)</f>
        <v>0</v>
      </c>
      <c r="AS726" s="269">
        <f>ROUND(C145,0)</f>
        <v>0</v>
      </c>
      <c r="AT726" s="269">
        <f>ROUND(C146,0)</f>
        <v>0</v>
      </c>
      <c r="AU726" s="269">
        <f>ROUND(C147,0)</f>
        <v>0</v>
      </c>
      <c r="AV726" s="269">
        <f>ROUND(C148,0)</f>
        <v>0</v>
      </c>
      <c r="AW726" s="269">
        <f>ROUND(D144,0)</f>
        <v>20</v>
      </c>
      <c r="AX726" s="269">
        <f>ROUND(D145,0)</f>
        <v>146</v>
      </c>
      <c r="AY726" s="269">
        <f>ROUND(D146,0)</f>
        <v>0</v>
      </c>
      <c r="AZ726" s="269">
        <f>ROUND(D147,0)</f>
        <v>171069</v>
      </c>
      <c r="BA726" s="269">
        <f>ROUND(D148,0)</f>
        <v>0</v>
      </c>
      <c r="BB726" s="269">
        <f>ROUND(B150,0)</f>
        <v>31</v>
      </c>
      <c r="BC726" s="269">
        <f>ROUND(B151,0)</f>
        <v>90</v>
      </c>
      <c r="BD726" s="269">
        <f>ROUND(B152,0)</f>
        <v>0</v>
      </c>
      <c r="BE726" s="269">
        <f>ROUND(B153,0)</f>
        <v>596033</v>
      </c>
      <c r="BF726" s="269">
        <f>ROUND(B154,0)</f>
        <v>118982</v>
      </c>
      <c r="BG726" s="269">
        <f>ROUND(C150,0)</f>
        <v>0</v>
      </c>
      <c r="BH726" s="269">
        <f>ROUND(C151,0)</f>
        <v>0</v>
      </c>
      <c r="BI726" s="269">
        <f>ROUND(C152,0)</f>
        <v>0</v>
      </c>
      <c r="BJ726" s="269">
        <f>ROUND(C153,0)</f>
        <v>0</v>
      </c>
      <c r="BK726" s="269">
        <f>ROUND(C154,0)</f>
        <v>4950498</v>
      </c>
      <c r="BL726" s="269">
        <f>ROUND(D150,0)</f>
        <v>0</v>
      </c>
      <c r="BM726" s="269">
        <f>ROUND(D151,0)</f>
        <v>5</v>
      </c>
      <c r="BN726" s="269">
        <f>ROUND(D152,0)</f>
        <v>0</v>
      </c>
      <c r="BO726" s="269">
        <f>ROUND(D153,0)</f>
        <v>0</v>
      </c>
      <c r="BP726" s="269">
        <f>ROUND(D154,0)</f>
        <v>10320198</v>
      </c>
      <c r="BQ726" s="269">
        <f>ROUND(B157,0)</f>
        <v>2754988</v>
      </c>
      <c r="BR726" s="269">
        <f>ROUND(C157,0)</f>
        <v>3277977</v>
      </c>
      <c r="BS726" s="269"/>
      <c r="BT726" s="269"/>
      <c r="BU726" s="269"/>
      <c r="BV726" s="269"/>
      <c r="BW726" s="269"/>
      <c r="BX726" s="269"/>
      <c r="BY726" s="269"/>
      <c r="BZ726" s="269"/>
      <c r="CA726" s="269"/>
      <c r="CB726" s="269"/>
      <c r="CC726" s="269"/>
      <c r="CD726" s="269"/>
      <c r="CE726" s="269"/>
    </row>
    <row r="727" spans="1:84" ht="12.65" customHeight="1">
      <c r="B727" s="270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  <c r="Z727" s="270"/>
      <c r="AA727" s="270"/>
      <c r="AB727" s="270"/>
      <c r="AC727" s="270"/>
      <c r="AD727" s="270"/>
      <c r="AE727" s="270"/>
      <c r="AF727" s="270"/>
      <c r="AG727" s="270"/>
      <c r="AH727" s="270"/>
      <c r="AI727" s="270"/>
      <c r="AJ727" s="270"/>
      <c r="AK727" s="270"/>
      <c r="AL727" s="270"/>
      <c r="AM727" s="270"/>
      <c r="AN727" s="270"/>
      <c r="AO727" s="270"/>
      <c r="AP727" s="270"/>
      <c r="AQ727" s="270"/>
      <c r="AR727" s="270"/>
      <c r="AS727" s="270"/>
      <c r="AT727" s="270"/>
      <c r="AU727" s="270"/>
      <c r="AV727" s="270"/>
      <c r="AW727" s="270"/>
      <c r="AX727" s="270"/>
      <c r="AY727" s="270"/>
      <c r="AZ727" s="270"/>
      <c r="BA727" s="270"/>
      <c r="BB727" s="270"/>
      <c r="BC727" s="270"/>
      <c r="BD727" s="270"/>
      <c r="BE727" s="270"/>
      <c r="BF727" s="270"/>
      <c r="BG727" s="270"/>
      <c r="BH727" s="270"/>
      <c r="BI727" s="270"/>
      <c r="BJ727" s="270"/>
      <c r="BK727" s="270"/>
      <c r="BL727" s="270"/>
      <c r="BM727" s="270"/>
      <c r="BN727" s="270"/>
      <c r="BO727" s="270"/>
      <c r="BP727" s="270"/>
      <c r="BQ727" s="270"/>
      <c r="BR727" s="270"/>
      <c r="BS727" s="270"/>
      <c r="BT727" s="270"/>
      <c r="BU727" s="270"/>
      <c r="BV727" s="270"/>
      <c r="BW727" s="270"/>
      <c r="BX727" s="270"/>
      <c r="BY727" s="270"/>
      <c r="BZ727" s="270"/>
      <c r="CA727" s="270"/>
      <c r="CB727" s="270"/>
      <c r="CC727" s="270"/>
      <c r="CD727" s="270"/>
      <c r="CE727" s="270"/>
    </row>
    <row r="728" spans="1:84" s="198" customFormat="1" ht="12.65" customHeight="1">
      <c r="A728" s="198" t="s">
        <v>895</v>
      </c>
      <c r="B728" s="269"/>
      <c r="C728" s="269"/>
      <c r="D728" s="269"/>
      <c r="E728" s="269"/>
      <c r="F728" s="269"/>
      <c r="G728" s="269"/>
      <c r="H728" s="269"/>
      <c r="I728" s="269"/>
      <c r="J728" s="269"/>
      <c r="K728" s="269"/>
      <c r="L728" s="269"/>
      <c r="M728" s="269"/>
      <c r="N728" s="269"/>
      <c r="O728" s="269"/>
      <c r="P728" s="269"/>
      <c r="Q728" s="269"/>
      <c r="R728" s="269"/>
      <c r="S728" s="269"/>
      <c r="T728" s="269"/>
      <c r="U728" s="269"/>
      <c r="V728" s="269"/>
      <c r="W728" s="269"/>
      <c r="X728" s="269"/>
      <c r="Y728" s="269"/>
      <c r="Z728" s="269"/>
      <c r="AA728" s="269"/>
      <c r="AB728" s="269"/>
      <c r="AC728" s="269"/>
      <c r="AD728" s="269"/>
      <c r="AE728" s="269"/>
      <c r="AF728" s="269"/>
      <c r="AG728" s="269"/>
      <c r="AH728" s="269"/>
      <c r="AI728" s="269"/>
      <c r="AJ728" s="269"/>
      <c r="AK728" s="269"/>
      <c r="AL728" s="269"/>
      <c r="AM728" s="269"/>
      <c r="AN728" s="269"/>
      <c r="AO728" s="269"/>
      <c r="AP728" s="269"/>
      <c r="AQ728" s="269"/>
      <c r="AR728" s="269"/>
      <c r="AS728" s="269"/>
      <c r="AT728" s="269"/>
      <c r="AU728" s="269"/>
      <c r="AV728" s="269"/>
      <c r="AW728" s="269"/>
      <c r="AX728" s="269"/>
      <c r="AY728" s="269"/>
      <c r="AZ728" s="269"/>
      <c r="BA728" s="269"/>
      <c r="BB728" s="269"/>
      <c r="BC728" s="269"/>
      <c r="BD728" s="269"/>
      <c r="BE728" s="269"/>
      <c r="BF728" s="269"/>
      <c r="BG728" s="269"/>
      <c r="BH728" s="269"/>
      <c r="BI728" s="269"/>
      <c r="BJ728" s="269"/>
      <c r="BK728" s="269"/>
      <c r="BL728" s="269"/>
      <c r="BM728" s="269"/>
      <c r="BN728" s="269"/>
      <c r="BO728" s="269"/>
      <c r="BP728" s="269"/>
      <c r="BQ728" s="269"/>
      <c r="BR728" s="269"/>
      <c r="BS728" s="269"/>
      <c r="BT728" s="269"/>
      <c r="BU728" s="269"/>
      <c r="BV728" s="269"/>
      <c r="BW728" s="269"/>
      <c r="BX728" s="269"/>
      <c r="BY728" s="269"/>
      <c r="BZ728" s="269"/>
      <c r="CA728" s="269"/>
      <c r="CB728" s="269"/>
      <c r="CC728" s="269"/>
      <c r="CD728" s="269"/>
      <c r="CE728" s="269"/>
    </row>
    <row r="729" spans="1:84" s="200" customFormat="1" ht="12.65" customHeight="1">
      <c r="A729" s="200" t="s">
        <v>745</v>
      </c>
      <c r="B729" s="200" t="s">
        <v>896</v>
      </c>
      <c r="C729" s="200" t="s">
        <v>897</v>
      </c>
      <c r="D729" s="200" t="s">
        <v>898</v>
      </c>
      <c r="E729" s="200" t="s">
        <v>899</v>
      </c>
      <c r="F729" s="200" t="s">
        <v>900</v>
      </c>
      <c r="G729" s="200" t="s">
        <v>901</v>
      </c>
      <c r="H729" s="200" t="s">
        <v>902</v>
      </c>
      <c r="I729" s="200" t="s">
        <v>903</v>
      </c>
      <c r="J729" s="200" t="s">
        <v>904</v>
      </c>
      <c r="K729" s="200" t="s">
        <v>905</v>
      </c>
      <c r="L729" s="200" t="s">
        <v>906</v>
      </c>
      <c r="M729" s="200" t="s">
        <v>907</v>
      </c>
      <c r="N729" s="200" t="s">
        <v>908</v>
      </c>
      <c r="O729" s="200" t="s">
        <v>909</v>
      </c>
      <c r="P729" s="200" t="s">
        <v>910</v>
      </c>
      <c r="Q729" s="200" t="s">
        <v>911</v>
      </c>
      <c r="R729" s="200" t="s">
        <v>912</v>
      </c>
      <c r="S729" s="200" t="s">
        <v>913</v>
      </c>
      <c r="T729" s="200" t="s">
        <v>914</v>
      </c>
      <c r="U729" s="200" t="s">
        <v>915</v>
      </c>
      <c r="V729" s="200" t="s">
        <v>916</v>
      </c>
      <c r="W729" s="200" t="s">
        <v>917</v>
      </c>
      <c r="X729" s="200" t="s">
        <v>918</v>
      </c>
      <c r="Y729" s="200" t="s">
        <v>919</v>
      </c>
      <c r="Z729" s="200" t="s">
        <v>920</v>
      </c>
      <c r="AA729" s="200" t="s">
        <v>921</v>
      </c>
      <c r="AB729" s="200" t="s">
        <v>922</v>
      </c>
      <c r="AC729" s="200" t="s">
        <v>923</v>
      </c>
      <c r="AD729" s="200" t="s">
        <v>924</v>
      </c>
      <c r="AE729" s="200" t="s">
        <v>925</v>
      </c>
      <c r="AF729" s="200" t="s">
        <v>926</v>
      </c>
      <c r="AG729" s="200" t="s">
        <v>927</v>
      </c>
      <c r="AH729" s="200" t="s">
        <v>928</v>
      </c>
      <c r="AI729" s="200" t="s">
        <v>929</v>
      </c>
      <c r="AJ729" s="200" t="s">
        <v>930</v>
      </c>
      <c r="AK729" s="200" t="s">
        <v>931</v>
      </c>
      <c r="AL729" s="200" t="s">
        <v>932</v>
      </c>
      <c r="AM729" s="200" t="s">
        <v>933</v>
      </c>
      <c r="AN729" s="200" t="s">
        <v>934</v>
      </c>
      <c r="AO729" s="200" t="s">
        <v>935</v>
      </c>
      <c r="AP729" s="200" t="s">
        <v>936</v>
      </c>
      <c r="AQ729" s="200" t="s">
        <v>937</v>
      </c>
      <c r="AR729" s="200" t="s">
        <v>938</v>
      </c>
      <c r="AS729" s="200" t="s">
        <v>939</v>
      </c>
      <c r="AT729" s="200" t="s">
        <v>940</v>
      </c>
      <c r="AU729" s="200" t="s">
        <v>941</v>
      </c>
      <c r="AV729" s="200" t="s">
        <v>942</v>
      </c>
      <c r="AW729" s="200" t="s">
        <v>943</v>
      </c>
      <c r="AX729" s="200" t="s">
        <v>944</v>
      </c>
      <c r="AY729" s="200" t="s">
        <v>945</v>
      </c>
      <c r="AZ729" s="200" t="s">
        <v>946</v>
      </c>
      <c r="BA729" s="200" t="s">
        <v>947</v>
      </c>
      <c r="BB729" s="200" t="s">
        <v>948</v>
      </c>
      <c r="BC729" s="200" t="s">
        <v>949</v>
      </c>
      <c r="BD729" s="200" t="s">
        <v>950</v>
      </c>
      <c r="BE729" s="200" t="s">
        <v>951</v>
      </c>
      <c r="BF729" s="200" t="s">
        <v>952</v>
      </c>
      <c r="BG729" s="200" t="s">
        <v>953</v>
      </c>
      <c r="BH729" s="200" t="s">
        <v>954</v>
      </c>
      <c r="BI729" s="200" t="s">
        <v>955</v>
      </c>
      <c r="BJ729" s="200" t="s">
        <v>956</v>
      </c>
      <c r="BK729" s="200" t="s">
        <v>957</v>
      </c>
      <c r="BL729" s="200" t="s">
        <v>958</v>
      </c>
      <c r="BM729" s="200" t="s">
        <v>959</v>
      </c>
      <c r="BN729" s="200" t="s">
        <v>960</v>
      </c>
      <c r="BO729" s="200" t="s">
        <v>961</v>
      </c>
      <c r="BP729" s="200" t="s">
        <v>962</v>
      </c>
      <c r="BQ729" s="200" t="s">
        <v>963</v>
      </c>
      <c r="BR729" s="200" t="s">
        <v>964</v>
      </c>
      <c r="BS729" s="200" t="s">
        <v>965</v>
      </c>
      <c r="BT729" s="200" t="s">
        <v>966</v>
      </c>
      <c r="BU729" s="200" t="s">
        <v>967</v>
      </c>
      <c r="BV729" s="200" t="s">
        <v>968</v>
      </c>
      <c r="BW729" s="200" t="s">
        <v>969</v>
      </c>
      <c r="BX729" s="200" t="s">
        <v>970</v>
      </c>
      <c r="BY729" s="200" t="s">
        <v>971</v>
      </c>
      <c r="BZ729" s="200" t="s">
        <v>972</v>
      </c>
      <c r="CA729" s="200" t="s">
        <v>973</v>
      </c>
      <c r="CB729" s="200" t="s">
        <v>974</v>
      </c>
      <c r="CC729" s="200" t="s">
        <v>975</v>
      </c>
      <c r="CD729" s="200" t="s">
        <v>976</v>
      </c>
      <c r="CE729" s="200" t="s">
        <v>977</v>
      </c>
      <c r="CF729" s="200" t="s">
        <v>978</v>
      </c>
    </row>
    <row r="730" spans="1:84" s="198" customFormat="1" ht="12.65" customHeight="1">
      <c r="A730" s="199" t="str">
        <f>RIGHT(C83,3)&amp;"*"&amp;RIGHT(C82,4)&amp;"*"&amp;"A"</f>
        <v>165*2020*A</v>
      </c>
      <c r="B730" s="269">
        <f>ROUND(C250,0)</f>
        <v>3727719</v>
      </c>
      <c r="C730" s="269">
        <f>ROUND(C251,0)</f>
        <v>0</v>
      </c>
      <c r="D730" s="269">
        <f>ROUND(C252,0)</f>
        <v>6810160</v>
      </c>
      <c r="E730" s="269">
        <f>ROUND(C253,0)</f>
        <v>3322304</v>
      </c>
      <c r="F730" s="269">
        <f>ROUND(C254,0)</f>
        <v>0</v>
      </c>
      <c r="G730" s="269">
        <f>ROUND(C255,0)</f>
        <v>1438385</v>
      </c>
      <c r="H730" s="269">
        <f>ROUND(C256,0)</f>
        <v>0</v>
      </c>
      <c r="I730" s="269">
        <f>ROUND(C257,0)</f>
        <v>223231</v>
      </c>
      <c r="J730" s="269">
        <f>ROUND(C258,0)</f>
        <v>215647</v>
      </c>
      <c r="K730" s="269">
        <f>ROUND(C259,0)</f>
        <v>0</v>
      </c>
      <c r="L730" s="269">
        <f>ROUND(C262,0)</f>
        <v>28262807</v>
      </c>
      <c r="M730" s="269">
        <f>ROUND(C263,0)</f>
        <v>0</v>
      </c>
      <c r="N730" s="269">
        <f>ROUND(C264,0)</f>
        <v>597508</v>
      </c>
      <c r="O730" s="269">
        <f>ROUND(C267,0)</f>
        <v>4168630</v>
      </c>
      <c r="P730" s="269">
        <f>ROUND(C268,0)</f>
        <v>619271</v>
      </c>
      <c r="Q730" s="269">
        <f>ROUND(C269,0)</f>
        <v>6122529</v>
      </c>
      <c r="R730" s="269">
        <f>ROUND(C270,0)</f>
        <v>0</v>
      </c>
      <c r="S730" s="269">
        <f>ROUND(C271,0)</f>
        <v>2069242</v>
      </c>
      <c r="T730" s="269">
        <f>ROUND(C272,0)</f>
        <v>6639417</v>
      </c>
      <c r="U730" s="269">
        <f>ROUND(C273,0)</f>
        <v>0</v>
      </c>
      <c r="V730" s="269">
        <f>ROUND(C274,0)</f>
        <v>3897693</v>
      </c>
      <c r="W730" s="269">
        <f>ROUND(C275,0)</f>
        <v>0</v>
      </c>
      <c r="X730" s="269">
        <f>ROUND(C276,0)</f>
        <v>13156260</v>
      </c>
      <c r="Y730" s="269">
        <f>ROUND(C279,0)</f>
        <v>0</v>
      </c>
      <c r="Z730" s="269">
        <f>ROUND(C280,0)</f>
        <v>0</v>
      </c>
      <c r="AA730" s="269">
        <f>ROUND(C281,0)</f>
        <v>0</v>
      </c>
      <c r="AB730" s="269">
        <f>ROUND(C282,0)</f>
        <v>902769</v>
      </c>
      <c r="AC730" s="269">
        <f>ROUND(C286,0)</f>
        <v>0</v>
      </c>
      <c r="AD730" s="269">
        <f>ROUND(C287,0)</f>
        <v>0</v>
      </c>
      <c r="AE730" s="269">
        <f>ROUND(C288,0)</f>
        <v>0</v>
      </c>
      <c r="AF730" s="269">
        <f>ROUND(C289,0)</f>
        <v>0</v>
      </c>
      <c r="AG730" s="269">
        <f>ROUND(C304,0)</f>
        <v>0</v>
      </c>
      <c r="AH730" s="269">
        <f>ROUND(C305,0)</f>
        <v>1515397</v>
      </c>
      <c r="AI730" s="269">
        <f>ROUND(C306,0)</f>
        <v>990534</v>
      </c>
      <c r="AJ730" s="269">
        <f>ROUND(C307,0)</f>
        <v>98384</v>
      </c>
      <c r="AK730" s="269">
        <f>ROUND(C308,0)</f>
        <v>0</v>
      </c>
      <c r="AL730" s="269">
        <f>ROUND(C309,0)</f>
        <v>0</v>
      </c>
      <c r="AM730" s="269">
        <f>ROUND(C310,0)</f>
        <v>3355686</v>
      </c>
      <c r="AN730" s="269">
        <f>ROUND(C311,0)</f>
        <v>0</v>
      </c>
      <c r="AO730" s="269">
        <f>ROUND(C312,0)</f>
        <v>0</v>
      </c>
      <c r="AP730" s="269">
        <f>ROUND(C313,0)</f>
        <v>624951</v>
      </c>
      <c r="AQ730" s="269">
        <f>ROUND(C316,0)</f>
        <v>0</v>
      </c>
      <c r="AR730" s="269">
        <f>ROUND(C317,0)</f>
        <v>0</v>
      </c>
      <c r="AS730" s="269">
        <f>ROUND(C318,0)</f>
        <v>0</v>
      </c>
      <c r="AT730" s="269">
        <f>ROUND(C321,0)</f>
        <v>0</v>
      </c>
      <c r="AU730" s="269">
        <f>ROUND(C322,0)</f>
        <v>0</v>
      </c>
      <c r="AV730" s="269">
        <f>ROUND(C323,0)</f>
        <v>0</v>
      </c>
      <c r="AW730" s="269">
        <f>ROUND(C324,0)</f>
        <v>498397</v>
      </c>
      <c r="AX730" s="269">
        <f>ROUND(C325,0)</f>
        <v>25240481</v>
      </c>
      <c r="AY730" s="269">
        <f>ROUND(C326,0)</f>
        <v>0</v>
      </c>
      <c r="AZ730" s="269">
        <f>ROUND(C327,0)</f>
        <v>609891</v>
      </c>
      <c r="BA730" s="269">
        <f>ROUND(C328,0)</f>
        <v>0</v>
      </c>
      <c r="BB730" s="269">
        <f>ROUND(C332,0)</f>
        <v>9238447</v>
      </c>
      <c r="BC730" s="269"/>
      <c r="BD730" s="269"/>
      <c r="BE730" s="269">
        <f>ROUND(C337,0)</f>
        <v>0</v>
      </c>
      <c r="BF730" s="269">
        <f>ROUND(C336,0)</f>
        <v>0</v>
      </c>
      <c r="BG730" s="269"/>
      <c r="BH730" s="269"/>
      <c r="BI730" s="269">
        <f>ROUND(CE60,2)</f>
        <v>192.12</v>
      </c>
      <c r="BJ730" s="269">
        <f>ROUND(C359,0)</f>
        <v>8859420</v>
      </c>
      <c r="BK730" s="269">
        <f>ROUND(C360,0)</f>
        <v>28536448</v>
      </c>
      <c r="BL730" s="269">
        <f>ROUND(C364,0)</f>
        <v>15699427</v>
      </c>
      <c r="BM730" s="269">
        <f>ROUND(C365,0)</f>
        <v>577285</v>
      </c>
      <c r="BN730" s="269">
        <f>ROUND(C366,0)</f>
        <v>90425</v>
      </c>
      <c r="BO730" s="269">
        <f>ROUND(C370,0)</f>
        <v>669852</v>
      </c>
      <c r="BP730" s="269">
        <f>ROUND(C371,0)</f>
        <v>1820728</v>
      </c>
      <c r="BQ730" s="269">
        <f>ROUND(C378,0)</f>
        <v>15116551</v>
      </c>
      <c r="BR730" s="269">
        <f>ROUND(C379,0)</f>
        <v>4832061</v>
      </c>
      <c r="BS730" s="269">
        <f>ROUND(C380,0)</f>
        <v>607179</v>
      </c>
      <c r="BT730" s="269">
        <f>ROUND(C381,0)</f>
        <v>2099657</v>
      </c>
      <c r="BU730" s="269">
        <f>ROUND(C382,0)</f>
        <v>208795</v>
      </c>
      <c r="BV730" s="269">
        <f>ROUND(C383,0)</f>
        <v>2694744</v>
      </c>
      <c r="BW730" s="269">
        <f>ROUND(C384,0)</f>
        <v>660344</v>
      </c>
      <c r="BX730" s="269">
        <f>ROUND(C385,0)</f>
        <v>395848</v>
      </c>
      <c r="BY730" s="269">
        <f>ROUND(C386,0)</f>
        <v>282367</v>
      </c>
      <c r="BZ730" s="269">
        <f>ROUND(C387,0)</f>
        <v>209792</v>
      </c>
      <c r="CA730" s="269">
        <f>ROUND(C388,0)</f>
        <v>1235212</v>
      </c>
      <c r="CB730" s="269">
        <f>C363</f>
        <v>-1201071</v>
      </c>
      <c r="CC730" s="269">
        <f>ROUND(C389,0)</f>
        <v>1255583</v>
      </c>
      <c r="CD730" s="269">
        <f>ROUND(C392,0)</f>
        <v>6577734</v>
      </c>
      <c r="CE730" s="269">
        <f>ROUND(C394,0)</f>
        <v>0</v>
      </c>
      <c r="CF730" s="198">
        <f>ROUND(C395,0)</f>
        <v>0</v>
      </c>
    </row>
    <row r="731" spans="1:84" ht="12.65" customHeight="1">
      <c r="B731" s="270"/>
      <c r="C731" s="270"/>
      <c r="D731" s="270"/>
      <c r="E731" s="270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  <c r="Z731" s="270"/>
      <c r="AA731" s="270"/>
      <c r="AB731" s="270"/>
      <c r="AC731" s="270"/>
      <c r="AD731" s="270"/>
      <c r="AE731" s="270"/>
      <c r="AF731" s="270"/>
      <c r="AG731" s="270"/>
      <c r="AH731" s="270"/>
      <c r="AI731" s="270"/>
      <c r="AJ731" s="270"/>
      <c r="AK731" s="270"/>
      <c r="AL731" s="270"/>
      <c r="AM731" s="270"/>
      <c r="AN731" s="270"/>
      <c r="AO731" s="270"/>
      <c r="AP731" s="270"/>
      <c r="AQ731" s="270"/>
      <c r="AR731" s="270"/>
      <c r="AS731" s="270"/>
      <c r="AT731" s="270"/>
      <c r="AU731" s="270"/>
      <c r="AV731" s="270"/>
      <c r="AW731" s="270"/>
      <c r="AX731" s="270"/>
      <c r="AY731" s="270"/>
      <c r="AZ731" s="270"/>
      <c r="BA731" s="270"/>
      <c r="BB731" s="270"/>
      <c r="BC731" s="270"/>
      <c r="BD731" s="270"/>
      <c r="BE731" s="270"/>
      <c r="BF731" s="270"/>
      <c r="BG731" s="270"/>
      <c r="BH731" s="270"/>
      <c r="BI731" s="270"/>
      <c r="BJ731" s="270"/>
      <c r="BK731" s="270"/>
      <c r="BL731" s="270"/>
      <c r="BM731" s="270"/>
      <c r="BN731" s="270"/>
      <c r="BO731" s="270"/>
      <c r="BP731" s="270"/>
      <c r="BQ731" s="270"/>
      <c r="BR731" s="270"/>
      <c r="BS731" s="270"/>
      <c r="BT731" s="270"/>
      <c r="BU731" s="270"/>
      <c r="BV731" s="270"/>
      <c r="BW731" s="270"/>
      <c r="BX731" s="270"/>
      <c r="BY731" s="270"/>
      <c r="BZ731" s="270"/>
      <c r="CA731" s="270"/>
      <c r="CB731" s="270"/>
      <c r="CC731" s="270"/>
      <c r="CD731" s="270"/>
      <c r="CE731" s="270"/>
    </row>
    <row r="732" spans="1:84" s="198" customFormat="1" ht="12.65" customHeight="1">
      <c r="A732" s="198" t="s">
        <v>979</v>
      </c>
      <c r="B732" s="269"/>
      <c r="C732" s="269"/>
      <c r="D732" s="269"/>
      <c r="E732" s="269"/>
      <c r="F732" s="269"/>
      <c r="G732" s="269"/>
      <c r="H732" s="269"/>
      <c r="I732" s="269"/>
      <c r="J732" s="269"/>
      <c r="K732" s="269"/>
      <c r="L732" s="269"/>
      <c r="M732" s="269"/>
      <c r="N732" s="269"/>
      <c r="O732" s="269"/>
      <c r="P732" s="269"/>
      <c r="Q732" s="269"/>
      <c r="R732" s="269"/>
      <c r="S732" s="269"/>
      <c r="T732" s="269"/>
      <c r="U732" s="269"/>
      <c r="V732" s="269"/>
      <c r="W732" s="269"/>
      <c r="X732" s="269"/>
      <c r="Y732" s="269"/>
      <c r="Z732" s="269"/>
      <c r="AA732" s="269"/>
      <c r="AB732" s="269"/>
      <c r="AC732" s="269"/>
      <c r="AD732" s="269"/>
      <c r="AE732" s="269"/>
      <c r="AF732" s="269"/>
      <c r="AG732" s="269"/>
      <c r="AH732" s="269"/>
      <c r="AI732" s="269"/>
      <c r="AJ732" s="269"/>
      <c r="AK732" s="269"/>
      <c r="AL732" s="269"/>
      <c r="AM732" s="269"/>
      <c r="AN732" s="269"/>
      <c r="AO732" s="269"/>
      <c r="AP732" s="269"/>
      <c r="AQ732" s="269"/>
      <c r="AR732" s="269"/>
      <c r="AS732" s="269"/>
      <c r="AT732" s="269"/>
      <c r="AU732" s="269"/>
      <c r="AV732" s="269"/>
      <c r="AW732" s="269"/>
      <c r="AX732" s="269"/>
      <c r="AY732" s="269"/>
      <c r="AZ732" s="269"/>
      <c r="BA732" s="269"/>
      <c r="BB732" s="269"/>
      <c r="BC732" s="269"/>
      <c r="BD732" s="269"/>
      <c r="BE732" s="269"/>
      <c r="BF732" s="269"/>
      <c r="BG732" s="269"/>
      <c r="BH732" s="269"/>
      <c r="BI732" s="269"/>
      <c r="BJ732" s="269"/>
      <c r="BK732" s="269"/>
      <c r="BL732" s="269"/>
      <c r="BM732" s="269"/>
      <c r="BN732" s="269"/>
      <c r="BO732" s="269"/>
      <c r="BP732" s="269"/>
      <c r="BQ732" s="269"/>
      <c r="BR732" s="269"/>
      <c r="BS732" s="269"/>
      <c r="BT732" s="269"/>
      <c r="BU732" s="269"/>
      <c r="BV732" s="269"/>
      <c r="BW732" s="269"/>
      <c r="BX732" s="269"/>
      <c r="BY732" s="269"/>
      <c r="BZ732" s="269"/>
      <c r="CA732" s="269"/>
      <c r="CB732" s="269"/>
      <c r="CC732" s="269"/>
      <c r="CD732" s="269"/>
      <c r="CE732" s="269"/>
    </row>
    <row r="733" spans="1:84" s="200" customFormat="1" ht="12.65" customHeight="1">
      <c r="A733" s="200" t="s">
        <v>745</v>
      </c>
      <c r="B733" s="200" t="s">
        <v>980</v>
      </c>
      <c r="C733" s="200" t="s">
        <v>981</v>
      </c>
      <c r="D733" s="200" t="s">
        <v>982</v>
      </c>
      <c r="E733" s="200" t="s">
        <v>983</v>
      </c>
      <c r="F733" s="200" t="s">
        <v>984</v>
      </c>
      <c r="G733" s="200" t="s">
        <v>985</v>
      </c>
      <c r="H733" s="200" t="s">
        <v>986</v>
      </c>
      <c r="I733" s="200" t="s">
        <v>987</v>
      </c>
      <c r="J733" s="200" t="s">
        <v>988</v>
      </c>
      <c r="K733" s="200" t="s">
        <v>989</v>
      </c>
      <c r="L733" s="200" t="s">
        <v>990</v>
      </c>
      <c r="M733" s="200" t="s">
        <v>991</v>
      </c>
      <c r="N733" s="200" t="s">
        <v>992</v>
      </c>
      <c r="O733" s="200" t="s">
        <v>993</v>
      </c>
      <c r="P733" s="200" t="s">
        <v>994</v>
      </c>
      <c r="Q733" s="200" t="s">
        <v>995</v>
      </c>
      <c r="R733" s="200" t="s">
        <v>996</v>
      </c>
      <c r="S733" s="200" t="s">
        <v>997</v>
      </c>
      <c r="T733" s="200" t="s">
        <v>998</v>
      </c>
      <c r="U733" s="200" t="s">
        <v>999</v>
      </c>
      <c r="V733" s="200" t="s">
        <v>1000</v>
      </c>
      <c r="W733" s="200" t="s">
        <v>1001</v>
      </c>
      <c r="X733" s="200" t="s">
        <v>1002</v>
      </c>
      <c r="Y733" s="200" t="s">
        <v>1003</v>
      </c>
    </row>
    <row r="734" spans="1:84" s="198" customFormat="1" ht="12.65" customHeight="1">
      <c r="A734" s="199" t="str">
        <f>RIGHT($C$83,3)&amp;"*"&amp;RIGHT($C$82,4)&amp;"*"&amp;C$55&amp;"*"&amp;"A"</f>
        <v>165*2020*6010*A</v>
      </c>
      <c r="B734" s="269">
        <f>ROUND(C59,0)</f>
        <v>0</v>
      </c>
      <c r="C734" s="269">
        <f>ROUND(C60,2)</f>
        <v>0</v>
      </c>
      <c r="D734" s="269">
        <f>ROUND(C61,0)</f>
        <v>0</v>
      </c>
      <c r="E734" s="269">
        <f>ROUND(C62,0)</f>
        <v>0</v>
      </c>
      <c r="F734" s="269">
        <f>ROUND(C63,0)</f>
        <v>0</v>
      </c>
      <c r="G734" s="269">
        <f>ROUND(C64,0)</f>
        <v>0</v>
      </c>
      <c r="H734" s="269">
        <f>ROUND(C65,0)</f>
        <v>0</v>
      </c>
      <c r="I734" s="269">
        <f>ROUND(C66,0)</f>
        <v>0</v>
      </c>
      <c r="J734" s="269">
        <f>ROUND(C67,0)</f>
        <v>0</v>
      </c>
      <c r="K734" s="269">
        <f>ROUND(C68,0)</f>
        <v>0</v>
      </c>
      <c r="L734" s="269">
        <f>ROUND(C69,0)</f>
        <v>0</v>
      </c>
      <c r="M734" s="269">
        <f>ROUND(C70,0)</f>
        <v>0</v>
      </c>
      <c r="N734" s="269">
        <f>ROUND(C75,0)</f>
        <v>0</v>
      </c>
      <c r="O734" s="269">
        <f>ROUND(C73,0)</f>
        <v>0</v>
      </c>
      <c r="P734" s="269">
        <f>IF(C76&gt;0,ROUND(C76,0),0)</f>
        <v>0</v>
      </c>
      <c r="Q734" s="269">
        <f>IF(C77&gt;0,ROUND(C77,0),0)</f>
        <v>0</v>
      </c>
      <c r="R734" s="269">
        <f>IF(C78&gt;0,ROUND(C78,0),0)</f>
        <v>0</v>
      </c>
      <c r="S734" s="269">
        <f>IF(C79&gt;0,ROUND(C79,0),0)</f>
        <v>0</v>
      </c>
      <c r="T734" s="269">
        <f>IF(C80&gt;0,ROUND(C80,2),0)</f>
        <v>0</v>
      </c>
      <c r="U734" s="269"/>
      <c r="V734" s="269"/>
      <c r="W734" s="269"/>
      <c r="X734" s="269"/>
      <c r="Y734" s="269">
        <f>IF(M668&lt;&gt;0,ROUND(M668,0),0)</f>
        <v>0</v>
      </c>
      <c r="Z734" s="269"/>
      <c r="AA734" s="269"/>
      <c r="AB734" s="269"/>
      <c r="AC734" s="269"/>
      <c r="AD734" s="269"/>
      <c r="AE734" s="269"/>
      <c r="AF734" s="269"/>
      <c r="AG734" s="269"/>
      <c r="AH734" s="269"/>
      <c r="AI734" s="269"/>
      <c r="AJ734" s="269"/>
      <c r="AK734" s="269"/>
      <c r="AL734" s="269"/>
      <c r="AM734" s="269"/>
      <c r="AN734" s="269"/>
      <c r="AO734" s="269"/>
      <c r="AP734" s="269"/>
      <c r="AQ734" s="269"/>
      <c r="AR734" s="269"/>
      <c r="AS734" s="269"/>
      <c r="AT734" s="269"/>
      <c r="AU734" s="269"/>
      <c r="AV734" s="269"/>
      <c r="AW734" s="269"/>
      <c r="AX734" s="269"/>
      <c r="AY734" s="269"/>
      <c r="AZ734" s="269"/>
      <c r="BA734" s="269"/>
      <c r="BB734" s="269"/>
      <c r="BC734" s="269"/>
      <c r="BD734" s="269"/>
      <c r="BE734" s="269"/>
      <c r="BF734" s="269"/>
      <c r="BG734" s="269"/>
      <c r="BH734" s="269"/>
      <c r="BI734" s="269"/>
      <c r="BJ734" s="269"/>
      <c r="BK734" s="269"/>
      <c r="BL734" s="269"/>
      <c r="BM734" s="269"/>
      <c r="BN734" s="269"/>
      <c r="BO734" s="269"/>
      <c r="BP734" s="269"/>
      <c r="BQ734" s="269"/>
      <c r="BR734" s="269"/>
      <c r="BS734" s="269"/>
      <c r="BT734" s="269"/>
      <c r="BU734" s="269"/>
      <c r="BV734" s="269"/>
      <c r="BW734" s="269"/>
      <c r="BX734" s="269"/>
      <c r="BY734" s="269"/>
      <c r="BZ734" s="269"/>
      <c r="CA734" s="269"/>
      <c r="CB734" s="269"/>
      <c r="CC734" s="269"/>
      <c r="CD734" s="269"/>
      <c r="CE734" s="269"/>
    </row>
    <row r="735" spans="1:84" ht="12.65" customHeight="1">
      <c r="A735" s="206" t="str">
        <f>RIGHT($C$83,3)&amp;"*"&amp;RIGHT($C$82,4)&amp;"*"&amp;D$55&amp;"*"&amp;"A"</f>
        <v>165*2020*6030*A</v>
      </c>
      <c r="B735" s="269">
        <f>ROUND(D59,0)</f>
        <v>0</v>
      </c>
      <c r="C735" s="271">
        <f>ROUND(D60,2)</f>
        <v>0</v>
      </c>
      <c r="D735" s="269">
        <f>ROUND(D61,0)</f>
        <v>0</v>
      </c>
      <c r="E735" s="269">
        <f>ROUND(D62,0)</f>
        <v>0</v>
      </c>
      <c r="F735" s="269">
        <f>ROUND(D63,0)</f>
        <v>0</v>
      </c>
      <c r="G735" s="269">
        <f>ROUND(D64,0)</f>
        <v>0</v>
      </c>
      <c r="H735" s="269">
        <f>ROUND(D65,0)</f>
        <v>0</v>
      </c>
      <c r="I735" s="269">
        <f>ROUND(D66,0)</f>
        <v>0</v>
      </c>
      <c r="J735" s="269">
        <f>ROUND(D67,0)</f>
        <v>0</v>
      </c>
      <c r="K735" s="269">
        <f>ROUND(D68,0)</f>
        <v>0</v>
      </c>
      <c r="L735" s="269">
        <f>ROUND(D69,0)</f>
        <v>0</v>
      </c>
      <c r="M735" s="269">
        <f>ROUND(D70,0)</f>
        <v>0</v>
      </c>
      <c r="N735" s="269">
        <f>ROUND(D75,0)</f>
        <v>0</v>
      </c>
      <c r="O735" s="269">
        <f>ROUND(D73,0)</f>
        <v>0</v>
      </c>
      <c r="P735" s="269">
        <f>IF(D76&gt;0,ROUND(D76,0),0)</f>
        <v>0</v>
      </c>
      <c r="Q735" s="269">
        <f>IF(D77&gt;0,ROUND(D77,0),0)</f>
        <v>0</v>
      </c>
      <c r="R735" s="269">
        <f>IF(D78&gt;0,ROUND(D78,0),0)</f>
        <v>0</v>
      </c>
      <c r="S735" s="269">
        <f>IF(D79&gt;0,ROUND(D79,0),0)</f>
        <v>0</v>
      </c>
      <c r="T735" s="271">
        <f>IF(D80&gt;0,ROUND(D80,2),0)</f>
        <v>0</v>
      </c>
      <c r="U735" s="269"/>
      <c r="V735" s="270"/>
      <c r="W735" s="269"/>
      <c r="X735" s="269"/>
      <c r="Y735" s="269">
        <f t="shared" ref="Y735:Y779" si="21">IF(M669&lt;&gt;0,ROUND(M669,0),0)</f>
        <v>0</v>
      </c>
      <c r="Z735" s="270"/>
      <c r="AA735" s="270"/>
      <c r="AB735" s="270"/>
      <c r="AC735" s="270"/>
      <c r="AD735" s="270"/>
      <c r="AE735" s="270"/>
      <c r="AF735" s="270"/>
      <c r="AG735" s="270"/>
      <c r="AH735" s="270"/>
      <c r="AI735" s="270"/>
      <c r="AJ735" s="270"/>
      <c r="AK735" s="270"/>
      <c r="AL735" s="270"/>
      <c r="AM735" s="270"/>
      <c r="AN735" s="270"/>
      <c r="AO735" s="270"/>
      <c r="AP735" s="270"/>
      <c r="AQ735" s="270"/>
      <c r="AR735" s="270"/>
      <c r="AS735" s="270"/>
      <c r="AT735" s="270"/>
      <c r="AU735" s="270"/>
      <c r="AV735" s="270"/>
      <c r="AW735" s="270"/>
      <c r="AX735" s="270"/>
      <c r="AY735" s="270"/>
      <c r="AZ735" s="270"/>
      <c r="BA735" s="270"/>
      <c r="BB735" s="270"/>
      <c r="BC735" s="270"/>
      <c r="BD735" s="270"/>
      <c r="BE735" s="270"/>
      <c r="BF735" s="270"/>
      <c r="BG735" s="270"/>
      <c r="BH735" s="270"/>
      <c r="BI735" s="270"/>
      <c r="BJ735" s="270"/>
      <c r="BK735" s="270"/>
      <c r="BL735" s="270"/>
      <c r="BM735" s="270"/>
      <c r="BN735" s="270"/>
      <c r="BO735" s="270"/>
      <c r="BP735" s="270"/>
      <c r="BQ735" s="270"/>
      <c r="BR735" s="270"/>
      <c r="BS735" s="270"/>
      <c r="BT735" s="270"/>
      <c r="BU735" s="270"/>
      <c r="BV735" s="270"/>
      <c r="BW735" s="270"/>
      <c r="BX735" s="270"/>
      <c r="BY735" s="270"/>
      <c r="BZ735" s="270"/>
      <c r="CA735" s="270"/>
      <c r="CB735" s="270"/>
      <c r="CC735" s="270"/>
      <c r="CD735" s="270"/>
      <c r="CE735" s="270"/>
    </row>
    <row r="736" spans="1:84" ht="12.65" customHeight="1">
      <c r="A736" s="206" t="str">
        <f>RIGHT($C$83,3)&amp;"*"&amp;RIGHT($C$82,4)&amp;"*"&amp;E$55&amp;"*"&amp;"A"</f>
        <v>165*2020*6070*A</v>
      </c>
      <c r="B736" s="269">
        <f>ROUND(E59,0)</f>
        <v>653</v>
      </c>
      <c r="C736" s="271">
        <f>ROUND(E60,2)</f>
        <v>6.32</v>
      </c>
      <c r="D736" s="269">
        <f>ROUND(E61,0)</f>
        <v>477193</v>
      </c>
      <c r="E736" s="269">
        <f>ROUND(E62,0)</f>
        <v>167915</v>
      </c>
      <c r="F736" s="269">
        <f>ROUND(E63,0)</f>
        <v>0</v>
      </c>
      <c r="G736" s="269">
        <f>ROUND(E64,0)</f>
        <v>22181</v>
      </c>
      <c r="H736" s="269">
        <f>ROUND(E65,0)</f>
        <v>911</v>
      </c>
      <c r="I736" s="269">
        <f>ROUND(E66,0)</f>
        <v>14390</v>
      </c>
      <c r="J736" s="269">
        <f>ROUND(E67,0)</f>
        <v>16070</v>
      </c>
      <c r="K736" s="269">
        <f>ROUND(E68,0)</f>
        <v>7922</v>
      </c>
      <c r="L736" s="269">
        <f>ROUND(E69,0)</f>
        <v>21959</v>
      </c>
      <c r="M736" s="269">
        <f>ROUND(E70,0)</f>
        <v>0</v>
      </c>
      <c r="N736" s="269">
        <f>ROUND(E75,0)</f>
        <v>3191371</v>
      </c>
      <c r="O736" s="269">
        <f>ROUND(E73,0)</f>
        <v>1269295</v>
      </c>
      <c r="P736" s="269">
        <f>IF(E76&gt;0,ROUND(E76,0),0)</f>
        <v>2604</v>
      </c>
      <c r="Q736" s="269">
        <f>IF(E77&gt;0,ROUND(E77,0),0)</f>
        <v>1498</v>
      </c>
      <c r="R736" s="269">
        <f>IF(E78&gt;0,ROUND(E78,0),0)</f>
        <v>2604</v>
      </c>
      <c r="S736" s="269">
        <f>IF(E79&gt;0,ROUND(E79,0),0)</f>
        <v>32390</v>
      </c>
      <c r="T736" s="271">
        <f>IF(E80&gt;0,ROUND(E80,2),0)</f>
        <v>6.32</v>
      </c>
      <c r="U736" s="269"/>
      <c r="V736" s="270"/>
      <c r="W736" s="269"/>
      <c r="X736" s="269"/>
      <c r="Y736" s="269">
        <f t="shared" si="21"/>
        <v>1153889</v>
      </c>
      <c r="Z736" s="270"/>
      <c r="AA736" s="270"/>
      <c r="AB736" s="270"/>
      <c r="AC736" s="270"/>
      <c r="AD736" s="270"/>
      <c r="AE736" s="270"/>
      <c r="AF736" s="270"/>
      <c r="AG736" s="270"/>
      <c r="AH736" s="270"/>
      <c r="AI736" s="270"/>
      <c r="AJ736" s="270"/>
      <c r="AK736" s="270"/>
      <c r="AL736" s="270"/>
      <c r="AM736" s="270"/>
      <c r="AN736" s="270"/>
      <c r="AO736" s="270"/>
      <c r="AP736" s="270"/>
      <c r="AQ736" s="270"/>
      <c r="AR736" s="270"/>
      <c r="AS736" s="270"/>
      <c r="AT736" s="270"/>
      <c r="AU736" s="270"/>
      <c r="AV736" s="270"/>
      <c r="AW736" s="270"/>
      <c r="AX736" s="270"/>
      <c r="AY736" s="270"/>
      <c r="AZ736" s="270"/>
      <c r="BA736" s="270"/>
      <c r="BB736" s="270"/>
      <c r="BC736" s="270"/>
      <c r="BD736" s="270"/>
      <c r="BE736" s="270"/>
      <c r="BF736" s="270"/>
      <c r="BG736" s="270"/>
      <c r="BH736" s="270"/>
      <c r="BI736" s="270"/>
      <c r="BJ736" s="270"/>
      <c r="BK736" s="270"/>
      <c r="BL736" s="270"/>
      <c r="BM736" s="270"/>
      <c r="BN736" s="270"/>
      <c r="BO736" s="270"/>
      <c r="BP736" s="270"/>
      <c r="BQ736" s="270"/>
      <c r="BR736" s="270"/>
      <c r="BS736" s="270"/>
      <c r="BT736" s="270"/>
      <c r="BU736" s="270"/>
      <c r="BV736" s="270"/>
      <c r="BW736" s="270"/>
      <c r="BX736" s="270"/>
      <c r="BY736" s="270"/>
      <c r="BZ736" s="270"/>
      <c r="CA736" s="270"/>
      <c r="CB736" s="270"/>
      <c r="CC736" s="270"/>
      <c r="CD736" s="270"/>
      <c r="CE736" s="270"/>
    </row>
    <row r="737" spans="1:83" ht="12.65" customHeight="1">
      <c r="A737" s="206" t="str">
        <f>RIGHT($C$83,3)&amp;"*"&amp;RIGHT($C$82,4)&amp;"*"&amp;F$55&amp;"*"&amp;"A"</f>
        <v>165*2020*6100*A</v>
      </c>
      <c r="B737" s="269">
        <f>ROUND(F59,0)</f>
        <v>0</v>
      </c>
      <c r="C737" s="271">
        <f>ROUND(F60,2)</f>
        <v>0</v>
      </c>
      <c r="D737" s="269">
        <f>ROUND(F61,0)</f>
        <v>0</v>
      </c>
      <c r="E737" s="269">
        <f>ROUND(F62,0)</f>
        <v>0</v>
      </c>
      <c r="F737" s="269">
        <f>ROUND(F63,0)</f>
        <v>0</v>
      </c>
      <c r="G737" s="269">
        <f>ROUND(F64,0)</f>
        <v>0</v>
      </c>
      <c r="H737" s="269">
        <f>ROUND(F65,0)</f>
        <v>0</v>
      </c>
      <c r="I737" s="269">
        <f>ROUND(F66,0)</f>
        <v>0</v>
      </c>
      <c r="J737" s="269">
        <f>ROUND(F67,0)</f>
        <v>0</v>
      </c>
      <c r="K737" s="269">
        <f>ROUND(F68,0)</f>
        <v>0</v>
      </c>
      <c r="L737" s="269">
        <f>ROUND(F69,0)</f>
        <v>0</v>
      </c>
      <c r="M737" s="269">
        <f>ROUND(F70,0)</f>
        <v>0</v>
      </c>
      <c r="N737" s="269">
        <f>ROUND(F75,0)</f>
        <v>0</v>
      </c>
      <c r="O737" s="269">
        <f>ROUND(F73,0)</f>
        <v>0</v>
      </c>
      <c r="P737" s="269">
        <f>IF(F76&gt;0,ROUND(F76,0),0)</f>
        <v>0</v>
      </c>
      <c r="Q737" s="269">
        <f>IF(F77&gt;0,ROUND(F77,0),0)</f>
        <v>0</v>
      </c>
      <c r="R737" s="269">
        <f>IF(F78&gt;0,ROUND(F78,0),0)</f>
        <v>0</v>
      </c>
      <c r="S737" s="269">
        <f>IF(F79&gt;0,ROUND(F79,0),0)</f>
        <v>0</v>
      </c>
      <c r="T737" s="271">
        <f>IF(F80&gt;0,ROUND(F80,2),0)</f>
        <v>0</v>
      </c>
      <c r="U737" s="269"/>
      <c r="V737" s="270"/>
      <c r="W737" s="269"/>
      <c r="X737" s="269"/>
      <c r="Y737" s="269">
        <f t="shared" si="21"/>
        <v>0</v>
      </c>
      <c r="Z737" s="270"/>
      <c r="AA737" s="270"/>
      <c r="AB737" s="270"/>
      <c r="AC737" s="270"/>
      <c r="AD737" s="270"/>
      <c r="AE737" s="270"/>
      <c r="AF737" s="270"/>
      <c r="AG737" s="270"/>
      <c r="AH737" s="270"/>
      <c r="AI737" s="270"/>
      <c r="AJ737" s="270"/>
      <c r="AK737" s="270"/>
      <c r="AL737" s="270"/>
      <c r="AM737" s="270"/>
      <c r="AN737" s="270"/>
      <c r="AO737" s="270"/>
      <c r="AP737" s="270"/>
      <c r="AQ737" s="270"/>
      <c r="AR737" s="270"/>
      <c r="AS737" s="270"/>
      <c r="AT737" s="270"/>
      <c r="AU737" s="270"/>
      <c r="AV737" s="270"/>
      <c r="AW737" s="270"/>
      <c r="AX737" s="270"/>
      <c r="AY737" s="270"/>
      <c r="AZ737" s="270"/>
      <c r="BA737" s="270"/>
      <c r="BB737" s="270"/>
      <c r="BC737" s="270"/>
      <c r="BD737" s="270"/>
      <c r="BE737" s="270"/>
      <c r="BF737" s="270"/>
      <c r="BG737" s="270"/>
      <c r="BH737" s="270"/>
      <c r="BI737" s="270"/>
      <c r="BJ737" s="270"/>
      <c r="BK737" s="270"/>
      <c r="BL737" s="270"/>
      <c r="BM737" s="270"/>
      <c r="BN737" s="270"/>
      <c r="BO737" s="270"/>
      <c r="BP737" s="270"/>
      <c r="BQ737" s="270"/>
      <c r="BR737" s="270"/>
      <c r="BS737" s="270"/>
      <c r="BT737" s="270"/>
      <c r="BU737" s="270"/>
      <c r="BV737" s="270"/>
      <c r="BW737" s="270"/>
      <c r="BX737" s="270"/>
      <c r="BY737" s="270"/>
      <c r="BZ737" s="270"/>
      <c r="CA737" s="270"/>
      <c r="CB737" s="270"/>
      <c r="CC737" s="270"/>
      <c r="CD737" s="270"/>
      <c r="CE737" s="270"/>
    </row>
    <row r="738" spans="1:83" ht="12.65" customHeight="1">
      <c r="A738" s="206" t="str">
        <f>RIGHT($C$83,3)&amp;"*"&amp;RIGHT($C$82,4)&amp;"*"&amp;G$55&amp;"*"&amp;"A"</f>
        <v>165*2020*6120*A</v>
      </c>
      <c r="B738" s="269">
        <f>ROUND(G59,0)</f>
        <v>0</v>
      </c>
      <c r="C738" s="271">
        <f>ROUND(G60,2)</f>
        <v>0</v>
      </c>
      <c r="D738" s="269">
        <f>ROUND(G61,0)</f>
        <v>0</v>
      </c>
      <c r="E738" s="269">
        <f>ROUND(G62,0)</f>
        <v>0</v>
      </c>
      <c r="F738" s="269">
        <f>ROUND(G63,0)</f>
        <v>0</v>
      </c>
      <c r="G738" s="269">
        <f>ROUND(G64,0)</f>
        <v>0</v>
      </c>
      <c r="H738" s="269">
        <f>ROUND(G65,0)</f>
        <v>0</v>
      </c>
      <c r="I738" s="269">
        <f>ROUND(G66,0)</f>
        <v>0</v>
      </c>
      <c r="J738" s="269">
        <f>ROUND(G67,0)</f>
        <v>0</v>
      </c>
      <c r="K738" s="269">
        <f>ROUND(G68,0)</f>
        <v>0</v>
      </c>
      <c r="L738" s="269">
        <f>ROUND(G69,0)</f>
        <v>0</v>
      </c>
      <c r="M738" s="269">
        <f>ROUND(G70,0)</f>
        <v>0</v>
      </c>
      <c r="N738" s="269">
        <f>ROUND(G75,0)</f>
        <v>0</v>
      </c>
      <c r="O738" s="269">
        <f>ROUND(G73,0)</f>
        <v>0</v>
      </c>
      <c r="P738" s="269">
        <f>IF(G76&gt;0,ROUND(G76,0),0)</f>
        <v>0</v>
      </c>
      <c r="Q738" s="269">
        <f>IF(G77&gt;0,ROUND(G77,0),0)</f>
        <v>0</v>
      </c>
      <c r="R738" s="269">
        <f>IF(G78&gt;0,ROUND(G78,0),0)</f>
        <v>0</v>
      </c>
      <c r="S738" s="269">
        <f>IF(G79&gt;0,ROUND(G79,0),0)</f>
        <v>0</v>
      </c>
      <c r="T738" s="271">
        <f>IF(G80&gt;0,ROUND(G80,2),0)</f>
        <v>0</v>
      </c>
      <c r="U738" s="269"/>
      <c r="V738" s="270"/>
      <c r="W738" s="269"/>
      <c r="X738" s="269"/>
      <c r="Y738" s="269">
        <f t="shared" si="21"/>
        <v>0</v>
      </c>
      <c r="Z738" s="270"/>
      <c r="AA738" s="270"/>
      <c r="AB738" s="270"/>
      <c r="AC738" s="270"/>
      <c r="AD738" s="270"/>
      <c r="AE738" s="270"/>
      <c r="AF738" s="270"/>
      <c r="AG738" s="270"/>
      <c r="AH738" s="270"/>
      <c r="AI738" s="270"/>
      <c r="AJ738" s="270"/>
      <c r="AK738" s="270"/>
      <c r="AL738" s="270"/>
      <c r="AM738" s="270"/>
      <c r="AN738" s="270"/>
      <c r="AO738" s="270"/>
      <c r="AP738" s="270"/>
      <c r="AQ738" s="270"/>
      <c r="AR738" s="270"/>
      <c r="AS738" s="270"/>
      <c r="AT738" s="270"/>
      <c r="AU738" s="270"/>
      <c r="AV738" s="270"/>
      <c r="AW738" s="270"/>
      <c r="AX738" s="270"/>
      <c r="AY738" s="270"/>
      <c r="AZ738" s="270"/>
      <c r="BA738" s="270"/>
      <c r="BB738" s="270"/>
      <c r="BC738" s="270"/>
      <c r="BD738" s="270"/>
      <c r="BE738" s="270"/>
      <c r="BF738" s="270"/>
      <c r="BG738" s="270"/>
      <c r="BH738" s="270"/>
      <c r="BI738" s="270"/>
      <c r="BJ738" s="270"/>
      <c r="BK738" s="270"/>
      <c r="BL738" s="270"/>
      <c r="BM738" s="270"/>
      <c r="BN738" s="270"/>
      <c r="BO738" s="270"/>
      <c r="BP738" s="270"/>
      <c r="BQ738" s="270"/>
      <c r="BR738" s="270"/>
      <c r="BS738" s="270"/>
      <c r="BT738" s="270"/>
      <c r="BU738" s="270"/>
      <c r="BV738" s="270"/>
      <c r="BW738" s="270"/>
      <c r="BX738" s="270"/>
      <c r="BY738" s="270"/>
      <c r="BZ738" s="270"/>
      <c r="CA738" s="270"/>
      <c r="CB738" s="270"/>
      <c r="CC738" s="270"/>
      <c r="CD738" s="270"/>
      <c r="CE738" s="270"/>
    </row>
    <row r="739" spans="1:83" ht="12.65" customHeight="1">
      <c r="A739" s="206" t="str">
        <f>RIGHT($C$83,3)&amp;"*"&amp;RIGHT($C$82,4)&amp;"*"&amp;H$55&amp;"*"&amp;"A"</f>
        <v>165*2020*6140*A</v>
      </c>
      <c r="B739" s="269">
        <f>ROUND(H59,0)</f>
        <v>0</v>
      </c>
      <c r="C739" s="271">
        <f>ROUND(H60,2)</f>
        <v>0</v>
      </c>
      <c r="D739" s="269">
        <f>ROUND(H61,0)</f>
        <v>0</v>
      </c>
      <c r="E739" s="269">
        <f>ROUND(H62,0)</f>
        <v>0</v>
      </c>
      <c r="F739" s="269">
        <f>ROUND(H63,0)</f>
        <v>0</v>
      </c>
      <c r="G739" s="269">
        <f>ROUND(H64,0)</f>
        <v>0</v>
      </c>
      <c r="H739" s="269">
        <f>ROUND(H65,0)</f>
        <v>0</v>
      </c>
      <c r="I739" s="269">
        <f>ROUND(H66,0)</f>
        <v>0</v>
      </c>
      <c r="J739" s="269">
        <f>ROUND(H67,0)</f>
        <v>0</v>
      </c>
      <c r="K739" s="269">
        <f>ROUND(H68,0)</f>
        <v>0</v>
      </c>
      <c r="L739" s="269">
        <f>ROUND(H69,0)</f>
        <v>0</v>
      </c>
      <c r="M739" s="269">
        <f>ROUND(H70,0)</f>
        <v>0</v>
      </c>
      <c r="N739" s="269">
        <f>ROUND(H75,0)</f>
        <v>0</v>
      </c>
      <c r="O739" s="269">
        <f>ROUND(H73,0)</f>
        <v>0</v>
      </c>
      <c r="P739" s="269">
        <f>IF(H76&gt;0,ROUND(H76,0),0)</f>
        <v>0</v>
      </c>
      <c r="Q739" s="269">
        <f>IF(H77&gt;0,ROUND(H77,0),0)</f>
        <v>0</v>
      </c>
      <c r="R739" s="269">
        <f>IF(H78&gt;0,ROUND(H78,0),0)</f>
        <v>0</v>
      </c>
      <c r="S739" s="269">
        <f>IF(H79&gt;0,ROUND(H79,0),0)</f>
        <v>0</v>
      </c>
      <c r="T739" s="271">
        <f>IF(H80&gt;0,ROUND(H80,2),0)</f>
        <v>0</v>
      </c>
      <c r="U739" s="269"/>
      <c r="V739" s="270"/>
      <c r="W739" s="269"/>
      <c r="X739" s="269"/>
      <c r="Y739" s="269">
        <f t="shared" si="21"/>
        <v>0</v>
      </c>
      <c r="Z739" s="270"/>
      <c r="AA739" s="270"/>
      <c r="AB739" s="270"/>
      <c r="AC739" s="270"/>
      <c r="AD739" s="270"/>
      <c r="AE739" s="270"/>
      <c r="AF739" s="270"/>
      <c r="AG739" s="270"/>
      <c r="AH739" s="270"/>
      <c r="AI739" s="270"/>
      <c r="AJ739" s="270"/>
      <c r="AK739" s="270"/>
      <c r="AL739" s="270"/>
      <c r="AM739" s="270"/>
      <c r="AN739" s="270"/>
      <c r="AO739" s="270"/>
      <c r="AP739" s="270"/>
      <c r="AQ739" s="270"/>
      <c r="AR739" s="270"/>
      <c r="AS739" s="270"/>
      <c r="AT739" s="270"/>
      <c r="AU739" s="270"/>
      <c r="AV739" s="270"/>
      <c r="AW739" s="270"/>
      <c r="AX739" s="270"/>
      <c r="AY739" s="270"/>
      <c r="AZ739" s="270"/>
      <c r="BA739" s="270"/>
      <c r="BB739" s="270"/>
      <c r="BC739" s="270"/>
      <c r="BD739" s="270"/>
      <c r="BE739" s="270"/>
      <c r="BF739" s="270"/>
      <c r="BG739" s="270"/>
      <c r="BH739" s="270"/>
      <c r="BI739" s="270"/>
      <c r="BJ739" s="270"/>
      <c r="BK739" s="270"/>
      <c r="BL739" s="270"/>
      <c r="BM739" s="270"/>
      <c r="BN739" s="270"/>
      <c r="BO739" s="270"/>
      <c r="BP739" s="270"/>
      <c r="BQ739" s="270"/>
      <c r="BR739" s="270"/>
      <c r="BS739" s="270"/>
      <c r="BT739" s="270"/>
      <c r="BU739" s="270"/>
      <c r="BV739" s="270"/>
      <c r="BW739" s="270"/>
      <c r="BX739" s="270"/>
      <c r="BY739" s="270"/>
      <c r="BZ739" s="270"/>
      <c r="CA739" s="270"/>
      <c r="CB739" s="270"/>
      <c r="CC739" s="270"/>
      <c r="CD739" s="270"/>
      <c r="CE739" s="270"/>
    </row>
    <row r="740" spans="1:83" ht="12.65" customHeight="1">
      <c r="A740" s="206" t="str">
        <f>RIGHT($C$83,3)&amp;"*"&amp;RIGHT($C$82,4)&amp;"*"&amp;I$55&amp;"*"&amp;"A"</f>
        <v>165*2020*6150*A</v>
      </c>
      <c r="B740" s="269">
        <f>ROUND(I59,0)</f>
        <v>95</v>
      </c>
      <c r="C740" s="271">
        <f>ROUND(I60,2)</f>
        <v>1.03</v>
      </c>
      <c r="D740" s="269">
        <f>ROUND(I61,0)</f>
        <v>56104</v>
      </c>
      <c r="E740" s="269">
        <f>ROUND(I62,0)</f>
        <v>19742</v>
      </c>
      <c r="F740" s="269">
        <f>ROUND(I63,0)</f>
        <v>0</v>
      </c>
      <c r="G740" s="269">
        <f>ROUND(I64,0)</f>
        <v>915</v>
      </c>
      <c r="H740" s="269">
        <f>ROUND(I65,0)</f>
        <v>318</v>
      </c>
      <c r="I740" s="269">
        <f>ROUND(I66,0)</f>
        <v>-60</v>
      </c>
      <c r="J740" s="269">
        <f>ROUND(I67,0)</f>
        <v>15687</v>
      </c>
      <c r="K740" s="269">
        <f>ROUND(I68,0)</f>
        <v>2591</v>
      </c>
      <c r="L740" s="269">
        <f>ROUND(I69,0)</f>
        <v>1732</v>
      </c>
      <c r="M740" s="269">
        <f>ROUND(I70,0)</f>
        <v>0</v>
      </c>
      <c r="N740" s="269">
        <f>ROUND(I75,0)</f>
        <v>247642</v>
      </c>
      <c r="O740" s="269">
        <f>ROUND(I73,0)</f>
        <v>247642</v>
      </c>
      <c r="P740" s="269">
        <f>IF(I76&gt;0,ROUND(I76,0),0)</f>
        <v>1170</v>
      </c>
      <c r="Q740" s="269">
        <f>IF(I77&gt;0,ROUND(I77,0),0)</f>
        <v>257</v>
      </c>
      <c r="R740" s="269">
        <f>IF(I78&gt;0,ROUND(I78,0),0)</f>
        <v>1170</v>
      </c>
      <c r="S740" s="269">
        <f>IF(I79&gt;0,ROUND(I79,0),0)</f>
        <v>0</v>
      </c>
      <c r="T740" s="271">
        <f>IF(I80&gt;0,ROUND(I80,2),0)</f>
        <v>1.03</v>
      </c>
      <c r="U740" s="269"/>
      <c r="V740" s="270"/>
      <c r="W740" s="269"/>
      <c r="X740" s="269"/>
      <c r="Y740" s="269">
        <f t="shared" si="21"/>
        <v>245472</v>
      </c>
      <c r="Z740" s="270"/>
      <c r="AA740" s="270"/>
      <c r="AB740" s="270"/>
      <c r="AC740" s="270"/>
      <c r="AD740" s="270"/>
      <c r="AE740" s="270"/>
      <c r="AF740" s="270"/>
      <c r="AG740" s="270"/>
      <c r="AH740" s="270"/>
      <c r="AI740" s="270"/>
      <c r="AJ740" s="270"/>
      <c r="AK740" s="270"/>
      <c r="AL740" s="270"/>
      <c r="AM740" s="270"/>
      <c r="AN740" s="270"/>
      <c r="AO740" s="270"/>
      <c r="AP740" s="270"/>
      <c r="AQ740" s="270"/>
      <c r="AR740" s="270"/>
      <c r="AS740" s="270"/>
      <c r="AT740" s="270"/>
      <c r="AU740" s="270"/>
      <c r="AV740" s="270"/>
      <c r="AW740" s="270"/>
      <c r="AX740" s="270"/>
      <c r="AY740" s="270"/>
      <c r="AZ740" s="270"/>
      <c r="BA740" s="270"/>
      <c r="BB740" s="270"/>
      <c r="BC740" s="270"/>
      <c r="BD740" s="270"/>
      <c r="BE740" s="270"/>
      <c r="BF740" s="270"/>
      <c r="BG740" s="270"/>
      <c r="BH740" s="270"/>
      <c r="BI740" s="270"/>
      <c r="BJ740" s="270"/>
      <c r="BK740" s="270"/>
      <c r="BL740" s="270"/>
      <c r="BM740" s="270"/>
      <c r="BN740" s="270"/>
      <c r="BO740" s="270"/>
      <c r="BP740" s="270"/>
      <c r="BQ740" s="270"/>
      <c r="BR740" s="270"/>
      <c r="BS740" s="270"/>
      <c r="BT740" s="270"/>
      <c r="BU740" s="270"/>
      <c r="BV740" s="270"/>
      <c r="BW740" s="270"/>
      <c r="BX740" s="270"/>
      <c r="BY740" s="270"/>
      <c r="BZ740" s="270"/>
      <c r="CA740" s="270"/>
      <c r="CB740" s="270"/>
      <c r="CC740" s="270"/>
      <c r="CD740" s="270"/>
      <c r="CE740" s="270"/>
    </row>
    <row r="741" spans="1:83" ht="12.65" customHeight="1">
      <c r="A741" s="206" t="str">
        <f>RIGHT($C$83,3)&amp;"*"&amp;RIGHT($C$82,4)&amp;"*"&amp;J$55&amp;"*"&amp;"A"</f>
        <v>165*2020*6170*A</v>
      </c>
      <c r="B741" s="269">
        <f>ROUND(J59,0)</f>
        <v>145</v>
      </c>
      <c r="C741" s="271">
        <f>ROUND(J60,2)</f>
        <v>0.01</v>
      </c>
      <c r="D741" s="269">
        <f>ROUND(J61,0)</f>
        <v>0</v>
      </c>
      <c r="E741" s="269">
        <f>ROUND(J62,0)</f>
        <v>0</v>
      </c>
      <c r="F741" s="269">
        <f>ROUND(J63,0)</f>
        <v>0</v>
      </c>
      <c r="G741" s="269" t="e">
        <f>ROUND(#REF!,0)</f>
        <v>#REF!</v>
      </c>
      <c r="H741" s="269">
        <f>ROUND(J65,0)</f>
        <v>0</v>
      </c>
      <c r="I741" s="269">
        <f>ROUND(J66,0)</f>
        <v>0</v>
      </c>
      <c r="J741" s="269">
        <f>ROUND(J67,0)</f>
        <v>1064</v>
      </c>
      <c r="K741" s="269">
        <f>ROUND(J68,0)</f>
        <v>0</v>
      </c>
      <c r="L741" s="269">
        <f>ROUND(J69,0)</f>
        <v>0</v>
      </c>
      <c r="M741" s="269">
        <f>ROUND(J70,0)</f>
        <v>0</v>
      </c>
      <c r="N741" s="269">
        <f>ROUND(J75,0)</f>
        <v>227200</v>
      </c>
      <c r="O741" s="269">
        <f>ROUND(J73,0)</f>
        <v>227200</v>
      </c>
      <c r="P741" s="269">
        <f>IF(J76&gt;0,ROUND(J76,0),0)</f>
        <v>0</v>
      </c>
      <c r="Q741" s="269">
        <f>IF(J77&gt;0,ROUND(J77,0),0)</f>
        <v>0</v>
      </c>
      <c r="R741" s="269">
        <f>IF(J78&gt;0,ROUND(J78,0),0)</f>
        <v>0</v>
      </c>
      <c r="S741" s="269">
        <f>IF(J79&gt;0,ROUND(J79,0),0)</f>
        <v>265</v>
      </c>
      <c r="T741" s="271">
        <f>IF(J80&gt;0,ROUND(J80,2),0)</f>
        <v>0.01</v>
      </c>
      <c r="U741" s="269"/>
      <c r="V741" s="270"/>
      <c r="W741" s="269"/>
      <c r="X741" s="269"/>
      <c r="Y741" s="269" t="e">
        <f t="shared" si="21"/>
        <v>#REF!</v>
      </c>
      <c r="Z741" s="270"/>
      <c r="AA741" s="270"/>
      <c r="AB741" s="270"/>
      <c r="AC741" s="270"/>
      <c r="AD741" s="270"/>
      <c r="AE741" s="270"/>
      <c r="AF741" s="270"/>
      <c r="AG741" s="270"/>
      <c r="AH741" s="270"/>
      <c r="AI741" s="270"/>
      <c r="AJ741" s="270"/>
      <c r="AK741" s="270"/>
      <c r="AL741" s="270"/>
      <c r="AM741" s="270"/>
      <c r="AN741" s="270"/>
      <c r="AO741" s="270"/>
      <c r="AP741" s="270"/>
      <c r="AQ741" s="270"/>
      <c r="AR741" s="270"/>
      <c r="AS741" s="270"/>
      <c r="AT741" s="270"/>
      <c r="AU741" s="270"/>
      <c r="AV741" s="270"/>
      <c r="AW741" s="270"/>
      <c r="AX741" s="270"/>
      <c r="AY741" s="270"/>
      <c r="AZ741" s="270"/>
      <c r="BA741" s="270"/>
      <c r="BB741" s="270"/>
      <c r="BC741" s="270"/>
      <c r="BD741" s="270"/>
      <c r="BE741" s="270"/>
      <c r="BF741" s="270"/>
      <c r="BG741" s="270"/>
      <c r="BH741" s="270"/>
      <c r="BI741" s="270"/>
      <c r="BJ741" s="270"/>
      <c r="BK741" s="270"/>
      <c r="BL741" s="270"/>
      <c r="BM741" s="270"/>
      <c r="BN741" s="270"/>
      <c r="BO741" s="270"/>
      <c r="BP741" s="270"/>
      <c r="BQ741" s="270"/>
      <c r="BR741" s="270"/>
      <c r="BS741" s="270"/>
      <c r="BT741" s="270"/>
      <c r="BU741" s="270"/>
      <c r="BV741" s="270"/>
      <c r="BW741" s="270"/>
      <c r="BX741" s="270"/>
      <c r="BY741" s="270"/>
      <c r="BZ741" s="270"/>
      <c r="CA741" s="270"/>
      <c r="CB741" s="270"/>
      <c r="CC741" s="270"/>
      <c r="CD741" s="270"/>
      <c r="CE741" s="270"/>
    </row>
    <row r="742" spans="1:83" ht="12.65" customHeight="1">
      <c r="A742" s="206" t="str">
        <f>RIGHT($C$83,3)&amp;"*"&amp;RIGHT($C$82,4)&amp;"*"&amp;K$55&amp;"*"&amp;"A"</f>
        <v>165*2020*6200*A</v>
      </c>
      <c r="B742" s="269">
        <f>ROUND(K59,0)</f>
        <v>0</v>
      </c>
      <c r="C742" s="271">
        <f>ROUND(K60,2)</f>
        <v>0</v>
      </c>
      <c r="D742" s="269">
        <f>ROUND(K61,0)</f>
        <v>0</v>
      </c>
      <c r="E742" s="269">
        <f>ROUND(K62,0)</f>
        <v>0</v>
      </c>
      <c r="F742" s="269">
        <f>ROUND(K63,0)</f>
        <v>0</v>
      </c>
      <c r="G742" s="269">
        <f>ROUND(K64,0)</f>
        <v>0</v>
      </c>
      <c r="H742" s="269">
        <f>ROUND(K65,0)</f>
        <v>0</v>
      </c>
      <c r="I742" s="269">
        <f>ROUND(K66,0)</f>
        <v>0</v>
      </c>
      <c r="J742" s="269">
        <f>ROUND(K67,0)</f>
        <v>0</v>
      </c>
      <c r="K742" s="269">
        <f>ROUND(K68,0)</f>
        <v>0</v>
      </c>
      <c r="L742" s="269">
        <f>ROUND(K69,0)</f>
        <v>0</v>
      </c>
      <c r="M742" s="269">
        <f>ROUND(K70,0)</f>
        <v>0</v>
      </c>
      <c r="N742" s="269">
        <f>ROUND(K75,0)</f>
        <v>0</v>
      </c>
      <c r="O742" s="269">
        <f>ROUND(K73,0)</f>
        <v>0</v>
      </c>
      <c r="P742" s="269">
        <f>IF(K76&gt;0,ROUND(K76,0),0)</f>
        <v>0</v>
      </c>
      <c r="Q742" s="269">
        <f>IF(K77&gt;0,ROUND(K77,0),0)</f>
        <v>0</v>
      </c>
      <c r="R742" s="269">
        <f>IF(K78&gt;0,ROUND(K78,0),0)</f>
        <v>0</v>
      </c>
      <c r="S742" s="269">
        <f>IF(K79&gt;0,ROUND(K79,0),0)</f>
        <v>0</v>
      </c>
      <c r="T742" s="271">
        <f>IF(K80&gt;0,ROUND(K80,2),0)</f>
        <v>0</v>
      </c>
      <c r="U742" s="269"/>
      <c r="V742" s="270"/>
      <c r="W742" s="269"/>
      <c r="X742" s="269"/>
      <c r="Y742" s="269">
        <f t="shared" si="21"/>
        <v>0</v>
      </c>
      <c r="Z742" s="270"/>
      <c r="AA742" s="270"/>
      <c r="AB742" s="270"/>
      <c r="AC742" s="270"/>
      <c r="AD742" s="270"/>
      <c r="AE742" s="270"/>
      <c r="AF742" s="270"/>
      <c r="AG742" s="270"/>
      <c r="AH742" s="270"/>
      <c r="AI742" s="270"/>
      <c r="AJ742" s="270"/>
      <c r="AK742" s="270"/>
      <c r="AL742" s="270"/>
      <c r="AM742" s="270"/>
      <c r="AN742" s="270"/>
      <c r="AO742" s="270"/>
      <c r="AP742" s="270"/>
      <c r="AQ742" s="270"/>
      <c r="AR742" s="270"/>
      <c r="AS742" s="270"/>
      <c r="AT742" s="270"/>
      <c r="AU742" s="270"/>
      <c r="AV742" s="270"/>
      <c r="AW742" s="270"/>
      <c r="AX742" s="270"/>
      <c r="AY742" s="270"/>
      <c r="AZ742" s="270"/>
      <c r="BA742" s="270"/>
      <c r="BB742" s="270"/>
      <c r="BC742" s="270"/>
      <c r="BD742" s="270"/>
      <c r="BE742" s="270"/>
      <c r="BF742" s="270"/>
      <c r="BG742" s="270"/>
      <c r="BH742" s="270"/>
      <c r="BI742" s="270"/>
      <c r="BJ742" s="270"/>
      <c r="BK742" s="270"/>
      <c r="BL742" s="270"/>
      <c r="BM742" s="270"/>
      <c r="BN742" s="270"/>
      <c r="BO742" s="270"/>
      <c r="BP742" s="270"/>
      <c r="BQ742" s="270"/>
      <c r="BR742" s="270"/>
      <c r="BS742" s="270"/>
      <c r="BT742" s="270"/>
      <c r="BU742" s="270"/>
      <c r="BV742" s="270"/>
      <c r="BW742" s="270"/>
      <c r="BX742" s="270"/>
      <c r="BY742" s="270"/>
      <c r="BZ742" s="270"/>
      <c r="CA742" s="270"/>
      <c r="CB742" s="270"/>
      <c r="CC742" s="270"/>
      <c r="CD742" s="270"/>
      <c r="CE742" s="270"/>
    </row>
    <row r="743" spans="1:83" ht="12.65" customHeight="1">
      <c r="A743" s="206" t="str">
        <f>RIGHT($C$83,3)&amp;"*"&amp;RIGHT($C$82,4)&amp;"*"&amp;L$55&amp;"*"&amp;"A"</f>
        <v>165*2020*6210*A</v>
      </c>
      <c r="B743" s="269">
        <f>ROUND(L59,0)</f>
        <v>1979</v>
      </c>
      <c r="C743" s="271">
        <f>ROUND(L60,2)</f>
        <v>21.41</v>
      </c>
      <c r="D743" s="269">
        <f>ROUND(L61,0)</f>
        <v>1440019</v>
      </c>
      <c r="E743" s="269">
        <f>ROUND(L62,0)</f>
        <v>506715</v>
      </c>
      <c r="F743" s="269">
        <f>ROUND(L63,0)</f>
        <v>0</v>
      </c>
      <c r="G743" s="269">
        <f>ROUND(L64,0)</f>
        <v>53406</v>
      </c>
      <c r="H743" s="269">
        <f>ROUND(L65,0)</f>
        <v>4436</v>
      </c>
      <c r="I743" s="269">
        <f>ROUND(L66,0)</f>
        <v>29432</v>
      </c>
      <c r="J743" s="269">
        <f>ROUND(L67,0)</f>
        <v>0</v>
      </c>
      <c r="K743" s="269">
        <f>ROUND(L68,0)</f>
        <v>37162</v>
      </c>
      <c r="L743" s="269">
        <f>ROUND(L69,0)</f>
        <v>59472</v>
      </c>
      <c r="M743" s="269">
        <f>ROUND(L70,0)</f>
        <v>0</v>
      </c>
      <c r="N743" s="269">
        <f>ROUND(L75,0)</f>
        <v>3611139</v>
      </c>
      <c r="O743" s="269">
        <f>ROUND(L73,0)</f>
        <v>3611139</v>
      </c>
      <c r="P743" s="269">
        <f>IF(L76&gt;0,ROUND(L76,0),0)</f>
        <v>0</v>
      </c>
      <c r="Q743" s="269">
        <f>IF(L77&gt;0,ROUND(L77,0),0)</f>
        <v>5351</v>
      </c>
      <c r="R743" s="269">
        <f>IF(L78&gt;0,ROUND(L78,0),0)</f>
        <v>0</v>
      </c>
      <c r="S743" s="269">
        <f>IF(L79&gt;0,ROUND(L79,0),0)</f>
        <v>0</v>
      </c>
      <c r="T743" s="271">
        <f>IF(L80&gt;0,ROUND(L80,2),0)</f>
        <v>21.41</v>
      </c>
      <c r="U743" s="269"/>
      <c r="V743" s="270"/>
      <c r="W743" s="269"/>
      <c r="X743" s="269"/>
      <c r="Y743" s="269">
        <f t="shared" si="21"/>
        <v>1496361</v>
      </c>
      <c r="Z743" s="270"/>
      <c r="AA743" s="270"/>
      <c r="AB743" s="270"/>
      <c r="AC743" s="270"/>
      <c r="AD743" s="270"/>
      <c r="AE743" s="270"/>
      <c r="AF743" s="270"/>
      <c r="AG743" s="270"/>
      <c r="AH743" s="270"/>
      <c r="AI743" s="270"/>
      <c r="AJ743" s="270"/>
      <c r="AK743" s="270"/>
      <c r="AL743" s="270"/>
      <c r="AM743" s="270"/>
      <c r="AN743" s="270"/>
      <c r="AO743" s="270"/>
      <c r="AP743" s="270"/>
      <c r="AQ743" s="270"/>
      <c r="AR743" s="270"/>
      <c r="AS743" s="270"/>
      <c r="AT743" s="270"/>
      <c r="AU743" s="270"/>
      <c r="AV743" s="270"/>
      <c r="AW743" s="270"/>
      <c r="AX743" s="270"/>
      <c r="AY743" s="270"/>
      <c r="AZ743" s="270"/>
      <c r="BA743" s="270"/>
      <c r="BB743" s="270"/>
      <c r="BC743" s="270"/>
      <c r="BD743" s="270"/>
      <c r="BE743" s="270"/>
      <c r="BF743" s="270"/>
      <c r="BG743" s="270"/>
      <c r="BH743" s="270"/>
      <c r="BI743" s="270"/>
      <c r="BJ743" s="270"/>
      <c r="BK743" s="270"/>
      <c r="BL743" s="270"/>
      <c r="BM743" s="270"/>
      <c r="BN743" s="270"/>
      <c r="BO743" s="270"/>
      <c r="BP743" s="270"/>
      <c r="BQ743" s="270"/>
      <c r="BR743" s="270"/>
      <c r="BS743" s="270"/>
      <c r="BT743" s="270"/>
      <c r="BU743" s="270"/>
      <c r="BV743" s="270"/>
      <c r="BW743" s="270"/>
      <c r="BX743" s="270"/>
      <c r="BY743" s="270"/>
      <c r="BZ743" s="270"/>
      <c r="CA743" s="270"/>
      <c r="CB743" s="270"/>
      <c r="CC743" s="270"/>
      <c r="CD743" s="270"/>
      <c r="CE743" s="270"/>
    </row>
    <row r="744" spans="1:83" ht="12.65" customHeight="1">
      <c r="A744" s="206" t="str">
        <f>RIGHT($C$83,3)&amp;"*"&amp;RIGHT($C$82,4)&amp;"*"&amp;M$55&amp;"*"&amp;"A"</f>
        <v>165*2020*6330*A</v>
      </c>
      <c r="B744" s="269">
        <f>ROUND(M59,0)</f>
        <v>0</v>
      </c>
      <c r="C744" s="271">
        <f>ROUND(M60,2)</f>
        <v>0</v>
      </c>
      <c r="D744" s="269">
        <f>ROUND(M61,0)</f>
        <v>0</v>
      </c>
      <c r="E744" s="269">
        <f>ROUND(M62,0)</f>
        <v>0</v>
      </c>
      <c r="F744" s="269">
        <f>ROUND(M63,0)</f>
        <v>0</v>
      </c>
      <c r="G744" s="269">
        <f>ROUND(M64,0)</f>
        <v>0</v>
      </c>
      <c r="H744" s="269">
        <f>ROUND(M65,0)</f>
        <v>0</v>
      </c>
      <c r="I744" s="269">
        <f>ROUND(M66,0)</f>
        <v>0</v>
      </c>
      <c r="J744" s="269">
        <f>ROUND(M67,0)</f>
        <v>0</v>
      </c>
      <c r="K744" s="269">
        <f>ROUND(M68,0)</f>
        <v>0</v>
      </c>
      <c r="L744" s="269">
        <f>ROUND(M69,0)</f>
        <v>0</v>
      </c>
      <c r="M744" s="269">
        <f>ROUND(M70,0)</f>
        <v>0</v>
      </c>
      <c r="N744" s="269">
        <f>ROUND(M75,0)</f>
        <v>0</v>
      </c>
      <c r="O744" s="269">
        <f>ROUND(M73,0)</f>
        <v>0</v>
      </c>
      <c r="P744" s="269">
        <f>IF(M76&gt;0,ROUND(M76,0),0)</f>
        <v>0</v>
      </c>
      <c r="Q744" s="269">
        <f>IF(M77&gt;0,ROUND(M77,0),0)</f>
        <v>0</v>
      </c>
      <c r="R744" s="269">
        <f>IF(M78&gt;0,ROUND(M78,0),0)</f>
        <v>0</v>
      </c>
      <c r="S744" s="269">
        <f>IF(M79&gt;0,ROUND(M79,0),0)</f>
        <v>0</v>
      </c>
      <c r="T744" s="271">
        <f>IF(M80&gt;0,ROUND(M80,2),0)</f>
        <v>0</v>
      </c>
      <c r="U744" s="269"/>
      <c r="V744" s="270"/>
      <c r="W744" s="269"/>
      <c r="X744" s="269"/>
      <c r="Y744" s="269">
        <f t="shared" si="21"/>
        <v>0</v>
      </c>
      <c r="Z744" s="270"/>
      <c r="AA744" s="270"/>
      <c r="AB744" s="270"/>
      <c r="AC744" s="270"/>
      <c r="AD744" s="270"/>
      <c r="AE744" s="270"/>
      <c r="AF744" s="270"/>
      <c r="AG744" s="270"/>
      <c r="AH744" s="270"/>
      <c r="AI744" s="270"/>
      <c r="AJ744" s="270"/>
      <c r="AK744" s="270"/>
      <c r="AL744" s="270"/>
      <c r="AM744" s="270"/>
      <c r="AN744" s="270"/>
      <c r="AO744" s="270"/>
      <c r="AP744" s="270"/>
      <c r="AQ744" s="270"/>
      <c r="AR744" s="270"/>
      <c r="AS744" s="270"/>
      <c r="AT744" s="270"/>
      <c r="AU744" s="270"/>
      <c r="AV744" s="270"/>
      <c r="AW744" s="270"/>
      <c r="AX744" s="270"/>
      <c r="AY744" s="270"/>
      <c r="AZ744" s="270"/>
      <c r="BA744" s="270"/>
      <c r="BB744" s="270"/>
      <c r="BC744" s="270"/>
      <c r="BD744" s="270"/>
      <c r="BE744" s="270"/>
      <c r="BF744" s="270"/>
      <c r="BG744" s="270"/>
      <c r="BH744" s="270"/>
      <c r="BI744" s="270"/>
      <c r="BJ744" s="270"/>
      <c r="BK744" s="270"/>
      <c r="BL744" s="270"/>
      <c r="BM744" s="270"/>
      <c r="BN744" s="270"/>
      <c r="BO744" s="270"/>
      <c r="BP744" s="270"/>
      <c r="BQ744" s="270"/>
      <c r="BR744" s="270"/>
      <c r="BS744" s="270"/>
      <c r="BT744" s="270"/>
      <c r="BU744" s="270"/>
      <c r="BV744" s="270"/>
      <c r="BW744" s="270"/>
      <c r="BX744" s="270"/>
      <c r="BY744" s="270"/>
      <c r="BZ744" s="270"/>
      <c r="CA744" s="270"/>
      <c r="CB744" s="270"/>
      <c r="CC744" s="270"/>
      <c r="CD744" s="270"/>
      <c r="CE744" s="270"/>
    </row>
    <row r="745" spans="1:83" ht="12.65" customHeight="1">
      <c r="A745" s="206" t="str">
        <f>RIGHT($C$83,3)&amp;"*"&amp;RIGHT($C$82,4)&amp;"*"&amp;N$55&amp;"*"&amp;"A"</f>
        <v>165*2020*6400*A</v>
      </c>
      <c r="B745" s="269">
        <f>ROUND(N59,0)</f>
        <v>0</v>
      </c>
      <c r="C745" s="271">
        <f>ROUND(N60,2)</f>
        <v>0</v>
      </c>
      <c r="D745" s="269">
        <f>ROUND(N61,0)</f>
        <v>0</v>
      </c>
      <c r="E745" s="269">
        <f>ROUND(N62,0)</f>
        <v>0</v>
      </c>
      <c r="F745" s="269">
        <f>ROUND(N63,0)</f>
        <v>0</v>
      </c>
      <c r="G745" s="269">
        <f>ROUND(J64,0)</f>
        <v>0</v>
      </c>
      <c r="H745" s="269">
        <f>ROUND(N65,0)</f>
        <v>0</v>
      </c>
      <c r="I745" s="269">
        <f>ROUND(N66,0)</f>
        <v>0</v>
      </c>
      <c r="J745" s="269">
        <f>ROUND(N67,0)</f>
        <v>0</v>
      </c>
      <c r="K745" s="269">
        <f>ROUND(N68,0)</f>
        <v>0</v>
      </c>
      <c r="L745" s="269">
        <f>ROUND(N69,0)</f>
        <v>0</v>
      </c>
      <c r="M745" s="269">
        <f>ROUND(N70,0)</f>
        <v>0</v>
      </c>
      <c r="N745" s="269">
        <f>ROUND(N75,0)</f>
        <v>0</v>
      </c>
      <c r="O745" s="269">
        <f>ROUND(N73,0)</f>
        <v>0</v>
      </c>
      <c r="P745" s="269">
        <f>IF(N76&gt;0,ROUND(N76,0),0)</f>
        <v>0</v>
      </c>
      <c r="Q745" s="269">
        <f>IF(N77&gt;0,ROUND(N77,0),0)</f>
        <v>0</v>
      </c>
      <c r="R745" s="269">
        <f>IF(N78&gt;0,ROUND(N78,0),0)</f>
        <v>0</v>
      </c>
      <c r="S745" s="269">
        <f>IF(N79&gt;0,ROUND(N79,0),0)</f>
        <v>0</v>
      </c>
      <c r="T745" s="271">
        <f>IF(N80&gt;0,ROUND(N80,2),0)</f>
        <v>0</v>
      </c>
      <c r="U745" s="269"/>
      <c r="V745" s="270"/>
      <c r="W745" s="269"/>
      <c r="X745" s="269"/>
      <c r="Y745" s="269">
        <f t="shared" si="21"/>
        <v>0</v>
      </c>
      <c r="Z745" s="270"/>
      <c r="AA745" s="270"/>
      <c r="AB745" s="270"/>
      <c r="AC745" s="270"/>
      <c r="AD745" s="270"/>
      <c r="AE745" s="270"/>
      <c r="AF745" s="270"/>
      <c r="AG745" s="270"/>
      <c r="AH745" s="270"/>
      <c r="AI745" s="270"/>
      <c r="AJ745" s="270"/>
      <c r="AK745" s="270"/>
      <c r="AL745" s="270"/>
      <c r="AM745" s="270"/>
      <c r="AN745" s="270"/>
      <c r="AO745" s="270"/>
      <c r="AP745" s="270"/>
      <c r="AQ745" s="270"/>
      <c r="AR745" s="270"/>
      <c r="AS745" s="270"/>
      <c r="AT745" s="270"/>
      <c r="AU745" s="270"/>
      <c r="AV745" s="270"/>
      <c r="AW745" s="270"/>
      <c r="AX745" s="270"/>
      <c r="AY745" s="270"/>
      <c r="AZ745" s="270"/>
      <c r="BA745" s="270"/>
      <c r="BB745" s="270"/>
      <c r="BC745" s="270"/>
      <c r="BD745" s="270"/>
      <c r="BE745" s="270"/>
      <c r="BF745" s="270"/>
      <c r="BG745" s="270"/>
      <c r="BH745" s="270"/>
      <c r="BI745" s="270"/>
      <c r="BJ745" s="270"/>
      <c r="BK745" s="270"/>
      <c r="BL745" s="270"/>
      <c r="BM745" s="270"/>
      <c r="BN745" s="270"/>
      <c r="BO745" s="270"/>
      <c r="BP745" s="270"/>
      <c r="BQ745" s="270"/>
      <c r="BR745" s="270"/>
      <c r="BS745" s="270"/>
      <c r="BT745" s="270"/>
      <c r="BU745" s="270"/>
      <c r="BV745" s="270"/>
      <c r="BW745" s="270"/>
      <c r="BX745" s="270"/>
      <c r="BY745" s="270"/>
      <c r="BZ745" s="270"/>
      <c r="CA745" s="270"/>
      <c r="CB745" s="270"/>
      <c r="CC745" s="270"/>
      <c r="CD745" s="270"/>
      <c r="CE745" s="270"/>
    </row>
    <row r="746" spans="1:83" ht="12.65" customHeight="1">
      <c r="A746" s="206" t="str">
        <f>RIGHT($C$83,3)&amp;"*"&amp;RIGHT($C$82,4)&amp;"*"&amp;O$55&amp;"*"&amp;"A"</f>
        <v>165*2020*7010*A</v>
      </c>
      <c r="B746" s="269">
        <f>ROUND(O59,0)</f>
        <v>0</v>
      </c>
      <c r="C746" s="271">
        <f>ROUND(O60,2)</f>
        <v>4.41</v>
      </c>
      <c r="D746" s="269">
        <f>ROUND(O61,0)</f>
        <v>436116</v>
      </c>
      <c r="E746" s="269">
        <f>ROUND(O62,0)</f>
        <v>153461</v>
      </c>
      <c r="F746" s="269">
        <f>ROUND(O63,0)</f>
        <v>0</v>
      </c>
      <c r="G746" s="269">
        <f>ROUND(O64,0)</f>
        <v>12145</v>
      </c>
      <c r="H746" s="269">
        <f>ROUND(O65,0)</f>
        <v>93</v>
      </c>
      <c r="I746" s="269">
        <f>ROUND(O66,0)</f>
        <v>30588</v>
      </c>
      <c r="J746" s="269">
        <f>ROUND(O67,0)</f>
        <v>4528</v>
      </c>
      <c r="K746" s="269">
        <f>ROUND(O68,0)</f>
        <v>4359</v>
      </c>
      <c r="L746" s="269">
        <f>ROUND(O69,0)</f>
        <v>36739</v>
      </c>
      <c r="M746" s="269">
        <f>ROUND(O70,0)</f>
        <v>0</v>
      </c>
      <c r="N746" s="269">
        <f>ROUND(O75,0)</f>
        <v>698189</v>
      </c>
      <c r="O746" s="269">
        <f>ROUND(O73,0)</f>
        <v>576199</v>
      </c>
      <c r="P746" s="269">
        <f>IF(O76&gt;0,ROUND(O76,0),0)</f>
        <v>220</v>
      </c>
      <c r="Q746" s="269">
        <f>IF(O77&gt;0,ROUND(O77,0),0)</f>
        <v>0</v>
      </c>
      <c r="R746" s="269">
        <f>IF(O78&gt;0,ROUND(O78,0),0)</f>
        <v>220</v>
      </c>
      <c r="S746" s="269">
        <f>IF(O79&gt;0,ROUND(O79,0),0)</f>
        <v>1945</v>
      </c>
      <c r="T746" s="271">
        <f>IF(O80&gt;0,ROUND(O80,2),0)</f>
        <v>4.41</v>
      </c>
      <c r="U746" s="269"/>
      <c r="V746" s="270"/>
      <c r="W746" s="269"/>
      <c r="X746" s="269"/>
      <c r="Y746" s="269">
        <f t="shared" si="21"/>
        <v>273130</v>
      </c>
      <c r="Z746" s="270"/>
      <c r="AA746" s="270"/>
      <c r="AB746" s="270"/>
      <c r="AC746" s="270"/>
      <c r="AD746" s="270"/>
      <c r="AE746" s="270"/>
      <c r="AF746" s="270"/>
      <c r="AG746" s="270"/>
      <c r="AH746" s="270"/>
      <c r="AI746" s="270"/>
      <c r="AJ746" s="270"/>
      <c r="AK746" s="270"/>
      <c r="AL746" s="270"/>
      <c r="AM746" s="270"/>
      <c r="AN746" s="270"/>
      <c r="AO746" s="270"/>
      <c r="AP746" s="270"/>
      <c r="AQ746" s="270"/>
      <c r="AR746" s="270"/>
      <c r="AS746" s="270"/>
      <c r="AT746" s="270"/>
      <c r="AU746" s="270"/>
      <c r="AV746" s="270"/>
      <c r="AW746" s="270"/>
      <c r="AX746" s="270"/>
      <c r="AY746" s="270"/>
      <c r="AZ746" s="270"/>
      <c r="BA746" s="270"/>
      <c r="BB746" s="270"/>
      <c r="BC746" s="270"/>
      <c r="BD746" s="270"/>
      <c r="BE746" s="270"/>
      <c r="BF746" s="270"/>
      <c r="BG746" s="270"/>
      <c r="BH746" s="270"/>
      <c r="BI746" s="270"/>
      <c r="BJ746" s="270"/>
      <c r="BK746" s="270"/>
      <c r="BL746" s="270"/>
      <c r="BM746" s="270"/>
      <c r="BN746" s="270"/>
      <c r="BO746" s="270"/>
      <c r="BP746" s="270"/>
      <c r="BQ746" s="270"/>
      <c r="BR746" s="270"/>
      <c r="BS746" s="270"/>
      <c r="BT746" s="270"/>
      <c r="BU746" s="270"/>
      <c r="BV746" s="270"/>
      <c r="BW746" s="270"/>
      <c r="BX746" s="270"/>
      <c r="BY746" s="270"/>
      <c r="BZ746" s="270"/>
      <c r="CA746" s="270"/>
      <c r="CB746" s="270"/>
      <c r="CC746" s="270"/>
      <c r="CD746" s="270"/>
      <c r="CE746" s="270"/>
    </row>
    <row r="747" spans="1:83" ht="12.65" customHeight="1">
      <c r="A747" s="206" t="str">
        <f>RIGHT($C$83,3)&amp;"*"&amp;RIGHT($C$82,4)&amp;"*"&amp;P$55&amp;"*"&amp;"A"</f>
        <v>165*2020*7020*A</v>
      </c>
      <c r="B747" s="269">
        <f>ROUND(P59,0)</f>
        <v>0</v>
      </c>
      <c r="C747" s="271">
        <f>ROUND(P60,2)</f>
        <v>5.79</v>
      </c>
      <c r="D747" s="269">
        <f>ROUND(P61,0)</f>
        <v>424022</v>
      </c>
      <c r="E747" s="269">
        <f>ROUND(P62,0)</f>
        <v>149205</v>
      </c>
      <c r="F747" s="269">
        <f>ROUND(P63,0)</f>
        <v>0</v>
      </c>
      <c r="G747" s="269">
        <f>ROUND(P64,0)</f>
        <v>58656</v>
      </c>
      <c r="H747" s="269">
        <f>ROUND(P65,0)</f>
        <v>3226</v>
      </c>
      <c r="I747" s="269">
        <f>ROUND(P66,0)</f>
        <v>3890</v>
      </c>
      <c r="J747" s="269">
        <f>ROUND(P67,0)</f>
        <v>141838</v>
      </c>
      <c r="K747" s="269">
        <f>ROUND(P68,0)</f>
        <v>22568</v>
      </c>
      <c r="L747" s="269">
        <f>ROUND(P69,0)</f>
        <v>64727</v>
      </c>
      <c r="M747" s="269">
        <f>ROUND(P70,0)</f>
        <v>0</v>
      </c>
      <c r="N747" s="269">
        <f>ROUND(P75,0)</f>
        <v>3254978</v>
      </c>
      <c r="O747" s="269">
        <f>ROUND(P73,0)</f>
        <v>552478</v>
      </c>
      <c r="P747" s="269">
        <f>IF(P76&gt;0,ROUND(P76,0),0)</f>
        <v>1371</v>
      </c>
      <c r="Q747" s="269">
        <f>IF(P77&gt;0,ROUND(P77,0),0)</f>
        <v>0</v>
      </c>
      <c r="R747" s="269">
        <f>IF(P78&gt;0,ROUND(P78,0),0)</f>
        <v>1371</v>
      </c>
      <c r="S747" s="269">
        <f>IF(P79&gt;0,ROUND(P79,0),0)</f>
        <v>6345</v>
      </c>
      <c r="T747" s="271">
        <f>IF(P80&gt;0,ROUND(P80,2),0)</f>
        <v>5.79</v>
      </c>
      <c r="U747" s="269"/>
      <c r="V747" s="270"/>
      <c r="W747" s="269"/>
      <c r="X747" s="269"/>
      <c r="Y747" s="269">
        <f t="shared" si="21"/>
        <v>722303</v>
      </c>
      <c r="Z747" s="270"/>
      <c r="AA747" s="270"/>
      <c r="AB747" s="270"/>
      <c r="AC747" s="270"/>
      <c r="AD747" s="270"/>
      <c r="AE747" s="270"/>
      <c r="AF747" s="270"/>
      <c r="AG747" s="270"/>
      <c r="AH747" s="270"/>
      <c r="AI747" s="270"/>
      <c r="AJ747" s="270"/>
      <c r="AK747" s="270"/>
      <c r="AL747" s="270"/>
      <c r="AM747" s="270"/>
      <c r="AN747" s="270"/>
      <c r="AO747" s="270"/>
      <c r="AP747" s="270"/>
      <c r="AQ747" s="270"/>
      <c r="AR747" s="270"/>
      <c r="AS747" s="270"/>
      <c r="AT747" s="270"/>
      <c r="AU747" s="270"/>
      <c r="AV747" s="270"/>
      <c r="AW747" s="270"/>
      <c r="AX747" s="270"/>
      <c r="AY747" s="270"/>
      <c r="AZ747" s="270"/>
      <c r="BA747" s="270"/>
      <c r="BB747" s="270"/>
      <c r="BC747" s="270"/>
      <c r="BD747" s="270"/>
      <c r="BE747" s="270"/>
      <c r="BF747" s="270"/>
      <c r="BG747" s="270"/>
      <c r="BH747" s="270"/>
      <c r="BI747" s="270"/>
      <c r="BJ747" s="270"/>
      <c r="BK747" s="270"/>
      <c r="BL747" s="270"/>
      <c r="BM747" s="270"/>
      <c r="BN747" s="270"/>
      <c r="BO747" s="270"/>
      <c r="BP747" s="270"/>
      <c r="BQ747" s="270"/>
      <c r="BR747" s="270"/>
      <c r="BS747" s="270"/>
      <c r="BT747" s="270"/>
      <c r="BU747" s="270"/>
      <c r="BV747" s="270"/>
      <c r="BW747" s="270"/>
      <c r="BX747" s="270"/>
      <c r="BY747" s="270"/>
      <c r="BZ747" s="270"/>
      <c r="CA747" s="270"/>
      <c r="CB747" s="270"/>
      <c r="CC747" s="270"/>
      <c r="CD747" s="270"/>
      <c r="CE747" s="270"/>
    </row>
    <row r="748" spans="1:83" ht="12.65" customHeight="1">
      <c r="A748" s="206" t="str">
        <f>RIGHT($C$83,3)&amp;"*"&amp;RIGHT($C$82,4)&amp;"*"&amp;Q$55&amp;"*"&amp;"A"</f>
        <v>165*2020*7030*A</v>
      </c>
      <c r="B748" s="269">
        <f>ROUND(Q59,0)</f>
        <v>0</v>
      </c>
      <c r="C748" s="271">
        <f>ROUND(Q60,2)</f>
        <v>1.88</v>
      </c>
      <c r="D748" s="269">
        <f>ROUND(Q61,0)</f>
        <v>140510</v>
      </c>
      <c r="E748" s="269">
        <f>ROUND(Q62,0)</f>
        <v>49443</v>
      </c>
      <c r="F748" s="269">
        <f>ROUND(Q63,0)</f>
        <v>0</v>
      </c>
      <c r="G748" s="269">
        <f>ROUND(Q64,0)</f>
        <v>7687</v>
      </c>
      <c r="H748" s="269">
        <f>ROUND(Q65,0)</f>
        <v>783</v>
      </c>
      <c r="I748" s="269">
        <f>ROUND(Q66,0)</f>
        <v>0</v>
      </c>
      <c r="J748" s="269">
        <f>ROUND(Q67,0)</f>
        <v>2752</v>
      </c>
      <c r="K748" s="269">
        <f>ROUND(Q68,0)</f>
        <v>0</v>
      </c>
      <c r="L748" s="269">
        <f>ROUND(Q69,0)</f>
        <v>572</v>
      </c>
      <c r="M748" s="269">
        <f>ROUND(Q70,0)</f>
        <v>0</v>
      </c>
      <c r="N748" s="269">
        <f>ROUND(Q75,0)</f>
        <v>288812</v>
      </c>
      <c r="O748" s="269">
        <f>ROUND(Q73,0)</f>
        <v>39200</v>
      </c>
      <c r="P748" s="269">
        <f>IF(Q76&gt;0,ROUND(Q76,0),0)</f>
        <v>375</v>
      </c>
      <c r="Q748" s="269">
        <f>IF(Q77&gt;0,ROUND(Q77,0),0)</f>
        <v>0</v>
      </c>
      <c r="R748" s="269">
        <f>IF(Q78&gt;0,ROUND(Q78,0),0)</f>
        <v>375</v>
      </c>
      <c r="S748" s="269">
        <f>IF(Q79&gt;0,ROUND(Q79,0),0)</f>
        <v>0</v>
      </c>
      <c r="T748" s="271">
        <f>IF(Q80&gt;0,ROUND(Q80,2),0)</f>
        <v>1.88</v>
      </c>
      <c r="U748" s="269"/>
      <c r="V748" s="270"/>
      <c r="W748" s="269"/>
      <c r="X748" s="269"/>
      <c r="Y748" s="269">
        <f t="shared" si="21"/>
        <v>132510</v>
      </c>
      <c r="Z748" s="270"/>
      <c r="AA748" s="270"/>
      <c r="AB748" s="270"/>
      <c r="AC748" s="270"/>
      <c r="AD748" s="270"/>
      <c r="AE748" s="270"/>
      <c r="AF748" s="270"/>
      <c r="AG748" s="270"/>
      <c r="AH748" s="270"/>
      <c r="AI748" s="270"/>
      <c r="AJ748" s="270"/>
      <c r="AK748" s="270"/>
      <c r="AL748" s="270"/>
      <c r="AM748" s="270"/>
      <c r="AN748" s="270"/>
      <c r="AO748" s="270"/>
      <c r="AP748" s="270"/>
      <c r="AQ748" s="270"/>
      <c r="AR748" s="270"/>
      <c r="AS748" s="270"/>
      <c r="AT748" s="270"/>
      <c r="AU748" s="270"/>
      <c r="AV748" s="270"/>
      <c r="AW748" s="270"/>
      <c r="AX748" s="270"/>
      <c r="AY748" s="270"/>
      <c r="AZ748" s="270"/>
      <c r="BA748" s="270"/>
      <c r="BB748" s="270"/>
      <c r="BC748" s="270"/>
      <c r="BD748" s="270"/>
      <c r="BE748" s="270"/>
      <c r="BF748" s="270"/>
      <c r="BG748" s="270"/>
      <c r="BH748" s="270"/>
      <c r="BI748" s="270"/>
      <c r="BJ748" s="270"/>
      <c r="BK748" s="270"/>
      <c r="BL748" s="270"/>
      <c r="BM748" s="270"/>
      <c r="BN748" s="270"/>
      <c r="BO748" s="270"/>
      <c r="BP748" s="270"/>
      <c r="BQ748" s="270"/>
      <c r="BR748" s="270"/>
      <c r="BS748" s="270"/>
      <c r="BT748" s="270"/>
      <c r="BU748" s="270"/>
      <c r="BV748" s="270"/>
      <c r="BW748" s="270"/>
      <c r="BX748" s="270"/>
      <c r="BY748" s="270"/>
      <c r="BZ748" s="270"/>
      <c r="CA748" s="270"/>
      <c r="CB748" s="270"/>
      <c r="CC748" s="270"/>
      <c r="CD748" s="270"/>
      <c r="CE748" s="270"/>
    </row>
    <row r="749" spans="1:83" ht="12.65" customHeight="1">
      <c r="A749" s="206" t="str">
        <f>RIGHT($C$83,3)&amp;"*"&amp;RIGHT($C$82,4)&amp;"*"&amp;R$55&amp;"*"&amp;"A"</f>
        <v>165*2020*7040*A</v>
      </c>
      <c r="B749" s="269">
        <f>ROUND(R59,0)</f>
        <v>0</v>
      </c>
      <c r="C749" s="271">
        <f>ROUND(R60,2)</f>
        <v>1</v>
      </c>
      <c r="D749" s="269">
        <f>ROUND(R61,0)</f>
        <v>397379</v>
      </c>
      <c r="E749" s="269">
        <f>ROUND(R62,0)</f>
        <v>139830</v>
      </c>
      <c r="F749" s="269">
        <f>ROUND(R63,0)</f>
        <v>0</v>
      </c>
      <c r="G749" s="269">
        <f>ROUND(R64,0)</f>
        <v>4434</v>
      </c>
      <c r="H749" s="269">
        <f>ROUND(R65,0)</f>
        <v>0</v>
      </c>
      <c r="I749" s="269">
        <f>ROUND(R66,0)</f>
        <v>107574</v>
      </c>
      <c r="J749" s="269">
        <f>ROUND(R67,0)</f>
        <v>22118</v>
      </c>
      <c r="K749" s="269">
        <f>ROUND(R68,0)</f>
        <v>109</v>
      </c>
      <c r="L749" s="269">
        <f>ROUND(R69,0)</f>
        <v>9166</v>
      </c>
      <c r="M749" s="269">
        <f>ROUND(R70,0)</f>
        <v>0</v>
      </c>
      <c r="N749" s="269">
        <f>ROUND(R75,0)</f>
        <v>730104</v>
      </c>
      <c r="O749" s="269">
        <f>ROUND(R73,0)</f>
        <v>164748</v>
      </c>
      <c r="P749" s="269">
        <f>IF(R76&gt;0,ROUND(R76,0),0)</f>
        <v>0</v>
      </c>
      <c r="Q749" s="269">
        <f>IF(R77&gt;0,ROUND(R77,0),0)</f>
        <v>0</v>
      </c>
      <c r="R749" s="269">
        <f>IF(R78&gt;0,ROUND(R78,0),0)</f>
        <v>0</v>
      </c>
      <c r="S749" s="269">
        <f>IF(R79&gt;0,ROUND(R79,0),0)</f>
        <v>0</v>
      </c>
      <c r="T749" s="271">
        <f>IF(R80&gt;0,ROUND(R80,2),0)</f>
        <v>1</v>
      </c>
      <c r="U749" s="269"/>
      <c r="V749" s="270"/>
      <c r="W749" s="269"/>
      <c r="X749" s="269"/>
      <c r="Y749" s="269">
        <f t="shared" si="21"/>
        <v>221243</v>
      </c>
      <c r="Z749" s="270"/>
      <c r="AA749" s="270"/>
      <c r="AB749" s="270"/>
      <c r="AC749" s="270"/>
      <c r="AD749" s="270"/>
      <c r="AE749" s="270"/>
      <c r="AF749" s="270"/>
      <c r="AG749" s="270"/>
      <c r="AH749" s="270"/>
      <c r="AI749" s="270"/>
      <c r="AJ749" s="270"/>
      <c r="AK749" s="270"/>
      <c r="AL749" s="270"/>
      <c r="AM749" s="270"/>
      <c r="AN749" s="270"/>
      <c r="AO749" s="270"/>
      <c r="AP749" s="270"/>
      <c r="AQ749" s="270"/>
      <c r="AR749" s="270"/>
      <c r="AS749" s="270"/>
      <c r="AT749" s="270"/>
      <c r="AU749" s="270"/>
      <c r="AV749" s="270"/>
      <c r="AW749" s="270"/>
      <c r="AX749" s="270"/>
      <c r="AY749" s="270"/>
      <c r="AZ749" s="270"/>
      <c r="BA749" s="270"/>
      <c r="BB749" s="270"/>
      <c r="BC749" s="270"/>
      <c r="BD749" s="270"/>
      <c r="BE749" s="270"/>
      <c r="BF749" s="270"/>
      <c r="BG749" s="270"/>
      <c r="BH749" s="270"/>
      <c r="BI749" s="270"/>
      <c r="BJ749" s="270"/>
      <c r="BK749" s="270"/>
      <c r="BL749" s="270"/>
      <c r="BM749" s="270"/>
      <c r="BN749" s="270"/>
      <c r="BO749" s="270"/>
      <c r="BP749" s="270"/>
      <c r="BQ749" s="270"/>
      <c r="BR749" s="270"/>
      <c r="BS749" s="270"/>
      <c r="BT749" s="270"/>
      <c r="BU749" s="270"/>
      <c r="BV749" s="270"/>
      <c r="BW749" s="270"/>
      <c r="BX749" s="270"/>
      <c r="BY749" s="270"/>
      <c r="BZ749" s="270"/>
      <c r="CA749" s="270"/>
      <c r="CB749" s="270"/>
      <c r="CC749" s="270"/>
      <c r="CD749" s="270"/>
      <c r="CE749" s="270"/>
    </row>
    <row r="750" spans="1:83" ht="12.65" customHeight="1">
      <c r="A750" s="206" t="str">
        <f>RIGHT($C$83,3)&amp;"*"&amp;RIGHT($C$82,4)&amp;"*"&amp;S$55&amp;"*"&amp;"A"</f>
        <v>165*2020*7050*A</v>
      </c>
      <c r="B750" s="269"/>
      <c r="C750" s="271">
        <f>ROUND(S60,2)</f>
        <v>0</v>
      </c>
      <c r="D750" s="269">
        <f>ROUND(S61,0)</f>
        <v>235314</v>
      </c>
      <c r="E750" s="269">
        <f>ROUND(S62,0)</f>
        <v>82803</v>
      </c>
      <c r="F750" s="269">
        <f>ROUND(S63,0)</f>
        <v>0</v>
      </c>
      <c r="G750" s="269">
        <f>ROUND(S64,0)</f>
        <v>517298</v>
      </c>
      <c r="H750" s="269">
        <f>ROUND(S65,0)</f>
        <v>311</v>
      </c>
      <c r="I750" s="269">
        <f>ROUND(S66,0)</f>
        <v>34</v>
      </c>
      <c r="J750" s="269">
        <f>ROUND(S67,0)</f>
        <v>0</v>
      </c>
      <c r="K750" s="269">
        <f>ROUND(S68,0)</f>
        <v>1437</v>
      </c>
      <c r="L750" s="269">
        <f>ROUND(S69,0)</f>
        <v>27878</v>
      </c>
      <c r="M750" s="269">
        <f>ROUND(S70,0)</f>
        <v>0</v>
      </c>
      <c r="N750" s="269">
        <f>ROUND(S75,0)</f>
        <v>2037862</v>
      </c>
      <c r="O750" s="269">
        <f>ROUND(S73,0)</f>
        <v>134994</v>
      </c>
      <c r="P750" s="269">
        <f>IF(S76&gt;0,ROUND(S76,0),0)</f>
        <v>0</v>
      </c>
      <c r="Q750" s="269">
        <f>IF(S77&gt;0,ROUND(S77,0),0)</f>
        <v>0</v>
      </c>
      <c r="R750" s="269">
        <f>IF(S78&gt;0,ROUND(S78,0),0)</f>
        <v>0</v>
      </c>
      <c r="S750" s="269">
        <f>IF(S79&gt;0,ROUND(S79,0),0)</f>
        <v>0</v>
      </c>
      <c r="T750" s="271">
        <f>IF(S80&gt;0,ROUND(S80,2),0)</f>
        <v>0</v>
      </c>
      <c r="U750" s="269"/>
      <c r="V750" s="270"/>
      <c r="W750" s="269"/>
      <c r="X750" s="269"/>
      <c r="Y750" s="269">
        <f t="shared" si="21"/>
        <v>368650</v>
      </c>
      <c r="Z750" s="270"/>
      <c r="AA750" s="270"/>
      <c r="AB750" s="270"/>
      <c r="AC750" s="270"/>
      <c r="AD750" s="270"/>
      <c r="AE750" s="270"/>
      <c r="AF750" s="270"/>
      <c r="AG750" s="270"/>
      <c r="AH750" s="270"/>
      <c r="AI750" s="270"/>
      <c r="AJ750" s="270"/>
      <c r="AK750" s="270"/>
      <c r="AL750" s="270"/>
      <c r="AM750" s="270"/>
      <c r="AN750" s="270"/>
      <c r="AO750" s="270"/>
      <c r="AP750" s="270"/>
      <c r="AQ750" s="270"/>
      <c r="AR750" s="270"/>
      <c r="AS750" s="270"/>
      <c r="AT750" s="270"/>
      <c r="AU750" s="270"/>
      <c r="AV750" s="270"/>
      <c r="AW750" s="270"/>
      <c r="AX750" s="270"/>
      <c r="AY750" s="270"/>
      <c r="AZ750" s="270"/>
      <c r="BA750" s="270"/>
      <c r="BB750" s="270"/>
      <c r="BC750" s="270"/>
      <c r="BD750" s="270"/>
      <c r="BE750" s="270"/>
      <c r="BF750" s="270"/>
      <c r="BG750" s="270"/>
      <c r="BH750" s="270"/>
      <c r="BI750" s="270"/>
      <c r="BJ750" s="270"/>
      <c r="BK750" s="270"/>
      <c r="BL750" s="270"/>
      <c r="BM750" s="270"/>
      <c r="BN750" s="270"/>
      <c r="BO750" s="270"/>
      <c r="BP750" s="270"/>
      <c r="BQ750" s="270"/>
      <c r="BR750" s="270"/>
      <c r="BS750" s="270"/>
      <c r="BT750" s="270"/>
      <c r="BU750" s="270"/>
      <c r="BV750" s="270"/>
      <c r="BW750" s="270"/>
      <c r="BX750" s="270"/>
      <c r="BY750" s="270"/>
      <c r="BZ750" s="270"/>
      <c r="CA750" s="270"/>
      <c r="CB750" s="270"/>
      <c r="CC750" s="270"/>
      <c r="CD750" s="270"/>
      <c r="CE750" s="270"/>
    </row>
    <row r="751" spans="1:83" ht="12.65" customHeight="1">
      <c r="A751" s="206" t="str">
        <f>RIGHT($C$83,3)&amp;"*"&amp;RIGHT($C$82,4)&amp;"*"&amp;T$55&amp;"*"&amp;"A"</f>
        <v>165*2020*7060*A</v>
      </c>
      <c r="B751" s="269"/>
      <c r="C751" s="271">
        <f>ROUND(T60,2)</f>
        <v>0</v>
      </c>
      <c r="D751" s="269">
        <f>ROUND(T61,0)</f>
        <v>0</v>
      </c>
      <c r="E751" s="269">
        <f>ROUND(T62,0)</f>
        <v>0</v>
      </c>
      <c r="F751" s="269">
        <f>ROUND(T63,0)</f>
        <v>0</v>
      </c>
      <c r="G751" s="269">
        <f>ROUND(T64,0)</f>
        <v>0</v>
      </c>
      <c r="H751" s="269">
        <f>ROUND(T65,0)</f>
        <v>0</v>
      </c>
      <c r="I751" s="269">
        <f>ROUND(T66,0)</f>
        <v>0</v>
      </c>
      <c r="J751" s="269">
        <f>ROUND(T67,0)</f>
        <v>0</v>
      </c>
      <c r="K751" s="269">
        <f>ROUND(T68,0)</f>
        <v>0</v>
      </c>
      <c r="L751" s="269">
        <f>ROUND(T69,0)</f>
        <v>0</v>
      </c>
      <c r="M751" s="269">
        <f>ROUND(T70,0)</f>
        <v>0</v>
      </c>
      <c r="N751" s="269">
        <f>ROUND(T75,0)</f>
        <v>0</v>
      </c>
      <c r="O751" s="269">
        <f>ROUND(T73,0)</f>
        <v>0</v>
      </c>
      <c r="P751" s="269">
        <f>IF(T76&gt;0,ROUND(T76,0),0)</f>
        <v>0</v>
      </c>
      <c r="Q751" s="269">
        <f>IF(T77&gt;0,ROUND(T77,0),0)</f>
        <v>0</v>
      </c>
      <c r="R751" s="269">
        <f>IF(T78&gt;0,ROUND(T78,0),0)</f>
        <v>0</v>
      </c>
      <c r="S751" s="269">
        <f>IF(T79&gt;0,ROUND(T79,0),0)</f>
        <v>0</v>
      </c>
      <c r="T751" s="271">
        <f>IF(T80&gt;0,ROUND(T80,2),0)</f>
        <v>0</v>
      </c>
      <c r="U751" s="269"/>
      <c r="V751" s="270"/>
      <c r="W751" s="269"/>
      <c r="X751" s="269"/>
      <c r="Y751" s="269">
        <f t="shared" si="21"/>
        <v>0</v>
      </c>
      <c r="Z751" s="270"/>
      <c r="AA751" s="270"/>
      <c r="AB751" s="270"/>
      <c r="AC751" s="270"/>
      <c r="AD751" s="270"/>
      <c r="AE751" s="270"/>
      <c r="AF751" s="270"/>
      <c r="AG751" s="270"/>
      <c r="AH751" s="270"/>
      <c r="AI751" s="270"/>
      <c r="AJ751" s="270"/>
      <c r="AK751" s="270"/>
      <c r="AL751" s="270"/>
      <c r="AM751" s="270"/>
      <c r="AN751" s="270"/>
      <c r="AO751" s="270"/>
      <c r="AP751" s="270"/>
      <c r="AQ751" s="270"/>
      <c r="AR751" s="270"/>
      <c r="AS751" s="270"/>
      <c r="AT751" s="270"/>
      <c r="AU751" s="270"/>
      <c r="AV751" s="270"/>
      <c r="AW751" s="270"/>
      <c r="AX751" s="270"/>
      <c r="AY751" s="270"/>
      <c r="AZ751" s="270"/>
      <c r="BA751" s="270"/>
      <c r="BB751" s="270"/>
      <c r="BC751" s="270"/>
      <c r="BD751" s="270"/>
      <c r="BE751" s="270"/>
      <c r="BF751" s="270"/>
      <c r="BG751" s="270"/>
      <c r="BH751" s="270"/>
      <c r="BI751" s="270"/>
      <c r="BJ751" s="270"/>
      <c r="BK751" s="270"/>
      <c r="BL751" s="270"/>
      <c r="BM751" s="270"/>
      <c r="BN751" s="270"/>
      <c r="BO751" s="270"/>
      <c r="BP751" s="270"/>
      <c r="BQ751" s="270"/>
      <c r="BR751" s="270"/>
      <c r="BS751" s="270"/>
      <c r="BT751" s="270"/>
      <c r="BU751" s="270"/>
      <c r="BV751" s="270"/>
      <c r="BW751" s="270"/>
      <c r="BX751" s="270"/>
      <c r="BY751" s="270"/>
      <c r="BZ751" s="270"/>
      <c r="CA751" s="270"/>
      <c r="CB751" s="270"/>
      <c r="CC751" s="270"/>
      <c r="CD751" s="270"/>
      <c r="CE751" s="270"/>
    </row>
    <row r="752" spans="1:83" ht="12.65" customHeight="1">
      <c r="A752" s="206" t="str">
        <f>RIGHT($C$83,3)&amp;"*"&amp;RIGHT($C$82,4)&amp;"*"&amp;U$55&amp;"*"&amp;"A"</f>
        <v>165*2020*7070*A</v>
      </c>
      <c r="B752" s="269">
        <f>ROUND(U59,0)</f>
        <v>0</v>
      </c>
      <c r="C752" s="271">
        <f>ROUND(U60,2)</f>
        <v>8.43</v>
      </c>
      <c r="D752" s="269">
        <f>ROUND(U61,0)</f>
        <v>521557</v>
      </c>
      <c r="E752" s="269">
        <f>ROUND(U62,0)</f>
        <v>183526</v>
      </c>
      <c r="F752" s="269">
        <f>ROUND(U63,0)</f>
        <v>7200</v>
      </c>
      <c r="G752" s="269">
        <f>ROUND(U64,0)</f>
        <v>402890</v>
      </c>
      <c r="H752" s="269">
        <f>ROUND(U65,0)</f>
        <v>597</v>
      </c>
      <c r="I752" s="269">
        <f>ROUND(U66,0)</f>
        <v>275637</v>
      </c>
      <c r="J752" s="269">
        <f>ROUND(U67,0)</f>
        <v>21534</v>
      </c>
      <c r="K752" s="269">
        <f>ROUND(U68,0)</f>
        <v>33</v>
      </c>
      <c r="L752" s="269">
        <f>ROUND(U69,0)</f>
        <v>55765</v>
      </c>
      <c r="M752" s="269">
        <f>ROUND(U70,0)</f>
        <v>0</v>
      </c>
      <c r="N752" s="269">
        <f>ROUND(U75,0)</f>
        <v>3053874</v>
      </c>
      <c r="O752" s="269">
        <f>ROUND(U73,0)</f>
        <v>356539</v>
      </c>
      <c r="P752" s="269">
        <f>IF(U76&gt;0,ROUND(U76,0),0)</f>
        <v>906</v>
      </c>
      <c r="Q752" s="269">
        <f>IF(U77&gt;0,ROUND(U77,0),0)</f>
        <v>0</v>
      </c>
      <c r="R752" s="269">
        <f>IF(U78&gt;0,ROUND(U78,0),0)</f>
        <v>906</v>
      </c>
      <c r="S752" s="269">
        <f>IF(U79&gt;0,ROUND(U79,0),0)</f>
        <v>0</v>
      </c>
      <c r="T752" s="271">
        <f>IF(U80&gt;0,ROUND(U80,2),0)</f>
        <v>8.43</v>
      </c>
      <c r="U752" s="269"/>
      <c r="V752" s="270"/>
      <c r="W752" s="269"/>
      <c r="X752" s="269"/>
      <c r="Y752" s="269">
        <f t="shared" si="21"/>
        <v>758819</v>
      </c>
      <c r="Z752" s="270"/>
      <c r="AA752" s="270"/>
      <c r="AB752" s="270"/>
      <c r="AC752" s="270"/>
      <c r="AD752" s="270"/>
      <c r="AE752" s="270"/>
      <c r="AF752" s="270"/>
      <c r="AG752" s="270"/>
      <c r="AH752" s="270"/>
      <c r="AI752" s="270"/>
      <c r="AJ752" s="270"/>
      <c r="AK752" s="270"/>
      <c r="AL752" s="270"/>
      <c r="AM752" s="270"/>
      <c r="AN752" s="270"/>
      <c r="AO752" s="270"/>
      <c r="AP752" s="270"/>
      <c r="AQ752" s="270"/>
      <c r="AR752" s="270"/>
      <c r="AS752" s="270"/>
      <c r="AT752" s="270"/>
      <c r="AU752" s="270"/>
      <c r="AV752" s="270"/>
      <c r="AW752" s="270"/>
      <c r="AX752" s="270"/>
      <c r="AY752" s="270"/>
      <c r="AZ752" s="270"/>
      <c r="BA752" s="270"/>
      <c r="BB752" s="270"/>
      <c r="BC752" s="270"/>
      <c r="BD752" s="270"/>
      <c r="BE752" s="270"/>
      <c r="BF752" s="270"/>
      <c r="BG752" s="270"/>
      <c r="BH752" s="270"/>
      <c r="BI752" s="270"/>
      <c r="BJ752" s="270"/>
      <c r="BK752" s="270"/>
      <c r="BL752" s="270"/>
      <c r="BM752" s="270"/>
      <c r="BN752" s="270"/>
      <c r="BO752" s="270"/>
      <c r="BP752" s="270"/>
      <c r="BQ752" s="270"/>
      <c r="BR752" s="270"/>
      <c r="BS752" s="270"/>
      <c r="BT752" s="270"/>
      <c r="BU752" s="270"/>
      <c r="BV752" s="270"/>
      <c r="BW752" s="270"/>
      <c r="BX752" s="270"/>
      <c r="BY752" s="270"/>
      <c r="BZ752" s="270"/>
      <c r="CA752" s="270"/>
      <c r="CB752" s="270"/>
      <c r="CC752" s="270"/>
      <c r="CD752" s="270"/>
      <c r="CE752" s="270"/>
    </row>
    <row r="753" spans="1:83" ht="12.65" customHeight="1">
      <c r="A753" s="206" t="str">
        <f>RIGHT($C$83,3)&amp;"*"&amp;RIGHT($C$82,4)&amp;"*"&amp;V$55&amp;"*"&amp;"A"</f>
        <v>165*2020*7110*A</v>
      </c>
      <c r="B753" s="269">
        <f>ROUND(V59,0)</f>
        <v>0</v>
      </c>
      <c r="C753" s="271">
        <f>ROUND(V60,2)</f>
        <v>0</v>
      </c>
      <c r="D753" s="269">
        <f>ROUND(V61,0)</f>
        <v>0</v>
      </c>
      <c r="E753" s="269">
        <f>ROUND(V62,0)</f>
        <v>0</v>
      </c>
      <c r="F753" s="269">
        <f>ROUND(V63,0)</f>
        <v>0</v>
      </c>
      <c r="G753" s="269">
        <f>ROUND(V64,0)</f>
        <v>0</v>
      </c>
      <c r="H753" s="269">
        <f>ROUND(V65,0)</f>
        <v>0</v>
      </c>
      <c r="I753" s="269">
        <f>ROUND(V66,0)</f>
        <v>0</v>
      </c>
      <c r="J753" s="269">
        <f>ROUND(V67,0)</f>
        <v>0</v>
      </c>
      <c r="K753" s="269">
        <f>ROUND(V68,0)</f>
        <v>0</v>
      </c>
      <c r="L753" s="269">
        <f>ROUND(V69,0)</f>
        <v>0</v>
      </c>
      <c r="M753" s="269">
        <f>ROUND(V70,0)</f>
        <v>0</v>
      </c>
      <c r="N753" s="269">
        <f>ROUND(V75,0)</f>
        <v>0</v>
      </c>
      <c r="O753" s="269">
        <f>ROUND(V73,0)</f>
        <v>0</v>
      </c>
      <c r="P753" s="269">
        <f>IF(V76&gt;0,ROUND(V76,0),0)</f>
        <v>0</v>
      </c>
      <c r="Q753" s="269">
        <f>IF(V77&gt;0,ROUND(V77,0),0)</f>
        <v>0</v>
      </c>
      <c r="R753" s="269">
        <f>IF(V78&gt;0,ROUND(V78,0),0)</f>
        <v>0</v>
      </c>
      <c r="S753" s="269">
        <f>IF(V79&gt;0,ROUND(V79,0),0)</f>
        <v>0</v>
      </c>
      <c r="T753" s="271">
        <f>IF(V80&gt;0,ROUND(V80,2),0)</f>
        <v>0</v>
      </c>
      <c r="U753" s="269"/>
      <c r="V753" s="270"/>
      <c r="W753" s="269"/>
      <c r="X753" s="269"/>
      <c r="Y753" s="269">
        <f t="shared" si="21"/>
        <v>0</v>
      </c>
      <c r="Z753" s="270"/>
      <c r="AA753" s="270"/>
      <c r="AB753" s="270"/>
      <c r="AC753" s="270"/>
      <c r="AD753" s="270"/>
      <c r="AE753" s="270"/>
      <c r="AF753" s="270"/>
      <c r="AG753" s="270"/>
      <c r="AH753" s="270"/>
      <c r="AI753" s="270"/>
      <c r="AJ753" s="270"/>
      <c r="AK753" s="270"/>
      <c r="AL753" s="270"/>
      <c r="AM753" s="270"/>
      <c r="AN753" s="270"/>
      <c r="AO753" s="270"/>
      <c r="AP753" s="270"/>
      <c r="AQ753" s="270"/>
      <c r="AR753" s="270"/>
      <c r="AS753" s="270"/>
      <c r="AT753" s="270"/>
      <c r="AU753" s="270"/>
      <c r="AV753" s="270"/>
      <c r="AW753" s="270"/>
      <c r="AX753" s="270"/>
      <c r="AY753" s="270"/>
      <c r="AZ753" s="270"/>
      <c r="BA753" s="270"/>
      <c r="BB753" s="270"/>
      <c r="BC753" s="270"/>
      <c r="BD753" s="270"/>
      <c r="BE753" s="270"/>
      <c r="BF753" s="270"/>
      <c r="BG753" s="270"/>
      <c r="BH753" s="270"/>
      <c r="BI753" s="270"/>
      <c r="BJ753" s="270"/>
      <c r="BK753" s="270"/>
      <c r="BL753" s="270"/>
      <c r="BM753" s="270"/>
      <c r="BN753" s="270"/>
      <c r="BO753" s="270"/>
      <c r="BP753" s="270"/>
      <c r="BQ753" s="270"/>
      <c r="BR753" s="270"/>
      <c r="BS753" s="270"/>
      <c r="BT753" s="270"/>
      <c r="BU753" s="270"/>
      <c r="BV753" s="270"/>
      <c r="BW753" s="270"/>
      <c r="BX753" s="270"/>
      <c r="BY753" s="270"/>
      <c r="BZ753" s="270"/>
      <c r="CA753" s="270"/>
      <c r="CB753" s="270"/>
      <c r="CC753" s="270"/>
      <c r="CD753" s="270"/>
      <c r="CE753" s="270"/>
    </row>
    <row r="754" spans="1:83" ht="12.65" customHeight="1">
      <c r="A754" s="206" t="str">
        <f>RIGHT($C$83,3)&amp;"*"&amp;RIGHT($C$82,4)&amp;"*"&amp;W$55&amp;"*"&amp;"A"</f>
        <v>165*2020*7120*A</v>
      </c>
      <c r="B754" s="269">
        <f>ROUND(W59,0)</f>
        <v>0</v>
      </c>
      <c r="C754" s="271">
        <f>ROUND(W60,2)</f>
        <v>0</v>
      </c>
      <c r="D754" s="269">
        <f>ROUND(W61,0)</f>
        <v>0</v>
      </c>
      <c r="E754" s="269">
        <f>ROUND(W62,0)</f>
        <v>0</v>
      </c>
      <c r="F754" s="269">
        <f>ROUND(W63,0)</f>
        <v>0</v>
      </c>
      <c r="G754" s="269">
        <f>ROUND(W64,0)</f>
        <v>0</v>
      </c>
      <c r="H754" s="269">
        <f>ROUND(W65,0)</f>
        <v>0</v>
      </c>
      <c r="I754" s="269">
        <f>ROUND(W66,0)</f>
        <v>0</v>
      </c>
      <c r="J754" s="269">
        <f>ROUND(W67,0)</f>
        <v>0</v>
      </c>
      <c r="K754" s="269">
        <f>ROUND(W68,0)</f>
        <v>0</v>
      </c>
      <c r="L754" s="269">
        <f>ROUND(W69,0)</f>
        <v>0</v>
      </c>
      <c r="M754" s="269">
        <f>ROUND(W70,0)</f>
        <v>0</v>
      </c>
      <c r="N754" s="269">
        <f>ROUND(W75,0)</f>
        <v>0</v>
      </c>
      <c r="O754" s="269">
        <f>ROUND(W73,0)</f>
        <v>0</v>
      </c>
      <c r="P754" s="269">
        <f>IF(W76&gt;0,ROUND(W76,0),0)</f>
        <v>0</v>
      </c>
      <c r="Q754" s="269">
        <f>IF(W77&gt;0,ROUND(W77,0),0)</f>
        <v>0</v>
      </c>
      <c r="R754" s="269">
        <f>IF(W78&gt;0,ROUND(W78,0),0)</f>
        <v>0</v>
      </c>
      <c r="S754" s="269">
        <f>IF(W79&gt;0,ROUND(W79,0),0)</f>
        <v>0</v>
      </c>
      <c r="T754" s="271">
        <f>IF(W80&gt;0,ROUND(W80,2),0)</f>
        <v>0</v>
      </c>
      <c r="U754" s="269"/>
      <c r="V754" s="270"/>
      <c r="W754" s="269"/>
      <c r="X754" s="269"/>
      <c r="Y754" s="269">
        <f t="shared" si="21"/>
        <v>0</v>
      </c>
      <c r="Z754" s="270"/>
      <c r="AA754" s="270"/>
      <c r="AB754" s="270"/>
      <c r="AC754" s="270"/>
      <c r="AD754" s="270"/>
      <c r="AE754" s="270"/>
      <c r="AF754" s="270"/>
      <c r="AG754" s="270"/>
      <c r="AH754" s="270"/>
      <c r="AI754" s="270"/>
      <c r="AJ754" s="270"/>
      <c r="AK754" s="270"/>
      <c r="AL754" s="270"/>
      <c r="AM754" s="270"/>
      <c r="AN754" s="270"/>
      <c r="AO754" s="270"/>
      <c r="AP754" s="270"/>
      <c r="AQ754" s="270"/>
      <c r="AR754" s="270"/>
      <c r="AS754" s="270"/>
      <c r="AT754" s="270"/>
      <c r="AU754" s="270"/>
      <c r="AV754" s="270"/>
      <c r="AW754" s="270"/>
      <c r="AX754" s="270"/>
      <c r="AY754" s="270"/>
      <c r="AZ754" s="270"/>
      <c r="BA754" s="270"/>
      <c r="BB754" s="270"/>
      <c r="BC754" s="270"/>
      <c r="BD754" s="270"/>
      <c r="BE754" s="270"/>
      <c r="BF754" s="270"/>
      <c r="BG754" s="270"/>
      <c r="BH754" s="270"/>
      <c r="BI754" s="270"/>
      <c r="BJ754" s="270"/>
      <c r="BK754" s="270"/>
      <c r="BL754" s="270"/>
      <c r="BM754" s="270"/>
      <c r="BN754" s="270"/>
      <c r="BO754" s="270"/>
      <c r="BP754" s="270"/>
      <c r="BQ754" s="270"/>
      <c r="BR754" s="270"/>
      <c r="BS754" s="270"/>
      <c r="BT754" s="270"/>
      <c r="BU754" s="270"/>
      <c r="BV754" s="270"/>
      <c r="BW754" s="270"/>
      <c r="BX754" s="270"/>
      <c r="BY754" s="270"/>
      <c r="BZ754" s="270"/>
      <c r="CA754" s="270"/>
      <c r="CB754" s="270"/>
      <c r="CC754" s="270"/>
      <c r="CD754" s="270"/>
      <c r="CE754" s="270"/>
    </row>
    <row r="755" spans="1:83" ht="12.65" customHeight="1">
      <c r="A755" s="206" t="str">
        <f>RIGHT($C$83,3)&amp;"*"&amp;RIGHT($C$82,4)&amp;"*"&amp;X$55&amp;"*"&amp;"A"</f>
        <v>165*2020*7130*A</v>
      </c>
      <c r="B755" s="269">
        <f>ROUND(X59,0)</f>
        <v>0</v>
      </c>
      <c r="C755" s="271">
        <f>ROUND(X60,2)</f>
        <v>0</v>
      </c>
      <c r="D755" s="269">
        <f>ROUND(X61,0)</f>
        <v>0</v>
      </c>
      <c r="E755" s="269">
        <f>ROUND(X62,0)</f>
        <v>0</v>
      </c>
      <c r="F755" s="269">
        <f>ROUND(X63,0)</f>
        <v>0</v>
      </c>
      <c r="G755" s="269">
        <f>ROUND(X64,0)</f>
        <v>0</v>
      </c>
      <c r="H755" s="269">
        <f>ROUND(X65,0)</f>
        <v>0</v>
      </c>
      <c r="I755" s="269">
        <f>ROUND(X66,0)</f>
        <v>0</v>
      </c>
      <c r="J755" s="269">
        <f>ROUND(X67,0)</f>
        <v>0</v>
      </c>
      <c r="K755" s="269">
        <f>ROUND(X68,0)</f>
        <v>0</v>
      </c>
      <c r="L755" s="269">
        <f>ROUND(X69,0)</f>
        <v>0</v>
      </c>
      <c r="M755" s="269">
        <f>ROUND(X70,0)</f>
        <v>0</v>
      </c>
      <c r="N755" s="269">
        <f>ROUND(X75,0)</f>
        <v>0</v>
      </c>
      <c r="O755" s="269">
        <f>ROUND(X73,0)</f>
        <v>0</v>
      </c>
      <c r="P755" s="269">
        <f>IF(X76&gt;0,ROUND(X76,0),0)</f>
        <v>0</v>
      </c>
      <c r="Q755" s="269">
        <f>IF(X77&gt;0,ROUND(X77,0),0)</f>
        <v>0</v>
      </c>
      <c r="R755" s="269">
        <f>IF(X78&gt;0,ROUND(X78,0),0)</f>
        <v>0</v>
      </c>
      <c r="S755" s="269">
        <f>IF(X79&gt;0,ROUND(X79,0),0)</f>
        <v>0</v>
      </c>
      <c r="T755" s="271">
        <f>IF(X80&gt;0,ROUND(X80,2),0)</f>
        <v>0</v>
      </c>
      <c r="U755" s="269"/>
      <c r="V755" s="270"/>
      <c r="W755" s="269"/>
      <c r="X755" s="269"/>
      <c r="Y755" s="269">
        <f t="shared" si="21"/>
        <v>0</v>
      </c>
      <c r="Z755" s="270"/>
      <c r="AA755" s="270"/>
      <c r="AB755" s="270"/>
      <c r="AC755" s="270"/>
      <c r="AD755" s="270"/>
      <c r="AE755" s="270"/>
      <c r="AF755" s="270"/>
      <c r="AG755" s="270"/>
      <c r="AH755" s="270"/>
      <c r="AI755" s="270"/>
      <c r="AJ755" s="270"/>
      <c r="AK755" s="270"/>
      <c r="AL755" s="270"/>
      <c r="AM755" s="270"/>
      <c r="AN755" s="270"/>
      <c r="AO755" s="270"/>
      <c r="AP755" s="270"/>
      <c r="AQ755" s="270"/>
      <c r="AR755" s="270"/>
      <c r="AS755" s="270"/>
      <c r="AT755" s="270"/>
      <c r="AU755" s="270"/>
      <c r="AV755" s="270"/>
      <c r="AW755" s="270"/>
      <c r="AX755" s="270"/>
      <c r="AY755" s="270"/>
      <c r="AZ755" s="270"/>
      <c r="BA755" s="270"/>
      <c r="BB755" s="270"/>
      <c r="BC755" s="270"/>
      <c r="BD755" s="270"/>
      <c r="BE755" s="270"/>
      <c r="BF755" s="270"/>
      <c r="BG755" s="270"/>
      <c r="BH755" s="270"/>
      <c r="BI755" s="270"/>
      <c r="BJ755" s="270"/>
      <c r="BK755" s="270"/>
      <c r="BL755" s="270"/>
      <c r="BM755" s="270"/>
      <c r="BN755" s="270"/>
      <c r="BO755" s="270"/>
      <c r="BP755" s="270"/>
      <c r="BQ755" s="270"/>
      <c r="BR755" s="270"/>
      <c r="BS755" s="270"/>
      <c r="BT755" s="270"/>
      <c r="BU755" s="270"/>
      <c r="BV755" s="270"/>
      <c r="BW755" s="270"/>
      <c r="BX755" s="270"/>
      <c r="BY755" s="270"/>
      <c r="BZ755" s="270"/>
      <c r="CA755" s="270"/>
      <c r="CB755" s="270"/>
      <c r="CC755" s="270"/>
      <c r="CD755" s="270"/>
      <c r="CE755" s="270"/>
    </row>
    <row r="756" spans="1:83" ht="12.65" customHeight="1">
      <c r="A756" s="206" t="str">
        <f>RIGHT($C$83,3)&amp;"*"&amp;RIGHT($C$82,4)&amp;"*"&amp;Y$55&amp;"*"&amp;"A"</f>
        <v>165*2020*7140*A</v>
      </c>
      <c r="B756" s="269">
        <f>ROUND(Y59,0)</f>
        <v>0</v>
      </c>
      <c r="C756" s="271">
        <f>ROUND(Y60,2)</f>
        <v>7</v>
      </c>
      <c r="D756" s="269">
        <f>ROUND(Y61,0)</f>
        <v>525224</v>
      </c>
      <c r="E756" s="269">
        <f>ROUND(Y62,0)</f>
        <v>184816</v>
      </c>
      <c r="F756" s="269">
        <f>ROUND(Y63,0)</f>
        <v>309427</v>
      </c>
      <c r="G756" s="269">
        <f>ROUND(Y64,0)</f>
        <v>83252</v>
      </c>
      <c r="H756" s="269">
        <f>ROUND(Y65,0)</f>
        <v>904</v>
      </c>
      <c r="I756" s="269">
        <f>ROUND(Y66,0)</f>
        <v>131658</v>
      </c>
      <c r="J756" s="269">
        <f>ROUND(Y67,0)</f>
        <v>198560</v>
      </c>
      <c r="K756" s="269">
        <f>ROUND(Y68,0)</f>
        <v>1248</v>
      </c>
      <c r="L756" s="269">
        <f>ROUND(Y69,0)</f>
        <v>210469</v>
      </c>
      <c r="M756" s="269">
        <f>ROUND(Y70,0)</f>
        <v>0</v>
      </c>
      <c r="N756" s="269">
        <f>ROUND(Y75,0)</f>
        <v>4810736</v>
      </c>
      <c r="O756" s="269">
        <f>ROUND(Y73,0)</f>
        <v>93873</v>
      </c>
      <c r="P756" s="269">
        <f>IF(Y76&gt;0,ROUND(Y76,0),0)</f>
        <v>1285</v>
      </c>
      <c r="Q756" s="269">
        <f>IF(Y77&gt;0,ROUND(Y77,0),0)</f>
        <v>0</v>
      </c>
      <c r="R756" s="269">
        <f>IF(Y78&gt;0,ROUND(Y78,0),0)</f>
        <v>1285</v>
      </c>
      <c r="S756" s="269">
        <f>IF(Y79&gt;0,ROUND(Y79,0),0)</f>
        <v>13420</v>
      </c>
      <c r="T756" s="271">
        <f>IF(Y80&gt;0,ROUND(Y80,2),0)</f>
        <v>7</v>
      </c>
      <c r="U756" s="269"/>
      <c r="V756" s="270"/>
      <c r="W756" s="269"/>
      <c r="X756" s="269"/>
      <c r="Y756" s="269">
        <f t="shared" si="21"/>
        <v>1055144</v>
      </c>
      <c r="Z756" s="270"/>
      <c r="AA756" s="270"/>
      <c r="AB756" s="270"/>
      <c r="AC756" s="270"/>
      <c r="AD756" s="270"/>
      <c r="AE756" s="270"/>
      <c r="AF756" s="270"/>
      <c r="AG756" s="270"/>
      <c r="AH756" s="270"/>
      <c r="AI756" s="270"/>
      <c r="AJ756" s="270"/>
      <c r="AK756" s="270"/>
      <c r="AL756" s="270"/>
      <c r="AM756" s="270"/>
      <c r="AN756" s="270"/>
      <c r="AO756" s="270"/>
      <c r="AP756" s="270"/>
      <c r="AQ756" s="270"/>
      <c r="AR756" s="270"/>
      <c r="AS756" s="270"/>
      <c r="AT756" s="270"/>
      <c r="AU756" s="270"/>
      <c r="AV756" s="270"/>
      <c r="AW756" s="270"/>
      <c r="AX756" s="270"/>
      <c r="AY756" s="270"/>
      <c r="AZ756" s="270"/>
      <c r="BA756" s="270"/>
      <c r="BB756" s="270"/>
      <c r="BC756" s="270"/>
      <c r="BD756" s="270"/>
      <c r="BE756" s="270"/>
      <c r="BF756" s="270"/>
      <c r="BG756" s="270"/>
      <c r="BH756" s="270"/>
      <c r="BI756" s="270"/>
      <c r="BJ756" s="270"/>
      <c r="BK756" s="270"/>
      <c r="BL756" s="270"/>
      <c r="BM756" s="270"/>
      <c r="BN756" s="270"/>
      <c r="BO756" s="270"/>
      <c r="BP756" s="270"/>
      <c r="BQ756" s="270"/>
      <c r="BR756" s="270"/>
      <c r="BS756" s="270"/>
      <c r="BT756" s="270"/>
      <c r="BU756" s="270"/>
      <c r="BV756" s="270"/>
      <c r="BW756" s="270"/>
      <c r="BX756" s="270"/>
      <c r="BY756" s="270"/>
      <c r="BZ756" s="270"/>
      <c r="CA756" s="270"/>
      <c r="CB756" s="270"/>
      <c r="CC756" s="270"/>
      <c r="CD756" s="270"/>
      <c r="CE756" s="270"/>
    </row>
    <row r="757" spans="1:83" ht="12.65" customHeight="1">
      <c r="A757" s="206" t="str">
        <f>RIGHT($C$83,3)&amp;"*"&amp;RIGHT($C$82,4)&amp;"*"&amp;Z$55&amp;"*"&amp;"A"</f>
        <v>165*2020*7150*A</v>
      </c>
      <c r="B757" s="269">
        <f>ROUND(Z59,0)</f>
        <v>0</v>
      </c>
      <c r="C757" s="271">
        <f>ROUND(Z60,2)</f>
        <v>0</v>
      </c>
      <c r="D757" s="269">
        <f>ROUND(Z61,0)</f>
        <v>0</v>
      </c>
      <c r="E757" s="269">
        <f>ROUND(Z62,0)</f>
        <v>0</v>
      </c>
      <c r="F757" s="269">
        <f>ROUND(Z63,0)</f>
        <v>0</v>
      </c>
      <c r="G757" s="269">
        <f>ROUND(Z64,0)</f>
        <v>0</v>
      </c>
      <c r="H757" s="269">
        <f>ROUND(Z65,0)</f>
        <v>0</v>
      </c>
      <c r="I757" s="269">
        <f>ROUND(Z66,0)</f>
        <v>0</v>
      </c>
      <c r="J757" s="269">
        <f>ROUND(Z67,0)</f>
        <v>0</v>
      </c>
      <c r="K757" s="269">
        <f>ROUND(Z68,0)</f>
        <v>0</v>
      </c>
      <c r="L757" s="269">
        <f>ROUND(Z69,0)</f>
        <v>0</v>
      </c>
      <c r="M757" s="269">
        <f>ROUND(Z70,0)</f>
        <v>0</v>
      </c>
      <c r="N757" s="269">
        <f>ROUND(Z75,0)</f>
        <v>0</v>
      </c>
      <c r="O757" s="269">
        <f>ROUND(Z73,0)</f>
        <v>0</v>
      </c>
      <c r="P757" s="269">
        <f>IF(Z76&gt;0,ROUND(Z76,0),0)</f>
        <v>0</v>
      </c>
      <c r="Q757" s="269">
        <f>IF(Z77&gt;0,ROUND(Z77,0),0)</f>
        <v>0</v>
      </c>
      <c r="R757" s="269">
        <f>IF(Z78&gt;0,ROUND(Z78,0),0)</f>
        <v>0</v>
      </c>
      <c r="S757" s="269">
        <f>IF(Z79&gt;0,ROUND(Z79,0),0)</f>
        <v>0</v>
      </c>
      <c r="T757" s="271">
        <f>IF(Z80&gt;0,ROUND(Z80,2),0)</f>
        <v>0</v>
      </c>
      <c r="U757" s="269"/>
      <c r="V757" s="270"/>
      <c r="W757" s="269"/>
      <c r="X757" s="269"/>
      <c r="Y757" s="269">
        <f t="shared" si="21"/>
        <v>0</v>
      </c>
      <c r="Z757" s="270"/>
      <c r="AA757" s="270"/>
      <c r="AB757" s="270"/>
      <c r="AC757" s="270"/>
      <c r="AD757" s="270"/>
      <c r="AE757" s="270"/>
      <c r="AF757" s="270"/>
      <c r="AG757" s="270"/>
      <c r="AH757" s="270"/>
      <c r="AI757" s="270"/>
      <c r="AJ757" s="270"/>
      <c r="AK757" s="270"/>
      <c r="AL757" s="270"/>
      <c r="AM757" s="270"/>
      <c r="AN757" s="270"/>
      <c r="AO757" s="270"/>
      <c r="AP757" s="270"/>
      <c r="AQ757" s="270"/>
      <c r="AR757" s="270"/>
      <c r="AS757" s="270"/>
      <c r="AT757" s="270"/>
      <c r="AU757" s="270"/>
      <c r="AV757" s="270"/>
      <c r="AW757" s="270"/>
      <c r="AX757" s="270"/>
      <c r="AY757" s="270"/>
      <c r="AZ757" s="270"/>
      <c r="BA757" s="270"/>
      <c r="BB757" s="270"/>
      <c r="BC757" s="270"/>
      <c r="BD757" s="270"/>
      <c r="BE757" s="270"/>
      <c r="BF757" s="270"/>
      <c r="BG757" s="270"/>
      <c r="BH757" s="270"/>
      <c r="BI757" s="270"/>
      <c r="BJ757" s="270"/>
      <c r="BK757" s="270"/>
      <c r="BL757" s="270"/>
      <c r="BM757" s="270"/>
      <c r="BN757" s="270"/>
      <c r="BO757" s="270"/>
      <c r="BP757" s="270"/>
      <c r="BQ757" s="270"/>
      <c r="BR757" s="270"/>
      <c r="BS757" s="270"/>
      <c r="BT757" s="270"/>
      <c r="BU757" s="270"/>
      <c r="BV757" s="270"/>
      <c r="BW757" s="270"/>
      <c r="BX757" s="270"/>
      <c r="BY757" s="270"/>
      <c r="BZ757" s="270"/>
      <c r="CA757" s="270"/>
      <c r="CB757" s="270"/>
      <c r="CC757" s="270"/>
      <c r="CD757" s="270"/>
      <c r="CE757" s="270"/>
    </row>
    <row r="758" spans="1:83" ht="12.65" customHeight="1">
      <c r="A758" s="206" t="str">
        <f>RIGHT($C$83,3)&amp;"*"&amp;RIGHT($C$82,4)&amp;"*"&amp;AA$55&amp;"*"&amp;"A"</f>
        <v>165*2020*7160*A</v>
      </c>
      <c r="B758" s="269">
        <f>ROUND(AA59,0)</f>
        <v>0</v>
      </c>
      <c r="C758" s="271">
        <f>ROUND(AA60,2)</f>
        <v>0</v>
      </c>
      <c r="D758" s="269">
        <f>ROUND(AA61,0)</f>
        <v>0</v>
      </c>
      <c r="E758" s="269">
        <f>ROUND(AA62,0)</f>
        <v>0</v>
      </c>
      <c r="F758" s="269">
        <f>ROUND(AA63,0)</f>
        <v>0</v>
      </c>
      <c r="G758" s="269">
        <f>ROUND(AA64,0)</f>
        <v>0</v>
      </c>
      <c r="H758" s="269">
        <f>ROUND(AA65,0)</f>
        <v>0</v>
      </c>
      <c r="I758" s="269">
        <f>ROUND(AA66,0)</f>
        <v>0</v>
      </c>
      <c r="J758" s="269">
        <f>ROUND(AA67,0)</f>
        <v>0</v>
      </c>
      <c r="K758" s="269">
        <f>ROUND(AA68,0)</f>
        <v>0</v>
      </c>
      <c r="L758" s="269">
        <f>ROUND(AA69,0)</f>
        <v>0</v>
      </c>
      <c r="M758" s="269">
        <f>ROUND(AA70,0)</f>
        <v>0</v>
      </c>
      <c r="N758" s="269">
        <f>ROUND(AA75,0)</f>
        <v>0</v>
      </c>
      <c r="O758" s="269">
        <f>ROUND(AA73,0)</f>
        <v>0</v>
      </c>
      <c r="P758" s="269">
        <f>IF(AA76&gt;0,ROUND(AA76,0),0)</f>
        <v>0</v>
      </c>
      <c r="Q758" s="269">
        <f>IF(AA77&gt;0,ROUND(AA77,0),0)</f>
        <v>0</v>
      </c>
      <c r="R758" s="269">
        <f>IF(AA78&gt;0,ROUND(AA78,0),0)</f>
        <v>0</v>
      </c>
      <c r="S758" s="269">
        <f>IF(AA79&gt;0,ROUND(AA79,0),0)</f>
        <v>0</v>
      </c>
      <c r="T758" s="271">
        <f>IF(AA80&gt;0,ROUND(AA80,2),0)</f>
        <v>0</v>
      </c>
      <c r="U758" s="269"/>
      <c r="V758" s="270"/>
      <c r="W758" s="269"/>
      <c r="X758" s="269"/>
      <c r="Y758" s="269">
        <f t="shared" si="21"/>
        <v>0</v>
      </c>
      <c r="Z758" s="270"/>
      <c r="AA758" s="270"/>
      <c r="AB758" s="270"/>
      <c r="AC758" s="270"/>
      <c r="AD758" s="270"/>
      <c r="AE758" s="270"/>
      <c r="AF758" s="270"/>
      <c r="AG758" s="270"/>
      <c r="AH758" s="270"/>
      <c r="AI758" s="270"/>
      <c r="AJ758" s="270"/>
      <c r="AK758" s="270"/>
      <c r="AL758" s="270"/>
      <c r="AM758" s="270"/>
      <c r="AN758" s="270"/>
      <c r="AO758" s="270"/>
      <c r="AP758" s="270"/>
      <c r="AQ758" s="270"/>
      <c r="AR758" s="270"/>
      <c r="AS758" s="270"/>
      <c r="AT758" s="270"/>
      <c r="AU758" s="270"/>
      <c r="AV758" s="270"/>
      <c r="AW758" s="270"/>
      <c r="AX758" s="270"/>
      <c r="AY758" s="270"/>
      <c r="AZ758" s="270"/>
      <c r="BA758" s="270"/>
      <c r="BB758" s="270"/>
      <c r="BC758" s="270"/>
      <c r="BD758" s="270"/>
      <c r="BE758" s="270"/>
      <c r="BF758" s="270"/>
      <c r="BG758" s="270"/>
      <c r="BH758" s="270"/>
      <c r="BI758" s="270"/>
      <c r="BJ758" s="270"/>
      <c r="BK758" s="270"/>
      <c r="BL758" s="270"/>
      <c r="BM758" s="270"/>
      <c r="BN758" s="270"/>
      <c r="BO758" s="270"/>
      <c r="BP758" s="270"/>
      <c r="BQ758" s="270"/>
      <c r="BR758" s="270"/>
      <c r="BS758" s="270"/>
      <c r="BT758" s="270"/>
      <c r="BU758" s="270"/>
      <c r="BV758" s="270"/>
      <c r="BW758" s="270"/>
      <c r="BX758" s="270"/>
      <c r="BY758" s="270"/>
      <c r="BZ758" s="270"/>
      <c r="CA758" s="270"/>
      <c r="CB758" s="270"/>
      <c r="CC758" s="270"/>
      <c r="CD758" s="270"/>
      <c r="CE758" s="270"/>
    </row>
    <row r="759" spans="1:83" ht="12.65" customHeight="1">
      <c r="A759" s="206" t="str">
        <f>RIGHT($C$83,3)&amp;"*"&amp;RIGHT($C$82,4)&amp;"*"&amp;AB$55&amp;"*"&amp;"A"</f>
        <v>165*2020*7170*A</v>
      </c>
      <c r="B759" s="269"/>
      <c r="C759" s="271">
        <f>ROUND(AB60,2)</f>
        <v>1.79</v>
      </c>
      <c r="D759" s="269">
        <f>ROUND(AB61,0)</f>
        <v>209249</v>
      </c>
      <c r="E759" s="269">
        <f>ROUND(AB62,0)</f>
        <v>73631</v>
      </c>
      <c r="F759" s="269">
        <f>ROUND(AB63,0)</f>
        <v>0</v>
      </c>
      <c r="G759" s="269">
        <f>ROUND(AB64,0)</f>
        <v>425069</v>
      </c>
      <c r="H759" s="269">
        <f>ROUND(AB65,0)</f>
        <v>0</v>
      </c>
      <c r="I759" s="269">
        <f>ROUND(AB66,0)</f>
        <v>109436</v>
      </c>
      <c r="J759" s="269">
        <f>ROUND(AB67,0)</f>
        <v>3568</v>
      </c>
      <c r="K759" s="269">
        <f>ROUND(AB68,0)</f>
        <v>14229</v>
      </c>
      <c r="L759" s="269">
        <f>ROUND(AB69,0)</f>
        <v>16354</v>
      </c>
      <c r="M759" s="269">
        <f>ROUND(AB70,0)</f>
        <v>410420</v>
      </c>
      <c r="N759" s="269">
        <f>ROUND(AB75,0)</f>
        <v>2735535</v>
      </c>
      <c r="O759" s="269">
        <f>ROUND(AB73,0)</f>
        <v>1029668</v>
      </c>
      <c r="P759" s="269">
        <f>IF(AB76&gt;0,ROUND(AB76,0),0)</f>
        <v>302</v>
      </c>
      <c r="Q759" s="269">
        <f>IF(AB77&gt;0,ROUND(AB77,0),0)</f>
        <v>0</v>
      </c>
      <c r="R759" s="269">
        <f>IF(AB78&gt;0,ROUND(AB78,0),0)</f>
        <v>302</v>
      </c>
      <c r="S759" s="269">
        <f>IF(AB79&gt;0,ROUND(AB79,0),0)</f>
        <v>0</v>
      </c>
      <c r="T759" s="271">
        <f>IF(AB80&gt;0,ROUND(AB80,2),0)</f>
        <v>1.79</v>
      </c>
      <c r="U759" s="269"/>
      <c r="V759" s="270"/>
      <c r="W759" s="269"/>
      <c r="X759" s="269"/>
      <c r="Y759" s="269">
        <f t="shared" si="21"/>
        <v>381252</v>
      </c>
      <c r="Z759" s="270"/>
      <c r="AA759" s="270"/>
      <c r="AB759" s="270"/>
      <c r="AC759" s="270"/>
      <c r="AD759" s="270"/>
      <c r="AE759" s="270"/>
      <c r="AF759" s="270"/>
      <c r="AG759" s="270"/>
      <c r="AH759" s="270"/>
      <c r="AI759" s="270"/>
      <c r="AJ759" s="270"/>
      <c r="AK759" s="270"/>
      <c r="AL759" s="270"/>
      <c r="AM759" s="270"/>
      <c r="AN759" s="270"/>
      <c r="AO759" s="270"/>
      <c r="AP759" s="270"/>
      <c r="AQ759" s="270"/>
      <c r="AR759" s="270"/>
      <c r="AS759" s="270"/>
      <c r="AT759" s="270"/>
      <c r="AU759" s="270"/>
      <c r="AV759" s="270"/>
      <c r="AW759" s="270"/>
      <c r="AX759" s="270"/>
      <c r="AY759" s="270"/>
      <c r="AZ759" s="270"/>
      <c r="BA759" s="270"/>
      <c r="BB759" s="270"/>
      <c r="BC759" s="270"/>
      <c r="BD759" s="270"/>
      <c r="BE759" s="270"/>
      <c r="BF759" s="270"/>
      <c r="BG759" s="270"/>
      <c r="BH759" s="270"/>
      <c r="BI759" s="270"/>
      <c r="BJ759" s="270"/>
      <c r="BK759" s="270"/>
      <c r="BL759" s="270"/>
      <c r="BM759" s="270"/>
      <c r="BN759" s="270"/>
      <c r="BO759" s="270"/>
      <c r="BP759" s="270"/>
      <c r="BQ759" s="270"/>
      <c r="BR759" s="270"/>
      <c r="BS759" s="270"/>
      <c r="BT759" s="270"/>
      <c r="BU759" s="270"/>
      <c r="BV759" s="270"/>
      <c r="BW759" s="270"/>
      <c r="BX759" s="270"/>
      <c r="BY759" s="270"/>
      <c r="BZ759" s="270"/>
      <c r="CA759" s="270"/>
      <c r="CB759" s="270"/>
      <c r="CC759" s="270"/>
      <c r="CD759" s="270"/>
      <c r="CE759" s="270"/>
    </row>
    <row r="760" spans="1:83" ht="12.65" customHeight="1">
      <c r="A760" s="206" t="str">
        <f>RIGHT($C$83,3)&amp;"*"&amp;RIGHT($C$82,4)&amp;"*"&amp;AC$55&amp;"*"&amp;"A"</f>
        <v>165*2020*7180*A</v>
      </c>
      <c r="B760" s="269">
        <f>ROUND(AC59,0)</f>
        <v>0</v>
      </c>
      <c r="C760" s="271">
        <f>ROUND(AC60,2)</f>
        <v>0.23</v>
      </c>
      <c r="D760" s="269">
        <f>ROUND(AC61,0)</f>
        <v>24880</v>
      </c>
      <c r="E760" s="269">
        <f>ROUND(AC62,0)</f>
        <v>8755</v>
      </c>
      <c r="F760" s="269">
        <f>ROUND(AC63,0)</f>
        <v>0</v>
      </c>
      <c r="G760" s="269">
        <f>ROUND(AC64,0)</f>
        <v>19611</v>
      </c>
      <c r="H760" s="269">
        <f>ROUND(AC65,0)</f>
        <v>228</v>
      </c>
      <c r="I760" s="269">
        <f>ROUND(AC66,0)</f>
        <v>0</v>
      </c>
      <c r="J760" s="269">
        <f>ROUND(AC67,0)</f>
        <v>0</v>
      </c>
      <c r="K760" s="269">
        <f>ROUND(AC68,0)</f>
        <v>5031</v>
      </c>
      <c r="L760" s="269">
        <f>ROUND(AC69,0)</f>
        <v>1755</v>
      </c>
      <c r="M760" s="269">
        <f>ROUND(AC70,0)</f>
        <v>0</v>
      </c>
      <c r="N760" s="269">
        <f>ROUND(AC75,0)</f>
        <v>334639</v>
      </c>
      <c r="O760" s="269">
        <f>ROUND(AC73,0)</f>
        <v>183119</v>
      </c>
      <c r="P760" s="269">
        <f>IF(AC76&gt;0,ROUND(AC76,0),0)</f>
        <v>0</v>
      </c>
      <c r="Q760" s="269">
        <f>IF(AC77&gt;0,ROUND(AC77,0),0)</f>
        <v>0</v>
      </c>
      <c r="R760" s="269">
        <f>IF(AC78&gt;0,ROUND(AC78,0),0)</f>
        <v>0</v>
      </c>
      <c r="S760" s="269">
        <f>IF(AC79&gt;0,ROUND(AC79,0),0)</f>
        <v>0</v>
      </c>
      <c r="T760" s="271">
        <f>IF(AC80&gt;0,ROUND(AC80,2),0)</f>
        <v>0.23</v>
      </c>
      <c r="U760" s="269"/>
      <c r="V760" s="270"/>
      <c r="W760" s="269"/>
      <c r="X760" s="269"/>
      <c r="Y760" s="269">
        <f t="shared" si="21"/>
        <v>42804</v>
      </c>
      <c r="Z760" s="270"/>
      <c r="AA760" s="270"/>
      <c r="AB760" s="270"/>
      <c r="AC760" s="270"/>
      <c r="AD760" s="270"/>
      <c r="AE760" s="270"/>
      <c r="AF760" s="270"/>
      <c r="AG760" s="270"/>
      <c r="AH760" s="270"/>
      <c r="AI760" s="270"/>
      <c r="AJ760" s="270"/>
      <c r="AK760" s="270"/>
      <c r="AL760" s="270"/>
      <c r="AM760" s="270"/>
      <c r="AN760" s="270"/>
      <c r="AO760" s="270"/>
      <c r="AP760" s="270"/>
      <c r="AQ760" s="270"/>
      <c r="AR760" s="270"/>
      <c r="AS760" s="270"/>
      <c r="AT760" s="270"/>
      <c r="AU760" s="270"/>
      <c r="AV760" s="270"/>
      <c r="AW760" s="270"/>
      <c r="AX760" s="270"/>
      <c r="AY760" s="270"/>
      <c r="AZ760" s="270"/>
      <c r="BA760" s="270"/>
      <c r="BB760" s="270"/>
      <c r="BC760" s="270"/>
      <c r="BD760" s="270"/>
      <c r="BE760" s="270"/>
      <c r="BF760" s="270"/>
      <c r="BG760" s="270"/>
      <c r="BH760" s="270"/>
      <c r="BI760" s="270"/>
      <c r="BJ760" s="270"/>
      <c r="BK760" s="270"/>
      <c r="BL760" s="270"/>
      <c r="BM760" s="270"/>
      <c r="BN760" s="270"/>
      <c r="BO760" s="270"/>
      <c r="BP760" s="270"/>
      <c r="BQ760" s="270"/>
      <c r="BR760" s="270"/>
      <c r="BS760" s="270"/>
      <c r="BT760" s="270"/>
      <c r="BU760" s="270"/>
      <c r="BV760" s="270"/>
      <c r="BW760" s="270"/>
      <c r="BX760" s="270"/>
      <c r="BY760" s="270"/>
      <c r="BZ760" s="270"/>
      <c r="CA760" s="270"/>
      <c r="CB760" s="270"/>
      <c r="CC760" s="270"/>
      <c r="CD760" s="270"/>
      <c r="CE760" s="270"/>
    </row>
    <row r="761" spans="1:83" ht="12.65" customHeight="1">
      <c r="A761" s="206" t="str">
        <f>RIGHT($C$83,3)&amp;"*"&amp;RIGHT($C$82,4)&amp;"*"&amp;AD$55&amp;"*"&amp;"A"</f>
        <v>165*2020*7190*A</v>
      </c>
      <c r="B761" s="269">
        <f>ROUND(AD59,0)</f>
        <v>0</v>
      </c>
      <c r="C761" s="271">
        <f>ROUND(AD60,2)</f>
        <v>0</v>
      </c>
      <c r="D761" s="269">
        <f>ROUND(AD61,0)</f>
        <v>0</v>
      </c>
      <c r="E761" s="269">
        <f>ROUND(AD62,0)</f>
        <v>0</v>
      </c>
      <c r="F761" s="269">
        <f>ROUND(AD63,0)</f>
        <v>0</v>
      </c>
      <c r="G761" s="269">
        <f>ROUND(AD64,0)</f>
        <v>0</v>
      </c>
      <c r="H761" s="269">
        <f>ROUND(AD65,0)</f>
        <v>0</v>
      </c>
      <c r="I761" s="269">
        <f>ROUND(AD66,0)</f>
        <v>0</v>
      </c>
      <c r="J761" s="269">
        <f>ROUND(AD67,0)</f>
        <v>0</v>
      </c>
      <c r="K761" s="269">
        <f>ROUND(AD68,0)</f>
        <v>0</v>
      </c>
      <c r="L761" s="269">
        <f>ROUND(AD69,0)</f>
        <v>0</v>
      </c>
      <c r="M761" s="269">
        <f>ROUND(AD70,0)</f>
        <v>0</v>
      </c>
      <c r="N761" s="269">
        <f>ROUND(AD75,0)</f>
        <v>0</v>
      </c>
      <c r="O761" s="269">
        <f>ROUND(AD73,0)</f>
        <v>0</v>
      </c>
      <c r="P761" s="269">
        <f>IF(AD76&gt;0,ROUND(AD76,0),0)</f>
        <v>0</v>
      </c>
      <c r="Q761" s="269">
        <f>IF(AD77&gt;0,ROUND(AD77,0),0)</f>
        <v>0</v>
      </c>
      <c r="R761" s="269">
        <f>IF(AD78&gt;0,ROUND(AD78,0),0)</f>
        <v>0</v>
      </c>
      <c r="S761" s="269">
        <f>IF(AD79&gt;0,ROUND(AD79,0),0)</f>
        <v>0</v>
      </c>
      <c r="T761" s="271">
        <f>IF(AD80&gt;0,ROUND(AD80,2),0)</f>
        <v>0</v>
      </c>
      <c r="U761" s="269"/>
      <c r="V761" s="270"/>
      <c r="W761" s="269"/>
      <c r="X761" s="269"/>
      <c r="Y761" s="269">
        <f t="shared" si="21"/>
        <v>0</v>
      </c>
      <c r="Z761" s="270"/>
      <c r="AA761" s="270"/>
      <c r="AB761" s="270"/>
      <c r="AC761" s="270"/>
      <c r="AD761" s="270"/>
      <c r="AE761" s="270"/>
      <c r="AF761" s="270"/>
      <c r="AG761" s="270"/>
      <c r="AH761" s="270"/>
      <c r="AI761" s="270"/>
      <c r="AJ761" s="270"/>
      <c r="AK761" s="270"/>
      <c r="AL761" s="270"/>
      <c r="AM761" s="270"/>
      <c r="AN761" s="270"/>
      <c r="AO761" s="270"/>
      <c r="AP761" s="270"/>
      <c r="AQ761" s="270"/>
      <c r="AR761" s="270"/>
      <c r="AS761" s="270"/>
      <c r="AT761" s="270"/>
      <c r="AU761" s="270"/>
      <c r="AV761" s="270"/>
      <c r="AW761" s="270"/>
      <c r="AX761" s="270"/>
      <c r="AY761" s="270"/>
      <c r="AZ761" s="270"/>
      <c r="BA761" s="270"/>
      <c r="BB761" s="270"/>
      <c r="BC761" s="270"/>
      <c r="BD761" s="270"/>
      <c r="BE761" s="270"/>
      <c r="BF761" s="270"/>
      <c r="BG761" s="270"/>
      <c r="BH761" s="270"/>
      <c r="BI761" s="270"/>
      <c r="BJ761" s="270"/>
      <c r="BK761" s="270"/>
      <c r="BL761" s="270"/>
      <c r="BM761" s="270"/>
      <c r="BN761" s="270"/>
      <c r="BO761" s="270"/>
      <c r="BP761" s="270"/>
      <c r="BQ761" s="270"/>
      <c r="BR761" s="270"/>
      <c r="BS761" s="270"/>
      <c r="BT761" s="270"/>
      <c r="BU761" s="270"/>
      <c r="BV761" s="270"/>
      <c r="BW761" s="270"/>
      <c r="BX761" s="270"/>
      <c r="BY761" s="270"/>
      <c r="BZ761" s="270"/>
      <c r="CA761" s="270"/>
      <c r="CB761" s="270"/>
      <c r="CC761" s="270"/>
      <c r="CD761" s="270"/>
      <c r="CE761" s="270"/>
    </row>
    <row r="762" spans="1:83" ht="12.65" customHeight="1">
      <c r="A762" s="206" t="str">
        <f>RIGHT($C$83,3)&amp;"*"&amp;RIGHT($C$82,4)&amp;"*"&amp;AE$55&amp;"*"&amp;"A"</f>
        <v>165*2020*7200*A</v>
      </c>
      <c r="B762" s="269">
        <f>ROUND(AE59,0)</f>
        <v>0</v>
      </c>
      <c r="C762" s="271">
        <f>ROUND(AE60,2)</f>
        <v>7.23</v>
      </c>
      <c r="D762" s="269">
        <f>ROUND(AE61,0)</f>
        <v>635371</v>
      </c>
      <c r="E762" s="269">
        <f>ROUND(AE62,0)</f>
        <v>223575</v>
      </c>
      <c r="F762" s="269">
        <f>ROUND(AE63,0)</f>
        <v>0</v>
      </c>
      <c r="G762" s="269">
        <f>ROUND(AE64,0)</f>
        <v>22119</v>
      </c>
      <c r="H762" s="269">
        <f>ROUND(AE65,0)</f>
        <v>1110</v>
      </c>
      <c r="I762" s="269">
        <f>ROUND(AE66,0)</f>
        <v>1581</v>
      </c>
      <c r="J762" s="269">
        <f>ROUND(AE67,0)</f>
        <v>10220</v>
      </c>
      <c r="K762" s="269">
        <f>ROUND(AE68,0)</f>
        <v>1370</v>
      </c>
      <c r="L762" s="269">
        <f>ROUND(AE69,0)</f>
        <v>10554</v>
      </c>
      <c r="M762" s="269">
        <f>ROUND(AE70,0)</f>
        <v>0</v>
      </c>
      <c r="N762" s="269">
        <f>ROUND(AE75,0)</f>
        <v>1286783</v>
      </c>
      <c r="O762" s="269">
        <f>ROUND(AE73,0)</f>
        <v>363709</v>
      </c>
      <c r="P762" s="269">
        <f>IF(AE76&gt;0,ROUND(AE76,0),0)</f>
        <v>1656</v>
      </c>
      <c r="Q762" s="269">
        <f>IF(AE77&gt;0,ROUND(AE77,0),0)</f>
        <v>0</v>
      </c>
      <c r="R762" s="269">
        <f>IF(AE78&gt;0,ROUND(AE78,0),0)</f>
        <v>1656</v>
      </c>
      <c r="S762" s="269">
        <f>IF(AE79&gt;0,ROUND(AE79,0),0)</f>
        <v>0</v>
      </c>
      <c r="T762" s="271">
        <f>IF(AE80&gt;0,ROUND(AE80,2),0)</f>
        <v>7.23</v>
      </c>
      <c r="U762" s="269"/>
      <c r="V762" s="270"/>
      <c r="W762" s="269"/>
      <c r="X762" s="269"/>
      <c r="Y762" s="269">
        <f t="shared" si="21"/>
        <v>584926</v>
      </c>
      <c r="Z762" s="270"/>
      <c r="AA762" s="270"/>
      <c r="AB762" s="270"/>
      <c r="AC762" s="270"/>
      <c r="AD762" s="270"/>
      <c r="AE762" s="270"/>
      <c r="AF762" s="270"/>
      <c r="AG762" s="270"/>
      <c r="AH762" s="270"/>
      <c r="AI762" s="270"/>
      <c r="AJ762" s="270"/>
      <c r="AK762" s="270"/>
      <c r="AL762" s="270"/>
      <c r="AM762" s="270"/>
      <c r="AN762" s="270"/>
      <c r="AO762" s="270"/>
      <c r="AP762" s="270"/>
      <c r="AQ762" s="270"/>
      <c r="AR762" s="270"/>
      <c r="AS762" s="270"/>
      <c r="AT762" s="270"/>
      <c r="AU762" s="270"/>
      <c r="AV762" s="270"/>
      <c r="AW762" s="270"/>
      <c r="AX762" s="270"/>
      <c r="AY762" s="270"/>
      <c r="AZ762" s="270"/>
      <c r="BA762" s="270"/>
      <c r="BB762" s="270"/>
      <c r="BC762" s="270"/>
      <c r="BD762" s="270"/>
      <c r="BE762" s="270"/>
      <c r="BF762" s="270"/>
      <c r="BG762" s="270"/>
      <c r="BH762" s="270"/>
      <c r="BI762" s="270"/>
      <c r="BJ762" s="270"/>
      <c r="BK762" s="270"/>
      <c r="BL762" s="270"/>
      <c r="BM762" s="270"/>
      <c r="BN762" s="270"/>
      <c r="BO762" s="270"/>
      <c r="BP762" s="270"/>
      <c r="BQ762" s="270"/>
      <c r="BR762" s="270"/>
      <c r="BS762" s="270"/>
      <c r="BT762" s="270"/>
      <c r="BU762" s="270"/>
      <c r="BV762" s="270"/>
      <c r="BW762" s="270"/>
      <c r="BX762" s="270"/>
      <c r="BY762" s="270"/>
      <c r="BZ762" s="270"/>
      <c r="CA762" s="270"/>
      <c r="CB762" s="270"/>
      <c r="CC762" s="270"/>
      <c r="CD762" s="270"/>
      <c r="CE762" s="270"/>
    </row>
    <row r="763" spans="1:83" ht="12.65" customHeight="1">
      <c r="A763" s="206" t="str">
        <f>RIGHT($C$83,3)&amp;"*"&amp;RIGHT($C$82,4)&amp;"*"&amp;AF$55&amp;"*"&amp;"A"</f>
        <v>165*2020*7220*A</v>
      </c>
      <c r="B763" s="269">
        <f>ROUND(AF59,0)</f>
        <v>0</v>
      </c>
      <c r="C763" s="271">
        <f>ROUND(AF60,2)</f>
        <v>0</v>
      </c>
      <c r="D763" s="269">
        <f>ROUND(AF61,0)</f>
        <v>0</v>
      </c>
      <c r="E763" s="269">
        <f>ROUND(AF62,0)</f>
        <v>0</v>
      </c>
      <c r="F763" s="269">
        <f>ROUND(AF63,0)</f>
        <v>0</v>
      </c>
      <c r="G763" s="269">
        <f>ROUND(AF64,0)</f>
        <v>0</v>
      </c>
      <c r="H763" s="269">
        <f>ROUND(AF65,0)</f>
        <v>0</v>
      </c>
      <c r="I763" s="269">
        <f>ROUND(AF66,0)</f>
        <v>0</v>
      </c>
      <c r="J763" s="269">
        <f>ROUND(AF67,0)</f>
        <v>0</v>
      </c>
      <c r="K763" s="269">
        <f>ROUND(AF68,0)</f>
        <v>0</v>
      </c>
      <c r="L763" s="269">
        <f>ROUND(AF69,0)</f>
        <v>0</v>
      </c>
      <c r="M763" s="269">
        <f>ROUND(AF70,0)</f>
        <v>0</v>
      </c>
      <c r="N763" s="269">
        <f>ROUND(AF75,0)</f>
        <v>0</v>
      </c>
      <c r="O763" s="269">
        <f>ROUND(AF73,0)</f>
        <v>0</v>
      </c>
      <c r="P763" s="269">
        <f>IF(AF76&gt;0,ROUND(AF76,0),0)</f>
        <v>0</v>
      </c>
      <c r="Q763" s="269">
        <f>IF(AF77&gt;0,ROUND(AF77,0),0)</f>
        <v>0</v>
      </c>
      <c r="R763" s="269">
        <f>IF(AF78&gt;0,ROUND(AF78,0),0)</f>
        <v>0</v>
      </c>
      <c r="S763" s="269">
        <f>IF(AF79&gt;0,ROUND(AF79,0),0)</f>
        <v>0</v>
      </c>
      <c r="T763" s="271">
        <f>IF(AF80&gt;0,ROUND(AF80,2),0)</f>
        <v>0</v>
      </c>
      <c r="U763" s="269"/>
      <c r="V763" s="270"/>
      <c r="W763" s="269"/>
      <c r="X763" s="269"/>
      <c r="Y763" s="269">
        <f t="shared" si="21"/>
        <v>0</v>
      </c>
      <c r="Z763" s="270"/>
      <c r="AA763" s="270"/>
      <c r="AB763" s="270"/>
      <c r="AC763" s="270"/>
      <c r="AD763" s="270"/>
      <c r="AE763" s="270"/>
      <c r="AF763" s="270"/>
      <c r="AG763" s="270"/>
      <c r="AH763" s="270"/>
      <c r="AI763" s="270"/>
      <c r="AJ763" s="270"/>
      <c r="AK763" s="270"/>
      <c r="AL763" s="270"/>
      <c r="AM763" s="270"/>
      <c r="AN763" s="270"/>
      <c r="AO763" s="270"/>
      <c r="AP763" s="270"/>
      <c r="AQ763" s="270"/>
      <c r="AR763" s="270"/>
      <c r="AS763" s="270"/>
      <c r="AT763" s="270"/>
      <c r="AU763" s="270"/>
      <c r="AV763" s="270"/>
      <c r="AW763" s="270"/>
      <c r="AX763" s="270"/>
      <c r="AY763" s="270"/>
      <c r="AZ763" s="270"/>
      <c r="BA763" s="270"/>
      <c r="BB763" s="270"/>
      <c r="BC763" s="270"/>
      <c r="BD763" s="270"/>
      <c r="BE763" s="270"/>
      <c r="BF763" s="270"/>
      <c r="BG763" s="270"/>
      <c r="BH763" s="270"/>
      <c r="BI763" s="270"/>
      <c r="BJ763" s="270"/>
      <c r="BK763" s="270"/>
      <c r="BL763" s="270"/>
      <c r="BM763" s="270"/>
      <c r="BN763" s="270"/>
      <c r="BO763" s="270"/>
      <c r="BP763" s="270"/>
      <c r="BQ763" s="270"/>
      <c r="BR763" s="270"/>
      <c r="BS763" s="270"/>
      <c r="BT763" s="270"/>
      <c r="BU763" s="270"/>
      <c r="BV763" s="270"/>
      <c r="BW763" s="270"/>
      <c r="BX763" s="270"/>
      <c r="BY763" s="270"/>
      <c r="BZ763" s="270"/>
      <c r="CA763" s="270"/>
      <c r="CB763" s="270"/>
      <c r="CC763" s="270"/>
      <c r="CD763" s="270"/>
      <c r="CE763" s="270"/>
    </row>
    <row r="764" spans="1:83" ht="12.65" customHeight="1">
      <c r="A764" s="206" t="str">
        <f>RIGHT($C$83,3)&amp;"*"&amp;RIGHT($C$82,4)&amp;"*"&amp;AG$55&amp;"*"&amp;"A"</f>
        <v>165*2020*7230*A</v>
      </c>
      <c r="B764" s="269">
        <f>ROUND(AG59,0)</f>
        <v>0</v>
      </c>
      <c r="C764" s="271">
        <f>ROUND(AG60,2)</f>
        <v>10.97</v>
      </c>
      <c r="D764" s="269">
        <f>ROUND(AG61,0)</f>
        <v>1625952</v>
      </c>
      <c r="E764" s="269">
        <f>ROUND(AG62,0)</f>
        <v>572142</v>
      </c>
      <c r="F764" s="269">
        <f>ROUND(AG63,0)</f>
        <v>278402</v>
      </c>
      <c r="G764" s="269">
        <f>ROUND(AG64,0)</f>
        <v>44852</v>
      </c>
      <c r="H764" s="269">
        <f>ROUND(AG65,0)</f>
        <v>1069</v>
      </c>
      <c r="I764" s="269">
        <f>ROUND(AG66,0)</f>
        <v>41728</v>
      </c>
      <c r="J764" s="269">
        <f>ROUND(AG67,0)</f>
        <v>41070</v>
      </c>
      <c r="K764" s="269">
        <f>ROUND(AG68,0)</f>
        <v>13908</v>
      </c>
      <c r="L764" s="269">
        <f>ROUND(AG69,0)</f>
        <v>95461</v>
      </c>
      <c r="M764" s="269">
        <f>ROUND(AG70,0)</f>
        <v>0</v>
      </c>
      <c r="N764" s="269">
        <f>ROUND(AG75,0)</f>
        <v>7220948</v>
      </c>
      <c r="O764" s="269">
        <f>ROUND(AG73,0)</f>
        <v>96467</v>
      </c>
      <c r="P764" s="269">
        <f>IF(AG76&gt;0,ROUND(AG76,0),0)</f>
        <v>2082</v>
      </c>
      <c r="Q764" s="269">
        <f>IF(AG77&gt;0,ROUND(AG77,0),0)</f>
        <v>0</v>
      </c>
      <c r="R764" s="269">
        <f>IF(AG78&gt;0,ROUND(AG78,0),0)</f>
        <v>2082</v>
      </c>
      <c r="S764" s="269">
        <f>IF(AG79&gt;0,ROUND(AG79,0),0)</f>
        <v>10125</v>
      </c>
      <c r="T764" s="271">
        <f>IF(AG80&gt;0,ROUND(AG80,2),0)</f>
        <v>10.97</v>
      </c>
      <c r="U764" s="269"/>
      <c r="V764" s="270"/>
      <c r="W764" s="269"/>
      <c r="X764" s="269"/>
      <c r="Y764" s="269">
        <f t="shared" si="21"/>
        <v>1618819</v>
      </c>
      <c r="Z764" s="270"/>
      <c r="AA764" s="270"/>
      <c r="AB764" s="270"/>
      <c r="AC764" s="270"/>
      <c r="AD764" s="270"/>
      <c r="AE764" s="270"/>
      <c r="AF764" s="270"/>
      <c r="AG764" s="270"/>
      <c r="AH764" s="270"/>
      <c r="AI764" s="270"/>
      <c r="AJ764" s="270"/>
      <c r="AK764" s="270"/>
      <c r="AL764" s="270"/>
      <c r="AM764" s="270"/>
      <c r="AN764" s="270"/>
      <c r="AO764" s="270"/>
      <c r="AP764" s="270"/>
      <c r="AQ764" s="270"/>
      <c r="AR764" s="270"/>
      <c r="AS764" s="270"/>
      <c r="AT764" s="270"/>
      <c r="AU764" s="270"/>
      <c r="AV764" s="270"/>
      <c r="AW764" s="270"/>
      <c r="AX764" s="270"/>
      <c r="AY764" s="270"/>
      <c r="AZ764" s="270"/>
      <c r="BA764" s="270"/>
      <c r="BB764" s="270"/>
      <c r="BC764" s="270"/>
      <c r="BD764" s="270"/>
      <c r="BE764" s="270"/>
      <c r="BF764" s="270"/>
      <c r="BG764" s="270"/>
      <c r="BH764" s="270"/>
      <c r="BI764" s="270"/>
      <c r="BJ764" s="270"/>
      <c r="BK764" s="270"/>
      <c r="BL764" s="270"/>
      <c r="BM764" s="270"/>
      <c r="BN764" s="270"/>
      <c r="BO764" s="270"/>
      <c r="BP764" s="270"/>
      <c r="BQ764" s="270"/>
      <c r="BR764" s="270"/>
      <c r="BS764" s="270"/>
      <c r="BT764" s="270"/>
      <c r="BU764" s="270"/>
      <c r="BV764" s="270"/>
      <c r="BW764" s="270"/>
      <c r="BX764" s="270"/>
      <c r="BY764" s="270"/>
      <c r="BZ764" s="270"/>
      <c r="CA764" s="270"/>
      <c r="CB764" s="270"/>
      <c r="CC764" s="270"/>
      <c r="CD764" s="270"/>
      <c r="CE764" s="270"/>
    </row>
    <row r="765" spans="1:83" ht="12.65" customHeight="1">
      <c r="A765" s="206" t="str">
        <f>RIGHT($C$83,3)&amp;"*"&amp;RIGHT($C$82,4)&amp;"*"&amp;AH$55&amp;"*"&amp;"A"</f>
        <v>165*2020*7240*A</v>
      </c>
      <c r="B765" s="269">
        <f>ROUND(AH59,0)</f>
        <v>0</v>
      </c>
      <c r="C765" s="271">
        <f>ROUND(AH60,2)</f>
        <v>22.81</v>
      </c>
      <c r="D765" s="269">
        <f>ROUND(AH61,0)</f>
        <v>482232</v>
      </c>
      <c r="E765" s="269">
        <f>ROUND(AH62,0)</f>
        <v>169688</v>
      </c>
      <c r="F765" s="269">
        <f>ROUND(AH63,0)</f>
        <v>0</v>
      </c>
      <c r="G765" s="269">
        <f>ROUND(AH64,0)</f>
        <v>34647</v>
      </c>
      <c r="H765" s="269">
        <f>ROUND(AH65,0)</f>
        <v>7405</v>
      </c>
      <c r="I765" s="269">
        <f>ROUND(AH66,0)</f>
        <v>85539</v>
      </c>
      <c r="J765" s="269">
        <f>ROUND(AH67,0)</f>
        <v>24173</v>
      </c>
      <c r="K765" s="269">
        <f>ROUND(AH68,0)</f>
        <v>4550</v>
      </c>
      <c r="L765" s="269">
        <f>ROUND(AH69,0)</f>
        <v>47660</v>
      </c>
      <c r="M765" s="269">
        <f>ROUND(AH70,0)</f>
        <v>80729</v>
      </c>
      <c r="N765" s="269">
        <f>ROUND(AH75,0)</f>
        <v>1978363</v>
      </c>
      <c r="O765" s="269">
        <f>ROUND(AH73,0)</f>
        <v>0</v>
      </c>
      <c r="P765" s="269">
        <f>IF(AH76&gt;0,ROUND(AH76,0),0)</f>
        <v>2050</v>
      </c>
      <c r="Q765" s="269">
        <f>IF(AH77&gt;0,ROUND(AH77,0),0)</f>
        <v>0</v>
      </c>
      <c r="R765" s="269">
        <f>IF(AH78&gt;0,ROUND(AH78,0),0)</f>
        <v>2050</v>
      </c>
      <c r="S765" s="269">
        <f>IF(AH79&gt;0,ROUND(AH79,0),0)</f>
        <v>4955</v>
      </c>
      <c r="T765" s="271">
        <f>IF(AH80&gt;0,ROUND(AH80,2),0)</f>
        <v>0</v>
      </c>
      <c r="U765" s="269"/>
      <c r="V765" s="270"/>
      <c r="W765" s="269"/>
      <c r="X765" s="269"/>
      <c r="Y765" s="269">
        <f t="shared" si="21"/>
        <v>660760</v>
      </c>
      <c r="Z765" s="270"/>
      <c r="AA765" s="270"/>
      <c r="AB765" s="270"/>
      <c r="AC765" s="270"/>
      <c r="AD765" s="270"/>
      <c r="AE765" s="270"/>
      <c r="AF765" s="270"/>
      <c r="AG765" s="270"/>
      <c r="AH765" s="270"/>
      <c r="AI765" s="270"/>
      <c r="AJ765" s="270"/>
      <c r="AK765" s="270"/>
      <c r="AL765" s="270"/>
      <c r="AM765" s="270"/>
      <c r="AN765" s="270"/>
      <c r="AO765" s="270"/>
      <c r="AP765" s="270"/>
      <c r="AQ765" s="270"/>
      <c r="AR765" s="270"/>
      <c r="AS765" s="270"/>
      <c r="AT765" s="270"/>
      <c r="AU765" s="270"/>
      <c r="AV765" s="270"/>
      <c r="AW765" s="270"/>
      <c r="AX765" s="270"/>
      <c r="AY765" s="270"/>
      <c r="AZ765" s="270"/>
      <c r="BA765" s="270"/>
      <c r="BB765" s="270"/>
      <c r="BC765" s="270"/>
      <c r="BD765" s="270"/>
      <c r="BE765" s="270"/>
      <c r="BF765" s="270"/>
      <c r="BG765" s="270"/>
      <c r="BH765" s="270"/>
      <c r="BI765" s="270"/>
      <c r="BJ765" s="270"/>
      <c r="BK765" s="270"/>
      <c r="BL765" s="270"/>
      <c r="BM765" s="270"/>
      <c r="BN765" s="270"/>
      <c r="BO765" s="270"/>
      <c r="BP765" s="270"/>
      <c r="BQ765" s="270"/>
      <c r="BR765" s="270"/>
      <c r="BS765" s="270"/>
      <c r="BT765" s="270"/>
      <c r="BU765" s="270"/>
      <c r="BV765" s="270"/>
      <c r="BW765" s="270"/>
      <c r="BX765" s="270"/>
      <c r="BY765" s="270"/>
      <c r="BZ765" s="270"/>
      <c r="CA765" s="270"/>
      <c r="CB765" s="270"/>
      <c r="CC765" s="270"/>
      <c r="CD765" s="270"/>
      <c r="CE765" s="270"/>
    </row>
    <row r="766" spans="1:83" ht="12.65" customHeight="1">
      <c r="A766" s="206" t="str">
        <f>RIGHT($C$83,3)&amp;"*"&amp;RIGHT($C$82,4)&amp;"*"&amp;AI$55&amp;"*"&amp;"A"</f>
        <v>165*2020*7250*A</v>
      </c>
      <c r="B766" s="269">
        <f>ROUND(AI59,0)</f>
        <v>0</v>
      </c>
      <c r="C766" s="271">
        <f>ROUND(AI60,2)</f>
        <v>0</v>
      </c>
      <c r="D766" s="269">
        <f>ROUND(AI61,0)</f>
        <v>0</v>
      </c>
      <c r="E766" s="269">
        <f>ROUND(AI62,0)</f>
        <v>0</v>
      </c>
      <c r="F766" s="269">
        <f>ROUND(AI63,0)</f>
        <v>0</v>
      </c>
      <c r="G766" s="269">
        <f>ROUND(AI64,0)</f>
        <v>0</v>
      </c>
      <c r="H766" s="269">
        <f>ROUND(AI65,0)</f>
        <v>0</v>
      </c>
      <c r="I766" s="269">
        <f>ROUND(AI66,0)</f>
        <v>0</v>
      </c>
      <c r="J766" s="269">
        <f>ROUND(AI67,0)</f>
        <v>0</v>
      </c>
      <c r="K766" s="269">
        <f>ROUND(AI68,0)</f>
        <v>0</v>
      </c>
      <c r="L766" s="269">
        <f>ROUND(AI69,0)</f>
        <v>0</v>
      </c>
      <c r="M766" s="269">
        <f>ROUND(AI70,0)</f>
        <v>0</v>
      </c>
      <c r="N766" s="269">
        <f>ROUND(AI75,0)</f>
        <v>0</v>
      </c>
      <c r="O766" s="269">
        <f>ROUND(AI73,0)</f>
        <v>0</v>
      </c>
      <c r="P766" s="269">
        <f>IF(AI76&gt;0,ROUND(AI76,0),0)</f>
        <v>0</v>
      </c>
      <c r="Q766" s="269">
        <f>IF(AI77&gt;0,ROUND(AI77,0),0)</f>
        <v>0</v>
      </c>
      <c r="R766" s="269">
        <f>IF(AI78&gt;0,ROUND(AI78,0),0)</f>
        <v>0</v>
      </c>
      <c r="S766" s="269">
        <f>IF(AI79&gt;0,ROUND(AI79,0),0)</f>
        <v>0</v>
      </c>
      <c r="T766" s="271">
        <f>IF(AI80&gt;0,ROUND(AI80,2),0)</f>
        <v>0</v>
      </c>
      <c r="U766" s="269"/>
      <c r="V766" s="270"/>
      <c r="W766" s="269"/>
      <c r="X766" s="269"/>
      <c r="Y766" s="269">
        <f t="shared" si="21"/>
        <v>0</v>
      </c>
      <c r="Z766" s="270"/>
      <c r="AA766" s="270"/>
      <c r="AB766" s="270"/>
      <c r="AC766" s="270"/>
      <c r="AD766" s="270"/>
      <c r="AE766" s="270"/>
      <c r="AF766" s="270"/>
      <c r="AG766" s="270"/>
      <c r="AH766" s="270"/>
      <c r="AI766" s="270"/>
      <c r="AJ766" s="270"/>
      <c r="AK766" s="270"/>
      <c r="AL766" s="270"/>
      <c r="AM766" s="270"/>
      <c r="AN766" s="270"/>
      <c r="AO766" s="270"/>
      <c r="AP766" s="270"/>
      <c r="AQ766" s="270"/>
      <c r="AR766" s="270"/>
      <c r="AS766" s="270"/>
      <c r="AT766" s="270"/>
      <c r="AU766" s="270"/>
      <c r="AV766" s="270"/>
      <c r="AW766" s="270"/>
      <c r="AX766" s="270"/>
      <c r="AY766" s="270"/>
      <c r="AZ766" s="270"/>
      <c r="BA766" s="270"/>
      <c r="BB766" s="270"/>
      <c r="BC766" s="270"/>
      <c r="BD766" s="270"/>
      <c r="BE766" s="270"/>
      <c r="BF766" s="270"/>
      <c r="BG766" s="270"/>
      <c r="BH766" s="270"/>
      <c r="BI766" s="270"/>
      <c r="BJ766" s="270"/>
      <c r="BK766" s="270"/>
      <c r="BL766" s="270"/>
      <c r="BM766" s="270"/>
      <c r="BN766" s="270"/>
      <c r="BO766" s="270"/>
      <c r="BP766" s="270"/>
      <c r="BQ766" s="270"/>
      <c r="BR766" s="270"/>
      <c r="BS766" s="270"/>
      <c r="BT766" s="270"/>
      <c r="BU766" s="270"/>
      <c r="BV766" s="270"/>
      <c r="BW766" s="270"/>
      <c r="BX766" s="270"/>
      <c r="BY766" s="270"/>
      <c r="BZ766" s="270"/>
      <c r="CA766" s="270"/>
      <c r="CB766" s="270"/>
      <c r="CC766" s="270"/>
      <c r="CD766" s="270"/>
      <c r="CE766" s="270"/>
    </row>
    <row r="767" spans="1:83" ht="12.65" customHeight="1">
      <c r="A767" s="206" t="str">
        <f>RIGHT($C$83,3)&amp;"*"&amp;RIGHT($C$82,4)&amp;"*"&amp;AJ$55&amp;"*"&amp;"A"</f>
        <v>165*2020*7260*A</v>
      </c>
      <c r="B767" s="269">
        <f>ROUND(AJ59,0)</f>
        <v>0</v>
      </c>
      <c r="C767" s="271">
        <f>ROUND(AJ60,2)</f>
        <v>23.79</v>
      </c>
      <c r="D767" s="269">
        <f>ROUND(AJ61,0)</f>
        <v>1410979</v>
      </c>
      <c r="E767" s="269">
        <f>ROUND(AJ62,0)</f>
        <v>496497</v>
      </c>
      <c r="F767" s="269">
        <f>ROUND(AJ63,0)</f>
        <v>0</v>
      </c>
      <c r="G767" s="269">
        <f>ROUND(AJ64,0)</f>
        <v>47801</v>
      </c>
      <c r="H767" s="269">
        <f>ROUND(AJ65,0)</f>
        <v>24246</v>
      </c>
      <c r="I767" s="269">
        <f>ROUND(AJ66,0)</f>
        <v>196046</v>
      </c>
      <c r="J767" s="269">
        <f>ROUND(AJ67,0)</f>
        <v>28131</v>
      </c>
      <c r="K767" s="269">
        <f>ROUND(AJ68,0)</f>
        <v>178210</v>
      </c>
      <c r="L767" s="269">
        <f>ROUND(AJ69,0)</f>
        <v>78685</v>
      </c>
      <c r="M767" s="269">
        <f>ROUND(AJ70,0)</f>
        <v>0</v>
      </c>
      <c r="N767" s="269">
        <f>ROUND(AJ75,0)</f>
        <v>1362858</v>
      </c>
      <c r="O767" s="269">
        <f>ROUND(AJ73,0)</f>
        <v>0</v>
      </c>
      <c r="P767" s="269">
        <f>IF(AJ76&gt;0,ROUND(AJ76,0),0)</f>
        <v>1520</v>
      </c>
      <c r="Q767" s="269">
        <f>IF(AJ77&gt;0,ROUND(AJ77,0),0)</f>
        <v>0</v>
      </c>
      <c r="R767" s="269">
        <f>IF(AJ78&gt;0,ROUND(AJ78,0),0)</f>
        <v>1520</v>
      </c>
      <c r="S767" s="269">
        <f>IF(AJ79&gt;0,ROUND(AJ79,0),0)</f>
        <v>0</v>
      </c>
      <c r="T767" s="271">
        <f>IF(AJ80&gt;0,ROUND(AJ80,2),0)</f>
        <v>0</v>
      </c>
      <c r="U767" s="269"/>
      <c r="V767" s="270"/>
      <c r="W767" s="269"/>
      <c r="X767" s="269"/>
      <c r="Y767" s="269">
        <f t="shared" si="21"/>
        <v>896407</v>
      </c>
      <c r="Z767" s="270"/>
      <c r="AA767" s="270"/>
      <c r="AB767" s="270"/>
      <c r="AC767" s="270"/>
      <c r="AD767" s="270"/>
      <c r="AE767" s="270"/>
      <c r="AF767" s="270"/>
      <c r="AG767" s="270"/>
      <c r="AH767" s="270"/>
      <c r="AI767" s="270"/>
      <c r="AJ767" s="270"/>
      <c r="AK767" s="270"/>
      <c r="AL767" s="270"/>
      <c r="AM767" s="270"/>
      <c r="AN767" s="270"/>
      <c r="AO767" s="270"/>
      <c r="AP767" s="270"/>
      <c r="AQ767" s="270"/>
      <c r="AR767" s="270"/>
      <c r="AS767" s="270"/>
      <c r="AT767" s="270"/>
      <c r="AU767" s="270"/>
      <c r="AV767" s="270"/>
      <c r="AW767" s="270"/>
      <c r="AX767" s="270"/>
      <c r="AY767" s="270"/>
      <c r="AZ767" s="270"/>
      <c r="BA767" s="270"/>
      <c r="BB767" s="270"/>
      <c r="BC767" s="270"/>
      <c r="BD767" s="270"/>
      <c r="BE767" s="270"/>
      <c r="BF767" s="270"/>
      <c r="BG767" s="270"/>
      <c r="BH767" s="270"/>
      <c r="BI767" s="270"/>
      <c r="BJ767" s="270"/>
      <c r="BK767" s="270"/>
      <c r="BL767" s="270"/>
      <c r="BM767" s="270"/>
      <c r="BN767" s="270"/>
      <c r="BO767" s="270"/>
      <c r="BP767" s="270"/>
      <c r="BQ767" s="270"/>
      <c r="BR767" s="270"/>
      <c r="BS767" s="270"/>
      <c r="BT767" s="270"/>
      <c r="BU767" s="270"/>
      <c r="BV767" s="270"/>
      <c r="BW767" s="270"/>
      <c r="BX767" s="270"/>
      <c r="BY767" s="270"/>
      <c r="BZ767" s="270"/>
      <c r="CA767" s="270"/>
      <c r="CB767" s="270"/>
      <c r="CC767" s="270"/>
      <c r="CD767" s="270"/>
      <c r="CE767" s="270"/>
    </row>
    <row r="768" spans="1:83" ht="12.65" customHeight="1">
      <c r="A768" s="206" t="str">
        <f>RIGHT($C$83,3)&amp;"*"&amp;RIGHT($C$82,4)&amp;"*"&amp;AK$55&amp;"*"&amp;"A"</f>
        <v>165*2020*7310*A</v>
      </c>
      <c r="B768" s="269">
        <f>ROUND(AK59,0)</f>
        <v>0</v>
      </c>
      <c r="C768" s="271">
        <f>ROUND(AK60,2)</f>
        <v>0</v>
      </c>
      <c r="D768" s="269">
        <f>ROUND(AK61,0)</f>
        <v>0</v>
      </c>
      <c r="E768" s="269">
        <f>ROUND(AK62,0)</f>
        <v>0</v>
      </c>
      <c r="F768" s="269">
        <f>ROUND(AK63,0)</f>
        <v>0</v>
      </c>
      <c r="G768" s="269">
        <f>ROUND(AK64,0)</f>
        <v>78</v>
      </c>
      <c r="H768" s="269">
        <f>ROUND(AK65,0)</f>
        <v>0</v>
      </c>
      <c r="I768" s="269">
        <f>ROUND(AK66,0)</f>
        <v>0</v>
      </c>
      <c r="J768" s="269">
        <f>ROUND(AK67,0)</f>
        <v>0</v>
      </c>
      <c r="K768" s="269">
        <f>ROUND(AK68,0)</f>
        <v>0</v>
      </c>
      <c r="L768" s="269">
        <f>ROUND(AK69,0)</f>
        <v>0</v>
      </c>
      <c r="M768" s="269">
        <f>ROUND(AK70,0)</f>
        <v>0</v>
      </c>
      <c r="N768" s="269">
        <f>ROUND(AK75,0)</f>
        <v>0</v>
      </c>
      <c r="O768" s="269">
        <f>ROUND(AK73,0)</f>
        <v>0</v>
      </c>
      <c r="P768" s="269">
        <f>IF(AK76&gt;0,ROUND(AK76,0),0)</f>
        <v>0</v>
      </c>
      <c r="Q768" s="269">
        <f>IF(AK77&gt;0,ROUND(AK77,0),0)</f>
        <v>0</v>
      </c>
      <c r="R768" s="269">
        <f>IF(AK78&gt;0,ROUND(AK78,0),0)</f>
        <v>0</v>
      </c>
      <c r="S768" s="269">
        <f>IF(AK79&gt;0,ROUND(AK79,0),0)</f>
        <v>0</v>
      </c>
      <c r="T768" s="271">
        <f>IF(AK80&gt;0,ROUND(AK80,2),0)</f>
        <v>0</v>
      </c>
      <c r="U768" s="269"/>
      <c r="V768" s="270"/>
      <c r="W768" s="269"/>
      <c r="X768" s="269"/>
      <c r="Y768" s="269">
        <f t="shared" si="21"/>
        <v>18</v>
      </c>
      <c r="Z768" s="270"/>
      <c r="AA768" s="270"/>
      <c r="AB768" s="270"/>
      <c r="AC768" s="270"/>
      <c r="AD768" s="270"/>
      <c r="AE768" s="270"/>
      <c r="AF768" s="270"/>
      <c r="AG768" s="270"/>
      <c r="AH768" s="270"/>
      <c r="AI768" s="270"/>
      <c r="AJ768" s="270"/>
      <c r="AK768" s="270"/>
      <c r="AL768" s="270"/>
      <c r="AM768" s="270"/>
      <c r="AN768" s="270"/>
      <c r="AO768" s="270"/>
      <c r="AP768" s="270"/>
      <c r="AQ768" s="270"/>
      <c r="AR768" s="270"/>
      <c r="AS768" s="270"/>
      <c r="AT768" s="270"/>
      <c r="AU768" s="270"/>
      <c r="AV768" s="270"/>
      <c r="AW768" s="270"/>
      <c r="AX768" s="270"/>
      <c r="AY768" s="270"/>
      <c r="AZ768" s="270"/>
      <c r="BA768" s="270"/>
      <c r="BB768" s="270"/>
      <c r="BC768" s="270"/>
      <c r="BD768" s="270"/>
      <c r="BE768" s="270"/>
      <c r="BF768" s="270"/>
      <c r="BG768" s="270"/>
      <c r="BH768" s="270"/>
      <c r="BI768" s="270"/>
      <c r="BJ768" s="270"/>
      <c r="BK768" s="270"/>
      <c r="BL768" s="270"/>
      <c r="BM768" s="270"/>
      <c r="BN768" s="270"/>
      <c r="BO768" s="270"/>
      <c r="BP768" s="270"/>
      <c r="BQ768" s="270"/>
      <c r="BR768" s="270"/>
      <c r="BS768" s="270"/>
      <c r="BT768" s="270"/>
      <c r="BU768" s="270"/>
      <c r="BV768" s="270"/>
      <c r="BW768" s="270"/>
      <c r="BX768" s="270"/>
      <c r="BY768" s="270"/>
      <c r="BZ768" s="270"/>
      <c r="CA768" s="270"/>
      <c r="CB768" s="270"/>
      <c r="CC768" s="270"/>
      <c r="CD768" s="270"/>
      <c r="CE768" s="270"/>
    </row>
    <row r="769" spans="1:83" ht="12.65" customHeight="1">
      <c r="A769" s="206" t="str">
        <f>RIGHT($C$83,3)&amp;"*"&amp;RIGHT($C$82,4)&amp;"*"&amp;AL$55&amp;"*"&amp;"A"</f>
        <v>165*2020*7320*A</v>
      </c>
      <c r="B769" s="269">
        <f>ROUND(AL59,0)</f>
        <v>0</v>
      </c>
      <c r="C769" s="271">
        <f>ROUND(AL60,2)</f>
        <v>0</v>
      </c>
      <c r="D769" s="269">
        <f>ROUND(AL61,0)</f>
        <v>0</v>
      </c>
      <c r="E769" s="269">
        <f>ROUND(AL62,0)</f>
        <v>0</v>
      </c>
      <c r="F769" s="269">
        <f>ROUND(AL63,0)</f>
        <v>0</v>
      </c>
      <c r="G769" s="269">
        <f>ROUND(AL64,0)</f>
        <v>0</v>
      </c>
      <c r="H769" s="269">
        <f>ROUND(AL65,0)</f>
        <v>0</v>
      </c>
      <c r="I769" s="269">
        <f>ROUND(AL66,0)</f>
        <v>0</v>
      </c>
      <c r="J769" s="269">
        <f>ROUND(AL67,0)</f>
        <v>0</v>
      </c>
      <c r="K769" s="269">
        <f>ROUND(AL68,0)</f>
        <v>0</v>
      </c>
      <c r="L769" s="269">
        <f>ROUND(AL69,0)</f>
        <v>0</v>
      </c>
      <c r="M769" s="269">
        <f>ROUND(AL70,0)</f>
        <v>0</v>
      </c>
      <c r="N769" s="269">
        <f>ROUND(AL75,0)</f>
        <v>0</v>
      </c>
      <c r="O769" s="269">
        <f>ROUND(AL73,0)</f>
        <v>0</v>
      </c>
      <c r="P769" s="269">
        <f>IF(AL76&gt;0,ROUND(AL76,0),0)</f>
        <v>0</v>
      </c>
      <c r="Q769" s="269">
        <f>IF(AL77&gt;0,ROUND(AL77,0),0)</f>
        <v>0</v>
      </c>
      <c r="R769" s="269">
        <f>IF(AL78&gt;0,ROUND(AL78,0),0)</f>
        <v>0</v>
      </c>
      <c r="S769" s="269">
        <f>IF(AL79&gt;0,ROUND(AL79,0),0)</f>
        <v>0</v>
      </c>
      <c r="T769" s="271">
        <f>IF(AL80&gt;0,ROUND(AL80,2),0)</f>
        <v>0</v>
      </c>
      <c r="U769" s="269"/>
      <c r="V769" s="270"/>
      <c r="W769" s="269"/>
      <c r="X769" s="269"/>
      <c r="Y769" s="269">
        <f t="shared" si="21"/>
        <v>0</v>
      </c>
      <c r="Z769" s="270"/>
      <c r="AA769" s="270"/>
      <c r="AB769" s="270"/>
      <c r="AC769" s="270"/>
      <c r="AD769" s="270"/>
      <c r="AE769" s="270"/>
      <c r="AF769" s="270"/>
      <c r="AG769" s="270"/>
      <c r="AH769" s="270"/>
      <c r="AI769" s="270"/>
      <c r="AJ769" s="270"/>
      <c r="AK769" s="270"/>
      <c r="AL769" s="270"/>
      <c r="AM769" s="270"/>
      <c r="AN769" s="270"/>
      <c r="AO769" s="270"/>
      <c r="AP769" s="270"/>
      <c r="AQ769" s="270"/>
      <c r="AR769" s="270"/>
      <c r="AS769" s="270"/>
      <c r="AT769" s="270"/>
      <c r="AU769" s="270"/>
      <c r="AV769" s="270"/>
      <c r="AW769" s="270"/>
      <c r="AX769" s="270"/>
      <c r="AY769" s="270"/>
      <c r="AZ769" s="270"/>
      <c r="BA769" s="270"/>
      <c r="BB769" s="270"/>
      <c r="BC769" s="270"/>
      <c r="BD769" s="270"/>
      <c r="BE769" s="270"/>
      <c r="BF769" s="270"/>
      <c r="BG769" s="270"/>
      <c r="BH769" s="270"/>
      <c r="BI769" s="270"/>
      <c r="BJ769" s="270"/>
      <c r="BK769" s="270"/>
      <c r="BL769" s="270"/>
      <c r="BM769" s="270"/>
      <c r="BN769" s="270"/>
      <c r="BO769" s="270"/>
      <c r="BP769" s="270"/>
      <c r="BQ769" s="270"/>
      <c r="BR769" s="270"/>
      <c r="BS769" s="270"/>
      <c r="BT769" s="270"/>
      <c r="BU769" s="270"/>
      <c r="BV769" s="270"/>
      <c r="BW769" s="270"/>
      <c r="BX769" s="270"/>
      <c r="BY769" s="270"/>
      <c r="BZ769" s="270"/>
      <c r="CA769" s="270"/>
      <c r="CB769" s="270"/>
      <c r="CC769" s="270"/>
      <c r="CD769" s="270"/>
      <c r="CE769" s="270"/>
    </row>
    <row r="770" spans="1:83" ht="12.65" customHeight="1">
      <c r="A770" s="206" t="str">
        <f>RIGHT($C$83,3)&amp;"*"&amp;RIGHT($C$82,4)&amp;"*"&amp;AM$55&amp;"*"&amp;"A"</f>
        <v>165*2020*7330*A</v>
      </c>
      <c r="B770" s="269">
        <f>ROUND(AM59,0)</f>
        <v>0</v>
      </c>
      <c r="C770" s="271">
        <f>ROUND(AM60,2)</f>
        <v>0</v>
      </c>
      <c r="D770" s="269">
        <f>ROUND(AM61,0)</f>
        <v>0</v>
      </c>
      <c r="E770" s="269">
        <f>ROUND(AM62,0)</f>
        <v>0</v>
      </c>
      <c r="F770" s="269">
        <f>ROUND(AM63,0)</f>
        <v>0</v>
      </c>
      <c r="G770" s="269">
        <f>ROUND(AM64,0)</f>
        <v>0</v>
      </c>
      <c r="H770" s="269">
        <f>ROUND(AM65,0)</f>
        <v>0</v>
      </c>
      <c r="I770" s="269">
        <f>ROUND(AM66,0)</f>
        <v>0</v>
      </c>
      <c r="J770" s="269">
        <f>ROUND(AM67,0)</f>
        <v>0</v>
      </c>
      <c r="K770" s="269">
        <f>ROUND(AM68,0)</f>
        <v>0</v>
      </c>
      <c r="L770" s="269">
        <f>ROUND(AM69,0)</f>
        <v>0</v>
      </c>
      <c r="M770" s="269">
        <f>ROUND(AM70,0)</f>
        <v>0</v>
      </c>
      <c r="N770" s="269">
        <f>ROUND(AM75,0)</f>
        <v>0</v>
      </c>
      <c r="O770" s="269">
        <f>ROUND(AM73,0)</f>
        <v>0</v>
      </c>
      <c r="P770" s="269">
        <f>IF(AM76&gt;0,ROUND(AM76,0),0)</f>
        <v>0</v>
      </c>
      <c r="Q770" s="269">
        <f>IF(AM77&gt;0,ROUND(AM77,0),0)</f>
        <v>0</v>
      </c>
      <c r="R770" s="269">
        <f>IF(AM78&gt;0,ROUND(AM78,0),0)</f>
        <v>0</v>
      </c>
      <c r="S770" s="269">
        <f>IF(AM79&gt;0,ROUND(AM79,0),0)</f>
        <v>0</v>
      </c>
      <c r="T770" s="271">
        <f>IF(AM80&gt;0,ROUND(AM80,2),0)</f>
        <v>0</v>
      </c>
      <c r="U770" s="269"/>
      <c r="V770" s="270"/>
      <c r="W770" s="269"/>
      <c r="X770" s="269"/>
      <c r="Y770" s="269">
        <f t="shared" si="21"/>
        <v>0</v>
      </c>
      <c r="Z770" s="270"/>
      <c r="AA770" s="270"/>
      <c r="AB770" s="270"/>
      <c r="AC770" s="270"/>
      <c r="AD770" s="270"/>
      <c r="AE770" s="270"/>
      <c r="AF770" s="270"/>
      <c r="AG770" s="270"/>
      <c r="AH770" s="270"/>
      <c r="AI770" s="270"/>
      <c r="AJ770" s="270"/>
      <c r="AK770" s="270"/>
      <c r="AL770" s="270"/>
      <c r="AM770" s="270"/>
      <c r="AN770" s="270"/>
      <c r="AO770" s="270"/>
      <c r="AP770" s="270"/>
      <c r="AQ770" s="270"/>
      <c r="AR770" s="270"/>
      <c r="AS770" s="270"/>
      <c r="AT770" s="270"/>
      <c r="AU770" s="270"/>
      <c r="AV770" s="270"/>
      <c r="AW770" s="270"/>
      <c r="AX770" s="270"/>
      <c r="AY770" s="270"/>
      <c r="AZ770" s="270"/>
      <c r="BA770" s="270"/>
      <c r="BB770" s="270"/>
      <c r="BC770" s="270"/>
      <c r="BD770" s="270"/>
      <c r="BE770" s="270"/>
      <c r="BF770" s="270"/>
      <c r="BG770" s="270"/>
      <c r="BH770" s="270"/>
      <c r="BI770" s="270"/>
      <c r="BJ770" s="270"/>
      <c r="BK770" s="270"/>
      <c r="BL770" s="270"/>
      <c r="BM770" s="270"/>
      <c r="BN770" s="270"/>
      <c r="BO770" s="270"/>
      <c r="BP770" s="270"/>
      <c r="BQ770" s="270"/>
      <c r="BR770" s="270"/>
      <c r="BS770" s="270"/>
      <c r="BT770" s="270"/>
      <c r="BU770" s="270"/>
      <c r="BV770" s="270"/>
      <c r="BW770" s="270"/>
      <c r="BX770" s="270"/>
      <c r="BY770" s="270"/>
      <c r="BZ770" s="270"/>
      <c r="CA770" s="270"/>
      <c r="CB770" s="270"/>
      <c r="CC770" s="270"/>
      <c r="CD770" s="270"/>
      <c r="CE770" s="270"/>
    </row>
    <row r="771" spans="1:83" ht="12.65" customHeight="1">
      <c r="A771" s="206" t="str">
        <f>RIGHT($C$83,3)&amp;"*"&amp;RIGHT($C$82,4)&amp;"*"&amp;AN$55&amp;"*"&amp;"A"</f>
        <v>165*2020*7340*A</v>
      </c>
      <c r="B771" s="269">
        <f>ROUND(AN59,0)</f>
        <v>0</v>
      </c>
      <c r="C771" s="271">
        <f>ROUND(AN60,2)</f>
        <v>0</v>
      </c>
      <c r="D771" s="269">
        <f>ROUND(AN61,0)</f>
        <v>0</v>
      </c>
      <c r="E771" s="269">
        <f>ROUND(AN62,0)</f>
        <v>0</v>
      </c>
      <c r="F771" s="269">
        <f>ROUND(AN63,0)</f>
        <v>0</v>
      </c>
      <c r="G771" s="269">
        <f>ROUND(AN64,0)</f>
        <v>0</v>
      </c>
      <c r="H771" s="269">
        <f>ROUND(AN65,0)</f>
        <v>0</v>
      </c>
      <c r="I771" s="269">
        <f>ROUND(AN66,0)</f>
        <v>0</v>
      </c>
      <c r="J771" s="269">
        <f>ROUND(AN67,0)</f>
        <v>0</v>
      </c>
      <c r="K771" s="269">
        <f>ROUND(AN68,0)</f>
        <v>0</v>
      </c>
      <c r="L771" s="269">
        <f>ROUND(AN69,0)</f>
        <v>0</v>
      </c>
      <c r="M771" s="269">
        <f>ROUND(AN70,0)</f>
        <v>0</v>
      </c>
      <c r="N771" s="269">
        <f>ROUND(AN75,0)</f>
        <v>0</v>
      </c>
      <c r="O771" s="269">
        <f>ROUND(AN73,0)</f>
        <v>0</v>
      </c>
      <c r="P771" s="269">
        <f>IF(AN76&gt;0,ROUND(AN76,0),0)</f>
        <v>0</v>
      </c>
      <c r="Q771" s="269">
        <f>IF(AN77&gt;0,ROUND(AN77,0),0)</f>
        <v>0</v>
      </c>
      <c r="R771" s="269">
        <f>IF(AN78&gt;0,ROUND(AN78,0),0)</f>
        <v>0</v>
      </c>
      <c r="S771" s="269">
        <f>IF(AN79&gt;0,ROUND(AN79,0),0)</f>
        <v>0</v>
      </c>
      <c r="T771" s="271">
        <f>IF(AN80&gt;0,ROUND(AN80,2),0)</f>
        <v>0</v>
      </c>
      <c r="U771" s="269"/>
      <c r="V771" s="270"/>
      <c r="W771" s="269"/>
      <c r="X771" s="269"/>
      <c r="Y771" s="269">
        <f t="shared" si="21"/>
        <v>0</v>
      </c>
      <c r="Z771" s="270"/>
      <c r="AA771" s="270"/>
      <c r="AB771" s="270"/>
      <c r="AC771" s="270"/>
      <c r="AD771" s="270"/>
      <c r="AE771" s="270"/>
      <c r="AF771" s="270"/>
      <c r="AG771" s="270"/>
      <c r="AH771" s="270"/>
      <c r="AI771" s="270"/>
      <c r="AJ771" s="270"/>
      <c r="AK771" s="270"/>
      <c r="AL771" s="270"/>
      <c r="AM771" s="270"/>
      <c r="AN771" s="270"/>
      <c r="AO771" s="270"/>
      <c r="AP771" s="270"/>
      <c r="AQ771" s="270"/>
      <c r="AR771" s="270"/>
      <c r="AS771" s="270"/>
      <c r="AT771" s="270"/>
      <c r="AU771" s="270"/>
      <c r="AV771" s="270"/>
      <c r="AW771" s="270"/>
      <c r="AX771" s="270"/>
      <c r="AY771" s="270"/>
      <c r="AZ771" s="270"/>
      <c r="BA771" s="270"/>
      <c r="BB771" s="270"/>
      <c r="BC771" s="270"/>
      <c r="BD771" s="270"/>
      <c r="BE771" s="270"/>
      <c r="BF771" s="270"/>
      <c r="BG771" s="270"/>
      <c r="BH771" s="270"/>
      <c r="BI771" s="270"/>
      <c r="BJ771" s="270"/>
      <c r="BK771" s="270"/>
      <c r="BL771" s="270"/>
      <c r="BM771" s="270"/>
      <c r="BN771" s="270"/>
      <c r="BO771" s="270"/>
      <c r="BP771" s="270"/>
      <c r="BQ771" s="270"/>
      <c r="BR771" s="270"/>
      <c r="BS771" s="270"/>
      <c r="BT771" s="270"/>
      <c r="BU771" s="270"/>
      <c r="BV771" s="270"/>
      <c r="BW771" s="270"/>
      <c r="BX771" s="270"/>
      <c r="BY771" s="270"/>
      <c r="BZ771" s="270"/>
      <c r="CA771" s="270"/>
      <c r="CB771" s="270"/>
      <c r="CC771" s="270"/>
      <c r="CD771" s="270"/>
      <c r="CE771" s="270"/>
    </row>
    <row r="772" spans="1:83" ht="12.65" customHeight="1">
      <c r="A772" s="206" t="str">
        <f>RIGHT($C$83,3)&amp;"*"&amp;RIGHT($C$82,4)&amp;"*"&amp;AO$55&amp;"*"&amp;"A"</f>
        <v>165*2020*7350*A</v>
      </c>
      <c r="B772" s="269">
        <f>ROUND(AO59,0)</f>
        <v>0</v>
      </c>
      <c r="C772" s="271">
        <f>ROUND(AO60,2)</f>
        <v>0</v>
      </c>
      <c r="D772" s="269">
        <f>ROUND(AO61,0)</f>
        <v>0</v>
      </c>
      <c r="E772" s="269">
        <f>ROUND(AO62,0)</f>
        <v>0</v>
      </c>
      <c r="F772" s="269">
        <f>ROUND(AO63,0)</f>
        <v>0</v>
      </c>
      <c r="G772" s="269">
        <f>ROUND(AO64,0)</f>
        <v>0</v>
      </c>
      <c r="H772" s="269">
        <f>ROUND(AO65,0)</f>
        <v>0</v>
      </c>
      <c r="I772" s="269">
        <f>ROUND(AO66,0)</f>
        <v>0</v>
      </c>
      <c r="J772" s="269">
        <f>ROUND(AO67,0)</f>
        <v>0</v>
      </c>
      <c r="K772" s="269">
        <f>ROUND(AO68,0)</f>
        <v>0</v>
      </c>
      <c r="L772" s="269">
        <f>ROUND(AO69,0)</f>
        <v>0</v>
      </c>
      <c r="M772" s="269">
        <f>ROUND(AO70,0)</f>
        <v>0</v>
      </c>
      <c r="N772" s="269">
        <f>ROUND(AO75,0)</f>
        <v>324833</v>
      </c>
      <c r="O772" s="269">
        <f>ROUND(AO73,0)</f>
        <v>1962</v>
      </c>
      <c r="P772" s="269">
        <f>IF(AO76&gt;0,ROUND(AO76,0),0)</f>
        <v>0</v>
      </c>
      <c r="Q772" s="269">
        <f>IF(AO77&gt;0,ROUND(AO77,0),0)</f>
        <v>0</v>
      </c>
      <c r="R772" s="269">
        <f>IF(AO78&gt;0,ROUND(AO78,0),0)</f>
        <v>0</v>
      </c>
      <c r="S772" s="269">
        <f>IF(AO79&gt;0,ROUND(AO79,0),0)</f>
        <v>0</v>
      </c>
      <c r="T772" s="271">
        <f>IF(AO80&gt;0,ROUND(AO80,2),0)</f>
        <v>0</v>
      </c>
      <c r="U772" s="269"/>
      <c r="V772" s="270"/>
      <c r="W772" s="269"/>
      <c r="X772" s="269"/>
      <c r="Y772" s="269">
        <f t="shared" si="21"/>
        <v>27197</v>
      </c>
      <c r="Z772" s="270"/>
      <c r="AA772" s="270"/>
      <c r="AB772" s="270"/>
      <c r="AC772" s="270"/>
      <c r="AD772" s="270"/>
      <c r="AE772" s="270"/>
      <c r="AF772" s="270"/>
      <c r="AG772" s="270"/>
      <c r="AH772" s="270"/>
      <c r="AI772" s="270"/>
      <c r="AJ772" s="270"/>
      <c r="AK772" s="270"/>
      <c r="AL772" s="270"/>
      <c r="AM772" s="270"/>
      <c r="AN772" s="270"/>
      <c r="AO772" s="270"/>
      <c r="AP772" s="270"/>
      <c r="AQ772" s="270"/>
      <c r="AR772" s="270"/>
      <c r="AS772" s="270"/>
      <c r="AT772" s="270"/>
      <c r="AU772" s="270"/>
      <c r="AV772" s="270"/>
      <c r="AW772" s="270"/>
      <c r="AX772" s="270"/>
      <c r="AY772" s="270"/>
      <c r="AZ772" s="270"/>
      <c r="BA772" s="270"/>
      <c r="BB772" s="270"/>
      <c r="BC772" s="270"/>
      <c r="BD772" s="270"/>
      <c r="BE772" s="270"/>
      <c r="BF772" s="270"/>
      <c r="BG772" s="270"/>
      <c r="BH772" s="270"/>
      <c r="BI772" s="270"/>
      <c r="BJ772" s="270"/>
      <c r="BK772" s="270"/>
      <c r="BL772" s="270"/>
      <c r="BM772" s="270"/>
      <c r="BN772" s="270"/>
      <c r="BO772" s="270"/>
      <c r="BP772" s="270"/>
      <c r="BQ772" s="270"/>
      <c r="BR772" s="270"/>
      <c r="BS772" s="270"/>
      <c r="BT772" s="270"/>
      <c r="BU772" s="270"/>
      <c r="BV772" s="270"/>
      <c r="BW772" s="270"/>
      <c r="BX772" s="270"/>
      <c r="BY772" s="270"/>
      <c r="BZ772" s="270"/>
      <c r="CA772" s="270"/>
      <c r="CB772" s="270"/>
      <c r="CC772" s="270"/>
      <c r="CD772" s="270"/>
      <c r="CE772" s="270"/>
    </row>
    <row r="773" spans="1:83" ht="12.65" customHeight="1">
      <c r="A773" s="206" t="str">
        <f>RIGHT($C$83,3)&amp;"*"&amp;RIGHT($C$82,4)&amp;"*"&amp;AP$55&amp;"*"&amp;"A"</f>
        <v>165*2020*7380*A</v>
      </c>
      <c r="B773" s="269">
        <f>ROUND(AP59,0)</f>
        <v>0</v>
      </c>
      <c r="C773" s="271">
        <f>ROUND(AP60,2)</f>
        <v>0</v>
      </c>
      <c r="D773" s="269">
        <f>ROUND(AP61,0)</f>
        <v>0</v>
      </c>
      <c r="E773" s="269">
        <f>ROUND(AP62,0)</f>
        <v>0</v>
      </c>
      <c r="F773" s="269">
        <f>ROUND(AP63,0)</f>
        <v>0</v>
      </c>
      <c r="G773" s="269">
        <f>ROUND(AP64,0)</f>
        <v>0</v>
      </c>
      <c r="H773" s="269">
        <f>ROUND(AP65,0)</f>
        <v>0</v>
      </c>
      <c r="I773" s="269">
        <f>ROUND(AP66,0)</f>
        <v>0</v>
      </c>
      <c r="J773" s="269">
        <f>ROUND(AP67,0)</f>
        <v>0</v>
      </c>
      <c r="K773" s="269">
        <f>ROUND(AP68,0)</f>
        <v>0</v>
      </c>
      <c r="L773" s="269">
        <f>ROUND(AP69,0)</f>
        <v>0</v>
      </c>
      <c r="M773" s="269">
        <f>ROUND(AP70,0)</f>
        <v>0</v>
      </c>
      <c r="N773" s="269">
        <f>ROUND(AP75,0)</f>
        <v>0</v>
      </c>
      <c r="O773" s="269">
        <f>ROUND(AP73,0)</f>
        <v>0</v>
      </c>
      <c r="P773" s="269">
        <f>IF(AP76&gt;0,ROUND(AP76,0),0)</f>
        <v>0</v>
      </c>
      <c r="Q773" s="269">
        <f>IF(AP77&gt;0,ROUND(AP77,0),0)</f>
        <v>0</v>
      </c>
      <c r="R773" s="269">
        <f>IF(AP78&gt;0,ROUND(AP78,0),0)</f>
        <v>0</v>
      </c>
      <c r="S773" s="269">
        <f>IF(AP79&gt;0,ROUND(AP79,0),0)</f>
        <v>0</v>
      </c>
      <c r="T773" s="271">
        <f>IF(AP80&gt;0,ROUND(AP80,2),0)</f>
        <v>0</v>
      </c>
      <c r="U773" s="269"/>
      <c r="V773" s="270"/>
      <c r="W773" s="269"/>
      <c r="X773" s="269"/>
      <c r="Y773" s="269">
        <f t="shared" si="21"/>
        <v>0</v>
      </c>
      <c r="Z773" s="270"/>
      <c r="AA773" s="270"/>
      <c r="AB773" s="270"/>
      <c r="AC773" s="270"/>
      <c r="AD773" s="270"/>
      <c r="AE773" s="270"/>
      <c r="AF773" s="270"/>
      <c r="AG773" s="270"/>
      <c r="AH773" s="270"/>
      <c r="AI773" s="270"/>
      <c r="AJ773" s="270"/>
      <c r="AK773" s="270"/>
      <c r="AL773" s="270"/>
      <c r="AM773" s="270"/>
      <c r="AN773" s="270"/>
      <c r="AO773" s="270"/>
      <c r="AP773" s="270"/>
      <c r="AQ773" s="270"/>
      <c r="AR773" s="270"/>
      <c r="AS773" s="270"/>
      <c r="AT773" s="270"/>
      <c r="AU773" s="270"/>
      <c r="AV773" s="270"/>
      <c r="AW773" s="270"/>
      <c r="AX773" s="270"/>
      <c r="AY773" s="270"/>
      <c r="AZ773" s="270"/>
      <c r="BA773" s="270"/>
      <c r="BB773" s="270"/>
      <c r="BC773" s="270"/>
      <c r="BD773" s="270"/>
      <c r="BE773" s="270"/>
      <c r="BF773" s="270"/>
      <c r="BG773" s="270"/>
      <c r="BH773" s="270"/>
      <c r="BI773" s="270"/>
      <c r="BJ773" s="270"/>
      <c r="BK773" s="270"/>
      <c r="BL773" s="270"/>
      <c r="BM773" s="270"/>
      <c r="BN773" s="270"/>
      <c r="BO773" s="270"/>
      <c r="BP773" s="270"/>
      <c r="BQ773" s="270"/>
      <c r="BR773" s="270"/>
      <c r="BS773" s="270"/>
      <c r="BT773" s="270"/>
      <c r="BU773" s="270"/>
      <c r="BV773" s="270"/>
      <c r="BW773" s="270"/>
      <c r="BX773" s="270"/>
      <c r="BY773" s="270"/>
      <c r="BZ773" s="270"/>
      <c r="CA773" s="270"/>
      <c r="CB773" s="270"/>
      <c r="CC773" s="270"/>
      <c r="CD773" s="270"/>
      <c r="CE773" s="270"/>
    </row>
    <row r="774" spans="1:83" ht="12.65" customHeight="1">
      <c r="A774" s="206" t="str">
        <f>RIGHT($C$83,3)&amp;"*"&amp;RIGHT($C$82,4)&amp;"*"&amp;AQ$55&amp;"*"&amp;"A"</f>
        <v>165*2020*7390*A</v>
      </c>
      <c r="B774" s="269">
        <f>ROUND(AQ59,0)</f>
        <v>0</v>
      </c>
      <c r="C774" s="271">
        <f>ROUND(AQ60,2)</f>
        <v>0</v>
      </c>
      <c r="D774" s="269">
        <f>ROUND(AQ61,0)</f>
        <v>0</v>
      </c>
      <c r="E774" s="269">
        <f>ROUND(AQ62,0)</f>
        <v>0</v>
      </c>
      <c r="F774" s="269">
        <f>ROUND(AQ63,0)</f>
        <v>0</v>
      </c>
      <c r="G774" s="269">
        <f>ROUND(AQ64,0)</f>
        <v>0</v>
      </c>
      <c r="H774" s="269">
        <f>ROUND(AQ65,0)</f>
        <v>0</v>
      </c>
      <c r="I774" s="269">
        <f>ROUND(AQ66,0)</f>
        <v>0</v>
      </c>
      <c r="J774" s="269">
        <f>ROUND(AQ67,0)</f>
        <v>0</v>
      </c>
      <c r="K774" s="269">
        <f>ROUND(AQ68,0)</f>
        <v>0</v>
      </c>
      <c r="L774" s="269">
        <f>ROUND(AQ69,0)</f>
        <v>0</v>
      </c>
      <c r="M774" s="269">
        <f>ROUND(AQ70,0)</f>
        <v>0</v>
      </c>
      <c r="N774" s="269">
        <f>ROUND(AQ75,0)</f>
        <v>0</v>
      </c>
      <c r="O774" s="269">
        <f>ROUND(AQ73,0)</f>
        <v>0</v>
      </c>
      <c r="P774" s="269">
        <f>IF(AQ76&gt;0,ROUND(AQ76,0),0)</f>
        <v>0</v>
      </c>
      <c r="Q774" s="269">
        <f>IF(AQ77&gt;0,ROUND(AQ77,0),0)</f>
        <v>0</v>
      </c>
      <c r="R774" s="269">
        <f>IF(AQ78&gt;0,ROUND(AQ78,0),0)</f>
        <v>0</v>
      </c>
      <c r="S774" s="269">
        <f>IF(AQ79&gt;0,ROUND(AQ79,0),0)</f>
        <v>0</v>
      </c>
      <c r="T774" s="271">
        <f>IF(AQ80&gt;0,ROUND(AQ80,2),0)</f>
        <v>0</v>
      </c>
      <c r="U774" s="269"/>
      <c r="V774" s="270"/>
      <c r="W774" s="269"/>
      <c r="X774" s="269"/>
      <c r="Y774" s="269">
        <f t="shared" si="21"/>
        <v>0</v>
      </c>
      <c r="Z774" s="270"/>
      <c r="AA774" s="270"/>
      <c r="AB774" s="270"/>
      <c r="AC774" s="270"/>
      <c r="AD774" s="270"/>
      <c r="AE774" s="270"/>
      <c r="AF774" s="270"/>
      <c r="AG774" s="270"/>
      <c r="AH774" s="270"/>
      <c r="AI774" s="270"/>
      <c r="AJ774" s="270"/>
      <c r="AK774" s="270"/>
      <c r="AL774" s="270"/>
      <c r="AM774" s="270"/>
      <c r="AN774" s="270"/>
      <c r="AO774" s="270"/>
      <c r="AP774" s="270"/>
      <c r="AQ774" s="270"/>
      <c r="AR774" s="270"/>
      <c r="AS774" s="270"/>
      <c r="AT774" s="270"/>
      <c r="AU774" s="270"/>
      <c r="AV774" s="270"/>
      <c r="AW774" s="270"/>
      <c r="AX774" s="270"/>
      <c r="AY774" s="270"/>
      <c r="AZ774" s="270"/>
      <c r="BA774" s="270"/>
      <c r="BB774" s="270"/>
      <c r="BC774" s="270"/>
      <c r="BD774" s="270"/>
      <c r="BE774" s="270"/>
      <c r="BF774" s="270"/>
      <c r="BG774" s="270"/>
      <c r="BH774" s="270"/>
      <c r="BI774" s="270"/>
      <c r="BJ774" s="270"/>
      <c r="BK774" s="270"/>
      <c r="BL774" s="270"/>
      <c r="BM774" s="270"/>
      <c r="BN774" s="270"/>
      <c r="BO774" s="270"/>
      <c r="BP774" s="270"/>
      <c r="BQ774" s="270"/>
      <c r="BR774" s="270"/>
      <c r="BS774" s="270"/>
      <c r="BT774" s="270"/>
      <c r="BU774" s="270"/>
      <c r="BV774" s="270"/>
      <c r="BW774" s="270"/>
      <c r="BX774" s="270"/>
      <c r="BY774" s="270"/>
      <c r="BZ774" s="270"/>
      <c r="CA774" s="270"/>
      <c r="CB774" s="270"/>
      <c r="CC774" s="270"/>
      <c r="CD774" s="270"/>
      <c r="CE774" s="270"/>
    </row>
    <row r="775" spans="1:83" ht="12.65" customHeight="1">
      <c r="A775" s="206" t="str">
        <f>RIGHT($C$83,3)&amp;"*"&amp;RIGHT($C$82,4)&amp;"*"&amp;AR$55&amp;"*"&amp;"A"</f>
        <v>165*2020*7400*A</v>
      </c>
      <c r="B775" s="269">
        <f>ROUND(AR59,0)</f>
        <v>0</v>
      </c>
      <c r="C775" s="271">
        <f>ROUND(AR60,2)</f>
        <v>0</v>
      </c>
      <c r="D775" s="269">
        <f>ROUND(AR61,0)</f>
        <v>0</v>
      </c>
      <c r="E775" s="269">
        <f>ROUND(AR62,0)</f>
        <v>0</v>
      </c>
      <c r="F775" s="269">
        <f>ROUND(AR63,0)</f>
        <v>0</v>
      </c>
      <c r="G775" s="269">
        <f>ROUND(AR64,0)</f>
        <v>0</v>
      </c>
      <c r="H775" s="269">
        <f>ROUND(AR65,0)</f>
        <v>0</v>
      </c>
      <c r="I775" s="269">
        <f>ROUND(AR66,0)</f>
        <v>0</v>
      </c>
      <c r="J775" s="269">
        <f>ROUND(AR67,0)</f>
        <v>0</v>
      </c>
      <c r="K775" s="269">
        <f>ROUND(AR68,0)</f>
        <v>0</v>
      </c>
      <c r="L775" s="269">
        <f>ROUND(AR69,0)</f>
        <v>37</v>
      </c>
      <c r="M775" s="269">
        <f>ROUND(AR70,0)</f>
        <v>0</v>
      </c>
      <c r="N775" s="269">
        <f>ROUND(AR75,0)</f>
        <v>0</v>
      </c>
      <c r="O775" s="269">
        <f>ROUND(AR73,0)</f>
        <v>0</v>
      </c>
      <c r="P775" s="269">
        <f>IF(AR76&gt;0,ROUND(AR76,0),0)</f>
        <v>0</v>
      </c>
      <c r="Q775" s="269">
        <f>IF(AR77&gt;0,ROUND(AR77,0),0)</f>
        <v>0</v>
      </c>
      <c r="R775" s="269">
        <f>IF(AR78&gt;0,ROUND(AR78,0),0)</f>
        <v>0</v>
      </c>
      <c r="S775" s="269">
        <f>IF(AR79&gt;0,ROUND(AR79,0),0)</f>
        <v>0</v>
      </c>
      <c r="T775" s="271">
        <f>IF(AR80&gt;0,ROUND(AR80,2),0)</f>
        <v>0</v>
      </c>
      <c r="U775" s="269"/>
      <c r="V775" s="270"/>
      <c r="W775" s="269"/>
      <c r="X775" s="269"/>
      <c r="Y775" s="269">
        <f t="shared" si="21"/>
        <v>8</v>
      </c>
      <c r="Z775" s="270"/>
      <c r="AA775" s="270"/>
      <c r="AB775" s="270"/>
      <c r="AC775" s="270"/>
      <c r="AD775" s="270"/>
      <c r="AE775" s="270"/>
      <c r="AF775" s="270"/>
      <c r="AG775" s="270"/>
      <c r="AH775" s="270"/>
      <c r="AI775" s="270"/>
      <c r="AJ775" s="270"/>
      <c r="AK775" s="270"/>
      <c r="AL775" s="270"/>
      <c r="AM775" s="270"/>
      <c r="AN775" s="270"/>
      <c r="AO775" s="270"/>
      <c r="AP775" s="270"/>
      <c r="AQ775" s="270"/>
      <c r="AR775" s="270"/>
      <c r="AS775" s="270"/>
      <c r="AT775" s="270"/>
      <c r="AU775" s="270"/>
      <c r="AV775" s="270"/>
      <c r="AW775" s="270"/>
      <c r="AX775" s="270"/>
      <c r="AY775" s="270"/>
      <c r="AZ775" s="270"/>
      <c r="BA775" s="270"/>
      <c r="BB775" s="270"/>
      <c r="BC775" s="270"/>
      <c r="BD775" s="270"/>
      <c r="BE775" s="270"/>
      <c r="BF775" s="270"/>
      <c r="BG775" s="270"/>
      <c r="BH775" s="270"/>
      <c r="BI775" s="270"/>
      <c r="BJ775" s="270"/>
      <c r="BK775" s="270"/>
      <c r="BL775" s="270"/>
      <c r="BM775" s="270"/>
      <c r="BN775" s="270"/>
      <c r="BO775" s="270"/>
      <c r="BP775" s="270"/>
      <c r="BQ775" s="270"/>
      <c r="BR775" s="270"/>
      <c r="BS775" s="270"/>
      <c r="BT775" s="270"/>
      <c r="BU775" s="270"/>
      <c r="BV775" s="270"/>
      <c r="BW775" s="270"/>
      <c r="BX775" s="270"/>
      <c r="BY775" s="270"/>
      <c r="BZ775" s="270"/>
      <c r="CA775" s="270"/>
      <c r="CB775" s="270"/>
      <c r="CC775" s="270"/>
      <c r="CD775" s="270"/>
      <c r="CE775" s="270"/>
    </row>
    <row r="776" spans="1:83" ht="12.65" customHeight="1">
      <c r="A776" s="206" t="str">
        <f>RIGHT($C$83,3)&amp;"*"&amp;RIGHT($C$82,4)&amp;"*"&amp;AS$55&amp;"*"&amp;"A"</f>
        <v>165*2020*7410*A</v>
      </c>
      <c r="B776" s="269">
        <f>ROUND(AS59,0)</f>
        <v>0</v>
      </c>
      <c r="C776" s="271">
        <f>ROUND(AS60,2)</f>
        <v>0</v>
      </c>
      <c r="D776" s="269">
        <f>ROUND(AS61,0)</f>
        <v>0</v>
      </c>
      <c r="E776" s="269">
        <f>ROUND(AS62,0)</f>
        <v>0</v>
      </c>
      <c r="F776" s="269">
        <f>ROUND(AS63,0)</f>
        <v>0</v>
      </c>
      <c r="G776" s="269">
        <f>ROUND(AS64,0)</f>
        <v>0</v>
      </c>
      <c r="H776" s="269">
        <f>ROUND(AS65,0)</f>
        <v>0</v>
      </c>
      <c r="I776" s="269">
        <f>ROUND(AS66,0)</f>
        <v>0</v>
      </c>
      <c r="J776" s="269">
        <f>ROUND(AS67,0)</f>
        <v>0</v>
      </c>
      <c r="K776" s="269">
        <f>ROUND(AS68,0)</f>
        <v>0</v>
      </c>
      <c r="L776" s="269">
        <f>ROUND(AS69,0)</f>
        <v>0</v>
      </c>
      <c r="M776" s="269">
        <f>ROUND(AS70,0)</f>
        <v>0</v>
      </c>
      <c r="N776" s="269">
        <f>ROUND(AS75,0)</f>
        <v>0</v>
      </c>
      <c r="O776" s="269">
        <f>ROUND(AS73,0)</f>
        <v>0</v>
      </c>
      <c r="P776" s="269">
        <f>IF(AS76&gt;0,ROUND(AS76,0),0)</f>
        <v>0</v>
      </c>
      <c r="Q776" s="269">
        <f>IF(AS77&gt;0,ROUND(AS77,0),0)</f>
        <v>0</v>
      </c>
      <c r="R776" s="269">
        <f>IF(AS78&gt;0,ROUND(AS78,0),0)</f>
        <v>0</v>
      </c>
      <c r="S776" s="269">
        <f>IF(AS79&gt;0,ROUND(AS79,0),0)</f>
        <v>0</v>
      </c>
      <c r="T776" s="271">
        <f>IF(AS80&gt;0,ROUND(AS80,2),0)</f>
        <v>0</v>
      </c>
      <c r="U776" s="269"/>
      <c r="V776" s="270"/>
      <c r="W776" s="269"/>
      <c r="X776" s="269"/>
      <c r="Y776" s="269">
        <f t="shared" si="21"/>
        <v>0</v>
      </c>
      <c r="Z776" s="270"/>
      <c r="AA776" s="270"/>
      <c r="AB776" s="270"/>
      <c r="AC776" s="270"/>
      <c r="AD776" s="270"/>
      <c r="AE776" s="270"/>
      <c r="AF776" s="270"/>
      <c r="AG776" s="270"/>
      <c r="AH776" s="270"/>
      <c r="AI776" s="270"/>
      <c r="AJ776" s="270"/>
      <c r="AK776" s="270"/>
      <c r="AL776" s="270"/>
      <c r="AM776" s="270"/>
      <c r="AN776" s="270"/>
      <c r="AO776" s="270"/>
      <c r="AP776" s="270"/>
      <c r="AQ776" s="270"/>
      <c r="AR776" s="270"/>
      <c r="AS776" s="270"/>
      <c r="AT776" s="270"/>
      <c r="AU776" s="270"/>
      <c r="AV776" s="270"/>
      <c r="AW776" s="270"/>
      <c r="AX776" s="270"/>
      <c r="AY776" s="270"/>
      <c r="AZ776" s="270"/>
      <c r="BA776" s="270"/>
      <c r="BB776" s="270"/>
      <c r="BC776" s="270"/>
      <c r="BD776" s="270"/>
      <c r="BE776" s="270"/>
      <c r="BF776" s="270"/>
      <c r="BG776" s="270"/>
      <c r="BH776" s="270"/>
      <c r="BI776" s="270"/>
      <c r="BJ776" s="270"/>
      <c r="BK776" s="270"/>
      <c r="BL776" s="270"/>
      <c r="BM776" s="270"/>
      <c r="BN776" s="270"/>
      <c r="BO776" s="270"/>
      <c r="BP776" s="270"/>
      <c r="BQ776" s="270"/>
      <c r="BR776" s="270"/>
      <c r="BS776" s="270"/>
      <c r="BT776" s="270"/>
      <c r="BU776" s="270"/>
      <c r="BV776" s="270"/>
      <c r="BW776" s="270"/>
      <c r="BX776" s="270"/>
      <c r="BY776" s="270"/>
      <c r="BZ776" s="270"/>
      <c r="CA776" s="270"/>
      <c r="CB776" s="270"/>
      <c r="CC776" s="270"/>
      <c r="CD776" s="270"/>
      <c r="CE776" s="270"/>
    </row>
    <row r="777" spans="1:83" ht="12.65" customHeight="1">
      <c r="A777" s="206" t="str">
        <f>RIGHT($C$83,3)&amp;"*"&amp;RIGHT($C$82,4)&amp;"*"&amp;AT$55&amp;"*"&amp;"A"</f>
        <v>165*2020*7420*A</v>
      </c>
      <c r="B777" s="269">
        <f>ROUND(AT59,0)</f>
        <v>0</v>
      </c>
      <c r="C777" s="271">
        <f>ROUND(AT60,2)</f>
        <v>0</v>
      </c>
      <c r="D777" s="269">
        <f>ROUND(AT61,0)</f>
        <v>0</v>
      </c>
      <c r="E777" s="269">
        <f>ROUND(AT62,0)</f>
        <v>0</v>
      </c>
      <c r="F777" s="269">
        <f>ROUND(AT63,0)</f>
        <v>0</v>
      </c>
      <c r="G777" s="269">
        <f>ROUND(AT64,0)</f>
        <v>0</v>
      </c>
      <c r="H777" s="269">
        <f>ROUND(AT65,0)</f>
        <v>0</v>
      </c>
      <c r="I777" s="269">
        <f>ROUND(AT66,0)</f>
        <v>0</v>
      </c>
      <c r="J777" s="269">
        <f>ROUND(AT67,0)</f>
        <v>0</v>
      </c>
      <c r="K777" s="269">
        <f>ROUND(AT68,0)</f>
        <v>0</v>
      </c>
      <c r="L777" s="269">
        <f>ROUND(AT69,0)</f>
        <v>0</v>
      </c>
      <c r="M777" s="269">
        <f>ROUND(AT70,0)</f>
        <v>0</v>
      </c>
      <c r="N777" s="269">
        <f>ROUND(AT75,0)</f>
        <v>0</v>
      </c>
      <c r="O777" s="269">
        <f>ROUND(AT73,0)</f>
        <v>0</v>
      </c>
      <c r="P777" s="269">
        <f>IF(AT76&gt;0,ROUND(AT76,0),0)</f>
        <v>0</v>
      </c>
      <c r="Q777" s="269">
        <f>IF(AT77&gt;0,ROUND(AT77,0),0)</f>
        <v>0</v>
      </c>
      <c r="R777" s="269">
        <f>IF(AT78&gt;0,ROUND(AT78,0),0)</f>
        <v>0</v>
      </c>
      <c r="S777" s="269">
        <f>IF(AT79&gt;0,ROUND(AT79,0),0)</f>
        <v>0</v>
      </c>
      <c r="T777" s="271">
        <f>IF(AT80&gt;0,ROUND(AT80,2),0)</f>
        <v>0</v>
      </c>
      <c r="U777" s="269"/>
      <c r="V777" s="270"/>
      <c r="W777" s="269"/>
      <c r="X777" s="269"/>
      <c r="Y777" s="269">
        <f t="shared" si="21"/>
        <v>0</v>
      </c>
      <c r="Z777" s="270"/>
      <c r="AA777" s="270"/>
      <c r="AB777" s="270"/>
      <c r="AC777" s="270"/>
      <c r="AD777" s="270"/>
      <c r="AE777" s="270"/>
      <c r="AF777" s="270"/>
      <c r="AG777" s="270"/>
      <c r="AH777" s="270"/>
      <c r="AI777" s="270"/>
      <c r="AJ777" s="270"/>
      <c r="AK777" s="270"/>
      <c r="AL777" s="270"/>
      <c r="AM777" s="270"/>
      <c r="AN777" s="270"/>
      <c r="AO777" s="270"/>
      <c r="AP777" s="270"/>
      <c r="AQ777" s="270"/>
      <c r="AR777" s="270"/>
      <c r="AS777" s="270"/>
      <c r="AT777" s="270"/>
      <c r="AU777" s="270"/>
      <c r="AV777" s="270"/>
      <c r="AW777" s="270"/>
      <c r="AX777" s="270"/>
      <c r="AY777" s="270"/>
      <c r="AZ777" s="270"/>
      <c r="BA777" s="270"/>
      <c r="BB777" s="270"/>
      <c r="BC777" s="270"/>
      <c r="BD777" s="270"/>
      <c r="BE777" s="270"/>
      <c r="BF777" s="270"/>
      <c r="BG777" s="270"/>
      <c r="BH777" s="270"/>
      <c r="BI777" s="270"/>
      <c r="BJ777" s="270"/>
      <c r="BK777" s="270"/>
      <c r="BL777" s="270"/>
      <c r="BM777" s="270"/>
      <c r="BN777" s="270"/>
      <c r="BO777" s="270"/>
      <c r="BP777" s="270"/>
      <c r="BQ777" s="270"/>
      <c r="BR777" s="270"/>
      <c r="BS777" s="270"/>
      <c r="BT777" s="270"/>
      <c r="BU777" s="270"/>
      <c r="BV777" s="270"/>
      <c r="BW777" s="270"/>
      <c r="BX777" s="270"/>
      <c r="BY777" s="270"/>
      <c r="BZ777" s="270"/>
      <c r="CA777" s="270"/>
      <c r="CB777" s="270"/>
      <c r="CC777" s="270"/>
      <c r="CD777" s="270"/>
      <c r="CE777" s="270"/>
    </row>
    <row r="778" spans="1:83" ht="12.65" customHeight="1">
      <c r="A778" s="206" t="str">
        <f>RIGHT($C$83,3)&amp;"*"&amp;RIGHT($C$82,4)&amp;"*"&amp;AU$55&amp;"*"&amp;"A"</f>
        <v>165*2020*7430*A</v>
      </c>
      <c r="B778" s="269">
        <f>ROUND(AU59,0)</f>
        <v>0</v>
      </c>
      <c r="C778" s="271">
        <f>ROUND(AU60,2)</f>
        <v>0</v>
      </c>
      <c r="D778" s="269">
        <f>ROUND(AU61,0)</f>
        <v>0</v>
      </c>
      <c r="E778" s="269">
        <f>ROUND(AU62,0)</f>
        <v>0</v>
      </c>
      <c r="F778" s="269">
        <f>ROUND(AU63,0)</f>
        <v>0</v>
      </c>
      <c r="G778" s="269">
        <f>ROUND(AU64,0)</f>
        <v>0</v>
      </c>
      <c r="H778" s="269">
        <f>ROUND(AU65,0)</f>
        <v>0</v>
      </c>
      <c r="I778" s="269">
        <f>ROUND(AU66,0)</f>
        <v>0</v>
      </c>
      <c r="J778" s="269">
        <f>ROUND(AU67,0)</f>
        <v>0</v>
      </c>
      <c r="K778" s="269">
        <f>ROUND(AU68,0)</f>
        <v>0</v>
      </c>
      <c r="L778" s="269">
        <f>ROUND(AU69,0)</f>
        <v>0</v>
      </c>
      <c r="M778" s="269">
        <f>ROUND(AU70,0)</f>
        <v>0</v>
      </c>
      <c r="N778" s="269">
        <f>ROUND(AU75,0)</f>
        <v>0</v>
      </c>
      <c r="O778" s="269">
        <f>ROUND(AU73,0)</f>
        <v>0</v>
      </c>
      <c r="P778" s="269">
        <f>IF(AU76&gt;0,ROUND(AU76,0),0)</f>
        <v>0</v>
      </c>
      <c r="Q778" s="269">
        <f>IF(AU77&gt;0,ROUND(AU77,0),0)</f>
        <v>0</v>
      </c>
      <c r="R778" s="269">
        <f>IF(AU78&gt;0,ROUND(AU78,0),0)</f>
        <v>0</v>
      </c>
      <c r="S778" s="269">
        <f>IF(AU79&gt;0,ROUND(AU79,0),0)</f>
        <v>0</v>
      </c>
      <c r="T778" s="271">
        <f>IF(AU80&gt;0,ROUND(AU80,2),0)</f>
        <v>0</v>
      </c>
      <c r="U778" s="269"/>
      <c r="V778" s="270"/>
      <c r="W778" s="269"/>
      <c r="X778" s="269"/>
      <c r="Y778" s="269">
        <f t="shared" si="21"/>
        <v>0</v>
      </c>
      <c r="Z778" s="270"/>
      <c r="AA778" s="270"/>
      <c r="AB778" s="270"/>
      <c r="AC778" s="270"/>
      <c r="AD778" s="270"/>
      <c r="AE778" s="270"/>
      <c r="AF778" s="270"/>
      <c r="AG778" s="270"/>
      <c r="AH778" s="270"/>
      <c r="AI778" s="270"/>
      <c r="AJ778" s="270"/>
      <c r="AK778" s="270"/>
      <c r="AL778" s="270"/>
      <c r="AM778" s="270"/>
      <c r="AN778" s="270"/>
      <c r="AO778" s="270"/>
      <c r="AP778" s="270"/>
      <c r="AQ778" s="270"/>
      <c r="AR778" s="270"/>
      <c r="AS778" s="270"/>
      <c r="AT778" s="270"/>
      <c r="AU778" s="270"/>
      <c r="AV778" s="270"/>
      <c r="AW778" s="270"/>
      <c r="AX778" s="270"/>
      <c r="AY778" s="270"/>
      <c r="AZ778" s="270"/>
      <c r="BA778" s="270"/>
      <c r="BB778" s="270"/>
      <c r="BC778" s="270"/>
      <c r="BD778" s="270"/>
      <c r="BE778" s="270"/>
      <c r="BF778" s="270"/>
      <c r="BG778" s="270"/>
      <c r="BH778" s="270"/>
      <c r="BI778" s="270"/>
      <c r="BJ778" s="270"/>
      <c r="BK778" s="270"/>
      <c r="BL778" s="270"/>
      <c r="BM778" s="270"/>
      <c r="BN778" s="270"/>
      <c r="BO778" s="270"/>
      <c r="BP778" s="270"/>
      <c r="BQ778" s="270"/>
      <c r="BR778" s="270"/>
      <c r="BS778" s="270"/>
      <c r="BT778" s="270"/>
      <c r="BU778" s="270"/>
      <c r="BV778" s="270"/>
      <c r="BW778" s="270"/>
      <c r="BX778" s="270"/>
      <c r="BY778" s="270"/>
      <c r="BZ778" s="270"/>
      <c r="CA778" s="270"/>
      <c r="CB778" s="270"/>
      <c r="CC778" s="270"/>
      <c r="CD778" s="270"/>
      <c r="CE778" s="270"/>
    </row>
    <row r="779" spans="1:83" ht="12.65" customHeight="1">
      <c r="A779" s="206" t="str">
        <f>RIGHT($C$83,3)&amp;"*"&amp;RIGHT($C$82,4)&amp;"*"&amp;AV$55&amp;"*"&amp;"A"</f>
        <v>165*2020*7490*A</v>
      </c>
      <c r="B779" s="269"/>
      <c r="C779" s="271">
        <f>ROUND(AV60,2)</f>
        <v>0</v>
      </c>
      <c r="D779" s="269">
        <f>ROUND(AV61,0)</f>
        <v>0</v>
      </c>
      <c r="E779" s="269">
        <f>ROUND(AV62,0)</f>
        <v>0</v>
      </c>
      <c r="F779" s="269">
        <f>ROUND(AV63,0)</f>
        <v>0</v>
      </c>
      <c r="G779" s="269">
        <f>ROUND(AV64,0)</f>
        <v>0</v>
      </c>
      <c r="H779" s="269">
        <f>ROUND(AV65,0)</f>
        <v>0</v>
      </c>
      <c r="I779" s="269">
        <f>ROUND(AV66,0)</f>
        <v>0</v>
      </c>
      <c r="J779" s="269">
        <f>ROUND(AV67,0)</f>
        <v>1253</v>
      </c>
      <c r="K779" s="269">
        <f>ROUND(AV68,0)</f>
        <v>0</v>
      </c>
      <c r="L779" s="269">
        <f>ROUND(AV69,0)</f>
        <v>0</v>
      </c>
      <c r="M779" s="269">
        <f>ROUND(AV70,0)</f>
        <v>0</v>
      </c>
      <c r="N779" s="269">
        <f>ROUND(AV75,0)</f>
        <v>0</v>
      </c>
      <c r="O779" s="269">
        <f>ROUND(AV73,0)</f>
        <v>0</v>
      </c>
      <c r="P779" s="269">
        <f>IF(AV76&gt;0,ROUND(AV76,0),0)</f>
        <v>0</v>
      </c>
      <c r="Q779" s="269">
        <f>IF(AV77&gt;0,ROUND(AV77,0),0)</f>
        <v>0</v>
      </c>
      <c r="R779" s="269">
        <f>IF(AV78&gt;0,ROUND(AV78,0),0)</f>
        <v>0</v>
      </c>
      <c r="S779" s="269">
        <f>IF(AV79&gt;0,ROUND(AV79,0),0)</f>
        <v>0</v>
      </c>
      <c r="T779" s="271">
        <f>IF(AV80&gt;0,ROUND(AV80,2),0)</f>
        <v>0</v>
      </c>
      <c r="U779" s="269"/>
      <c r="V779" s="270"/>
      <c r="W779" s="269"/>
      <c r="X779" s="269"/>
      <c r="Y779" s="269">
        <f t="shared" si="21"/>
        <v>287</v>
      </c>
      <c r="Z779" s="270"/>
      <c r="AA779" s="270"/>
      <c r="AB779" s="270"/>
      <c r="AC779" s="270"/>
      <c r="AD779" s="270"/>
      <c r="AE779" s="270"/>
      <c r="AF779" s="270"/>
      <c r="AG779" s="270"/>
      <c r="AH779" s="270"/>
      <c r="AI779" s="270"/>
      <c r="AJ779" s="270"/>
      <c r="AK779" s="270"/>
      <c r="AL779" s="270"/>
      <c r="AM779" s="270"/>
      <c r="AN779" s="270"/>
      <c r="AO779" s="270"/>
      <c r="AP779" s="270"/>
      <c r="AQ779" s="270"/>
      <c r="AR779" s="270"/>
      <c r="AS779" s="270"/>
      <c r="AT779" s="270"/>
      <c r="AU779" s="270"/>
      <c r="AV779" s="270"/>
      <c r="AW779" s="270"/>
      <c r="AX779" s="270"/>
      <c r="AY779" s="270"/>
      <c r="AZ779" s="270"/>
      <c r="BA779" s="270"/>
      <c r="BB779" s="270"/>
      <c r="BC779" s="270"/>
      <c r="BD779" s="270"/>
      <c r="BE779" s="270"/>
      <c r="BF779" s="270"/>
      <c r="BG779" s="270"/>
      <c r="BH779" s="270"/>
      <c r="BI779" s="270"/>
      <c r="BJ779" s="270"/>
      <c r="BK779" s="270"/>
      <c r="BL779" s="270"/>
      <c r="BM779" s="270"/>
      <c r="BN779" s="270"/>
      <c r="BO779" s="270"/>
      <c r="BP779" s="270"/>
      <c r="BQ779" s="270"/>
      <c r="BR779" s="270"/>
      <c r="BS779" s="270"/>
      <c r="BT779" s="270"/>
      <c r="BU779" s="270"/>
      <c r="BV779" s="270"/>
      <c r="BW779" s="270"/>
      <c r="BX779" s="270"/>
      <c r="BY779" s="270"/>
      <c r="BZ779" s="270"/>
      <c r="CA779" s="270"/>
      <c r="CB779" s="270"/>
      <c r="CC779" s="270"/>
      <c r="CD779" s="270"/>
      <c r="CE779" s="270"/>
    </row>
    <row r="780" spans="1:83" ht="12.65" customHeight="1">
      <c r="A780" s="206" t="str">
        <f>RIGHT($C$83,3)&amp;"*"&amp;RIGHT($C$82,4)&amp;"*"&amp;AW$55&amp;"*"&amp;"A"</f>
        <v>165*2020*8200*A</v>
      </c>
      <c r="B780" s="269"/>
      <c r="C780" s="271">
        <f>ROUND(AW60,2)</f>
        <v>0</v>
      </c>
      <c r="D780" s="269">
        <f>ROUND(AW61,0)</f>
        <v>0</v>
      </c>
      <c r="E780" s="269">
        <f>ROUND(AW62,0)</f>
        <v>0</v>
      </c>
      <c r="F780" s="269">
        <f>ROUND(AW63,0)</f>
        <v>0</v>
      </c>
      <c r="G780" s="269">
        <f>ROUND(AW64,0)</f>
        <v>0</v>
      </c>
      <c r="H780" s="269">
        <f>ROUND(AW65,0)</f>
        <v>0</v>
      </c>
      <c r="I780" s="269">
        <f>ROUND(AW66,0)</f>
        <v>0</v>
      </c>
      <c r="J780" s="269">
        <f>ROUND(AW67,0)</f>
        <v>0</v>
      </c>
      <c r="K780" s="269">
        <f>ROUND(AW68,0)</f>
        <v>0</v>
      </c>
      <c r="L780" s="269">
        <f>ROUND(AW69,0)</f>
        <v>0</v>
      </c>
      <c r="M780" s="269">
        <f>ROUND(AW70,0)</f>
        <v>0</v>
      </c>
      <c r="N780" s="269"/>
      <c r="O780" s="269"/>
      <c r="P780" s="269">
        <f>IF(AW76&gt;0,ROUND(AW76,0),0)</f>
        <v>0</v>
      </c>
      <c r="Q780" s="269">
        <f>IF(AW77&gt;0,ROUND(AW77,0),0)</f>
        <v>0</v>
      </c>
      <c r="R780" s="269">
        <f>IF(AW78&gt;0,ROUND(AW78,0),0)</f>
        <v>0</v>
      </c>
      <c r="S780" s="269">
        <f>IF(AW79&gt;0,ROUND(AW79,0),0)</f>
        <v>0</v>
      </c>
      <c r="T780" s="271">
        <f>IF(AW80&gt;0,ROUND(AW80,2),0)</f>
        <v>0</v>
      </c>
      <c r="U780" s="269"/>
      <c r="V780" s="270"/>
      <c r="W780" s="269"/>
      <c r="X780" s="269"/>
      <c r="Y780" s="269"/>
      <c r="Z780" s="270"/>
      <c r="AA780" s="270"/>
      <c r="AB780" s="270"/>
      <c r="AC780" s="270"/>
      <c r="AD780" s="270"/>
      <c r="AE780" s="270"/>
      <c r="AF780" s="270"/>
      <c r="AG780" s="270"/>
      <c r="AH780" s="270"/>
      <c r="AI780" s="270"/>
      <c r="AJ780" s="270"/>
      <c r="AK780" s="270"/>
      <c r="AL780" s="270"/>
      <c r="AM780" s="270"/>
      <c r="AN780" s="270"/>
      <c r="AO780" s="270"/>
      <c r="AP780" s="270"/>
      <c r="AQ780" s="270"/>
      <c r="AR780" s="270"/>
      <c r="AS780" s="270"/>
      <c r="AT780" s="270"/>
      <c r="AU780" s="270"/>
      <c r="AV780" s="270"/>
      <c r="AW780" s="270"/>
      <c r="AX780" s="270"/>
      <c r="AY780" s="270"/>
      <c r="AZ780" s="270"/>
      <c r="BA780" s="270"/>
      <c r="BB780" s="270"/>
      <c r="BC780" s="270"/>
      <c r="BD780" s="270"/>
      <c r="BE780" s="270"/>
      <c r="BF780" s="270"/>
      <c r="BG780" s="270"/>
      <c r="BH780" s="270"/>
      <c r="BI780" s="270"/>
      <c r="BJ780" s="270"/>
      <c r="BK780" s="270"/>
      <c r="BL780" s="270"/>
      <c r="BM780" s="270"/>
      <c r="BN780" s="270"/>
      <c r="BO780" s="270"/>
      <c r="BP780" s="270"/>
      <c r="BQ780" s="270"/>
      <c r="BR780" s="270"/>
      <c r="BS780" s="270"/>
      <c r="BT780" s="270"/>
      <c r="BU780" s="270"/>
      <c r="BV780" s="270"/>
      <c r="BW780" s="270"/>
      <c r="BX780" s="270"/>
      <c r="BY780" s="270"/>
      <c r="BZ780" s="270"/>
      <c r="CA780" s="270"/>
      <c r="CB780" s="270"/>
      <c r="CC780" s="270"/>
      <c r="CD780" s="270"/>
      <c r="CE780" s="270"/>
    </row>
    <row r="781" spans="1:83" ht="12.65" customHeight="1">
      <c r="A781" s="206" t="str">
        <f>RIGHT($C$83,3)&amp;"*"&amp;RIGHT($C$82,4)&amp;"*"&amp;AX$55&amp;"*"&amp;"A"</f>
        <v>165*2020*8310*A</v>
      </c>
      <c r="B781" s="269"/>
      <c r="C781" s="271">
        <f>ROUND(AX60,2)</f>
        <v>0</v>
      </c>
      <c r="D781" s="269">
        <f>ROUND(AX61,0)</f>
        <v>0</v>
      </c>
      <c r="E781" s="269">
        <f>ROUND(AX62,0)</f>
        <v>0</v>
      </c>
      <c r="F781" s="269">
        <f>ROUND(AX63,0)</f>
        <v>0</v>
      </c>
      <c r="G781" s="269">
        <f>ROUND(AX64,0)</f>
        <v>0</v>
      </c>
      <c r="H781" s="269">
        <f>ROUND(AX65,0)</f>
        <v>0</v>
      </c>
      <c r="I781" s="269">
        <f>ROUND(AX66,0)</f>
        <v>0</v>
      </c>
      <c r="J781" s="269">
        <f>ROUND(AX67,0)</f>
        <v>0</v>
      </c>
      <c r="K781" s="269">
        <f>ROUND(AX68,0)</f>
        <v>0</v>
      </c>
      <c r="L781" s="269">
        <f>ROUND(AX69,0)</f>
        <v>0</v>
      </c>
      <c r="M781" s="269">
        <f>ROUND(AX70,0)</f>
        <v>0</v>
      </c>
      <c r="N781" s="269"/>
      <c r="O781" s="269"/>
      <c r="P781" s="269">
        <f>IF(AX76&gt;0,ROUND(AX76,0),0)</f>
        <v>0</v>
      </c>
      <c r="Q781" s="269">
        <f>IF(AX77&gt;0,ROUND(AX77,0),0)</f>
        <v>0</v>
      </c>
      <c r="R781" s="269">
        <f>IF(AX78&gt;0,ROUND(AX78,0),0)</f>
        <v>0</v>
      </c>
      <c r="S781" s="269">
        <f>IF(AX79&gt;0,ROUND(AX79,0),0)</f>
        <v>0</v>
      </c>
      <c r="T781" s="271">
        <f>IF(AX80&gt;0,ROUND(AX80,2),0)</f>
        <v>0</v>
      </c>
      <c r="U781" s="269"/>
      <c r="V781" s="270"/>
      <c r="W781" s="269"/>
      <c r="X781" s="269"/>
      <c r="Y781" s="269"/>
      <c r="Z781" s="270"/>
      <c r="AA781" s="270"/>
      <c r="AB781" s="270"/>
      <c r="AC781" s="270"/>
      <c r="AD781" s="270"/>
      <c r="AE781" s="270"/>
      <c r="AF781" s="270"/>
      <c r="AG781" s="270"/>
      <c r="AH781" s="270"/>
      <c r="AI781" s="270"/>
      <c r="AJ781" s="270"/>
      <c r="AK781" s="270"/>
      <c r="AL781" s="270"/>
      <c r="AM781" s="270"/>
      <c r="AN781" s="270"/>
      <c r="AO781" s="270"/>
      <c r="AP781" s="270"/>
      <c r="AQ781" s="270"/>
      <c r="AR781" s="270"/>
      <c r="AS781" s="270"/>
      <c r="AT781" s="270"/>
      <c r="AU781" s="270"/>
      <c r="AV781" s="270"/>
      <c r="AW781" s="270"/>
      <c r="AX781" s="270"/>
      <c r="AY781" s="270"/>
      <c r="AZ781" s="270"/>
      <c r="BA781" s="270"/>
      <c r="BB781" s="270"/>
      <c r="BC781" s="270"/>
      <c r="BD781" s="270"/>
      <c r="BE781" s="270"/>
      <c r="BF781" s="270"/>
      <c r="BG781" s="270"/>
      <c r="BH781" s="270"/>
      <c r="BI781" s="270"/>
      <c r="BJ781" s="270"/>
      <c r="BK781" s="270"/>
      <c r="BL781" s="270"/>
      <c r="BM781" s="270"/>
      <c r="BN781" s="270"/>
      <c r="BO781" s="270"/>
      <c r="BP781" s="270"/>
      <c r="BQ781" s="270"/>
      <c r="BR781" s="270"/>
      <c r="BS781" s="270"/>
      <c r="BT781" s="270"/>
      <c r="BU781" s="270"/>
      <c r="BV781" s="270"/>
      <c r="BW781" s="270"/>
      <c r="BX781" s="270"/>
      <c r="BY781" s="270"/>
      <c r="BZ781" s="270"/>
      <c r="CA781" s="270"/>
      <c r="CB781" s="270"/>
      <c r="CC781" s="270"/>
      <c r="CD781" s="270"/>
      <c r="CE781" s="270"/>
    </row>
    <row r="782" spans="1:83" ht="12.65" customHeight="1">
      <c r="A782" s="206" t="str">
        <f>RIGHT($C$83,3)&amp;"*"&amp;RIGHT($C$82,4)&amp;"*"&amp;AY$55&amp;"*"&amp;"A"</f>
        <v>165*2020*8320*A</v>
      </c>
      <c r="B782" s="269">
        <f>ROUND(AY59,0)</f>
        <v>7106</v>
      </c>
      <c r="C782" s="271">
        <f>ROUND(AY60,2)</f>
        <v>8.77</v>
      </c>
      <c r="D782" s="269">
        <f>ROUND(AY61,0)</f>
        <v>373533</v>
      </c>
      <c r="E782" s="269">
        <f>ROUND(AY62,0)</f>
        <v>131439</v>
      </c>
      <c r="F782" s="269">
        <f>ROUND(AY63,0)</f>
        <v>0</v>
      </c>
      <c r="G782" s="269">
        <f>ROUND(AY64,0)</f>
        <v>194912</v>
      </c>
      <c r="H782" s="269">
        <f>ROUND(AY65,0)</f>
        <v>0</v>
      </c>
      <c r="I782" s="269">
        <f>ROUND(AY66,0)</f>
        <v>4411</v>
      </c>
      <c r="J782" s="269">
        <f>ROUND(AY67,0)</f>
        <v>4964</v>
      </c>
      <c r="K782" s="269">
        <f>ROUND(AY68,0)</f>
        <v>1174</v>
      </c>
      <c r="L782" s="269">
        <f>ROUND(AY69,0)</f>
        <v>9809</v>
      </c>
      <c r="M782" s="269">
        <f>ROUND(AY70,0)</f>
        <v>105309</v>
      </c>
      <c r="N782" s="269"/>
      <c r="O782" s="269"/>
      <c r="P782" s="269">
        <f>IF(AY76&gt;0,ROUND(AY76,0),0)</f>
        <v>583</v>
      </c>
      <c r="Q782" s="269">
        <f>IF(AY77&gt;0,ROUND(AY77,0),0)</f>
        <v>0</v>
      </c>
      <c r="R782" s="269">
        <f>IF(AY78&gt;0,ROUND(AY78,0),0)</f>
        <v>0</v>
      </c>
      <c r="S782" s="269">
        <f>IF(AY79&gt;0,ROUND(AY79,0),0)</f>
        <v>0</v>
      </c>
      <c r="T782" s="271">
        <f>IF(AY80&gt;0,ROUND(AY80,2),0)</f>
        <v>0</v>
      </c>
      <c r="U782" s="269"/>
      <c r="V782" s="270"/>
      <c r="W782" s="269"/>
      <c r="X782" s="269"/>
      <c r="Y782" s="269"/>
      <c r="Z782" s="270"/>
      <c r="AA782" s="270"/>
      <c r="AB782" s="270"/>
      <c r="AC782" s="270"/>
      <c r="AD782" s="270"/>
      <c r="AE782" s="270"/>
      <c r="AF782" s="270"/>
      <c r="AG782" s="270"/>
      <c r="AH782" s="270"/>
      <c r="AI782" s="270"/>
      <c r="AJ782" s="270"/>
      <c r="AK782" s="270"/>
      <c r="AL782" s="270"/>
      <c r="AM782" s="270"/>
      <c r="AN782" s="270"/>
      <c r="AO782" s="270"/>
      <c r="AP782" s="270"/>
      <c r="AQ782" s="270"/>
      <c r="AR782" s="270"/>
      <c r="AS782" s="270"/>
      <c r="AT782" s="270"/>
      <c r="AU782" s="270"/>
      <c r="AV782" s="270"/>
      <c r="AW782" s="270"/>
      <c r="AX782" s="270"/>
      <c r="AY782" s="270"/>
      <c r="AZ782" s="270"/>
      <c r="BA782" s="270"/>
      <c r="BB782" s="270"/>
      <c r="BC782" s="270"/>
      <c r="BD782" s="270"/>
      <c r="BE782" s="270"/>
      <c r="BF782" s="270"/>
      <c r="BG782" s="270"/>
      <c r="BH782" s="270"/>
      <c r="BI782" s="270"/>
      <c r="BJ782" s="270"/>
      <c r="BK782" s="270"/>
      <c r="BL782" s="270"/>
      <c r="BM782" s="270"/>
      <c r="BN782" s="270"/>
      <c r="BO782" s="270"/>
      <c r="BP782" s="270"/>
      <c r="BQ782" s="270"/>
      <c r="BR782" s="270"/>
      <c r="BS782" s="270"/>
      <c r="BT782" s="270"/>
      <c r="BU782" s="270"/>
      <c r="BV782" s="270"/>
      <c r="BW782" s="270"/>
      <c r="BX782" s="270"/>
      <c r="BY782" s="270"/>
      <c r="BZ782" s="270"/>
      <c r="CA782" s="270"/>
      <c r="CB782" s="270"/>
      <c r="CC782" s="270"/>
      <c r="CD782" s="270"/>
      <c r="CE782" s="270"/>
    </row>
    <row r="783" spans="1:83" ht="12.65" customHeight="1">
      <c r="A783" s="206" t="str">
        <f>RIGHT($C$83,3)&amp;"*"&amp;RIGHT($C$82,4)&amp;"*"&amp;AZ$55&amp;"*"&amp;"A"</f>
        <v>165*2020*8330*A</v>
      </c>
      <c r="B783" s="269">
        <f>ROUND(AZ59,0)</f>
        <v>0</v>
      </c>
      <c r="C783" s="271">
        <f>ROUND(AZ60,2)</f>
        <v>0</v>
      </c>
      <c r="D783" s="269">
        <f>ROUND(AZ61,0)</f>
        <v>0</v>
      </c>
      <c r="E783" s="269">
        <f>ROUND(AZ62,0)</f>
        <v>0</v>
      </c>
      <c r="F783" s="269">
        <f>ROUND(AZ63,0)</f>
        <v>0</v>
      </c>
      <c r="G783" s="269">
        <f>ROUND(AZ64,0)</f>
        <v>0</v>
      </c>
      <c r="H783" s="269">
        <f>ROUND(AZ65,0)</f>
        <v>0</v>
      </c>
      <c r="I783" s="269">
        <f>ROUND(AZ66,0)</f>
        <v>0</v>
      </c>
      <c r="J783" s="269">
        <f>ROUND(AZ67,0)</f>
        <v>0</v>
      </c>
      <c r="K783" s="269">
        <f>ROUND(AZ68,0)</f>
        <v>0</v>
      </c>
      <c r="L783" s="269">
        <f>ROUND(AZ69,0)</f>
        <v>0</v>
      </c>
      <c r="M783" s="269">
        <f>ROUND(AZ70,0)</f>
        <v>0</v>
      </c>
      <c r="N783" s="269"/>
      <c r="O783" s="269"/>
      <c r="P783" s="269">
        <f>IF(AZ76&gt;0,ROUND(AZ76,0),0)</f>
        <v>0</v>
      </c>
      <c r="Q783" s="269">
        <f>IF(AZ77&gt;0,ROUND(AZ77,0),0)</f>
        <v>0</v>
      </c>
      <c r="R783" s="269">
        <f>IF(AZ78&gt;0,ROUND(AZ78,0),0)</f>
        <v>0</v>
      </c>
      <c r="S783" s="269">
        <f>IF(AZ79&gt;0,ROUND(AZ79,0),0)</f>
        <v>0</v>
      </c>
      <c r="T783" s="271">
        <f>IF(AZ80&gt;0,ROUND(AZ80,2),0)</f>
        <v>0</v>
      </c>
      <c r="U783" s="269"/>
      <c r="V783" s="270"/>
      <c r="W783" s="269"/>
      <c r="X783" s="269"/>
      <c r="Y783" s="269"/>
      <c r="Z783" s="270"/>
      <c r="AA783" s="270"/>
      <c r="AB783" s="270"/>
      <c r="AC783" s="270"/>
      <c r="AD783" s="270"/>
      <c r="AE783" s="270"/>
      <c r="AF783" s="270"/>
      <c r="AG783" s="270"/>
      <c r="AH783" s="270"/>
      <c r="AI783" s="270"/>
      <c r="AJ783" s="270"/>
      <c r="AK783" s="270"/>
      <c r="AL783" s="270"/>
      <c r="AM783" s="270"/>
      <c r="AN783" s="270"/>
      <c r="AO783" s="270"/>
      <c r="AP783" s="270"/>
      <c r="AQ783" s="270"/>
      <c r="AR783" s="270"/>
      <c r="AS783" s="270"/>
      <c r="AT783" s="270"/>
      <c r="AU783" s="270"/>
      <c r="AV783" s="270"/>
      <c r="AW783" s="270"/>
      <c r="AX783" s="270"/>
      <c r="AY783" s="270"/>
      <c r="AZ783" s="270"/>
      <c r="BA783" s="270"/>
      <c r="BB783" s="270"/>
      <c r="BC783" s="270"/>
      <c r="BD783" s="270"/>
      <c r="BE783" s="270"/>
      <c r="BF783" s="270"/>
      <c r="BG783" s="270"/>
      <c r="BH783" s="270"/>
      <c r="BI783" s="270"/>
      <c r="BJ783" s="270"/>
      <c r="BK783" s="270"/>
      <c r="BL783" s="270"/>
      <c r="BM783" s="270"/>
      <c r="BN783" s="270"/>
      <c r="BO783" s="270"/>
      <c r="BP783" s="270"/>
      <c r="BQ783" s="270"/>
      <c r="BR783" s="270"/>
      <c r="BS783" s="270"/>
      <c r="BT783" s="270"/>
      <c r="BU783" s="270"/>
      <c r="BV783" s="270"/>
      <c r="BW783" s="270"/>
      <c r="BX783" s="270"/>
      <c r="BY783" s="270"/>
      <c r="BZ783" s="270"/>
      <c r="CA783" s="270"/>
      <c r="CB783" s="270"/>
      <c r="CC783" s="270"/>
      <c r="CD783" s="270"/>
      <c r="CE783" s="270"/>
    </row>
    <row r="784" spans="1:83" ht="12.65" customHeight="1">
      <c r="A784" s="206" t="str">
        <f>RIGHT($C$83,3)&amp;"*"&amp;RIGHT($C$82,4)&amp;"*"&amp;BA$55&amp;"*"&amp;"A"</f>
        <v>165*2020*8350*A</v>
      </c>
      <c r="B784" s="269">
        <f>ROUND(BA59,0)</f>
        <v>0</v>
      </c>
      <c r="C784" s="271">
        <f>ROUND(BA60,2)</f>
        <v>1.25</v>
      </c>
      <c r="D784" s="269">
        <f>ROUND(BA61,0)</f>
        <v>1960</v>
      </c>
      <c r="E784" s="269">
        <f>ROUND(BA62,0)</f>
        <v>690</v>
      </c>
      <c r="F784" s="269">
        <f>ROUND(BA63,0)</f>
        <v>0</v>
      </c>
      <c r="G784" s="269">
        <f>ROUND(BA64,0)</f>
        <v>0</v>
      </c>
      <c r="H784" s="269">
        <f>ROUND(BA65,0)</f>
        <v>0</v>
      </c>
      <c r="I784" s="269">
        <f>ROUND(BA66,0)</f>
        <v>89959</v>
      </c>
      <c r="J784" s="269">
        <f>ROUND(BA67,0)</f>
        <v>8066</v>
      </c>
      <c r="K784" s="269">
        <f>ROUND(BA68,0)</f>
        <v>0</v>
      </c>
      <c r="L784" s="269">
        <f>ROUND(BA69,0)</f>
        <v>0</v>
      </c>
      <c r="M784" s="269">
        <f>ROUND(BA70,0)</f>
        <v>0</v>
      </c>
      <c r="N784" s="269"/>
      <c r="O784" s="269"/>
      <c r="P784" s="269">
        <f>IF(BA76&gt;0,ROUND(BA76,0),0)</f>
        <v>1307</v>
      </c>
      <c r="Q784" s="269">
        <f>IF(BA77&gt;0,ROUND(BA77,0),0)</f>
        <v>0</v>
      </c>
      <c r="R784" s="269">
        <f>IF(BA78&gt;0,ROUND(BA78,0),0)</f>
        <v>1307</v>
      </c>
      <c r="S784" s="269">
        <f>IF(BA79&gt;0,ROUND(BA79,0),0)</f>
        <v>0</v>
      </c>
      <c r="T784" s="271">
        <f>IF(BA80&gt;0,ROUND(BA80,2),0)</f>
        <v>0</v>
      </c>
      <c r="U784" s="269"/>
      <c r="V784" s="270"/>
      <c r="W784" s="269"/>
      <c r="X784" s="269"/>
      <c r="Y784" s="269"/>
      <c r="Z784" s="270"/>
      <c r="AA784" s="270"/>
      <c r="AB784" s="270"/>
      <c r="AC784" s="270"/>
      <c r="AD784" s="270"/>
      <c r="AE784" s="270"/>
      <c r="AF784" s="270"/>
      <c r="AG784" s="270"/>
      <c r="AH784" s="270"/>
      <c r="AI784" s="270"/>
      <c r="AJ784" s="270"/>
      <c r="AK784" s="270"/>
      <c r="AL784" s="270"/>
      <c r="AM784" s="270"/>
      <c r="AN784" s="270"/>
      <c r="AO784" s="270"/>
      <c r="AP784" s="270"/>
      <c r="AQ784" s="270"/>
      <c r="AR784" s="270"/>
      <c r="AS784" s="270"/>
      <c r="AT784" s="270"/>
      <c r="AU784" s="270"/>
      <c r="AV784" s="270"/>
      <c r="AW784" s="270"/>
      <c r="AX784" s="270"/>
      <c r="AY784" s="270"/>
      <c r="AZ784" s="270"/>
      <c r="BA784" s="270"/>
      <c r="BB784" s="270"/>
      <c r="BC784" s="270"/>
      <c r="BD784" s="270"/>
      <c r="BE784" s="270"/>
      <c r="BF784" s="270"/>
      <c r="BG784" s="270"/>
      <c r="BH784" s="270"/>
      <c r="BI784" s="270"/>
      <c r="BJ784" s="270"/>
      <c r="BK784" s="270"/>
      <c r="BL784" s="270"/>
      <c r="BM784" s="270"/>
      <c r="BN784" s="270"/>
      <c r="BO784" s="270"/>
      <c r="BP784" s="270"/>
      <c r="BQ784" s="270"/>
      <c r="BR784" s="270"/>
      <c r="BS784" s="270"/>
      <c r="BT784" s="270"/>
      <c r="BU784" s="270"/>
      <c r="BV784" s="270"/>
      <c r="BW784" s="270"/>
      <c r="BX784" s="270"/>
      <c r="BY784" s="270"/>
      <c r="BZ784" s="270"/>
      <c r="CA784" s="270"/>
      <c r="CB784" s="270"/>
      <c r="CC784" s="270"/>
      <c r="CD784" s="270"/>
      <c r="CE784" s="270"/>
    </row>
    <row r="785" spans="1:83" ht="12.65" customHeight="1">
      <c r="A785" s="206" t="str">
        <f>RIGHT($C$83,3)&amp;"*"&amp;RIGHT($C$82,4)&amp;"*"&amp;BB$55&amp;"*"&amp;"A"</f>
        <v>165*2020*8360*A</v>
      </c>
      <c r="B785" s="269"/>
      <c r="C785" s="271">
        <f>ROUND(BB60,2)</f>
        <v>0</v>
      </c>
      <c r="D785" s="269">
        <f>ROUND(BB61,0)</f>
        <v>331624</v>
      </c>
      <c r="E785" s="269">
        <f>ROUND(BB62,0)</f>
        <v>116692</v>
      </c>
      <c r="F785" s="269">
        <f>ROUND(BB63,0)</f>
        <v>0</v>
      </c>
      <c r="G785" s="269">
        <f>ROUND(BB64,0)</f>
        <v>527</v>
      </c>
      <c r="H785" s="269">
        <f>ROUND(BB65,0)</f>
        <v>32</v>
      </c>
      <c r="I785" s="269">
        <f>ROUND(BB66,0)</f>
        <v>0</v>
      </c>
      <c r="J785" s="269">
        <f>ROUND(BB67,0)</f>
        <v>7745</v>
      </c>
      <c r="K785" s="269">
        <f>ROUND(BB68,0)</f>
        <v>0</v>
      </c>
      <c r="L785" s="269">
        <f>ROUND(BB69,0)</f>
        <v>2341</v>
      </c>
      <c r="M785" s="269">
        <f>ROUND(BB70,0)</f>
        <v>0</v>
      </c>
      <c r="N785" s="269"/>
      <c r="O785" s="269"/>
      <c r="P785" s="269">
        <f>IF(BB76&gt;0,ROUND(BB76,0),0)</f>
        <v>1255</v>
      </c>
      <c r="Q785" s="269">
        <f>IF(BB77&gt;0,ROUND(BB77,0),0)</f>
        <v>0</v>
      </c>
      <c r="R785" s="269">
        <f>IF(BB78&gt;0,ROUND(BB78,0),0)</f>
        <v>1255</v>
      </c>
      <c r="S785" s="269">
        <f>IF(BB79&gt;0,ROUND(BB79,0),0)</f>
        <v>0</v>
      </c>
      <c r="T785" s="271">
        <f>IF(BB80&gt;0,ROUND(BB80,2),0)</f>
        <v>0</v>
      </c>
      <c r="U785" s="269"/>
      <c r="V785" s="270"/>
      <c r="W785" s="269"/>
      <c r="X785" s="269"/>
      <c r="Y785" s="269"/>
      <c r="Z785" s="270"/>
      <c r="AA785" s="270"/>
      <c r="AB785" s="270"/>
      <c r="AC785" s="270"/>
      <c r="AD785" s="270"/>
      <c r="AE785" s="270"/>
      <c r="AF785" s="270"/>
      <c r="AG785" s="270"/>
      <c r="AH785" s="270"/>
      <c r="AI785" s="270"/>
      <c r="AJ785" s="270"/>
      <c r="AK785" s="270"/>
      <c r="AL785" s="270"/>
      <c r="AM785" s="270"/>
      <c r="AN785" s="270"/>
      <c r="AO785" s="270"/>
      <c r="AP785" s="270"/>
      <c r="AQ785" s="270"/>
      <c r="AR785" s="270"/>
      <c r="AS785" s="270"/>
      <c r="AT785" s="270"/>
      <c r="AU785" s="270"/>
      <c r="AV785" s="270"/>
      <c r="AW785" s="270"/>
      <c r="AX785" s="270"/>
      <c r="AY785" s="270"/>
      <c r="AZ785" s="270"/>
      <c r="BA785" s="270"/>
      <c r="BB785" s="270"/>
      <c r="BC785" s="270"/>
      <c r="BD785" s="270"/>
      <c r="BE785" s="270"/>
      <c r="BF785" s="270"/>
      <c r="BG785" s="270"/>
      <c r="BH785" s="270"/>
      <c r="BI785" s="270"/>
      <c r="BJ785" s="270"/>
      <c r="BK785" s="270"/>
      <c r="BL785" s="270"/>
      <c r="BM785" s="270"/>
      <c r="BN785" s="270"/>
      <c r="BO785" s="270"/>
      <c r="BP785" s="270"/>
      <c r="BQ785" s="270"/>
      <c r="BR785" s="270"/>
      <c r="BS785" s="270"/>
      <c r="BT785" s="270"/>
      <c r="BU785" s="270"/>
      <c r="BV785" s="270"/>
      <c r="BW785" s="270"/>
      <c r="BX785" s="270"/>
      <c r="BY785" s="270"/>
      <c r="BZ785" s="270"/>
      <c r="CA785" s="270"/>
      <c r="CB785" s="270"/>
      <c r="CC785" s="270"/>
      <c r="CD785" s="270"/>
      <c r="CE785" s="270"/>
    </row>
    <row r="786" spans="1:83" ht="12.65" customHeight="1">
      <c r="A786" s="206" t="str">
        <f>RIGHT($C$83,3)&amp;"*"&amp;RIGHT($C$82,4)&amp;"*"&amp;BC$55&amp;"*"&amp;"A"</f>
        <v>165*2020*8370*A</v>
      </c>
      <c r="B786" s="269"/>
      <c r="C786" s="271">
        <f>ROUND(BC60,2)</f>
        <v>0</v>
      </c>
      <c r="D786" s="269">
        <f>ROUND(BC61,0)</f>
        <v>0</v>
      </c>
      <c r="E786" s="269">
        <f>ROUND(BC62,0)</f>
        <v>0</v>
      </c>
      <c r="F786" s="269">
        <f>ROUND(BC63,0)</f>
        <v>0</v>
      </c>
      <c r="G786" s="269">
        <f>ROUND(BC64,0)</f>
        <v>0</v>
      </c>
      <c r="H786" s="269">
        <f>ROUND(BC65,0)</f>
        <v>0</v>
      </c>
      <c r="I786" s="269">
        <f>ROUND(BC66,0)</f>
        <v>0</v>
      </c>
      <c r="J786" s="269">
        <f>ROUND(BC67,0)</f>
        <v>0</v>
      </c>
      <c r="K786" s="269">
        <f>ROUND(BC68,0)</f>
        <v>0</v>
      </c>
      <c r="L786" s="269">
        <f>ROUND(BC69,0)</f>
        <v>0</v>
      </c>
      <c r="M786" s="269">
        <f>ROUND(BC70,0)</f>
        <v>0</v>
      </c>
      <c r="N786" s="269"/>
      <c r="O786" s="269"/>
      <c r="P786" s="269">
        <f>IF(BC76&gt;0,ROUND(BC76,0),0)</f>
        <v>0</v>
      </c>
      <c r="Q786" s="269">
        <f>IF(BC77&gt;0,ROUND(BC77,0),0)</f>
        <v>0</v>
      </c>
      <c r="R786" s="269">
        <f>IF(BC78&gt;0,ROUND(BC78,0),0)</f>
        <v>0</v>
      </c>
      <c r="S786" s="269">
        <f>IF(BC79&gt;0,ROUND(BC79,0),0)</f>
        <v>0</v>
      </c>
      <c r="T786" s="271">
        <f>IF(BC80&gt;0,ROUND(BC80,2),0)</f>
        <v>0</v>
      </c>
      <c r="U786" s="269"/>
      <c r="V786" s="270"/>
      <c r="W786" s="269"/>
      <c r="X786" s="269"/>
      <c r="Y786" s="269"/>
      <c r="Z786" s="270"/>
      <c r="AA786" s="270"/>
      <c r="AB786" s="270"/>
      <c r="AC786" s="270"/>
      <c r="AD786" s="270"/>
      <c r="AE786" s="270"/>
      <c r="AF786" s="270"/>
      <c r="AG786" s="270"/>
      <c r="AH786" s="270"/>
      <c r="AI786" s="270"/>
      <c r="AJ786" s="270"/>
      <c r="AK786" s="270"/>
      <c r="AL786" s="270"/>
      <c r="AM786" s="270"/>
      <c r="AN786" s="270"/>
      <c r="AO786" s="270"/>
      <c r="AP786" s="270"/>
      <c r="AQ786" s="270"/>
      <c r="AR786" s="270"/>
      <c r="AS786" s="270"/>
      <c r="AT786" s="270"/>
      <c r="AU786" s="270"/>
      <c r="AV786" s="270"/>
      <c r="AW786" s="270"/>
      <c r="AX786" s="270"/>
      <c r="AY786" s="270"/>
      <c r="AZ786" s="270"/>
      <c r="BA786" s="270"/>
      <c r="BB786" s="270"/>
      <c r="BC786" s="270"/>
      <c r="BD786" s="270"/>
      <c r="BE786" s="270"/>
      <c r="BF786" s="270"/>
      <c r="BG786" s="270"/>
      <c r="BH786" s="270"/>
      <c r="BI786" s="270"/>
      <c r="BJ786" s="270"/>
      <c r="BK786" s="270"/>
      <c r="BL786" s="270"/>
      <c r="BM786" s="270"/>
      <c r="BN786" s="270"/>
      <c r="BO786" s="270"/>
      <c r="BP786" s="270"/>
      <c r="BQ786" s="270"/>
      <c r="BR786" s="270"/>
      <c r="BS786" s="270"/>
      <c r="BT786" s="270"/>
      <c r="BU786" s="270"/>
      <c r="BV786" s="270"/>
      <c r="BW786" s="270"/>
      <c r="BX786" s="270"/>
      <c r="BY786" s="270"/>
      <c r="BZ786" s="270"/>
      <c r="CA786" s="270"/>
      <c r="CB786" s="270"/>
      <c r="CC786" s="270"/>
      <c r="CD786" s="270"/>
      <c r="CE786" s="270"/>
    </row>
    <row r="787" spans="1:83" ht="12.65" customHeight="1">
      <c r="A787" s="206" t="str">
        <f>RIGHT($C$83,3)&amp;"*"&amp;RIGHT($C$82,4)&amp;"*"&amp;BD$55&amp;"*"&amp;"A"</f>
        <v>165*2020*8420*A</v>
      </c>
      <c r="B787" s="269"/>
      <c r="C787" s="271">
        <f>ROUND(BD60,2)</f>
        <v>4.04</v>
      </c>
      <c r="D787" s="269">
        <f>ROUND(BD61,0)</f>
        <v>0</v>
      </c>
      <c r="E787" s="269">
        <f>ROUND(BD62,0)</f>
        <v>0</v>
      </c>
      <c r="F787" s="269">
        <f>ROUND(BD63,0)</f>
        <v>0</v>
      </c>
      <c r="G787" s="269">
        <f>ROUND(BD64,0)</f>
        <v>0</v>
      </c>
      <c r="H787" s="269">
        <f>ROUND(BD65,0)</f>
        <v>0</v>
      </c>
      <c r="I787" s="269">
        <f>ROUND(BD66,0)</f>
        <v>0</v>
      </c>
      <c r="J787" s="269">
        <f>ROUND(BD67,0)</f>
        <v>0</v>
      </c>
      <c r="K787" s="269">
        <f>ROUND(BD68,0)</f>
        <v>0</v>
      </c>
      <c r="L787" s="269">
        <f>ROUND(BD69,0)</f>
        <v>0</v>
      </c>
      <c r="M787" s="269">
        <f>ROUND(BD70,0)</f>
        <v>0</v>
      </c>
      <c r="N787" s="269"/>
      <c r="O787" s="269"/>
      <c r="P787" s="269">
        <f>IF(BD76&gt;0,ROUND(BD76,0),0)</f>
        <v>0</v>
      </c>
      <c r="Q787" s="269">
        <f>IF(BD77&gt;0,ROUND(BD77,0),0)</f>
        <v>0</v>
      </c>
      <c r="R787" s="269">
        <f>IF(BD78&gt;0,ROUND(BD78,0),0)</f>
        <v>0</v>
      </c>
      <c r="S787" s="269">
        <f>IF(BD79&gt;0,ROUND(BD79,0),0)</f>
        <v>0</v>
      </c>
      <c r="T787" s="271">
        <f>IF(BD80&gt;0,ROUND(BD80,2),0)</f>
        <v>0</v>
      </c>
      <c r="U787" s="269"/>
      <c r="V787" s="270"/>
      <c r="W787" s="269"/>
      <c r="X787" s="269"/>
      <c r="Y787" s="269"/>
      <c r="Z787" s="270"/>
      <c r="AA787" s="270"/>
      <c r="AB787" s="270"/>
      <c r="AC787" s="270"/>
      <c r="AD787" s="270"/>
      <c r="AE787" s="270"/>
      <c r="AF787" s="270"/>
      <c r="AG787" s="270"/>
      <c r="AH787" s="270"/>
      <c r="AI787" s="270"/>
      <c r="AJ787" s="270"/>
      <c r="AK787" s="270"/>
      <c r="AL787" s="270"/>
      <c r="AM787" s="270"/>
      <c r="AN787" s="270"/>
      <c r="AO787" s="270"/>
      <c r="AP787" s="270"/>
      <c r="AQ787" s="270"/>
      <c r="AR787" s="270"/>
      <c r="AS787" s="270"/>
      <c r="AT787" s="270"/>
      <c r="AU787" s="270"/>
      <c r="AV787" s="270"/>
      <c r="AW787" s="270"/>
      <c r="AX787" s="270"/>
      <c r="AY787" s="270"/>
      <c r="AZ787" s="270"/>
      <c r="BA787" s="270"/>
      <c r="BB787" s="270"/>
      <c r="BC787" s="270"/>
      <c r="BD787" s="270"/>
      <c r="BE787" s="270"/>
      <c r="BF787" s="270"/>
      <c r="BG787" s="270"/>
      <c r="BH787" s="270"/>
      <c r="BI787" s="270"/>
      <c r="BJ787" s="270"/>
      <c r="BK787" s="270"/>
      <c r="BL787" s="270"/>
      <c r="BM787" s="270"/>
      <c r="BN787" s="270"/>
      <c r="BO787" s="270"/>
      <c r="BP787" s="270"/>
      <c r="BQ787" s="270"/>
      <c r="BR787" s="270"/>
      <c r="BS787" s="270"/>
      <c r="BT787" s="270"/>
      <c r="BU787" s="270"/>
      <c r="BV787" s="270"/>
      <c r="BW787" s="270"/>
      <c r="BX787" s="270"/>
      <c r="BY787" s="270"/>
      <c r="BZ787" s="270"/>
      <c r="CA787" s="270"/>
      <c r="CB787" s="270"/>
      <c r="CC787" s="270"/>
      <c r="CD787" s="270"/>
      <c r="CE787" s="270"/>
    </row>
    <row r="788" spans="1:83" ht="12.65" customHeight="1">
      <c r="A788" s="206" t="str">
        <f>RIGHT($C$83,3)&amp;"*"&amp;RIGHT($C$82,4)&amp;"*"&amp;BE$55&amp;"*"&amp;"A"</f>
        <v>165*2020*8430*A</v>
      </c>
      <c r="B788" s="269">
        <f>ROUND(BE59,0)</f>
        <v>27287</v>
      </c>
      <c r="C788" s="271">
        <f>ROUND(BE60,2)</f>
        <v>4.12</v>
      </c>
      <c r="D788" s="269">
        <f>ROUND(BE61,0)</f>
        <v>220883</v>
      </c>
      <c r="E788" s="269">
        <f>ROUND(BE62,0)</f>
        <v>77725</v>
      </c>
      <c r="F788" s="269">
        <f>ROUND(BE63,0)</f>
        <v>0</v>
      </c>
      <c r="G788" s="269">
        <f>ROUND(BE64,0)</f>
        <v>21228</v>
      </c>
      <c r="H788" s="269">
        <f>ROUND(BE65,0)</f>
        <v>114634</v>
      </c>
      <c r="I788" s="269">
        <f>ROUND(BE66,0)</f>
        <v>23951</v>
      </c>
      <c r="J788" s="269">
        <f>ROUND(BE67,0)</f>
        <v>4885</v>
      </c>
      <c r="K788" s="269">
        <f>ROUND(BE68,0)</f>
        <v>44444</v>
      </c>
      <c r="L788" s="269">
        <f>ROUND(BE69,0)</f>
        <v>17765</v>
      </c>
      <c r="M788" s="269">
        <f>ROUND(BE70,0)</f>
        <v>0</v>
      </c>
      <c r="N788" s="269"/>
      <c r="O788" s="269"/>
      <c r="P788" s="269">
        <f>IF(BE76&gt;0,ROUND(BE76,0),0)</f>
        <v>201</v>
      </c>
      <c r="Q788" s="269">
        <f>IF(BE77&gt;0,ROUND(BE77,0),0)</f>
        <v>0</v>
      </c>
      <c r="R788" s="269">
        <f>IF(BE78&gt;0,ROUND(BE78,0),0)</f>
        <v>0</v>
      </c>
      <c r="S788" s="269">
        <f>IF(BE79&gt;0,ROUND(BE79,0),0)</f>
        <v>0</v>
      </c>
      <c r="T788" s="271">
        <f>IF(BE80&gt;0,ROUND(BE80,2),0)</f>
        <v>0</v>
      </c>
      <c r="U788" s="269"/>
      <c r="V788" s="270"/>
      <c r="W788" s="269"/>
      <c r="X788" s="269"/>
      <c r="Y788" s="269"/>
      <c r="Z788" s="270"/>
      <c r="AA788" s="270"/>
      <c r="AB788" s="270"/>
      <c r="AC788" s="270"/>
      <c r="AD788" s="270"/>
      <c r="AE788" s="270"/>
      <c r="AF788" s="270"/>
      <c r="AG788" s="270"/>
      <c r="AH788" s="270"/>
      <c r="AI788" s="270"/>
      <c r="AJ788" s="270"/>
      <c r="AK788" s="270"/>
      <c r="AL788" s="270"/>
      <c r="AM788" s="270"/>
      <c r="AN788" s="270"/>
      <c r="AO788" s="270"/>
      <c r="AP788" s="270"/>
      <c r="AQ788" s="270"/>
      <c r="AR788" s="270"/>
      <c r="AS788" s="270"/>
      <c r="AT788" s="270"/>
      <c r="AU788" s="270"/>
      <c r="AV788" s="270"/>
      <c r="AW788" s="270"/>
      <c r="AX788" s="270"/>
      <c r="AY788" s="270"/>
      <c r="AZ788" s="270"/>
      <c r="BA788" s="270"/>
      <c r="BB788" s="270"/>
      <c r="BC788" s="270"/>
      <c r="BD788" s="270"/>
      <c r="BE788" s="270"/>
      <c r="BF788" s="270"/>
      <c r="BG788" s="270"/>
      <c r="BH788" s="270"/>
      <c r="BI788" s="270"/>
      <c r="BJ788" s="270"/>
      <c r="BK788" s="270"/>
      <c r="BL788" s="270"/>
      <c r="BM788" s="270"/>
      <c r="BN788" s="270"/>
      <c r="BO788" s="270"/>
      <c r="BP788" s="270"/>
      <c r="BQ788" s="270"/>
      <c r="BR788" s="270"/>
      <c r="BS788" s="270"/>
      <c r="BT788" s="270"/>
      <c r="BU788" s="270"/>
      <c r="BV788" s="270"/>
      <c r="BW788" s="270"/>
      <c r="BX788" s="270"/>
      <c r="BY788" s="270"/>
      <c r="BZ788" s="270"/>
      <c r="CA788" s="270"/>
      <c r="CB788" s="270"/>
      <c r="CC788" s="270"/>
      <c r="CD788" s="270"/>
      <c r="CE788" s="270"/>
    </row>
    <row r="789" spans="1:83" ht="12.65" customHeight="1">
      <c r="A789" s="206" t="str">
        <f>RIGHT($C$83,3)&amp;"*"&amp;RIGHT($C$82,4)&amp;"*"&amp;BF$55&amp;"*"&amp;"A"</f>
        <v>165*2020*8460*A</v>
      </c>
      <c r="B789" s="269"/>
      <c r="C789" s="271">
        <f>ROUND(BF60,2)</f>
        <v>6.65</v>
      </c>
      <c r="D789" s="269">
        <f>ROUND(BF61,0)</f>
        <v>247903</v>
      </c>
      <c r="E789" s="269">
        <f>ROUND(BF62,0)</f>
        <v>87232</v>
      </c>
      <c r="F789" s="269">
        <f>ROUND(BF63,0)</f>
        <v>0</v>
      </c>
      <c r="G789" s="269">
        <f>ROUND(BF64,0)</f>
        <v>28295</v>
      </c>
      <c r="H789" s="269">
        <f>ROUND(BF65,0)</f>
        <v>1015</v>
      </c>
      <c r="I789" s="269">
        <f>ROUND(BF66,0)</f>
        <v>44</v>
      </c>
      <c r="J789" s="269">
        <f>ROUND(BF67,0)</f>
        <v>20340</v>
      </c>
      <c r="K789" s="269">
        <f>ROUND(BF68,0)</f>
        <v>0</v>
      </c>
      <c r="L789" s="269">
        <f>ROUND(BF69,0)</f>
        <v>1799</v>
      </c>
      <c r="M789" s="269">
        <f>ROUND(BF70,0)</f>
        <v>0</v>
      </c>
      <c r="N789" s="269"/>
      <c r="O789" s="269"/>
      <c r="P789" s="269">
        <f>IF(BF76&gt;0,ROUND(BF76,0),0)</f>
        <v>3296</v>
      </c>
      <c r="Q789" s="269">
        <f>IF(BF77&gt;0,ROUND(BF77,0),0)</f>
        <v>0</v>
      </c>
      <c r="R789" s="269">
        <f>IF(BF78&gt;0,ROUND(BF78,0),0)</f>
        <v>0</v>
      </c>
      <c r="S789" s="269">
        <f>IF(BF79&gt;0,ROUND(BF79,0),0)</f>
        <v>0</v>
      </c>
      <c r="T789" s="271">
        <f>IF(BF80&gt;0,ROUND(BF80,2),0)</f>
        <v>0</v>
      </c>
      <c r="U789" s="269"/>
      <c r="V789" s="270"/>
      <c r="W789" s="269"/>
      <c r="X789" s="269"/>
      <c r="Y789" s="269"/>
      <c r="Z789" s="270"/>
      <c r="AA789" s="270"/>
      <c r="AB789" s="270"/>
      <c r="AC789" s="270"/>
      <c r="AD789" s="270"/>
      <c r="AE789" s="270"/>
      <c r="AF789" s="270"/>
      <c r="AG789" s="270"/>
      <c r="AH789" s="270"/>
      <c r="AI789" s="270"/>
      <c r="AJ789" s="270"/>
      <c r="AK789" s="270"/>
      <c r="AL789" s="270"/>
      <c r="AM789" s="270"/>
      <c r="AN789" s="270"/>
      <c r="AO789" s="270"/>
      <c r="AP789" s="270"/>
      <c r="AQ789" s="270"/>
      <c r="AR789" s="270"/>
      <c r="AS789" s="270"/>
      <c r="AT789" s="270"/>
      <c r="AU789" s="270"/>
      <c r="AV789" s="270"/>
      <c r="AW789" s="270"/>
      <c r="AX789" s="270"/>
      <c r="AY789" s="270"/>
      <c r="AZ789" s="270"/>
      <c r="BA789" s="270"/>
      <c r="BB789" s="270"/>
      <c r="BC789" s="270"/>
      <c r="BD789" s="270"/>
      <c r="BE789" s="270"/>
      <c r="BF789" s="270"/>
      <c r="BG789" s="270"/>
      <c r="BH789" s="270"/>
      <c r="BI789" s="270"/>
      <c r="BJ789" s="270"/>
      <c r="BK789" s="270"/>
      <c r="BL789" s="270"/>
      <c r="BM789" s="270"/>
      <c r="BN789" s="270"/>
      <c r="BO789" s="270"/>
      <c r="BP789" s="270"/>
      <c r="BQ789" s="270"/>
      <c r="BR789" s="270"/>
      <c r="BS789" s="270"/>
      <c r="BT789" s="270"/>
      <c r="BU789" s="270"/>
      <c r="BV789" s="270"/>
      <c r="BW789" s="270"/>
      <c r="BX789" s="270"/>
      <c r="BY789" s="270"/>
      <c r="BZ789" s="270"/>
      <c r="CA789" s="270"/>
      <c r="CB789" s="270"/>
      <c r="CC789" s="270"/>
      <c r="CD789" s="270"/>
      <c r="CE789" s="270"/>
    </row>
    <row r="790" spans="1:83" ht="12.65" customHeight="1">
      <c r="A790" s="206" t="str">
        <f>RIGHT($C$83,3)&amp;"*"&amp;RIGHT($C$82,4)&amp;"*"&amp;BG$55&amp;"*"&amp;"A"</f>
        <v>165*2020*8470*A</v>
      </c>
      <c r="B790" s="269"/>
      <c r="C790" s="271">
        <f>ROUND(BG60,2)</f>
        <v>0</v>
      </c>
      <c r="D790" s="269">
        <f>ROUND(BG61,0)</f>
        <v>0</v>
      </c>
      <c r="E790" s="269">
        <f>ROUND(BG62,0)</f>
        <v>0</v>
      </c>
      <c r="F790" s="269">
        <f>ROUND(BG63,0)</f>
        <v>0</v>
      </c>
      <c r="G790" s="269">
        <f>ROUND(BG64,0)</f>
        <v>0</v>
      </c>
      <c r="H790" s="269">
        <f>ROUND(BG65,0)</f>
        <v>0</v>
      </c>
      <c r="I790" s="269">
        <f>ROUND(BG66,0)</f>
        <v>0</v>
      </c>
      <c r="J790" s="269">
        <f>ROUND(BG67,0)</f>
        <v>0</v>
      </c>
      <c r="K790" s="269">
        <f>ROUND(BG68,0)</f>
        <v>0</v>
      </c>
      <c r="L790" s="269">
        <f>ROUND(BG69,0)</f>
        <v>0</v>
      </c>
      <c r="M790" s="269">
        <f>ROUND(BG70,0)</f>
        <v>0</v>
      </c>
      <c r="N790" s="269"/>
      <c r="O790" s="269"/>
      <c r="P790" s="269">
        <f>IF(BG76&gt;0,ROUND(BG76,0),0)</f>
        <v>0</v>
      </c>
      <c r="Q790" s="269">
        <f>IF(BG77&gt;0,ROUND(BG77,0),0)</f>
        <v>0</v>
      </c>
      <c r="R790" s="269">
        <f>IF(BG78&gt;0,ROUND(BG78,0),0)</f>
        <v>0</v>
      </c>
      <c r="S790" s="269">
        <f>IF(BG79&gt;0,ROUND(BG79,0),0)</f>
        <v>0</v>
      </c>
      <c r="T790" s="271">
        <f>IF(BG80&gt;0,ROUND(BG80,2),0)</f>
        <v>0</v>
      </c>
      <c r="U790" s="269"/>
      <c r="V790" s="270"/>
      <c r="W790" s="269"/>
      <c r="X790" s="269"/>
      <c r="Y790" s="269"/>
      <c r="Z790" s="270"/>
      <c r="AA790" s="270"/>
      <c r="AB790" s="270"/>
      <c r="AC790" s="270"/>
      <c r="AD790" s="270"/>
      <c r="AE790" s="270"/>
      <c r="AF790" s="270"/>
      <c r="AG790" s="270"/>
      <c r="AH790" s="270"/>
      <c r="AI790" s="270"/>
      <c r="AJ790" s="270"/>
      <c r="AK790" s="270"/>
      <c r="AL790" s="270"/>
      <c r="AM790" s="270"/>
      <c r="AN790" s="270"/>
      <c r="AO790" s="270"/>
      <c r="AP790" s="270"/>
      <c r="AQ790" s="270"/>
      <c r="AR790" s="270"/>
      <c r="AS790" s="270"/>
      <c r="AT790" s="270"/>
      <c r="AU790" s="270"/>
      <c r="AV790" s="270"/>
      <c r="AW790" s="270"/>
      <c r="AX790" s="270"/>
      <c r="AY790" s="270"/>
      <c r="AZ790" s="270"/>
      <c r="BA790" s="270"/>
      <c r="BB790" s="270"/>
      <c r="BC790" s="270"/>
      <c r="BD790" s="270"/>
      <c r="BE790" s="270"/>
      <c r="BF790" s="270"/>
      <c r="BG790" s="270"/>
      <c r="BH790" s="270"/>
      <c r="BI790" s="270"/>
      <c r="BJ790" s="270"/>
      <c r="BK790" s="270"/>
      <c r="BL790" s="270"/>
      <c r="BM790" s="270"/>
      <c r="BN790" s="270"/>
      <c r="BO790" s="270"/>
      <c r="BP790" s="270"/>
      <c r="BQ790" s="270"/>
      <c r="BR790" s="270"/>
      <c r="BS790" s="270"/>
      <c r="BT790" s="270"/>
      <c r="BU790" s="270"/>
      <c r="BV790" s="270"/>
      <c r="BW790" s="270"/>
      <c r="BX790" s="270"/>
      <c r="BY790" s="270"/>
      <c r="BZ790" s="270"/>
      <c r="CA790" s="270"/>
      <c r="CB790" s="270"/>
      <c r="CC790" s="270"/>
      <c r="CD790" s="270"/>
      <c r="CE790" s="270"/>
    </row>
    <row r="791" spans="1:83" ht="12.65" customHeight="1">
      <c r="A791" s="206" t="str">
        <f>RIGHT($C$83,3)&amp;"*"&amp;RIGHT($C$82,4)&amp;"*"&amp;BH$55&amp;"*"&amp;"A"</f>
        <v>165*2020*8480*A</v>
      </c>
      <c r="B791" s="269"/>
      <c r="C791" s="271">
        <f>ROUND(BH60,2)</f>
        <v>0</v>
      </c>
      <c r="D791" s="269">
        <f>ROUND(BH61,0)</f>
        <v>0</v>
      </c>
      <c r="E791" s="269">
        <f>ROUND(BH62,0)</f>
        <v>0</v>
      </c>
      <c r="F791" s="269">
        <f>ROUND(BH63,0)</f>
        <v>0</v>
      </c>
      <c r="G791" s="269">
        <f>ROUND(BH64,0)</f>
        <v>0</v>
      </c>
      <c r="H791" s="269">
        <f>ROUND(BH65,0)</f>
        <v>0</v>
      </c>
      <c r="I791" s="269">
        <f>ROUND(BH66,0)</f>
        <v>0</v>
      </c>
      <c r="J791" s="269">
        <f>ROUND(BH67,0)</f>
        <v>0</v>
      </c>
      <c r="K791" s="269">
        <f>ROUND(BH68,0)</f>
        <v>0</v>
      </c>
      <c r="L791" s="269">
        <f>ROUND(BH69,0)</f>
        <v>0</v>
      </c>
      <c r="M791" s="269">
        <f>ROUND(BH70,0)</f>
        <v>0</v>
      </c>
      <c r="N791" s="269"/>
      <c r="O791" s="269"/>
      <c r="P791" s="269">
        <f>IF(BH76&gt;0,ROUND(BH76,0),0)</f>
        <v>0</v>
      </c>
      <c r="Q791" s="269">
        <f>IF(BH77&gt;0,ROUND(BH77,0),0)</f>
        <v>0</v>
      </c>
      <c r="R791" s="269">
        <f>IF(BH78&gt;0,ROUND(BH78,0),0)</f>
        <v>0</v>
      </c>
      <c r="S791" s="269">
        <f>IF(BH79&gt;0,ROUND(BH79,0),0)</f>
        <v>0</v>
      </c>
      <c r="T791" s="271">
        <f>IF(BH80&gt;0,ROUND(BH80,2),0)</f>
        <v>0</v>
      </c>
      <c r="U791" s="269"/>
      <c r="V791" s="270"/>
      <c r="W791" s="269"/>
      <c r="X791" s="269"/>
      <c r="Y791" s="269"/>
      <c r="Z791" s="270"/>
      <c r="AA791" s="270"/>
      <c r="AB791" s="270"/>
      <c r="AC791" s="270"/>
      <c r="AD791" s="270"/>
      <c r="AE791" s="270"/>
      <c r="AF791" s="270"/>
      <c r="AG791" s="270"/>
      <c r="AH791" s="270"/>
      <c r="AI791" s="270"/>
      <c r="AJ791" s="270"/>
      <c r="AK791" s="270"/>
      <c r="AL791" s="270"/>
      <c r="AM791" s="270"/>
      <c r="AN791" s="270"/>
      <c r="AO791" s="270"/>
      <c r="AP791" s="270"/>
      <c r="AQ791" s="270"/>
      <c r="AR791" s="270"/>
      <c r="AS791" s="270"/>
      <c r="AT791" s="270"/>
      <c r="AU791" s="270"/>
      <c r="AV791" s="270"/>
      <c r="AW791" s="270"/>
      <c r="AX791" s="270"/>
      <c r="AY791" s="270"/>
      <c r="AZ791" s="270"/>
      <c r="BA791" s="270"/>
      <c r="BB791" s="270"/>
      <c r="BC791" s="270"/>
      <c r="BD791" s="270"/>
      <c r="BE791" s="270"/>
      <c r="BF791" s="270"/>
      <c r="BG791" s="270"/>
      <c r="BH791" s="270"/>
      <c r="BI791" s="270"/>
      <c r="BJ791" s="270"/>
      <c r="BK791" s="270"/>
      <c r="BL791" s="270"/>
      <c r="BM791" s="270"/>
      <c r="BN791" s="270"/>
      <c r="BO791" s="270"/>
      <c r="BP791" s="270"/>
      <c r="BQ791" s="270"/>
      <c r="BR791" s="270"/>
      <c r="BS791" s="270"/>
      <c r="BT791" s="270"/>
      <c r="BU791" s="270"/>
      <c r="BV791" s="270"/>
      <c r="BW791" s="270"/>
      <c r="BX791" s="270"/>
      <c r="BY791" s="270"/>
      <c r="BZ791" s="270"/>
      <c r="CA791" s="270"/>
      <c r="CB791" s="270"/>
      <c r="CC791" s="270"/>
      <c r="CD791" s="270"/>
      <c r="CE791" s="270"/>
    </row>
    <row r="792" spans="1:83" ht="12.65" customHeight="1">
      <c r="A792" s="206" t="str">
        <f>RIGHT($C$83,3)&amp;"*"&amp;RIGHT($C$82,4)&amp;"*"&amp;BI$55&amp;"*"&amp;"A"</f>
        <v>165*2020*8490*A</v>
      </c>
      <c r="B792" s="269"/>
      <c r="C792" s="271">
        <f>ROUND(BI60,2)</f>
        <v>9.2200000000000006</v>
      </c>
      <c r="D792" s="269">
        <f>ROUND(BI61,0)</f>
        <v>0</v>
      </c>
      <c r="E792" s="269">
        <f>ROUND(BI62,0)</f>
        <v>0</v>
      </c>
      <c r="F792" s="269">
        <f>ROUND(BI63,0)</f>
        <v>0</v>
      </c>
      <c r="G792" s="269">
        <f>ROUND(BI64,0)</f>
        <v>0</v>
      </c>
      <c r="H792" s="269">
        <f>ROUND(BI65,0)</f>
        <v>0</v>
      </c>
      <c r="I792" s="269">
        <f>ROUND(BI66,0)</f>
        <v>0</v>
      </c>
      <c r="J792" s="269">
        <f>ROUND(BI67,0)</f>
        <v>0</v>
      </c>
      <c r="K792" s="269">
        <f>ROUND(BI68,0)</f>
        <v>0</v>
      </c>
      <c r="L792" s="269">
        <f>ROUND(BI69,0)</f>
        <v>0</v>
      </c>
      <c r="M792" s="269">
        <f>ROUND(BI70,0)</f>
        <v>0</v>
      </c>
      <c r="N792" s="269"/>
      <c r="O792" s="269"/>
      <c r="P792" s="269">
        <f>IF(BI76&gt;0,ROUND(BI76,0),0)</f>
        <v>0</v>
      </c>
      <c r="Q792" s="269">
        <f>IF(BI77&gt;0,ROUND(BI77,0),0)</f>
        <v>0</v>
      </c>
      <c r="R792" s="269">
        <f>IF(BI78&gt;0,ROUND(BI78,0),0)</f>
        <v>0</v>
      </c>
      <c r="S792" s="269">
        <f>IF(BI79&gt;0,ROUND(BI79,0),0)</f>
        <v>0</v>
      </c>
      <c r="T792" s="271">
        <f>IF(BI80&gt;0,ROUND(BI80,2),0)</f>
        <v>0</v>
      </c>
      <c r="U792" s="269"/>
      <c r="V792" s="270"/>
      <c r="W792" s="269"/>
      <c r="X792" s="269"/>
      <c r="Y792" s="269"/>
      <c r="Z792" s="270"/>
      <c r="AA792" s="270"/>
      <c r="AB792" s="270"/>
      <c r="AC792" s="270"/>
      <c r="AD792" s="270"/>
      <c r="AE792" s="270"/>
      <c r="AF792" s="270"/>
      <c r="AG792" s="270"/>
      <c r="AH792" s="270"/>
      <c r="AI792" s="270"/>
      <c r="AJ792" s="270"/>
      <c r="AK792" s="270"/>
      <c r="AL792" s="270"/>
      <c r="AM792" s="270"/>
      <c r="AN792" s="270"/>
      <c r="AO792" s="270"/>
      <c r="AP792" s="270"/>
      <c r="AQ792" s="270"/>
      <c r="AR792" s="270"/>
      <c r="AS792" s="270"/>
      <c r="AT792" s="270"/>
      <c r="AU792" s="270"/>
      <c r="AV792" s="270"/>
      <c r="AW792" s="270"/>
      <c r="AX792" s="270"/>
      <c r="AY792" s="270"/>
      <c r="AZ792" s="270"/>
      <c r="BA792" s="270"/>
      <c r="BB792" s="270"/>
      <c r="BC792" s="270"/>
      <c r="BD792" s="270"/>
      <c r="BE792" s="270"/>
      <c r="BF792" s="270"/>
      <c r="BG792" s="270"/>
      <c r="BH792" s="270"/>
      <c r="BI792" s="270"/>
      <c r="BJ792" s="270"/>
      <c r="BK792" s="270"/>
      <c r="BL792" s="270"/>
      <c r="BM792" s="270"/>
      <c r="BN792" s="270"/>
      <c r="BO792" s="270"/>
      <c r="BP792" s="270"/>
      <c r="BQ792" s="270"/>
      <c r="BR792" s="270"/>
      <c r="BS792" s="270"/>
      <c r="BT792" s="270"/>
      <c r="BU792" s="270"/>
      <c r="BV792" s="270"/>
      <c r="BW792" s="270"/>
      <c r="BX792" s="270"/>
      <c r="BY792" s="270"/>
      <c r="BZ792" s="270"/>
      <c r="CA792" s="270"/>
      <c r="CB792" s="270"/>
      <c r="CC792" s="270"/>
      <c r="CD792" s="270"/>
      <c r="CE792" s="270"/>
    </row>
    <row r="793" spans="1:83" ht="12.65" customHeight="1">
      <c r="A793" s="206" t="str">
        <f>RIGHT($C$83,3)&amp;"*"&amp;RIGHT($C$82,4)&amp;"*"&amp;BJ$55&amp;"*"&amp;"A"</f>
        <v>165*2020*8510*A</v>
      </c>
      <c r="B793" s="269"/>
      <c r="C793" s="271">
        <f>ROUND(BJ60,2)</f>
        <v>8.0500000000000007</v>
      </c>
      <c r="D793" s="269">
        <f>ROUND(BJ61,0)</f>
        <v>422847</v>
      </c>
      <c r="E793" s="269">
        <f>ROUND(BJ62,0)</f>
        <v>148792</v>
      </c>
      <c r="F793" s="269">
        <f>ROUND(BJ63,0)</f>
        <v>0</v>
      </c>
      <c r="G793" s="269">
        <f>ROUND(BJ64,0)</f>
        <v>5891</v>
      </c>
      <c r="H793" s="269">
        <f>ROUND(BJ65,0)</f>
        <v>153</v>
      </c>
      <c r="I793" s="269">
        <f>ROUND(BJ66,0)</f>
        <v>658764</v>
      </c>
      <c r="J793" s="269">
        <f>ROUND(BJ67,0)</f>
        <v>0</v>
      </c>
      <c r="K793" s="269">
        <f>ROUND(BJ68,0)</f>
        <v>13367</v>
      </c>
      <c r="L793" s="269">
        <f>ROUND(BJ69,0)</f>
        <v>31718</v>
      </c>
      <c r="M793" s="269">
        <f>ROUND(BJ70,0)</f>
        <v>0</v>
      </c>
      <c r="N793" s="269"/>
      <c r="O793" s="269"/>
      <c r="P793" s="269">
        <f>IF(BJ76&gt;0,ROUND(BJ76,0),0)</f>
        <v>0</v>
      </c>
      <c r="Q793" s="269">
        <f>IF(BJ77&gt;0,ROUND(BJ77,0),0)</f>
        <v>0</v>
      </c>
      <c r="R793" s="269">
        <f>IF(BJ78&gt;0,ROUND(BJ78,0),0)</f>
        <v>0</v>
      </c>
      <c r="S793" s="269">
        <f>IF(BJ79&gt;0,ROUND(BJ79,0),0)</f>
        <v>0</v>
      </c>
      <c r="T793" s="271">
        <f>IF(BJ80&gt;0,ROUND(BJ80,2),0)</f>
        <v>0</v>
      </c>
      <c r="U793" s="269"/>
      <c r="V793" s="270"/>
      <c r="W793" s="269"/>
      <c r="X793" s="269"/>
      <c r="Y793" s="269"/>
      <c r="Z793" s="270"/>
      <c r="AA793" s="270"/>
      <c r="AB793" s="270"/>
      <c r="AC793" s="270"/>
      <c r="AD793" s="270"/>
      <c r="AE793" s="270"/>
      <c r="AF793" s="270"/>
      <c r="AG793" s="270"/>
      <c r="AH793" s="270"/>
      <c r="AI793" s="270"/>
      <c r="AJ793" s="270"/>
      <c r="AK793" s="270"/>
      <c r="AL793" s="270"/>
      <c r="AM793" s="270"/>
      <c r="AN793" s="270"/>
      <c r="AO793" s="270"/>
      <c r="AP793" s="270"/>
      <c r="AQ793" s="270"/>
      <c r="AR793" s="270"/>
      <c r="AS793" s="270"/>
      <c r="AT793" s="270"/>
      <c r="AU793" s="270"/>
      <c r="AV793" s="270"/>
      <c r="AW793" s="270"/>
      <c r="AX793" s="270"/>
      <c r="AY793" s="270"/>
      <c r="AZ793" s="270"/>
      <c r="BA793" s="270"/>
      <c r="BB793" s="270"/>
      <c r="BC793" s="270"/>
      <c r="BD793" s="270"/>
      <c r="BE793" s="270"/>
      <c r="BF793" s="270"/>
      <c r="BG793" s="270"/>
      <c r="BH793" s="270"/>
      <c r="BI793" s="270"/>
      <c r="BJ793" s="270"/>
      <c r="BK793" s="270"/>
      <c r="BL793" s="270"/>
      <c r="BM793" s="270"/>
      <c r="BN793" s="270"/>
      <c r="BO793" s="270"/>
      <c r="BP793" s="270"/>
      <c r="BQ793" s="270"/>
      <c r="BR793" s="270"/>
      <c r="BS793" s="270"/>
      <c r="BT793" s="270"/>
      <c r="BU793" s="270"/>
      <c r="BV793" s="270"/>
      <c r="BW793" s="270"/>
      <c r="BX793" s="270"/>
      <c r="BY793" s="270"/>
      <c r="BZ793" s="270"/>
      <c r="CA793" s="270"/>
      <c r="CB793" s="270"/>
      <c r="CC793" s="270"/>
      <c r="CD793" s="270"/>
      <c r="CE793" s="270"/>
    </row>
    <row r="794" spans="1:83" ht="12.65" customHeight="1">
      <c r="A794" s="206" t="str">
        <f>RIGHT($C$83,3)&amp;"*"&amp;RIGHT($C$82,4)&amp;"*"&amp;BK$55&amp;"*"&amp;"A"</f>
        <v>165*2020*8530*A</v>
      </c>
      <c r="B794" s="269"/>
      <c r="C794" s="271">
        <f>ROUND(BK60,2)</f>
        <v>0</v>
      </c>
      <c r="D794" s="269">
        <f>ROUND(BK61,0)</f>
        <v>0</v>
      </c>
      <c r="E794" s="269">
        <f>ROUND(BK62,0)</f>
        <v>0</v>
      </c>
      <c r="F794" s="269">
        <f>ROUND(BK63,0)</f>
        <v>0</v>
      </c>
      <c r="G794" s="269">
        <f>ROUND(BK64,0)</f>
        <v>0</v>
      </c>
      <c r="H794" s="269">
        <f>ROUND(BK65,0)</f>
        <v>0</v>
      </c>
      <c r="I794" s="269">
        <f>ROUND(BK66,0)</f>
        <v>0</v>
      </c>
      <c r="J794" s="269">
        <f>ROUND(BK67,0)</f>
        <v>0</v>
      </c>
      <c r="K794" s="269">
        <f>ROUND(BK68,0)</f>
        <v>0</v>
      </c>
      <c r="L794" s="269">
        <f>ROUND(BK69,0)</f>
        <v>0</v>
      </c>
      <c r="M794" s="269">
        <f>ROUND(BK70,0)</f>
        <v>0</v>
      </c>
      <c r="N794" s="269"/>
      <c r="O794" s="269"/>
      <c r="P794" s="269">
        <f>IF(BK76&gt;0,ROUND(BK76,0),0)</f>
        <v>0</v>
      </c>
      <c r="Q794" s="269">
        <f>IF(BK77&gt;0,ROUND(BK77,0),0)</f>
        <v>0</v>
      </c>
      <c r="R794" s="269">
        <f>IF(BK78&gt;0,ROUND(BK78,0),0)</f>
        <v>0</v>
      </c>
      <c r="S794" s="269">
        <f>IF(BK79&gt;0,ROUND(BK79,0),0)</f>
        <v>0</v>
      </c>
      <c r="T794" s="271">
        <f>IF(BK80&gt;0,ROUND(BK80,2),0)</f>
        <v>0</v>
      </c>
      <c r="U794" s="269"/>
      <c r="V794" s="270"/>
      <c r="W794" s="269"/>
      <c r="X794" s="269"/>
      <c r="Y794" s="269"/>
      <c r="Z794" s="270"/>
      <c r="AA794" s="270"/>
      <c r="AB794" s="270"/>
      <c r="AC794" s="270"/>
      <c r="AD794" s="270"/>
      <c r="AE794" s="270"/>
      <c r="AF794" s="270"/>
      <c r="AG794" s="270"/>
      <c r="AH794" s="270"/>
      <c r="AI794" s="270"/>
      <c r="AJ794" s="270"/>
      <c r="AK794" s="270"/>
      <c r="AL794" s="270"/>
      <c r="AM794" s="270"/>
      <c r="AN794" s="270"/>
      <c r="AO794" s="270"/>
      <c r="AP794" s="270"/>
      <c r="AQ794" s="270"/>
      <c r="AR794" s="270"/>
      <c r="AS794" s="270"/>
      <c r="AT794" s="270"/>
      <c r="AU794" s="270"/>
      <c r="AV794" s="270"/>
      <c r="AW794" s="270"/>
      <c r="AX794" s="270"/>
      <c r="AY794" s="270"/>
      <c r="AZ794" s="270"/>
      <c r="BA794" s="270"/>
      <c r="BB794" s="270"/>
      <c r="BC794" s="270"/>
      <c r="BD794" s="270"/>
      <c r="BE794" s="270"/>
      <c r="BF794" s="270"/>
      <c r="BG794" s="270"/>
      <c r="BH794" s="270"/>
      <c r="BI794" s="270"/>
      <c r="BJ794" s="270"/>
      <c r="BK794" s="270"/>
      <c r="BL794" s="270"/>
      <c r="BM794" s="270"/>
      <c r="BN794" s="270"/>
      <c r="BO794" s="270"/>
      <c r="BP794" s="270"/>
      <c r="BQ794" s="270"/>
      <c r="BR794" s="270"/>
      <c r="BS794" s="270"/>
      <c r="BT794" s="270"/>
      <c r="BU794" s="270"/>
      <c r="BV794" s="270"/>
      <c r="BW794" s="270"/>
      <c r="BX794" s="270"/>
      <c r="BY794" s="270"/>
      <c r="BZ794" s="270"/>
      <c r="CA794" s="270"/>
      <c r="CB794" s="270"/>
      <c r="CC794" s="270"/>
      <c r="CD794" s="270"/>
      <c r="CE794" s="270"/>
    </row>
    <row r="795" spans="1:83" ht="12.65" customHeight="1">
      <c r="A795" s="206" t="str">
        <f>RIGHT($C$83,3)&amp;"*"&amp;RIGHT($C$82,4)&amp;"*"&amp;BL$55&amp;"*"&amp;"A"</f>
        <v>165*2020*8560*A</v>
      </c>
      <c r="B795" s="269"/>
      <c r="C795" s="271">
        <f>ROUND(BL60,2)</f>
        <v>8.92</v>
      </c>
      <c r="D795" s="269">
        <f>ROUND(BL61,0)</f>
        <v>355311</v>
      </c>
      <c r="E795" s="269">
        <f>ROUND(BL62,0)</f>
        <v>125027</v>
      </c>
      <c r="F795" s="269">
        <f>ROUND(BL63,0)</f>
        <v>0</v>
      </c>
      <c r="G795" s="269">
        <f>ROUND(BL64,0)</f>
        <v>6480</v>
      </c>
      <c r="H795" s="269">
        <f>ROUND(BL65,0)</f>
        <v>522</v>
      </c>
      <c r="I795" s="269">
        <f>ROUND(BL66,0)</f>
        <v>7000</v>
      </c>
      <c r="J795" s="269">
        <f>ROUND(BL67,0)</f>
        <v>0</v>
      </c>
      <c r="K795" s="269">
        <f>ROUND(BL68,0)</f>
        <v>7180</v>
      </c>
      <c r="L795" s="269">
        <f>ROUND(BL69,0)</f>
        <v>13592</v>
      </c>
      <c r="M795" s="269">
        <f>ROUND(BL70,0)</f>
        <v>0</v>
      </c>
      <c r="N795" s="269"/>
      <c r="O795" s="269"/>
      <c r="P795" s="269">
        <f>IF(BL76&gt;0,ROUND(BL76,0),0)</f>
        <v>0</v>
      </c>
      <c r="Q795" s="269">
        <f>IF(BL77&gt;0,ROUND(BL77,0),0)</f>
        <v>0</v>
      </c>
      <c r="R795" s="269">
        <f>IF(BL78&gt;0,ROUND(BL78,0),0)</f>
        <v>0</v>
      </c>
      <c r="S795" s="269">
        <f>IF(BL79&gt;0,ROUND(BL79,0),0)</f>
        <v>0</v>
      </c>
      <c r="T795" s="271">
        <f>IF(BL80&gt;0,ROUND(BL80,2),0)</f>
        <v>0</v>
      </c>
      <c r="U795" s="269"/>
      <c r="V795" s="270"/>
      <c r="W795" s="269"/>
      <c r="X795" s="269"/>
      <c r="Y795" s="269"/>
      <c r="Z795" s="270"/>
      <c r="AA795" s="270"/>
      <c r="AB795" s="270"/>
      <c r="AC795" s="270"/>
      <c r="AD795" s="270"/>
      <c r="AE795" s="270"/>
      <c r="AF795" s="270"/>
      <c r="AG795" s="270"/>
      <c r="AH795" s="270"/>
      <c r="AI795" s="270"/>
      <c r="AJ795" s="270"/>
      <c r="AK795" s="270"/>
      <c r="AL795" s="270"/>
      <c r="AM795" s="270"/>
      <c r="AN795" s="270"/>
      <c r="AO795" s="270"/>
      <c r="AP795" s="270"/>
      <c r="AQ795" s="270"/>
      <c r="AR795" s="270"/>
      <c r="AS795" s="270"/>
      <c r="AT795" s="270"/>
      <c r="AU795" s="270"/>
      <c r="AV795" s="270"/>
      <c r="AW795" s="270"/>
      <c r="AX795" s="270"/>
      <c r="AY795" s="270"/>
      <c r="AZ795" s="270"/>
      <c r="BA795" s="270"/>
      <c r="BB795" s="270"/>
      <c r="BC795" s="270"/>
      <c r="BD795" s="270"/>
      <c r="BE795" s="270"/>
      <c r="BF795" s="270"/>
      <c r="BG795" s="270"/>
      <c r="BH795" s="270"/>
      <c r="BI795" s="270"/>
      <c r="BJ795" s="270"/>
      <c r="BK795" s="270"/>
      <c r="BL795" s="270"/>
      <c r="BM795" s="270"/>
      <c r="BN795" s="270"/>
      <c r="BO795" s="270"/>
      <c r="BP795" s="270"/>
      <c r="BQ795" s="270"/>
      <c r="BR795" s="270"/>
      <c r="BS795" s="270"/>
      <c r="BT795" s="270"/>
      <c r="BU795" s="270"/>
      <c r="BV795" s="270"/>
      <c r="BW795" s="270"/>
      <c r="BX795" s="270"/>
      <c r="BY795" s="270"/>
      <c r="BZ795" s="270"/>
      <c r="CA795" s="270"/>
      <c r="CB795" s="270"/>
      <c r="CC795" s="270"/>
      <c r="CD795" s="270"/>
      <c r="CE795" s="270"/>
    </row>
    <row r="796" spans="1:83" ht="12.65" customHeight="1">
      <c r="A796" s="206" t="str">
        <f>RIGHT($C$83,3)&amp;"*"&amp;RIGHT($C$82,4)&amp;"*"&amp;BM$55&amp;"*"&amp;"A"</f>
        <v>165*2020*8590*A</v>
      </c>
      <c r="B796" s="269"/>
      <c r="C796" s="271">
        <f>ROUND(BM60,2)</f>
        <v>0</v>
      </c>
      <c r="D796" s="269">
        <f>ROUND(BM61,0)</f>
        <v>0</v>
      </c>
      <c r="E796" s="269">
        <f>ROUND(BM62,0)</f>
        <v>0</v>
      </c>
      <c r="F796" s="269">
        <f>ROUND(BM63,0)</f>
        <v>0</v>
      </c>
      <c r="G796" s="269">
        <f>ROUND(BM64,0)</f>
        <v>0</v>
      </c>
      <c r="H796" s="269">
        <f>ROUND(BM65,0)</f>
        <v>0</v>
      </c>
      <c r="I796" s="269">
        <f>ROUND(BM66,0)</f>
        <v>0</v>
      </c>
      <c r="J796" s="269">
        <f>ROUND(BM67,0)</f>
        <v>0</v>
      </c>
      <c r="K796" s="269">
        <f>ROUND(BM68,0)</f>
        <v>0</v>
      </c>
      <c r="L796" s="269">
        <f>ROUND(BM69,0)</f>
        <v>0</v>
      </c>
      <c r="M796" s="269">
        <f>ROUND(BM70,0)</f>
        <v>0</v>
      </c>
      <c r="N796" s="269"/>
      <c r="O796" s="269"/>
      <c r="P796" s="269">
        <f>IF(BM76&gt;0,ROUND(BM76,0),0)</f>
        <v>0</v>
      </c>
      <c r="Q796" s="269">
        <f>IF(BM77&gt;0,ROUND(BM77,0),0)</f>
        <v>0</v>
      </c>
      <c r="R796" s="269">
        <f>IF(BM78&gt;0,ROUND(BM78,0),0)</f>
        <v>0</v>
      </c>
      <c r="S796" s="269">
        <f>IF(BM79&gt;0,ROUND(BM79,0),0)</f>
        <v>0</v>
      </c>
      <c r="T796" s="271">
        <f>IF(BM80&gt;0,ROUND(BM80,2),0)</f>
        <v>0</v>
      </c>
      <c r="U796" s="269"/>
      <c r="V796" s="270"/>
      <c r="W796" s="269"/>
      <c r="X796" s="269"/>
      <c r="Y796" s="269"/>
      <c r="Z796" s="270"/>
      <c r="AA796" s="270"/>
      <c r="AB796" s="270"/>
      <c r="AC796" s="270"/>
      <c r="AD796" s="270"/>
      <c r="AE796" s="270"/>
      <c r="AF796" s="270"/>
      <c r="AG796" s="270"/>
      <c r="AH796" s="270"/>
      <c r="AI796" s="270"/>
      <c r="AJ796" s="270"/>
      <c r="AK796" s="270"/>
      <c r="AL796" s="270"/>
      <c r="AM796" s="270"/>
      <c r="AN796" s="270"/>
      <c r="AO796" s="270"/>
      <c r="AP796" s="270"/>
      <c r="AQ796" s="270"/>
      <c r="AR796" s="270"/>
      <c r="AS796" s="270"/>
      <c r="AT796" s="270"/>
      <c r="AU796" s="270"/>
      <c r="AV796" s="270"/>
      <c r="AW796" s="270"/>
      <c r="AX796" s="270"/>
      <c r="AY796" s="270"/>
      <c r="AZ796" s="270"/>
      <c r="BA796" s="270"/>
      <c r="BB796" s="270"/>
      <c r="BC796" s="270"/>
      <c r="BD796" s="270"/>
      <c r="BE796" s="270"/>
      <c r="BF796" s="270"/>
      <c r="BG796" s="270"/>
      <c r="BH796" s="270"/>
      <c r="BI796" s="270"/>
      <c r="BJ796" s="270"/>
      <c r="BK796" s="270"/>
      <c r="BL796" s="270"/>
      <c r="BM796" s="270"/>
      <c r="BN796" s="270"/>
      <c r="BO796" s="270"/>
      <c r="BP796" s="270"/>
      <c r="BQ796" s="270"/>
      <c r="BR796" s="270"/>
      <c r="BS796" s="270"/>
      <c r="BT796" s="270"/>
      <c r="BU796" s="270"/>
      <c r="BV796" s="270"/>
      <c r="BW796" s="270"/>
      <c r="BX796" s="270"/>
      <c r="BY796" s="270"/>
      <c r="BZ796" s="270"/>
      <c r="CA796" s="270"/>
      <c r="CB796" s="270"/>
      <c r="CC796" s="270"/>
      <c r="CD796" s="270"/>
      <c r="CE796" s="270"/>
    </row>
    <row r="797" spans="1:83" ht="12.65" customHeight="1">
      <c r="A797" s="206" t="str">
        <f>RIGHT($C$83,3)&amp;"*"&amp;RIGHT($C$82,4)&amp;"*"&amp;BN$55&amp;"*"&amp;"A"</f>
        <v>165*2020*8610*A</v>
      </c>
      <c r="B797" s="269"/>
      <c r="C797" s="271">
        <f>ROUND(BN60,2)</f>
        <v>2.99</v>
      </c>
      <c r="D797" s="269">
        <f>ROUND(BN61,0)</f>
        <v>1691201</v>
      </c>
      <c r="E797" s="269">
        <f>ROUND(BN62,0)</f>
        <v>595102</v>
      </c>
      <c r="F797" s="269">
        <f>ROUND(BN63,0)</f>
        <v>0</v>
      </c>
      <c r="G797" s="269">
        <f>ROUND(BN64,0)</f>
        <v>65262</v>
      </c>
      <c r="H797" s="269">
        <f>ROUND(BN65,0)</f>
        <v>44372</v>
      </c>
      <c r="I797" s="269">
        <f>ROUND(BN66,0)</f>
        <v>643420</v>
      </c>
      <c r="J797" s="269">
        <f>ROUND(BN67,0)</f>
        <v>73854</v>
      </c>
      <c r="K797" s="269">
        <f>ROUND(BN68,0)</f>
        <v>23291</v>
      </c>
      <c r="L797" s="269">
        <f>ROUND(BN69,0)</f>
        <v>254034</v>
      </c>
      <c r="M797" s="269">
        <f>ROUND(BN70,0)</f>
        <v>34013</v>
      </c>
      <c r="N797" s="269"/>
      <c r="O797" s="269"/>
      <c r="P797" s="269">
        <f>IF(BN76&gt;0,ROUND(BN76,0),0)</f>
        <v>3820</v>
      </c>
      <c r="Q797" s="269">
        <f>IF(BN77&gt;0,ROUND(BN77,0),0)</f>
        <v>0</v>
      </c>
      <c r="R797" s="269">
        <f>IF(BN78&gt;0,ROUND(BN78,0),0)</f>
        <v>0</v>
      </c>
      <c r="S797" s="269">
        <f>IF(BN79&gt;0,ROUND(BN79,0),0)</f>
        <v>0</v>
      </c>
      <c r="T797" s="271">
        <f>IF(BN80&gt;0,ROUND(BN80,2),0)</f>
        <v>0</v>
      </c>
      <c r="U797" s="269"/>
      <c r="V797" s="270"/>
      <c r="W797" s="269"/>
      <c r="X797" s="269"/>
      <c r="Y797" s="269"/>
      <c r="Z797" s="270"/>
      <c r="AA797" s="270"/>
      <c r="AB797" s="270"/>
      <c r="AC797" s="270"/>
      <c r="AD797" s="270"/>
      <c r="AE797" s="270"/>
      <c r="AF797" s="270"/>
      <c r="AG797" s="270"/>
      <c r="AH797" s="270"/>
      <c r="AI797" s="270"/>
      <c r="AJ797" s="270"/>
      <c r="AK797" s="270"/>
      <c r="AL797" s="270"/>
      <c r="AM797" s="270"/>
      <c r="AN797" s="270"/>
      <c r="AO797" s="270"/>
      <c r="AP797" s="270"/>
      <c r="AQ797" s="270"/>
      <c r="AR797" s="270"/>
      <c r="AS797" s="270"/>
      <c r="AT797" s="270"/>
      <c r="AU797" s="270"/>
      <c r="AV797" s="270"/>
      <c r="AW797" s="270"/>
      <c r="AX797" s="270"/>
      <c r="AY797" s="270"/>
      <c r="AZ797" s="270"/>
      <c r="BA797" s="270"/>
      <c r="BB797" s="270"/>
      <c r="BC797" s="270"/>
      <c r="BD797" s="270"/>
      <c r="BE797" s="270"/>
      <c r="BF797" s="270"/>
      <c r="BG797" s="270"/>
      <c r="BH797" s="270"/>
      <c r="BI797" s="270"/>
      <c r="BJ797" s="270"/>
      <c r="BK797" s="270"/>
      <c r="BL797" s="270"/>
      <c r="BM797" s="270"/>
      <c r="BN797" s="270"/>
      <c r="BO797" s="270"/>
      <c r="BP797" s="270"/>
      <c r="BQ797" s="270"/>
      <c r="BR797" s="270"/>
      <c r="BS797" s="270"/>
      <c r="BT797" s="270"/>
      <c r="BU797" s="270"/>
      <c r="BV797" s="270"/>
      <c r="BW797" s="270"/>
      <c r="BX797" s="270"/>
      <c r="BY797" s="270"/>
      <c r="BZ797" s="270"/>
      <c r="CA797" s="270"/>
      <c r="CB797" s="270"/>
      <c r="CC797" s="270"/>
      <c r="CD797" s="270"/>
      <c r="CE797" s="270"/>
    </row>
    <row r="798" spans="1:83" ht="12.65" customHeight="1">
      <c r="A798" s="206" t="str">
        <f>RIGHT($C$83,3)&amp;"*"&amp;RIGHT($C$82,4)&amp;"*"&amp;BO$55&amp;"*"&amp;"A"</f>
        <v>165*2020*8620*A</v>
      </c>
      <c r="B798" s="269"/>
      <c r="C798" s="271">
        <f>ROUND(BO60,2)</f>
        <v>0</v>
      </c>
      <c r="D798" s="269">
        <f>ROUND(BO61,0)</f>
        <v>0</v>
      </c>
      <c r="E798" s="269">
        <f>ROUND(BO62,0)</f>
        <v>0</v>
      </c>
      <c r="F798" s="269">
        <f>ROUND(BO63,0)</f>
        <v>0</v>
      </c>
      <c r="G798" s="269">
        <f>ROUND(BO64,0)</f>
        <v>0</v>
      </c>
      <c r="H798" s="269">
        <f>ROUND(BO65,0)</f>
        <v>0</v>
      </c>
      <c r="I798" s="269">
        <f>ROUND(BO66,0)</f>
        <v>0</v>
      </c>
      <c r="J798" s="269">
        <f>ROUND(BO67,0)</f>
        <v>0</v>
      </c>
      <c r="K798" s="269">
        <f>ROUND(BO68,0)</f>
        <v>0</v>
      </c>
      <c r="L798" s="269">
        <f>ROUND(BO69,0)</f>
        <v>0</v>
      </c>
      <c r="M798" s="269">
        <f>ROUND(BO70,0)</f>
        <v>0</v>
      </c>
      <c r="N798" s="269"/>
      <c r="O798" s="269"/>
      <c r="P798" s="269">
        <f>IF(BO76&gt;0,ROUND(BO76,0),0)</f>
        <v>0</v>
      </c>
      <c r="Q798" s="269">
        <f>IF(BO77&gt;0,ROUND(BO77,0),0)</f>
        <v>0</v>
      </c>
      <c r="R798" s="269">
        <f>IF(BO78&gt;0,ROUND(BO78,0),0)</f>
        <v>0</v>
      </c>
      <c r="S798" s="269">
        <f>IF(BO79&gt;0,ROUND(BO79,0),0)</f>
        <v>0</v>
      </c>
      <c r="T798" s="271">
        <f>IF(BO80&gt;0,ROUND(BO80,2),0)</f>
        <v>0</v>
      </c>
      <c r="U798" s="269"/>
      <c r="V798" s="270"/>
      <c r="W798" s="269"/>
      <c r="X798" s="269"/>
      <c r="Y798" s="269"/>
      <c r="Z798" s="270"/>
      <c r="AA798" s="270"/>
      <c r="AB798" s="270"/>
      <c r="AC798" s="270"/>
      <c r="AD798" s="270"/>
      <c r="AE798" s="270"/>
      <c r="AF798" s="270"/>
      <c r="AG798" s="270"/>
      <c r="AH798" s="270"/>
      <c r="AI798" s="270"/>
      <c r="AJ798" s="270"/>
      <c r="AK798" s="270"/>
      <c r="AL798" s="270"/>
      <c r="AM798" s="270"/>
      <c r="AN798" s="270"/>
      <c r="AO798" s="270"/>
      <c r="AP798" s="270"/>
      <c r="AQ798" s="270"/>
      <c r="AR798" s="270"/>
      <c r="AS798" s="270"/>
      <c r="AT798" s="270"/>
      <c r="AU798" s="270"/>
      <c r="AV798" s="270"/>
      <c r="AW798" s="270"/>
      <c r="AX798" s="270"/>
      <c r="AY798" s="270"/>
      <c r="AZ798" s="270"/>
      <c r="BA798" s="270"/>
      <c r="BB798" s="270"/>
      <c r="BC798" s="270"/>
      <c r="BD798" s="270"/>
      <c r="BE798" s="270"/>
      <c r="BF798" s="270"/>
      <c r="BG798" s="270"/>
      <c r="BH798" s="270"/>
      <c r="BI798" s="270"/>
      <c r="BJ798" s="270"/>
      <c r="BK798" s="270"/>
      <c r="BL798" s="270"/>
      <c r="BM798" s="270"/>
      <c r="BN798" s="270"/>
      <c r="BO798" s="270"/>
      <c r="BP798" s="270"/>
      <c r="BQ798" s="270"/>
      <c r="BR798" s="270"/>
      <c r="BS798" s="270"/>
      <c r="BT798" s="270"/>
      <c r="BU798" s="270"/>
      <c r="BV798" s="270"/>
      <c r="BW798" s="270"/>
      <c r="BX798" s="270"/>
      <c r="BY798" s="270"/>
      <c r="BZ798" s="270"/>
      <c r="CA798" s="270"/>
      <c r="CB798" s="270"/>
      <c r="CC798" s="270"/>
      <c r="CD798" s="270"/>
      <c r="CE798" s="270"/>
    </row>
    <row r="799" spans="1:83" ht="12.65" customHeight="1">
      <c r="A799" s="206" t="str">
        <f>RIGHT($C$83,3)&amp;"*"&amp;RIGHT($C$82,4)&amp;"*"&amp;BP$55&amp;"*"&amp;"A"</f>
        <v>165*2020*8630*A</v>
      </c>
      <c r="B799" s="269"/>
      <c r="C799" s="271">
        <f>ROUND(BP60,2)</f>
        <v>1.04</v>
      </c>
      <c r="D799" s="269">
        <f>ROUND(BP61,0)</f>
        <v>0</v>
      </c>
      <c r="E799" s="269">
        <f>ROUND(BP62,0)</f>
        <v>0</v>
      </c>
      <c r="F799" s="269">
        <f>ROUND(BP63,0)</f>
        <v>0</v>
      </c>
      <c r="G799" s="269">
        <f>ROUND(BP64,0)</f>
        <v>0</v>
      </c>
      <c r="H799" s="269">
        <f>ROUND(BP65,0)</f>
        <v>0</v>
      </c>
      <c r="I799" s="269">
        <f>ROUND(BP66,0)</f>
        <v>0</v>
      </c>
      <c r="J799" s="269">
        <f>ROUND(BP67,0)</f>
        <v>0</v>
      </c>
      <c r="K799" s="269">
        <f>ROUND(BP68,0)</f>
        <v>0</v>
      </c>
      <c r="L799" s="269">
        <f>ROUND(BP69,0)</f>
        <v>0</v>
      </c>
      <c r="M799" s="269">
        <f>ROUND(BP70,0)</f>
        <v>0</v>
      </c>
      <c r="N799" s="269"/>
      <c r="O799" s="269"/>
      <c r="P799" s="269">
        <f>IF(BP76&gt;0,ROUND(BP76,0),0)</f>
        <v>0</v>
      </c>
      <c r="Q799" s="269">
        <f>IF(BP77&gt;0,ROUND(BP77,0),0)</f>
        <v>0</v>
      </c>
      <c r="R799" s="269">
        <f>IF(BP78&gt;0,ROUND(BP78,0),0)</f>
        <v>0</v>
      </c>
      <c r="S799" s="269">
        <f>IF(BP79&gt;0,ROUND(BP79,0),0)</f>
        <v>0</v>
      </c>
      <c r="T799" s="271">
        <f>IF(BP80&gt;0,ROUND(BP80,2),0)</f>
        <v>0</v>
      </c>
      <c r="U799" s="269"/>
      <c r="V799" s="270"/>
      <c r="W799" s="269"/>
      <c r="X799" s="269"/>
      <c r="Y799" s="269"/>
      <c r="Z799" s="270"/>
      <c r="AA799" s="270"/>
      <c r="AB799" s="270"/>
      <c r="AC799" s="270"/>
      <c r="AD799" s="270"/>
      <c r="AE799" s="270"/>
      <c r="AF799" s="270"/>
      <c r="AG799" s="270"/>
      <c r="AH799" s="270"/>
      <c r="AI799" s="270"/>
      <c r="AJ799" s="270"/>
      <c r="AK799" s="270"/>
      <c r="AL799" s="270"/>
      <c r="AM799" s="270"/>
      <c r="AN799" s="270"/>
      <c r="AO799" s="270"/>
      <c r="AP799" s="270"/>
      <c r="AQ799" s="270"/>
      <c r="AR799" s="270"/>
      <c r="AS799" s="270"/>
      <c r="AT799" s="270"/>
      <c r="AU799" s="270"/>
      <c r="AV799" s="270"/>
      <c r="AW799" s="270"/>
      <c r="AX799" s="270"/>
      <c r="AY799" s="270"/>
      <c r="AZ799" s="270"/>
      <c r="BA799" s="270"/>
      <c r="BB799" s="270"/>
      <c r="BC799" s="270"/>
      <c r="BD799" s="270"/>
      <c r="BE799" s="270"/>
      <c r="BF799" s="270"/>
      <c r="BG799" s="270"/>
      <c r="BH799" s="270"/>
      <c r="BI799" s="270"/>
      <c r="BJ799" s="270"/>
      <c r="BK799" s="270"/>
      <c r="BL799" s="270"/>
      <c r="BM799" s="270"/>
      <c r="BN799" s="270"/>
      <c r="BO799" s="270"/>
      <c r="BP799" s="270"/>
      <c r="BQ799" s="270"/>
      <c r="BR799" s="270"/>
      <c r="BS799" s="270"/>
      <c r="BT799" s="270"/>
      <c r="BU799" s="270"/>
      <c r="BV799" s="270"/>
      <c r="BW799" s="270"/>
      <c r="BX799" s="270"/>
      <c r="BY799" s="270"/>
      <c r="BZ799" s="270"/>
      <c r="CA799" s="270"/>
      <c r="CB799" s="270"/>
      <c r="CC799" s="270"/>
      <c r="CD799" s="270"/>
      <c r="CE799" s="270"/>
    </row>
    <row r="800" spans="1:83" ht="12.65" customHeight="1">
      <c r="A800" s="206" t="str">
        <f>RIGHT($C$83,3)&amp;"*"&amp;RIGHT($C$82,4)&amp;"*"&amp;BQ$55&amp;"*"&amp;"A"</f>
        <v>165*2020*8640*A</v>
      </c>
      <c r="B800" s="269"/>
      <c r="C800" s="271">
        <f>ROUND(BQ60,2)</f>
        <v>0</v>
      </c>
      <c r="D800" s="269">
        <f>ROUND(BQ61,0)</f>
        <v>0</v>
      </c>
      <c r="E800" s="269">
        <f>ROUND(BQ62,0)</f>
        <v>0</v>
      </c>
      <c r="F800" s="269">
        <f>ROUND(BQ63,0)</f>
        <v>0</v>
      </c>
      <c r="G800" s="269">
        <f>ROUND(BQ64,0)</f>
        <v>0</v>
      </c>
      <c r="H800" s="269">
        <f>ROUND(BQ65,0)</f>
        <v>0</v>
      </c>
      <c r="I800" s="269">
        <f>ROUND(BQ66,0)</f>
        <v>0</v>
      </c>
      <c r="J800" s="269">
        <f>ROUND(BQ67,0)</f>
        <v>0</v>
      </c>
      <c r="K800" s="269">
        <f>ROUND(BQ68,0)</f>
        <v>0</v>
      </c>
      <c r="L800" s="269">
        <f>ROUND(BQ69,0)</f>
        <v>0</v>
      </c>
      <c r="M800" s="269">
        <f>ROUND(BQ70,0)</f>
        <v>0</v>
      </c>
      <c r="N800" s="269"/>
      <c r="O800" s="269"/>
      <c r="P800" s="269">
        <f>IF(BQ76&gt;0,ROUND(BQ76,0),0)</f>
        <v>0</v>
      </c>
      <c r="Q800" s="269">
        <f>IF(BQ77&gt;0,ROUND(BQ77,0),0)</f>
        <v>0</v>
      </c>
      <c r="R800" s="269">
        <f>IF(BQ78&gt;0,ROUND(BQ78,0),0)</f>
        <v>0</v>
      </c>
      <c r="S800" s="269">
        <f>IF(BQ79&gt;0,ROUND(BQ79,0),0)</f>
        <v>0</v>
      </c>
      <c r="T800" s="271">
        <f>IF(BQ80&gt;0,ROUND(BQ80,2),0)</f>
        <v>0</v>
      </c>
      <c r="U800" s="269"/>
      <c r="V800" s="270"/>
      <c r="W800" s="269"/>
      <c r="X800" s="269"/>
      <c r="Y800" s="269"/>
      <c r="Z800" s="270"/>
      <c r="AA800" s="270"/>
      <c r="AB800" s="270"/>
      <c r="AC800" s="270"/>
      <c r="AD800" s="270"/>
      <c r="AE800" s="270"/>
      <c r="AF800" s="270"/>
      <c r="AG800" s="270"/>
      <c r="AH800" s="270"/>
      <c r="AI800" s="270"/>
      <c r="AJ800" s="270"/>
      <c r="AK800" s="270"/>
      <c r="AL800" s="270"/>
      <c r="AM800" s="270"/>
      <c r="AN800" s="270"/>
      <c r="AO800" s="270"/>
      <c r="AP800" s="270"/>
      <c r="AQ800" s="270"/>
      <c r="AR800" s="270"/>
      <c r="AS800" s="270"/>
      <c r="AT800" s="270"/>
      <c r="AU800" s="270"/>
      <c r="AV800" s="270"/>
      <c r="AW800" s="270"/>
      <c r="AX800" s="270"/>
      <c r="AY800" s="270"/>
      <c r="AZ800" s="270"/>
      <c r="BA800" s="270"/>
      <c r="BB800" s="270"/>
      <c r="BC800" s="270"/>
      <c r="BD800" s="270"/>
      <c r="BE800" s="270"/>
      <c r="BF800" s="270"/>
      <c r="BG800" s="270"/>
      <c r="BH800" s="270"/>
      <c r="BI800" s="270"/>
      <c r="BJ800" s="270"/>
      <c r="BK800" s="270"/>
      <c r="BL800" s="270"/>
      <c r="BM800" s="270"/>
      <c r="BN800" s="270"/>
      <c r="BO800" s="270"/>
      <c r="BP800" s="270"/>
      <c r="BQ800" s="270"/>
      <c r="BR800" s="270"/>
      <c r="BS800" s="270"/>
      <c r="BT800" s="270"/>
      <c r="BU800" s="270"/>
      <c r="BV800" s="270"/>
      <c r="BW800" s="270"/>
      <c r="BX800" s="270"/>
      <c r="BY800" s="270"/>
      <c r="BZ800" s="270"/>
      <c r="CA800" s="270"/>
      <c r="CB800" s="270"/>
      <c r="CC800" s="270"/>
      <c r="CD800" s="270"/>
      <c r="CE800" s="270"/>
    </row>
    <row r="801" spans="1:83" ht="12.65" customHeight="1">
      <c r="A801" s="206" t="str">
        <f>RIGHT($C$83,3)&amp;"*"&amp;RIGHT($C$82,4)&amp;"*"&amp;BR$55&amp;"*"&amp;"A"</f>
        <v>165*2020*8650*A</v>
      </c>
      <c r="B801" s="269"/>
      <c r="C801" s="271">
        <f>ROUND(BR60,2)</f>
        <v>0</v>
      </c>
      <c r="D801" s="269">
        <f>ROUND(BR61,0)</f>
        <v>0</v>
      </c>
      <c r="E801" s="269">
        <f>ROUND(BR62,0)</f>
        <v>0</v>
      </c>
      <c r="F801" s="269">
        <f>ROUND(BR63,0)</f>
        <v>0</v>
      </c>
      <c r="G801" s="269">
        <f>ROUND(BR64,0)</f>
        <v>0</v>
      </c>
      <c r="H801" s="269">
        <f>ROUND(BR65,0)</f>
        <v>0</v>
      </c>
      <c r="I801" s="269">
        <f>ROUND(BR66,0)</f>
        <v>0</v>
      </c>
      <c r="J801" s="269">
        <f>ROUND(BR67,0)</f>
        <v>0</v>
      </c>
      <c r="K801" s="269">
        <f>ROUND(BR68,0)</f>
        <v>0</v>
      </c>
      <c r="L801" s="269">
        <f>ROUND(BR69,0)</f>
        <v>0</v>
      </c>
      <c r="M801" s="269">
        <f>ROUND(BR70,0)</f>
        <v>0</v>
      </c>
      <c r="N801" s="269"/>
      <c r="O801" s="269"/>
      <c r="P801" s="269">
        <f>IF(BR76&gt;0,ROUND(BR76,0),0)</f>
        <v>0</v>
      </c>
      <c r="Q801" s="269">
        <f>IF(BR77&gt;0,ROUND(BR77,0),0)</f>
        <v>0</v>
      </c>
      <c r="R801" s="269">
        <f>IF(BR78&gt;0,ROUND(BR78,0),0)</f>
        <v>0</v>
      </c>
      <c r="S801" s="269">
        <f>IF(BR79&gt;0,ROUND(BR79,0),0)</f>
        <v>0</v>
      </c>
      <c r="T801" s="271">
        <f>IF(BR80&gt;0,ROUND(BR80,2),0)</f>
        <v>0</v>
      </c>
      <c r="U801" s="269"/>
      <c r="V801" s="270"/>
      <c r="W801" s="269"/>
      <c r="X801" s="269"/>
      <c r="Y801" s="269"/>
      <c r="Z801" s="270"/>
      <c r="AA801" s="270"/>
      <c r="AB801" s="270"/>
      <c r="AC801" s="270"/>
      <c r="AD801" s="270"/>
      <c r="AE801" s="270"/>
      <c r="AF801" s="270"/>
      <c r="AG801" s="270"/>
      <c r="AH801" s="270"/>
      <c r="AI801" s="270"/>
      <c r="AJ801" s="270"/>
      <c r="AK801" s="270"/>
      <c r="AL801" s="270"/>
      <c r="AM801" s="270"/>
      <c r="AN801" s="270"/>
      <c r="AO801" s="270"/>
      <c r="AP801" s="270"/>
      <c r="AQ801" s="270"/>
      <c r="AR801" s="270"/>
      <c r="AS801" s="270"/>
      <c r="AT801" s="270"/>
      <c r="AU801" s="270"/>
      <c r="AV801" s="270"/>
      <c r="AW801" s="270"/>
      <c r="AX801" s="270"/>
      <c r="AY801" s="270"/>
      <c r="AZ801" s="270"/>
      <c r="BA801" s="270"/>
      <c r="BB801" s="270"/>
      <c r="BC801" s="270"/>
      <c r="BD801" s="270"/>
      <c r="BE801" s="270"/>
      <c r="BF801" s="270"/>
      <c r="BG801" s="270"/>
      <c r="BH801" s="270"/>
      <c r="BI801" s="270"/>
      <c r="BJ801" s="270"/>
      <c r="BK801" s="270"/>
      <c r="BL801" s="270"/>
      <c r="BM801" s="270"/>
      <c r="BN801" s="270"/>
      <c r="BO801" s="270"/>
      <c r="BP801" s="270"/>
      <c r="BQ801" s="270"/>
      <c r="BR801" s="270"/>
      <c r="BS801" s="270"/>
      <c r="BT801" s="270"/>
      <c r="BU801" s="270"/>
      <c r="BV801" s="270"/>
      <c r="BW801" s="270"/>
      <c r="BX801" s="270"/>
      <c r="BY801" s="270"/>
      <c r="BZ801" s="270"/>
      <c r="CA801" s="270"/>
      <c r="CB801" s="270"/>
      <c r="CC801" s="270"/>
      <c r="CD801" s="270"/>
      <c r="CE801" s="270"/>
    </row>
    <row r="802" spans="1:83" ht="12.65" customHeight="1">
      <c r="A802" s="206" t="str">
        <f>RIGHT($C$83,3)&amp;"*"&amp;RIGHT($C$82,4)&amp;"*"&amp;BS$55&amp;"*"&amp;"A"</f>
        <v>165*2020*8660*A</v>
      </c>
      <c r="B802" s="269"/>
      <c r="C802" s="271">
        <f>ROUND(BS60,2)</f>
        <v>0</v>
      </c>
      <c r="D802" s="269">
        <f>ROUND(BS61,0)</f>
        <v>0</v>
      </c>
      <c r="E802" s="269">
        <f>ROUND(BS62,0)</f>
        <v>0</v>
      </c>
      <c r="F802" s="269">
        <f>ROUND(BS63,0)</f>
        <v>0</v>
      </c>
      <c r="G802" s="269">
        <f>ROUND(BS64,0)</f>
        <v>0</v>
      </c>
      <c r="H802" s="269">
        <f>ROUND(BS65,0)</f>
        <v>0</v>
      </c>
      <c r="I802" s="269">
        <f>ROUND(BS66,0)</f>
        <v>0</v>
      </c>
      <c r="J802" s="269">
        <f>ROUND(BS67,0)</f>
        <v>0</v>
      </c>
      <c r="K802" s="269">
        <f>ROUND(BS68,0)</f>
        <v>0</v>
      </c>
      <c r="L802" s="269">
        <f>ROUND(BS69,0)</f>
        <v>0</v>
      </c>
      <c r="M802" s="269">
        <f>ROUND(BS70,0)</f>
        <v>0</v>
      </c>
      <c r="N802" s="269"/>
      <c r="O802" s="269"/>
      <c r="P802" s="269">
        <f>IF(BS76&gt;0,ROUND(BS76,0),0)</f>
        <v>0</v>
      </c>
      <c r="Q802" s="269">
        <f>IF(BS77&gt;0,ROUND(BS77,0),0)</f>
        <v>0</v>
      </c>
      <c r="R802" s="269">
        <f>IF(BS78&gt;0,ROUND(BS78,0),0)</f>
        <v>0</v>
      </c>
      <c r="S802" s="269">
        <f>IF(BS79&gt;0,ROUND(BS79,0),0)</f>
        <v>0</v>
      </c>
      <c r="T802" s="271">
        <f>IF(BS80&gt;0,ROUND(BS80,2),0)</f>
        <v>0</v>
      </c>
      <c r="U802" s="269"/>
      <c r="V802" s="270"/>
      <c r="W802" s="269"/>
      <c r="X802" s="269"/>
      <c r="Y802" s="269"/>
      <c r="Z802" s="270"/>
      <c r="AA802" s="270"/>
      <c r="AB802" s="270"/>
      <c r="AC802" s="270"/>
      <c r="AD802" s="270"/>
      <c r="AE802" s="270"/>
      <c r="AF802" s="270"/>
      <c r="AG802" s="270"/>
      <c r="AH802" s="270"/>
      <c r="AI802" s="270"/>
      <c r="AJ802" s="270"/>
      <c r="AK802" s="270"/>
      <c r="AL802" s="270"/>
      <c r="AM802" s="270"/>
      <c r="AN802" s="270"/>
      <c r="AO802" s="270"/>
      <c r="AP802" s="270"/>
      <c r="AQ802" s="270"/>
      <c r="AR802" s="270"/>
      <c r="AS802" s="270"/>
      <c r="AT802" s="270"/>
      <c r="AU802" s="270"/>
      <c r="AV802" s="270"/>
      <c r="AW802" s="270"/>
      <c r="AX802" s="270"/>
      <c r="AY802" s="270"/>
      <c r="AZ802" s="270"/>
      <c r="BA802" s="270"/>
      <c r="BB802" s="270"/>
      <c r="BC802" s="270"/>
      <c r="BD802" s="270"/>
      <c r="BE802" s="270"/>
      <c r="BF802" s="270"/>
      <c r="BG802" s="270"/>
      <c r="BH802" s="270"/>
      <c r="BI802" s="270"/>
      <c r="BJ802" s="270"/>
      <c r="BK802" s="270"/>
      <c r="BL802" s="270"/>
      <c r="BM802" s="270"/>
      <c r="BN802" s="270"/>
      <c r="BO802" s="270"/>
      <c r="BP802" s="270"/>
      <c r="BQ802" s="270"/>
      <c r="BR802" s="270"/>
      <c r="BS802" s="270"/>
      <c r="BT802" s="270"/>
      <c r="BU802" s="270"/>
      <c r="BV802" s="270"/>
      <c r="BW802" s="270"/>
      <c r="BX802" s="270"/>
      <c r="BY802" s="270"/>
      <c r="BZ802" s="270"/>
      <c r="CA802" s="270"/>
      <c r="CB802" s="270"/>
      <c r="CC802" s="270"/>
      <c r="CD802" s="270"/>
      <c r="CE802" s="270"/>
    </row>
    <row r="803" spans="1:83" ht="12.65" customHeight="1">
      <c r="A803" s="206" t="str">
        <f>RIGHT($C$83,3)&amp;"*"&amp;RIGHT($C$82,4)&amp;"*"&amp;BT$55&amp;"*"&amp;"A"</f>
        <v>165*2020*8670*A</v>
      </c>
      <c r="B803" s="269"/>
      <c r="C803" s="271">
        <f>ROUND(BT60,2)</f>
        <v>0</v>
      </c>
      <c r="D803" s="269">
        <f>ROUND(BT61,0)</f>
        <v>0</v>
      </c>
      <c r="E803" s="269">
        <f>ROUND(BT62,0)</f>
        <v>0</v>
      </c>
      <c r="F803" s="269">
        <f>ROUND(BT63,0)</f>
        <v>0</v>
      </c>
      <c r="G803" s="269">
        <f>ROUND(BT64,0)</f>
        <v>0</v>
      </c>
      <c r="H803" s="269">
        <f>ROUND(BT65,0)</f>
        <v>0</v>
      </c>
      <c r="I803" s="269">
        <f>ROUND(BT66,0)</f>
        <v>0</v>
      </c>
      <c r="J803" s="269">
        <f>ROUND(BT67,0)</f>
        <v>0</v>
      </c>
      <c r="K803" s="269">
        <f>ROUND(BT68,0)</f>
        <v>0</v>
      </c>
      <c r="L803" s="269">
        <f>ROUND(BT69,0)</f>
        <v>0</v>
      </c>
      <c r="M803" s="269">
        <f>ROUND(BT70,0)</f>
        <v>0</v>
      </c>
      <c r="N803" s="269"/>
      <c r="O803" s="269"/>
      <c r="P803" s="269">
        <f>IF(BT76&gt;0,ROUND(BT76,0),0)</f>
        <v>0</v>
      </c>
      <c r="Q803" s="269">
        <f>IF(BT77&gt;0,ROUND(BT77,0),0)</f>
        <v>0</v>
      </c>
      <c r="R803" s="269">
        <f>IF(BT78&gt;0,ROUND(BT78,0),0)</f>
        <v>0</v>
      </c>
      <c r="S803" s="269">
        <f>IF(BT79&gt;0,ROUND(BT79,0),0)</f>
        <v>0</v>
      </c>
      <c r="T803" s="271">
        <f>IF(BT80&gt;0,ROUND(BT80,2),0)</f>
        <v>0</v>
      </c>
      <c r="U803" s="269"/>
      <c r="V803" s="270"/>
      <c r="W803" s="269"/>
      <c r="X803" s="269"/>
      <c r="Y803" s="269"/>
      <c r="Z803" s="270"/>
      <c r="AA803" s="270"/>
      <c r="AB803" s="270"/>
      <c r="AC803" s="270"/>
      <c r="AD803" s="270"/>
      <c r="AE803" s="270"/>
      <c r="AF803" s="270"/>
      <c r="AG803" s="270"/>
      <c r="AH803" s="270"/>
      <c r="AI803" s="270"/>
      <c r="AJ803" s="270"/>
      <c r="AK803" s="270"/>
      <c r="AL803" s="270"/>
      <c r="AM803" s="270"/>
      <c r="AN803" s="270"/>
      <c r="AO803" s="270"/>
      <c r="AP803" s="270"/>
      <c r="AQ803" s="270"/>
      <c r="AR803" s="270"/>
      <c r="AS803" s="270"/>
      <c r="AT803" s="270"/>
      <c r="AU803" s="270"/>
      <c r="AV803" s="270"/>
      <c r="AW803" s="270"/>
      <c r="AX803" s="270"/>
      <c r="AY803" s="270"/>
      <c r="AZ803" s="270"/>
      <c r="BA803" s="270"/>
      <c r="BB803" s="270"/>
      <c r="BC803" s="270"/>
      <c r="BD803" s="270"/>
      <c r="BE803" s="270"/>
      <c r="BF803" s="270"/>
      <c r="BG803" s="270"/>
      <c r="BH803" s="270"/>
      <c r="BI803" s="270"/>
      <c r="BJ803" s="270"/>
      <c r="BK803" s="270"/>
      <c r="BL803" s="270"/>
      <c r="BM803" s="270"/>
      <c r="BN803" s="270"/>
      <c r="BO803" s="270"/>
      <c r="BP803" s="270"/>
      <c r="BQ803" s="270"/>
      <c r="BR803" s="270"/>
      <c r="BS803" s="270"/>
      <c r="BT803" s="270"/>
      <c r="BU803" s="270"/>
      <c r="BV803" s="270"/>
      <c r="BW803" s="270"/>
      <c r="BX803" s="270"/>
      <c r="BY803" s="270"/>
      <c r="BZ803" s="270"/>
      <c r="CA803" s="270"/>
      <c r="CB803" s="270"/>
      <c r="CC803" s="270"/>
      <c r="CD803" s="270"/>
      <c r="CE803" s="270"/>
    </row>
    <row r="804" spans="1:83" ht="12.65" customHeight="1">
      <c r="A804" s="206" t="str">
        <f>RIGHT($C$83,3)&amp;"*"&amp;RIGHT($C$82,4)&amp;"*"&amp;BU$55&amp;"*"&amp;"A"</f>
        <v>165*2020*8680*A</v>
      </c>
      <c r="B804" s="269"/>
      <c r="C804" s="271">
        <f>ROUND(BU60,2)</f>
        <v>0</v>
      </c>
      <c r="D804" s="269">
        <f>ROUND(BU61,0)</f>
        <v>0</v>
      </c>
      <c r="E804" s="269">
        <f>ROUND(BU62,0)</f>
        <v>0</v>
      </c>
      <c r="F804" s="269">
        <f>ROUND(BU63,0)</f>
        <v>0</v>
      </c>
      <c r="G804" s="269">
        <f>ROUND(BU64,0)</f>
        <v>0</v>
      </c>
      <c r="H804" s="269">
        <f>ROUND(BU65,0)</f>
        <v>0</v>
      </c>
      <c r="I804" s="269">
        <f>ROUND(BU66,0)</f>
        <v>0</v>
      </c>
      <c r="J804" s="269">
        <f>ROUND(BU67,0)</f>
        <v>0</v>
      </c>
      <c r="K804" s="269">
        <f>ROUND(BU68,0)</f>
        <v>0</v>
      </c>
      <c r="L804" s="269">
        <f>ROUND(BU69,0)</f>
        <v>0</v>
      </c>
      <c r="M804" s="269">
        <f>ROUND(BU70,0)</f>
        <v>0</v>
      </c>
      <c r="N804" s="269"/>
      <c r="O804" s="269"/>
      <c r="P804" s="269">
        <f>IF(BU76&gt;0,ROUND(BU76,0),0)</f>
        <v>0</v>
      </c>
      <c r="Q804" s="269">
        <f>IF(BU77&gt;0,ROUND(BU77,0),0)</f>
        <v>0</v>
      </c>
      <c r="R804" s="269">
        <f>IF(BU78&gt;0,ROUND(BU78,0),0)</f>
        <v>0</v>
      </c>
      <c r="S804" s="269">
        <f>IF(BU79&gt;0,ROUND(BU79,0),0)</f>
        <v>0</v>
      </c>
      <c r="T804" s="271">
        <f>IF(BU80&gt;0,ROUND(BU80,2),0)</f>
        <v>0</v>
      </c>
      <c r="U804" s="269"/>
      <c r="V804" s="270"/>
      <c r="W804" s="269"/>
      <c r="X804" s="269"/>
      <c r="Y804" s="269"/>
      <c r="Z804" s="270"/>
      <c r="AA804" s="270"/>
      <c r="AB804" s="270"/>
      <c r="AC804" s="270"/>
      <c r="AD804" s="270"/>
      <c r="AE804" s="270"/>
      <c r="AF804" s="270"/>
      <c r="AG804" s="270"/>
      <c r="AH804" s="270"/>
      <c r="AI804" s="270"/>
      <c r="AJ804" s="270"/>
      <c r="AK804" s="270"/>
      <c r="AL804" s="270"/>
      <c r="AM804" s="270"/>
      <c r="AN804" s="270"/>
      <c r="AO804" s="270"/>
      <c r="AP804" s="270"/>
      <c r="AQ804" s="270"/>
      <c r="AR804" s="270"/>
      <c r="AS804" s="270"/>
      <c r="AT804" s="270"/>
      <c r="AU804" s="270"/>
      <c r="AV804" s="270"/>
      <c r="AW804" s="270"/>
      <c r="AX804" s="270"/>
      <c r="AY804" s="270"/>
      <c r="AZ804" s="270"/>
      <c r="BA804" s="270"/>
      <c r="BB804" s="270"/>
      <c r="BC804" s="270"/>
      <c r="BD804" s="270"/>
      <c r="BE804" s="270"/>
      <c r="BF804" s="270"/>
      <c r="BG804" s="270"/>
      <c r="BH804" s="270"/>
      <c r="BI804" s="270"/>
      <c r="BJ804" s="270"/>
      <c r="BK804" s="270"/>
      <c r="BL804" s="270"/>
      <c r="BM804" s="270"/>
      <c r="BN804" s="270"/>
      <c r="BO804" s="270"/>
      <c r="BP804" s="270"/>
      <c r="BQ804" s="270"/>
      <c r="BR804" s="270"/>
      <c r="BS804" s="270"/>
      <c r="BT804" s="270"/>
      <c r="BU804" s="270"/>
      <c r="BV804" s="270"/>
      <c r="BW804" s="270"/>
      <c r="BX804" s="270"/>
      <c r="BY804" s="270"/>
      <c r="BZ804" s="270"/>
      <c r="CA804" s="270"/>
      <c r="CB804" s="270"/>
      <c r="CC804" s="270"/>
      <c r="CD804" s="270"/>
      <c r="CE804" s="270"/>
    </row>
    <row r="805" spans="1:83" ht="12.65" customHeight="1">
      <c r="A805" s="206" t="str">
        <f>RIGHT($C$83,3)&amp;"*"&amp;RIGHT($C$82,4)&amp;"*"&amp;BV$55&amp;"*"&amp;"A"</f>
        <v>165*2020*8690*A</v>
      </c>
      <c r="B805" s="269"/>
      <c r="C805" s="271">
        <f>ROUND(BV60,2)</f>
        <v>0</v>
      </c>
      <c r="D805" s="269">
        <f>ROUND(BV61,0)</f>
        <v>408743</v>
      </c>
      <c r="E805" s="269">
        <f>ROUND(BV62,0)</f>
        <v>143829</v>
      </c>
      <c r="F805" s="269">
        <f>ROUND(BV63,0)</f>
        <v>0</v>
      </c>
      <c r="G805" s="269">
        <f>ROUND(BV64,0)</f>
        <v>9412</v>
      </c>
      <c r="H805" s="269">
        <f>ROUND(BV65,0)</f>
        <v>911</v>
      </c>
      <c r="I805" s="269">
        <f>ROUND(BV66,0)</f>
        <v>33656</v>
      </c>
      <c r="J805" s="269">
        <f>ROUND(BV67,0)</f>
        <v>7628</v>
      </c>
      <c r="K805" s="269">
        <f>ROUND(BV68,0)</f>
        <v>6735</v>
      </c>
      <c r="L805" s="269">
        <f>ROUND(BV69,0)</f>
        <v>47836</v>
      </c>
      <c r="M805" s="269">
        <f>ROUND(BV70,0)</f>
        <v>9276</v>
      </c>
      <c r="N805" s="269"/>
      <c r="O805" s="269"/>
      <c r="P805" s="269">
        <f>IF(BV76&gt;0,ROUND(BV76,0),0)</f>
        <v>1236</v>
      </c>
      <c r="Q805" s="269">
        <f>IF(BV77&gt;0,ROUND(BV77,0),0)</f>
        <v>0</v>
      </c>
      <c r="R805" s="269">
        <f>IF(BV78&gt;0,ROUND(BV78,0),0)</f>
        <v>1236</v>
      </c>
      <c r="S805" s="269">
        <f>IF(BV79&gt;0,ROUND(BV79,0),0)</f>
        <v>0</v>
      </c>
      <c r="T805" s="271">
        <f>IF(BV80&gt;0,ROUND(BV80,2),0)</f>
        <v>0</v>
      </c>
      <c r="U805" s="269"/>
      <c r="V805" s="270"/>
      <c r="W805" s="269"/>
      <c r="X805" s="269"/>
      <c r="Y805" s="269"/>
      <c r="Z805" s="270"/>
      <c r="AA805" s="270"/>
      <c r="AB805" s="270"/>
      <c r="AC805" s="270"/>
      <c r="AD805" s="270"/>
      <c r="AE805" s="270"/>
      <c r="AF805" s="270"/>
      <c r="AG805" s="270"/>
      <c r="AH805" s="270"/>
      <c r="AI805" s="270"/>
      <c r="AJ805" s="270"/>
      <c r="AK805" s="270"/>
      <c r="AL805" s="270"/>
      <c r="AM805" s="270"/>
      <c r="AN805" s="270"/>
      <c r="AO805" s="270"/>
      <c r="AP805" s="270"/>
      <c r="AQ805" s="270"/>
      <c r="AR805" s="270"/>
      <c r="AS805" s="270"/>
      <c r="AT805" s="270"/>
      <c r="AU805" s="270"/>
      <c r="AV805" s="270"/>
      <c r="AW805" s="270"/>
      <c r="AX805" s="270"/>
      <c r="AY805" s="270"/>
      <c r="AZ805" s="270"/>
      <c r="BA805" s="270"/>
      <c r="BB805" s="270"/>
      <c r="BC805" s="270"/>
      <c r="BD805" s="270"/>
      <c r="BE805" s="270"/>
      <c r="BF805" s="270"/>
      <c r="BG805" s="270"/>
      <c r="BH805" s="270"/>
      <c r="BI805" s="270"/>
      <c r="BJ805" s="270"/>
      <c r="BK805" s="270"/>
      <c r="BL805" s="270"/>
      <c r="BM805" s="270"/>
      <c r="BN805" s="270"/>
      <c r="BO805" s="270"/>
      <c r="BP805" s="270"/>
      <c r="BQ805" s="270"/>
      <c r="BR805" s="270"/>
      <c r="BS805" s="270"/>
      <c r="BT805" s="270"/>
      <c r="BU805" s="270"/>
      <c r="BV805" s="270"/>
      <c r="BW805" s="270"/>
      <c r="BX805" s="270"/>
      <c r="BY805" s="270"/>
      <c r="BZ805" s="270"/>
      <c r="CA805" s="270"/>
      <c r="CB805" s="270"/>
      <c r="CC805" s="270"/>
      <c r="CD805" s="270"/>
      <c r="CE805" s="270"/>
    </row>
    <row r="806" spans="1:83" ht="12.65" customHeight="1">
      <c r="A806" s="206" t="str">
        <f>RIGHT($C$83,3)&amp;"*"&amp;RIGHT($C$82,4)&amp;"*"&amp;BW$55&amp;"*"&amp;"A"</f>
        <v>165*2020*8700*A</v>
      </c>
      <c r="B806" s="269"/>
      <c r="C806" s="271">
        <f>ROUND(BW60,2)</f>
        <v>0</v>
      </c>
      <c r="D806" s="269">
        <f>ROUND(BW61,0)</f>
        <v>0</v>
      </c>
      <c r="E806" s="269">
        <f>ROUND(BW62,0)</f>
        <v>0</v>
      </c>
      <c r="F806" s="269">
        <f>ROUND(BW63,0)</f>
        <v>0</v>
      </c>
      <c r="G806" s="269">
        <f>ROUND(BW64,0)</f>
        <v>0</v>
      </c>
      <c r="H806" s="269">
        <f>ROUND(BW65,0)</f>
        <v>0</v>
      </c>
      <c r="I806" s="269">
        <f>ROUND(BW66,0)</f>
        <v>0</v>
      </c>
      <c r="J806" s="269">
        <f>ROUND(BW67,0)</f>
        <v>0</v>
      </c>
      <c r="K806" s="269">
        <f>ROUND(BW68,0)</f>
        <v>0</v>
      </c>
      <c r="L806" s="269">
        <f>ROUND(BW69,0)</f>
        <v>0</v>
      </c>
      <c r="M806" s="269">
        <f>ROUND(BW70,0)</f>
        <v>0</v>
      </c>
      <c r="N806" s="269"/>
      <c r="O806" s="269"/>
      <c r="P806" s="269">
        <f>IF(BW76&gt;0,ROUND(BW76,0),0)</f>
        <v>0</v>
      </c>
      <c r="Q806" s="269">
        <f>IF(BW77&gt;0,ROUND(BW77,0),0)</f>
        <v>0</v>
      </c>
      <c r="R806" s="269">
        <f>IF(BW78&gt;0,ROUND(BW78,0),0)</f>
        <v>0</v>
      </c>
      <c r="S806" s="269">
        <f>IF(BW79&gt;0,ROUND(BW79,0),0)</f>
        <v>0</v>
      </c>
      <c r="T806" s="271">
        <f>IF(BW80&gt;0,ROUND(BW80,2),0)</f>
        <v>0</v>
      </c>
      <c r="U806" s="269"/>
      <c r="V806" s="270"/>
      <c r="W806" s="269"/>
      <c r="X806" s="269"/>
      <c r="Y806" s="269"/>
      <c r="Z806" s="270"/>
      <c r="AA806" s="270"/>
      <c r="AB806" s="270"/>
      <c r="AC806" s="270"/>
      <c r="AD806" s="270"/>
      <c r="AE806" s="270"/>
      <c r="AF806" s="270"/>
      <c r="AG806" s="270"/>
      <c r="AH806" s="270"/>
      <c r="AI806" s="270"/>
      <c r="AJ806" s="270"/>
      <c r="AK806" s="270"/>
      <c r="AL806" s="270"/>
      <c r="AM806" s="270"/>
      <c r="AN806" s="270"/>
      <c r="AO806" s="270"/>
      <c r="AP806" s="270"/>
      <c r="AQ806" s="270"/>
      <c r="AR806" s="270"/>
      <c r="AS806" s="270"/>
      <c r="AT806" s="270"/>
      <c r="AU806" s="270"/>
      <c r="AV806" s="270"/>
      <c r="AW806" s="270"/>
      <c r="AX806" s="270"/>
      <c r="AY806" s="270"/>
      <c r="AZ806" s="270"/>
      <c r="BA806" s="270"/>
      <c r="BB806" s="270"/>
      <c r="BC806" s="270"/>
      <c r="BD806" s="270"/>
      <c r="BE806" s="270"/>
      <c r="BF806" s="270"/>
      <c r="BG806" s="270"/>
      <c r="BH806" s="270"/>
      <c r="BI806" s="270"/>
      <c r="BJ806" s="270"/>
      <c r="BK806" s="270"/>
      <c r="BL806" s="270"/>
      <c r="BM806" s="270"/>
      <c r="BN806" s="270"/>
      <c r="BO806" s="270"/>
      <c r="BP806" s="270"/>
      <c r="BQ806" s="270"/>
      <c r="BR806" s="270"/>
      <c r="BS806" s="270"/>
      <c r="BT806" s="270"/>
      <c r="BU806" s="270"/>
      <c r="BV806" s="270"/>
      <c r="BW806" s="270"/>
      <c r="BX806" s="270"/>
      <c r="BY806" s="270"/>
      <c r="BZ806" s="270"/>
      <c r="CA806" s="270"/>
      <c r="CB806" s="270"/>
      <c r="CC806" s="270"/>
      <c r="CD806" s="270"/>
      <c r="CE806" s="270"/>
    </row>
    <row r="807" spans="1:83" ht="12.65" customHeight="1">
      <c r="A807" s="206" t="str">
        <f>RIGHT($C$83,3)&amp;"*"&amp;RIGHT($C$82,4)&amp;"*"&amp;BX$55&amp;"*"&amp;"A"</f>
        <v>165*2020*8710*A</v>
      </c>
      <c r="B807" s="269"/>
      <c r="C807" s="271">
        <f>ROUND(BX60,2)</f>
        <v>11.5</v>
      </c>
      <c r="D807" s="269">
        <f>ROUND(BX61,0)</f>
        <v>374165</v>
      </c>
      <c r="E807" s="269">
        <f>ROUND(BX62,0)</f>
        <v>131662</v>
      </c>
      <c r="F807" s="269">
        <f>ROUND(BX63,0)</f>
        <v>0</v>
      </c>
      <c r="G807" s="269">
        <f>ROUND(BX64,0)</f>
        <v>2851</v>
      </c>
      <c r="H807" s="269">
        <f>ROUND(BX65,0)</f>
        <v>0</v>
      </c>
      <c r="I807" s="269">
        <f>ROUND(BX66,0)</f>
        <v>68654</v>
      </c>
      <c r="J807" s="269">
        <f>ROUND(BX67,0)</f>
        <v>0</v>
      </c>
      <c r="K807" s="269">
        <f>ROUND(BX68,0)</f>
        <v>16</v>
      </c>
      <c r="L807" s="269">
        <f>ROUND(BX69,0)</f>
        <v>54788</v>
      </c>
      <c r="M807" s="269">
        <f>ROUND(BX70,0)</f>
        <v>0</v>
      </c>
      <c r="N807" s="269"/>
      <c r="O807" s="269"/>
      <c r="P807" s="269">
        <f>IF(BX76&gt;0,ROUND(BX76,0),0)</f>
        <v>0</v>
      </c>
      <c r="Q807" s="269">
        <f>IF(BX77&gt;0,ROUND(BX77,0),0)</f>
        <v>0</v>
      </c>
      <c r="R807" s="269">
        <f>IF(BX78&gt;0,ROUND(BX78,0),0)</f>
        <v>0</v>
      </c>
      <c r="S807" s="269">
        <f>IF(BX79&gt;0,ROUND(BX79,0),0)</f>
        <v>0</v>
      </c>
      <c r="T807" s="271">
        <f>IF(BX80&gt;0,ROUND(BX80,2),0)</f>
        <v>0</v>
      </c>
      <c r="U807" s="269"/>
      <c r="V807" s="270"/>
      <c r="W807" s="269"/>
      <c r="X807" s="269"/>
      <c r="Y807" s="269"/>
      <c r="Z807" s="270"/>
      <c r="AA807" s="270"/>
      <c r="AB807" s="270"/>
      <c r="AC807" s="270"/>
      <c r="AD807" s="270"/>
      <c r="AE807" s="270"/>
      <c r="AF807" s="270"/>
      <c r="AG807" s="270"/>
      <c r="AH807" s="270"/>
      <c r="AI807" s="270"/>
      <c r="AJ807" s="270"/>
      <c r="AK807" s="270"/>
      <c r="AL807" s="270"/>
      <c r="AM807" s="270"/>
      <c r="AN807" s="270"/>
      <c r="AO807" s="270"/>
      <c r="AP807" s="270"/>
      <c r="AQ807" s="270"/>
      <c r="AR807" s="270"/>
      <c r="AS807" s="270"/>
      <c r="AT807" s="270"/>
      <c r="AU807" s="270"/>
      <c r="AV807" s="270"/>
      <c r="AW807" s="270"/>
      <c r="AX807" s="270"/>
      <c r="AY807" s="270"/>
      <c r="AZ807" s="270"/>
      <c r="BA807" s="270"/>
      <c r="BB807" s="270"/>
      <c r="BC807" s="270"/>
      <c r="BD807" s="270"/>
      <c r="BE807" s="270"/>
      <c r="BF807" s="270"/>
      <c r="BG807" s="270"/>
      <c r="BH807" s="270"/>
      <c r="BI807" s="270"/>
      <c r="BJ807" s="270"/>
      <c r="BK807" s="270"/>
      <c r="BL807" s="270"/>
      <c r="BM807" s="270"/>
      <c r="BN807" s="270"/>
      <c r="BO807" s="270"/>
      <c r="BP807" s="270"/>
      <c r="BQ807" s="270"/>
      <c r="BR807" s="270"/>
      <c r="BS807" s="270"/>
      <c r="BT807" s="270"/>
      <c r="BU807" s="270"/>
      <c r="BV807" s="270"/>
      <c r="BW807" s="270"/>
      <c r="BX807" s="270"/>
      <c r="BY807" s="270"/>
      <c r="BZ807" s="270"/>
      <c r="CA807" s="270"/>
      <c r="CB807" s="270"/>
      <c r="CC807" s="270"/>
      <c r="CD807" s="270"/>
      <c r="CE807" s="270"/>
    </row>
    <row r="808" spans="1:83" ht="12.65" customHeight="1">
      <c r="A808" s="206" t="str">
        <f>RIGHT($C$83,3)&amp;"*"&amp;RIGHT($C$82,4)&amp;"*"&amp;BY$55&amp;"*"&amp;"A"</f>
        <v>165*2020*8720*A</v>
      </c>
      <c r="B808" s="269"/>
      <c r="C808" s="271">
        <f>ROUND(BY60,2)</f>
        <v>1.47</v>
      </c>
      <c r="D808" s="269">
        <f>ROUND(BY61,0)</f>
        <v>188609</v>
      </c>
      <c r="E808" s="269">
        <f>ROUND(BY62,0)</f>
        <v>66368</v>
      </c>
      <c r="F808" s="269">
        <f>ROUND(BY63,0)</f>
        <v>0</v>
      </c>
      <c r="G808" s="269">
        <f>ROUND(BY64,0)</f>
        <v>2205</v>
      </c>
      <c r="H808" s="269">
        <f>ROUND(BY65,0)</f>
        <v>0</v>
      </c>
      <c r="I808" s="269">
        <f>ROUND(BY66,0)</f>
        <v>0</v>
      </c>
      <c r="J808" s="269">
        <f>ROUND(BY67,0)</f>
        <v>296</v>
      </c>
      <c r="K808" s="269">
        <f>ROUND(BY68,0)</f>
        <v>1072</v>
      </c>
      <c r="L808" s="269">
        <f>ROUND(BY69,0)</f>
        <v>7823</v>
      </c>
      <c r="M808" s="269">
        <f>ROUND(BY70,0)</f>
        <v>0</v>
      </c>
      <c r="N808" s="269"/>
      <c r="O808" s="269"/>
      <c r="P808" s="269">
        <f>IF(BY76&gt;0,ROUND(BY76,0),0)</f>
        <v>48</v>
      </c>
      <c r="Q808" s="269">
        <f>IF(BY77&gt;0,ROUND(BY77,0),0)</f>
        <v>0</v>
      </c>
      <c r="R808" s="269">
        <f>IF(BY78&gt;0,ROUND(BY78,0),0)</f>
        <v>48</v>
      </c>
      <c r="S808" s="269">
        <f>IF(BY79&gt;0,ROUND(BY79,0),0)</f>
        <v>0</v>
      </c>
      <c r="T808" s="271">
        <f>IF(BY80&gt;0,ROUND(BY80,2),0)</f>
        <v>0</v>
      </c>
      <c r="U808" s="269"/>
      <c r="V808" s="270"/>
      <c r="W808" s="269"/>
      <c r="X808" s="269"/>
      <c r="Y808" s="269"/>
      <c r="Z808" s="270"/>
      <c r="AA808" s="270"/>
      <c r="AB808" s="270"/>
      <c r="AC808" s="270"/>
      <c r="AD808" s="270"/>
      <c r="AE808" s="270"/>
      <c r="AF808" s="270"/>
      <c r="AG808" s="270"/>
      <c r="AH808" s="270"/>
      <c r="AI808" s="270"/>
      <c r="AJ808" s="270"/>
      <c r="AK808" s="270"/>
      <c r="AL808" s="270"/>
      <c r="AM808" s="270"/>
      <c r="AN808" s="270"/>
      <c r="AO808" s="270"/>
      <c r="AP808" s="270"/>
      <c r="AQ808" s="270"/>
      <c r="AR808" s="270"/>
      <c r="AS808" s="270"/>
      <c r="AT808" s="270"/>
      <c r="AU808" s="270"/>
      <c r="AV808" s="270"/>
      <c r="AW808" s="270"/>
      <c r="AX808" s="270"/>
      <c r="AY808" s="270"/>
      <c r="AZ808" s="270"/>
      <c r="BA808" s="270"/>
      <c r="BB808" s="270"/>
      <c r="BC808" s="270"/>
      <c r="BD808" s="270"/>
      <c r="BE808" s="270"/>
      <c r="BF808" s="270"/>
      <c r="BG808" s="270"/>
      <c r="BH808" s="270"/>
      <c r="BI808" s="270"/>
      <c r="BJ808" s="270"/>
      <c r="BK808" s="270"/>
      <c r="BL808" s="270"/>
      <c r="BM808" s="270"/>
      <c r="BN808" s="270"/>
      <c r="BO808" s="270"/>
      <c r="BP808" s="270"/>
      <c r="BQ808" s="270"/>
      <c r="BR808" s="270"/>
      <c r="BS808" s="270"/>
      <c r="BT808" s="270"/>
      <c r="BU808" s="270"/>
      <c r="BV808" s="270"/>
      <c r="BW808" s="270"/>
      <c r="BX808" s="270"/>
      <c r="BY808" s="270"/>
      <c r="BZ808" s="270"/>
      <c r="CA808" s="270"/>
      <c r="CB808" s="270"/>
      <c r="CC808" s="270"/>
      <c r="CD808" s="270"/>
      <c r="CE808" s="270"/>
    </row>
    <row r="809" spans="1:83" ht="12.65" customHeight="1">
      <c r="A809" s="206" t="str">
        <f>RIGHT($C$83,3)&amp;"*"&amp;RIGHT($C$82,4)&amp;"*"&amp;BZ$55&amp;"*"&amp;"A"</f>
        <v>165*2020*8730*A</v>
      </c>
      <c r="B809" s="269"/>
      <c r="C809" s="271">
        <f>ROUND(BZ60,2)</f>
        <v>0</v>
      </c>
      <c r="D809" s="269">
        <f>ROUND(BZ61,0)</f>
        <v>0</v>
      </c>
      <c r="E809" s="269">
        <f>ROUND(BZ62,0)</f>
        <v>0</v>
      </c>
      <c r="F809" s="269">
        <f>ROUND(BZ63,0)</f>
        <v>0</v>
      </c>
      <c r="G809" s="269">
        <f>ROUND(BZ64,0)</f>
        <v>0</v>
      </c>
      <c r="H809" s="269">
        <f>ROUND(BZ65,0)</f>
        <v>0</v>
      </c>
      <c r="I809" s="269">
        <f>ROUND(BZ66,0)</f>
        <v>0</v>
      </c>
      <c r="J809" s="269">
        <f>ROUND(BZ67,0)</f>
        <v>0</v>
      </c>
      <c r="K809" s="269">
        <f>ROUND(BZ68,0)</f>
        <v>0</v>
      </c>
      <c r="L809" s="269">
        <f>ROUND(BZ69,0)</f>
        <v>0</v>
      </c>
      <c r="M809" s="269">
        <f>ROUND(BZ70,0)</f>
        <v>0</v>
      </c>
      <c r="N809" s="269"/>
      <c r="O809" s="269"/>
      <c r="P809" s="269">
        <f>IF(BZ76&gt;0,ROUND(BZ76,0),0)</f>
        <v>0</v>
      </c>
      <c r="Q809" s="269">
        <f>IF(BZ77&gt;0,ROUND(BZ77,0),0)</f>
        <v>0</v>
      </c>
      <c r="R809" s="269">
        <f>IF(BZ78&gt;0,ROUND(BZ78,0),0)</f>
        <v>0</v>
      </c>
      <c r="S809" s="269">
        <f>IF(BZ79&gt;0,ROUND(BZ79,0),0)</f>
        <v>0</v>
      </c>
      <c r="T809" s="271">
        <f>IF(BZ80&gt;0,ROUND(BZ80,2),0)</f>
        <v>0</v>
      </c>
      <c r="U809" s="269"/>
      <c r="V809" s="270"/>
      <c r="W809" s="269"/>
      <c r="X809" s="269"/>
      <c r="Y809" s="269"/>
      <c r="Z809" s="270"/>
      <c r="AA809" s="270"/>
      <c r="AB809" s="270"/>
      <c r="AC809" s="270"/>
      <c r="AD809" s="270"/>
      <c r="AE809" s="270"/>
      <c r="AF809" s="270"/>
      <c r="AG809" s="270"/>
      <c r="AH809" s="270"/>
      <c r="AI809" s="270"/>
      <c r="AJ809" s="270"/>
      <c r="AK809" s="270"/>
      <c r="AL809" s="270"/>
      <c r="AM809" s="270"/>
      <c r="AN809" s="270"/>
      <c r="AO809" s="270"/>
      <c r="AP809" s="270"/>
      <c r="AQ809" s="270"/>
      <c r="AR809" s="270"/>
      <c r="AS809" s="270"/>
      <c r="AT809" s="270"/>
      <c r="AU809" s="270"/>
      <c r="AV809" s="270"/>
      <c r="AW809" s="270"/>
      <c r="AX809" s="270"/>
      <c r="AY809" s="270"/>
      <c r="AZ809" s="270"/>
      <c r="BA809" s="270"/>
      <c r="BB809" s="270"/>
      <c r="BC809" s="270"/>
      <c r="BD809" s="270"/>
      <c r="BE809" s="270"/>
      <c r="BF809" s="270"/>
      <c r="BG809" s="270"/>
      <c r="BH809" s="270"/>
      <c r="BI809" s="270"/>
      <c r="BJ809" s="270"/>
      <c r="BK809" s="270"/>
      <c r="BL809" s="270"/>
      <c r="BM809" s="270"/>
      <c r="BN809" s="270"/>
      <c r="BO809" s="270"/>
      <c r="BP809" s="270"/>
      <c r="BQ809" s="270"/>
      <c r="BR809" s="270"/>
      <c r="BS809" s="270"/>
      <c r="BT809" s="270"/>
      <c r="BU809" s="270"/>
      <c r="BV809" s="270"/>
      <c r="BW809" s="270"/>
      <c r="BX809" s="270"/>
      <c r="BY809" s="270"/>
      <c r="BZ809" s="270"/>
      <c r="CA809" s="270"/>
      <c r="CB809" s="270"/>
      <c r="CC809" s="270"/>
      <c r="CD809" s="270"/>
      <c r="CE809" s="270"/>
    </row>
    <row r="810" spans="1:83" ht="12.65" customHeight="1">
      <c r="A810" s="206" t="str">
        <f>RIGHT($C$83,3)&amp;"*"&amp;RIGHT($C$82,4)&amp;"*"&amp;CA$55&amp;"*"&amp;"A"</f>
        <v>165*2020*8740*A</v>
      </c>
      <c r="B810" s="269"/>
      <c r="C810" s="271">
        <f>ROUND(CA60,2)</f>
        <v>0</v>
      </c>
      <c r="D810" s="269">
        <f>ROUND(CA61,0)</f>
        <v>0</v>
      </c>
      <c r="E810" s="269">
        <f>ROUND(CA62,0)</f>
        <v>0</v>
      </c>
      <c r="F810" s="269">
        <f>ROUND(CA63,0)</f>
        <v>0</v>
      </c>
      <c r="G810" s="269">
        <f>ROUND(CA64,0)</f>
        <v>0</v>
      </c>
      <c r="H810" s="269">
        <f>ROUND(CA65,0)</f>
        <v>0</v>
      </c>
      <c r="I810" s="269">
        <f>ROUND(CA66,0)</f>
        <v>0</v>
      </c>
      <c r="J810" s="269">
        <f>ROUND(CA67,0)</f>
        <v>0</v>
      </c>
      <c r="K810" s="269">
        <f>ROUND(CA68,0)</f>
        <v>0</v>
      </c>
      <c r="L810" s="269">
        <f>ROUND(CA69,0)</f>
        <v>0</v>
      </c>
      <c r="M810" s="269">
        <f>ROUND(CA70,0)</f>
        <v>0</v>
      </c>
      <c r="N810" s="269"/>
      <c r="O810" s="269"/>
      <c r="P810" s="269">
        <f>IF(CA76&gt;0,ROUND(CA76,0),0)</f>
        <v>0</v>
      </c>
      <c r="Q810" s="269">
        <f>IF(CA77&gt;0,ROUND(CA77,0),0)</f>
        <v>0</v>
      </c>
      <c r="R810" s="269">
        <f>IF(CA78&gt;0,ROUND(CA78,0),0)</f>
        <v>0</v>
      </c>
      <c r="S810" s="269">
        <f>IF(CA79&gt;0,ROUND(CA79,0),0)</f>
        <v>0</v>
      </c>
      <c r="T810" s="271">
        <f>IF(CA80&gt;0,ROUND(CA80,2),0)</f>
        <v>0</v>
      </c>
      <c r="U810" s="269"/>
      <c r="V810" s="270"/>
      <c r="W810" s="269"/>
      <c r="X810" s="269"/>
      <c r="Y810" s="269"/>
      <c r="Z810" s="270"/>
      <c r="AA810" s="270"/>
      <c r="AB810" s="270"/>
      <c r="AC810" s="270"/>
      <c r="AD810" s="270"/>
      <c r="AE810" s="270"/>
      <c r="AF810" s="270"/>
      <c r="AG810" s="270"/>
      <c r="AH810" s="270"/>
      <c r="AI810" s="270"/>
      <c r="AJ810" s="270"/>
      <c r="AK810" s="270"/>
      <c r="AL810" s="270"/>
      <c r="AM810" s="270"/>
      <c r="AN810" s="270"/>
      <c r="AO810" s="270"/>
      <c r="AP810" s="270"/>
      <c r="AQ810" s="270"/>
      <c r="AR810" s="270"/>
      <c r="AS810" s="270"/>
      <c r="AT810" s="270"/>
      <c r="AU810" s="270"/>
      <c r="AV810" s="270"/>
      <c r="AW810" s="270"/>
      <c r="AX810" s="270"/>
      <c r="AY810" s="270"/>
      <c r="AZ810" s="270"/>
      <c r="BA810" s="270"/>
      <c r="BB810" s="270"/>
      <c r="BC810" s="270"/>
      <c r="BD810" s="270"/>
      <c r="BE810" s="270"/>
      <c r="BF810" s="270"/>
      <c r="BG810" s="270"/>
      <c r="BH810" s="270"/>
      <c r="BI810" s="270"/>
      <c r="BJ810" s="270"/>
      <c r="BK810" s="270"/>
      <c r="BL810" s="270"/>
      <c r="BM810" s="270"/>
      <c r="BN810" s="270"/>
      <c r="BO810" s="270"/>
      <c r="BP810" s="270"/>
      <c r="BQ810" s="270"/>
      <c r="BR810" s="270"/>
      <c r="BS810" s="270"/>
      <c r="BT810" s="270"/>
      <c r="BU810" s="270"/>
      <c r="BV810" s="270"/>
      <c r="BW810" s="270"/>
      <c r="BX810" s="270"/>
      <c r="BY810" s="270"/>
      <c r="BZ810" s="270"/>
      <c r="CA810" s="270"/>
      <c r="CB810" s="270"/>
      <c r="CC810" s="270"/>
      <c r="CD810" s="270"/>
      <c r="CE810" s="270"/>
    </row>
    <row r="811" spans="1:83" ht="12.65" customHeight="1">
      <c r="A811" s="206" t="str">
        <f>RIGHT($C$83,3)&amp;"*"&amp;RIGHT($C$82,4)&amp;"*"&amp;CB$55&amp;"*"&amp;"A"</f>
        <v>165*2020*8770*A</v>
      </c>
      <c r="B811" s="269"/>
      <c r="C811" s="271">
        <f>ROUND(CB60,2)</f>
        <v>0</v>
      </c>
      <c r="D811" s="269">
        <f>ROUND(CB61,0)</f>
        <v>73205</v>
      </c>
      <c r="E811" s="269">
        <f>ROUND(CB62,0)</f>
        <v>25759</v>
      </c>
      <c r="F811" s="269">
        <f>ROUND(CB63,0)</f>
        <v>0</v>
      </c>
      <c r="G811" s="269">
        <f>ROUND(CB64,0)</f>
        <v>277</v>
      </c>
      <c r="H811" s="269">
        <f>ROUND(CB65,0)</f>
        <v>0</v>
      </c>
      <c r="I811" s="269">
        <f>ROUND(CB66,0)</f>
        <v>6429</v>
      </c>
      <c r="J811" s="269">
        <f>ROUND(CB67,0)</f>
        <v>0</v>
      </c>
      <c r="K811" s="269">
        <f>ROUND(CB68,0)</f>
        <v>0</v>
      </c>
      <c r="L811" s="269">
        <f>ROUND(CB69,0)</f>
        <v>39597</v>
      </c>
      <c r="M811" s="269">
        <f>ROUND(CB70,0)</f>
        <v>0</v>
      </c>
      <c r="N811" s="269"/>
      <c r="O811" s="269"/>
      <c r="P811" s="269">
        <f>IF(CB76&gt;0,ROUND(CB76,0),0)</f>
        <v>0</v>
      </c>
      <c r="Q811" s="269">
        <f>IF(CB77&gt;0,ROUND(CB77,0),0)</f>
        <v>0</v>
      </c>
      <c r="R811" s="269">
        <f>IF(CB78&gt;0,ROUND(CB78,0),0)</f>
        <v>0</v>
      </c>
      <c r="S811" s="269">
        <f>IF(CB79&gt;0,ROUND(CB79,0),0)</f>
        <v>0</v>
      </c>
      <c r="T811" s="271">
        <f>IF(CB80&gt;0,ROUND(CB80,2),0)</f>
        <v>0</v>
      </c>
      <c r="U811" s="269"/>
      <c r="V811" s="270"/>
      <c r="W811" s="269"/>
      <c r="X811" s="269"/>
      <c r="Y811" s="269"/>
      <c r="Z811" s="270"/>
      <c r="AA811" s="270"/>
      <c r="AB811" s="270"/>
      <c r="AC811" s="270"/>
      <c r="AD811" s="270"/>
      <c r="AE811" s="270"/>
      <c r="AF811" s="270"/>
      <c r="AG811" s="270"/>
      <c r="AH811" s="270"/>
      <c r="AI811" s="270"/>
      <c r="AJ811" s="270"/>
      <c r="AK811" s="270"/>
      <c r="AL811" s="270"/>
      <c r="AM811" s="270"/>
      <c r="AN811" s="270"/>
      <c r="AO811" s="270"/>
      <c r="AP811" s="270"/>
      <c r="AQ811" s="270"/>
      <c r="AR811" s="270"/>
      <c r="AS811" s="270"/>
      <c r="AT811" s="270"/>
      <c r="AU811" s="270"/>
      <c r="AV811" s="270"/>
      <c r="AW811" s="270"/>
      <c r="AX811" s="270"/>
      <c r="AY811" s="270"/>
      <c r="AZ811" s="270"/>
      <c r="BA811" s="270"/>
      <c r="BB811" s="270"/>
      <c r="BC811" s="270"/>
      <c r="BD811" s="270"/>
      <c r="BE811" s="270"/>
      <c r="BF811" s="270"/>
      <c r="BG811" s="270"/>
      <c r="BH811" s="270"/>
      <c r="BI811" s="270"/>
      <c r="BJ811" s="270"/>
      <c r="BK811" s="270"/>
      <c r="BL811" s="270"/>
      <c r="BM811" s="270"/>
      <c r="BN811" s="270"/>
      <c r="BO811" s="270"/>
      <c r="BP811" s="270"/>
      <c r="BQ811" s="270"/>
      <c r="BR811" s="270"/>
      <c r="BS811" s="270"/>
      <c r="BT811" s="270"/>
      <c r="BU811" s="270"/>
      <c r="BV811" s="270"/>
      <c r="BW811" s="270"/>
      <c r="BX811" s="270"/>
      <c r="BY811" s="270"/>
      <c r="BZ811" s="270"/>
      <c r="CA811" s="270"/>
      <c r="CB811" s="270"/>
      <c r="CC811" s="270"/>
      <c r="CD811" s="270"/>
      <c r="CE811" s="270"/>
    </row>
    <row r="812" spans="1:83" ht="12.65" customHeight="1">
      <c r="A812" s="206" t="str">
        <f>RIGHT($C$83,3)&amp;"*"&amp;RIGHT($C$82,4)&amp;"*"&amp;CC$55&amp;"*"&amp;"A"</f>
        <v>165*2020*8790*A</v>
      </c>
      <c r="B812" s="269"/>
      <c r="C812" s="271">
        <f>ROUND(CC60,2)</f>
        <v>0</v>
      </c>
      <c r="D812" s="269">
        <f>ROUND(CC61,0)</f>
        <v>0</v>
      </c>
      <c r="E812" s="269">
        <f>ROUND(CC62,0)</f>
        <v>0</v>
      </c>
      <c r="F812" s="269">
        <f>ROUND(CC63,0)</f>
        <v>0</v>
      </c>
      <c r="G812" s="269">
        <f>ROUND(CC64,0)</f>
        <v>0</v>
      </c>
      <c r="H812" s="269">
        <f>ROUND(CC65,0)</f>
        <v>0</v>
      </c>
      <c r="I812" s="269">
        <f>ROUND(CC66,0)</f>
        <v>0</v>
      </c>
      <c r="J812" s="269">
        <f>ROUND(CC67,0)</f>
        <v>0</v>
      </c>
      <c r="K812" s="269">
        <f>ROUND(CC68,0)</f>
        <v>0</v>
      </c>
      <c r="L812" s="269">
        <f>ROUND(CC69,0)</f>
        <v>0</v>
      </c>
      <c r="M812" s="269">
        <f>ROUND(CC70,0)</f>
        <v>0</v>
      </c>
      <c r="N812" s="269"/>
      <c r="O812" s="269"/>
      <c r="P812" s="269">
        <f>IF(CC76&gt;0,ROUND(CC76,0),0)</f>
        <v>0</v>
      </c>
      <c r="Q812" s="269">
        <f>IF(CC77&gt;0,ROUND(CC77,0),0)</f>
        <v>0</v>
      </c>
      <c r="R812" s="269">
        <f>IF(CC78&gt;0,ROUND(CC78,0),0)</f>
        <v>0</v>
      </c>
      <c r="S812" s="269">
        <f>IF(CC79&gt;0,ROUND(CC79,0),0)</f>
        <v>0</v>
      </c>
      <c r="T812" s="271">
        <f>IF(CC80&gt;0,ROUND(CC80,2),0)</f>
        <v>0</v>
      </c>
      <c r="U812" s="269"/>
      <c r="V812" s="270"/>
      <c r="W812" s="269"/>
      <c r="X812" s="269"/>
      <c r="Y812" s="269"/>
      <c r="Z812" s="270"/>
      <c r="AA812" s="270"/>
      <c r="AB812" s="270"/>
      <c r="AC812" s="270"/>
      <c r="AD812" s="270"/>
      <c r="AE812" s="270"/>
      <c r="AF812" s="270"/>
      <c r="AG812" s="270"/>
      <c r="AH812" s="270"/>
      <c r="AI812" s="270"/>
      <c r="AJ812" s="270"/>
      <c r="AK812" s="270"/>
      <c r="AL812" s="270"/>
      <c r="AM812" s="270"/>
      <c r="AN812" s="270"/>
      <c r="AO812" s="270"/>
      <c r="AP812" s="270"/>
      <c r="AQ812" s="270"/>
      <c r="AR812" s="270"/>
      <c r="AS812" s="270"/>
      <c r="AT812" s="270"/>
      <c r="AU812" s="270"/>
      <c r="AV812" s="270"/>
      <c r="AW812" s="270"/>
      <c r="AX812" s="270"/>
      <c r="AY812" s="270"/>
      <c r="AZ812" s="270"/>
      <c r="BA812" s="270"/>
      <c r="BB812" s="270"/>
      <c r="BC812" s="270"/>
      <c r="BD812" s="270"/>
      <c r="BE812" s="270"/>
      <c r="BF812" s="270"/>
      <c r="BG812" s="270"/>
      <c r="BH812" s="270"/>
      <c r="BI812" s="270"/>
      <c r="BJ812" s="270"/>
      <c r="BK812" s="270"/>
      <c r="BL812" s="270"/>
      <c r="BM812" s="270"/>
      <c r="BN812" s="270"/>
      <c r="BO812" s="270"/>
      <c r="BP812" s="270"/>
      <c r="BQ812" s="270"/>
      <c r="BR812" s="270"/>
      <c r="BS812" s="270"/>
      <c r="BT812" s="270"/>
      <c r="BU812" s="270"/>
      <c r="BV812" s="270"/>
      <c r="BW812" s="270"/>
      <c r="BX812" s="270"/>
      <c r="BY812" s="270"/>
      <c r="BZ812" s="270"/>
      <c r="CA812" s="270"/>
      <c r="CB812" s="270"/>
      <c r="CC812" s="270"/>
      <c r="CD812" s="270"/>
      <c r="CE812" s="270"/>
    </row>
    <row r="813" spans="1:83" ht="12.65" customHeight="1">
      <c r="A813" s="206" t="str">
        <f>RIGHT($C$83,3)&amp;"*"&amp;RIGHT($C$82,4)&amp;"*"&amp;"9000"&amp;"*"&amp;"A"</f>
        <v>165*2020*9000*A</v>
      </c>
      <c r="B813" s="269"/>
      <c r="C813" s="272"/>
      <c r="D813" s="269"/>
      <c r="E813" s="269"/>
      <c r="F813" s="269"/>
      <c r="G813" s="269"/>
      <c r="H813" s="269"/>
      <c r="I813" s="269"/>
      <c r="J813" s="269"/>
      <c r="K813" s="269"/>
      <c r="L813" s="269"/>
      <c r="M813" s="269"/>
      <c r="N813" s="269"/>
      <c r="O813" s="269"/>
      <c r="P813" s="269"/>
      <c r="Q813" s="269"/>
      <c r="R813" s="269"/>
      <c r="S813" s="269"/>
      <c r="T813" s="272"/>
      <c r="U813" s="269">
        <f>ROUND(CD69,0)</f>
        <v>1727371</v>
      </c>
      <c r="V813" s="270">
        <f>ROUND(CD70,0)</f>
        <v>0</v>
      </c>
      <c r="W813" s="269">
        <f>ROUND(CE72,0)</f>
        <v>1820728</v>
      </c>
      <c r="X813" s="269">
        <f>ROUND(C131,0)</f>
        <v>0</v>
      </c>
      <c r="Y813" s="269"/>
      <c r="Z813" s="270"/>
      <c r="AA813" s="270"/>
      <c r="AB813" s="270"/>
      <c r="AC813" s="270"/>
      <c r="AD813" s="270"/>
      <c r="AE813" s="270"/>
      <c r="AF813" s="270"/>
      <c r="AG813" s="270"/>
      <c r="AH813" s="270"/>
      <c r="AI813" s="270"/>
      <c r="AJ813" s="270"/>
      <c r="AK813" s="270"/>
      <c r="AL813" s="270"/>
      <c r="AM813" s="270"/>
      <c r="AN813" s="270"/>
      <c r="AO813" s="270"/>
      <c r="AP813" s="270"/>
      <c r="AQ813" s="270"/>
      <c r="AR813" s="270"/>
      <c r="AS813" s="270"/>
      <c r="AT813" s="270"/>
      <c r="AU813" s="270"/>
      <c r="AV813" s="270"/>
      <c r="AW813" s="270"/>
      <c r="AX813" s="270"/>
      <c r="AY813" s="270"/>
      <c r="AZ813" s="270"/>
      <c r="BA813" s="270"/>
      <c r="BB813" s="270"/>
      <c r="BC813" s="270"/>
      <c r="BD813" s="270"/>
      <c r="BE813" s="270"/>
      <c r="BF813" s="270"/>
      <c r="BG813" s="270"/>
      <c r="BH813" s="270"/>
      <c r="BI813" s="270"/>
      <c r="BJ813" s="270"/>
      <c r="BK813" s="270"/>
      <c r="BL813" s="270"/>
      <c r="BM813" s="270"/>
      <c r="BN813" s="270"/>
      <c r="BO813" s="270"/>
      <c r="BP813" s="270"/>
      <c r="BQ813" s="270"/>
      <c r="BR813" s="270"/>
      <c r="BS813" s="270"/>
      <c r="BT813" s="270"/>
      <c r="BU813" s="270"/>
      <c r="BV813" s="270"/>
      <c r="BW813" s="270"/>
      <c r="BX813" s="270"/>
      <c r="BY813" s="270"/>
      <c r="BZ813" s="270"/>
      <c r="CA813" s="270"/>
      <c r="CB813" s="270"/>
      <c r="CC813" s="270"/>
      <c r="CD813" s="270"/>
      <c r="CE813" s="270"/>
    </row>
    <row r="814" spans="1:83" ht="12.65" customHeight="1">
      <c r="B814" s="270"/>
      <c r="C814" s="270"/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  <c r="Z814" s="270"/>
      <c r="AA814" s="270"/>
      <c r="AB814" s="270"/>
      <c r="AC814" s="270"/>
      <c r="AD814" s="270"/>
      <c r="AE814" s="270"/>
      <c r="AF814" s="270"/>
      <c r="AG814" s="270"/>
      <c r="AH814" s="270"/>
      <c r="AI814" s="270"/>
      <c r="AJ814" s="270"/>
      <c r="AK814" s="270"/>
      <c r="AL814" s="270"/>
      <c r="AM814" s="270"/>
      <c r="AN814" s="270"/>
      <c r="AO814" s="270"/>
      <c r="AP814" s="270"/>
      <c r="AQ814" s="270"/>
      <c r="AR814" s="270"/>
      <c r="AS814" s="270"/>
      <c r="AT814" s="270"/>
      <c r="AU814" s="270"/>
      <c r="AV814" s="270"/>
      <c r="AW814" s="270"/>
      <c r="AX814" s="270"/>
      <c r="AY814" s="270"/>
      <c r="AZ814" s="270"/>
      <c r="BA814" s="270"/>
      <c r="BB814" s="270"/>
      <c r="BC814" s="270"/>
      <c r="BD814" s="270"/>
      <c r="BE814" s="270"/>
      <c r="BF814" s="270"/>
      <c r="BG814" s="270"/>
      <c r="BH814" s="270"/>
      <c r="BI814" s="270"/>
      <c r="BJ814" s="270"/>
      <c r="BK814" s="270"/>
      <c r="BL814" s="270"/>
      <c r="BM814" s="270"/>
      <c r="BN814" s="270"/>
      <c r="BO814" s="270"/>
      <c r="BP814" s="270"/>
      <c r="BQ814" s="270"/>
      <c r="BR814" s="270"/>
      <c r="BS814" s="270"/>
      <c r="BT814" s="270"/>
      <c r="BU814" s="270"/>
      <c r="BV814" s="270"/>
      <c r="BW814" s="270"/>
      <c r="BX814" s="270"/>
      <c r="BY814" s="270"/>
      <c r="BZ814" s="270"/>
      <c r="CA814" s="270"/>
      <c r="CB814" s="270"/>
      <c r="CC814" s="270"/>
      <c r="CD814" s="270"/>
      <c r="CE814" s="270"/>
    </row>
    <row r="815" spans="1:83" ht="12.65" customHeight="1">
      <c r="B815" s="273" t="s">
        <v>1004</v>
      </c>
      <c r="C815" s="274">
        <f t="shared" ref="C815:K815" si="22">SUM(C734:C813)</f>
        <v>192.12</v>
      </c>
      <c r="D815" s="270">
        <f t="shared" si="22"/>
        <v>13732085</v>
      </c>
      <c r="E815" s="270">
        <f t="shared" si="22"/>
        <v>4832061</v>
      </c>
      <c r="F815" s="270">
        <f t="shared" si="22"/>
        <v>595029</v>
      </c>
      <c r="G815" s="270" t="e">
        <f t="shared" si="22"/>
        <v>#REF!</v>
      </c>
      <c r="H815" s="270">
        <f t="shared" si="22"/>
        <v>207276</v>
      </c>
      <c r="I815" s="270">
        <f t="shared" si="22"/>
        <v>2563761</v>
      </c>
      <c r="J815" s="270">
        <f t="shared" si="22"/>
        <v>660344</v>
      </c>
      <c r="K815" s="270">
        <f t="shared" si="22"/>
        <v>392006</v>
      </c>
      <c r="L815" s="270">
        <f>SUM(L734:L813)+SUM(U734:U813)</f>
        <v>2947458</v>
      </c>
      <c r="M815" s="270">
        <f>SUM(M734:M813)+SUM(V734:V813)</f>
        <v>639747</v>
      </c>
      <c r="N815" s="270">
        <f t="shared" ref="N815:Y815" si="23">SUM(N734:N813)</f>
        <v>37395866</v>
      </c>
      <c r="O815" s="270">
        <f t="shared" si="23"/>
        <v>8948232</v>
      </c>
      <c r="P815" s="270">
        <f t="shared" si="23"/>
        <v>27287</v>
      </c>
      <c r="Q815" s="270">
        <f t="shared" si="23"/>
        <v>7106</v>
      </c>
      <c r="R815" s="270">
        <f t="shared" si="23"/>
        <v>19387</v>
      </c>
      <c r="S815" s="270">
        <f t="shared" si="23"/>
        <v>69445</v>
      </c>
      <c r="T815" s="274">
        <f t="shared" si="23"/>
        <v>77.5</v>
      </c>
      <c r="U815" s="270">
        <f t="shared" si="23"/>
        <v>1727371</v>
      </c>
      <c r="V815" s="270">
        <f t="shared" si="23"/>
        <v>0</v>
      </c>
      <c r="W815" s="270">
        <f t="shared" si="23"/>
        <v>1820728</v>
      </c>
      <c r="X815" s="270">
        <f t="shared" si="23"/>
        <v>0</v>
      </c>
      <c r="Y815" s="270" t="e">
        <f t="shared" si="23"/>
        <v>#REF!</v>
      </c>
      <c r="Z815" s="270"/>
      <c r="AA815" s="270"/>
      <c r="AB815" s="270"/>
      <c r="AC815" s="270"/>
      <c r="AD815" s="270"/>
      <c r="AE815" s="270"/>
      <c r="AF815" s="270"/>
      <c r="AG815" s="270"/>
      <c r="AH815" s="270"/>
      <c r="AI815" s="270"/>
      <c r="AJ815" s="270"/>
      <c r="AK815" s="270"/>
      <c r="AL815" s="270"/>
      <c r="AM815" s="270"/>
      <c r="AN815" s="270"/>
      <c r="AO815" s="270"/>
      <c r="AP815" s="270"/>
      <c r="AQ815" s="270"/>
      <c r="AR815" s="270"/>
      <c r="AS815" s="270"/>
      <c r="AT815" s="270"/>
      <c r="AU815" s="270"/>
      <c r="AV815" s="270"/>
      <c r="AW815" s="270"/>
      <c r="AX815" s="270"/>
      <c r="AY815" s="270"/>
      <c r="AZ815" s="270"/>
      <c r="BA815" s="270"/>
      <c r="BB815" s="270"/>
      <c r="BC815" s="270"/>
      <c r="BD815" s="270"/>
      <c r="BE815" s="270"/>
      <c r="BF815" s="270"/>
      <c r="BG815" s="270"/>
      <c r="BH815" s="270"/>
      <c r="BI815" s="270"/>
      <c r="BJ815" s="270"/>
      <c r="BK815" s="270"/>
      <c r="BL815" s="270"/>
      <c r="BM815" s="270"/>
      <c r="BN815" s="270"/>
      <c r="BO815" s="270"/>
      <c r="BP815" s="270"/>
      <c r="BQ815" s="270"/>
      <c r="BR815" s="270"/>
      <c r="BS815" s="270"/>
      <c r="BT815" s="270"/>
      <c r="BU815" s="270"/>
      <c r="BV815" s="270"/>
      <c r="BW815" s="270"/>
      <c r="BX815" s="270"/>
      <c r="BY815" s="270"/>
      <c r="BZ815" s="270"/>
      <c r="CA815" s="270"/>
      <c r="CB815" s="270"/>
      <c r="CC815" s="270"/>
      <c r="CD815" s="270"/>
      <c r="CE815" s="270"/>
    </row>
    <row r="816" spans="1:83" ht="12.65" customHeight="1">
      <c r="B816" s="270" t="s">
        <v>1005</v>
      </c>
      <c r="C816" s="274">
        <f>CE60</f>
        <v>192.12496153846152</v>
      </c>
      <c r="D816" s="270">
        <f>CE61</f>
        <v>13732085</v>
      </c>
      <c r="E816" s="270">
        <f>CE62</f>
        <v>4832061</v>
      </c>
      <c r="F816" s="270">
        <f>CE63</f>
        <v>595029</v>
      </c>
      <c r="G816" s="270">
        <f>CE64</f>
        <v>2094381</v>
      </c>
      <c r="H816" s="273">
        <f>CE65</f>
        <v>207276</v>
      </c>
      <c r="I816" s="273">
        <f>CE66</f>
        <v>2563761</v>
      </c>
      <c r="J816" s="273">
        <f>CE67</f>
        <v>660344</v>
      </c>
      <c r="K816" s="273">
        <f>CE68</f>
        <v>392006</v>
      </c>
      <c r="L816" s="273">
        <f>CE69</f>
        <v>2947458</v>
      </c>
      <c r="M816" s="273">
        <f>CE70</f>
        <v>639747</v>
      </c>
      <c r="N816" s="270">
        <f>CE75</f>
        <v>37395864.000000007</v>
      </c>
      <c r="O816" s="270">
        <f>CE73</f>
        <v>8948231.9199999999</v>
      </c>
      <c r="P816" s="270">
        <f>CE76</f>
        <v>27287</v>
      </c>
      <c r="Q816" s="270">
        <f>CE77</f>
        <v>7106</v>
      </c>
      <c r="R816" s="270">
        <f>CE78</f>
        <v>19387</v>
      </c>
      <c r="S816" s="270">
        <f>CE79</f>
        <v>69444.63</v>
      </c>
      <c r="T816" s="274">
        <f>CE80</f>
        <v>77.5</v>
      </c>
      <c r="U816" s="270" t="s">
        <v>1006</v>
      </c>
      <c r="V816" s="270" t="s">
        <v>1006</v>
      </c>
      <c r="W816" s="270" t="s">
        <v>1006</v>
      </c>
      <c r="X816" s="270" t="s">
        <v>1006</v>
      </c>
      <c r="Y816" s="270">
        <f>M716</f>
        <v>10660500</v>
      </c>
      <c r="Z816" s="270"/>
      <c r="AA816" s="270"/>
      <c r="AB816" s="270"/>
      <c r="AC816" s="270"/>
      <c r="AD816" s="270"/>
      <c r="AE816" s="270"/>
      <c r="AF816" s="270"/>
      <c r="AG816" s="270"/>
      <c r="AH816" s="270"/>
      <c r="AI816" s="270"/>
      <c r="AJ816" s="270"/>
      <c r="AK816" s="270"/>
      <c r="AL816" s="270"/>
      <c r="AM816" s="270"/>
      <c r="AN816" s="270"/>
      <c r="AO816" s="270"/>
      <c r="AP816" s="270"/>
      <c r="AQ816" s="270"/>
      <c r="AR816" s="270"/>
      <c r="AS816" s="270"/>
      <c r="AT816" s="270"/>
      <c r="AU816" s="270"/>
      <c r="AV816" s="270"/>
      <c r="AW816" s="270"/>
      <c r="AX816" s="270"/>
      <c r="AY816" s="270"/>
      <c r="AZ816" s="270"/>
      <c r="BA816" s="270"/>
      <c r="BB816" s="270"/>
      <c r="BC816" s="270"/>
      <c r="BD816" s="270"/>
      <c r="BE816" s="270"/>
      <c r="BF816" s="270"/>
      <c r="BG816" s="270"/>
      <c r="BH816" s="270"/>
      <c r="BI816" s="270"/>
      <c r="BJ816" s="270"/>
      <c r="BK816" s="270"/>
      <c r="BL816" s="270"/>
      <c r="BM816" s="270"/>
      <c r="BN816" s="270"/>
      <c r="BO816" s="270"/>
      <c r="BP816" s="270"/>
      <c r="BQ816" s="270"/>
      <c r="BR816" s="270"/>
      <c r="BS816" s="270"/>
      <c r="BT816" s="270"/>
      <c r="BU816" s="270"/>
      <c r="BV816" s="270"/>
      <c r="BW816" s="270"/>
      <c r="BX816" s="270"/>
      <c r="BY816" s="270"/>
      <c r="BZ816" s="270"/>
      <c r="CA816" s="270"/>
      <c r="CB816" s="270"/>
      <c r="CC816" s="270"/>
      <c r="CD816" s="270"/>
      <c r="CE816" s="270"/>
    </row>
    <row r="817" spans="2:15" ht="12.65" customHeight="1">
      <c r="B817" s="179" t="s">
        <v>471</v>
      </c>
      <c r="C817" s="196" t="s">
        <v>1007</v>
      </c>
      <c r="D817" s="179">
        <f>C378</f>
        <v>15116551</v>
      </c>
      <c r="E817" s="179">
        <f>C379</f>
        <v>4832061</v>
      </c>
      <c r="F817" s="179">
        <f>C380</f>
        <v>607179</v>
      </c>
      <c r="G817" s="235">
        <f>C381</f>
        <v>2099657</v>
      </c>
      <c r="H817" s="235">
        <f>C382</f>
        <v>208795</v>
      </c>
      <c r="I817" s="235">
        <f>C383</f>
        <v>2694744</v>
      </c>
      <c r="J817" s="235">
        <f>C384</f>
        <v>660344</v>
      </c>
      <c r="K817" s="235">
        <f>C385</f>
        <v>395848</v>
      </c>
      <c r="L817" s="235">
        <f>C386+C387+C388+C389</f>
        <v>2982954</v>
      </c>
      <c r="M817" s="235">
        <f>C370</f>
        <v>669852</v>
      </c>
      <c r="N817" s="179">
        <f>D361</f>
        <v>37395868</v>
      </c>
      <c r="O817" s="179">
        <f>C359</f>
        <v>8859420</v>
      </c>
    </row>
  </sheetData>
  <mergeCells count="1">
    <mergeCell ref="B220:C220"/>
  </mergeCells>
  <phoneticPr fontId="0" type="noConversion"/>
  <hyperlinks>
    <hyperlink ref="F16" r:id="rId1" xr:uid="{00000000-0004-0000-0000-000000000000}"/>
    <hyperlink ref="C17" r:id="rId2" xr:uid="{00000000-0004-0000-0000-000001000000}"/>
  </hyperlinks>
  <printOptions horizontalCentered="1" gridLines="1" gridLinesSet="0"/>
  <pageMargins left="0.25" right="0.25" top="0.5" bottom="0.5" header="0.5" footer="0.5"/>
  <pageSetup scale="95" orientation="portrait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57" transitionEvaluation="1" transitionEntry="1" codeName="Sheet10">
    <pageSetUpPr autoPageBreaks="0" fitToPage="1"/>
  </sheetPr>
  <dimension ref="A1:CF817"/>
  <sheetViews>
    <sheetView topLeftCell="A57" workbookViewId="0">
      <selection activeCell="H74" sqref="H74"/>
    </sheetView>
  </sheetViews>
  <sheetFormatPr defaultColWidth="11.75" defaultRowHeight="12.65" customHeight="1"/>
  <cols>
    <col min="1" max="1" width="29.5625" style="179" customWidth="1"/>
    <col min="2" max="2" width="15.5625" style="179" customWidth="1"/>
    <col min="3" max="3" width="14.75" style="179" customWidth="1"/>
    <col min="4" max="4" width="11.3125" style="179" customWidth="1"/>
    <col min="5" max="16384" width="11.75" style="179"/>
  </cols>
  <sheetData>
    <row r="1" spans="1:6" ht="12.75" customHeight="1">
      <c r="A1" s="225" t="s">
        <v>1232</v>
      </c>
      <c r="B1" s="226"/>
      <c r="C1" s="226"/>
      <c r="D1" s="226"/>
      <c r="E1" s="226"/>
      <c r="F1" s="226"/>
    </row>
    <row r="2" spans="1:6" ht="12.75" customHeight="1">
      <c r="A2" s="226" t="s">
        <v>1233</v>
      </c>
      <c r="B2" s="226"/>
      <c r="C2" s="227"/>
      <c r="D2" s="226"/>
      <c r="E2" s="226"/>
      <c r="F2" s="226"/>
    </row>
    <row r="3" spans="1:6" ht="12.75" customHeight="1">
      <c r="A3" s="196"/>
      <c r="C3" s="228"/>
    </row>
    <row r="4" spans="1:6" ht="12.75" customHeight="1">
      <c r="C4" s="228"/>
    </row>
    <row r="5" spans="1:6" ht="12.75" customHeight="1">
      <c r="A5" s="196" t="s">
        <v>1258</v>
      </c>
      <c r="C5" s="228"/>
    </row>
    <row r="6" spans="1:6" ht="12.75" customHeight="1">
      <c r="A6" s="196" t="s">
        <v>0</v>
      </c>
      <c r="C6" s="228"/>
    </row>
    <row r="7" spans="1:6" ht="12.75" customHeight="1">
      <c r="A7" s="196" t="s">
        <v>1</v>
      </c>
      <c r="C7" s="228"/>
    </row>
    <row r="8" spans="1:6" ht="12.75" customHeight="1">
      <c r="C8" s="228"/>
    </row>
    <row r="9" spans="1:6" ht="12.75" customHeight="1">
      <c r="C9" s="228"/>
    </row>
    <row r="10" spans="1:6" ht="12.75" customHeight="1">
      <c r="A10" s="195" t="s">
        <v>1228</v>
      </c>
      <c r="C10" s="228"/>
    </row>
    <row r="11" spans="1:6" ht="12.75" customHeight="1">
      <c r="A11" s="195" t="s">
        <v>1231</v>
      </c>
      <c r="C11" s="228"/>
    </row>
    <row r="12" spans="1:6" ht="12.75" customHeight="1">
      <c r="C12" s="228"/>
    </row>
    <row r="13" spans="1:6" ht="12.75" customHeight="1">
      <c r="C13" s="228"/>
    </row>
    <row r="14" spans="1:6" ht="12.75" customHeight="1">
      <c r="A14" s="196" t="s">
        <v>2</v>
      </c>
      <c r="C14" s="228"/>
    </row>
    <row r="15" spans="1:6" ht="12.75" customHeight="1">
      <c r="A15" s="196"/>
      <c r="C15" s="228"/>
    </row>
    <row r="16" spans="1:6" ht="12.75" customHeight="1">
      <c r="A16" s="179" t="s">
        <v>1260</v>
      </c>
      <c r="C16" s="228"/>
      <c r="E16" s="229"/>
      <c r="F16" s="179" t="s">
        <v>1259</v>
      </c>
    </row>
    <row r="17" spans="1:6" ht="12.75" customHeight="1">
      <c r="A17" s="179" t="s">
        <v>1230</v>
      </c>
      <c r="C17" s="229" t="s">
        <v>1259</v>
      </c>
    </row>
    <row r="18" spans="1:6" ht="12.75" customHeight="1">
      <c r="A18" s="220"/>
      <c r="C18" s="228"/>
    </row>
    <row r="19" spans="1:6" ht="12.75" customHeight="1">
      <c r="C19" s="228"/>
    </row>
    <row r="20" spans="1:6" ht="12.75" customHeight="1">
      <c r="A20" s="230" t="s">
        <v>1234</v>
      </c>
      <c r="B20" s="230"/>
      <c r="C20" s="231"/>
      <c r="D20" s="230"/>
      <c r="E20" s="230"/>
      <c r="F20" s="230"/>
    </row>
    <row r="21" spans="1:6" ht="22.5" customHeight="1">
      <c r="A21" s="196"/>
      <c r="C21" s="228"/>
    </row>
    <row r="22" spans="1:6" ht="12.65" customHeight="1">
      <c r="A22" s="232" t="s">
        <v>1254</v>
      </c>
      <c r="B22" s="233"/>
      <c r="C22" s="234"/>
      <c r="D22" s="232"/>
      <c r="E22" s="232"/>
    </row>
    <row r="23" spans="1:6" ht="12.65" customHeight="1">
      <c r="B23" s="196"/>
      <c r="C23" s="228"/>
    </row>
    <row r="24" spans="1:6" ht="12.65" customHeight="1">
      <c r="A24" s="235" t="s">
        <v>3</v>
      </c>
      <c r="C24" s="228"/>
    </row>
    <row r="25" spans="1:6" ht="12.65" customHeight="1">
      <c r="A25" s="195" t="s">
        <v>1235</v>
      </c>
      <c r="C25" s="228"/>
    </row>
    <row r="26" spans="1:6" ht="12.65" customHeight="1">
      <c r="A26" s="196" t="s">
        <v>4</v>
      </c>
      <c r="C26" s="228"/>
    </row>
    <row r="27" spans="1:6" ht="12.65" customHeight="1">
      <c r="A27" s="195" t="s">
        <v>1236</v>
      </c>
      <c r="C27" s="228"/>
    </row>
    <row r="28" spans="1:6" ht="12.65" customHeight="1">
      <c r="A28" s="196" t="s">
        <v>5</v>
      </c>
      <c r="C28" s="228"/>
    </row>
    <row r="29" spans="1:6" ht="12.65" customHeight="1">
      <c r="A29" s="195"/>
      <c r="C29" s="228"/>
    </row>
    <row r="30" spans="1:6" ht="12.65" customHeight="1">
      <c r="A30" s="179" t="s">
        <v>6</v>
      </c>
      <c r="C30" s="228"/>
    </row>
    <row r="31" spans="1:6" ht="12.65" customHeight="1">
      <c r="A31" s="196" t="s">
        <v>7</v>
      </c>
      <c r="C31" s="228"/>
    </row>
    <row r="32" spans="1:6" ht="12.65" customHeight="1">
      <c r="A32" s="196" t="s">
        <v>8</v>
      </c>
      <c r="C32" s="228"/>
    </row>
    <row r="33" spans="1:83" ht="12.65" customHeight="1">
      <c r="A33" s="195" t="s">
        <v>1237</v>
      </c>
      <c r="C33" s="228"/>
    </row>
    <row r="34" spans="1:83" ht="12.65" customHeight="1">
      <c r="A34" s="196" t="s">
        <v>9</v>
      </c>
      <c r="C34" s="228"/>
    </row>
    <row r="35" spans="1:83" ht="12.65" customHeight="1">
      <c r="A35" s="196"/>
      <c r="C35" s="228"/>
    </row>
    <row r="36" spans="1:83" ht="12.65" customHeight="1">
      <c r="A36" s="195" t="s">
        <v>1238</v>
      </c>
      <c r="C36" s="228"/>
    </row>
    <row r="37" spans="1:83" ht="12.65" customHeight="1">
      <c r="A37" s="196" t="s">
        <v>1229</v>
      </c>
      <c r="C37" s="228"/>
    </row>
    <row r="38" spans="1:83" ht="12" customHeight="1">
      <c r="A38" s="195"/>
      <c r="C38" s="228"/>
    </row>
    <row r="39" spans="1:83" ht="12.65" customHeight="1">
      <c r="A39" s="196"/>
      <c r="C39" s="228"/>
    </row>
    <row r="40" spans="1:83" ht="12" customHeight="1">
      <c r="A40" s="196"/>
      <c r="C40" s="228"/>
    </row>
    <row r="41" spans="1:83" ht="12" customHeight="1">
      <c r="A41" s="196"/>
      <c r="C41" s="236"/>
      <c r="D41" s="237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</row>
    <row r="42" spans="1:83" ht="12" customHeight="1">
      <c r="A42" s="196"/>
      <c r="C42" s="236"/>
      <c r="D42" s="237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8"/>
    </row>
    <row r="43" spans="1:83" ht="12" customHeight="1">
      <c r="A43" s="196"/>
      <c r="C43" s="228"/>
      <c r="F43" s="180"/>
    </row>
    <row r="44" spans="1:83" ht="12" customHeight="1">
      <c r="A44" s="287"/>
      <c r="B44" s="287"/>
      <c r="C44" s="289" t="s">
        <v>10</v>
      </c>
      <c r="D44" s="285" t="s">
        <v>11</v>
      </c>
      <c r="E44" s="285" t="s">
        <v>12</v>
      </c>
      <c r="F44" s="285" t="s">
        <v>13</v>
      </c>
      <c r="G44" s="285" t="s">
        <v>14</v>
      </c>
      <c r="H44" s="285" t="s">
        <v>15</v>
      </c>
      <c r="I44" s="285" t="s">
        <v>16</v>
      </c>
      <c r="J44" s="285" t="s">
        <v>17</v>
      </c>
      <c r="K44" s="285" t="s">
        <v>18</v>
      </c>
      <c r="L44" s="285" t="s">
        <v>19</v>
      </c>
      <c r="M44" s="285" t="s">
        <v>20</v>
      </c>
      <c r="N44" s="285" t="s">
        <v>21</v>
      </c>
      <c r="O44" s="285" t="s">
        <v>22</v>
      </c>
      <c r="P44" s="285" t="s">
        <v>23</v>
      </c>
      <c r="Q44" s="285" t="s">
        <v>24</v>
      </c>
      <c r="R44" s="285" t="s">
        <v>25</v>
      </c>
      <c r="S44" s="285" t="s">
        <v>26</v>
      </c>
      <c r="T44" s="285" t="s">
        <v>27</v>
      </c>
      <c r="U44" s="285" t="s">
        <v>28</v>
      </c>
      <c r="V44" s="285" t="s">
        <v>29</v>
      </c>
      <c r="W44" s="285" t="s">
        <v>30</v>
      </c>
      <c r="X44" s="285" t="s">
        <v>31</v>
      </c>
      <c r="Y44" s="285" t="s">
        <v>32</v>
      </c>
      <c r="Z44" s="285" t="s">
        <v>33</v>
      </c>
      <c r="AA44" s="285" t="s">
        <v>34</v>
      </c>
      <c r="AB44" s="285" t="s">
        <v>35</v>
      </c>
      <c r="AC44" s="285" t="s">
        <v>36</v>
      </c>
      <c r="AD44" s="285" t="s">
        <v>37</v>
      </c>
      <c r="AE44" s="285" t="s">
        <v>38</v>
      </c>
      <c r="AF44" s="285" t="s">
        <v>39</v>
      </c>
      <c r="AG44" s="285" t="s">
        <v>40</v>
      </c>
      <c r="AH44" s="285" t="s">
        <v>41</v>
      </c>
      <c r="AI44" s="285" t="s">
        <v>42</v>
      </c>
      <c r="AJ44" s="285" t="s">
        <v>43</v>
      </c>
      <c r="AK44" s="285" t="s">
        <v>44</v>
      </c>
      <c r="AL44" s="285" t="s">
        <v>45</v>
      </c>
      <c r="AM44" s="285" t="s">
        <v>46</v>
      </c>
      <c r="AN44" s="285" t="s">
        <v>47</v>
      </c>
      <c r="AO44" s="285" t="s">
        <v>48</v>
      </c>
      <c r="AP44" s="285" t="s">
        <v>49</v>
      </c>
      <c r="AQ44" s="285" t="s">
        <v>50</v>
      </c>
      <c r="AR44" s="285" t="s">
        <v>51</v>
      </c>
      <c r="AS44" s="285" t="s">
        <v>52</v>
      </c>
      <c r="AT44" s="285" t="s">
        <v>53</v>
      </c>
      <c r="AU44" s="285" t="s">
        <v>54</v>
      </c>
      <c r="AV44" s="285" t="s">
        <v>55</v>
      </c>
      <c r="AW44" s="285" t="s">
        <v>56</v>
      </c>
      <c r="AX44" s="285" t="s">
        <v>57</v>
      </c>
      <c r="AY44" s="285" t="s">
        <v>58</v>
      </c>
      <c r="AZ44" s="285" t="s">
        <v>59</v>
      </c>
      <c r="BA44" s="285" t="s">
        <v>60</v>
      </c>
      <c r="BB44" s="285" t="s">
        <v>61</v>
      </c>
      <c r="BC44" s="285" t="s">
        <v>62</v>
      </c>
      <c r="BD44" s="285" t="s">
        <v>63</v>
      </c>
      <c r="BE44" s="285" t="s">
        <v>64</v>
      </c>
      <c r="BF44" s="285" t="s">
        <v>65</v>
      </c>
      <c r="BG44" s="285" t="s">
        <v>66</v>
      </c>
      <c r="BH44" s="285" t="s">
        <v>67</v>
      </c>
      <c r="BI44" s="285" t="s">
        <v>68</v>
      </c>
      <c r="BJ44" s="285" t="s">
        <v>69</v>
      </c>
      <c r="BK44" s="285" t="s">
        <v>70</v>
      </c>
      <c r="BL44" s="285" t="s">
        <v>71</v>
      </c>
      <c r="BM44" s="285" t="s">
        <v>72</v>
      </c>
      <c r="BN44" s="285" t="s">
        <v>73</v>
      </c>
      <c r="BO44" s="285" t="s">
        <v>74</v>
      </c>
      <c r="BP44" s="285" t="s">
        <v>75</v>
      </c>
      <c r="BQ44" s="285" t="s">
        <v>76</v>
      </c>
      <c r="BR44" s="285" t="s">
        <v>77</v>
      </c>
      <c r="BS44" s="285" t="s">
        <v>78</v>
      </c>
      <c r="BT44" s="285" t="s">
        <v>79</v>
      </c>
      <c r="BU44" s="285" t="s">
        <v>80</v>
      </c>
      <c r="BV44" s="285" t="s">
        <v>81</v>
      </c>
      <c r="BW44" s="285" t="s">
        <v>82</v>
      </c>
      <c r="BX44" s="285" t="s">
        <v>83</v>
      </c>
      <c r="BY44" s="285" t="s">
        <v>84</v>
      </c>
      <c r="BZ44" s="285" t="s">
        <v>85</v>
      </c>
      <c r="CA44" s="285" t="s">
        <v>86</v>
      </c>
      <c r="CB44" s="285" t="s">
        <v>87</v>
      </c>
      <c r="CC44" s="285" t="s">
        <v>88</v>
      </c>
      <c r="CD44" s="285" t="s">
        <v>89</v>
      </c>
      <c r="CE44" s="285" t="s">
        <v>90</v>
      </c>
    </row>
    <row r="45" spans="1:83" ht="12" customHeight="1">
      <c r="A45" s="287"/>
      <c r="B45" s="293" t="s">
        <v>91</v>
      </c>
      <c r="C45" s="289" t="s">
        <v>92</v>
      </c>
      <c r="D45" s="285" t="s">
        <v>93</v>
      </c>
      <c r="E45" s="285" t="s">
        <v>94</v>
      </c>
      <c r="F45" s="285" t="s">
        <v>95</v>
      </c>
      <c r="G45" s="285" t="s">
        <v>96</v>
      </c>
      <c r="H45" s="285" t="s">
        <v>97</v>
      </c>
      <c r="I45" s="285" t="s">
        <v>98</v>
      </c>
      <c r="J45" s="285" t="s">
        <v>99</v>
      </c>
      <c r="K45" s="285" t="s">
        <v>100</v>
      </c>
      <c r="L45" s="285" t="s">
        <v>101</v>
      </c>
      <c r="M45" s="285" t="s">
        <v>102</v>
      </c>
      <c r="N45" s="285" t="s">
        <v>103</v>
      </c>
      <c r="O45" s="285" t="s">
        <v>104</v>
      </c>
      <c r="P45" s="285" t="s">
        <v>105</v>
      </c>
      <c r="Q45" s="285" t="s">
        <v>106</v>
      </c>
      <c r="R45" s="285" t="s">
        <v>107</v>
      </c>
      <c r="S45" s="285" t="s">
        <v>108</v>
      </c>
      <c r="T45" s="285" t="s">
        <v>1194</v>
      </c>
      <c r="U45" s="285" t="s">
        <v>109</v>
      </c>
      <c r="V45" s="285" t="s">
        <v>110</v>
      </c>
      <c r="W45" s="285" t="s">
        <v>111</v>
      </c>
      <c r="X45" s="285" t="s">
        <v>112</v>
      </c>
      <c r="Y45" s="285" t="s">
        <v>113</v>
      </c>
      <c r="Z45" s="285" t="s">
        <v>113</v>
      </c>
      <c r="AA45" s="285" t="s">
        <v>114</v>
      </c>
      <c r="AB45" s="285" t="s">
        <v>115</v>
      </c>
      <c r="AC45" s="285" t="s">
        <v>116</v>
      </c>
      <c r="AD45" s="285" t="s">
        <v>117</v>
      </c>
      <c r="AE45" s="285" t="s">
        <v>96</v>
      </c>
      <c r="AF45" s="285" t="s">
        <v>97</v>
      </c>
      <c r="AG45" s="285" t="s">
        <v>118</v>
      </c>
      <c r="AH45" s="285" t="s">
        <v>119</v>
      </c>
      <c r="AI45" s="285" t="s">
        <v>120</v>
      </c>
      <c r="AJ45" s="285" t="s">
        <v>121</v>
      </c>
      <c r="AK45" s="285" t="s">
        <v>122</v>
      </c>
      <c r="AL45" s="285" t="s">
        <v>123</v>
      </c>
      <c r="AM45" s="285" t="s">
        <v>124</v>
      </c>
      <c r="AN45" s="285" t="s">
        <v>110</v>
      </c>
      <c r="AO45" s="285" t="s">
        <v>125</v>
      </c>
      <c r="AP45" s="285" t="s">
        <v>126</v>
      </c>
      <c r="AQ45" s="285" t="s">
        <v>127</v>
      </c>
      <c r="AR45" s="285" t="s">
        <v>128</v>
      </c>
      <c r="AS45" s="285" t="s">
        <v>129</v>
      </c>
      <c r="AT45" s="285" t="s">
        <v>130</v>
      </c>
      <c r="AU45" s="285" t="s">
        <v>131</v>
      </c>
      <c r="AV45" s="285" t="s">
        <v>132</v>
      </c>
      <c r="AW45" s="285" t="s">
        <v>133</v>
      </c>
      <c r="AX45" s="285" t="s">
        <v>134</v>
      </c>
      <c r="AY45" s="285" t="s">
        <v>135</v>
      </c>
      <c r="AZ45" s="285" t="s">
        <v>136</v>
      </c>
      <c r="BA45" s="285" t="s">
        <v>137</v>
      </c>
      <c r="BB45" s="285" t="s">
        <v>138</v>
      </c>
      <c r="BC45" s="285" t="s">
        <v>108</v>
      </c>
      <c r="BD45" s="285" t="s">
        <v>139</v>
      </c>
      <c r="BE45" s="285" t="s">
        <v>140</v>
      </c>
      <c r="BF45" s="285" t="s">
        <v>141</v>
      </c>
      <c r="BG45" s="285" t="s">
        <v>142</v>
      </c>
      <c r="BH45" s="285" t="s">
        <v>143</v>
      </c>
      <c r="BI45" s="285" t="s">
        <v>144</v>
      </c>
      <c r="BJ45" s="285" t="s">
        <v>145</v>
      </c>
      <c r="BK45" s="285" t="s">
        <v>146</v>
      </c>
      <c r="BL45" s="285" t="s">
        <v>147</v>
      </c>
      <c r="BM45" s="285" t="s">
        <v>132</v>
      </c>
      <c r="BN45" s="285" t="s">
        <v>148</v>
      </c>
      <c r="BO45" s="285" t="s">
        <v>149</v>
      </c>
      <c r="BP45" s="285" t="s">
        <v>150</v>
      </c>
      <c r="BQ45" s="285" t="s">
        <v>151</v>
      </c>
      <c r="BR45" s="285" t="s">
        <v>152</v>
      </c>
      <c r="BS45" s="285" t="s">
        <v>153</v>
      </c>
      <c r="BT45" s="285" t="s">
        <v>154</v>
      </c>
      <c r="BU45" s="285" t="s">
        <v>155</v>
      </c>
      <c r="BV45" s="285" t="s">
        <v>155</v>
      </c>
      <c r="BW45" s="285" t="s">
        <v>155</v>
      </c>
      <c r="BX45" s="285" t="s">
        <v>156</v>
      </c>
      <c r="BY45" s="285" t="s">
        <v>157</v>
      </c>
      <c r="BZ45" s="285" t="s">
        <v>158</v>
      </c>
      <c r="CA45" s="285" t="s">
        <v>159</v>
      </c>
      <c r="CB45" s="285" t="s">
        <v>160</v>
      </c>
      <c r="CC45" s="285" t="s">
        <v>132</v>
      </c>
      <c r="CD45" s="285"/>
      <c r="CE45" s="285" t="s">
        <v>161</v>
      </c>
    </row>
    <row r="46" spans="1:83" ht="12.65" customHeight="1">
      <c r="A46" s="287" t="s">
        <v>3</v>
      </c>
      <c r="B46" s="285" t="s">
        <v>162</v>
      </c>
      <c r="C46" s="289" t="s">
        <v>163</v>
      </c>
      <c r="D46" s="285" t="s">
        <v>163</v>
      </c>
      <c r="E46" s="285" t="s">
        <v>163</v>
      </c>
      <c r="F46" s="285" t="s">
        <v>164</v>
      </c>
      <c r="G46" s="285" t="s">
        <v>165</v>
      </c>
      <c r="H46" s="285" t="s">
        <v>163</v>
      </c>
      <c r="I46" s="285" t="s">
        <v>166</v>
      </c>
      <c r="J46" s="285"/>
      <c r="K46" s="285" t="s">
        <v>157</v>
      </c>
      <c r="L46" s="285" t="s">
        <v>167</v>
      </c>
      <c r="M46" s="285" t="s">
        <v>168</v>
      </c>
      <c r="N46" s="285" t="s">
        <v>169</v>
      </c>
      <c r="O46" s="285" t="s">
        <v>170</v>
      </c>
      <c r="P46" s="285" t="s">
        <v>169</v>
      </c>
      <c r="Q46" s="285" t="s">
        <v>171</v>
      </c>
      <c r="R46" s="285"/>
      <c r="S46" s="285" t="s">
        <v>169</v>
      </c>
      <c r="T46" s="285" t="s">
        <v>172</v>
      </c>
      <c r="U46" s="285"/>
      <c r="V46" s="285" t="s">
        <v>173</v>
      </c>
      <c r="W46" s="285" t="s">
        <v>174</v>
      </c>
      <c r="X46" s="285" t="s">
        <v>175</v>
      </c>
      <c r="Y46" s="285" t="s">
        <v>176</v>
      </c>
      <c r="Z46" s="285" t="s">
        <v>177</v>
      </c>
      <c r="AA46" s="285" t="s">
        <v>178</v>
      </c>
      <c r="AB46" s="285"/>
      <c r="AC46" s="285" t="s">
        <v>172</v>
      </c>
      <c r="AD46" s="285"/>
      <c r="AE46" s="285" t="s">
        <v>172</v>
      </c>
      <c r="AF46" s="285" t="s">
        <v>179</v>
      </c>
      <c r="AG46" s="285" t="s">
        <v>171</v>
      </c>
      <c r="AH46" s="285"/>
      <c r="AI46" s="285" t="s">
        <v>180</v>
      </c>
      <c r="AJ46" s="285"/>
      <c r="AK46" s="285" t="s">
        <v>172</v>
      </c>
      <c r="AL46" s="285" t="s">
        <v>172</v>
      </c>
      <c r="AM46" s="285" t="s">
        <v>172</v>
      </c>
      <c r="AN46" s="285" t="s">
        <v>181</v>
      </c>
      <c r="AO46" s="285" t="s">
        <v>182</v>
      </c>
      <c r="AP46" s="285" t="s">
        <v>121</v>
      </c>
      <c r="AQ46" s="285" t="s">
        <v>183</v>
      </c>
      <c r="AR46" s="285" t="s">
        <v>169</v>
      </c>
      <c r="AS46" s="285"/>
      <c r="AT46" s="285" t="s">
        <v>184</v>
      </c>
      <c r="AU46" s="285" t="s">
        <v>185</v>
      </c>
      <c r="AV46" s="285" t="s">
        <v>186</v>
      </c>
      <c r="AW46" s="285" t="s">
        <v>187</v>
      </c>
      <c r="AX46" s="285" t="s">
        <v>188</v>
      </c>
      <c r="AY46" s="285"/>
      <c r="AZ46" s="285"/>
      <c r="BA46" s="285" t="s">
        <v>189</v>
      </c>
      <c r="BB46" s="285" t="s">
        <v>169</v>
      </c>
      <c r="BC46" s="285" t="s">
        <v>183</v>
      </c>
      <c r="BD46" s="285"/>
      <c r="BE46" s="285"/>
      <c r="BF46" s="285"/>
      <c r="BG46" s="285"/>
      <c r="BH46" s="285" t="s">
        <v>190</v>
      </c>
      <c r="BI46" s="285" t="s">
        <v>169</v>
      </c>
      <c r="BJ46" s="285"/>
      <c r="BK46" s="285" t="s">
        <v>191</v>
      </c>
      <c r="BL46" s="285"/>
      <c r="BM46" s="285" t="s">
        <v>192</v>
      </c>
      <c r="BN46" s="285" t="s">
        <v>193</v>
      </c>
      <c r="BO46" s="285" t="s">
        <v>194</v>
      </c>
      <c r="BP46" s="285" t="s">
        <v>195</v>
      </c>
      <c r="BQ46" s="285" t="s">
        <v>196</v>
      </c>
      <c r="BR46" s="285"/>
      <c r="BS46" s="285" t="s">
        <v>197</v>
      </c>
      <c r="BT46" s="285" t="s">
        <v>169</v>
      </c>
      <c r="BU46" s="285" t="s">
        <v>198</v>
      </c>
      <c r="BV46" s="285" t="s">
        <v>199</v>
      </c>
      <c r="BW46" s="285" t="s">
        <v>200</v>
      </c>
      <c r="BX46" s="285" t="s">
        <v>151</v>
      </c>
      <c r="BY46" s="285" t="s">
        <v>193</v>
      </c>
      <c r="BZ46" s="285" t="s">
        <v>152</v>
      </c>
      <c r="CA46" s="285" t="s">
        <v>201</v>
      </c>
      <c r="CB46" s="285" t="s">
        <v>201</v>
      </c>
      <c r="CC46" s="285" t="s">
        <v>202</v>
      </c>
      <c r="CD46" s="285"/>
      <c r="CE46" s="285" t="s">
        <v>203</v>
      </c>
    </row>
    <row r="47" spans="1:83" ht="12.65" customHeight="1">
      <c r="A47" s="287" t="s">
        <v>204</v>
      </c>
      <c r="B47" s="300">
        <v>0</v>
      </c>
      <c r="C47" s="290">
        <v>0</v>
      </c>
      <c r="D47" s="290">
        <v>0</v>
      </c>
      <c r="E47" s="290">
        <v>0</v>
      </c>
      <c r="F47" s="290">
        <v>0</v>
      </c>
      <c r="G47" s="290">
        <v>0</v>
      </c>
      <c r="H47" s="290">
        <v>0</v>
      </c>
      <c r="I47" s="290">
        <v>0</v>
      </c>
      <c r="J47" s="290">
        <v>0</v>
      </c>
      <c r="K47" s="290">
        <v>0</v>
      </c>
      <c r="L47" s="290">
        <v>0</v>
      </c>
      <c r="M47" s="290">
        <v>0</v>
      </c>
      <c r="N47" s="290">
        <v>0</v>
      </c>
      <c r="O47" s="290">
        <v>0</v>
      </c>
      <c r="P47" s="290">
        <v>0</v>
      </c>
      <c r="Q47" s="290">
        <v>0</v>
      </c>
      <c r="R47" s="290">
        <v>0</v>
      </c>
      <c r="S47" s="290">
        <v>0</v>
      </c>
      <c r="T47" s="290">
        <v>0</v>
      </c>
      <c r="U47" s="290">
        <v>0</v>
      </c>
      <c r="V47" s="290">
        <v>0</v>
      </c>
      <c r="W47" s="290">
        <v>0</v>
      </c>
      <c r="X47" s="290">
        <v>0</v>
      </c>
      <c r="Y47" s="290">
        <v>0</v>
      </c>
      <c r="Z47" s="290">
        <v>0</v>
      </c>
      <c r="AA47" s="290">
        <v>0</v>
      </c>
      <c r="AB47" s="290">
        <v>0</v>
      </c>
      <c r="AC47" s="290">
        <v>0</v>
      </c>
      <c r="AD47" s="290">
        <v>0</v>
      </c>
      <c r="AE47" s="290">
        <v>0</v>
      </c>
      <c r="AF47" s="290">
        <v>0</v>
      </c>
      <c r="AG47" s="290">
        <v>0</v>
      </c>
      <c r="AH47" s="290">
        <v>0</v>
      </c>
      <c r="AI47" s="290">
        <v>0</v>
      </c>
      <c r="AJ47" s="290">
        <v>0</v>
      </c>
      <c r="AK47" s="290"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  <c r="AT47" s="290">
        <v>0</v>
      </c>
      <c r="AU47" s="290">
        <v>0</v>
      </c>
      <c r="AV47" s="290">
        <v>0</v>
      </c>
      <c r="AW47" s="290">
        <v>0</v>
      </c>
      <c r="AX47" s="290">
        <v>0</v>
      </c>
      <c r="AY47" s="290">
        <v>0</v>
      </c>
      <c r="AZ47" s="290">
        <v>0</v>
      </c>
      <c r="BA47" s="290">
        <v>0</v>
      </c>
      <c r="BB47" s="290">
        <v>0</v>
      </c>
      <c r="BC47" s="290">
        <v>0</v>
      </c>
      <c r="BD47" s="290">
        <v>0</v>
      </c>
      <c r="BE47" s="290">
        <v>0</v>
      </c>
      <c r="BF47" s="290">
        <v>0</v>
      </c>
      <c r="BG47" s="290">
        <v>0</v>
      </c>
      <c r="BH47" s="290">
        <v>0</v>
      </c>
      <c r="BI47" s="290">
        <v>0</v>
      </c>
      <c r="BJ47" s="290">
        <v>0</v>
      </c>
      <c r="BK47" s="290">
        <v>0</v>
      </c>
      <c r="BL47" s="290">
        <v>0</v>
      </c>
      <c r="BM47" s="290">
        <v>0</v>
      </c>
      <c r="BN47" s="290">
        <v>0</v>
      </c>
      <c r="BO47" s="290">
        <v>0</v>
      </c>
      <c r="BP47" s="290">
        <v>0</v>
      </c>
      <c r="BQ47" s="290">
        <v>0</v>
      </c>
      <c r="BR47" s="290">
        <v>0</v>
      </c>
      <c r="BS47" s="290">
        <v>0</v>
      </c>
      <c r="BT47" s="290">
        <v>0</v>
      </c>
      <c r="BU47" s="290">
        <v>0</v>
      </c>
      <c r="BV47" s="290">
        <v>0</v>
      </c>
      <c r="BW47" s="290">
        <v>0</v>
      </c>
      <c r="BX47" s="290">
        <v>0</v>
      </c>
      <c r="BY47" s="290">
        <v>0</v>
      </c>
      <c r="BZ47" s="290">
        <v>0</v>
      </c>
      <c r="CA47" s="290">
        <v>0</v>
      </c>
      <c r="CB47" s="290">
        <v>0</v>
      </c>
      <c r="CC47" s="290">
        <v>0</v>
      </c>
      <c r="CD47" s="292"/>
      <c r="CE47" s="292">
        <v>0</v>
      </c>
    </row>
    <row r="48" spans="1:83" ht="12.65" customHeight="1">
      <c r="A48" s="287" t="s">
        <v>205</v>
      </c>
      <c r="B48" s="300">
        <v>3483072</v>
      </c>
      <c r="C48" s="294">
        <v>0</v>
      </c>
      <c r="D48" s="294">
        <v>0</v>
      </c>
      <c r="E48" s="292">
        <v>153474</v>
      </c>
      <c r="F48" s="292">
        <v>0</v>
      </c>
      <c r="G48" s="292">
        <v>0</v>
      </c>
      <c r="H48" s="292">
        <v>0</v>
      </c>
      <c r="I48" s="292">
        <v>36484</v>
      </c>
      <c r="J48" s="292">
        <v>81</v>
      </c>
      <c r="K48" s="292">
        <v>0</v>
      </c>
      <c r="L48" s="292">
        <v>438497</v>
      </c>
      <c r="M48" s="292">
        <v>0</v>
      </c>
      <c r="N48" s="292">
        <v>0</v>
      </c>
      <c r="O48" s="292">
        <v>70576</v>
      </c>
      <c r="P48" s="292">
        <v>103830</v>
      </c>
      <c r="Q48" s="292">
        <v>43806</v>
      </c>
      <c r="R48" s="292">
        <v>84123</v>
      </c>
      <c r="S48" s="292">
        <v>50750</v>
      </c>
      <c r="T48" s="292">
        <v>0</v>
      </c>
      <c r="U48" s="292">
        <v>117731</v>
      </c>
      <c r="V48" s="292">
        <v>0</v>
      </c>
      <c r="W48" s="292">
        <v>0</v>
      </c>
      <c r="X48" s="292">
        <v>0</v>
      </c>
      <c r="Y48" s="292">
        <v>103509</v>
      </c>
      <c r="Z48" s="292">
        <v>0</v>
      </c>
      <c r="AA48" s="292">
        <v>0</v>
      </c>
      <c r="AB48" s="292">
        <v>41662</v>
      </c>
      <c r="AC48" s="292">
        <v>14168</v>
      </c>
      <c r="AD48" s="292">
        <v>0</v>
      </c>
      <c r="AE48" s="292">
        <v>74755</v>
      </c>
      <c r="AF48" s="292">
        <v>0</v>
      </c>
      <c r="AG48" s="292">
        <v>353091</v>
      </c>
      <c r="AH48" s="292">
        <v>85608</v>
      </c>
      <c r="AI48" s="292">
        <v>0</v>
      </c>
      <c r="AJ48" s="292">
        <v>825160</v>
      </c>
      <c r="AK48" s="292">
        <v>20435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-450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68682</v>
      </c>
      <c r="AZ48" s="292">
        <v>0</v>
      </c>
      <c r="BA48" s="292">
        <v>3149</v>
      </c>
      <c r="BB48" s="292">
        <v>13143</v>
      </c>
      <c r="BC48" s="292">
        <v>0</v>
      </c>
      <c r="BD48" s="292">
        <v>0</v>
      </c>
      <c r="BE48" s="292">
        <v>42535</v>
      </c>
      <c r="BF48" s="292">
        <v>36974</v>
      </c>
      <c r="BG48" s="292">
        <v>0</v>
      </c>
      <c r="BH48" s="292">
        <v>0</v>
      </c>
      <c r="BI48" s="292">
        <v>0</v>
      </c>
      <c r="BJ48" s="292">
        <v>85854</v>
      </c>
      <c r="BK48" s="292">
        <v>0</v>
      </c>
      <c r="BL48" s="292">
        <v>66441</v>
      </c>
      <c r="BM48" s="292">
        <v>0</v>
      </c>
      <c r="BN48" s="292">
        <v>446195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37370</v>
      </c>
      <c r="BW48" s="292">
        <v>0</v>
      </c>
      <c r="BX48" s="292">
        <v>30380</v>
      </c>
      <c r="BY48" s="292">
        <v>23599</v>
      </c>
      <c r="BZ48" s="292">
        <v>0</v>
      </c>
      <c r="CA48" s="292">
        <v>0</v>
      </c>
      <c r="CB48" s="292">
        <v>11459</v>
      </c>
      <c r="CC48" s="292">
        <v>0</v>
      </c>
      <c r="CD48" s="292"/>
      <c r="CE48" s="292">
        <v>3483071</v>
      </c>
    </row>
    <row r="49" spans="1:84" ht="12.65" customHeight="1">
      <c r="A49" s="287" t="s">
        <v>206</v>
      </c>
      <c r="B49" s="292">
        <v>3483072</v>
      </c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</row>
    <row r="50" spans="1:84" ht="12.65" customHeight="1">
      <c r="A50" s="287" t="s">
        <v>6</v>
      </c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</row>
    <row r="51" spans="1:84" ht="12.65" customHeight="1">
      <c r="A51" s="286" t="s">
        <v>207</v>
      </c>
      <c r="B51" s="301"/>
      <c r="C51" s="301">
        <v>0</v>
      </c>
      <c r="D51" s="301">
        <v>0</v>
      </c>
      <c r="E51" s="301">
        <v>0</v>
      </c>
      <c r="F51" s="301">
        <v>0</v>
      </c>
      <c r="G51" s="301">
        <v>0</v>
      </c>
      <c r="H51" s="301">
        <v>0</v>
      </c>
      <c r="I51" s="301">
        <v>8444.1</v>
      </c>
      <c r="J51" s="301">
        <v>532.02</v>
      </c>
      <c r="K51" s="301">
        <v>0</v>
      </c>
      <c r="L51" s="301">
        <v>0</v>
      </c>
      <c r="M51" s="301">
        <v>0</v>
      </c>
      <c r="N51" s="301">
        <v>0</v>
      </c>
      <c r="O51" s="301">
        <v>61690.13</v>
      </c>
      <c r="P51" s="301">
        <v>152587.22</v>
      </c>
      <c r="Q51" s="301">
        <v>436.85</v>
      </c>
      <c r="R51" s="301">
        <v>22993.49</v>
      </c>
      <c r="S51" s="301">
        <v>0</v>
      </c>
      <c r="T51" s="301">
        <v>0</v>
      </c>
      <c r="U51" s="301">
        <v>17861.86</v>
      </c>
      <c r="V51" s="301">
        <v>0</v>
      </c>
      <c r="W51" s="301">
        <v>0</v>
      </c>
      <c r="X51" s="301">
        <v>0</v>
      </c>
      <c r="Y51" s="301">
        <v>137069.21</v>
      </c>
      <c r="Z51" s="301">
        <v>0</v>
      </c>
      <c r="AA51" s="301">
        <v>0</v>
      </c>
      <c r="AB51" s="301">
        <v>1699.23</v>
      </c>
      <c r="AC51" s="301">
        <v>0</v>
      </c>
      <c r="AD51" s="301">
        <v>0</v>
      </c>
      <c r="AE51" s="301">
        <v>0</v>
      </c>
      <c r="AF51" s="301">
        <v>0</v>
      </c>
      <c r="AG51" s="301">
        <v>19497.650000000001</v>
      </c>
      <c r="AH51" s="301">
        <v>24086.22</v>
      </c>
      <c r="AI51" s="301">
        <v>0</v>
      </c>
      <c r="AJ51" s="301">
        <v>40799.349999999991</v>
      </c>
      <c r="AK51" s="301">
        <v>0</v>
      </c>
      <c r="AL51" s="301">
        <v>0</v>
      </c>
      <c r="AM51" s="301">
        <v>0</v>
      </c>
      <c r="AN51" s="301">
        <v>0</v>
      </c>
      <c r="AO51" s="301">
        <v>0</v>
      </c>
      <c r="AP51" s="301">
        <v>0</v>
      </c>
      <c r="AQ51" s="301">
        <v>0</v>
      </c>
      <c r="AR51" s="301">
        <v>0</v>
      </c>
      <c r="AS51" s="301">
        <v>0</v>
      </c>
      <c r="AT51" s="301">
        <v>0</v>
      </c>
      <c r="AU51" s="301">
        <v>0</v>
      </c>
      <c r="AV51" s="301">
        <v>1249.71</v>
      </c>
      <c r="AW51" s="301">
        <v>0</v>
      </c>
      <c r="AX51" s="301">
        <v>0</v>
      </c>
      <c r="AY51" s="301">
        <v>1360.54</v>
      </c>
      <c r="AZ51" s="301">
        <v>0</v>
      </c>
      <c r="BA51" s="301">
        <v>0</v>
      </c>
      <c r="BB51" s="301">
        <v>0</v>
      </c>
      <c r="BC51" s="301">
        <v>0</v>
      </c>
      <c r="BD51" s="301">
        <v>0</v>
      </c>
      <c r="BE51" s="301">
        <v>4243</v>
      </c>
      <c r="BF51" s="301">
        <v>0</v>
      </c>
      <c r="BG51" s="301">
        <v>0</v>
      </c>
      <c r="BH51" s="301">
        <v>0</v>
      </c>
      <c r="BI51" s="301">
        <v>0</v>
      </c>
      <c r="BJ51" s="301">
        <v>0</v>
      </c>
      <c r="BK51" s="301">
        <v>0</v>
      </c>
      <c r="BL51" s="301">
        <v>0</v>
      </c>
      <c r="BM51" s="301">
        <v>0</v>
      </c>
      <c r="BN51" s="301">
        <v>65498.43</v>
      </c>
      <c r="BO51" s="301">
        <v>0</v>
      </c>
      <c r="BP51" s="301">
        <v>0</v>
      </c>
      <c r="BQ51" s="301">
        <v>0</v>
      </c>
      <c r="BR51" s="301">
        <v>0</v>
      </c>
      <c r="BS51" s="301">
        <v>0</v>
      </c>
      <c r="BT51" s="301">
        <v>0</v>
      </c>
      <c r="BU51" s="301">
        <v>0</v>
      </c>
      <c r="BV51" s="301">
        <v>0</v>
      </c>
      <c r="BW51" s="301">
        <v>0</v>
      </c>
      <c r="BX51" s="301">
        <v>0</v>
      </c>
      <c r="BY51" s="301">
        <v>0</v>
      </c>
      <c r="BZ51" s="301">
        <v>0</v>
      </c>
      <c r="CA51" s="301">
        <v>0</v>
      </c>
      <c r="CB51" s="301">
        <v>0</v>
      </c>
      <c r="CC51" s="301">
        <v>0</v>
      </c>
      <c r="CD51" s="292"/>
      <c r="CE51" s="292">
        <v>560049.01</v>
      </c>
    </row>
    <row r="52" spans="1:84" ht="12.65" customHeight="1">
      <c r="A52" s="286" t="s">
        <v>208</v>
      </c>
      <c r="B52" s="302">
        <v>320784</v>
      </c>
      <c r="C52" s="292">
        <v>0</v>
      </c>
      <c r="D52" s="292">
        <v>0</v>
      </c>
      <c r="E52" s="292">
        <v>0</v>
      </c>
      <c r="F52" s="292">
        <v>0</v>
      </c>
      <c r="G52" s="292">
        <v>0</v>
      </c>
      <c r="H52" s="292">
        <v>0</v>
      </c>
      <c r="I52" s="292">
        <v>0</v>
      </c>
      <c r="J52" s="292">
        <v>0</v>
      </c>
      <c r="K52" s="292">
        <v>0</v>
      </c>
      <c r="L52" s="292">
        <v>0</v>
      </c>
      <c r="M52" s="292">
        <v>0</v>
      </c>
      <c r="N52" s="292">
        <v>0</v>
      </c>
      <c r="O52" s="292">
        <v>7145</v>
      </c>
      <c r="P52" s="292">
        <v>8162</v>
      </c>
      <c r="Q52" s="292">
        <v>4310</v>
      </c>
      <c r="R52" s="292">
        <v>540</v>
      </c>
      <c r="S52" s="292">
        <v>15783</v>
      </c>
      <c r="T52" s="292">
        <v>0</v>
      </c>
      <c r="U52" s="292">
        <v>6560</v>
      </c>
      <c r="V52" s="292">
        <v>0</v>
      </c>
      <c r="W52" s="292">
        <v>0</v>
      </c>
      <c r="X52" s="292">
        <v>0</v>
      </c>
      <c r="Y52" s="292">
        <v>12670</v>
      </c>
      <c r="Z52" s="292">
        <v>0</v>
      </c>
      <c r="AA52" s="292">
        <v>0</v>
      </c>
      <c r="AB52" s="292">
        <v>3653</v>
      </c>
      <c r="AC52" s="292">
        <v>1287</v>
      </c>
      <c r="AD52" s="292">
        <v>0</v>
      </c>
      <c r="AE52" s="292">
        <v>9835</v>
      </c>
      <c r="AF52" s="292">
        <v>0</v>
      </c>
      <c r="AG52" s="292">
        <v>12823</v>
      </c>
      <c r="AH52" s="292">
        <v>12562</v>
      </c>
      <c r="AI52" s="292">
        <v>0</v>
      </c>
      <c r="AJ52" s="292">
        <v>5678</v>
      </c>
      <c r="AK52" s="292">
        <v>0</v>
      </c>
      <c r="AL52" s="292">
        <v>0</v>
      </c>
      <c r="AM52" s="292">
        <v>0</v>
      </c>
      <c r="AN52" s="292">
        <v>0</v>
      </c>
      <c r="AO52" s="292">
        <v>0</v>
      </c>
      <c r="AP52" s="292">
        <v>0</v>
      </c>
      <c r="AQ52" s="292"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10051</v>
      </c>
      <c r="AZ52" s="292">
        <v>8494</v>
      </c>
      <c r="BA52" s="292">
        <v>1008</v>
      </c>
      <c r="BB52" s="292">
        <v>648</v>
      </c>
      <c r="BC52" s="292">
        <v>0</v>
      </c>
      <c r="BD52" s="292">
        <v>0</v>
      </c>
      <c r="BE52" s="292">
        <v>18483</v>
      </c>
      <c r="BF52" s="292">
        <v>2942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v>0</v>
      </c>
      <c r="BN52" s="292">
        <v>67911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8324</v>
      </c>
      <c r="BW52" s="292">
        <v>0</v>
      </c>
      <c r="BX52" s="292">
        <v>0</v>
      </c>
      <c r="BY52" s="292">
        <v>2007</v>
      </c>
      <c r="BZ52" s="292">
        <v>0</v>
      </c>
      <c r="CA52" s="292">
        <v>0</v>
      </c>
      <c r="CB52" s="292">
        <v>0</v>
      </c>
      <c r="CC52" s="292">
        <v>99909</v>
      </c>
      <c r="CD52" s="292"/>
      <c r="CE52" s="292">
        <v>320785</v>
      </c>
    </row>
    <row r="53" spans="1:84" ht="12.65" customHeight="1">
      <c r="A53" s="287" t="s">
        <v>206</v>
      </c>
      <c r="B53" s="292">
        <v>320784</v>
      </c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</row>
    <row r="54" spans="1:84" ht="15.75" customHeight="1">
      <c r="A54" s="287"/>
      <c r="B54" s="287"/>
      <c r="C54" s="291"/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7"/>
      <c r="BY54" s="287"/>
      <c r="BZ54" s="287"/>
      <c r="CA54" s="287"/>
      <c r="CB54" s="287"/>
      <c r="CC54" s="287"/>
      <c r="CD54" s="287"/>
      <c r="CE54" s="287"/>
    </row>
    <row r="55" spans="1:84" ht="12.65" customHeight="1">
      <c r="A55" s="286" t="s">
        <v>209</v>
      </c>
      <c r="B55" s="287"/>
      <c r="C55" s="289" t="s">
        <v>10</v>
      </c>
      <c r="D55" s="285" t="s">
        <v>11</v>
      </c>
      <c r="E55" s="285" t="s">
        <v>12</v>
      </c>
      <c r="F55" s="285" t="s">
        <v>13</v>
      </c>
      <c r="G55" s="285" t="s">
        <v>14</v>
      </c>
      <c r="H55" s="285" t="s">
        <v>15</v>
      </c>
      <c r="I55" s="285" t="s">
        <v>16</v>
      </c>
      <c r="J55" s="285" t="s">
        <v>17</v>
      </c>
      <c r="K55" s="285" t="s">
        <v>18</v>
      </c>
      <c r="L55" s="285" t="s">
        <v>19</v>
      </c>
      <c r="M55" s="285" t="s">
        <v>20</v>
      </c>
      <c r="N55" s="285" t="s">
        <v>21</v>
      </c>
      <c r="O55" s="285" t="s">
        <v>22</v>
      </c>
      <c r="P55" s="285" t="s">
        <v>23</v>
      </c>
      <c r="Q55" s="285" t="s">
        <v>24</v>
      </c>
      <c r="R55" s="285" t="s">
        <v>25</v>
      </c>
      <c r="S55" s="285" t="s">
        <v>26</v>
      </c>
      <c r="T55" s="295" t="s">
        <v>27</v>
      </c>
      <c r="U55" s="285" t="s">
        <v>28</v>
      </c>
      <c r="V55" s="285" t="s">
        <v>29</v>
      </c>
      <c r="W55" s="285" t="s">
        <v>30</v>
      </c>
      <c r="X55" s="285" t="s">
        <v>31</v>
      </c>
      <c r="Y55" s="285" t="s">
        <v>32</v>
      </c>
      <c r="Z55" s="285" t="s">
        <v>33</v>
      </c>
      <c r="AA55" s="285" t="s">
        <v>34</v>
      </c>
      <c r="AB55" s="285" t="s">
        <v>35</v>
      </c>
      <c r="AC55" s="285" t="s">
        <v>36</v>
      </c>
      <c r="AD55" s="285" t="s">
        <v>37</v>
      </c>
      <c r="AE55" s="285" t="s">
        <v>38</v>
      </c>
      <c r="AF55" s="285" t="s">
        <v>39</v>
      </c>
      <c r="AG55" s="285" t="s">
        <v>40</v>
      </c>
      <c r="AH55" s="285" t="s">
        <v>41</v>
      </c>
      <c r="AI55" s="285" t="s">
        <v>42</v>
      </c>
      <c r="AJ55" s="285" t="s">
        <v>43</v>
      </c>
      <c r="AK55" s="285" t="s">
        <v>44</v>
      </c>
      <c r="AL55" s="285" t="s">
        <v>45</v>
      </c>
      <c r="AM55" s="285" t="s">
        <v>46</v>
      </c>
      <c r="AN55" s="285" t="s">
        <v>47</v>
      </c>
      <c r="AO55" s="285" t="s">
        <v>48</v>
      </c>
      <c r="AP55" s="285" t="s">
        <v>49</v>
      </c>
      <c r="AQ55" s="285" t="s">
        <v>50</v>
      </c>
      <c r="AR55" s="285" t="s">
        <v>51</v>
      </c>
      <c r="AS55" s="285" t="s">
        <v>52</v>
      </c>
      <c r="AT55" s="285" t="s">
        <v>53</v>
      </c>
      <c r="AU55" s="285" t="s">
        <v>54</v>
      </c>
      <c r="AV55" s="285" t="s">
        <v>55</v>
      </c>
      <c r="AW55" s="285" t="s">
        <v>56</v>
      </c>
      <c r="AX55" s="285" t="s">
        <v>57</v>
      </c>
      <c r="AY55" s="285" t="s">
        <v>58</v>
      </c>
      <c r="AZ55" s="285" t="s">
        <v>59</v>
      </c>
      <c r="BA55" s="285" t="s">
        <v>60</v>
      </c>
      <c r="BB55" s="285" t="s">
        <v>61</v>
      </c>
      <c r="BC55" s="285" t="s">
        <v>62</v>
      </c>
      <c r="BD55" s="285" t="s">
        <v>63</v>
      </c>
      <c r="BE55" s="285" t="s">
        <v>64</v>
      </c>
      <c r="BF55" s="285" t="s">
        <v>65</v>
      </c>
      <c r="BG55" s="285" t="s">
        <v>66</v>
      </c>
      <c r="BH55" s="285" t="s">
        <v>67</v>
      </c>
      <c r="BI55" s="285" t="s">
        <v>68</v>
      </c>
      <c r="BJ55" s="285" t="s">
        <v>69</v>
      </c>
      <c r="BK55" s="285" t="s">
        <v>70</v>
      </c>
      <c r="BL55" s="285" t="s">
        <v>71</v>
      </c>
      <c r="BM55" s="285" t="s">
        <v>72</v>
      </c>
      <c r="BN55" s="285" t="s">
        <v>73</v>
      </c>
      <c r="BO55" s="285" t="s">
        <v>74</v>
      </c>
      <c r="BP55" s="285" t="s">
        <v>75</v>
      </c>
      <c r="BQ55" s="285" t="s">
        <v>76</v>
      </c>
      <c r="BR55" s="285" t="s">
        <v>77</v>
      </c>
      <c r="BS55" s="285" t="s">
        <v>78</v>
      </c>
      <c r="BT55" s="285" t="s">
        <v>79</v>
      </c>
      <c r="BU55" s="285" t="s">
        <v>80</v>
      </c>
      <c r="BV55" s="285" t="s">
        <v>81</v>
      </c>
      <c r="BW55" s="285" t="s">
        <v>82</v>
      </c>
      <c r="BX55" s="285" t="s">
        <v>83</v>
      </c>
      <c r="BY55" s="285" t="s">
        <v>84</v>
      </c>
      <c r="BZ55" s="285" t="s">
        <v>85</v>
      </c>
      <c r="CA55" s="285" t="s">
        <v>86</v>
      </c>
      <c r="CB55" s="285" t="s">
        <v>87</v>
      </c>
      <c r="CC55" s="285" t="s">
        <v>88</v>
      </c>
      <c r="CD55" s="285" t="s">
        <v>89</v>
      </c>
      <c r="CE55" s="285" t="s">
        <v>90</v>
      </c>
    </row>
    <row r="56" spans="1:84" ht="12.65" customHeight="1">
      <c r="A56" s="286" t="s">
        <v>210</v>
      </c>
      <c r="B56" s="287"/>
      <c r="C56" s="289" t="s">
        <v>92</v>
      </c>
      <c r="D56" s="285" t="s">
        <v>93</v>
      </c>
      <c r="E56" s="285" t="s">
        <v>94</v>
      </c>
      <c r="F56" s="285" t="s">
        <v>95</v>
      </c>
      <c r="G56" s="285" t="s">
        <v>96</v>
      </c>
      <c r="H56" s="285" t="s">
        <v>97</v>
      </c>
      <c r="I56" s="285" t="s">
        <v>98</v>
      </c>
      <c r="J56" s="285" t="s">
        <v>99</v>
      </c>
      <c r="K56" s="285" t="s">
        <v>100</v>
      </c>
      <c r="L56" s="285" t="s">
        <v>101</v>
      </c>
      <c r="M56" s="285" t="s">
        <v>102</v>
      </c>
      <c r="N56" s="285" t="s">
        <v>103</v>
      </c>
      <c r="O56" s="285" t="s">
        <v>104</v>
      </c>
      <c r="P56" s="285" t="s">
        <v>105</v>
      </c>
      <c r="Q56" s="285" t="s">
        <v>106</v>
      </c>
      <c r="R56" s="285" t="s">
        <v>107</v>
      </c>
      <c r="S56" s="285" t="s">
        <v>108</v>
      </c>
      <c r="T56" s="285" t="s">
        <v>1194</v>
      </c>
      <c r="U56" s="285" t="s">
        <v>109</v>
      </c>
      <c r="V56" s="285" t="s">
        <v>110</v>
      </c>
      <c r="W56" s="285" t="s">
        <v>111</v>
      </c>
      <c r="X56" s="285" t="s">
        <v>112</v>
      </c>
      <c r="Y56" s="285" t="s">
        <v>113</v>
      </c>
      <c r="Z56" s="285" t="s">
        <v>113</v>
      </c>
      <c r="AA56" s="285" t="s">
        <v>114</v>
      </c>
      <c r="AB56" s="285" t="s">
        <v>115</v>
      </c>
      <c r="AC56" s="285" t="s">
        <v>116</v>
      </c>
      <c r="AD56" s="285" t="s">
        <v>117</v>
      </c>
      <c r="AE56" s="285" t="s">
        <v>96</v>
      </c>
      <c r="AF56" s="285" t="s">
        <v>97</v>
      </c>
      <c r="AG56" s="285" t="s">
        <v>118</v>
      </c>
      <c r="AH56" s="285" t="s">
        <v>119</v>
      </c>
      <c r="AI56" s="285" t="s">
        <v>120</v>
      </c>
      <c r="AJ56" s="285" t="s">
        <v>121</v>
      </c>
      <c r="AK56" s="285" t="s">
        <v>122</v>
      </c>
      <c r="AL56" s="285" t="s">
        <v>123</v>
      </c>
      <c r="AM56" s="285" t="s">
        <v>124</v>
      </c>
      <c r="AN56" s="285" t="s">
        <v>110</v>
      </c>
      <c r="AO56" s="285" t="s">
        <v>125</v>
      </c>
      <c r="AP56" s="285" t="s">
        <v>126</v>
      </c>
      <c r="AQ56" s="285" t="s">
        <v>127</v>
      </c>
      <c r="AR56" s="285" t="s">
        <v>128</v>
      </c>
      <c r="AS56" s="285" t="s">
        <v>129</v>
      </c>
      <c r="AT56" s="285" t="s">
        <v>130</v>
      </c>
      <c r="AU56" s="285" t="s">
        <v>131</v>
      </c>
      <c r="AV56" s="285" t="s">
        <v>132</v>
      </c>
      <c r="AW56" s="285" t="s">
        <v>133</v>
      </c>
      <c r="AX56" s="285" t="s">
        <v>134</v>
      </c>
      <c r="AY56" s="285" t="s">
        <v>135</v>
      </c>
      <c r="AZ56" s="285" t="s">
        <v>136</v>
      </c>
      <c r="BA56" s="285" t="s">
        <v>137</v>
      </c>
      <c r="BB56" s="285" t="s">
        <v>138</v>
      </c>
      <c r="BC56" s="285" t="s">
        <v>108</v>
      </c>
      <c r="BD56" s="285" t="s">
        <v>139</v>
      </c>
      <c r="BE56" s="285" t="s">
        <v>140</v>
      </c>
      <c r="BF56" s="285" t="s">
        <v>141</v>
      </c>
      <c r="BG56" s="285" t="s">
        <v>142</v>
      </c>
      <c r="BH56" s="285" t="s">
        <v>143</v>
      </c>
      <c r="BI56" s="285" t="s">
        <v>144</v>
      </c>
      <c r="BJ56" s="285" t="s">
        <v>145</v>
      </c>
      <c r="BK56" s="285" t="s">
        <v>146</v>
      </c>
      <c r="BL56" s="285" t="s">
        <v>147</v>
      </c>
      <c r="BM56" s="285" t="s">
        <v>132</v>
      </c>
      <c r="BN56" s="285" t="s">
        <v>148</v>
      </c>
      <c r="BO56" s="285" t="s">
        <v>149</v>
      </c>
      <c r="BP56" s="285" t="s">
        <v>150</v>
      </c>
      <c r="BQ56" s="285" t="s">
        <v>151</v>
      </c>
      <c r="BR56" s="285" t="s">
        <v>152</v>
      </c>
      <c r="BS56" s="285" t="s">
        <v>153</v>
      </c>
      <c r="BT56" s="285" t="s">
        <v>154</v>
      </c>
      <c r="BU56" s="285" t="s">
        <v>155</v>
      </c>
      <c r="BV56" s="285" t="s">
        <v>155</v>
      </c>
      <c r="BW56" s="285" t="s">
        <v>155</v>
      </c>
      <c r="BX56" s="285" t="s">
        <v>156</v>
      </c>
      <c r="BY56" s="285" t="s">
        <v>157</v>
      </c>
      <c r="BZ56" s="285" t="s">
        <v>158</v>
      </c>
      <c r="CA56" s="285" t="s">
        <v>159</v>
      </c>
      <c r="CB56" s="285" t="s">
        <v>160</v>
      </c>
      <c r="CC56" s="285" t="s">
        <v>132</v>
      </c>
      <c r="CD56" s="285" t="s">
        <v>211</v>
      </c>
      <c r="CE56" s="285" t="s">
        <v>161</v>
      </c>
    </row>
    <row r="57" spans="1:84" ht="12.65" customHeight="1">
      <c r="A57" s="286" t="s">
        <v>212</v>
      </c>
      <c r="B57" s="287"/>
      <c r="C57" s="289" t="s">
        <v>163</v>
      </c>
      <c r="D57" s="285" t="s">
        <v>163</v>
      </c>
      <c r="E57" s="285" t="s">
        <v>163</v>
      </c>
      <c r="F57" s="285" t="s">
        <v>164</v>
      </c>
      <c r="G57" s="285" t="s">
        <v>165</v>
      </c>
      <c r="H57" s="285" t="s">
        <v>163</v>
      </c>
      <c r="I57" s="285" t="s">
        <v>166</v>
      </c>
      <c r="J57" s="285"/>
      <c r="K57" s="285" t="s">
        <v>157</v>
      </c>
      <c r="L57" s="285" t="s">
        <v>167</v>
      </c>
      <c r="M57" s="285" t="s">
        <v>168</v>
      </c>
      <c r="N57" s="285" t="s">
        <v>169</v>
      </c>
      <c r="O57" s="285" t="s">
        <v>170</v>
      </c>
      <c r="P57" s="285" t="s">
        <v>169</v>
      </c>
      <c r="Q57" s="285" t="s">
        <v>171</v>
      </c>
      <c r="R57" s="285"/>
      <c r="S57" s="285" t="s">
        <v>169</v>
      </c>
      <c r="T57" s="285" t="s">
        <v>172</v>
      </c>
      <c r="U57" s="285"/>
      <c r="V57" s="285" t="s">
        <v>173</v>
      </c>
      <c r="W57" s="285" t="s">
        <v>174</v>
      </c>
      <c r="X57" s="285" t="s">
        <v>175</v>
      </c>
      <c r="Y57" s="285" t="s">
        <v>176</v>
      </c>
      <c r="Z57" s="285" t="s">
        <v>177</v>
      </c>
      <c r="AA57" s="285" t="s">
        <v>178</v>
      </c>
      <c r="AB57" s="285"/>
      <c r="AC57" s="285" t="s">
        <v>172</v>
      </c>
      <c r="AD57" s="285"/>
      <c r="AE57" s="285" t="s">
        <v>172</v>
      </c>
      <c r="AF57" s="285" t="s">
        <v>179</v>
      </c>
      <c r="AG57" s="285" t="s">
        <v>171</v>
      </c>
      <c r="AH57" s="285"/>
      <c r="AI57" s="285" t="s">
        <v>180</v>
      </c>
      <c r="AJ57" s="285"/>
      <c r="AK57" s="285" t="s">
        <v>172</v>
      </c>
      <c r="AL57" s="285" t="s">
        <v>172</v>
      </c>
      <c r="AM57" s="285" t="s">
        <v>172</v>
      </c>
      <c r="AN57" s="285" t="s">
        <v>181</v>
      </c>
      <c r="AO57" s="285" t="s">
        <v>182</v>
      </c>
      <c r="AP57" s="285" t="s">
        <v>121</v>
      </c>
      <c r="AQ57" s="285" t="s">
        <v>183</v>
      </c>
      <c r="AR57" s="285" t="s">
        <v>169</v>
      </c>
      <c r="AS57" s="285"/>
      <c r="AT57" s="285" t="s">
        <v>184</v>
      </c>
      <c r="AU57" s="285" t="s">
        <v>185</v>
      </c>
      <c r="AV57" s="285" t="s">
        <v>186</v>
      </c>
      <c r="AW57" s="285" t="s">
        <v>187</v>
      </c>
      <c r="AX57" s="285" t="s">
        <v>188</v>
      </c>
      <c r="AY57" s="285"/>
      <c r="AZ57" s="285"/>
      <c r="BA57" s="285" t="s">
        <v>189</v>
      </c>
      <c r="BB57" s="285" t="s">
        <v>169</v>
      </c>
      <c r="BC57" s="285" t="s">
        <v>183</v>
      </c>
      <c r="BD57" s="285"/>
      <c r="BE57" s="285"/>
      <c r="BF57" s="285"/>
      <c r="BG57" s="285"/>
      <c r="BH57" s="285" t="s">
        <v>190</v>
      </c>
      <c r="BI57" s="285" t="s">
        <v>169</v>
      </c>
      <c r="BJ57" s="285"/>
      <c r="BK57" s="285" t="s">
        <v>191</v>
      </c>
      <c r="BL57" s="285"/>
      <c r="BM57" s="285" t="s">
        <v>192</v>
      </c>
      <c r="BN57" s="285" t="s">
        <v>193</v>
      </c>
      <c r="BO57" s="285" t="s">
        <v>194</v>
      </c>
      <c r="BP57" s="285" t="s">
        <v>195</v>
      </c>
      <c r="BQ57" s="285" t="s">
        <v>196</v>
      </c>
      <c r="BR57" s="285"/>
      <c r="BS57" s="285" t="s">
        <v>197</v>
      </c>
      <c r="BT57" s="285" t="s">
        <v>169</v>
      </c>
      <c r="BU57" s="285" t="s">
        <v>198</v>
      </c>
      <c r="BV57" s="285" t="s">
        <v>199</v>
      </c>
      <c r="BW57" s="285" t="s">
        <v>200</v>
      </c>
      <c r="BX57" s="285" t="s">
        <v>151</v>
      </c>
      <c r="BY57" s="285" t="s">
        <v>193</v>
      </c>
      <c r="BZ57" s="285" t="s">
        <v>152</v>
      </c>
      <c r="CA57" s="285" t="s">
        <v>201</v>
      </c>
      <c r="CB57" s="285" t="s">
        <v>201</v>
      </c>
      <c r="CC57" s="285" t="s">
        <v>202</v>
      </c>
      <c r="CD57" s="285" t="s">
        <v>213</v>
      </c>
      <c r="CE57" s="285" t="s">
        <v>203</v>
      </c>
    </row>
    <row r="58" spans="1:84" ht="12.65" customHeight="1">
      <c r="A58" s="286" t="s">
        <v>214</v>
      </c>
      <c r="B58" s="287"/>
      <c r="C58" s="289" t="s">
        <v>215</v>
      </c>
      <c r="D58" s="285" t="s">
        <v>215</v>
      </c>
      <c r="E58" s="285" t="s">
        <v>215</v>
      </c>
      <c r="F58" s="285" t="s">
        <v>215</v>
      </c>
      <c r="G58" s="285" t="s">
        <v>215</v>
      </c>
      <c r="H58" s="285" t="s">
        <v>215</v>
      </c>
      <c r="I58" s="285" t="s">
        <v>215</v>
      </c>
      <c r="J58" s="285" t="s">
        <v>216</v>
      </c>
      <c r="K58" s="285" t="s">
        <v>215</v>
      </c>
      <c r="L58" s="285" t="s">
        <v>215</v>
      </c>
      <c r="M58" s="285" t="s">
        <v>215</v>
      </c>
      <c r="N58" s="285" t="s">
        <v>215</v>
      </c>
      <c r="O58" s="285" t="s">
        <v>217</v>
      </c>
      <c r="P58" s="285" t="s">
        <v>218</v>
      </c>
      <c r="Q58" s="285" t="s">
        <v>219</v>
      </c>
      <c r="R58" s="293" t="s">
        <v>220</v>
      </c>
      <c r="S58" s="296" t="s">
        <v>221</v>
      </c>
      <c r="T58" s="296" t="s">
        <v>221</v>
      </c>
      <c r="U58" s="285" t="s">
        <v>222</v>
      </c>
      <c r="V58" s="285" t="s">
        <v>222</v>
      </c>
      <c r="W58" s="285" t="s">
        <v>223</v>
      </c>
      <c r="X58" s="285" t="s">
        <v>224</v>
      </c>
      <c r="Y58" s="285" t="s">
        <v>225</v>
      </c>
      <c r="Z58" s="285" t="s">
        <v>225</v>
      </c>
      <c r="AA58" s="285" t="s">
        <v>225</v>
      </c>
      <c r="AB58" s="296" t="s">
        <v>221</v>
      </c>
      <c r="AC58" s="285" t="s">
        <v>226</v>
      </c>
      <c r="AD58" s="285" t="s">
        <v>227</v>
      </c>
      <c r="AE58" s="285" t="s">
        <v>226</v>
      </c>
      <c r="AF58" s="285" t="s">
        <v>228</v>
      </c>
      <c r="AG58" s="285" t="s">
        <v>228</v>
      </c>
      <c r="AH58" s="285" t="s">
        <v>229</v>
      </c>
      <c r="AI58" s="285" t="s">
        <v>230</v>
      </c>
      <c r="AJ58" s="285" t="s">
        <v>228</v>
      </c>
      <c r="AK58" s="285" t="s">
        <v>226</v>
      </c>
      <c r="AL58" s="285" t="s">
        <v>226</v>
      </c>
      <c r="AM58" s="285" t="s">
        <v>226</v>
      </c>
      <c r="AN58" s="285" t="s">
        <v>217</v>
      </c>
      <c r="AO58" s="285" t="s">
        <v>227</v>
      </c>
      <c r="AP58" s="285" t="s">
        <v>228</v>
      </c>
      <c r="AQ58" s="285" t="s">
        <v>229</v>
      </c>
      <c r="AR58" s="285" t="s">
        <v>228</v>
      </c>
      <c r="AS58" s="285" t="s">
        <v>226</v>
      </c>
      <c r="AT58" s="285" t="s">
        <v>1212</v>
      </c>
      <c r="AU58" s="285" t="s">
        <v>228</v>
      </c>
      <c r="AV58" s="296" t="s">
        <v>221</v>
      </c>
      <c r="AW58" s="296" t="s">
        <v>221</v>
      </c>
      <c r="AX58" s="296" t="s">
        <v>221</v>
      </c>
      <c r="AY58" s="285" t="s">
        <v>231</v>
      </c>
      <c r="AZ58" s="285" t="s">
        <v>231</v>
      </c>
      <c r="BA58" s="296" t="s">
        <v>221</v>
      </c>
      <c r="BB58" s="296" t="s">
        <v>221</v>
      </c>
      <c r="BC58" s="296" t="s">
        <v>221</v>
      </c>
      <c r="BD58" s="296" t="s">
        <v>221</v>
      </c>
      <c r="BE58" s="285" t="s">
        <v>232</v>
      </c>
      <c r="BF58" s="296" t="s">
        <v>221</v>
      </c>
      <c r="BG58" s="296" t="s">
        <v>221</v>
      </c>
      <c r="BH58" s="296" t="s">
        <v>221</v>
      </c>
      <c r="BI58" s="296" t="s">
        <v>221</v>
      </c>
      <c r="BJ58" s="296" t="s">
        <v>221</v>
      </c>
      <c r="BK58" s="296" t="s">
        <v>221</v>
      </c>
      <c r="BL58" s="296" t="s">
        <v>221</v>
      </c>
      <c r="BM58" s="296" t="s">
        <v>221</v>
      </c>
      <c r="BN58" s="296" t="s">
        <v>221</v>
      </c>
      <c r="BO58" s="296" t="s">
        <v>221</v>
      </c>
      <c r="BP58" s="296" t="s">
        <v>221</v>
      </c>
      <c r="BQ58" s="296" t="s">
        <v>221</v>
      </c>
      <c r="BR58" s="296" t="s">
        <v>221</v>
      </c>
      <c r="BS58" s="296" t="s">
        <v>221</v>
      </c>
      <c r="BT58" s="296" t="s">
        <v>221</v>
      </c>
      <c r="BU58" s="296" t="s">
        <v>221</v>
      </c>
      <c r="BV58" s="296" t="s">
        <v>221</v>
      </c>
      <c r="BW58" s="296" t="s">
        <v>221</v>
      </c>
      <c r="BX58" s="296" t="s">
        <v>221</v>
      </c>
      <c r="BY58" s="296" t="s">
        <v>221</v>
      </c>
      <c r="BZ58" s="296" t="s">
        <v>221</v>
      </c>
      <c r="CA58" s="296" t="s">
        <v>221</v>
      </c>
      <c r="CB58" s="296" t="s">
        <v>221</v>
      </c>
      <c r="CC58" s="296" t="s">
        <v>221</v>
      </c>
      <c r="CD58" s="296" t="s">
        <v>221</v>
      </c>
      <c r="CE58" s="296" t="s">
        <v>221</v>
      </c>
    </row>
    <row r="59" spans="1:84" ht="12.65" customHeight="1">
      <c r="A59" s="286" t="s">
        <v>233</v>
      </c>
      <c r="B59" s="287"/>
      <c r="C59" s="290">
        <v>0</v>
      </c>
      <c r="D59" s="290">
        <v>0</v>
      </c>
      <c r="E59" s="447">
        <v>659</v>
      </c>
      <c r="F59" s="447">
        <v>0</v>
      </c>
      <c r="G59" s="447">
        <v>0</v>
      </c>
      <c r="H59" s="447">
        <v>0</v>
      </c>
      <c r="I59" s="447">
        <v>438</v>
      </c>
      <c r="J59" s="447">
        <v>133</v>
      </c>
      <c r="K59" s="447">
        <v>0</v>
      </c>
      <c r="L59" s="447">
        <v>3983</v>
      </c>
      <c r="M59" s="435"/>
      <c r="N59" s="435"/>
      <c r="O59" s="435"/>
      <c r="P59" s="436"/>
      <c r="Q59" s="436"/>
      <c r="R59" s="436"/>
      <c r="S59" s="438"/>
      <c r="T59" s="438"/>
      <c r="U59" s="437"/>
      <c r="V59" s="436"/>
      <c r="W59" s="436"/>
      <c r="X59" s="436"/>
      <c r="Y59" s="436"/>
      <c r="Z59" s="436"/>
      <c r="AA59" s="436"/>
      <c r="AB59" s="438"/>
      <c r="AC59" s="436"/>
      <c r="AD59" s="436"/>
      <c r="AE59" s="436"/>
      <c r="AF59" s="436"/>
      <c r="AG59" s="436"/>
      <c r="AH59" s="436"/>
      <c r="AI59" s="436"/>
      <c r="AJ59" s="436"/>
      <c r="AK59" s="436"/>
      <c r="AL59" s="436"/>
      <c r="AM59" s="436"/>
      <c r="AN59" s="436"/>
      <c r="AO59" s="436"/>
      <c r="AP59" s="436"/>
      <c r="AQ59" s="436"/>
      <c r="AR59" s="436"/>
      <c r="AS59" s="436"/>
      <c r="AT59" s="436"/>
      <c r="AU59" s="436"/>
      <c r="AV59" s="438"/>
      <c r="AW59" s="438"/>
      <c r="AX59" s="438"/>
      <c r="AY59" s="436">
        <v>15098</v>
      </c>
      <c r="AZ59" s="436"/>
      <c r="BA59" s="438"/>
      <c r="BB59" s="438"/>
      <c r="BC59" s="438"/>
      <c r="BD59" s="438"/>
      <c r="BE59" s="436">
        <v>35649</v>
      </c>
      <c r="BF59" s="438"/>
      <c r="BG59" s="438"/>
      <c r="BH59" s="438"/>
      <c r="BI59" s="438"/>
      <c r="BJ59" s="438"/>
      <c r="BK59" s="438"/>
      <c r="BL59" s="438"/>
      <c r="BM59" s="438"/>
      <c r="BN59" s="438"/>
      <c r="BO59" s="438"/>
      <c r="BP59" s="438"/>
      <c r="BQ59" s="438"/>
      <c r="BR59" s="438"/>
      <c r="BS59" s="438"/>
      <c r="BT59" s="438"/>
      <c r="BU59" s="438"/>
      <c r="BV59" s="438"/>
      <c r="BW59" s="438"/>
      <c r="BX59" s="438"/>
      <c r="BY59" s="438"/>
      <c r="BZ59" s="438"/>
      <c r="CA59" s="438"/>
      <c r="CB59" s="438"/>
      <c r="CC59" s="438"/>
      <c r="CD59" s="297"/>
      <c r="CE59" s="292"/>
    </row>
    <row r="60" spans="1:84" ht="12.65" customHeight="1">
      <c r="A60" s="298" t="s">
        <v>234</v>
      </c>
      <c r="B60" s="287"/>
      <c r="C60" s="301">
        <v>0</v>
      </c>
      <c r="D60" s="301">
        <v>0</v>
      </c>
      <c r="E60" s="449">
        <v>9.34</v>
      </c>
      <c r="F60" s="442">
        <v>0</v>
      </c>
      <c r="G60" s="440">
        <v>0</v>
      </c>
      <c r="H60" s="440">
        <v>0</v>
      </c>
      <c r="I60" s="449">
        <v>2.42</v>
      </c>
      <c r="J60" s="449">
        <v>0.01</v>
      </c>
      <c r="K60" s="442">
        <v>0</v>
      </c>
      <c r="L60" s="449">
        <v>28.169999999999998</v>
      </c>
      <c r="M60" s="441">
        <v>0</v>
      </c>
      <c r="N60" s="441">
        <v>0</v>
      </c>
      <c r="O60" s="443">
        <v>3.7170144230769231</v>
      </c>
      <c r="P60" s="443">
        <v>6.609360576923077</v>
      </c>
      <c r="Q60" s="443">
        <v>2.3007788461538463</v>
      </c>
      <c r="R60" s="443">
        <v>1.0515625</v>
      </c>
      <c r="S60" s="443">
        <v>0</v>
      </c>
      <c r="T60" s="443">
        <v>0</v>
      </c>
      <c r="U60" s="443">
        <v>9.1093846153846147</v>
      </c>
      <c r="V60" s="443">
        <v>0</v>
      </c>
      <c r="W60" s="443">
        <v>0</v>
      </c>
      <c r="X60" s="443">
        <v>0</v>
      </c>
      <c r="Y60" s="443">
        <v>7.7117067307692313</v>
      </c>
      <c r="Z60" s="443">
        <v>0</v>
      </c>
      <c r="AA60" s="443">
        <v>0</v>
      </c>
      <c r="AB60" s="443">
        <v>2.008173076923077</v>
      </c>
      <c r="AC60" s="443">
        <v>0.66201923076923075</v>
      </c>
      <c r="AD60" s="443">
        <v>0</v>
      </c>
      <c r="AE60" s="443">
        <v>4.3839903846153847</v>
      </c>
      <c r="AF60" s="443">
        <v>0</v>
      </c>
      <c r="AG60" s="443">
        <v>11.545985576923076</v>
      </c>
      <c r="AH60" s="443">
        <v>23.256581730769231</v>
      </c>
      <c r="AI60" s="443">
        <v>0</v>
      </c>
      <c r="AJ60" s="443">
        <v>38.320307692307694</v>
      </c>
      <c r="AK60" s="443">
        <v>1.1252644230769231</v>
      </c>
      <c r="AL60" s="443">
        <v>0</v>
      </c>
      <c r="AM60" s="443">
        <v>0</v>
      </c>
      <c r="AN60" s="443">
        <v>0</v>
      </c>
      <c r="AO60" s="443">
        <v>0</v>
      </c>
      <c r="AP60" s="443">
        <v>0</v>
      </c>
      <c r="AQ60" s="443">
        <v>0</v>
      </c>
      <c r="AR60" s="443">
        <v>0</v>
      </c>
      <c r="AS60" s="443">
        <v>0</v>
      </c>
      <c r="AT60" s="443">
        <v>0</v>
      </c>
      <c r="AU60" s="443">
        <v>0</v>
      </c>
      <c r="AV60" s="443">
        <v>0</v>
      </c>
      <c r="AW60" s="443">
        <v>0</v>
      </c>
      <c r="AX60" s="443">
        <v>0</v>
      </c>
      <c r="AY60" s="443">
        <v>8.2565817307692306</v>
      </c>
      <c r="AZ60" s="443">
        <v>0</v>
      </c>
      <c r="BA60" s="443">
        <v>1.6760480769230768</v>
      </c>
      <c r="BB60" s="443">
        <v>0.78539423076923076</v>
      </c>
      <c r="BC60" s="443">
        <v>0</v>
      </c>
      <c r="BD60" s="443">
        <v>3.4980769230769231</v>
      </c>
      <c r="BE60" s="443">
        <v>4.5380769230769236</v>
      </c>
      <c r="BF60" s="443">
        <v>5.0796875000000004</v>
      </c>
      <c r="BG60" s="443">
        <v>0</v>
      </c>
      <c r="BH60" s="443">
        <v>3.004403846153846</v>
      </c>
      <c r="BI60" s="443">
        <v>0.44495192307692305</v>
      </c>
      <c r="BJ60" s="443">
        <v>8.4430048076923079</v>
      </c>
      <c r="BK60" s="443">
        <v>0</v>
      </c>
      <c r="BL60" s="443">
        <v>8.4288509615384601</v>
      </c>
      <c r="BM60" s="443">
        <v>0</v>
      </c>
      <c r="BN60" s="443">
        <v>7.9828124999999996</v>
      </c>
      <c r="BO60" s="443">
        <v>0</v>
      </c>
      <c r="BP60" s="443">
        <v>0.7153846153846154</v>
      </c>
      <c r="BQ60" s="443">
        <v>0</v>
      </c>
      <c r="BR60" s="443">
        <v>0</v>
      </c>
      <c r="BS60" s="443">
        <v>0</v>
      </c>
      <c r="BT60" s="443">
        <v>0</v>
      </c>
      <c r="BU60" s="443">
        <v>0</v>
      </c>
      <c r="BV60" s="443">
        <v>0</v>
      </c>
      <c r="BW60" s="443">
        <v>0</v>
      </c>
      <c r="BX60" s="443">
        <v>5.0903846153846155</v>
      </c>
      <c r="BY60" s="443">
        <v>0.68461538461538463</v>
      </c>
      <c r="BZ60" s="443">
        <v>0</v>
      </c>
      <c r="CA60" s="443">
        <v>0</v>
      </c>
      <c r="CB60" s="443">
        <v>1.0249999999999999</v>
      </c>
      <c r="CC60" s="443">
        <v>0</v>
      </c>
      <c r="CD60" s="297" t="s">
        <v>221</v>
      </c>
      <c r="CE60" s="299">
        <v>211.39540384615387</v>
      </c>
    </row>
    <row r="61" spans="1:84" ht="12.65" customHeight="1">
      <c r="A61" s="286" t="s">
        <v>235</v>
      </c>
      <c r="B61" s="287"/>
      <c r="C61" s="301">
        <v>0</v>
      </c>
      <c r="D61" s="301">
        <v>0</v>
      </c>
      <c r="E61" s="440">
        <v>754468</v>
      </c>
      <c r="F61" s="442">
        <v>0</v>
      </c>
      <c r="G61" s="440">
        <v>0</v>
      </c>
      <c r="H61" s="440">
        <v>0</v>
      </c>
      <c r="I61" s="442">
        <v>179355</v>
      </c>
      <c r="J61" s="442">
        <v>400</v>
      </c>
      <c r="K61" s="442">
        <v>0</v>
      </c>
      <c r="L61" s="442">
        <v>2155627</v>
      </c>
      <c r="M61" s="441">
        <v>0</v>
      </c>
      <c r="N61" s="441">
        <v>0</v>
      </c>
      <c r="O61" s="440">
        <v>346947</v>
      </c>
      <c r="P61" s="440">
        <v>510423</v>
      </c>
      <c r="Q61" s="440">
        <v>215350</v>
      </c>
      <c r="R61" s="440">
        <v>413543</v>
      </c>
      <c r="S61" s="440">
        <v>249486</v>
      </c>
      <c r="T61" s="440">
        <v>0</v>
      </c>
      <c r="U61" s="440">
        <v>578760</v>
      </c>
      <c r="V61" s="440">
        <v>0</v>
      </c>
      <c r="W61" s="440">
        <v>0</v>
      </c>
      <c r="X61" s="440">
        <v>0</v>
      </c>
      <c r="Y61" s="440">
        <v>508843</v>
      </c>
      <c r="Z61" s="440">
        <v>0</v>
      </c>
      <c r="AA61" s="440">
        <v>0</v>
      </c>
      <c r="AB61" s="440">
        <v>204806</v>
      </c>
      <c r="AC61" s="440">
        <v>69651</v>
      </c>
      <c r="AD61" s="440">
        <v>0</v>
      </c>
      <c r="AE61" s="440">
        <v>367491</v>
      </c>
      <c r="AF61" s="440">
        <v>0</v>
      </c>
      <c r="AG61" s="440">
        <v>1735777</v>
      </c>
      <c r="AH61" s="440">
        <v>420842</v>
      </c>
      <c r="AI61" s="440">
        <v>0</v>
      </c>
      <c r="AJ61" s="440">
        <v>4056442</v>
      </c>
      <c r="AK61" s="440">
        <v>100455</v>
      </c>
      <c r="AL61" s="440">
        <v>0</v>
      </c>
      <c r="AM61" s="440">
        <v>0</v>
      </c>
      <c r="AN61" s="440">
        <v>0</v>
      </c>
      <c r="AO61" s="440">
        <v>0</v>
      </c>
      <c r="AP61" s="440">
        <v>0</v>
      </c>
      <c r="AQ61" s="440">
        <v>0</v>
      </c>
      <c r="AR61" s="440">
        <v>-2211</v>
      </c>
      <c r="AS61" s="440">
        <v>0</v>
      </c>
      <c r="AT61" s="440">
        <v>0</v>
      </c>
      <c r="AU61" s="440">
        <v>0</v>
      </c>
      <c r="AV61" s="440">
        <v>0</v>
      </c>
      <c r="AW61" s="440">
        <v>0</v>
      </c>
      <c r="AX61" s="440">
        <v>0</v>
      </c>
      <c r="AY61" s="440">
        <v>337639</v>
      </c>
      <c r="AZ61" s="440">
        <v>0</v>
      </c>
      <c r="BA61" s="440">
        <v>15480</v>
      </c>
      <c r="BB61" s="440">
        <v>64612</v>
      </c>
      <c r="BC61" s="440">
        <v>0</v>
      </c>
      <c r="BD61" s="440">
        <v>0</v>
      </c>
      <c r="BE61" s="440">
        <v>209099</v>
      </c>
      <c r="BF61" s="440">
        <v>181763</v>
      </c>
      <c r="BG61" s="440">
        <v>0</v>
      </c>
      <c r="BH61" s="440">
        <v>0</v>
      </c>
      <c r="BI61" s="440">
        <v>0</v>
      </c>
      <c r="BJ61" s="440">
        <v>422053</v>
      </c>
      <c r="BK61" s="440">
        <v>0</v>
      </c>
      <c r="BL61" s="440">
        <v>326620</v>
      </c>
      <c r="BM61" s="440">
        <v>0</v>
      </c>
      <c r="BN61" s="440">
        <v>2193472</v>
      </c>
      <c r="BO61" s="440">
        <v>0</v>
      </c>
      <c r="BP61" s="440">
        <v>0</v>
      </c>
      <c r="BQ61" s="440">
        <v>0</v>
      </c>
      <c r="BR61" s="440">
        <v>0</v>
      </c>
      <c r="BS61" s="440">
        <v>0</v>
      </c>
      <c r="BT61" s="440">
        <v>0</v>
      </c>
      <c r="BU61" s="440">
        <v>0</v>
      </c>
      <c r="BV61" s="440">
        <v>183708</v>
      </c>
      <c r="BW61" s="440">
        <v>0</v>
      </c>
      <c r="BX61" s="440">
        <v>149348</v>
      </c>
      <c r="BY61" s="440">
        <v>116011</v>
      </c>
      <c r="BZ61" s="440">
        <v>0</v>
      </c>
      <c r="CA61" s="440">
        <v>0</v>
      </c>
      <c r="CB61" s="440">
        <v>56333</v>
      </c>
      <c r="CC61" s="440">
        <v>0</v>
      </c>
      <c r="CD61" s="297" t="s">
        <v>221</v>
      </c>
      <c r="CE61" s="292">
        <v>17122593</v>
      </c>
      <c r="CF61" s="247"/>
    </row>
    <row r="62" spans="1:84" ht="12.65" customHeight="1">
      <c r="A62" s="286" t="s">
        <v>3</v>
      </c>
      <c r="B62" s="287"/>
      <c r="C62" s="292">
        <v>0</v>
      </c>
      <c r="D62" s="292">
        <v>0</v>
      </c>
      <c r="E62" s="292">
        <v>153474</v>
      </c>
      <c r="F62" s="292">
        <v>0</v>
      </c>
      <c r="G62" s="292">
        <v>0</v>
      </c>
      <c r="H62" s="292">
        <v>0</v>
      </c>
      <c r="I62" s="292">
        <v>36484</v>
      </c>
      <c r="J62" s="292">
        <v>81</v>
      </c>
      <c r="K62" s="292">
        <v>0</v>
      </c>
      <c r="L62" s="292">
        <v>438497</v>
      </c>
      <c r="M62" s="292">
        <v>0</v>
      </c>
      <c r="N62" s="292">
        <v>0</v>
      </c>
      <c r="O62" s="292">
        <v>70576</v>
      </c>
      <c r="P62" s="292">
        <v>103830</v>
      </c>
      <c r="Q62" s="292">
        <v>43806</v>
      </c>
      <c r="R62" s="292">
        <v>84123</v>
      </c>
      <c r="S62" s="292">
        <v>50750</v>
      </c>
      <c r="T62" s="292">
        <v>0</v>
      </c>
      <c r="U62" s="292">
        <v>117731</v>
      </c>
      <c r="V62" s="292">
        <v>0</v>
      </c>
      <c r="W62" s="292">
        <v>0</v>
      </c>
      <c r="X62" s="292">
        <v>0</v>
      </c>
      <c r="Y62" s="292">
        <v>103509</v>
      </c>
      <c r="Z62" s="292">
        <v>0</v>
      </c>
      <c r="AA62" s="292">
        <v>0</v>
      </c>
      <c r="AB62" s="292">
        <v>41662</v>
      </c>
      <c r="AC62" s="292">
        <v>14168</v>
      </c>
      <c r="AD62" s="292">
        <v>0</v>
      </c>
      <c r="AE62" s="292">
        <v>74755</v>
      </c>
      <c r="AF62" s="292">
        <v>0</v>
      </c>
      <c r="AG62" s="292">
        <v>353091</v>
      </c>
      <c r="AH62" s="292">
        <v>85608</v>
      </c>
      <c r="AI62" s="292">
        <v>0</v>
      </c>
      <c r="AJ62" s="292">
        <v>825160</v>
      </c>
      <c r="AK62" s="292">
        <v>20435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v>0</v>
      </c>
      <c r="AR62" s="292">
        <v>-450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v>0</v>
      </c>
      <c r="AY62" s="292">
        <v>68682</v>
      </c>
      <c r="AZ62" s="292">
        <v>0</v>
      </c>
      <c r="BA62" s="292">
        <v>3149</v>
      </c>
      <c r="BB62" s="292">
        <v>13143</v>
      </c>
      <c r="BC62" s="292">
        <v>0</v>
      </c>
      <c r="BD62" s="292">
        <v>0</v>
      </c>
      <c r="BE62" s="292">
        <v>42535</v>
      </c>
      <c r="BF62" s="292">
        <v>36974</v>
      </c>
      <c r="BG62" s="292">
        <v>0</v>
      </c>
      <c r="BH62" s="292">
        <v>0</v>
      </c>
      <c r="BI62" s="292">
        <v>0</v>
      </c>
      <c r="BJ62" s="292">
        <v>85854</v>
      </c>
      <c r="BK62" s="292">
        <v>0</v>
      </c>
      <c r="BL62" s="292">
        <v>66441</v>
      </c>
      <c r="BM62" s="292">
        <v>0</v>
      </c>
      <c r="BN62" s="292">
        <v>446195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37370</v>
      </c>
      <c r="BW62" s="292">
        <v>0</v>
      </c>
      <c r="BX62" s="292">
        <v>30380</v>
      </c>
      <c r="BY62" s="292">
        <v>23599</v>
      </c>
      <c r="BZ62" s="292">
        <v>0</v>
      </c>
      <c r="CA62" s="292">
        <v>0</v>
      </c>
      <c r="CB62" s="292">
        <v>11459</v>
      </c>
      <c r="CC62" s="292">
        <v>0</v>
      </c>
      <c r="CD62" s="297" t="s">
        <v>221</v>
      </c>
      <c r="CE62" s="292">
        <v>3483071</v>
      </c>
      <c r="CF62" s="247"/>
    </row>
    <row r="63" spans="1:84" ht="12.65" customHeight="1">
      <c r="A63" s="286" t="s">
        <v>236</v>
      </c>
      <c r="B63" s="287"/>
      <c r="C63" s="301">
        <v>0</v>
      </c>
      <c r="D63" s="301">
        <v>0</v>
      </c>
      <c r="E63" s="427">
        <v>0</v>
      </c>
      <c r="F63" s="442">
        <v>0</v>
      </c>
      <c r="G63" s="427">
        <v>0</v>
      </c>
      <c r="H63" s="427">
        <v>0</v>
      </c>
      <c r="I63" s="442">
        <v>0</v>
      </c>
      <c r="J63" s="442">
        <v>0</v>
      </c>
      <c r="K63" s="442">
        <v>0</v>
      </c>
      <c r="L63" s="442">
        <v>0</v>
      </c>
      <c r="M63" s="433">
        <v>0</v>
      </c>
      <c r="N63" s="433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7200</v>
      </c>
      <c r="V63" s="427">
        <v>0</v>
      </c>
      <c r="W63" s="427">
        <v>0</v>
      </c>
      <c r="X63" s="427">
        <v>0</v>
      </c>
      <c r="Y63" s="427">
        <v>335536</v>
      </c>
      <c r="Z63" s="427">
        <v>0</v>
      </c>
      <c r="AA63" s="427">
        <v>0</v>
      </c>
      <c r="AB63" s="427">
        <v>0</v>
      </c>
      <c r="AC63" s="427">
        <v>0</v>
      </c>
      <c r="AD63" s="427">
        <v>0</v>
      </c>
      <c r="AE63" s="427">
        <v>0</v>
      </c>
      <c r="AF63" s="427">
        <v>0</v>
      </c>
      <c r="AG63" s="427">
        <v>144764</v>
      </c>
      <c r="AH63" s="427">
        <v>0</v>
      </c>
      <c r="AI63" s="427">
        <v>0</v>
      </c>
      <c r="AJ63" s="427">
        <v>75071</v>
      </c>
      <c r="AK63" s="427">
        <v>0</v>
      </c>
      <c r="AL63" s="427">
        <v>0</v>
      </c>
      <c r="AM63" s="427">
        <v>0</v>
      </c>
      <c r="AN63" s="427">
        <v>0</v>
      </c>
      <c r="AO63" s="427">
        <v>0</v>
      </c>
      <c r="AP63" s="427">
        <v>0</v>
      </c>
      <c r="AQ63" s="427">
        <v>0</v>
      </c>
      <c r="AR63" s="427">
        <v>0</v>
      </c>
      <c r="AS63" s="427">
        <v>0</v>
      </c>
      <c r="AT63" s="427">
        <v>0</v>
      </c>
      <c r="AU63" s="427">
        <v>0</v>
      </c>
      <c r="AV63" s="427">
        <v>0</v>
      </c>
      <c r="AW63" s="427">
        <v>0</v>
      </c>
      <c r="AX63" s="427">
        <v>0</v>
      </c>
      <c r="AY63" s="427">
        <v>0</v>
      </c>
      <c r="AZ63" s="427">
        <v>0</v>
      </c>
      <c r="BA63" s="427">
        <v>0</v>
      </c>
      <c r="BB63" s="427">
        <v>0</v>
      </c>
      <c r="BC63" s="427">
        <v>0</v>
      </c>
      <c r="BD63" s="427">
        <v>0</v>
      </c>
      <c r="BE63" s="427">
        <v>0</v>
      </c>
      <c r="BF63" s="427">
        <v>0</v>
      </c>
      <c r="BG63" s="427">
        <v>0</v>
      </c>
      <c r="BH63" s="427">
        <v>0</v>
      </c>
      <c r="BI63" s="427">
        <v>0</v>
      </c>
      <c r="BJ63" s="427">
        <v>0</v>
      </c>
      <c r="BK63" s="427">
        <v>0</v>
      </c>
      <c r="BL63" s="427">
        <v>0</v>
      </c>
      <c r="BM63" s="427">
        <v>0</v>
      </c>
      <c r="BN63" s="427">
        <v>0</v>
      </c>
      <c r="BO63" s="427">
        <v>0</v>
      </c>
      <c r="BP63" s="427">
        <v>0</v>
      </c>
      <c r="BQ63" s="427">
        <v>0</v>
      </c>
      <c r="BR63" s="427">
        <v>0</v>
      </c>
      <c r="BS63" s="427">
        <v>0</v>
      </c>
      <c r="BT63" s="427">
        <v>0</v>
      </c>
      <c r="BU63" s="427">
        <v>0</v>
      </c>
      <c r="BV63" s="427">
        <v>0</v>
      </c>
      <c r="BW63" s="427">
        <v>0</v>
      </c>
      <c r="BX63" s="427">
        <v>0</v>
      </c>
      <c r="BY63" s="427">
        <v>0</v>
      </c>
      <c r="BZ63" s="427">
        <v>0</v>
      </c>
      <c r="CA63" s="427">
        <v>0</v>
      </c>
      <c r="CB63" s="427">
        <v>0</v>
      </c>
      <c r="CC63" s="427">
        <v>0</v>
      </c>
      <c r="CD63" s="297" t="s">
        <v>221</v>
      </c>
      <c r="CE63" s="292">
        <v>562571</v>
      </c>
      <c r="CF63" s="247"/>
    </row>
    <row r="64" spans="1:84" ht="12.65" customHeight="1">
      <c r="A64" s="286" t="s">
        <v>237</v>
      </c>
      <c r="B64" s="287"/>
      <c r="C64" s="301">
        <v>0</v>
      </c>
      <c r="D64" s="301">
        <v>0</v>
      </c>
      <c r="E64" s="442">
        <v>22429</v>
      </c>
      <c r="F64" s="442">
        <v>0</v>
      </c>
      <c r="G64" s="427">
        <v>0</v>
      </c>
      <c r="H64" s="427">
        <v>0</v>
      </c>
      <c r="I64" s="442">
        <v>1558</v>
      </c>
      <c r="J64" s="427">
        <v>9901</v>
      </c>
      <c r="K64" s="442">
        <v>0</v>
      </c>
      <c r="L64" s="442">
        <v>36314</v>
      </c>
      <c r="M64" s="433">
        <v>0</v>
      </c>
      <c r="N64" s="433">
        <v>0</v>
      </c>
      <c r="O64" s="427">
        <v>17376</v>
      </c>
      <c r="P64" s="427">
        <v>62362</v>
      </c>
      <c r="Q64" s="427">
        <v>19420</v>
      </c>
      <c r="R64" s="427">
        <v>2693</v>
      </c>
      <c r="S64" s="427">
        <v>646102</v>
      </c>
      <c r="T64" s="427">
        <v>0</v>
      </c>
      <c r="U64" s="427">
        <v>393294</v>
      </c>
      <c r="V64" s="427">
        <v>0</v>
      </c>
      <c r="W64" s="427">
        <v>0</v>
      </c>
      <c r="X64" s="427">
        <v>0</v>
      </c>
      <c r="Y64" s="427">
        <v>69395</v>
      </c>
      <c r="Z64" s="427">
        <v>0</v>
      </c>
      <c r="AA64" s="427">
        <v>0</v>
      </c>
      <c r="AB64" s="427">
        <v>305690</v>
      </c>
      <c r="AC64" s="427">
        <v>17323</v>
      </c>
      <c r="AD64" s="427">
        <v>0</v>
      </c>
      <c r="AE64" s="427">
        <v>3727</v>
      </c>
      <c r="AF64" s="427">
        <v>0</v>
      </c>
      <c r="AG64" s="427">
        <v>39075</v>
      </c>
      <c r="AH64" s="427">
        <v>71418</v>
      </c>
      <c r="AI64" s="427">
        <v>0</v>
      </c>
      <c r="AJ64" s="427">
        <v>225062</v>
      </c>
      <c r="AK64" s="427">
        <v>846</v>
      </c>
      <c r="AL64" s="427">
        <v>0</v>
      </c>
      <c r="AM64" s="427">
        <v>0</v>
      </c>
      <c r="AN64" s="427">
        <v>0</v>
      </c>
      <c r="AO64" s="427">
        <v>0</v>
      </c>
      <c r="AP64" s="427">
        <v>0</v>
      </c>
      <c r="AQ64" s="427">
        <v>0</v>
      </c>
      <c r="AR64" s="427">
        <v>877</v>
      </c>
      <c r="AS64" s="427">
        <v>0</v>
      </c>
      <c r="AT64" s="427">
        <v>0</v>
      </c>
      <c r="AU64" s="427">
        <v>0</v>
      </c>
      <c r="AV64" s="427">
        <v>0</v>
      </c>
      <c r="AW64" s="427">
        <v>0</v>
      </c>
      <c r="AX64" s="427">
        <v>0</v>
      </c>
      <c r="AY64" s="427">
        <v>227162</v>
      </c>
      <c r="AZ64" s="427">
        <v>0</v>
      </c>
      <c r="BA64" s="427">
        <v>35</v>
      </c>
      <c r="BB64" s="427">
        <v>136</v>
      </c>
      <c r="BC64" s="427">
        <v>0</v>
      </c>
      <c r="BD64" s="427">
        <v>0</v>
      </c>
      <c r="BE64" s="427">
        <v>10053</v>
      </c>
      <c r="BF64" s="427">
        <v>25617</v>
      </c>
      <c r="BG64" s="427">
        <v>0</v>
      </c>
      <c r="BH64" s="427">
        <v>0</v>
      </c>
      <c r="BI64" s="427">
        <v>0</v>
      </c>
      <c r="BJ64" s="427">
        <v>6594</v>
      </c>
      <c r="BK64" s="427">
        <v>0</v>
      </c>
      <c r="BL64" s="427">
        <v>6238</v>
      </c>
      <c r="BM64" s="427">
        <v>0</v>
      </c>
      <c r="BN64" s="427">
        <v>79793</v>
      </c>
      <c r="BO64" s="427">
        <v>0</v>
      </c>
      <c r="BP64" s="427">
        <v>0</v>
      </c>
      <c r="BQ64" s="427">
        <v>0</v>
      </c>
      <c r="BR64" s="427">
        <v>0</v>
      </c>
      <c r="BS64" s="427">
        <v>0</v>
      </c>
      <c r="BT64" s="427">
        <v>0</v>
      </c>
      <c r="BU64" s="427">
        <v>0</v>
      </c>
      <c r="BV64" s="427">
        <v>7632</v>
      </c>
      <c r="BW64" s="427">
        <v>0</v>
      </c>
      <c r="BX64" s="427">
        <v>4913</v>
      </c>
      <c r="BY64" s="427">
        <v>1762</v>
      </c>
      <c r="BZ64" s="427">
        <v>0</v>
      </c>
      <c r="CA64" s="427">
        <v>0</v>
      </c>
      <c r="CB64" s="427">
        <v>897</v>
      </c>
      <c r="CC64" s="427">
        <v>0</v>
      </c>
      <c r="CD64" s="297" t="s">
        <v>221</v>
      </c>
      <c r="CE64" s="292">
        <v>2315694</v>
      </c>
      <c r="CF64" s="247"/>
    </row>
    <row r="65" spans="1:84" ht="12.65" customHeight="1">
      <c r="A65" s="286" t="s">
        <v>238</v>
      </c>
      <c r="B65" s="287"/>
      <c r="C65" s="301">
        <v>0</v>
      </c>
      <c r="D65" s="301">
        <v>0</v>
      </c>
      <c r="E65" s="427">
        <v>146</v>
      </c>
      <c r="F65" s="427">
        <v>0</v>
      </c>
      <c r="G65" s="427">
        <v>0</v>
      </c>
      <c r="H65" s="427">
        <v>0</v>
      </c>
      <c r="I65" s="442">
        <v>597</v>
      </c>
      <c r="J65" s="427">
        <v>0</v>
      </c>
      <c r="K65" s="442">
        <v>0</v>
      </c>
      <c r="L65" s="442">
        <v>4552</v>
      </c>
      <c r="M65" s="433">
        <v>0</v>
      </c>
      <c r="N65" s="433">
        <v>0</v>
      </c>
      <c r="O65" s="427">
        <v>0</v>
      </c>
      <c r="P65" s="427">
        <v>3371</v>
      </c>
      <c r="Q65" s="427">
        <v>522</v>
      </c>
      <c r="R65" s="427">
        <v>0</v>
      </c>
      <c r="S65" s="427">
        <v>0</v>
      </c>
      <c r="T65" s="427">
        <v>0</v>
      </c>
      <c r="U65" s="427">
        <v>597</v>
      </c>
      <c r="V65" s="427">
        <v>0</v>
      </c>
      <c r="W65" s="427">
        <v>0</v>
      </c>
      <c r="X65" s="427">
        <v>0</v>
      </c>
      <c r="Y65" s="427">
        <v>1055</v>
      </c>
      <c r="Z65" s="427">
        <v>0</v>
      </c>
      <c r="AA65" s="427">
        <v>0</v>
      </c>
      <c r="AB65" s="427">
        <v>0</v>
      </c>
      <c r="AC65" s="427">
        <v>0</v>
      </c>
      <c r="AD65" s="427">
        <v>0</v>
      </c>
      <c r="AE65" s="427">
        <v>1246</v>
      </c>
      <c r="AF65" s="427">
        <v>0</v>
      </c>
      <c r="AG65" s="427">
        <v>1339</v>
      </c>
      <c r="AH65" s="427">
        <v>10853</v>
      </c>
      <c r="AI65" s="427">
        <v>0</v>
      </c>
      <c r="AJ65" s="427">
        <v>28533</v>
      </c>
      <c r="AK65" s="427">
        <v>0</v>
      </c>
      <c r="AL65" s="427">
        <v>0</v>
      </c>
      <c r="AM65" s="427">
        <v>0</v>
      </c>
      <c r="AN65" s="427">
        <v>0</v>
      </c>
      <c r="AO65" s="427">
        <v>0</v>
      </c>
      <c r="AP65" s="427">
        <v>0</v>
      </c>
      <c r="AQ65" s="427">
        <v>0</v>
      </c>
      <c r="AR65" s="427">
        <v>0</v>
      </c>
      <c r="AS65" s="427">
        <v>0</v>
      </c>
      <c r="AT65" s="427">
        <v>0</v>
      </c>
      <c r="AU65" s="427">
        <v>0</v>
      </c>
      <c r="AV65" s="427">
        <v>0</v>
      </c>
      <c r="AW65" s="427">
        <v>0</v>
      </c>
      <c r="AX65" s="427">
        <v>0</v>
      </c>
      <c r="AY65" s="427">
        <v>0</v>
      </c>
      <c r="AZ65" s="427">
        <v>0</v>
      </c>
      <c r="BA65" s="427">
        <v>0</v>
      </c>
      <c r="BB65" s="427">
        <v>0</v>
      </c>
      <c r="BC65" s="427">
        <v>0</v>
      </c>
      <c r="BD65" s="427">
        <v>0</v>
      </c>
      <c r="BE65" s="427">
        <v>110400</v>
      </c>
      <c r="BF65" s="427">
        <v>789</v>
      </c>
      <c r="BG65" s="427">
        <v>0</v>
      </c>
      <c r="BH65" s="427">
        <v>0</v>
      </c>
      <c r="BI65" s="427">
        <v>0</v>
      </c>
      <c r="BJ65" s="427">
        <v>2226</v>
      </c>
      <c r="BK65" s="427">
        <v>0</v>
      </c>
      <c r="BL65" s="427">
        <v>557</v>
      </c>
      <c r="BM65" s="427">
        <v>0</v>
      </c>
      <c r="BN65" s="427">
        <v>62858</v>
      </c>
      <c r="BO65" s="427">
        <v>0</v>
      </c>
      <c r="BP65" s="427">
        <v>0</v>
      </c>
      <c r="BQ65" s="427">
        <v>0</v>
      </c>
      <c r="BR65" s="427">
        <v>0</v>
      </c>
      <c r="BS65" s="427">
        <v>0</v>
      </c>
      <c r="BT65" s="427">
        <v>0</v>
      </c>
      <c r="BU65" s="427">
        <v>0</v>
      </c>
      <c r="BV65" s="427">
        <v>893</v>
      </c>
      <c r="BW65" s="427">
        <v>0</v>
      </c>
      <c r="BX65" s="427">
        <v>0</v>
      </c>
      <c r="BY65" s="427">
        <v>488</v>
      </c>
      <c r="BZ65" s="427">
        <v>0</v>
      </c>
      <c r="CA65" s="427">
        <v>0</v>
      </c>
      <c r="CB65" s="427">
        <v>109</v>
      </c>
      <c r="CC65" s="427">
        <v>0</v>
      </c>
      <c r="CD65" s="297" t="s">
        <v>221</v>
      </c>
      <c r="CE65" s="292">
        <v>231131</v>
      </c>
      <c r="CF65" s="247"/>
    </row>
    <row r="66" spans="1:84" ht="12.65" customHeight="1">
      <c r="A66" s="286" t="s">
        <v>239</v>
      </c>
      <c r="B66" s="287"/>
      <c r="C66" s="301">
        <v>0</v>
      </c>
      <c r="D66" s="301">
        <v>0</v>
      </c>
      <c r="E66" s="427">
        <v>5119</v>
      </c>
      <c r="F66" s="427">
        <v>0</v>
      </c>
      <c r="G66" s="427">
        <v>0</v>
      </c>
      <c r="H66" s="427">
        <v>0</v>
      </c>
      <c r="I66" s="427">
        <v>1148</v>
      </c>
      <c r="J66" s="427">
        <v>0</v>
      </c>
      <c r="K66" s="442">
        <v>0</v>
      </c>
      <c r="L66" s="442">
        <v>14121</v>
      </c>
      <c r="M66" s="433">
        <v>0</v>
      </c>
      <c r="N66" s="433">
        <v>0</v>
      </c>
      <c r="O66" s="427">
        <v>50582</v>
      </c>
      <c r="P66" s="427">
        <v>5707</v>
      </c>
      <c r="Q66" s="427">
        <v>0</v>
      </c>
      <c r="R66" s="427">
        <v>64158</v>
      </c>
      <c r="S66" s="427">
        <v>50</v>
      </c>
      <c r="T66" s="427">
        <v>0</v>
      </c>
      <c r="U66" s="427">
        <v>183195</v>
      </c>
      <c r="V66" s="427">
        <v>0</v>
      </c>
      <c r="W66" s="427">
        <v>0</v>
      </c>
      <c r="X66" s="427">
        <v>0</v>
      </c>
      <c r="Y66" s="427">
        <v>173242</v>
      </c>
      <c r="Z66" s="427">
        <v>0</v>
      </c>
      <c r="AA66" s="427">
        <v>0</v>
      </c>
      <c r="AB66" s="427">
        <v>125713</v>
      </c>
      <c r="AC66" s="427">
        <v>0</v>
      </c>
      <c r="AD66" s="427">
        <v>0</v>
      </c>
      <c r="AE66" s="427">
        <v>11</v>
      </c>
      <c r="AF66" s="427">
        <v>0</v>
      </c>
      <c r="AG66" s="427">
        <v>16939</v>
      </c>
      <c r="AH66" s="427">
        <v>95586</v>
      </c>
      <c r="AI66" s="427">
        <v>0</v>
      </c>
      <c r="AJ66" s="427">
        <v>356536</v>
      </c>
      <c r="AK66" s="427">
        <v>0</v>
      </c>
      <c r="AL66" s="427">
        <v>0</v>
      </c>
      <c r="AM66" s="427">
        <v>0</v>
      </c>
      <c r="AN66" s="427">
        <v>0</v>
      </c>
      <c r="AO66" s="427">
        <v>0</v>
      </c>
      <c r="AP66" s="427">
        <v>0</v>
      </c>
      <c r="AQ66" s="427">
        <v>0</v>
      </c>
      <c r="AR66" s="427">
        <v>0</v>
      </c>
      <c r="AS66" s="427">
        <v>0</v>
      </c>
      <c r="AT66" s="427">
        <v>0</v>
      </c>
      <c r="AU66" s="427">
        <v>0</v>
      </c>
      <c r="AV66" s="427">
        <v>0</v>
      </c>
      <c r="AW66" s="427">
        <v>0</v>
      </c>
      <c r="AX66" s="427">
        <v>0</v>
      </c>
      <c r="AY66" s="427">
        <v>5815</v>
      </c>
      <c r="AZ66" s="427">
        <v>0</v>
      </c>
      <c r="BA66" s="427">
        <v>99929</v>
      </c>
      <c r="BB66" s="427">
        <v>0</v>
      </c>
      <c r="BC66" s="427">
        <v>0</v>
      </c>
      <c r="BD66" s="427">
        <v>0</v>
      </c>
      <c r="BE66" s="427">
        <v>23588</v>
      </c>
      <c r="BF66" s="427">
        <v>5</v>
      </c>
      <c r="BG66" s="427">
        <v>0</v>
      </c>
      <c r="BH66" s="427">
        <v>0</v>
      </c>
      <c r="BI66" s="427">
        <v>0</v>
      </c>
      <c r="BJ66" s="427">
        <v>95731</v>
      </c>
      <c r="BK66" s="427">
        <v>0</v>
      </c>
      <c r="BL66" s="427">
        <v>8250</v>
      </c>
      <c r="BM66" s="427">
        <v>0</v>
      </c>
      <c r="BN66" s="427">
        <v>301435</v>
      </c>
      <c r="BO66" s="427">
        <v>0</v>
      </c>
      <c r="BP66" s="427">
        <v>0</v>
      </c>
      <c r="BQ66" s="427">
        <v>0</v>
      </c>
      <c r="BR66" s="427">
        <v>0</v>
      </c>
      <c r="BS66" s="427">
        <v>0</v>
      </c>
      <c r="BT66" s="427">
        <v>0</v>
      </c>
      <c r="BU66" s="427">
        <v>0</v>
      </c>
      <c r="BV66" s="427">
        <v>215036</v>
      </c>
      <c r="BW66" s="427">
        <v>0</v>
      </c>
      <c r="BX66" s="427">
        <v>20010</v>
      </c>
      <c r="BY66" s="427">
        <v>0</v>
      </c>
      <c r="BZ66" s="427">
        <v>0</v>
      </c>
      <c r="CA66" s="427">
        <v>0</v>
      </c>
      <c r="CB66" s="427">
        <v>2404</v>
      </c>
      <c r="CC66" s="427">
        <v>0</v>
      </c>
      <c r="CD66" s="297" t="s">
        <v>221</v>
      </c>
      <c r="CE66" s="292">
        <v>1864310</v>
      </c>
      <c r="CF66" s="247"/>
    </row>
    <row r="67" spans="1:84" ht="12.65" customHeight="1">
      <c r="A67" s="286" t="s">
        <v>6</v>
      </c>
      <c r="B67" s="287"/>
      <c r="C67" s="292">
        <v>0</v>
      </c>
      <c r="D67" s="292">
        <v>0</v>
      </c>
      <c r="E67" s="292">
        <v>0</v>
      </c>
      <c r="F67" s="292">
        <v>0</v>
      </c>
      <c r="G67" s="292">
        <v>0</v>
      </c>
      <c r="H67" s="292">
        <v>0</v>
      </c>
      <c r="I67" s="292">
        <v>8444</v>
      </c>
      <c r="J67" s="292">
        <v>532</v>
      </c>
      <c r="K67" s="292">
        <v>0</v>
      </c>
      <c r="L67" s="292">
        <v>0</v>
      </c>
      <c r="M67" s="292">
        <v>0</v>
      </c>
      <c r="N67" s="292">
        <v>0</v>
      </c>
      <c r="O67" s="292">
        <v>68835</v>
      </c>
      <c r="P67" s="292">
        <v>160749</v>
      </c>
      <c r="Q67" s="292">
        <v>4747</v>
      </c>
      <c r="R67" s="292">
        <v>23533</v>
      </c>
      <c r="S67" s="292">
        <v>15783</v>
      </c>
      <c r="T67" s="292">
        <v>0</v>
      </c>
      <c r="U67" s="292">
        <v>24422</v>
      </c>
      <c r="V67" s="292">
        <v>0</v>
      </c>
      <c r="W67" s="292">
        <v>0</v>
      </c>
      <c r="X67" s="292">
        <v>0</v>
      </c>
      <c r="Y67" s="292">
        <v>149739</v>
      </c>
      <c r="Z67" s="292">
        <v>0</v>
      </c>
      <c r="AA67" s="292">
        <v>0</v>
      </c>
      <c r="AB67" s="292">
        <v>5352</v>
      </c>
      <c r="AC67" s="292">
        <v>1287</v>
      </c>
      <c r="AD67" s="292">
        <v>0</v>
      </c>
      <c r="AE67" s="292">
        <v>9835</v>
      </c>
      <c r="AF67" s="292">
        <v>0</v>
      </c>
      <c r="AG67" s="292">
        <v>32321</v>
      </c>
      <c r="AH67" s="292">
        <v>36648</v>
      </c>
      <c r="AI67" s="292">
        <v>0</v>
      </c>
      <c r="AJ67" s="292">
        <v>46477</v>
      </c>
      <c r="AK67" s="292">
        <v>0</v>
      </c>
      <c r="AL67" s="292">
        <v>0</v>
      </c>
      <c r="AM67" s="292">
        <v>0</v>
      </c>
      <c r="AN67" s="292">
        <v>0</v>
      </c>
      <c r="AO67" s="292">
        <v>0</v>
      </c>
      <c r="AP67" s="292">
        <v>0</v>
      </c>
      <c r="AQ67" s="292"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1250</v>
      </c>
      <c r="AW67" s="292">
        <v>0</v>
      </c>
      <c r="AX67" s="292">
        <v>0</v>
      </c>
      <c r="AY67" s="292">
        <v>11412</v>
      </c>
      <c r="AZ67" s="292">
        <v>8494</v>
      </c>
      <c r="BA67" s="292">
        <v>1008</v>
      </c>
      <c r="BB67" s="292">
        <v>648</v>
      </c>
      <c r="BC67" s="292">
        <v>0</v>
      </c>
      <c r="BD67" s="292">
        <v>0</v>
      </c>
      <c r="BE67" s="292">
        <v>22726</v>
      </c>
      <c r="BF67" s="292">
        <v>2942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v>0</v>
      </c>
      <c r="BN67" s="292">
        <v>133409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8324</v>
      </c>
      <c r="BW67" s="292">
        <v>0</v>
      </c>
      <c r="BX67" s="292">
        <v>0</v>
      </c>
      <c r="BY67" s="292">
        <v>2007</v>
      </c>
      <c r="BZ67" s="292">
        <v>0</v>
      </c>
      <c r="CA67" s="292">
        <v>0</v>
      </c>
      <c r="CB67" s="292">
        <v>0</v>
      </c>
      <c r="CC67" s="292">
        <v>99909</v>
      </c>
      <c r="CD67" s="297" t="s">
        <v>221</v>
      </c>
      <c r="CE67" s="292">
        <v>880833</v>
      </c>
      <c r="CF67" s="247"/>
    </row>
    <row r="68" spans="1:84" ht="12.65" customHeight="1">
      <c r="A68" s="286" t="s">
        <v>240</v>
      </c>
      <c r="B68" s="287"/>
      <c r="C68" s="301">
        <v>0</v>
      </c>
      <c r="D68" s="301">
        <v>0</v>
      </c>
      <c r="E68" s="427">
        <v>8718</v>
      </c>
      <c r="F68" s="427">
        <v>0</v>
      </c>
      <c r="G68" s="427">
        <v>0</v>
      </c>
      <c r="H68" s="427">
        <v>0</v>
      </c>
      <c r="I68" s="427">
        <v>2786</v>
      </c>
      <c r="J68" s="427">
        <v>0</v>
      </c>
      <c r="K68" s="442">
        <v>0</v>
      </c>
      <c r="L68" s="442">
        <v>30160</v>
      </c>
      <c r="M68" s="433">
        <v>0</v>
      </c>
      <c r="N68" s="433">
        <v>0</v>
      </c>
      <c r="O68" s="427">
        <v>4596</v>
      </c>
      <c r="P68" s="427">
        <v>8860</v>
      </c>
      <c r="Q68" s="427">
        <v>0</v>
      </c>
      <c r="R68" s="427">
        <v>168</v>
      </c>
      <c r="S68" s="427">
        <v>538</v>
      </c>
      <c r="T68" s="427">
        <v>0</v>
      </c>
      <c r="U68" s="427">
        <v>1200</v>
      </c>
      <c r="V68" s="427">
        <v>0</v>
      </c>
      <c r="W68" s="427">
        <v>0</v>
      </c>
      <c r="X68" s="427">
        <v>0</v>
      </c>
      <c r="Y68" s="427">
        <v>1047</v>
      </c>
      <c r="Z68" s="427">
        <v>0</v>
      </c>
      <c r="AA68" s="427">
        <v>0</v>
      </c>
      <c r="AB68" s="427">
        <v>14122</v>
      </c>
      <c r="AC68" s="427">
        <v>4554</v>
      </c>
      <c r="AD68" s="427">
        <v>0</v>
      </c>
      <c r="AE68" s="427">
        <v>1263</v>
      </c>
      <c r="AF68" s="427">
        <v>0</v>
      </c>
      <c r="AG68" s="427">
        <v>14045</v>
      </c>
      <c r="AH68" s="427">
        <v>4453</v>
      </c>
      <c r="AI68" s="427">
        <v>0</v>
      </c>
      <c r="AJ68" s="427">
        <v>205772</v>
      </c>
      <c r="AK68" s="427">
        <v>0</v>
      </c>
      <c r="AL68" s="427">
        <v>0</v>
      </c>
      <c r="AM68" s="427">
        <v>0</v>
      </c>
      <c r="AN68" s="427">
        <v>0</v>
      </c>
      <c r="AO68" s="427">
        <v>0</v>
      </c>
      <c r="AP68" s="427">
        <v>0</v>
      </c>
      <c r="AQ68" s="427">
        <v>0</v>
      </c>
      <c r="AR68" s="427">
        <v>0</v>
      </c>
      <c r="AS68" s="427">
        <v>0</v>
      </c>
      <c r="AT68" s="427">
        <v>0</v>
      </c>
      <c r="AU68" s="427">
        <v>0</v>
      </c>
      <c r="AV68" s="427">
        <v>0</v>
      </c>
      <c r="AW68" s="427">
        <v>0</v>
      </c>
      <c r="AX68" s="427">
        <v>0</v>
      </c>
      <c r="AY68" s="427">
        <v>1047</v>
      </c>
      <c r="AZ68" s="427">
        <v>0</v>
      </c>
      <c r="BA68" s="427">
        <v>0</v>
      </c>
      <c r="BB68" s="427">
        <v>605</v>
      </c>
      <c r="BC68" s="427">
        <v>0</v>
      </c>
      <c r="BD68" s="427">
        <v>0</v>
      </c>
      <c r="BE68" s="427">
        <v>109</v>
      </c>
      <c r="BF68" s="427">
        <v>0</v>
      </c>
      <c r="BG68" s="427">
        <v>0</v>
      </c>
      <c r="BH68" s="427">
        <v>0</v>
      </c>
      <c r="BI68" s="427">
        <v>0</v>
      </c>
      <c r="BJ68" s="427">
        <v>36591</v>
      </c>
      <c r="BK68" s="427">
        <v>0</v>
      </c>
      <c r="BL68" s="427">
        <v>6770</v>
      </c>
      <c r="BM68" s="427">
        <v>0</v>
      </c>
      <c r="BN68" s="427">
        <v>42307</v>
      </c>
      <c r="BO68" s="427">
        <v>0</v>
      </c>
      <c r="BP68" s="427">
        <v>0</v>
      </c>
      <c r="BQ68" s="427">
        <v>0</v>
      </c>
      <c r="BR68" s="427">
        <v>0</v>
      </c>
      <c r="BS68" s="427">
        <v>0</v>
      </c>
      <c r="BT68" s="427">
        <v>0</v>
      </c>
      <c r="BU68" s="427">
        <v>0</v>
      </c>
      <c r="BV68" s="427">
        <v>9501</v>
      </c>
      <c r="BW68" s="427">
        <v>0</v>
      </c>
      <c r="BX68" s="427">
        <v>0</v>
      </c>
      <c r="BY68" s="427">
        <v>1047</v>
      </c>
      <c r="BZ68" s="427">
        <v>0</v>
      </c>
      <c r="CA68" s="427">
        <v>0</v>
      </c>
      <c r="CB68" s="427">
        <v>0</v>
      </c>
      <c r="CC68" s="427">
        <v>0</v>
      </c>
      <c r="CD68" s="432" t="s">
        <v>221</v>
      </c>
      <c r="CE68" s="292">
        <v>400259</v>
      </c>
      <c r="CF68" s="247"/>
    </row>
    <row r="69" spans="1:84" ht="12.65" customHeight="1">
      <c r="A69" s="283" t="s">
        <v>241</v>
      </c>
      <c r="B69" s="174"/>
      <c r="C69" s="440">
        <v>0</v>
      </c>
      <c r="D69" s="440">
        <v>0</v>
      </c>
      <c r="E69" s="442">
        <v>32657</v>
      </c>
      <c r="F69" s="442">
        <v>0</v>
      </c>
      <c r="G69" s="427">
        <v>0</v>
      </c>
      <c r="H69" s="427">
        <v>0</v>
      </c>
      <c r="I69" s="442">
        <v>4860</v>
      </c>
      <c r="J69" s="442">
        <v>0</v>
      </c>
      <c r="K69" s="442">
        <v>0</v>
      </c>
      <c r="L69" s="442">
        <v>71945</v>
      </c>
      <c r="M69" s="433">
        <v>0</v>
      </c>
      <c r="N69" s="433">
        <v>0</v>
      </c>
      <c r="O69" s="427">
        <v>37175</v>
      </c>
      <c r="P69" s="427">
        <v>101642</v>
      </c>
      <c r="Q69" s="427">
        <v>280</v>
      </c>
      <c r="R69" s="427">
        <v>13879</v>
      </c>
      <c r="S69" s="427">
        <v>17852</v>
      </c>
      <c r="T69" s="427">
        <v>0</v>
      </c>
      <c r="U69" s="427">
        <v>48207</v>
      </c>
      <c r="V69" s="427">
        <v>0</v>
      </c>
      <c r="W69" s="427">
        <v>0</v>
      </c>
      <c r="X69" s="427">
        <v>0</v>
      </c>
      <c r="Y69" s="427">
        <v>198449</v>
      </c>
      <c r="Z69" s="427">
        <v>0</v>
      </c>
      <c r="AA69" s="427">
        <v>0</v>
      </c>
      <c r="AB69" s="427">
        <v>15012</v>
      </c>
      <c r="AC69" s="427">
        <v>2109</v>
      </c>
      <c r="AD69" s="427">
        <v>0</v>
      </c>
      <c r="AE69" s="427">
        <v>7981</v>
      </c>
      <c r="AF69" s="427">
        <v>0</v>
      </c>
      <c r="AG69" s="427">
        <v>73670</v>
      </c>
      <c r="AH69" s="427">
        <v>49831</v>
      </c>
      <c r="AI69" s="427">
        <v>0</v>
      </c>
      <c r="AJ69" s="427">
        <v>121158</v>
      </c>
      <c r="AK69" s="427">
        <v>258</v>
      </c>
      <c r="AL69" s="427">
        <v>0</v>
      </c>
      <c r="AM69" s="427">
        <v>0</v>
      </c>
      <c r="AN69" s="427">
        <v>0</v>
      </c>
      <c r="AO69" s="427">
        <v>0</v>
      </c>
      <c r="AP69" s="427">
        <v>0</v>
      </c>
      <c r="AQ69" s="427">
        <v>0</v>
      </c>
      <c r="AR69" s="427">
        <v>0</v>
      </c>
      <c r="AS69" s="427">
        <v>0</v>
      </c>
      <c r="AT69" s="427">
        <v>0</v>
      </c>
      <c r="AU69" s="427">
        <v>0</v>
      </c>
      <c r="AV69" s="427">
        <v>0</v>
      </c>
      <c r="AW69" s="427">
        <v>0</v>
      </c>
      <c r="AX69" s="427">
        <v>0</v>
      </c>
      <c r="AY69" s="427">
        <v>4431</v>
      </c>
      <c r="AZ69" s="427">
        <v>0</v>
      </c>
      <c r="BA69" s="427">
        <v>0</v>
      </c>
      <c r="BB69" s="427">
        <v>0</v>
      </c>
      <c r="BC69" s="427">
        <v>0</v>
      </c>
      <c r="BD69" s="427">
        <v>0</v>
      </c>
      <c r="BE69" s="427">
        <v>18991</v>
      </c>
      <c r="BF69" s="427">
        <v>1376</v>
      </c>
      <c r="BG69" s="427">
        <v>0</v>
      </c>
      <c r="BH69" s="427">
        <v>0</v>
      </c>
      <c r="BI69" s="427">
        <v>0</v>
      </c>
      <c r="BJ69" s="427">
        <v>22470</v>
      </c>
      <c r="BK69" s="427">
        <v>0</v>
      </c>
      <c r="BL69" s="427">
        <v>10120</v>
      </c>
      <c r="BM69" s="427">
        <v>0</v>
      </c>
      <c r="BN69" s="427">
        <v>324428</v>
      </c>
      <c r="BO69" s="427">
        <v>0</v>
      </c>
      <c r="BP69" s="427">
        <v>0</v>
      </c>
      <c r="BQ69" s="427">
        <v>0</v>
      </c>
      <c r="BR69" s="427">
        <v>0</v>
      </c>
      <c r="BS69" s="427">
        <v>0</v>
      </c>
      <c r="BT69" s="427">
        <v>0</v>
      </c>
      <c r="BU69" s="427">
        <v>0</v>
      </c>
      <c r="BV69" s="427">
        <v>43360</v>
      </c>
      <c r="BW69" s="427">
        <v>0</v>
      </c>
      <c r="BX69" s="427">
        <v>6715</v>
      </c>
      <c r="BY69" s="427">
        <v>33127</v>
      </c>
      <c r="BZ69" s="427">
        <v>0</v>
      </c>
      <c r="CA69" s="427">
        <v>0</v>
      </c>
      <c r="CB69" s="427">
        <v>47160</v>
      </c>
      <c r="CC69" s="427">
        <v>0</v>
      </c>
      <c r="CD69" s="427">
        <v>1243420</v>
      </c>
      <c r="CE69" s="192">
        <v>2552563</v>
      </c>
      <c r="CF69" s="247"/>
    </row>
    <row r="70" spans="1:84" ht="12.65" customHeight="1">
      <c r="A70" s="305" t="s">
        <v>242</v>
      </c>
      <c r="B70" s="309"/>
      <c r="C70" s="337">
        <v>0</v>
      </c>
      <c r="D70" s="337">
        <v>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0</v>
      </c>
      <c r="W70" s="427">
        <v>0</v>
      </c>
      <c r="X70" s="427">
        <v>0</v>
      </c>
      <c r="Y70" s="427">
        <v>0</v>
      </c>
      <c r="Z70" s="427">
        <v>0</v>
      </c>
      <c r="AA70" s="427">
        <v>0</v>
      </c>
      <c r="AB70" s="427">
        <v>582340</v>
      </c>
      <c r="AC70" s="427">
        <v>0</v>
      </c>
      <c r="AD70" s="427">
        <v>0</v>
      </c>
      <c r="AE70" s="427">
        <v>0</v>
      </c>
      <c r="AF70" s="427">
        <v>0</v>
      </c>
      <c r="AG70" s="427">
        <v>0</v>
      </c>
      <c r="AH70" s="427">
        <v>61662</v>
      </c>
      <c r="AI70" s="427">
        <v>0</v>
      </c>
      <c r="AJ70" s="427">
        <v>0</v>
      </c>
      <c r="AK70" s="427">
        <v>0</v>
      </c>
      <c r="AL70" s="427">
        <v>0</v>
      </c>
      <c r="AM70" s="427">
        <v>0</v>
      </c>
      <c r="AN70" s="427">
        <v>0</v>
      </c>
      <c r="AO70" s="427">
        <v>0</v>
      </c>
      <c r="AP70" s="427">
        <v>0</v>
      </c>
      <c r="AQ70" s="427">
        <v>0</v>
      </c>
      <c r="AR70" s="427">
        <v>0</v>
      </c>
      <c r="AS70" s="427">
        <v>0</v>
      </c>
      <c r="AT70" s="427">
        <v>0</v>
      </c>
      <c r="AU70" s="427">
        <v>0</v>
      </c>
      <c r="AV70" s="427">
        <v>0</v>
      </c>
      <c r="AW70" s="427">
        <v>0</v>
      </c>
      <c r="AX70" s="427">
        <v>0</v>
      </c>
      <c r="AY70" s="427">
        <v>116770</v>
      </c>
      <c r="AZ70" s="427">
        <v>0</v>
      </c>
      <c r="BA70" s="427">
        <v>0</v>
      </c>
      <c r="BB70" s="427">
        <v>0</v>
      </c>
      <c r="BC70" s="427">
        <v>0</v>
      </c>
      <c r="BD70" s="427">
        <v>0</v>
      </c>
      <c r="BE70" s="427">
        <v>0</v>
      </c>
      <c r="BF70" s="427">
        <v>0</v>
      </c>
      <c r="BG70" s="427">
        <v>0</v>
      </c>
      <c r="BH70" s="427">
        <v>0</v>
      </c>
      <c r="BI70" s="427">
        <v>0</v>
      </c>
      <c r="BJ70" s="427">
        <v>0</v>
      </c>
      <c r="BK70" s="427">
        <v>0</v>
      </c>
      <c r="BL70" s="427">
        <v>0</v>
      </c>
      <c r="BM70" s="427">
        <v>0</v>
      </c>
      <c r="BN70" s="427">
        <v>5260</v>
      </c>
      <c r="BO70" s="427">
        <v>0</v>
      </c>
      <c r="BP70" s="427">
        <v>0</v>
      </c>
      <c r="BQ70" s="427">
        <v>0</v>
      </c>
      <c r="BR70" s="427">
        <v>0</v>
      </c>
      <c r="BS70" s="427">
        <v>0</v>
      </c>
      <c r="BT70" s="427">
        <v>0</v>
      </c>
      <c r="BU70" s="427">
        <v>0</v>
      </c>
      <c r="BV70" s="427">
        <v>6372</v>
      </c>
      <c r="BW70" s="427">
        <v>0</v>
      </c>
      <c r="BX70" s="427">
        <v>0</v>
      </c>
      <c r="BY70" s="427">
        <v>0</v>
      </c>
      <c r="BZ70" s="427">
        <v>0</v>
      </c>
      <c r="CA70" s="427">
        <v>0</v>
      </c>
      <c r="CB70" s="427">
        <v>0</v>
      </c>
      <c r="CC70" s="427">
        <v>0</v>
      </c>
      <c r="CD70" s="427">
        <v>0</v>
      </c>
      <c r="CE70" s="322">
        <v>772404</v>
      </c>
      <c r="CF70" s="330"/>
    </row>
    <row r="71" spans="1:84" ht="12.65" customHeight="1">
      <c r="A71" s="305" t="s">
        <v>243</v>
      </c>
      <c r="B71" s="309"/>
      <c r="C71" s="337">
        <v>0</v>
      </c>
      <c r="D71" s="337">
        <v>0</v>
      </c>
      <c r="E71" s="337">
        <v>977011</v>
      </c>
      <c r="F71" s="337">
        <v>0</v>
      </c>
      <c r="G71" s="337">
        <v>0</v>
      </c>
      <c r="H71" s="337">
        <v>0</v>
      </c>
      <c r="I71" s="337">
        <v>235232</v>
      </c>
      <c r="J71" s="337">
        <v>10914</v>
      </c>
      <c r="K71" s="337">
        <v>0</v>
      </c>
      <c r="L71" s="337">
        <v>2751216</v>
      </c>
      <c r="M71" s="337">
        <v>0</v>
      </c>
      <c r="N71" s="337">
        <v>0</v>
      </c>
      <c r="O71" s="337">
        <v>596087</v>
      </c>
      <c r="P71" s="337">
        <v>956944</v>
      </c>
      <c r="Q71" s="337">
        <v>284125</v>
      </c>
      <c r="R71" s="337">
        <v>602097</v>
      </c>
      <c r="S71" s="337">
        <v>980561</v>
      </c>
      <c r="T71" s="337">
        <v>0</v>
      </c>
      <c r="U71" s="337">
        <v>1354606</v>
      </c>
      <c r="V71" s="337">
        <v>0</v>
      </c>
      <c r="W71" s="337">
        <v>0</v>
      </c>
      <c r="X71" s="337">
        <v>0</v>
      </c>
      <c r="Y71" s="337">
        <v>1540815</v>
      </c>
      <c r="Z71" s="337">
        <v>0</v>
      </c>
      <c r="AA71" s="337">
        <v>0</v>
      </c>
      <c r="AB71" s="337">
        <v>130017</v>
      </c>
      <c r="AC71" s="337">
        <v>109092</v>
      </c>
      <c r="AD71" s="337">
        <v>0</v>
      </c>
      <c r="AE71" s="337">
        <v>466309</v>
      </c>
      <c r="AF71" s="337">
        <v>0</v>
      </c>
      <c r="AG71" s="337">
        <v>2411021</v>
      </c>
      <c r="AH71" s="337">
        <v>713577</v>
      </c>
      <c r="AI71" s="337">
        <v>0</v>
      </c>
      <c r="AJ71" s="337">
        <v>5940211</v>
      </c>
      <c r="AK71" s="337">
        <v>121994</v>
      </c>
      <c r="AL71" s="337">
        <v>0</v>
      </c>
      <c r="AM71" s="337">
        <v>0</v>
      </c>
      <c r="AN71" s="337">
        <v>0</v>
      </c>
      <c r="AO71" s="337">
        <v>0</v>
      </c>
      <c r="AP71" s="337">
        <v>0</v>
      </c>
      <c r="AQ71" s="337">
        <v>0</v>
      </c>
      <c r="AR71" s="337">
        <v>-1784</v>
      </c>
      <c r="AS71" s="337">
        <v>0</v>
      </c>
      <c r="AT71" s="337">
        <v>0</v>
      </c>
      <c r="AU71" s="337">
        <v>0</v>
      </c>
      <c r="AV71" s="337">
        <v>1250</v>
      </c>
      <c r="AW71" s="337">
        <v>0</v>
      </c>
      <c r="AX71" s="337">
        <v>0</v>
      </c>
      <c r="AY71" s="337">
        <v>539418</v>
      </c>
      <c r="AZ71" s="337">
        <v>8494</v>
      </c>
      <c r="BA71" s="337">
        <v>119601</v>
      </c>
      <c r="BB71" s="337">
        <v>79144</v>
      </c>
      <c r="BC71" s="337">
        <v>0</v>
      </c>
      <c r="BD71" s="337">
        <v>0</v>
      </c>
      <c r="BE71" s="337">
        <v>437501</v>
      </c>
      <c r="BF71" s="337">
        <v>249466</v>
      </c>
      <c r="BG71" s="337">
        <v>0</v>
      </c>
      <c r="BH71" s="337">
        <v>0</v>
      </c>
      <c r="BI71" s="337">
        <v>0</v>
      </c>
      <c r="BJ71" s="337">
        <v>671519</v>
      </c>
      <c r="BK71" s="337">
        <v>0</v>
      </c>
      <c r="BL71" s="337">
        <v>424996</v>
      </c>
      <c r="BM71" s="337">
        <v>0</v>
      </c>
      <c r="BN71" s="337">
        <v>3578637</v>
      </c>
      <c r="BO71" s="337">
        <v>0</v>
      </c>
      <c r="BP71" s="337">
        <v>0</v>
      </c>
      <c r="BQ71" s="337">
        <v>0</v>
      </c>
      <c r="BR71" s="337">
        <v>0</v>
      </c>
      <c r="BS71" s="337">
        <v>0</v>
      </c>
      <c r="BT71" s="337">
        <v>0</v>
      </c>
      <c r="BU71" s="337">
        <v>0</v>
      </c>
      <c r="BV71" s="337">
        <v>499452</v>
      </c>
      <c r="BW71" s="337">
        <v>0</v>
      </c>
      <c r="BX71" s="337">
        <v>211366</v>
      </c>
      <c r="BY71" s="337">
        <v>178041</v>
      </c>
      <c r="BZ71" s="337">
        <v>0</v>
      </c>
      <c r="CA71" s="337">
        <v>0</v>
      </c>
      <c r="CB71" s="337">
        <v>118362</v>
      </c>
      <c r="CC71" s="337">
        <v>99909</v>
      </c>
      <c r="CD71" s="337">
        <v>1243420</v>
      </c>
      <c r="CE71" s="322">
        <v>28640621</v>
      </c>
      <c r="CF71" s="330"/>
    </row>
    <row r="72" spans="1:84" ht="12.65" customHeight="1">
      <c r="A72" s="305" t="s">
        <v>244</v>
      </c>
      <c r="B72" s="309"/>
      <c r="C72" s="432" t="s">
        <v>221</v>
      </c>
      <c r="D72" s="432" t="s">
        <v>221</v>
      </c>
      <c r="E72" s="432" t="s">
        <v>221</v>
      </c>
      <c r="F72" s="432" t="s">
        <v>221</v>
      </c>
      <c r="G72" s="432" t="s">
        <v>221</v>
      </c>
      <c r="H72" s="432" t="s">
        <v>221</v>
      </c>
      <c r="I72" s="432" t="s">
        <v>221</v>
      </c>
      <c r="J72" s="432" t="s">
        <v>221</v>
      </c>
      <c r="K72" s="439" t="s">
        <v>221</v>
      </c>
      <c r="L72" s="432" t="s">
        <v>221</v>
      </c>
      <c r="M72" s="432" t="s">
        <v>221</v>
      </c>
      <c r="N72" s="432" t="s">
        <v>221</v>
      </c>
      <c r="O72" s="432" t="s">
        <v>221</v>
      </c>
      <c r="P72" s="432" t="s">
        <v>221</v>
      </c>
      <c r="Q72" s="432" t="s">
        <v>221</v>
      </c>
      <c r="R72" s="432" t="s">
        <v>221</v>
      </c>
      <c r="S72" s="432" t="s">
        <v>221</v>
      </c>
      <c r="T72" s="432" t="s">
        <v>221</v>
      </c>
      <c r="U72" s="432" t="s">
        <v>221</v>
      </c>
      <c r="V72" s="432" t="s">
        <v>221</v>
      </c>
      <c r="W72" s="432" t="s">
        <v>221</v>
      </c>
      <c r="X72" s="432" t="s">
        <v>221</v>
      </c>
      <c r="Y72" s="432" t="s">
        <v>221</v>
      </c>
      <c r="Z72" s="432" t="s">
        <v>221</v>
      </c>
      <c r="AA72" s="432" t="s">
        <v>221</v>
      </c>
      <c r="AB72" s="432" t="s">
        <v>221</v>
      </c>
      <c r="AC72" s="432" t="s">
        <v>221</v>
      </c>
      <c r="AD72" s="432" t="s">
        <v>221</v>
      </c>
      <c r="AE72" s="432" t="s">
        <v>221</v>
      </c>
      <c r="AF72" s="432" t="s">
        <v>221</v>
      </c>
      <c r="AG72" s="432" t="s">
        <v>221</v>
      </c>
      <c r="AH72" s="432" t="s">
        <v>221</v>
      </c>
      <c r="AI72" s="432" t="s">
        <v>221</v>
      </c>
      <c r="AJ72" s="432" t="s">
        <v>221</v>
      </c>
      <c r="AK72" s="432" t="s">
        <v>221</v>
      </c>
      <c r="AL72" s="432" t="s">
        <v>221</v>
      </c>
      <c r="AM72" s="432" t="s">
        <v>221</v>
      </c>
      <c r="AN72" s="432" t="s">
        <v>221</v>
      </c>
      <c r="AO72" s="432" t="s">
        <v>221</v>
      </c>
      <c r="AP72" s="432" t="s">
        <v>221</v>
      </c>
      <c r="AQ72" s="432" t="s">
        <v>221</v>
      </c>
      <c r="AR72" s="432" t="s">
        <v>221</v>
      </c>
      <c r="AS72" s="432" t="s">
        <v>221</v>
      </c>
      <c r="AT72" s="432" t="s">
        <v>221</v>
      </c>
      <c r="AU72" s="432" t="s">
        <v>221</v>
      </c>
      <c r="AV72" s="432" t="s">
        <v>221</v>
      </c>
      <c r="AW72" s="432" t="s">
        <v>221</v>
      </c>
      <c r="AX72" s="432" t="s">
        <v>221</v>
      </c>
      <c r="AY72" s="432" t="s">
        <v>221</v>
      </c>
      <c r="AZ72" s="432" t="s">
        <v>221</v>
      </c>
      <c r="BA72" s="432" t="s">
        <v>221</v>
      </c>
      <c r="BB72" s="432" t="s">
        <v>221</v>
      </c>
      <c r="BC72" s="432" t="s">
        <v>221</v>
      </c>
      <c r="BD72" s="432" t="s">
        <v>221</v>
      </c>
      <c r="BE72" s="432" t="s">
        <v>221</v>
      </c>
      <c r="BF72" s="432" t="s">
        <v>221</v>
      </c>
      <c r="BG72" s="432" t="s">
        <v>221</v>
      </c>
      <c r="BH72" s="432" t="s">
        <v>221</v>
      </c>
      <c r="BI72" s="432" t="s">
        <v>221</v>
      </c>
      <c r="BJ72" s="432" t="s">
        <v>221</v>
      </c>
      <c r="BK72" s="432" t="s">
        <v>221</v>
      </c>
      <c r="BL72" s="432" t="s">
        <v>221</v>
      </c>
      <c r="BM72" s="432" t="s">
        <v>221</v>
      </c>
      <c r="BN72" s="432" t="s">
        <v>221</v>
      </c>
      <c r="BO72" s="432" t="s">
        <v>221</v>
      </c>
      <c r="BP72" s="432" t="s">
        <v>221</v>
      </c>
      <c r="BQ72" s="432" t="s">
        <v>221</v>
      </c>
      <c r="BR72" s="432" t="s">
        <v>221</v>
      </c>
      <c r="BS72" s="432" t="s">
        <v>221</v>
      </c>
      <c r="BT72" s="432" t="s">
        <v>221</v>
      </c>
      <c r="BU72" s="432" t="s">
        <v>221</v>
      </c>
      <c r="BV72" s="432" t="s">
        <v>221</v>
      </c>
      <c r="BW72" s="432" t="s">
        <v>221</v>
      </c>
      <c r="BX72" s="432" t="s">
        <v>221</v>
      </c>
      <c r="BY72" s="432" t="s">
        <v>221</v>
      </c>
      <c r="BZ72" s="432" t="s">
        <v>221</v>
      </c>
      <c r="CA72" s="432" t="s">
        <v>221</v>
      </c>
      <c r="CB72" s="432" t="s">
        <v>221</v>
      </c>
      <c r="CC72" s="432" t="s">
        <v>221</v>
      </c>
      <c r="CD72" s="432" t="s">
        <v>221</v>
      </c>
      <c r="CE72" s="434">
        <v>1770120</v>
      </c>
      <c r="CF72" s="330"/>
    </row>
    <row r="73" spans="1:84" ht="12.65" customHeight="1">
      <c r="A73" s="305" t="s">
        <v>245</v>
      </c>
      <c r="B73" s="309"/>
      <c r="C73" s="444">
        <v>0</v>
      </c>
      <c r="D73" s="444">
        <v>0</v>
      </c>
      <c r="E73" s="446">
        <v>1385869.0499999998</v>
      </c>
      <c r="F73" s="446">
        <v>0</v>
      </c>
      <c r="G73" s="446">
        <v>0</v>
      </c>
      <c r="H73" s="446">
        <v>0</v>
      </c>
      <c r="I73" s="446">
        <v>596033.32000000007</v>
      </c>
      <c r="J73" s="446">
        <v>203420</v>
      </c>
      <c r="K73" s="446">
        <v>0</v>
      </c>
      <c r="L73" s="446">
        <v>4216791</v>
      </c>
      <c r="M73" s="446">
        <v>0</v>
      </c>
      <c r="N73" s="446">
        <v>0</v>
      </c>
      <c r="O73" s="446">
        <v>552123</v>
      </c>
      <c r="P73" s="446">
        <v>297470.3</v>
      </c>
      <c r="Q73" s="446">
        <v>173198</v>
      </c>
      <c r="R73" s="446">
        <v>206682</v>
      </c>
      <c r="S73" s="446">
        <v>179050.28999999998</v>
      </c>
      <c r="T73" s="446">
        <v>0</v>
      </c>
      <c r="U73" s="446">
        <v>493063.9</v>
      </c>
      <c r="V73" s="446">
        <v>0</v>
      </c>
      <c r="W73" s="446">
        <v>0</v>
      </c>
      <c r="X73" s="446">
        <v>0</v>
      </c>
      <c r="Y73" s="446">
        <v>135100.56</v>
      </c>
      <c r="Z73" s="446">
        <v>0</v>
      </c>
      <c r="AA73" s="446">
        <v>0</v>
      </c>
      <c r="AB73" s="446">
        <v>1626093.68</v>
      </c>
      <c r="AC73" s="446">
        <v>414781</v>
      </c>
      <c r="AD73" s="446">
        <v>0</v>
      </c>
      <c r="AE73" s="446">
        <v>132889.09</v>
      </c>
      <c r="AF73" s="446">
        <v>0</v>
      </c>
      <c r="AG73" s="446">
        <v>50662.97</v>
      </c>
      <c r="AH73" s="446">
        <v>0</v>
      </c>
      <c r="AI73" s="446">
        <v>0</v>
      </c>
      <c r="AJ73" s="446">
        <v>236236.82</v>
      </c>
      <c r="AK73" s="446">
        <v>43968.2</v>
      </c>
      <c r="AL73" s="446">
        <v>0</v>
      </c>
      <c r="AM73" s="446">
        <v>0</v>
      </c>
      <c r="AN73" s="446">
        <v>0</v>
      </c>
      <c r="AO73" s="446">
        <v>0</v>
      </c>
      <c r="AP73" s="446">
        <v>0</v>
      </c>
      <c r="AQ73" s="446">
        <v>0</v>
      </c>
      <c r="AR73" s="446">
        <v>0</v>
      </c>
      <c r="AS73" s="446">
        <v>0</v>
      </c>
      <c r="AT73" s="446">
        <v>0</v>
      </c>
      <c r="AU73" s="446">
        <v>0</v>
      </c>
      <c r="AV73" s="446">
        <v>0</v>
      </c>
      <c r="AW73" s="432" t="s">
        <v>221</v>
      </c>
      <c r="AX73" s="432" t="s">
        <v>221</v>
      </c>
      <c r="AY73" s="432" t="s">
        <v>221</v>
      </c>
      <c r="AZ73" s="432" t="s">
        <v>221</v>
      </c>
      <c r="BA73" s="432" t="s">
        <v>221</v>
      </c>
      <c r="BB73" s="432" t="s">
        <v>221</v>
      </c>
      <c r="BC73" s="432" t="s">
        <v>221</v>
      </c>
      <c r="BD73" s="432" t="s">
        <v>221</v>
      </c>
      <c r="BE73" s="432" t="s">
        <v>221</v>
      </c>
      <c r="BF73" s="432" t="s">
        <v>221</v>
      </c>
      <c r="BG73" s="432" t="s">
        <v>221</v>
      </c>
      <c r="BH73" s="432" t="s">
        <v>221</v>
      </c>
      <c r="BI73" s="432" t="s">
        <v>221</v>
      </c>
      <c r="BJ73" s="432" t="s">
        <v>221</v>
      </c>
      <c r="BK73" s="432" t="s">
        <v>221</v>
      </c>
      <c r="BL73" s="432" t="s">
        <v>221</v>
      </c>
      <c r="BM73" s="432" t="s">
        <v>221</v>
      </c>
      <c r="BN73" s="432" t="s">
        <v>221</v>
      </c>
      <c r="BO73" s="432" t="s">
        <v>221</v>
      </c>
      <c r="BP73" s="432" t="s">
        <v>221</v>
      </c>
      <c r="BQ73" s="432" t="s">
        <v>221</v>
      </c>
      <c r="BR73" s="432" t="s">
        <v>221</v>
      </c>
      <c r="BS73" s="432" t="s">
        <v>221</v>
      </c>
      <c r="BT73" s="432" t="s">
        <v>221</v>
      </c>
      <c r="BU73" s="432" t="s">
        <v>221</v>
      </c>
      <c r="BV73" s="432" t="s">
        <v>221</v>
      </c>
      <c r="BW73" s="432" t="s">
        <v>221</v>
      </c>
      <c r="BX73" s="432" t="s">
        <v>221</v>
      </c>
      <c r="BY73" s="432" t="s">
        <v>221</v>
      </c>
      <c r="BZ73" s="432" t="s">
        <v>221</v>
      </c>
      <c r="CA73" s="432" t="s">
        <v>221</v>
      </c>
      <c r="CB73" s="432" t="s">
        <v>221</v>
      </c>
      <c r="CC73" s="432" t="s">
        <v>221</v>
      </c>
      <c r="CD73" s="432" t="s">
        <v>221</v>
      </c>
      <c r="CE73" s="431">
        <v>10943433.18</v>
      </c>
      <c r="CF73" s="330"/>
    </row>
    <row r="74" spans="1:84" ht="12.65" customHeight="1">
      <c r="A74" s="305" t="s">
        <v>246</v>
      </c>
      <c r="B74" s="309"/>
      <c r="C74" s="340">
        <v>0</v>
      </c>
      <c r="D74" s="340">
        <v>0</v>
      </c>
      <c r="E74" s="446">
        <v>3245138.5371000008</v>
      </c>
      <c r="F74" s="446">
        <v>0</v>
      </c>
      <c r="G74" s="446">
        <v>0</v>
      </c>
      <c r="H74" s="446">
        <v>0</v>
      </c>
      <c r="I74" s="446">
        <v>51993.11</v>
      </c>
      <c r="J74" s="446">
        <v>0</v>
      </c>
      <c r="K74" s="446">
        <v>0</v>
      </c>
      <c r="L74" s="446">
        <v>0</v>
      </c>
      <c r="M74" s="446">
        <v>0</v>
      </c>
      <c r="N74" s="446">
        <v>0</v>
      </c>
      <c r="O74" s="446">
        <v>69885.899999999994</v>
      </c>
      <c r="P74" s="446">
        <v>4143061.5209999997</v>
      </c>
      <c r="Q74" s="446">
        <v>455112</v>
      </c>
      <c r="R74" s="446">
        <v>1169674</v>
      </c>
      <c r="S74" s="446">
        <v>2690794.1199999996</v>
      </c>
      <c r="T74" s="446">
        <v>0</v>
      </c>
      <c r="U74" s="446">
        <v>3120654.0000000005</v>
      </c>
      <c r="V74" s="446">
        <v>0</v>
      </c>
      <c r="W74" s="446">
        <v>0</v>
      </c>
      <c r="X74" s="446">
        <v>0</v>
      </c>
      <c r="Y74" s="446">
        <v>5043147.2699999996</v>
      </c>
      <c r="Z74" s="446">
        <v>0</v>
      </c>
      <c r="AA74" s="446">
        <v>0</v>
      </c>
      <c r="AB74" s="446">
        <v>1403658.4200000002</v>
      </c>
      <c r="AC74" s="446">
        <v>293836</v>
      </c>
      <c r="AD74" s="446">
        <v>0</v>
      </c>
      <c r="AE74" s="446">
        <v>914066.41</v>
      </c>
      <c r="AF74" s="446">
        <v>0</v>
      </c>
      <c r="AG74" s="446">
        <v>8069179.1699999999</v>
      </c>
      <c r="AH74" s="446">
        <v>2066063.9400000002</v>
      </c>
      <c r="AI74" s="446">
        <v>0</v>
      </c>
      <c r="AJ74" s="446">
        <v>264918.7</v>
      </c>
      <c r="AK74" s="446">
        <v>304405.40000000002</v>
      </c>
      <c r="AL74" s="446">
        <v>0</v>
      </c>
      <c r="AM74" s="446">
        <v>0</v>
      </c>
      <c r="AN74" s="446">
        <v>0</v>
      </c>
      <c r="AO74" s="446">
        <v>269390.59999999998</v>
      </c>
      <c r="AP74" s="446">
        <v>0</v>
      </c>
      <c r="AQ74" s="446">
        <v>0</v>
      </c>
      <c r="AR74" s="446">
        <v>0</v>
      </c>
      <c r="AS74" s="446">
        <v>0</v>
      </c>
      <c r="AT74" s="446">
        <v>0</v>
      </c>
      <c r="AU74" s="446">
        <v>0</v>
      </c>
      <c r="AV74" s="446">
        <v>0</v>
      </c>
      <c r="AW74" s="432" t="s">
        <v>221</v>
      </c>
      <c r="AX74" s="432" t="s">
        <v>221</v>
      </c>
      <c r="AY74" s="432" t="s">
        <v>221</v>
      </c>
      <c r="AZ74" s="432" t="s">
        <v>221</v>
      </c>
      <c r="BA74" s="432" t="s">
        <v>221</v>
      </c>
      <c r="BB74" s="432" t="s">
        <v>221</v>
      </c>
      <c r="BC74" s="432" t="s">
        <v>221</v>
      </c>
      <c r="BD74" s="432" t="s">
        <v>221</v>
      </c>
      <c r="BE74" s="432" t="s">
        <v>221</v>
      </c>
      <c r="BF74" s="432" t="s">
        <v>221</v>
      </c>
      <c r="BG74" s="432" t="s">
        <v>221</v>
      </c>
      <c r="BH74" s="432" t="s">
        <v>221</v>
      </c>
      <c r="BI74" s="432" t="s">
        <v>221</v>
      </c>
      <c r="BJ74" s="432" t="s">
        <v>221</v>
      </c>
      <c r="BK74" s="432" t="s">
        <v>221</v>
      </c>
      <c r="BL74" s="432" t="s">
        <v>221</v>
      </c>
      <c r="BM74" s="432" t="s">
        <v>221</v>
      </c>
      <c r="BN74" s="432" t="s">
        <v>221</v>
      </c>
      <c r="BO74" s="432" t="s">
        <v>221</v>
      </c>
      <c r="BP74" s="432" t="s">
        <v>221</v>
      </c>
      <c r="BQ74" s="432" t="s">
        <v>221</v>
      </c>
      <c r="BR74" s="432" t="s">
        <v>221</v>
      </c>
      <c r="BS74" s="432" t="s">
        <v>221</v>
      </c>
      <c r="BT74" s="432" t="s">
        <v>221</v>
      </c>
      <c r="BU74" s="432" t="s">
        <v>221</v>
      </c>
      <c r="BV74" s="432" t="s">
        <v>221</v>
      </c>
      <c r="BW74" s="432" t="s">
        <v>221</v>
      </c>
      <c r="BX74" s="432" t="s">
        <v>221</v>
      </c>
      <c r="BY74" s="432" t="s">
        <v>221</v>
      </c>
      <c r="BZ74" s="432" t="s">
        <v>221</v>
      </c>
      <c r="CA74" s="432" t="s">
        <v>221</v>
      </c>
      <c r="CB74" s="432" t="s">
        <v>221</v>
      </c>
      <c r="CC74" s="432" t="s">
        <v>221</v>
      </c>
      <c r="CD74" s="432" t="s">
        <v>221</v>
      </c>
      <c r="CE74" s="431">
        <v>33574979.098099999</v>
      </c>
      <c r="CF74" s="330"/>
    </row>
    <row r="75" spans="1:84" ht="12.65" customHeight="1">
      <c r="A75" s="305" t="s">
        <v>247</v>
      </c>
      <c r="B75" s="309"/>
      <c r="C75" s="340">
        <v>0</v>
      </c>
      <c r="D75" s="340">
        <v>0</v>
      </c>
      <c r="E75" s="431">
        <v>4631007.5871000011</v>
      </c>
      <c r="F75" s="431">
        <v>0</v>
      </c>
      <c r="G75" s="431">
        <v>0</v>
      </c>
      <c r="H75" s="431">
        <v>0</v>
      </c>
      <c r="I75" s="431">
        <v>648026.43000000005</v>
      </c>
      <c r="J75" s="431">
        <v>203420</v>
      </c>
      <c r="K75" s="431">
        <v>0</v>
      </c>
      <c r="L75" s="431">
        <v>4216791</v>
      </c>
      <c r="M75" s="431">
        <v>0</v>
      </c>
      <c r="N75" s="431">
        <v>0</v>
      </c>
      <c r="O75" s="431">
        <v>622008.9</v>
      </c>
      <c r="P75" s="431">
        <v>4440531.8209999995</v>
      </c>
      <c r="Q75" s="431">
        <v>628310</v>
      </c>
      <c r="R75" s="431">
        <v>1376356</v>
      </c>
      <c r="S75" s="431">
        <v>2869844.4099999997</v>
      </c>
      <c r="T75" s="431">
        <v>0</v>
      </c>
      <c r="U75" s="431">
        <v>3613717.9000000004</v>
      </c>
      <c r="V75" s="431">
        <v>0</v>
      </c>
      <c r="W75" s="431">
        <v>0</v>
      </c>
      <c r="X75" s="431">
        <v>0</v>
      </c>
      <c r="Y75" s="431">
        <v>5178247.8299999991</v>
      </c>
      <c r="Z75" s="431">
        <v>0</v>
      </c>
      <c r="AA75" s="431">
        <v>0</v>
      </c>
      <c r="AB75" s="431">
        <v>3029752.1</v>
      </c>
      <c r="AC75" s="431">
        <v>708617</v>
      </c>
      <c r="AD75" s="431">
        <v>0</v>
      </c>
      <c r="AE75" s="431">
        <v>1046955.5</v>
      </c>
      <c r="AF75" s="431">
        <v>0</v>
      </c>
      <c r="AG75" s="431">
        <v>8119842.1399999997</v>
      </c>
      <c r="AH75" s="431">
        <v>2066063.9400000002</v>
      </c>
      <c r="AI75" s="431">
        <v>0</v>
      </c>
      <c r="AJ75" s="431">
        <v>501155.52</v>
      </c>
      <c r="AK75" s="431">
        <v>348373.60000000003</v>
      </c>
      <c r="AL75" s="431">
        <v>0</v>
      </c>
      <c r="AM75" s="431">
        <v>0</v>
      </c>
      <c r="AN75" s="431">
        <v>0</v>
      </c>
      <c r="AO75" s="431">
        <v>269390.59999999998</v>
      </c>
      <c r="AP75" s="431">
        <v>0</v>
      </c>
      <c r="AQ75" s="431">
        <v>0</v>
      </c>
      <c r="AR75" s="431">
        <v>0</v>
      </c>
      <c r="AS75" s="431">
        <v>0</v>
      </c>
      <c r="AT75" s="431">
        <v>0</v>
      </c>
      <c r="AU75" s="431">
        <v>0</v>
      </c>
      <c r="AV75" s="431">
        <v>0</v>
      </c>
      <c r="AW75" s="432" t="s">
        <v>221</v>
      </c>
      <c r="AX75" s="432" t="s">
        <v>221</v>
      </c>
      <c r="AY75" s="432" t="s">
        <v>221</v>
      </c>
      <c r="AZ75" s="432" t="s">
        <v>221</v>
      </c>
      <c r="BA75" s="432" t="s">
        <v>221</v>
      </c>
      <c r="BB75" s="432" t="s">
        <v>221</v>
      </c>
      <c r="BC75" s="432" t="s">
        <v>221</v>
      </c>
      <c r="BD75" s="432" t="s">
        <v>221</v>
      </c>
      <c r="BE75" s="432" t="s">
        <v>221</v>
      </c>
      <c r="BF75" s="432" t="s">
        <v>221</v>
      </c>
      <c r="BG75" s="432" t="s">
        <v>221</v>
      </c>
      <c r="BH75" s="432" t="s">
        <v>221</v>
      </c>
      <c r="BI75" s="432" t="s">
        <v>221</v>
      </c>
      <c r="BJ75" s="432" t="s">
        <v>221</v>
      </c>
      <c r="BK75" s="432" t="s">
        <v>221</v>
      </c>
      <c r="BL75" s="432" t="s">
        <v>221</v>
      </c>
      <c r="BM75" s="432" t="s">
        <v>221</v>
      </c>
      <c r="BN75" s="432" t="s">
        <v>221</v>
      </c>
      <c r="BO75" s="432" t="s">
        <v>221</v>
      </c>
      <c r="BP75" s="432" t="s">
        <v>221</v>
      </c>
      <c r="BQ75" s="432" t="s">
        <v>221</v>
      </c>
      <c r="BR75" s="432" t="s">
        <v>221</v>
      </c>
      <c r="BS75" s="432" t="s">
        <v>221</v>
      </c>
      <c r="BT75" s="432" t="s">
        <v>221</v>
      </c>
      <c r="BU75" s="432" t="s">
        <v>221</v>
      </c>
      <c r="BV75" s="432" t="s">
        <v>221</v>
      </c>
      <c r="BW75" s="432" t="s">
        <v>221</v>
      </c>
      <c r="BX75" s="432" t="s">
        <v>221</v>
      </c>
      <c r="BY75" s="432" t="s">
        <v>221</v>
      </c>
      <c r="BZ75" s="432" t="s">
        <v>221</v>
      </c>
      <c r="CA75" s="432" t="s">
        <v>221</v>
      </c>
      <c r="CB75" s="432" t="s">
        <v>221</v>
      </c>
      <c r="CC75" s="432" t="s">
        <v>221</v>
      </c>
      <c r="CD75" s="432" t="s">
        <v>221</v>
      </c>
      <c r="CE75" s="431">
        <v>44518412.278100006</v>
      </c>
      <c r="CF75" s="330"/>
    </row>
    <row r="76" spans="1:84" ht="12.65" customHeight="1">
      <c r="A76" s="305" t="s">
        <v>248</v>
      </c>
      <c r="B76" s="309"/>
      <c r="C76" s="322">
        <v>0</v>
      </c>
      <c r="D76" s="322">
        <v>0</v>
      </c>
      <c r="E76" s="446">
        <v>0</v>
      </c>
      <c r="F76" s="446">
        <v>0</v>
      </c>
      <c r="G76" s="446">
        <v>0</v>
      </c>
      <c r="H76" s="446">
        <v>0</v>
      </c>
      <c r="I76" s="446">
        <v>0</v>
      </c>
      <c r="J76" s="446">
        <v>0</v>
      </c>
      <c r="K76" s="446">
        <v>0</v>
      </c>
      <c r="L76" s="446">
        <v>0</v>
      </c>
      <c r="M76" s="446">
        <v>0</v>
      </c>
      <c r="N76" s="446">
        <v>0</v>
      </c>
      <c r="O76" s="446">
        <v>794</v>
      </c>
      <c r="P76" s="446">
        <v>907</v>
      </c>
      <c r="Q76" s="446">
        <v>479</v>
      </c>
      <c r="R76" s="446">
        <v>60</v>
      </c>
      <c r="S76" s="446">
        <v>1754</v>
      </c>
      <c r="T76" s="446">
        <v>0</v>
      </c>
      <c r="U76" s="446">
        <v>729</v>
      </c>
      <c r="V76" s="446">
        <v>0</v>
      </c>
      <c r="W76" s="446">
        <v>0</v>
      </c>
      <c r="X76" s="446">
        <v>0</v>
      </c>
      <c r="Y76" s="446">
        <v>1408</v>
      </c>
      <c r="Z76" s="446">
        <v>0</v>
      </c>
      <c r="AA76" s="446">
        <v>0</v>
      </c>
      <c r="AB76" s="446">
        <v>406</v>
      </c>
      <c r="AC76" s="446">
        <v>143</v>
      </c>
      <c r="AD76" s="446">
        <v>0</v>
      </c>
      <c r="AE76" s="446">
        <v>1093</v>
      </c>
      <c r="AF76" s="446">
        <v>0</v>
      </c>
      <c r="AG76" s="446">
        <v>1425</v>
      </c>
      <c r="AH76" s="446">
        <v>1396</v>
      </c>
      <c r="AI76" s="446">
        <v>0</v>
      </c>
      <c r="AJ76" s="446">
        <v>631</v>
      </c>
      <c r="AK76" s="446">
        <v>0</v>
      </c>
      <c r="AL76" s="446">
        <v>0</v>
      </c>
      <c r="AM76" s="446">
        <v>0</v>
      </c>
      <c r="AN76" s="446">
        <v>0</v>
      </c>
      <c r="AO76" s="446">
        <v>0</v>
      </c>
      <c r="AP76" s="446">
        <v>0</v>
      </c>
      <c r="AQ76" s="446">
        <v>0</v>
      </c>
      <c r="AR76" s="446">
        <v>0</v>
      </c>
      <c r="AS76" s="446">
        <v>0</v>
      </c>
      <c r="AT76" s="446">
        <v>0</v>
      </c>
      <c r="AU76" s="446">
        <v>0</v>
      </c>
      <c r="AV76" s="446">
        <v>0</v>
      </c>
      <c r="AW76" s="446">
        <v>0</v>
      </c>
      <c r="AX76" s="446">
        <v>0</v>
      </c>
      <c r="AY76" s="446">
        <v>1117</v>
      </c>
      <c r="AZ76" s="446">
        <v>944</v>
      </c>
      <c r="BA76" s="446">
        <v>112</v>
      </c>
      <c r="BB76" s="446">
        <v>72</v>
      </c>
      <c r="BC76" s="446">
        <v>0</v>
      </c>
      <c r="BD76" s="446">
        <v>0</v>
      </c>
      <c r="BE76" s="446">
        <v>2054</v>
      </c>
      <c r="BF76" s="446">
        <v>327</v>
      </c>
      <c r="BG76" s="446">
        <v>0</v>
      </c>
      <c r="BH76" s="446">
        <v>0</v>
      </c>
      <c r="BI76" s="446">
        <v>0</v>
      </c>
      <c r="BJ76" s="446">
        <v>0</v>
      </c>
      <c r="BK76" s="446">
        <v>0</v>
      </c>
      <c r="BL76" s="446">
        <v>0</v>
      </c>
      <c r="BM76" s="446">
        <v>0</v>
      </c>
      <c r="BN76" s="446">
        <v>7547</v>
      </c>
      <c r="BO76" s="446">
        <v>0</v>
      </c>
      <c r="BP76" s="446">
        <v>0</v>
      </c>
      <c r="BQ76" s="446">
        <v>0</v>
      </c>
      <c r="BR76" s="446">
        <v>0</v>
      </c>
      <c r="BS76" s="446">
        <v>0</v>
      </c>
      <c r="BT76" s="446">
        <v>0</v>
      </c>
      <c r="BU76" s="446">
        <v>0</v>
      </c>
      <c r="BV76" s="446">
        <v>925</v>
      </c>
      <c r="BW76" s="446">
        <v>0</v>
      </c>
      <c r="BX76" s="446">
        <v>0</v>
      </c>
      <c r="BY76" s="446">
        <v>223</v>
      </c>
      <c r="BZ76" s="446">
        <v>0</v>
      </c>
      <c r="CA76" s="446">
        <v>0</v>
      </c>
      <c r="CB76" s="446">
        <v>0</v>
      </c>
      <c r="CC76" s="446">
        <v>11103</v>
      </c>
      <c r="CD76" s="432" t="s">
        <v>221</v>
      </c>
      <c r="CE76" s="431">
        <v>35649</v>
      </c>
      <c r="CF76" s="330">
        <v>0</v>
      </c>
    </row>
    <row r="77" spans="1:84" ht="12.65" customHeight="1">
      <c r="A77" s="305" t="s">
        <v>249</v>
      </c>
      <c r="B77" s="309"/>
      <c r="C77" s="340">
        <v>0</v>
      </c>
      <c r="D77" s="340">
        <v>0</v>
      </c>
      <c r="E77" s="433">
        <v>1958</v>
      </c>
      <c r="F77" s="433">
        <v>0</v>
      </c>
      <c r="G77" s="433">
        <v>0</v>
      </c>
      <c r="H77" s="433">
        <v>0</v>
      </c>
      <c r="I77" s="433">
        <v>1302</v>
      </c>
      <c r="J77" s="433">
        <v>0</v>
      </c>
      <c r="K77" s="433">
        <v>0</v>
      </c>
      <c r="L77" s="433">
        <v>11838</v>
      </c>
      <c r="M77" s="433">
        <v>0</v>
      </c>
      <c r="N77" s="433">
        <v>0</v>
      </c>
      <c r="O77" s="433">
        <v>0</v>
      </c>
      <c r="P77" s="433">
        <v>0</v>
      </c>
      <c r="Q77" s="433">
        <v>0</v>
      </c>
      <c r="R77" s="433">
        <v>0</v>
      </c>
      <c r="S77" s="433">
        <v>0</v>
      </c>
      <c r="T77" s="433">
        <v>0</v>
      </c>
      <c r="U77" s="433">
        <v>0</v>
      </c>
      <c r="V77" s="433">
        <v>0</v>
      </c>
      <c r="W77" s="433">
        <v>0</v>
      </c>
      <c r="X77" s="433">
        <v>0</v>
      </c>
      <c r="Y77" s="433">
        <v>0</v>
      </c>
      <c r="Z77" s="433">
        <v>0</v>
      </c>
      <c r="AA77" s="433">
        <v>0</v>
      </c>
      <c r="AB77" s="433">
        <v>0</v>
      </c>
      <c r="AC77" s="433">
        <v>0</v>
      </c>
      <c r="AD77" s="433">
        <v>0</v>
      </c>
      <c r="AE77" s="433">
        <v>0</v>
      </c>
      <c r="AF77" s="433">
        <v>0</v>
      </c>
      <c r="AG77" s="433">
        <v>0</v>
      </c>
      <c r="AH77" s="433">
        <v>0</v>
      </c>
      <c r="AI77" s="433">
        <v>0</v>
      </c>
      <c r="AJ77" s="433">
        <v>0</v>
      </c>
      <c r="AK77" s="433">
        <v>0</v>
      </c>
      <c r="AL77" s="433">
        <v>0</v>
      </c>
      <c r="AM77" s="433">
        <v>0</v>
      </c>
      <c r="AN77" s="433">
        <v>0</v>
      </c>
      <c r="AO77" s="433">
        <v>0</v>
      </c>
      <c r="AP77" s="433">
        <v>0</v>
      </c>
      <c r="AQ77" s="433">
        <v>0</v>
      </c>
      <c r="AR77" s="433">
        <v>0</v>
      </c>
      <c r="AS77" s="433">
        <v>0</v>
      </c>
      <c r="AT77" s="433">
        <v>0</v>
      </c>
      <c r="AU77" s="433">
        <v>0</v>
      </c>
      <c r="AV77" s="433">
        <v>0</v>
      </c>
      <c r="AW77" s="433">
        <v>0</v>
      </c>
      <c r="AX77" s="432" t="s">
        <v>221</v>
      </c>
      <c r="AY77" s="432" t="s">
        <v>221</v>
      </c>
      <c r="AZ77" s="430"/>
      <c r="BA77" s="430"/>
      <c r="BB77" s="430"/>
      <c r="BC77" s="430"/>
      <c r="BD77" s="432" t="s">
        <v>221</v>
      </c>
      <c r="BE77" s="432" t="s">
        <v>221</v>
      </c>
      <c r="BF77" s="430"/>
      <c r="BG77" s="432" t="s">
        <v>221</v>
      </c>
      <c r="BH77" s="430"/>
      <c r="BI77" s="430"/>
      <c r="BJ77" s="432" t="s">
        <v>221</v>
      </c>
      <c r="BK77" s="430"/>
      <c r="BL77" s="430"/>
      <c r="BM77" s="430"/>
      <c r="BN77" s="432" t="s">
        <v>221</v>
      </c>
      <c r="BO77" s="432" t="s">
        <v>221</v>
      </c>
      <c r="BP77" s="432" t="s">
        <v>221</v>
      </c>
      <c r="BQ77" s="432" t="s">
        <v>221</v>
      </c>
      <c r="BR77" s="430"/>
      <c r="BS77" s="430"/>
      <c r="BT77" s="430"/>
      <c r="BU77" s="430"/>
      <c r="BV77" s="430"/>
      <c r="BW77" s="430"/>
      <c r="BX77" s="430"/>
      <c r="BY77" s="430"/>
      <c r="BZ77" s="430"/>
      <c r="CA77" s="430"/>
      <c r="CB77" s="430"/>
      <c r="CC77" s="432" t="s">
        <v>221</v>
      </c>
      <c r="CD77" s="432" t="s">
        <v>221</v>
      </c>
      <c r="CE77" s="431">
        <v>15098</v>
      </c>
      <c r="CF77" s="322">
        <v>0</v>
      </c>
    </row>
    <row r="78" spans="1:84" ht="12.65" customHeight="1">
      <c r="A78" s="305" t="s">
        <v>250</v>
      </c>
      <c r="B78" s="309"/>
      <c r="C78" s="338">
        <v>0</v>
      </c>
      <c r="D78" s="338">
        <v>0</v>
      </c>
      <c r="E78" s="449">
        <v>9.34</v>
      </c>
      <c r="F78" s="442">
        <v>0</v>
      </c>
      <c r="G78" s="427">
        <v>0</v>
      </c>
      <c r="H78" s="427">
        <v>0</v>
      </c>
      <c r="I78" s="449">
        <v>2.42</v>
      </c>
      <c r="J78" s="449">
        <v>0.01</v>
      </c>
      <c r="K78" s="442">
        <v>0</v>
      </c>
      <c r="L78" s="449">
        <v>28.169999999999998</v>
      </c>
      <c r="M78" s="433">
        <v>0</v>
      </c>
      <c r="N78" s="433">
        <v>0</v>
      </c>
      <c r="O78" s="446">
        <v>794</v>
      </c>
      <c r="P78" s="446">
        <v>907</v>
      </c>
      <c r="Q78" s="446">
        <v>479</v>
      </c>
      <c r="R78" s="446">
        <v>60</v>
      </c>
      <c r="S78" s="446">
        <v>1754</v>
      </c>
      <c r="T78" s="446">
        <v>0</v>
      </c>
      <c r="U78" s="446">
        <v>729</v>
      </c>
      <c r="V78" s="446">
        <v>0</v>
      </c>
      <c r="W78" s="446">
        <v>0</v>
      </c>
      <c r="X78" s="446">
        <v>0</v>
      </c>
      <c r="Y78" s="446">
        <v>1408</v>
      </c>
      <c r="Z78" s="446">
        <v>0</v>
      </c>
      <c r="AA78" s="446">
        <v>0</v>
      </c>
      <c r="AB78" s="446">
        <v>406</v>
      </c>
      <c r="AC78" s="446">
        <v>143</v>
      </c>
      <c r="AD78" s="446">
        <v>0</v>
      </c>
      <c r="AE78" s="446">
        <v>1093</v>
      </c>
      <c r="AF78" s="446">
        <v>0</v>
      </c>
      <c r="AG78" s="446">
        <v>1425</v>
      </c>
      <c r="AH78" s="446">
        <v>1396</v>
      </c>
      <c r="AI78" s="446">
        <v>0</v>
      </c>
      <c r="AJ78" s="446">
        <v>631</v>
      </c>
      <c r="AK78" s="446">
        <v>0</v>
      </c>
      <c r="AL78" s="446">
        <v>0</v>
      </c>
      <c r="AM78" s="446">
        <v>0</v>
      </c>
      <c r="AN78" s="446">
        <v>0</v>
      </c>
      <c r="AO78" s="446">
        <v>0</v>
      </c>
      <c r="AP78" s="446">
        <v>0</v>
      </c>
      <c r="AQ78" s="446">
        <v>0</v>
      </c>
      <c r="AR78" s="446">
        <v>0</v>
      </c>
      <c r="AS78" s="446">
        <v>0</v>
      </c>
      <c r="AT78" s="446">
        <v>0</v>
      </c>
      <c r="AU78" s="446">
        <v>0</v>
      </c>
      <c r="AV78" s="446">
        <v>0</v>
      </c>
      <c r="AW78" s="446">
        <v>0</v>
      </c>
      <c r="AX78" s="432" t="s">
        <v>221</v>
      </c>
      <c r="AY78" s="432" t="s">
        <v>221</v>
      </c>
      <c r="AZ78" s="432" t="s">
        <v>221</v>
      </c>
      <c r="BA78" s="446">
        <v>112</v>
      </c>
      <c r="BB78" s="446">
        <v>72</v>
      </c>
      <c r="BC78" s="446">
        <v>0</v>
      </c>
      <c r="BD78" s="432" t="s">
        <v>221</v>
      </c>
      <c r="BE78" s="432" t="s">
        <v>221</v>
      </c>
      <c r="BF78" s="432" t="s">
        <v>221</v>
      </c>
      <c r="BG78" s="432" t="s">
        <v>221</v>
      </c>
      <c r="BH78" s="446">
        <v>0</v>
      </c>
      <c r="BI78" s="446">
        <v>0</v>
      </c>
      <c r="BJ78" s="432" t="s">
        <v>221</v>
      </c>
      <c r="BK78" s="446">
        <v>0</v>
      </c>
      <c r="BL78" s="446">
        <v>0</v>
      </c>
      <c r="BM78" s="446">
        <v>0</v>
      </c>
      <c r="BN78" s="432" t="s">
        <v>221</v>
      </c>
      <c r="BO78" s="432" t="s">
        <v>221</v>
      </c>
      <c r="BP78" s="432" t="s">
        <v>221</v>
      </c>
      <c r="BQ78" s="432" t="s">
        <v>221</v>
      </c>
      <c r="BR78" s="432" t="s">
        <v>221</v>
      </c>
      <c r="BS78" s="446">
        <v>0</v>
      </c>
      <c r="BT78" s="446">
        <v>0</v>
      </c>
      <c r="BU78" s="446">
        <v>0</v>
      </c>
      <c r="BV78" s="446">
        <v>925</v>
      </c>
      <c r="BW78" s="446">
        <v>0</v>
      </c>
      <c r="BX78" s="446">
        <v>0</v>
      </c>
      <c r="BY78" s="446">
        <v>223</v>
      </c>
      <c r="BZ78" s="446">
        <v>0</v>
      </c>
      <c r="CA78" s="446">
        <v>0</v>
      </c>
      <c r="CB78" s="446">
        <v>0</v>
      </c>
      <c r="CC78" s="432" t="s">
        <v>221</v>
      </c>
      <c r="CD78" s="432" t="s">
        <v>221</v>
      </c>
      <c r="CE78" s="431">
        <v>12596.94</v>
      </c>
      <c r="CF78" s="322"/>
    </row>
    <row r="79" spans="1:84" ht="12.65" customHeight="1">
      <c r="A79" s="305" t="s">
        <v>251</v>
      </c>
      <c r="B79" s="309"/>
      <c r="C79" s="342">
        <v>0</v>
      </c>
      <c r="D79" s="342">
        <v>0</v>
      </c>
      <c r="E79" s="445">
        <v>40585.349699999999</v>
      </c>
      <c r="F79" s="445">
        <v>0</v>
      </c>
      <c r="G79" s="445">
        <v>0</v>
      </c>
      <c r="H79" s="445">
        <v>0</v>
      </c>
      <c r="I79" s="445">
        <v>0</v>
      </c>
      <c r="J79" s="445">
        <v>321.88500000000005</v>
      </c>
      <c r="K79" s="445">
        <v>0</v>
      </c>
      <c r="L79" s="445">
        <v>0</v>
      </c>
      <c r="M79" s="445">
        <v>0</v>
      </c>
      <c r="N79" s="445">
        <v>0</v>
      </c>
      <c r="O79" s="445">
        <v>1850.92</v>
      </c>
      <c r="P79" s="445">
        <v>12816.460000000001</v>
      </c>
      <c r="Q79" s="445">
        <v>0</v>
      </c>
      <c r="R79" s="445">
        <v>0</v>
      </c>
      <c r="S79" s="445">
        <v>0</v>
      </c>
      <c r="T79" s="445">
        <v>0</v>
      </c>
      <c r="U79" s="445">
        <v>239.99</v>
      </c>
      <c r="V79" s="445">
        <v>0</v>
      </c>
      <c r="W79" s="445">
        <v>0</v>
      </c>
      <c r="X79" s="445">
        <v>0</v>
      </c>
      <c r="Y79" s="445">
        <v>12385.004000000001</v>
      </c>
      <c r="Z79" s="445">
        <v>0</v>
      </c>
      <c r="AA79" s="445">
        <v>0</v>
      </c>
      <c r="AB79" s="445">
        <v>0</v>
      </c>
      <c r="AC79" s="445">
        <v>0</v>
      </c>
      <c r="AD79" s="445">
        <v>0</v>
      </c>
      <c r="AE79" s="445">
        <v>0</v>
      </c>
      <c r="AF79" s="445">
        <v>0</v>
      </c>
      <c r="AG79" s="445">
        <v>11689.2768</v>
      </c>
      <c r="AH79" s="445">
        <v>5071.7420000000002</v>
      </c>
      <c r="AI79" s="430"/>
      <c r="AJ79" s="430"/>
      <c r="AK79" s="430"/>
      <c r="AL79" s="430"/>
      <c r="AM79" s="430"/>
      <c r="AN79" s="430"/>
      <c r="AO79" s="430"/>
      <c r="AP79" s="430"/>
      <c r="AQ79" s="430"/>
      <c r="AR79" s="430"/>
      <c r="AS79" s="430"/>
      <c r="AT79" s="430"/>
      <c r="AU79" s="430"/>
      <c r="AV79" s="430"/>
      <c r="AW79" s="430"/>
      <c r="AX79" s="432" t="s">
        <v>221</v>
      </c>
      <c r="AY79" s="432" t="s">
        <v>221</v>
      </c>
      <c r="AZ79" s="432" t="s">
        <v>221</v>
      </c>
      <c r="BA79" s="432" t="s">
        <v>221</v>
      </c>
      <c r="BB79" s="430"/>
      <c r="BC79" s="430"/>
      <c r="BD79" s="432" t="s">
        <v>221</v>
      </c>
      <c r="BE79" s="432" t="s">
        <v>221</v>
      </c>
      <c r="BF79" s="432" t="s">
        <v>221</v>
      </c>
      <c r="BG79" s="432" t="s">
        <v>221</v>
      </c>
      <c r="BH79" s="430"/>
      <c r="BI79" s="430"/>
      <c r="BJ79" s="432" t="s">
        <v>221</v>
      </c>
      <c r="BK79" s="430"/>
      <c r="BL79" s="430"/>
      <c r="BM79" s="430"/>
      <c r="BN79" s="432" t="s">
        <v>221</v>
      </c>
      <c r="BO79" s="432" t="s">
        <v>221</v>
      </c>
      <c r="BP79" s="432" t="s">
        <v>221</v>
      </c>
      <c r="BQ79" s="432" t="s">
        <v>221</v>
      </c>
      <c r="BR79" s="432" t="s">
        <v>221</v>
      </c>
      <c r="BS79" s="430"/>
      <c r="BT79" s="430"/>
      <c r="BU79" s="430"/>
      <c r="BV79" s="430"/>
      <c r="BW79" s="430"/>
      <c r="BX79" s="430"/>
      <c r="BY79" s="430"/>
      <c r="BZ79" s="430"/>
      <c r="CA79" s="430"/>
      <c r="CB79" s="430"/>
      <c r="CC79" s="432" t="s">
        <v>221</v>
      </c>
      <c r="CD79" s="432" t="s">
        <v>221</v>
      </c>
      <c r="CE79" s="431">
        <v>84960.627500000002</v>
      </c>
      <c r="CF79" s="322">
        <v>0</v>
      </c>
    </row>
    <row r="80" spans="1:84" ht="12.65" customHeight="1">
      <c r="A80" s="305" t="s">
        <v>252</v>
      </c>
      <c r="B80" s="309"/>
      <c r="C80" s="341">
        <v>0</v>
      </c>
      <c r="D80" s="341">
        <v>0</v>
      </c>
      <c r="E80" s="449">
        <v>9.34</v>
      </c>
      <c r="F80" s="442">
        <v>0</v>
      </c>
      <c r="G80" s="427">
        <v>0</v>
      </c>
      <c r="H80" s="427">
        <v>0</v>
      </c>
      <c r="I80" s="449">
        <v>2.42</v>
      </c>
      <c r="J80" s="449">
        <v>0.01</v>
      </c>
      <c r="K80" s="442">
        <v>0</v>
      </c>
      <c r="L80" s="449">
        <v>28.169999999999998</v>
      </c>
      <c r="M80" s="433">
        <v>0</v>
      </c>
      <c r="N80" s="433">
        <v>0</v>
      </c>
      <c r="O80" s="443">
        <v>3.7170144230769231</v>
      </c>
      <c r="P80" s="443">
        <v>6.609360576923077</v>
      </c>
      <c r="Q80" s="443">
        <v>2.3007788461538463</v>
      </c>
      <c r="R80" s="443">
        <v>1.0515625</v>
      </c>
      <c r="S80" s="443">
        <v>0</v>
      </c>
      <c r="T80" s="443">
        <v>0</v>
      </c>
      <c r="U80" s="443">
        <v>9.1093846153846147</v>
      </c>
      <c r="V80" s="443">
        <v>0</v>
      </c>
      <c r="W80" s="443">
        <v>0</v>
      </c>
      <c r="X80" s="443">
        <v>0</v>
      </c>
      <c r="Y80" s="443">
        <v>7.7117067307692313</v>
      </c>
      <c r="Z80" s="443">
        <v>0</v>
      </c>
      <c r="AA80" s="443">
        <v>0</v>
      </c>
      <c r="AB80" s="443">
        <v>2.008173076923077</v>
      </c>
      <c r="AC80" s="443">
        <v>0.66201923076923075</v>
      </c>
      <c r="AD80" s="443">
        <v>0</v>
      </c>
      <c r="AE80" s="443">
        <v>4.3839903846153847</v>
      </c>
      <c r="AF80" s="443">
        <v>0</v>
      </c>
      <c r="AG80" s="443">
        <v>11.545985576923076</v>
      </c>
      <c r="AH80" s="443">
        <v>23.256581730769231</v>
      </c>
      <c r="AI80" s="443">
        <v>0</v>
      </c>
      <c r="AJ80" s="443">
        <v>38.320307692307694</v>
      </c>
      <c r="AK80" s="443">
        <v>1.1252644230769231</v>
      </c>
      <c r="AL80" s="443">
        <v>0</v>
      </c>
      <c r="AM80" s="443">
        <v>0</v>
      </c>
      <c r="AN80" s="443">
        <v>0</v>
      </c>
      <c r="AO80" s="443">
        <v>0</v>
      </c>
      <c r="AP80" s="443">
        <v>0</v>
      </c>
      <c r="AQ80" s="443">
        <v>0</v>
      </c>
      <c r="AR80" s="443">
        <v>0</v>
      </c>
      <c r="AS80" s="443">
        <v>0</v>
      </c>
      <c r="AT80" s="443">
        <v>0</v>
      </c>
      <c r="AU80" s="443">
        <v>0</v>
      </c>
      <c r="AV80" s="443">
        <v>0</v>
      </c>
      <c r="AW80" s="432" t="s">
        <v>221</v>
      </c>
      <c r="AX80" s="432" t="s">
        <v>221</v>
      </c>
      <c r="AY80" s="432" t="s">
        <v>221</v>
      </c>
      <c r="AZ80" s="432" t="s">
        <v>221</v>
      </c>
      <c r="BA80" s="432" t="s">
        <v>221</v>
      </c>
      <c r="BB80" s="432" t="s">
        <v>221</v>
      </c>
      <c r="BC80" s="432" t="s">
        <v>221</v>
      </c>
      <c r="BD80" s="432" t="s">
        <v>221</v>
      </c>
      <c r="BE80" s="432" t="s">
        <v>221</v>
      </c>
      <c r="BF80" s="432" t="s">
        <v>221</v>
      </c>
      <c r="BG80" s="432" t="s">
        <v>221</v>
      </c>
      <c r="BH80" s="432" t="s">
        <v>221</v>
      </c>
      <c r="BI80" s="432" t="s">
        <v>221</v>
      </c>
      <c r="BJ80" s="432" t="s">
        <v>221</v>
      </c>
      <c r="BK80" s="432" t="s">
        <v>221</v>
      </c>
      <c r="BL80" s="432" t="s">
        <v>221</v>
      </c>
      <c r="BM80" s="432" t="s">
        <v>221</v>
      </c>
      <c r="BN80" s="432" t="s">
        <v>221</v>
      </c>
      <c r="BO80" s="432" t="s">
        <v>221</v>
      </c>
      <c r="BP80" s="432" t="s">
        <v>221</v>
      </c>
      <c r="BQ80" s="432" t="s">
        <v>221</v>
      </c>
      <c r="BR80" s="432" t="s">
        <v>221</v>
      </c>
      <c r="BS80" s="432" t="s">
        <v>221</v>
      </c>
      <c r="BT80" s="432" t="s">
        <v>221</v>
      </c>
      <c r="BU80" s="429"/>
      <c r="BV80" s="429"/>
      <c r="BW80" s="429"/>
      <c r="BX80" s="429"/>
      <c r="BY80" s="429"/>
      <c r="BZ80" s="429"/>
      <c r="CA80" s="429"/>
      <c r="CB80" s="429"/>
      <c r="CC80" s="432" t="s">
        <v>221</v>
      </c>
      <c r="CD80" s="432" t="s">
        <v>221</v>
      </c>
      <c r="CE80" s="428">
        <v>151.74212980769229</v>
      </c>
      <c r="CF80" s="322"/>
    </row>
    <row r="81" spans="1:84" ht="21" customHeight="1">
      <c r="A81" s="305" t="s">
        <v>253</v>
      </c>
      <c r="B81" s="309"/>
      <c r="C81" s="339"/>
      <c r="D81" s="339"/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  <c r="AA81" s="339"/>
      <c r="AB81" s="339"/>
      <c r="AC81" s="339"/>
      <c r="AD81" s="339"/>
      <c r="AE81" s="339"/>
      <c r="AF81" s="339"/>
      <c r="AG81" s="339"/>
      <c r="AH81" s="339"/>
      <c r="AI81" s="339"/>
      <c r="AJ81" s="339"/>
      <c r="AK81" s="339"/>
      <c r="AL81" s="339"/>
      <c r="AM81" s="339"/>
      <c r="AN81" s="339"/>
      <c r="AO81" s="339"/>
      <c r="AP81" s="339"/>
      <c r="AQ81" s="339"/>
      <c r="AR81" s="339"/>
      <c r="AS81" s="339"/>
      <c r="AT81" s="339"/>
      <c r="AU81" s="339"/>
      <c r="AV81" s="316"/>
      <c r="AW81" s="329"/>
      <c r="AX81" s="329"/>
      <c r="AY81" s="329"/>
      <c r="AZ81" s="329"/>
      <c r="BA81" s="329"/>
      <c r="BB81" s="329"/>
      <c r="BC81" s="329"/>
      <c r="BD81" s="329"/>
      <c r="BE81" s="329"/>
      <c r="BF81" s="329"/>
      <c r="BG81" s="329"/>
      <c r="BH81" s="329"/>
      <c r="BI81" s="329"/>
      <c r="BJ81" s="329"/>
      <c r="BK81" s="329"/>
      <c r="BL81" s="329"/>
      <c r="BM81" s="329"/>
      <c r="BN81" s="329"/>
      <c r="BO81" s="329"/>
      <c r="BP81" s="329"/>
      <c r="BQ81" s="329"/>
      <c r="BR81" s="329"/>
      <c r="BS81" s="329"/>
      <c r="BT81" s="329"/>
      <c r="BU81" s="331"/>
      <c r="BV81" s="331"/>
      <c r="BW81" s="331"/>
      <c r="BX81" s="331"/>
      <c r="BY81" s="331"/>
      <c r="BZ81" s="331"/>
      <c r="CA81" s="331"/>
      <c r="CB81" s="331"/>
      <c r="CC81" s="329"/>
      <c r="CD81" s="329"/>
      <c r="CE81" s="332"/>
      <c r="CF81" s="332"/>
    </row>
    <row r="82" spans="1:84" ht="12.65" customHeight="1">
      <c r="A82" s="327" t="s">
        <v>254</v>
      </c>
      <c r="B82" s="327"/>
      <c r="C82" s="327" t="s">
        <v>1276</v>
      </c>
      <c r="D82" s="327"/>
      <c r="E82" s="327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8"/>
      <c r="AL82" s="288"/>
      <c r="AM82" s="288"/>
      <c r="AN82" s="288"/>
      <c r="AO82" s="288"/>
      <c r="AP82" s="288"/>
      <c r="AQ82" s="288"/>
      <c r="AR82" s="288"/>
      <c r="AS82" s="288"/>
      <c r="AT82" s="288"/>
      <c r="AU82" s="288"/>
      <c r="AV82" s="288"/>
      <c r="AW82" s="288"/>
      <c r="AX82" s="288"/>
      <c r="AY82" s="288"/>
      <c r="AZ82" s="288"/>
      <c r="BA82" s="288"/>
      <c r="BB82" s="288"/>
      <c r="BC82" s="288"/>
      <c r="BD82" s="288"/>
      <c r="BE82" s="288"/>
      <c r="BF82" s="288"/>
      <c r="BG82" s="288"/>
      <c r="BH82" s="288"/>
      <c r="BI82" s="288"/>
      <c r="BJ82" s="288"/>
      <c r="BK82" s="288"/>
      <c r="BL82" s="288"/>
      <c r="BM82" s="288"/>
      <c r="BN82" s="288"/>
      <c r="BO82" s="288"/>
      <c r="BP82" s="288"/>
      <c r="BQ82" s="288"/>
      <c r="BR82" s="288"/>
      <c r="BS82" s="288"/>
      <c r="BT82" s="288"/>
      <c r="BU82" s="288"/>
      <c r="BV82" s="288"/>
      <c r="BW82" s="288"/>
      <c r="BX82" s="288"/>
      <c r="BY82" s="288"/>
      <c r="BZ82" s="288"/>
      <c r="CA82" s="288"/>
      <c r="CB82" s="288"/>
      <c r="CC82" s="288"/>
      <c r="CD82" s="288"/>
      <c r="CE82" s="288"/>
      <c r="CF82" s="288"/>
    </row>
    <row r="83" spans="1:84" ht="12.65" customHeight="1">
      <c r="A83" s="305" t="s">
        <v>255</v>
      </c>
      <c r="B83" s="306" t="s">
        <v>256</v>
      </c>
      <c r="C83" s="344" t="s">
        <v>1261</v>
      </c>
      <c r="D83" s="333"/>
      <c r="E83" s="309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8"/>
      <c r="AB83" s="288"/>
      <c r="AC83" s="288"/>
      <c r="AD83" s="288"/>
      <c r="AE83" s="288"/>
      <c r="AF83" s="288"/>
      <c r="AG83" s="288"/>
      <c r="AH83" s="288"/>
      <c r="AI83" s="288"/>
      <c r="AJ83" s="288"/>
      <c r="AK83" s="288"/>
      <c r="AL83" s="288"/>
      <c r="AM83" s="288"/>
      <c r="AN83" s="288"/>
      <c r="AO83" s="288"/>
      <c r="AP83" s="288"/>
      <c r="AQ83" s="288"/>
      <c r="AR83" s="288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E83" s="288"/>
      <c r="BF83" s="288"/>
      <c r="BG83" s="288"/>
      <c r="BH83" s="288"/>
      <c r="BI83" s="288"/>
      <c r="BJ83" s="288"/>
      <c r="BK83" s="288"/>
      <c r="BL83" s="288"/>
      <c r="BM83" s="288"/>
      <c r="BN83" s="288"/>
      <c r="BO83" s="288"/>
      <c r="BP83" s="288"/>
      <c r="BQ83" s="288"/>
      <c r="BR83" s="288"/>
      <c r="BS83" s="288"/>
      <c r="BT83" s="288"/>
      <c r="BU83" s="288"/>
      <c r="BV83" s="288"/>
      <c r="BW83" s="288"/>
      <c r="BX83" s="288"/>
      <c r="BY83" s="288"/>
      <c r="BZ83" s="288"/>
      <c r="CA83" s="288"/>
      <c r="CB83" s="288"/>
      <c r="CC83" s="288"/>
      <c r="CD83" s="288"/>
      <c r="CE83" s="288"/>
      <c r="CF83" s="288"/>
    </row>
    <row r="84" spans="1:84" ht="12.65" customHeight="1">
      <c r="A84" s="307" t="s">
        <v>257</v>
      </c>
      <c r="B84" s="306" t="s">
        <v>256</v>
      </c>
      <c r="C84" s="343" t="s">
        <v>1266</v>
      </c>
      <c r="D84" s="333"/>
      <c r="E84" s="309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288"/>
      <c r="AJ84" s="288"/>
      <c r="AK84" s="288"/>
      <c r="AL84" s="288"/>
      <c r="AM84" s="288"/>
      <c r="AN84" s="288"/>
      <c r="AO84" s="288"/>
      <c r="AP84" s="288"/>
      <c r="AQ84" s="288"/>
      <c r="AR84" s="288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8"/>
      <c r="BG84" s="288"/>
      <c r="BH84" s="288"/>
      <c r="BI84" s="288"/>
      <c r="BJ84" s="288"/>
      <c r="BK84" s="288"/>
      <c r="BL84" s="288"/>
      <c r="BM84" s="288"/>
      <c r="BN84" s="288"/>
      <c r="BO84" s="288"/>
      <c r="BP84" s="288"/>
      <c r="BQ84" s="288"/>
      <c r="BR84" s="288"/>
      <c r="BS84" s="288"/>
      <c r="BT84" s="288"/>
      <c r="BU84" s="288"/>
      <c r="BV84" s="288"/>
      <c r="BW84" s="288"/>
      <c r="BX84" s="288"/>
      <c r="BY84" s="288"/>
      <c r="BZ84" s="288"/>
      <c r="CA84" s="288"/>
      <c r="CB84" s="288"/>
      <c r="CC84" s="288"/>
      <c r="CD84" s="288"/>
      <c r="CE84" s="288"/>
      <c r="CF84" s="288"/>
    </row>
    <row r="85" spans="1:84" ht="12.65" customHeight="1">
      <c r="A85" s="307" t="s">
        <v>1251</v>
      </c>
      <c r="B85" s="306"/>
      <c r="C85" s="346" t="s">
        <v>1267</v>
      </c>
      <c r="D85" s="325"/>
      <c r="E85" s="324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8"/>
      <c r="AB85" s="288"/>
      <c r="AC85" s="288"/>
      <c r="AD85" s="288"/>
      <c r="AE85" s="288"/>
      <c r="AF85" s="288"/>
      <c r="AG85" s="288"/>
      <c r="AH85" s="288"/>
      <c r="AI85" s="288"/>
      <c r="AJ85" s="288"/>
      <c r="AK85" s="288"/>
      <c r="AL85" s="288"/>
      <c r="AM85" s="288"/>
      <c r="AN85" s="288"/>
      <c r="AO85" s="288"/>
      <c r="AP85" s="288"/>
      <c r="AQ85" s="288"/>
      <c r="AR85" s="288"/>
      <c r="AS85" s="288"/>
      <c r="AT85" s="288"/>
      <c r="AU85" s="288"/>
      <c r="AV85" s="288"/>
      <c r="AW85" s="288"/>
      <c r="AX85" s="288"/>
      <c r="AY85" s="288"/>
      <c r="AZ85" s="288"/>
      <c r="BA85" s="288"/>
      <c r="BB85" s="288"/>
      <c r="BC85" s="288"/>
      <c r="BD85" s="288"/>
      <c r="BE85" s="288"/>
      <c r="BF85" s="288"/>
      <c r="BG85" s="288"/>
      <c r="BH85" s="288"/>
      <c r="BI85" s="288"/>
      <c r="BJ85" s="288"/>
      <c r="BK85" s="288"/>
      <c r="BL85" s="288"/>
      <c r="BM85" s="288"/>
      <c r="BN85" s="288"/>
      <c r="BO85" s="288"/>
      <c r="BP85" s="288"/>
      <c r="BQ85" s="288"/>
      <c r="BR85" s="288"/>
      <c r="BS85" s="288"/>
      <c r="BT85" s="288"/>
      <c r="BU85" s="288"/>
      <c r="BV85" s="288"/>
      <c r="BW85" s="288"/>
      <c r="BX85" s="288"/>
      <c r="BY85" s="288"/>
      <c r="BZ85" s="288"/>
      <c r="CA85" s="288"/>
      <c r="CB85" s="288"/>
      <c r="CC85" s="288"/>
      <c r="CD85" s="288"/>
      <c r="CE85" s="288"/>
      <c r="CF85" s="288"/>
    </row>
    <row r="86" spans="1:84" ht="12.65" customHeight="1">
      <c r="A86" s="307" t="s">
        <v>1252</v>
      </c>
      <c r="B86" s="306" t="s">
        <v>256</v>
      </c>
      <c r="C86" s="347" t="s">
        <v>1267</v>
      </c>
      <c r="D86" s="325"/>
      <c r="E86" s="324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288"/>
      <c r="AJ86" s="288"/>
      <c r="AK86" s="288"/>
      <c r="AL86" s="288"/>
      <c r="AM86" s="288"/>
      <c r="AN86" s="288"/>
      <c r="AO86" s="288"/>
      <c r="AP86" s="288"/>
      <c r="AQ86" s="288"/>
      <c r="AR86" s="288"/>
      <c r="AS86" s="288"/>
      <c r="AT86" s="288"/>
      <c r="AU86" s="288"/>
      <c r="AV86" s="288"/>
      <c r="AW86" s="288"/>
      <c r="AX86" s="288"/>
      <c r="AY86" s="288"/>
      <c r="AZ86" s="288"/>
      <c r="BA86" s="288"/>
      <c r="BB86" s="288"/>
      <c r="BC86" s="288"/>
      <c r="BD86" s="288"/>
      <c r="BE86" s="288"/>
      <c r="BF86" s="288"/>
      <c r="BG86" s="288"/>
      <c r="BH86" s="288"/>
      <c r="BI86" s="288"/>
      <c r="BJ86" s="288"/>
      <c r="BK86" s="288"/>
      <c r="BL86" s="288"/>
      <c r="BM86" s="288"/>
      <c r="BN86" s="288"/>
      <c r="BO86" s="288"/>
      <c r="BP86" s="288"/>
      <c r="BQ86" s="288"/>
      <c r="BR86" s="288"/>
      <c r="BS86" s="288"/>
      <c r="BT86" s="288"/>
      <c r="BU86" s="288"/>
      <c r="BV86" s="288"/>
      <c r="BW86" s="288"/>
      <c r="BX86" s="288"/>
      <c r="BY86" s="288"/>
      <c r="BZ86" s="288"/>
      <c r="CA86" s="288"/>
      <c r="CB86" s="288"/>
      <c r="CC86" s="288"/>
      <c r="CD86" s="288"/>
      <c r="CE86" s="288"/>
      <c r="CF86" s="288"/>
    </row>
    <row r="87" spans="1:84" ht="12.65" customHeight="1">
      <c r="A87" s="307" t="s">
        <v>258</v>
      </c>
      <c r="B87" s="306" t="s">
        <v>256</v>
      </c>
      <c r="C87" s="347" t="s">
        <v>1268</v>
      </c>
      <c r="D87" s="325"/>
      <c r="E87" s="324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8"/>
      <c r="AB87" s="288"/>
      <c r="AC87" s="288"/>
      <c r="AD87" s="288"/>
      <c r="AE87" s="288"/>
      <c r="AF87" s="288"/>
      <c r="AG87" s="288"/>
      <c r="AH87" s="288"/>
      <c r="AI87" s="288"/>
      <c r="AJ87" s="288"/>
      <c r="AK87" s="288"/>
      <c r="AL87" s="288"/>
      <c r="AM87" s="288"/>
      <c r="AN87" s="288"/>
      <c r="AO87" s="288"/>
      <c r="AP87" s="288"/>
      <c r="AQ87" s="288"/>
      <c r="AR87" s="288"/>
      <c r="AS87" s="288"/>
      <c r="AT87" s="288"/>
      <c r="AU87" s="288"/>
      <c r="AV87" s="288"/>
      <c r="AW87" s="288"/>
      <c r="AX87" s="288"/>
      <c r="AY87" s="288"/>
      <c r="AZ87" s="288"/>
      <c r="BA87" s="288"/>
      <c r="BB87" s="288"/>
      <c r="BC87" s="288"/>
      <c r="BD87" s="288"/>
      <c r="BE87" s="288"/>
      <c r="BF87" s="288"/>
      <c r="BG87" s="288"/>
      <c r="BH87" s="288"/>
      <c r="BI87" s="288"/>
      <c r="BJ87" s="288"/>
      <c r="BK87" s="288"/>
      <c r="BL87" s="288"/>
      <c r="BM87" s="288"/>
      <c r="BN87" s="288"/>
      <c r="BO87" s="288"/>
      <c r="BP87" s="288"/>
      <c r="BQ87" s="288"/>
      <c r="BR87" s="288"/>
      <c r="BS87" s="288"/>
      <c r="BT87" s="288"/>
      <c r="BU87" s="288"/>
      <c r="BV87" s="288"/>
      <c r="BW87" s="288"/>
      <c r="BX87" s="288"/>
      <c r="BY87" s="288"/>
      <c r="BZ87" s="288"/>
      <c r="CA87" s="288"/>
      <c r="CB87" s="288"/>
      <c r="CC87" s="288"/>
      <c r="CD87" s="288"/>
      <c r="CE87" s="288"/>
      <c r="CF87" s="288"/>
    </row>
    <row r="88" spans="1:84" ht="12.65" customHeight="1">
      <c r="A88" s="307" t="s">
        <v>259</v>
      </c>
      <c r="B88" s="306" t="s">
        <v>256</v>
      </c>
      <c r="C88" s="346" t="s">
        <v>1269</v>
      </c>
      <c r="D88" s="325"/>
      <c r="E88" s="324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288"/>
      <c r="AJ88" s="288"/>
      <c r="AK88" s="288"/>
      <c r="AL88" s="288"/>
      <c r="AM88" s="288"/>
      <c r="AN88" s="288"/>
      <c r="AO88" s="288"/>
      <c r="AP88" s="288"/>
      <c r="AQ88" s="288"/>
      <c r="AR88" s="288"/>
      <c r="AS88" s="288"/>
      <c r="AT88" s="288"/>
      <c r="AU88" s="288"/>
      <c r="AV88" s="288"/>
      <c r="AW88" s="288"/>
      <c r="AX88" s="288"/>
      <c r="AY88" s="288"/>
      <c r="AZ88" s="288"/>
      <c r="BA88" s="288"/>
      <c r="BB88" s="288"/>
      <c r="BC88" s="288"/>
      <c r="BD88" s="288"/>
      <c r="BE88" s="288"/>
      <c r="BF88" s="288"/>
      <c r="BG88" s="288"/>
      <c r="BH88" s="288"/>
      <c r="BI88" s="288"/>
      <c r="BJ88" s="288"/>
      <c r="BK88" s="288"/>
      <c r="BL88" s="288"/>
      <c r="BM88" s="288"/>
      <c r="BN88" s="288"/>
      <c r="BO88" s="288"/>
      <c r="BP88" s="288"/>
      <c r="BQ88" s="288"/>
      <c r="BR88" s="288"/>
      <c r="BS88" s="288"/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/>
      <c r="CF88" s="288"/>
    </row>
    <row r="89" spans="1:84" ht="12.65" customHeight="1">
      <c r="A89" s="307" t="s">
        <v>260</v>
      </c>
      <c r="B89" s="306" t="s">
        <v>256</v>
      </c>
      <c r="C89" s="346" t="s">
        <v>1271</v>
      </c>
      <c r="D89" s="325"/>
      <c r="E89" s="324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88"/>
      <c r="AA89" s="288"/>
      <c r="AB89" s="288"/>
      <c r="AC89" s="288"/>
      <c r="AD89" s="288"/>
      <c r="AE89" s="288"/>
      <c r="AF89" s="288"/>
      <c r="AG89" s="288"/>
      <c r="AH89" s="288"/>
      <c r="AI89" s="288"/>
      <c r="AJ89" s="288"/>
      <c r="AK89" s="288"/>
      <c r="AL89" s="288"/>
      <c r="AM89" s="288"/>
      <c r="AN89" s="288"/>
      <c r="AO89" s="288"/>
      <c r="AP89" s="288"/>
      <c r="AQ89" s="288"/>
      <c r="AR89" s="288"/>
      <c r="AS89" s="288"/>
      <c r="AT89" s="288"/>
      <c r="AU89" s="288"/>
      <c r="AV89" s="288"/>
      <c r="AW89" s="288"/>
      <c r="AX89" s="288"/>
      <c r="AY89" s="288"/>
      <c r="AZ89" s="288"/>
      <c r="BA89" s="288"/>
      <c r="BB89" s="288"/>
      <c r="BC89" s="288"/>
      <c r="BD89" s="288"/>
      <c r="BE89" s="288"/>
      <c r="BF89" s="288"/>
      <c r="BG89" s="288"/>
      <c r="BH89" s="288"/>
      <c r="BI89" s="288"/>
      <c r="BJ89" s="288"/>
      <c r="BK89" s="288"/>
      <c r="BL89" s="288"/>
      <c r="BM89" s="288"/>
      <c r="BN89" s="288"/>
      <c r="BO89" s="288"/>
      <c r="BP89" s="288"/>
      <c r="BQ89" s="288"/>
      <c r="BR89" s="288"/>
      <c r="BS89" s="288"/>
      <c r="BT89" s="288"/>
      <c r="BU89" s="288"/>
      <c r="BV89" s="288"/>
      <c r="BW89" s="288"/>
      <c r="BX89" s="288"/>
      <c r="BY89" s="288"/>
      <c r="BZ89" s="288"/>
      <c r="CA89" s="288"/>
      <c r="CB89" s="288"/>
      <c r="CC89" s="288"/>
      <c r="CD89" s="288"/>
      <c r="CE89" s="288"/>
      <c r="CF89" s="288"/>
    </row>
    <row r="90" spans="1:84" ht="12.65" customHeight="1">
      <c r="A90" s="307" t="s">
        <v>261</v>
      </c>
      <c r="B90" s="306" t="s">
        <v>256</v>
      </c>
      <c r="C90" s="346" t="s">
        <v>1272</v>
      </c>
      <c r="D90" s="325"/>
      <c r="E90" s="324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288"/>
      <c r="AJ90" s="288"/>
      <c r="AK90" s="288"/>
      <c r="AL90" s="288"/>
      <c r="AM90" s="288"/>
      <c r="AN90" s="288"/>
      <c r="AO90" s="288"/>
      <c r="AP90" s="288"/>
      <c r="AQ90" s="288"/>
      <c r="AR90" s="288"/>
      <c r="AS90" s="288"/>
      <c r="AT90" s="288"/>
      <c r="AU90" s="288"/>
      <c r="AV90" s="288"/>
      <c r="AW90" s="288"/>
      <c r="AX90" s="288"/>
      <c r="AY90" s="288"/>
      <c r="AZ90" s="288"/>
      <c r="BA90" s="288"/>
      <c r="BB90" s="288"/>
      <c r="BC90" s="288"/>
      <c r="BD90" s="288"/>
      <c r="BE90" s="288"/>
      <c r="BF90" s="288"/>
      <c r="BG90" s="288"/>
      <c r="BH90" s="288"/>
      <c r="BI90" s="288"/>
      <c r="BJ90" s="288"/>
      <c r="BK90" s="288"/>
      <c r="BL90" s="288"/>
      <c r="BM90" s="288"/>
      <c r="BN90" s="288"/>
      <c r="BO90" s="288"/>
      <c r="BP90" s="288"/>
      <c r="BQ90" s="288"/>
      <c r="BR90" s="288"/>
      <c r="BS90" s="288"/>
      <c r="BT90" s="288"/>
      <c r="BU90" s="288"/>
      <c r="BV90" s="288"/>
      <c r="BW90" s="288"/>
      <c r="BX90" s="288"/>
      <c r="BY90" s="288"/>
      <c r="BZ90" s="288"/>
      <c r="CA90" s="288"/>
      <c r="CB90" s="288"/>
      <c r="CC90" s="288"/>
      <c r="CD90" s="288"/>
      <c r="CE90" s="288"/>
      <c r="CF90" s="288"/>
    </row>
    <row r="91" spans="1:84" ht="12.65" customHeight="1">
      <c r="A91" s="307" t="s">
        <v>262</v>
      </c>
      <c r="B91" s="306" t="s">
        <v>256</v>
      </c>
      <c r="C91" s="346" t="s">
        <v>1270</v>
      </c>
      <c r="D91" s="325"/>
      <c r="E91" s="324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8"/>
      <c r="AU91" s="288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8"/>
      <c r="BI91" s="288"/>
      <c r="BJ91" s="288"/>
      <c r="BK91" s="288"/>
      <c r="BL91" s="288"/>
      <c r="BM91" s="288"/>
      <c r="BN91" s="288"/>
      <c r="BO91" s="288"/>
      <c r="BP91" s="288"/>
      <c r="BQ91" s="288"/>
      <c r="BR91" s="288"/>
      <c r="BS91" s="288"/>
      <c r="BT91" s="288"/>
      <c r="BU91" s="288"/>
      <c r="BV91" s="288"/>
      <c r="BW91" s="288"/>
      <c r="BX91" s="288"/>
      <c r="BY91" s="288"/>
      <c r="BZ91" s="288"/>
      <c r="CA91" s="288"/>
      <c r="CB91" s="288"/>
      <c r="CC91" s="288"/>
      <c r="CD91" s="288"/>
      <c r="CE91" s="288"/>
      <c r="CF91" s="288"/>
    </row>
    <row r="92" spans="1:84" ht="12.65" customHeight="1">
      <c r="A92" s="307" t="s">
        <v>263</v>
      </c>
      <c r="B92" s="306" t="s">
        <v>256</v>
      </c>
      <c r="C92" s="346" t="s">
        <v>1273</v>
      </c>
      <c r="D92" s="325"/>
      <c r="E92" s="324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288"/>
      <c r="AJ92" s="288"/>
      <c r="AK92" s="288"/>
      <c r="AL92" s="288"/>
      <c r="AM92" s="288"/>
      <c r="AN92" s="288"/>
      <c r="AO92" s="288"/>
      <c r="AP92" s="288"/>
      <c r="AQ92" s="288"/>
      <c r="AR92" s="288"/>
      <c r="AS92" s="288"/>
      <c r="AT92" s="288"/>
      <c r="AU92" s="288"/>
      <c r="AV92" s="288"/>
      <c r="AW92" s="288"/>
      <c r="AX92" s="288"/>
      <c r="AY92" s="288"/>
      <c r="AZ92" s="288"/>
      <c r="BA92" s="288"/>
      <c r="BB92" s="288"/>
      <c r="BC92" s="288"/>
      <c r="BD92" s="288"/>
      <c r="BE92" s="288"/>
      <c r="BF92" s="288"/>
      <c r="BG92" s="288"/>
      <c r="BH92" s="288"/>
      <c r="BI92" s="288"/>
      <c r="BJ92" s="288"/>
      <c r="BK92" s="288"/>
      <c r="BL92" s="288"/>
      <c r="BM92" s="288"/>
      <c r="BN92" s="288"/>
      <c r="BO92" s="288"/>
      <c r="BP92" s="288"/>
      <c r="BQ92" s="288"/>
      <c r="BR92" s="288"/>
      <c r="BS92" s="288"/>
      <c r="BT92" s="288"/>
      <c r="BU92" s="288"/>
      <c r="BV92" s="288"/>
      <c r="BW92" s="288"/>
      <c r="BX92" s="288"/>
      <c r="BY92" s="288"/>
      <c r="BZ92" s="288"/>
      <c r="CA92" s="288"/>
      <c r="CB92" s="288"/>
      <c r="CC92" s="288"/>
      <c r="CD92" s="288"/>
      <c r="CE92" s="288"/>
      <c r="CF92" s="288"/>
    </row>
    <row r="93" spans="1:84" ht="12.65" customHeight="1">
      <c r="A93" s="307" t="s">
        <v>264</v>
      </c>
      <c r="B93" s="306" t="s">
        <v>256</v>
      </c>
      <c r="C93" s="345" t="s">
        <v>1274</v>
      </c>
      <c r="D93" s="333"/>
      <c r="E93" s="309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288"/>
      <c r="AX93" s="288"/>
      <c r="AY93" s="288"/>
      <c r="AZ93" s="288"/>
      <c r="BA93" s="288"/>
      <c r="BB93" s="288"/>
      <c r="BC93" s="288"/>
      <c r="BD93" s="288"/>
      <c r="BE93" s="288"/>
      <c r="BF93" s="288"/>
      <c r="BG93" s="288"/>
      <c r="BH93" s="288"/>
      <c r="BI93" s="288"/>
      <c r="BJ93" s="288"/>
      <c r="BK93" s="288"/>
      <c r="BL93" s="288"/>
      <c r="BM93" s="288"/>
      <c r="BN93" s="288"/>
      <c r="BO93" s="288"/>
      <c r="BP93" s="288"/>
      <c r="BQ93" s="288"/>
      <c r="BR93" s="288"/>
      <c r="BS93" s="288"/>
      <c r="BT93" s="288"/>
      <c r="BU93" s="288"/>
      <c r="BV93" s="288"/>
      <c r="BW93" s="288"/>
      <c r="BX93" s="288"/>
      <c r="BY93" s="288"/>
      <c r="BZ93" s="288"/>
      <c r="CA93" s="288"/>
      <c r="CB93" s="288"/>
      <c r="CC93" s="288"/>
      <c r="CD93" s="288"/>
      <c r="CE93" s="288"/>
      <c r="CF93" s="288"/>
    </row>
    <row r="94" spans="1:84" ht="12.65" customHeight="1">
      <c r="A94" s="307"/>
      <c r="B94" s="306"/>
      <c r="C94" s="348"/>
      <c r="D94" s="333"/>
      <c r="E94" s="309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288"/>
      <c r="AV94" s="288"/>
      <c r="AW94" s="288"/>
      <c r="AX94" s="288"/>
      <c r="AY94" s="288"/>
      <c r="AZ94" s="288"/>
      <c r="BA94" s="288"/>
      <c r="BB94" s="288"/>
      <c r="BC94" s="288"/>
      <c r="BD94" s="288"/>
      <c r="BE94" s="288"/>
      <c r="BF94" s="288"/>
      <c r="BG94" s="288"/>
      <c r="BH94" s="288"/>
      <c r="BI94" s="288"/>
      <c r="BJ94" s="288"/>
      <c r="BK94" s="288"/>
      <c r="BL94" s="288"/>
      <c r="BM94" s="288"/>
      <c r="BN94" s="288"/>
      <c r="BO94" s="288"/>
      <c r="BP94" s="288"/>
      <c r="BQ94" s="288"/>
      <c r="BR94" s="288"/>
      <c r="BS94" s="288"/>
      <c r="BT94" s="288"/>
      <c r="BU94" s="288"/>
      <c r="BV94" s="288"/>
      <c r="BW94" s="288"/>
      <c r="BX94" s="288"/>
      <c r="BY94" s="288"/>
      <c r="BZ94" s="288"/>
      <c r="CA94" s="288"/>
      <c r="CB94" s="288"/>
      <c r="CC94" s="288"/>
      <c r="CD94" s="288"/>
      <c r="CE94" s="288"/>
      <c r="CF94" s="288"/>
    </row>
    <row r="95" spans="1:84" ht="12.65" customHeight="1">
      <c r="A95" s="307" t="s">
        <v>265</v>
      </c>
      <c r="B95" s="307"/>
      <c r="C95" s="319"/>
      <c r="D95" s="309"/>
      <c r="E95" s="309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8"/>
      <c r="Z95" s="288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8"/>
      <c r="BG95" s="288"/>
      <c r="BH95" s="288"/>
      <c r="BI95" s="288"/>
      <c r="BJ95" s="288"/>
      <c r="BK95" s="288"/>
      <c r="BL95" s="288"/>
      <c r="BM95" s="288"/>
      <c r="BN95" s="288"/>
      <c r="BO95" s="288"/>
      <c r="BP95" s="288"/>
      <c r="BQ95" s="288"/>
      <c r="BR95" s="288"/>
      <c r="BS95" s="288"/>
      <c r="BT95" s="288"/>
      <c r="BU95" s="288"/>
      <c r="BV95" s="288"/>
      <c r="BW95" s="288"/>
      <c r="BX95" s="288"/>
      <c r="BY95" s="288"/>
      <c r="BZ95" s="288"/>
      <c r="CA95" s="288"/>
      <c r="CB95" s="288"/>
      <c r="CC95" s="288"/>
      <c r="CD95" s="288"/>
      <c r="CE95" s="288"/>
      <c r="CF95" s="288"/>
    </row>
    <row r="96" spans="1:84" ht="12.65" customHeight="1">
      <c r="A96" s="327" t="s">
        <v>266</v>
      </c>
      <c r="B96" s="327"/>
      <c r="C96" s="327"/>
      <c r="D96" s="327"/>
      <c r="E96" s="327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288"/>
      <c r="AJ96" s="288"/>
      <c r="AK96" s="288"/>
      <c r="AL96" s="288"/>
      <c r="AM96" s="288"/>
      <c r="AN96" s="288"/>
      <c r="AO96" s="288"/>
      <c r="AP96" s="288"/>
      <c r="AQ96" s="288"/>
      <c r="AR96" s="288"/>
      <c r="AS96" s="288"/>
      <c r="AT96" s="288"/>
      <c r="AU96" s="288"/>
      <c r="AV96" s="288"/>
      <c r="AW96" s="288"/>
      <c r="AX96" s="288"/>
      <c r="AY96" s="288"/>
      <c r="AZ96" s="288"/>
      <c r="BA96" s="288"/>
      <c r="BB96" s="288"/>
      <c r="BC96" s="288"/>
      <c r="BD96" s="288"/>
      <c r="BE96" s="288"/>
      <c r="BF96" s="288"/>
      <c r="BG96" s="288"/>
      <c r="BH96" s="288"/>
      <c r="BI96" s="288"/>
      <c r="BJ96" s="288"/>
      <c r="BK96" s="288"/>
      <c r="BL96" s="288"/>
      <c r="BM96" s="288"/>
      <c r="BN96" s="288"/>
      <c r="BO96" s="288"/>
      <c r="BP96" s="288"/>
      <c r="BQ96" s="288"/>
      <c r="BR96" s="288"/>
      <c r="BS96" s="288"/>
      <c r="BT96" s="288"/>
      <c r="BU96" s="288"/>
      <c r="BV96" s="288"/>
      <c r="BW96" s="288"/>
      <c r="BX96" s="288"/>
      <c r="BY96" s="288"/>
      <c r="BZ96" s="288"/>
      <c r="CA96" s="288"/>
      <c r="CB96" s="288"/>
      <c r="CC96" s="288"/>
      <c r="CD96" s="288"/>
      <c r="CE96" s="288"/>
      <c r="CF96" s="288"/>
    </row>
    <row r="97" spans="1:84" ht="12.65" customHeight="1">
      <c r="A97" s="334" t="s">
        <v>267</v>
      </c>
      <c r="B97" s="334" t="s">
        <v>256</v>
      </c>
      <c r="C97" s="334"/>
      <c r="D97" s="334"/>
      <c r="E97" s="334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</row>
    <row r="98" spans="1:84" ht="12.65" customHeight="1">
      <c r="A98" s="307" t="s">
        <v>259</v>
      </c>
      <c r="B98" s="306" t="s">
        <v>256</v>
      </c>
      <c r="C98" s="317"/>
      <c r="D98" s="309"/>
      <c r="E98" s="309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288"/>
      <c r="AJ98" s="288"/>
      <c r="AK98" s="288"/>
      <c r="AL98" s="288"/>
      <c r="AM98" s="288"/>
      <c r="AN98" s="288"/>
      <c r="AO98" s="288"/>
      <c r="AP98" s="288"/>
      <c r="AQ98" s="288"/>
      <c r="AR98" s="288"/>
      <c r="AS98" s="288"/>
      <c r="AT98" s="288"/>
      <c r="AU98" s="288"/>
      <c r="AV98" s="288"/>
      <c r="AW98" s="288"/>
      <c r="AX98" s="288"/>
      <c r="AY98" s="288"/>
      <c r="AZ98" s="288"/>
      <c r="BA98" s="288"/>
      <c r="BB98" s="288"/>
      <c r="BC98" s="288"/>
      <c r="BD98" s="288"/>
      <c r="BE98" s="288"/>
      <c r="BF98" s="288"/>
      <c r="BG98" s="288"/>
      <c r="BH98" s="288"/>
      <c r="BI98" s="288"/>
      <c r="BJ98" s="288"/>
      <c r="BK98" s="288"/>
      <c r="BL98" s="288"/>
      <c r="BM98" s="288"/>
      <c r="BN98" s="288"/>
      <c r="BO98" s="288"/>
      <c r="BP98" s="288"/>
      <c r="BQ98" s="288"/>
      <c r="BR98" s="288"/>
      <c r="BS98" s="288"/>
      <c r="BT98" s="288"/>
      <c r="BU98" s="288"/>
      <c r="BV98" s="288"/>
      <c r="BW98" s="288"/>
      <c r="BX98" s="288"/>
      <c r="BY98" s="288"/>
      <c r="BZ98" s="288"/>
      <c r="CA98" s="288"/>
      <c r="CB98" s="288"/>
      <c r="CC98" s="288"/>
      <c r="CD98" s="288"/>
      <c r="CE98" s="288"/>
      <c r="CF98" s="288"/>
    </row>
    <row r="99" spans="1:84" ht="12.65" customHeight="1">
      <c r="A99" s="307" t="s">
        <v>268</v>
      </c>
      <c r="B99" s="306" t="s">
        <v>256</v>
      </c>
      <c r="C99" s="317">
        <v>1</v>
      </c>
      <c r="D99" s="309"/>
      <c r="E99" s="309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</row>
    <row r="100" spans="1:84" ht="12.65" customHeight="1">
      <c r="A100" s="307" t="s">
        <v>269</v>
      </c>
      <c r="B100" s="306"/>
      <c r="C100" s="317"/>
      <c r="D100" s="309"/>
      <c r="E100" s="309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288"/>
      <c r="AJ100" s="288"/>
      <c r="AK100" s="288"/>
      <c r="AL100" s="288"/>
      <c r="AM100" s="288"/>
      <c r="AN100" s="288"/>
      <c r="AO100" s="288"/>
      <c r="AP100" s="288"/>
      <c r="AQ100" s="288"/>
      <c r="AR100" s="288"/>
      <c r="AS100" s="288"/>
      <c r="AT100" s="288"/>
      <c r="AU100" s="288"/>
      <c r="AV100" s="288"/>
      <c r="AW100" s="288"/>
      <c r="AX100" s="288"/>
      <c r="AY100" s="288"/>
      <c r="AZ100" s="288"/>
      <c r="BA100" s="288"/>
      <c r="BB100" s="288"/>
      <c r="BC100" s="288"/>
      <c r="BD100" s="288"/>
      <c r="BE100" s="288"/>
      <c r="BF100" s="288"/>
      <c r="BG100" s="288"/>
      <c r="BH100" s="288"/>
      <c r="BI100" s="288"/>
      <c r="BJ100" s="288"/>
      <c r="BK100" s="288"/>
      <c r="BL100" s="288"/>
      <c r="BM100" s="288"/>
      <c r="BN100" s="288"/>
      <c r="BO100" s="288"/>
      <c r="BP100" s="288"/>
      <c r="BQ100" s="288"/>
      <c r="BR100" s="288"/>
      <c r="BS100" s="288"/>
      <c r="BT100" s="288"/>
      <c r="BU100" s="288"/>
      <c r="BV100" s="288"/>
      <c r="BW100" s="288"/>
      <c r="BX100" s="288"/>
      <c r="BY100" s="288"/>
      <c r="BZ100" s="288"/>
      <c r="CA100" s="288"/>
      <c r="CB100" s="288"/>
      <c r="CC100" s="288"/>
      <c r="CD100" s="288"/>
      <c r="CE100" s="288"/>
      <c r="CF100" s="288"/>
    </row>
    <row r="101" spans="1:84" ht="12.65" customHeight="1">
      <c r="A101" s="334" t="s">
        <v>270</v>
      </c>
      <c r="B101" s="334" t="s">
        <v>256</v>
      </c>
      <c r="C101" s="334"/>
      <c r="D101" s="334"/>
      <c r="E101" s="334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  <c r="AM101" s="288"/>
      <c r="AN101" s="288"/>
      <c r="AO101" s="288"/>
      <c r="AP101" s="288"/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8"/>
      <c r="BU101" s="288"/>
      <c r="BV101" s="288"/>
      <c r="BW101" s="288"/>
      <c r="BX101" s="288"/>
      <c r="BY101" s="288"/>
      <c r="BZ101" s="288"/>
      <c r="CA101" s="288"/>
      <c r="CB101" s="288"/>
      <c r="CC101" s="288"/>
      <c r="CD101" s="288"/>
      <c r="CE101" s="288"/>
      <c r="CF101" s="288"/>
    </row>
    <row r="102" spans="1:84" ht="12.65" customHeight="1">
      <c r="A102" s="307" t="s">
        <v>132</v>
      </c>
      <c r="B102" s="306" t="s">
        <v>256</v>
      </c>
      <c r="C102" s="317"/>
      <c r="D102" s="309"/>
      <c r="E102" s="309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/>
      <c r="AL102" s="288"/>
      <c r="AM102" s="288"/>
      <c r="AN102" s="288"/>
      <c r="AO102" s="288"/>
      <c r="AP102" s="288"/>
      <c r="AQ102" s="288"/>
      <c r="AR102" s="288"/>
      <c r="AS102" s="288"/>
      <c r="AT102" s="288"/>
      <c r="AU102" s="288"/>
      <c r="AV102" s="288"/>
      <c r="AW102" s="288"/>
      <c r="AX102" s="288"/>
      <c r="AY102" s="288"/>
      <c r="AZ102" s="288"/>
      <c r="BA102" s="288"/>
      <c r="BB102" s="288"/>
      <c r="BC102" s="288"/>
      <c r="BD102" s="288"/>
      <c r="BE102" s="288"/>
      <c r="BF102" s="288"/>
      <c r="BG102" s="288"/>
      <c r="BH102" s="288"/>
      <c r="BI102" s="288"/>
      <c r="BJ102" s="288"/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  <c r="CF102" s="288"/>
    </row>
    <row r="103" spans="1:84" ht="12.65" customHeight="1">
      <c r="A103" s="307" t="s">
        <v>271</v>
      </c>
      <c r="B103" s="306"/>
      <c r="C103" s="328"/>
      <c r="D103" s="309"/>
      <c r="E103" s="309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8"/>
      <c r="AB103" s="288"/>
      <c r="AC103" s="288"/>
      <c r="AD103" s="288"/>
      <c r="AE103" s="288"/>
      <c r="AF103" s="288"/>
      <c r="AG103" s="288"/>
      <c r="AH103" s="288"/>
      <c r="AI103" s="288"/>
      <c r="AJ103" s="288"/>
      <c r="AK103" s="288"/>
      <c r="AL103" s="288"/>
      <c r="AM103" s="288"/>
      <c r="AN103" s="288"/>
      <c r="AO103" s="288"/>
      <c r="AP103" s="288"/>
      <c r="AQ103" s="288"/>
      <c r="AR103" s="288"/>
      <c r="AS103" s="288"/>
      <c r="AT103" s="288"/>
      <c r="AU103" s="288"/>
      <c r="AV103" s="288"/>
      <c r="AW103" s="288"/>
      <c r="AX103" s="288"/>
      <c r="AY103" s="288"/>
      <c r="AZ103" s="288"/>
      <c r="BA103" s="288"/>
      <c r="BB103" s="288"/>
      <c r="BC103" s="288"/>
      <c r="BD103" s="288"/>
      <c r="BE103" s="288"/>
      <c r="BF103" s="288"/>
      <c r="BG103" s="288"/>
      <c r="BH103" s="288"/>
      <c r="BI103" s="288"/>
      <c r="BJ103" s="288"/>
      <c r="BK103" s="288"/>
      <c r="BL103" s="288"/>
      <c r="BM103" s="288"/>
      <c r="BN103" s="288"/>
      <c r="BO103" s="288"/>
      <c r="BP103" s="288"/>
      <c r="BQ103" s="288"/>
      <c r="BR103" s="288"/>
      <c r="BS103" s="288"/>
      <c r="BT103" s="288"/>
      <c r="BU103" s="288"/>
      <c r="BV103" s="288"/>
      <c r="BW103" s="288"/>
      <c r="BX103" s="288"/>
      <c r="BY103" s="288"/>
      <c r="BZ103" s="288"/>
      <c r="CA103" s="288"/>
      <c r="CB103" s="288"/>
      <c r="CC103" s="288"/>
      <c r="CD103" s="288"/>
      <c r="CE103" s="288"/>
      <c r="CF103" s="288"/>
    </row>
    <row r="104" spans="1:84" ht="12.65" customHeight="1">
      <c r="A104" s="334" t="s">
        <v>272</v>
      </c>
      <c r="B104" s="334" t="s">
        <v>256</v>
      </c>
      <c r="C104" s="334"/>
      <c r="D104" s="334"/>
      <c r="E104" s="334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8"/>
      <c r="AU104" s="288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8"/>
      <c r="BI104" s="288"/>
      <c r="BJ104" s="288"/>
      <c r="BK104" s="288"/>
      <c r="BL104" s="288"/>
      <c r="BM104" s="288"/>
      <c r="BN104" s="288"/>
      <c r="BO104" s="288"/>
      <c r="BP104" s="288"/>
      <c r="BQ104" s="288"/>
      <c r="BR104" s="288"/>
      <c r="BS104" s="288"/>
      <c r="BT104" s="288"/>
      <c r="BU104" s="288"/>
      <c r="BV104" s="288"/>
      <c r="BW104" s="288"/>
      <c r="BX104" s="288"/>
      <c r="BY104" s="288"/>
      <c r="BZ104" s="288"/>
      <c r="CA104" s="288"/>
      <c r="CB104" s="288"/>
      <c r="CC104" s="288"/>
      <c r="CD104" s="288"/>
      <c r="CE104" s="288"/>
      <c r="CF104" s="288"/>
    </row>
    <row r="105" spans="1:84" ht="12.65" customHeight="1">
      <c r="A105" s="307" t="s">
        <v>273</v>
      </c>
      <c r="B105" s="306" t="s">
        <v>256</v>
      </c>
      <c r="C105" s="317"/>
      <c r="D105" s="309"/>
      <c r="E105" s="309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  <c r="AA105" s="288"/>
      <c r="AB105" s="288"/>
      <c r="AC105" s="288"/>
      <c r="AD105" s="288"/>
      <c r="AE105" s="288"/>
      <c r="AF105" s="288"/>
      <c r="AG105" s="288"/>
      <c r="AH105" s="288"/>
      <c r="AI105" s="288"/>
      <c r="AJ105" s="288"/>
      <c r="AK105" s="288"/>
      <c r="AL105" s="288"/>
      <c r="AM105" s="288"/>
      <c r="AN105" s="288"/>
      <c r="AO105" s="288"/>
      <c r="AP105" s="288"/>
      <c r="AQ105" s="288"/>
      <c r="AR105" s="288"/>
      <c r="AS105" s="288"/>
      <c r="AT105" s="288"/>
      <c r="AU105" s="288"/>
      <c r="AV105" s="288"/>
      <c r="AW105" s="288"/>
      <c r="AX105" s="288"/>
      <c r="AY105" s="288"/>
      <c r="AZ105" s="288"/>
      <c r="BA105" s="288"/>
      <c r="BB105" s="288"/>
      <c r="BC105" s="288"/>
      <c r="BD105" s="288"/>
      <c r="BE105" s="288"/>
      <c r="BF105" s="288"/>
      <c r="BG105" s="288"/>
      <c r="BH105" s="288"/>
      <c r="BI105" s="288"/>
      <c r="BJ105" s="288"/>
      <c r="BK105" s="288"/>
      <c r="BL105" s="288"/>
      <c r="BM105" s="288"/>
      <c r="BN105" s="288"/>
      <c r="BO105" s="288"/>
      <c r="BP105" s="288"/>
      <c r="BQ105" s="288"/>
      <c r="BR105" s="288"/>
      <c r="BS105" s="288"/>
      <c r="BT105" s="288"/>
      <c r="BU105" s="288"/>
      <c r="BV105" s="288"/>
      <c r="BW105" s="288"/>
      <c r="BX105" s="288"/>
      <c r="BY105" s="288"/>
      <c r="BZ105" s="288"/>
      <c r="CA105" s="288"/>
      <c r="CB105" s="288"/>
      <c r="CC105" s="288"/>
      <c r="CD105" s="288"/>
      <c r="CE105" s="288"/>
      <c r="CF105" s="288"/>
    </row>
    <row r="106" spans="1:84" ht="12.65" customHeight="1">
      <c r="A106" s="307" t="s">
        <v>274</v>
      </c>
      <c r="B106" s="306" t="s">
        <v>256</v>
      </c>
      <c r="C106" s="317"/>
      <c r="D106" s="309"/>
      <c r="E106" s="309"/>
      <c r="F106" s="288"/>
      <c r="G106" s="288"/>
      <c r="H106" s="288"/>
      <c r="I106" s="288"/>
      <c r="J106" s="288"/>
      <c r="K106" s="288"/>
      <c r="L106" s="288"/>
      <c r="M106" s="288"/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  <c r="AA106" s="288"/>
      <c r="AB106" s="288"/>
      <c r="AC106" s="288"/>
      <c r="AD106" s="288"/>
      <c r="AE106" s="288"/>
      <c r="AF106" s="288"/>
      <c r="AG106" s="288"/>
      <c r="AH106" s="288"/>
      <c r="AI106" s="288"/>
      <c r="AJ106" s="288"/>
      <c r="AK106" s="288"/>
      <c r="AL106" s="288"/>
      <c r="AM106" s="288"/>
      <c r="AN106" s="288"/>
      <c r="AO106" s="288"/>
      <c r="AP106" s="288"/>
      <c r="AQ106" s="288"/>
      <c r="AR106" s="288"/>
      <c r="AS106" s="288"/>
      <c r="AT106" s="288"/>
      <c r="AU106" s="288"/>
      <c r="AV106" s="288"/>
      <c r="AW106" s="288"/>
      <c r="AX106" s="288"/>
      <c r="AY106" s="288"/>
      <c r="AZ106" s="288"/>
      <c r="BA106" s="288"/>
      <c r="BB106" s="288"/>
      <c r="BC106" s="288"/>
      <c r="BD106" s="288"/>
      <c r="BE106" s="288"/>
      <c r="BF106" s="288"/>
      <c r="BG106" s="288"/>
      <c r="BH106" s="288"/>
      <c r="BI106" s="288"/>
      <c r="BJ106" s="288"/>
      <c r="BK106" s="288"/>
      <c r="BL106" s="288"/>
      <c r="BM106" s="288"/>
      <c r="BN106" s="288"/>
      <c r="BO106" s="288"/>
      <c r="BP106" s="288"/>
      <c r="BQ106" s="288"/>
      <c r="BR106" s="288"/>
      <c r="BS106" s="288"/>
      <c r="BT106" s="288"/>
      <c r="BU106" s="288"/>
      <c r="BV106" s="288"/>
      <c r="BW106" s="288"/>
      <c r="BX106" s="288"/>
      <c r="BY106" s="288"/>
      <c r="BZ106" s="288"/>
      <c r="CA106" s="288"/>
      <c r="CB106" s="288"/>
      <c r="CC106" s="288"/>
      <c r="CD106" s="288"/>
      <c r="CE106" s="288"/>
      <c r="CF106" s="288"/>
    </row>
    <row r="107" spans="1:84" ht="12.65" customHeight="1">
      <c r="A107" s="307"/>
      <c r="B107" s="306"/>
      <c r="C107" s="317"/>
      <c r="D107" s="309"/>
      <c r="E107" s="309"/>
      <c r="F107" s="288"/>
      <c r="G107" s="288"/>
      <c r="H107" s="288"/>
      <c r="I107" s="288"/>
      <c r="J107" s="288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88"/>
      <c r="X107" s="288"/>
      <c r="Y107" s="288"/>
      <c r="Z107" s="288"/>
      <c r="AA107" s="288"/>
      <c r="AB107" s="288"/>
      <c r="AC107" s="288"/>
      <c r="AD107" s="288"/>
      <c r="AE107" s="288"/>
      <c r="AF107" s="288"/>
      <c r="AG107" s="288"/>
      <c r="AH107" s="288"/>
      <c r="AI107" s="288"/>
      <c r="AJ107" s="288"/>
      <c r="AK107" s="288"/>
      <c r="AL107" s="288"/>
      <c r="AM107" s="288"/>
      <c r="AN107" s="288"/>
      <c r="AO107" s="288"/>
      <c r="AP107" s="288"/>
      <c r="AQ107" s="288"/>
      <c r="AR107" s="288"/>
      <c r="AS107" s="288"/>
      <c r="AT107" s="288"/>
      <c r="AU107" s="288"/>
      <c r="AV107" s="288"/>
      <c r="AW107" s="288"/>
      <c r="AX107" s="288"/>
      <c r="AY107" s="288"/>
      <c r="AZ107" s="288"/>
      <c r="BA107" s="288"/>
      <c r="BB107" s="288"/>
      <c r="BC107" s="288"/>
      <c r="BD107" s="288"/>
      <c r="BE107" s="288"/>
      <c r="BF107" s="288"/>
      <c r="BG107" s="288"/>
      <c r="BH107" s="288"/>
      <c r="BI107" s="288"/>
      <c r="BJ107" s="288"/>
      <c r="BK107" s="288"/>
      <c r="BL107" s="288"/>
      <c r="BM107" s="288"/>
      <c r="BN107" s="288"/>
      <c r="BO107" s="288"/>
      <c r="BP107" s="288"/>
      <c r="BQ107" s="288"/>
      <c r="BR107" s="288"/>
      <c r="BS107" s="288"/>
      <c r="BT107" s="288"/>
      <c r="BU107" s="288"/>
      <c r="BV107" s="288"/>
      <c r="BW107" s="288"/>
      <c r="BX107" s="288"/>
      <c r="BY107" s="288"/>
      <c r="BZ107" s="288"/>
      <c r="CA107" s="288"/>
      <c r="CB107" s="288"/>
      <c r="CC107" s="288"/>
      <c r="CD107" s="288"/>
      <c r="CE107" s="288"/>
      <c r="CF107" s="288"/>
    </row>
    <row r="108" spans="1:84" ht="21.75" customHeight="1">
      <c r="A108" s="307" t="s">
        <v>275</v>
      </c>
      <c r="B108" s="306"/>
      <c r="C108" s="318"/>
      <c r="D108" s="309"/>
      <c r="E108" s="309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288"/>
      <c r="AM108" s="288"/>
      <c r="AN108" s="288"/>
      <c r="AO108" s="288"/>
      <c r="AP108" s="288"/>
      <c r="AQ108" s="288"/>
      <c r="AR108" s="288"/>
      <c r="AS108" s="288"/>
      <c r="AT108" s="288"/>
      <c r="AU108" s="288"/>
      <c r="AV108" s="288"/>
      <c r="AW108" s="288"/>
      <c r="AX108" s="288"/>
      <c r="AY108" s="288"/>
      <c r="AZ108" s="288"/>
      <c r="BA108" s="288"/>
      <c r="BB108" s="288"/>
      <c r="BC108" s="288"/>
      <c r="BD108" s="288"/>
      <c r="BE108" s="288"/>
      <c r="BF108" s="288"/>
      <c r="BG108" s="288"/>
      <c r="BH108" s="288"/>
      <c r="BI108" s="288"/>
      <c r="BJ108" s="288"/>
      <c r="BK108" s="288"/>
      <c r="BL108" s="288"/>
      <c r="BM108" s="288"/>
      <c r="BN108" s="288"/>
      <c r="BO108" s="288"/>
      <c r="BP108" s="288"/>
      <c r="BQ108" s="288"/>
      <c r="BR108" s="288"/>
      <c r="BS108" s="288"/>
      <c r="BT108" s="288"/>
      <c r="BU108" s="288"/>
      <c r="BV108" s="288"/>
      <c r="BW108" s="288"/>
      <c r="BX108" s="288"/>
      <c r="BY108" s="288"/>
      <c r="BZ108" s="288"/>
      <c r="CA108" s="288"/>
      <c r="CB108" s="288"/>
      <c r="CC108" s="288"/>
      <c r="CD108" s="288"/>
      <c r="CE108" s="288"/>
      <c r="CF108" s="288"/>
    </row>
    <row r="109" spans="1:84" ht="13.5" customHeight="1">
      <c r="A109" s="326"/>
      <c r="B109" s="327"/>
      <c r="C109" s="327"/>
      <c r="D109" s="327"/>
      <c r="E109" s="327"/>
      <c r="F109" s="288"/>
      <c r="G109" s="288"/>
      <c r="H109" s="288"/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  <c r="AA109" s="288"/>
      <c r="AB109" s="288"/>
      <c r="AC109" s="288"/>
      <c r="AD109" s="288"/>
      <c r="AE109" s="288"/>
      <c r="AF109" s="288"/>
      <c r="AG109" s="288"/>
      <c r="AH109" s="288"/>
      <c r="AI109" s="288"/>
      <c r="AJ109" s="288"/>
      <c r="AK109" s="288"/>
      <c r="AL109" s="288"/>
      <c r="AM109" s="288"/>
      <c r="AN109" s="288"/>
      <c r="AO109" s="288"/>
      <c r="AP109" s="288"/>
      <c r="AQ109" s="288"/>
      <c r="AR109" s="288"/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</row>
    <row r="110" spans="1:84" ht="13.5" customHeight="1">
      <c r="A110" s="307" t="s">
        <v>276</v>
      </c>
      <c r="B110" s="306"/>
      <c r="C110" s="318" t="s">
        <v>277</v>
      </c>
      <c r="D110" s="309" t="s">
        <v>215</v>
      </c>
      <c r="E110" s="309"/>
      <c r="F110" s="288"/>
      <c r="G110" s="288"/>
      <c r="H110" s="288"/>
      <c r="I110" s="288"/>
      <c r="J110" s="288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88"/>
      <c r="AL110" s="288"/>
      <c r="AM110" s="288"/>
      <c r="AN110" s="288"/>
      <c r="AO110" s="288"/>
      <c r="AP110" s="288"/>
      <c r="AQ110" s="288"/>
      <c r="AR110" s="288"/>
      <c r="AS110" s="288"/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</row>
    <row r="111" spans="1:84" ht="12.65" customHeight="1">
      <c r="A111" s="305" t="s">
        <v>278</v>
      </c>
      <c r="B111" s="309" t="s">
        <v>256</v>
      </c>
      <c r="C111" s="313">
        <v>195</v>
      </c>
      <c r="D111" s="304">
        <v>659</v>
      </c>
      <c r="E111" s="309"/>
      <c r="F111" s="288"/>
      <c r="G111" s="288"/>
      <c r="H111" s="288"/>
      <c r="I111" s="288"/>
      <c r="J111" s="288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88"/>
      <c r="X111" s="288"/>
      <c r="Y111" s="288"/>
      <c r="Z111" s="288"/>
      <c r="AA111" s="288"/>
      <c r="AB111" s="288"/>
      <c r="AC111" s="288"/>
      <c r="AD111" s="288"/>
      <c r="AE111" s="288"/>
      <c r="AF111" s="288"/>
      <c r="AG111" s="288"/>
      <c r="AH111" s="288"/>
      <c r="AI111" s="288"/>
      <c r="AJ111" s="288"/>
      <c r="AK111" s="288"/>
      <c r="AL111" s="288"/>
      <c r="AM111" s="288"/>
      <c r="AN111" s="288"/>
      <c r="AO111" s="288"/>
      <c r="AP111" s="288"/>
      <c r="AQ111" s="288"/>
      <c r="AR111" s="288"/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</row>
    <row r="112" spans="1:84" ht="12.65" customHeight="1">
      <c r="A112" s="307" t="s">
        <v>279</v>
      </c>
      <c r="B112" s="306" t="s">
        <v>256</v>
      </c>
      <c r="C112" s="317">
        <v>205</v>
      </c>
      <c r="D112" s="308">
        <v>3983</v>
      </c>
      <c r="E112" s="309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</row>
    <row r="113" spans="1:84" ht="12.65" customHeight="1">
      <c r="A113" s="307" t="s">
        <v>280</v>
      </c>
      <c r="B113" s="306" t="s">
        <v>256</v>
      </c>
      <c r="C113" s="317">
        <v>147</v>
      </c>
      <c r="D113" s="308">
        <v>438</v>
      </c>
      <c r="E113" s="309"/>
      <c r="F113" s="288"/>
      <c r="G113" s="288"/>
      <c r="H113" s="288"/>
      <c r="I113" s="288"/>
      <c r="J113" s="288"/>
      <c r="K113" s="288"/>
      <c r="L113" s="288"/>
      <c r="M113" s="288"/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8"/>
      <c r="Y113" s="288"/>
      <c r="Z113" s="288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  <c r="AM113" s="288"/>
      <c r="AN113" s="288"/>
      <c r="AO113" s="288"/>
      <c r="AP113" s="288"/>
      <c r="AQ113" s="288"/>
      <c r="AR113" s="288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8"/>
      <c r="BG113" s="288"/>
      <c r="BH113" s="288"/>
      <c r="BI113" s="288"/>
      <c r="BJ113" s="288"/>
      <c r="BK113" s="288"/>
      <c r="BL113" s="288"/>
      <c r="BM113" s="288"/>
      <c r="BN113" s="288"/>
      <c r="BO113" s="288"/>
      <c r="BP113" s="288"/>
      <c r="BQ113" s="288"/>
      <c r="BR113" s="288"/>
      <c r="BS113" s="288"/>
      <c r="BT113" s="288"/>
      <c r="BU113" s="288"/>
      <c r="BV113" s="288"/>
      <c r="BW113" s="288"/>
      <c r="BX113" s="288"/>
      <c r="BY113" s="288"/>
      <c r="BZ113" s="288"/>
      <c r="CA113" s="288"/>
      <c r="CB113" s="288"/>
      <c r="CC113" s="288"/>
      <c r="CD113" s="288"/>
      <c r="CE113" s="288"/>
      <c r="CF113" s="288"/>
    </row>
    <row r="114" spans="1:84" ht="12.65" customHeight="1">
      <c r="A114" s="307" t="s">
        <v>281</v>
      </c>
      <c r="B114" s="306" t="s">
        <v>256</v>
      </c>
      <c r="C114" s="317">
        <v>83</v>
      </c>
      <c r="D114" s="308">
        <v>133</v>
      </c>
      <c r="E114" s="309"/>
      <c r="F114" s="288"/>
      <c r="G114" s="288"/>
      <c r="H114" s="288"/>
      <c r="I114" s="288"/>
      <c r="J114" s="288"/>
      <c r="K114" s="288"/>
      <c r="L114" s="288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88"/>
      <c r="AQ114" s="288"/>
      <c r="AR114" s="288"/>
      <c r="AS114" s="288"/>
      <c r="AT114" s="288"/>
      <c r="AU114" s="288"/>
      <c r="AV114" s="288"/>
      <c r="AW114" s="288"/>
      <c r="AX114" s="288"/>
      <c r="AY114" s="288"/>
      <c r="AZ114" s="288"/>
      <c r="BA114" s="288"/>
      <c r="BB114" s="288"/>
      <c r="BC114" s="288"/>
      <c r="BD114" s="288"/>
      <c r="BE114" s="288"/>
      <c r="BF114" s="288"/>
      <c r="BG114" s="288"/>
      <c r="BH114" s="288"/>
      <c r="BI114" s="288"/>
      <c r="BJ114" s="288"/>
      <c r="BK114" s="288"/>
      <c r="BL114" s="288"/>
      <c r="BM114" s="288"/>
      <c r="BN114" s="288"/>
      <c r="BO114" s="288"/>
      <c r="BP114" s="288"/>
      <c r="BQ114" s="288"/>
      <c r="BR114" s="288"/>
      <c r="BS114" s="288"/>
      <c r="BT114" s="288"/>
      <c r="BU114" s="288"/>
      <c r="BV114" s="288"/>
      <c r="BW114" s="288"/>
      <c r="BX114" s="288"/>
      <c r="BY114" s="288"/>
      <c r="BZ114" s="288"/>
      <c r="CA114" s="288"/>
      <c r="CB114" s="288"/>
      <c r="CC114" s="288"/>
      <c r="CD114" s="288"/>
      <c r="CE114" s="288"/>
      <c r="CF114" s="288"/>
    </row>
    <row r="115" spans="1:84" ht="12.65" customHeight="1">
      <c r="A115" s="307" t="s">
        <v>282</v>
      </c>
      <c r="B115" s="306"/>
      <c r="C115" s="317" t="s">
        <v>167</v>
      </c>
      <c r="D115" s="308"/>
      <c r="E115" s="309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88"/>
      <c r="X115" s="288"/>
      <c r="Y115" s="288"/>
      <c r="Z115" s="288"/>
      <c r="AA115" s="288"/>
      <c r="AB115" s="288"/>
      <c r="AC115" s="288"/>
      <c r="AD115" s="288"/>
      <c r="AE115" s="288"/>
      <c r="AF115" s="288"/>
      <c r="AG115" s="288"/>
      <c r="AH115" s="288"/>
      <c r="AI115" s="288"/>
      <c r="AJ115" s="288"/>
      <c r="AK115" s="288"/>
      <c r="AL115" s="288"/>
      <c r="AM115" s="288"/>
      <c r="AN115" s="288"/>
      <c r="AO115" s="288"/>
      <c r="AP115" s="288"/>
      <c r="AQ115" s="288"/>
      <c r="AR115" s="288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8"/>
      <c r="BG115" s="288"/>
      <c r="BH115" s="288"/>
      <c r="BI115" s="288"/>
      <c r="BJ115" s="288"/>
      <c r="BK115" s="288"/>
      <c r="BL115" s="288"/>
      <c r="BM115" s="288"/>
      <c r="BN115" s="288"/>
      <c r="BO115" s="288"/>
      <c r="BP115" s="288"/>
      <c r="BQ115" s="288"/>
      <c r="BR115" s="288"/>
      <c r="BS115" s="288"/>
      <c r="BT115" s="288"/>
      <c r="BU115" s="288"/>
      <c r="BV115" s="288"/>
      <c r="BW115" s="288"/>
      <c r="BX115" s="288"/>
      <c r="BY115" s="288"/>
      <c r="BZ115" s="288"/>
      <c r="CA115" s="288"/>
      <c r="CB115" s="288"/>
      <c r="CC115" s="288"/>
      <c r="CD115" s="288"/>
      <c r="CE115" s="288"/>
      <c r="CF115" s="288"/>
    </row>
    <row r="116" spans="1:84" ht="12.65" customHeight="1">
      <c r="A116" s="305" t="s">
        <v>283</v>
      </c>
      <c r="B116" s="309" t="s">
        <v>256</v>
      </c>
      <c r="C116" s="313"/>
      <c r="D116" s="309"/>
      <c r="E116" s="309"/>
      <c r="F116" s="288"/>
      <c r="G116" s="288"/>
      <c r="H116" s="288"/>
      <c r="I116" s="288"/>
      <c r="J116" s="288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88"/>
      <c r="AQ116" s="288"/>
      <c r="AR116" s="288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</row>
    <row r="117" spans="1:84" ht="12.65" customHeight="1">
      <c r="A117" s="307" t="s">
        <v>284</v>
      </c>
      <c r="B117" s="306" t="s">
        <v>256</v>
      </c>
      <c r="C117" s="317"/>
      <c r="D117" s="309"/>
      <c r="E117" s="309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</row>
    <row r="118" spans="1:84" ht="12.65" customHeight="1">
      <c r="A118" s="307" t="s">
        <v>1239</v>
      </c>
      <c r="B118" s="306" t="s">
        <v>256</v>
      </c>
      <c r="C118" s="317"/>
      <c r="D118" s="309"/>
      <c r="E118" s="309"/>
      <c r="F118" s="288"/>
      <c r="G118" s="288"/>
      <c r="H118" s="288"/>
      <c r="I118" s="288"/>
      <c r="J118" s="288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  <c r="AA118" s="288"/>
      <c r="AB118" s="288"/>
      <c r="AC118" s="288"/>
      <c r="AD118" s="288"/>
      <c r="AE118" s="288"/>
      <c r="AF118" s="288"/>
      <c r="AG118" s="288"/>
      <c r="AH118" s="288"/>
      <c r="AI118" s="288"/>
      <c r="AJ118" s="288"/>
      <c r="AK118" s="288"/>
      <c r="AL118" s="288"/>
      <c r="AM118" s="288"/>
      <c r="AN118" s="288"/>
      <c r="AO118" s="288"/>
      <c r="AP118" s="288"/>
      <c r="AQ118" s="288"/>
      <c r="AR118" s="288"/>
      <c r="AS118" s="288"/>
      <c r="AT118" s="288"/>
      <c r="AU118" s="288"/>
      <c r="AV118" s="288"/>
      <c r="AW118" s="288"/>
      <c r="AX118" s="288"/>
      <c r="AY118" s="288"/>
      <c r="AZ118" s="288"/>
      <c r="BA118" s="288"/>
      <c r="BB118" s="288"/>
      <c r="BC118" s="288"/>
      <c r="BD118" s="288"/>
      <c r="BE118" s="288"/>
      <c r="BF118" s="288"/>
      <c r="BG118" s="288"/>
      <c r="BH118" s="288"/>
      <c r="BI118" s="288"/>
      <c r="BJ118" s="288"/>
      <c r="BK118" s="288"/>
      <c r="BL118" s="288"/>
      <c r="BM118" s="288"/>
      <c r="BN118" s="288"/>
      <c r="BO118" s="288"/>
      <c r="BP118" s="288"/>
      <c r="BQ118" s="288"/>
      <c r="BR118" s="288"/>
      <c r="BS118" s="288"/>
      <c r="BT118" s="288"/>
      <c r="BU118" s="288"/>
      <c r="BV118" s="288"/>
      <c r="BW118" s="288"/>
      <c r="BX118" s="288"/>
      <c r="BY118" s="288"/>
      <c r="BZ118" s="288"/>
      <c r="CA118" s="288"/>
      <c r="CB118" s="288"/>
      <c r="CC118" s="288"/>
      <c r="CD118" s="288"/>
      <c r="CE118" s="288"/>
      <c r="CF118" s="288"/>
    </row>
    <row r="119" spans="1:84" ht="12.65" customHeight="1">
      <c r="A119" s="307" t="s">
        <v>285</v>
      </c>
      <c r="B119" s="306" t="s">
        <v>256</v>
      </c>
      <c r="C119" s="317"/>
      <c r="D119" s="309"/>
      <c r="E119" s="309"/>
      <c r="F119" s="288"/>
      <c r="G119" s="288"/>
      <c r="H119" s="288"/>
      <c r="I119" s="288"/>
      <c r="J119" s="288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88"/>
      <c r="X119" s="288"/>
      <c r="Y119" s="288"/>
      <c r="Z119" s="288"/>
      <c r="AA119" s="288"/>
      <c r="AB119" s="288"/>
      <c r="AC119" s="288"/>
      <c r="AD119" s="288"/>
      <c r="AE119" s="288"/>
      <c r="AF119" s="288"/>
      <c r="AG119" s="288"/>
      <c r="AH119" s="288"/>
      <c r="AI119" s="288"/>
      <c r="AJ119" s="288"/>
      <c r="AK119" s="288"/>
      <c r="AL119" s="288"/>
      <c r="AM119" s="288"/>
      <c r="AN119" s="288"/>
      <c r="AO119" s="288"/>
      <c r="AP119" s="288"/>
      <c r="AQ119" s="288"/>
      <c r="AR119" s="288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8"/>
      <c r="BH119" s="288"/>
      <c r="BI119" s="288"/>
      <c r="BJ119" s="288"/>
      <c r="BK119" s="288"/>
      <c r="BL119" s="288"/>
      <c r="BM119" s="288"/>
      <c r="BN119" s="288"/>
      <c r="BO119" s="288"/>
      <c r="BP119" s="288"/>
      <c r="BQ119" s="288"/>
      <c r="BR119" s="288"/>
      <c r="BS119" s="288"/>
      <c r="BT119" s="288"/>
      <c r="BU119" s="288"/>
      <c r="BV119" s="288"/>
      <c r="BW119" s="288"/>
      <c r="BX119" s="288"/>
      <c r="BY119" s="288"/>
      <c r="BZ119" s="288"/>
      <c r="CA119" s="288"/>
      <c r="CB119" s="288"/>
      <c r="CC119" s="288"/>
      <c r="CD119" s="288"/>
      <c r="CE119" s="288"/>
      <c r="CF119" s="288"/>
    </row>
    <row r="120" spans="1:84" ht="12.65" customHeight="1">
      <c r="A120" s="307" t="s">
        <v>286</v>
      </c>
      <c r="B120" s="306" t="s">
        <v>256</v>
      </c>
      <c r="C120" s="317"/>
      <c r="D120" s="309"/>
      <c r="E120" s="309"/>
      <c r="F120" s="288"/>
      <c r="G120" s="288"/>
      <c r="H120" s="288"/>
      <c r="I120" s="288"/>
      <c r="J120" s="28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88"/>
      <c r="X120" s="288"/>
      <c r="Y120" s="288"/>
      <c r="Z120" s="288"/>
      <c r="AA120" s="288"/>
      <c r="AB120" s="288"/>
      <c r="AC120" s="288"/>
      <c r="AD120" s="288"/>
      <c r="AE120" s="288"/>
      <c r="AF120" s="288"/>
      <c r="AG120" s="288"/>
      <c r="AH120" s="288"/>
      <c r="AI120" s="288"/>
      <c r="AJ120" s="288"/>
      <c r="AK120" s="288"/>
      <c r="AL120" s="288"/>
      <c r="AM120" s="288"/>
      <c r="AN120" s="288"/>
      <c r="AO120" s="288"/>
      <c r="AP120" s="288"/>
      <c r="AQ120" s="288"/>
      <c r="AR120" s="288"/>
      <c r="AS120" s="288"/>
      <c r="AT120" s="288"/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88"/>
      <c r="BF120" s="288"/>
      <c r="BG120" s="288"/>
      <c r="BH120" s="288"/>
      <c r="BI120" s="288"/>
      <c r="BJ120" s="288"/>
      <c r="BK120" s="288"/>
      <c r="BL120" s="288"/>
      <c r="BM120" s="288"/>
      <c r="BN120" s="288"/>
      <c r="BO120" s="288"/>
      <c r="BP120" s="288"/>
      <c r="BQ120" s="288"/>
      <c r="BR120" s="288"/>
      <c r="BS120" s="288"/>
      <c r="BT120" s="288"/>
      <c r="BU120" s="288"/>
      <c r="BV120" s="288"/>
      <c r="BW120" s="288"/>
      <c r="BX120" s="288"/>
      <c r="BY120" s="288"/>
      <c r="BZ120" s="288"/>
      <c r="CA120" s="288"/>
      <c r="CB120" s="288"/>
      <c r="CC120" s="288"/>
      <c r="CD120" s="288"/>
      <c r="CE120" s="288"/>
      <c r="CF120" s="288"/>
    </row>
    <row r="121" spans="1:84" ht="12.65" customHeight="1">
      <c r="A121" s="307" t="s">
        <v>287</v>
      </c>
      <c r="B121" s="306" t="s">
        <v>256</v>
      </c>
      <c r="C121" s="317"/>
      <c r="D121" s="309"/>
      <c r="E121" s="309"/>
      <c r="F121" s="288"/>
      <c r="G121" s="288"/>
      <c r="H121" s="288"/>
      <c r="I121" s="288"/>
      <c r="J121" s="288"/>
      <c r="K121" s="288"/>
      <c r="L121" s="288"/>
      <c r="M121" s="288"/>
      <c r="N121" s="288"/>
      <c r="O121" s="288"/>
      <c r="P121" s="288"/>
      <c r="Q121" s="288"/>
      <c r="R121" s="288"/>
      <c r="S121" s="288"/>
      <c r="T121" s="288"/>
      <c r="U121" s="288"/>
      <c r="V121" s="288"/>
      <c r="W121" s="288"/>
      <c r="X121" s="288"/>
      <c r="Y121" s="288"/>
      <c r="Z121" s="288"/>
      <c r="AA121" s="288"/>
      <c r="AB121" s="288"/>
      <c r="AC121" s="288"/>
      <c r="AD121" s="288"/>
      <c r="AE121" s="288"/>
      <c r="AF121" s="288"/>
      <c r="AG121" s="288"/>
      <c r="AH121" s="288"/>
      <c r="AI121" s="288"/>
      <c r="AJ121" s="288"/>
      <c r="AK121" s="288"/>
      <c r="AL121" s="288"/>
      <c r="AM121" s="288"/>
      <c r="AN121" s="288"/>
      <c r="AO121" s="288"/>
      <c r="AP121" s="288"/>
      <c r="AQ121" s="288"/>
      <c r="AR121" s="288"/>
      <c r="AS121" s="288"/>
      <c r="AT121" s="288"/>
      <c r="AU121" s="288"/>
      <c r="AV121" s="288"/>
      <c r="AW121" s="288"/>
      <c r="AX121" s="288"/>
      <c r="AY121" s="288"/>
      <c r="AZ121" s="288"/>
      <c r="BA121" s="288"/>
      <c r="BB121" s="288"/>
      <c r="BC121" s="288"/>
      <c r="BD121" s="288"/>
      <c r="BE121" s="288"/>
      <c r="BF121" s="288"/>
      <c r="BG121" s="288"/>
      <c r="BH121" s="288"/>
      <c r="BI121" s="288"/>
      <c r="BJ121" s="288"/>
      <c r="BK121" s="288"/>
      <c r="BL121" s="288"/>
      <c r="BM121" s="288"/>
      <c r="BN121" s="288"/>
      <c r="BO121" s="288"/>
      <c r="BP121" s="288"/>
      <c r="BQ121" s="288"/>
      <c r="BR121" s="288"/>
      <c r="BS121" s="288"/>
      <c r="BT121" s="288"/>
      <c r="BU121" s="288"/>
      <c r="BV121" s="288"/>
      <c r="BW121" s="288"/>
      <c r="BX121" s="288"/>
      <c r="BY121" s="288"/>
      <c r="BZ121" s="288"/>
      <c r="CA121" s="288"/>
      <c r="CB121" s="288"/>
      <c r="CC121" s="288"/>
      <c r="CD121" s="288"/>
      <c r="CE121" s="288"/>
      <c r="CF121" s="288"/>
    </row>
    <row r="122" spans="1:84" ht="12.65" customHeight="1">
      <c r="A122" s="307" t="s">
        <v>97</v>
      </c>
      <c r="B122" s="306" t="s">
        <v>256</v>
      </c>
      <c r="C122" s="317"/>
      <c r="D122" s="309"/>
      <c r="E122" s="309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8"/>
      <c r="T122" s="288"/>
      <c r="U122" s="288"/>
      <c r="V122" s="288"/>
      <c r="W122" s="288"/>
      <c r="X122" s="288"/>
      <c r="Y122" s="288"/>
      <c r="Z122" s="288"/>
      <c r="AA122" s="288"/>
      <c r="AB122" s="288"/>
      <c r="AC122" s="288"/>
      <c r="AD122" s="288"/>
      <c r="AE122" s="288"/>
      <c r="AF122" s="288"/>
      <c r="AG122" s="288"/>
      <c r="AH122" s="288"/>
      <c r="AI122" s="288"/>
      <c r="AJ122" s="288"/>
      <c r="AK122" s="288"/>
      <c r="AL122" s="288"/>
      <c r="AM122" s="288"/>
      <c r="AN122" s="288"/>
      <c r="AO122" s="288"/>
      <c r="AP122" s="288"/>
      <c r="AQ122" s="288"/>
      <c r="AR122" s="288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88"/>
      <c r="BF122" s="288"/>
      <c r="BG122" s="288"/>
      <c r="BH122" s="288"/>
      <c r="BI122" s="288"/>
      <c r="BJ122" s="288"/>
      <c r="BK122" s="288"/>
      <c r="BL122" s="288"/>
      <c r="BM122" s="288"/>
      <c r="BN122" s="288"/>
      <c r="BO122" s="288"/>
      <c r="BP122" s="288"/>
      <c r="BQ122" s="288"/>
      <c r="BR122" s="288"/>
      <c r="BS122" s="288"/>
      <c r="BT122" s="288"/>
      <c r="BU122" s="288"/>
      <c r="BV122" s="288"/>
      <c r="BW122" s="288"/>
      <c r="BX122" s="288"/>
      <c r="BY122" s="288"/>
      <c r="BZ122" s="288"/>
      <c r="CA122" s="288"/>
      <c r="CB122" s="288"/>
      <c r="CC122" s="288"/>
      <c r="CD122" s="288"/>
      <c r="CE122" s="288"/>
      <c r="CF122" s="288"/>
    </row>
    <row r="123" spans="1:84" ht="12.65" customHeight="1">
      <c r="A123" s="307" t="s">
        <v>288</v>
      </c>
      <c r="B123" s="306" t="s">
        <v>256</v>
      </c>
      <c r="C123" s="317"/>
      <c r="D123" s="309"/>
      <c r="E123" s="309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8"/>
      <c r="AB123" s="288"/>
      <c r="AC123" s="288"/>
      <c r="AD123" s="288"/>
      <c r="AE123" s="288"/>
      <c r="AF123" s="288"/>
      <c r="AG123" s="288"/>
      <c r="AH123" s="288"/>
      <c r="AI123" s="288"/>
      <c r="AJ123" s="288"/>
      <c r="AK123" s="288"/>
      <c r="AL123" s="288"/>
      <c r="AM123" s="288"/>
      <c r="AN123" s="288"/>
      <c r="AO123" s="288"/>
      <c r="AP123" s="288"/>
      <c r="AQ123" s="288"/>
      <c r="AR123" s="288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/>
      <c r="BJ123" s="288"/>
      <c r="BK123" s="288"/>
      <c r="BL123" s="288"/>
      <c r="BM123" s="288"/>
      <c r="BN123" s="288"/>
      <c r="BO123" s="288"/>
      <c r="BP123" s="288"/>
      <c r="BQ123" s="288"/>
      <c r="BR123" s="288"/>
      <c r="BS123" s="288"/>
      <c r="BT123" s="288"/>
      <c r="BU123" s="288"/>
      <c r="BV123" s="288"/>
      <c r="BW123" s="288"/>
      <c r="BX123" s="288"/>
      <c r="BY123" s="288"/>
      <c r="BZ123" s="288"/>
      <c r="CA123" s="288"/>
      <c r="CB123" s="288"/>
      <c r="CC123" s="288"/>
      <c r="CD123" s="288"/>
      <c r="CE123" s="288"/>
      <c r="CF123" s="288"/>
    </row>
    <row r="124" spans="1:84" ht="12.65" customHeight="1">
      <c r="A124" s="307" t="s">
        <v>289</v>
      </c>
      <c r="B124" s="306"/>
      <c r="C124" s="317">
        <v>11</v>
      </c>
      <c r="D124" s="309"/>
      <c r="E124" s="309"/>
      <c r="F124" s="288"/>
      <c r="G124" s="288"/>
      <c r="H124" s="288"/>
      <c r="I124" s="288"/>
      <c r="J124" s="288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8"/>
      <c r="AB124" s="288"/>
      <c r="AC124" s="288"/>
      <c r="AD124" s="288"/>
      <c r="AE124" s="288"/>
      <c r="AF124" s="288"/>
      <c r="AG124" s="288"/>
      <c r="AH124" s="288"/>
      <c r="AI124" s="288"/>
      <c r="AJ124" s="288"/>
      <c r="AK124" s="288"/>
      <c r="AL124" s="288"/>
      <c r="AM124" s="288"/>
      <c r="AN124" s="288"/>
      <c r="AO124" s="288"/>
      <c r="AP124" s="288"/>
      <c r="AQ124" s="288"/>
      <c r="AR124" s="288"/>
      <c r="AS124" s="288"/>
      <c r="AT124" s="288"/>
      <c r="AU124" s="288"/>
      <c r="AV124" s="288"/>
      <c r="AW124" s="288"/>
      <c r="AX124" s="288"/>
      <c r="AY124" s="288"/>
      <c r="AZ124" s="288"/>
      <c r="BA124" s="288"/>
      <c r="BB124" s="288"/>
      <c r="BC124" s="288"/>
      <c r="BD124" s="288"/>
      <c r="BE124" s="288"/>
      <c r="BF124" s="288"/>
      <c r="BG124" s="288"/>
      <c r="BH124" s="288"/>
      <c r="BI124" s="288"/>
      <c r="BJ124" s="288"/>
      <c r="BK124" s="288"/>
      <c r="BL124" s="288"/>
      <c r="BM124" s="288"/>
      <c r="BN124" s="288"/>
      <c r="BO124" s="288"/>
      <c r="BP124" s="288"/>
      <c r="BQ124" s="288"/>
      <c r="BR124" s="288"/>
      <c r="BS124" s="288"/>
      <c r="BT124" s="288"/>
      <c r="BU124" s="288"/>
      <c r="BV124" s="288"/>
      <c r="BW124" s="288"/>
      <c r="BX124" s="288"/>
      <c r="BY124" s="288"/>
      <c r="BZ124" s="288"/>
      <c r="CA124" s="288"/>
      <c r="CB124" s="288"/>
      <c r="CC124" s="288"/>
      <c r="CD124" s="288"/>
      <c r="CE124" s="288"/>
      <c r="CF124" s="288"/>
    </row>
    <row r="125" spans="1:84" ht="12.65" customHeight="1">
      <c r="A125" s="307" t="s">
        <v>280</v>
      </c>
      <c r="B125" s="306" t="s">
        <v>256</v>
      </c>
      <c r="C125" s="317">
        <v>14</v>
      </c>
      <c r="D125" s="309"/>
      <c r="E125" s="309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8"/>
      <c r="Y125" s="288"/>
      <c r="Z125" s="288"/>
      <c r="AA125" s="288"/>
      <c r="AB125" s="288"/>
      <c r="AC125" s="288"/>
      <c r="AD125" s="288"/>
      <c r="AE125" s="288"/>
      <c r="AF125" s="288"/>
      <c r="AG125" s="288"/>
      <c r="AH125" s="288"/>
      <c r="AI125" s="288"/>
      <c r="AJ125" s="288"/>
      <c r="AK125" s="288"/>
      <c r="AL125" s="288"/>
      <c r="AM125" s="288"/>
      <c r="AN125" s="288"/>
      <c r="AO125" s="288"/>
      <c r="AP125" s="288"/>
      <c r="AQ125" s="288"/>
      <c r="AR125" s="288"/>
      <c r="AS125" s="288"/>
      <c r="AT125" s="288"/>
      <c r="AU125" s="288"/>
      <c r="AV125" s="288"/>
      <c r="AW125" s="288"/>
      <c r="AX125" s="288"/>
      <c r="AY125" s="288"/>
      <c r="AZ125" s="288"/>
      <c r="BA125" s="288"/>
      <c r="BB125" s="288"/>
      <c r="BC125" s="288"/>
      <c r="BD125" s="288"/>
      <c r="BE125" s="288"/>
      <c r="BF125" s="288"/>
      <c r="BG125" s="288"/>
      <c r="BH125" s="288"/>
      <c r="BI125" s="288"/>
      <c r="BJ125" s="288"/>
      <c r="BK125" s="288"/>
      <c r="BL125" s="288"/>
      <c r="BM125" s="288"/>
      <c r="BN125" s="288"/>
      <c r="BO125" s="288"/>
      <c r="BP125" s="288"/>
      <c r="BQ125" s="288"/>
      <c r="BR125" s="288"/>
      <c r="BS125" s="288"/>
      <c r="BT125" s="288"/>
      <c r="BU125" s="288"/>
      <c r="BV125" s="288"/>
      <c r="BW125" s="288"/>
      <c r="BX125" s="288"/>
      <c r="BY125" s="288"/>
      <c r="BZ125" s="288"/>
      <c r="CA125" s="288"/>
      <c r="CB125" s="288"/>
      <c r="CC125" s="288"/>
      <c r="CD125" s="288"/>
      <c r="CE125" s="288"/>
      <c r="CF125" s="288"/>
    </row>
    <row r="126" spans="1:84" ht="12.65" customHeight="1">
      <c r="A126" s="307" t="s">
        <v>290</v>
      </c>
      <c r="B126" s="306" t="s">
        <v>256</v>
      </c>
      <c r="C126" s="317"/>
      <c r="D126" s="309"/>
      <c r="E126" s="309"/>
      <c r="F126" s="288"/>
      <c r="G126" s="288"/>
      <c r="H126" s="288"/>
      <c r="I126" s="288"/>
      <c r="J126" s="288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8"/>
      <c r="AB126" s="288"/>
      <c r="AC126" s="288"/>
      <c r="AD126" s="288"/>
      <c r="AE126" s="288"/>
      <c r="AF126" s="288"/>
      <c r="AG126" s="288"/>
      <c r="AH126" s="288"/>
      <c r="AI126" s="288"/>
      <c r="AJ126" s="288"/>
      <c r="AK126" s="288"/>
      <c r="AL126" s="288"/>
      <c r="AM126" s="288"/>
      <c r="AN126" s="288"/>
      <c r="AO126" s="288"/>
      <c r="AP126" s="288"/>
      <c r="AQ126" s="288"/>
      <c r="AR126" s="288"/>
      <c r="AS126" s="288"/>
      <c r="AT126" s="288"/>
      <c r="AU126" s="288"/>
      <c r="AV126" s="288"/>
      <c r="AW126" s="288"/>
      <c r="AX126" s="288"/>
      <c r="AY126" s="288"/>
      <c r="AZ126" s="288"/>
      <c r="BA126" s="288"/>
      <c r="BB126" s="288"/>
      <c r="BC126" s="288"/>
      <c r="BD126" s="288"/>
      <c r="BE126" s="288"/>
      <c r="BF126" s="288"/>
      <c r="BG126" s="288"/>
      <c r="BH126" s="288"/>
      <c r="BI126" s="288"/>
      <c r="BJ126" s="288"/>
      <c r="BK126" s="288"/>
      <c r="BL126" s="288"/>
      <c r="BM126" s="288"/>
      <c r="BN126" s="288"/>
      <c r="BO126" s="288"/>
      <c r="BP126" s="288"/>
      <c r="BQ126" s="288"/>
      <c r="BR126" s="288"/>
      <c r="BS126" s="288"/>
      <c r="BT126" s="288"/>
      <c r="BU126" s="288"/>
      <c r="BV126" s="288"/>
      <c r="BW126" s="288"/>
      <c r="BX126" s="288"/>
      <c r="BY126" s="288"/>
      <c r="BZ126" s="288"/>
      <c r="CA126" s="288"/>
      <c r="CB126" s="288"/>
      <c r="CC126" s="288"/>
      <c r="CD126" s="288"/>
      <c r="CE126" s="288"/>
      <c r="CF126" s="288"/>
    </row>
    <row r="127" spans="1:84" ht="12.65" customHeight="1">
      <c r="A127" s="307" t="s">
        <v>291</v>
      </c>
      <c r="B127" s="306"/>
      <c r="C127" s="317"/>
      <c r="D127" s="309"/>
      <c r="E127" s="309">
        <v>25</v>
      </c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</row>
    <row r="128" spans="1:84" ht="12.65" customHeight="1">
      <c r="A128" s="307" t="s">
        <v>292</v>
      </c>
      <c r="B128" s="309" t="s">
        <v>256</v>
      </c>
      <c r="C128" s="319">
        <v>25</v>
      </c>
      <c r="D128" s="309"/>
      <c r="E128" s="309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</row>
    <row r="129" spans="1:84" ht="12.65" customHeight="1">
      <c r="A129" s="307" t="s">
        <v>293</v>
      </c>
      <c r="B129" s="306" t="s">
        <v>256</v>
      </c>
      <c r="C129" s="317">
        <v>5</v>
      </c>
      <c r="D129" s="309"/>
      <c r="E129" s="309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</row>
    <row r="130" spans="1:84" ht="12.65" customHeight="1">
      <c r="A130" s="307"/>
      <c r="B130" s="306"/>
      <c r="C130" s="317"/>
      <c r="D130" s="309"/>
      <c r="E130" s="309"/>
      <c r="F130" s="303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</row>
    <row r="131" spans="1:84" ht="12.65" customHeight="1">
      <c r="A131" s="307" t="s">
        <v>294</v>
      </c>
      <c r="B131" s="309" t="s">
        <v>256</v>
      </c>
      <c r="C131" s="319"/>
      <c r="D131" s="309"/>
      <c r="E131" s="309"/>
      <c r="F131" s="303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</row>
    <row r="132" spans="1:84" ht="12.65" customHeight="1">
      <c r="A132" s="307"/>
      <c r="B132" s="306"/>
      <c r="C132" s="317"/>
      <c r="D132" s="309"/>
      <c r="E132" s="309"/>
      <c r="F132" s="303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</row>
    <row r="133" spans="1:84" ht="12.65" customHeight="1">
      <c r="A133" s="307"/>
      <c r="B133" s="307"/>
      <c r="C133" s="319"/>
      <c r="D133" s="309"/>
      <c r="E133" s="309"/>
      <c r="F133" s="303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</row>
    <row r="134" spans="1:84" ht="12.65" customHeight="1">
      <c r="A134" s="307"/>
      <c r="B134" s="307"/>
      <c r="C134" s="319"/>
      <c r="D134" s="309"/>
      <c r="E134" s="309"/>
      <c r="F134" s="303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</row>
    <row r="135" spans="1:84" ht="12.65" customHeight="1">
      <c r="A135" s="307"/>
      <c r="B135" s="307"/>
      <c r="C135" s="319"/>
      <c r="D135" s="309"/>
      <c r="E135" s="309"/>
      <c r="F135" s="303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</row>
    <row r="136" spans="1:84" ht="18" customHeight="1">
      <c r="A136" s="307" t="s">
        <v>1240</v>
      </c>
      <c r="B136" s="307"/>
      <c r="C136" s="319"/>
      <c r="D136" s="309"/>
      <c r="E136" s="309"/>
      <c r="F136" s="303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</row>
    <row r="137" spans="1:84" ht="12.65" customHeight="1">
      <c r="A137" s="327" t="s">
        <v>295</v>
      </c>
      <c r="B137" s="326" t="s">
        <v>296</v>
      </c>
      <c r="C137" s="326" t="s">
        <v>297</v>
      </c>
      <c r="D137" s="326" t="s">
        <v>132</v>
      </c>
      <c r="E137" s="326" t="s">
        <v>203</v>
      </c>
      <c r="F137" s="303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</row>
    <row r="138" spans="1:84" ht="12.65" customHeight="1">
      <c r="A138" s="335" t="s">
        <v>277</v>
      </c>
      <c r="B138" s="310">
        <v>100</v>
      </c>
      <c r="C138" s="320">
        <v>5</v>
      </c>
      <c r="D138" s="310">
        <v>69</v>
      </c>
      <c r="E138" s="310">
        <v>174</v>
      </c>
      <c r="F138" s="303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</row>
    <row r="139" spans="1:84" ht="12.65" customHeight="1">
      <c r="A139" s="307" t="s">
        <v>215</v>
      </c>
      <c r="B139" s="349">
        <v>301</v>
      </c>
      <c r="C139" s="349">
        <v>44</v>
      </c>
      <c r="D139" s="349">
        <v>341</v>
      </c>
      <c r="E139" s="309">
        <v>686</v>
      </c>
      <c r="F139" s="303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</row>
    <row r="140" spans="1:84" ht="12.65" customHeight="1">
      <c r="A140" s="307" t="s">
        <v>298</v>
      </c>
      <c r="B140" s="349">
        <v>3390</v>
      </c>
      <c r="C140" s="349"/>
      <c r="D140" s="349">
        <v>1793</v>
      </c>
      <c r="E140" s="309">
        <v>5183</v>
      </c>
      <c r="F140" s="303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</row>
    <row r="141" spans="1:84" ht="12.65" customHeight="1">
      <c r="A141" s="307" t="s">
        <v>245</v>
      </c>
      <c r="B141" s="349">
        <v>3153175.709999999</v>
      </c>
      <c r="C141" s="349">
        <v>1449727.63</v>
      </c>
      <c r="D141" s="349">
        <v>1474193.8399999999</v>
      </c>
      <c r="E141" s="309">
        <v>6077097.1799999988</v>
      </c>
      <c r="F141" s="303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</row>
    <row r="142" spans="1:84" ht="12.65" customHeight="1">
      <c r="A142" s="307" t="s">
        <v>246</v>
      </c>
      <c r="B142" s="349">
        <v>11636627.860000001</v>
      </c>
      <c r="C142" s="349">
        <v>7760989.2352499999</v>
      </c>
      <c r="D142" s="349">
        <v>13999032.832849998</v>
      </c>
      <c r="E142" s="309">
        <v>33396649.928100001</v>
      </c>
      <c r="F142" s="323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8"/>
      <c r="Y142" s="288"/>
      <c r="Z142" s="288"/>
      <c r="AA142" s="288"/>
      <c r="AB142" s="288"/>
      <c r="AC142" s="288"/>
      <c r="AD142" s="288"/>
      <c r="AE142" s="288"/>
      <c r="AF142" s="288"/>
      <c r="AG142" s="288"/>
      <c r="AH142" s="288"/>
      <c r="AI142" s="288"/>
      <c r="AJ142" s="288"/>
      <c r="AK142" s="288"/>
      <c r="AL142" s="288"/>
      <c r="AM142" s="288"/>
      <c r="AN142" s="288"/>
      <c r="AO142" s="288"/>
      <c r="AP142" s="288"/>
      <c r="AQ142" s="288"/>
      <c r="AR142" s="288"/>
      <c r="AS142" s="288"/>
      <c r="AT142" s="28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</row>
    <row r="143" spans="1:84" ht="12.65" customHeight="1">
      <c r="A143" s="307" t="s">
        <v>299</v>
      </c>
      <c r="B143" s="349" t="s">
        <v>296</v>
      </c>
      <c r="C143" s="349" t="s">
        <v>297</v>
      </c>
      <c r="D143" s="349" t="s">
        <v>132</v>
      </c>
      <c r="E143" s="309" t="s">
        <v>203</v>
      </c>
      <c r="F143" s="323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Z143" s="288"/>
      <c r="AA143" s="288"/>
      <c r="AB143" s="288"/>
      <c r="AC143" s="288"/>
      <c r="AD143" s="288"/>
      <c r="AE143" s="288"/>
      <c r="AF143" s="288"/>
      <c r="AG143" s="288"/>
      <c r="AH143" s="288"/>
      <c r="AI143" s="288"/>
      <c r="AJ143" s="288"/>
      <c r="AK143" s="288"/>
      <c r="AL143" s="288"/>
      <c r="AM143" s="288"/>
      <c r="AN143" s="288"/>
      <c r="AO143" s="288"/>
      <c r="AP143" s="288"/>
      <c r="AQ143" s="288"/>
      <c r="AR143" s="288"/>
      <c r="AS143" s="288"/>
      <c r="AT143" s="28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</row>
    <row r="144" spans="1:84" ht="12.65" customHeight="1">
      <c r="A144" s="335" t="s">
        <v>277</v>
      </c>
      <c r="B144" s="310">
        <v>198</v>
      </c>
      <c r="C144" s="320"/>
      <c r="D144" s="310">
        <v>7</v>
      </c>
      <c r="E144" s="310">
        <v>205</v>
      </c>
      <c r="F144" s="303"/>
      <c r="G144" s="288"/>
      <c r="H144" s="288"/>
      <c r="I144" s="288"/>
      <c r="J144" s="288"/>
      <c r="K144" s="288"/>
      <c r="L144" s="288"/>
      <c r="M144" s="288"/>
      <c r="N144" s="288"/>
      <c r="O144" s="288"/>
      <c r="P144" s="288"/>
      <c r="Q144" s="288"/>
      <c r="R144" s="288"/>
      <c r="S144" s="288"/>
      <c r="T144" s="288"/>
      <c r="U144" s="288"/>
      <c r="V144" s="288"/>
      <c r="W144" s="288"/>
      <c r="X144" s="288"/>
      <c r="Y144" s="288"/>
      <c r="Z144" s="288"/>
      <c r="AA144" s="288"/>
      <c r="AB144" s="288"/>
      <c r="AC144" s="288"/>
      <c r="AD144" s="288"/>
      <c r="AE144" s="288"/>
      <c r="AF144" s="288"/>
      <c r="AG144" s="288"/>
      <c r="AH144" s="288"/>
      <c r="AI144" s="288"/>
      <c r="AJ144" s="288"/>
      <c r="AK144" s="288"/>
      <c r="AL144" s="288"/>
      <c r="AM144" s="288"/>
      <c r="AN144" s="288"/>
      <c r="AO144" s="288"/>
      <c r="AP144" s="288"/>
      <c r="AQ144" s="288"/>
      <c r="AR144" s="288"/>
      <c r="AS144" s="288"/>
      <c r="AT144" s="28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</row>
    <row r="145" spans="1:84" ht="12.65" customHeight="1">
      <c r="A145" s="307" t="s">
        <v>215</v>
      </c>
      <c r="B145" s="349">
        <v>3866</v>
      </c>
      <c r="C145" s="350"/>
      <c r="D145" s="349">
        <v>117</v>
      </c>
      <c r="E145" s="309">
        <v>3983</v>
      </c>
      <c r="F145" s="303"/>
      <c r="G145" s="288"/>
      <c r="H145" s="288"/>
      <c r="I145" s="288"/>
      <c r="J145" s="288"/>
      <c r="K145" s="288"/>
      <c r="L145" s="288"/>
      <c r="M145" s="288"/>
      <c r="N145" s="288"/>
      <c r="O145" s="288"/>
      <c r="P145" s="288"/>
      <c r="Q145" s="288"/>
      <c r="R145" s="288"/>
      <c r="S145" s="288"/>
      <c r="T145" s="288"/>
      <c r="U145" s="288"/>
      <c r="V145" s="288"/>
      <c r="W145" s="288"/>
      <c r="X145" s="288"/>
      <c r="Y145" s="288"/>
      <c r="Z145" s="288"/>
      <c r="AA145" s="288"/>
      <c r="AB145" s="288"/>
      <c r="AC145" s="288"/>
      <c r="AD145" s="288"/>
      <c r="AE145" s="288"/>
      <c r="AF145" s="288"/>
      <c r="AG145" s="288"/>
      <c r="AH145" s="288"/>
      <c r="AI145" s="288"/>
      <c r="AJ145" s="288"/>
      <c r="AK145" s="288"/>
      <c r="AL145" s="288"/>
      <c r="AM145" s="288"/>
      <c r="AN145" s="288"/>
      <c r="AO145" s="288"/>
      <c r="AP145" s="288"/>
      <c r="AQ145" s="288"/>
      <c r="AR145" s="288"/>
      <c r="AS145" s="288"/>
      <c r="AT145" s="28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</row>
    <row r="146" spans="1:84" ht="12.65" customHeight="1">
      <c r="A146" s="307" t="s">
        <v>298</v>
      </c>
      <c r="B146" s="349"/>
      <c r="C146" s="350"/>
      <c r="D146" s="349"/>
      <c r="E146" s="309">
        <v>0</v>
      </c>
      <c r="F146" s="288"/>
      <c r="G146" s="288"/>
      <c r="H146" s="288"/>
      <c r="I146" s="288"/>
      <c r="J146" s="288"/>
      <c r="K146" s="288"/>
      <c r="L146" s="288"/>
      <c r="M146" s="288"/>
      <c r="N146" s="288"/>
      <c r="O146" s="288"/>
      <c r="P146" s="288"/>
      <c r="Q146" s="288"/>
      <c r="R146" s="288"/>
      <c r="S146" s="288"/>
      <c r="T146" s="288"/>
      <c r="U146" s="288"/>
      <c r="V146" s="288"/>
      <c r="W146" s="288"/>
      <c r="X146" s="288"/>
      <c r="Y146" s="288"/>
      <c r="Z146" s="288"/>
      <c r="AA146" s="288"/>
      <c r="AB146" s="288"/>
      <c r="AC146" s="288"/>
      <c r="AD146" s="288"/>
      <c r="AE146" s="288"/>
      <c r="AF146" s="288"/>
      <c r="AG146" s="288"/>
      <c r="AH146" s="288"/>
      <c r="AI146" s="288"/>
      <c r="AJ146" s="288"/>
      <c r="AK146" s="288"/>
      <c r="AL146" s="288"/>
      <c r="AM146" s="288"/>
      <c r="AN146" s="288"/>
      <c r="AO146" s="288"/>
      <c r="AP146" s="288"/>
      <c r="AQ146" s="288"/>
      <c r="AR146" s="288"/>
      <c r="AS146" s="288"/>
      <c r="AT146" s="28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</row>
    <row r="147" spans="1:84" ht="12.65" customHeight="1">
      <c r="A147" s="307" t="s">
        <v>245</v>
      </c>
      <c r="B147" s="349">
        <v>4216791</v>
      </c>
      <c r="C147" s="350">
        <v>0</v>
      </c>
      <c r="D147" s="349">
        <v>134633</v>
      </c>
      <c r="E147" s="309">
        <v>4351424</v>
      </c>
      <c r="F147" s="288"/>
      <c r="G147" s="288"/>
      <c r="H147" s="288"/>
      <c r="I147" s="288"/>
      <c r="J147" s="288"/>
      <c r="K147" s="288"/>
      <c r="L147" s="288"/>
      <c r="M147" s="288"/>
      <c r="N147" s="288"/>
      <c r="O147" s="288"/>
      <c r="P147" s="288"/>
      <c r="Q147" s="288"/>
      <c r="R147" s="288"/>
      <c r="S147" s="288"/>
      <c r="T147" s="288"/>
      <c r="U147" s="288"/>
      <c r="V147" s="288"/>
      <c r="W147" s="288"/>
      <c r="X147" s="288"/>
      <c r="Y147" s="288"/>
      <c r="Z147" s="288"/>
      <c r="AA147" s="288"/>
      <c r="AB147" s="288"/>
      <c r="AC147" s="288"/>
      <c r="AD147" s="288"/>
      <c r="AE147" s="288"/>
      <c r="AF147" s="288"/>
      <c r="AG147" s="288"/>
      <c r="AH147" s="288"/>
      <c r="AI147" s="288"/>
      <c r="AJ147" s="288"/>
      <c r="AK147" s="288"/>
      <c r="AL147" s="288"/>
      <c r="AM147" s="288"/>
      <c r="AN147" s="288"/>
      <c r="AO147" s="288"/>
      <c r="AP147" s="288"/>
      <c r="AQ147" s="288"/>
      <c r="AR147" s="288"/>
      <c r="AS147" s="288"/>
      <c r="AT147" s="28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</row>
    <row r="148" spans="1:84" ht="12.65" customHeight="1">
      <c r="A148" s="307" t="s">
        <v>246</v>
      </c>
      <c r="B148" s="349">
        <v>0</v>
      </c>
      <c r="C148" s="349">
        <v>0</v>
      </c>
      <c r="D148" s="349">
        <v>0</v>
      </c>
      <c r="E148" s="309">
        <v>0</v>
      </c>
      <c r="F148" s="288"/>
      <c r="G148" s="288"/>
      <c r="H148" s="288"/>
      <c r="I148" s="288"/>
      <c r="J148" s="288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288"/>
      <c r="W148" s="288"/>
      <c r="X148" s="288"/>
      <c r="Y148" s="288"/>
      <c r="Z148" s="288"/>
      <c r="AA148" s="288"/>
      <c r="AB148" s="288"/>
      <c r="AC148" s="288"/>
      <c r="AD148" s="288"/>
      <c r="AE148" s="288"/>
      <c r="AF148" s="288"/>
      <c r="AG148" s="288"/>
      <c r="AH148" s="288"/>
      <c r="AI148" s="288"/>
      <c r="AJ148" s="288"/>
      <c r="AK148" s="288"/>
      <c r="AL148" s="288"/>
      <c r="AM148" s="288"/>
      <c r="AN148" s="288"/>
      <c r="AO148" s="288"/>
      <c r="AP148" s="288"/>
      <c r="AQ148" s="288"/>
      <c r="AR148" s="288"/>
      <c r="AS148" s="288"/>
      <c r="AT148" s="28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</row>
    <row r="149" spans="1:84" ht="12.65" customHeight="1">
      <c r="A149" s="307" t="s">
        <v>300</v>
      </c>
      <c r="B149" s="349" t="s">
        <v>296</v>
      </c>
      <c r="C149" s="349" t="s">
        <v>297</v>
      </c>
      <c r="D149" s="349" t="s">
        <v>132</v>
      </c>
      <c r="E149" s="309" t="s">
        <v>203</v>
      </c>
      <c r="F149" s="288"/>
      <c r="G149" s="288"/>
      <c r="H149" s="288"/>
      <c r="I149" s="288"/>
      <c r="J149" s="288"/>
      <c r="K149" s="288"/>
      <c r="L149" s="288"/>
      <c r="M149" s="288"/>
      <c r="N149" s="288"/>
      <c r="O149" s="288"/>
      <c r="P149" s="288"/>
      <c r="Q149" s="288"/>
      <c r="R149" s="288"/>
      <c r="S149" s="288"/>
      <c r="T149" s="288"/>
      <c r="U149" s="288"/>
      <c r="V149" s="288"/>
      <c r="W149" s="288"/>
      <c r="X149" s="288"/>
      <c r="Y149" s="288"/>
      <c r="Z149" s="288"/>
      <c r="AA149" s="288"/>
      <c r="AB149" s="288"/>
      <c r="AC149" s="288"/>
      <c r="AD149" s="288"/>
      <c r="AE149" s="288"/>
      <c r="AF149" s="288"/>
      <c r="AG149" s="288"/>
      <c r="AH149" s="288"/>
      <c r="AI149" s="288"/>
      <c r="AJ149" s="288"/>
      <c r="AK149" s="288"/>
      <c r="AL149" s="288"/>
      <c r="AM149" s="288"/>
      <c r="AN149" s="288"/>
      <c r="AO149" s="288"/>
      <c r="AP149" s="288"/>
      <c r="AQ149" s="288"/>
      <c r="AR149" s="288"/>
      <c r="AS149" s="288"/>
      <c r="AT149" s="28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</row>
    <row r="150" spans="1:84" ht="12.65" customHeight="1">
      <c r="A150" s="335" t="s">
        <v>277</v>
      </c>
      <c r="B150" s="310">
        <v>143</v>
      </c>
      <c r="C150" s="320"/>
      <c r="D150" s="310">
        <v>4</v>
      </c>
      <c r="E150" s="310">
        <v>147</v>
      </c>
      <c r="F150" s="288"/>
      <c r="G150" s="288"/>
      <c r="H150" s="288"/>
      <c r="I150" s="288"/>
      <c r="J150" s="288"/>
      <c r="K150" s="288"/>
      <c r="L150" s="288"/>
      <c r="M150" s="288"/>
      <c r="N150" s="288"/>
      <c r="O150" s="288"/>
      <c r="P150" s="288"/>
      <c r="Q150" s="288"/>
      <c r="R150" s="288"/>
      <c r="S150" s="288"/>
      <c r="T150" s="288"/>
      <c r="U150" s="288"/>
      <c r="V150" s="288"/>
      <c r="W150" s="288"/>
      <c r="X150" s="288"/>
      <c r="Y150" s="288"/>
      <c r="Z150" s="288"/>
      <c r="AA150" s="288"/>
      <c r="AB150" s="288"/>
      <c r="AC150" s="288"/>
      <c r="AD150" s="288"/>
      <c r="AE150" s="288"/>
      <c r="AF150" s="288"/>
      <c r="AG150" s="288"/>
      <c r="AH150" s="288"/>
      <c r="AI150" s="288"/>
      <c r="AJ150" s="288"/>
      <c r="AK150" s="288"/>
      <c r="AL150" s="288"/>
      <c r="AM150" s="288"/>
      <c r="AN150" s="288"/>
      <c r="AO150" s="288"/>
      <c r="AP150" s="288"/>
      <c r="AQ150" s="288"/>
      <c r="AR150" s="288"/>
      <c r="AS150" s="288"/>
      <c r="AT150" s="28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</row>
    <row r="151" spans="1:84" ht="12.65" customHeight="1">
      <c r="A151" s="307" t="s">
        <v>215</v>
      </c>
      <c r="B151" s="349">
        <v>426</v>
      </c>
      <c r="C151" s="350"/>
      <c r="D151" s="349">
        <v>12</v>
      </c>
      <c r="E151" s="309">
        <v>438</v>
      </c>
      <c r="F151" s="288"/>
      <c r="G151" s="288"/>
      <c r="H151" s="288"/>
      <c r="I151" s="288"/>
      <c r="J151" s="288"/>
      <c r="K151" s="288"/>
      <c r="L151" s="288"/>
      <c r="M151" s="288"/>
      <c r="N151" s="288"/>
      <c r="O151" s="288"/>
      <c r="P151" s="288"/>
      <c r="Q151" s="288"/>
      <c r="R151" s="288"/>
      <c r="S151" s="288"/>
      <c r="T151" s="288"/>
      <c r="U151" s="288"/>
      <c r="V151" s="288"/>
      <c r="W151" s="288"/>
      <c r="X151" s="288"/>
      <c r="Y151" s="288"/>
      <c r="Z151" s="288"/>
      <c r="AA151" s="288"/>
      <c r="AB151" s="288"/>
      <c r="AC151" s="288"/>
      <c r="AD151" s="288"/>
      <c r="AE151" s="288"/>
      <c r="AF151" s="288"/>
      <c r="AG151" s="288"/>
      <c r="AH151" s="288"/>
      <c r="AI151" s="288"/>
      <c r="AJ151" s="288"/>
      <c r="AK151" s="288"/>
      <c r="AL151" s="288"/>
      <c r="AM151" s="288"/>
      <c r="AN151" s="288"/>
      <c r="AO151" s="288"/>
      <c r="AP151" s="288"/>
      <c r="AQ151" s="288"/>
      <c r="AR151" s="288"/>
      <c r="AS151" s="288"/>
      <c r="AT151" s="28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</row>
    <row r="152" spans="1:84" ht="12.65" customHeight="1">
      <c r="A152" s="307" t="s">
        <v>298</v>
      </c>
      <c r="B152" s="349"/>
      <c r="C152" s="350"/>
      <c r="D152" s="349"/>
      <c r="E152" s="309">
        <v>0</v>
      </c>
      <c r="F152" s="288"/>
      <c r="G152" s="288"/>
      <c r="H152" s="288"/>
      <c r="I152" s="288"/>
      <c r="J152" s="28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88"/>
      <c r="X152" s="288"/>
      <c r="Y152" s="288"/>
      <c r="Z152" s="288"/>
      <c r="AA152" s="288"/>
      <c r="AB152" s="288"/>
      <c r="AC152" s="288"/>
      <c r="AD152" s="288"/>
      <c r="AE152" s="288"/>
      <c r="AF152" s="288"/>
      <c r="AG152" s="288"/>
      <c r="AH152" s="288"/>
      <c r="AI152" s="288"/>
      <c r="AJ152" s="288"/>
      <c r="AK152" s="288"/>
      <c r="AL152" s="288"/>
      <c r="AM152" s="288"/>
      <c r="AN152" s="288"/>
      <c r="AO152" s="288"/>
      <c r="AP152" s="288"/>
      <c r="AQ152" s="288"/>
      <c r="AR152" s="288"/>
      <c r="AS152" s="288"/>
      <c r="AT152" s="28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</row>
    <row r="153" spans="1:84" ht="12.65" customHeight="1">
      <c r="A153" s="307" t="s">
        <v>245</v>
      </c>
      <c r="B153" s="349">
        <v>503164</v>
      </c>
      <c r="C153" s="350">
        <v>0</v>
      </c>
      <c r="D153" s="349">
        <v>11748</v>
      </c>
      <c r="E153" s="309">
        <v>514912</v>
      </c>
      <c r="F153" s="288"/>
      <c r="G153" s="288"/>
      <c r="H153" s="288"/>
      <c r="I153" s="288"/>
      <c r="J153" s="288"/>
      <c r="K153" s="288"/>
      <c r="L153" s="288"/>
      <c r="M153" s="288"/>
      <c r="N153" s="288"/>
      <c r="O153" s="288"/>
      <c r="P153" s="288"/>
      <c r="Q153" s="288"/>
      <c r="R153" s="288"/>
      <c r="S153" s="288"/>
      <c r="T153" s="288"/>
      <c r="U153" s="288"/>
      <c r="V153" s="288"/>
      <c r="W153" s="288"/>
      <c r="X153" s="288"/>
      <c r="Y153" s="288"/>
      <c r="Z153" s="288"/>
      <c r="AA153" s="288"/>
      <c r="AB153" s="288"/>
      <c r="AC153" s="288"/>
      <c r="AD153" s="288"/>
      <c r="AE153" s="288"/>
      <c r="AF153" s="288"/>
      <c r="AG153" s="288"/>
      <c r="AH153" s="288"/>
      <c r="AI153" s="288"/>
      <c r="AJ153" s="288"/>
      <c r="AK153" s="288"/>
      <c r="AL153" s="288"/>
      <c r="AM153" s="288"/>
      <c r="AN153" s="288"/>
      <c r="AO153" s="288"/>
      <c r="AP153" s="288"/>
      <c r="AQ153" s="288"/>
      <c r="AR153" s="288"/>
      <c r="AS153" s="288"/>
      <c r="AT153" s="28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</row>
    <row r="154" spans="1:84" ht="12.65" customHeight="1">
      <c r="A154" s="307" t="s">
        <v>246</v>
      </c>
      <c r="B154" s="349">
        <v>144864.43</v>
      </c>
      <c r="C154" s="349">
        <v>4840.4399999999996</v>
      </c>
      <c r="D154" s="349">
        <v>28624.3</v>
      </c>
      <c r="E154" s="309">
        <v>178329.16999999998</v>
      </c>
      <c r="F154" s="288"/>
      <c r="G154" s="288"/>
      <c r="H154" s="288"/>
      <c r="I154" s="288"/>
      <c r="J154" s="288"/>
      <c r="K154" s="288"/>
      <c r="L154" s="288"/>
      <c r="M154" s="288"/>
      <c r="N154" s="288"/>
      <c r="O154" s="288"/>
      <c r="P154" s="288"/>
      <c r="Q154" s="288"/>
      <c r="R154" s="288"/>
      <c r="S154" s="288"/>
      <c r="T154" s="288"/>
      <c r="U154" s="288"/>
      <c r="V154" s="288"/>
      <c r="W154" s="288"/>
      <c r="X154" s="288"/>
      <c r="Y154" s="288"/>
      <c r="Z154" s="288"/>
      <c r="AA154" s="288"/>
      <c r="AB154" s="288"/>
      <c r="AC154" s="288"/>
      <c r="AD154" s="288"/>
      <c r="AE154" s="288"/>
      <c r="AF154" s="288"/>
      <c r="AG154" s="288"/>
      <c r="AH154" s="288"/>
      <c r="AI154" s="288"/>
      <c r="AJ154" s="288"/>
      <c r="AK154" s="288"/>
      <c r="AL154" s="288"/>
      <c r="AM154" s="288"/>
      <c r="AN154" s="288"/>
      <c r="AO154" s="288"/>
      <c r="AP154" s="288"/>
      <c r="AQ154" s="288"/>
      <c r="AR154" s="288"/>
      <c r="AS154" s="288"/>
      <c r="AT154" s="28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</row>
    <row r="155" spans="1:84" ht="12.65" customHeight="1">
      <c r="A155" s="307"/>
      <c r="B155" s="349"/>
      <c r="C155" s="349"/>
      <c r="D155" s="349"/>
      <c r="E155" s="309"/>
      <c r="F155" s="288"/>
      <c r="G155" s="288"/>
      <c r="H155" s="288"/>
      <c r="I155" s="288"/>
      <c r="J155" s="288"/>
      <c r="K155" s="288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88"/>
      <c r="X155" s="288"/>
      <c r="Y155" s="288"/>
      <c r="Z155" s="288"/>
      <c r="AA155" s="288"/>
      <c r="AB155" s="288"/>
      <c r="AC155" s="288"/>
      <c r="AD155" s="288"/>
      <c r="AE155" s="288"/>
      <c r="AF155" s="288"/>
      <c r="AG155" s="288"/>
      <c r="AH155" s="288"/>
      <c r="AI155" s="288"/>
      <c r="AJ155" s="288"/>
      <c r="AK155" s="288"/>
      <c r="AL155" s="288"/>
      <c r="AM155" s="288"/>
      <c r="AN155" s="288"/>
      <c r="AO155" s="288"/>
      <c r="AP155" s="288"/>
      <c r="AQ155" s="288"/>
      <c r="AR155" s="288"/>
      <c r="AS155" s="288"/>
      <c r="AT155" s="28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</row>
    <row r="156" spans="1:84" ht="12.65" customHeight="1">
      <c r="A156" s="311" t="s">
        <v>301</v>
      </c>
      <c r="B156" s="311" t="s">
        <v>302</v>
      </c>
      <c r="C156" s="321" t="s">
        <v>303</v>
      </c>
      <c r="D156" s="312"/>
      <c r="E156" s="309"/>
      <c r="F156" s="288"/>
      <c r="G156" s="288"/>
      <c r="H156" s="288"/>
      <c r="I156" s="288"/>
      <c r="J156" s="288"/>
      <c r="K156" s="2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88"/>
      <c r="X156" s="288"/>
      <c r="Y156" s="288"/>
      <c r="Z156" s="288"/>
      <c r="AA156" s="288"/>
      <c r="AB156" s="288"/>
      <c r="AC156" s="288"/>
      <c r="AD156" s="288"/>
      <c r="AE156" s="288"/>
      <c r="AF156" s="288"/>
      <c r="AG156" s="288"/>
      <c r="AH156" s="288"/>
      <c r="AI156" s="288"/>
      <c r="AJ156" s="288"/>
      <c r="AK156" s="288"/>
      <c r="AL156" s="288"/>
      <c r="AM156" s="288"/>
      <c r="AN156" s="288"/>
      <c r="AO156" s="288"/>
      <c r="AP156" s="288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</row>
    <row r="157" spans="1:84" ht="12.65" customHeight="1">
      <c r="A157" s="335" t="s">
        <v>304</v>
      </c>
      <c r="B157" s="310">
        <v>3556046</v>
      </c>
      <c r="C157" s="320">
        <v>2373746</v>
      </c>
      <c r="D157" s="309"/>
      <c r="E157" s="309"/>
      <c r="F157" s="288"/>
      <c r="G157" s="288"/>
      <c r="H157" s="288"/>
      <c r="I157" s="288"/>
      <c r="J157" s="288"/>
      <c r="K157" s="288"/>
      <c r="L157" s="288"/>
      <c r="M157" s="288"/>
      <c r="N157" s="288"/>
      <c r="O157" s="288"/>
      <c r="P157" s="288"/>
      <c r="Q157" s="288"/>
      <c r="R157" s="288"/>
      <c r="S157" s="288"/>
      <c r="T157" s="288"/>
      <c r="U157" s="288"/>
      <c r="V157" s="288"/>
      <c r="W157" s="288"/>
      <c r="X157" s="288"/>
      <c r="Y157" s="288"/>
      <c r="Z157" s="288"/>
      <c r="AA157" s="288"/>
      <c r="AB157" s="288"/>
      <c r="AC157" s="288"/>
      <c r="AD157" s="288"/>
      <c r="AE157" s="288"/>
      <c r="AF157" s="288"/>
      <c r="AG157" s="288"/>
      <c r="AH157" s="288"/>
      <c r="AI157" s="288"/>
      <c r="AJ157" s="288"/>
      <c r="AK157" s="288"/>
      <c r="AL157" s="288"/>
      <c r="AM157" s="288"/>
      <c r="AN157" s="288"/>
      <c r="AO157" s="288"/>
      <c r="AP157" s="288"/>
      <c r="AQ157" s="288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</row>
    <row r="158" spans="1:84" ht="12.65" customHeight="1">
      <c r="A158" s="311"/>
      <c r="B158" s="349"/>
      <c r="C158" s="308"/>
      <c r="D158" s="309"/>
      <c r="E158" s="309"/>
      <c r="F158" s="288"/>
      <c r="G158" s="288"/>
      <c r="H158" s="288"/>
      <c r="I158" s="288"/>
      <c r="J158" s="288"/>
      <c r="K158" s="2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88"/>
      <c r="X158" s="288"/>
      <c r="Y158" s="288"/>
      <c r="Z158" s="288"/>
      <c r="AA158" s="288"/>
      <c r="AB158" s="288"/>
      <c r="AC158" s="288"/>
      <c r="AD158" s="288"/>
      <c r="AE158" s="288"/>
      <c r="AF158" s="288"/>
      <c r="AG158" s="288"/>
      <c r="AH158" s="288"/>
      <c r="AI158" s="288"/>
      <c r="AJ158" s="288"/>
      <c r="AK158" s="288"/>
      <c r="AL158" s="288"/>
      <c r="AM158" s="288"/>
      <c r="AN158" s="288"/>
      <c r="AO158" s="288"/>
      <c r="AP158" s="288"/>
      <c r="AQ158" s="288"/>
      <c r="AR158" s="288"/>
      <c r="AS158" s="288"/>
      <c r="AT158" s="28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</row>
    <row r="159" spans="1:84" ht="12.65" customHeight="1">
      <c r="A159" s="311"/>
      <c r="B159" s="312"/>
      <c r="C159" s="321"/>
      <c r="D159" s="309"/>
      <c r="E159" s="309"/>
      <c r="F159" s="288"/>
      <c r="G159" s="288"/>
      <c r="H159" s="288"/>
      <c r="I159" s="288"/>
      <c r="J159" s="288"/>
      <c r="K159" s="288"/>
      <c r="L159" s="288"/>
      <c r="M159" s="288"/>
      <c r="N159" s="288"/>
      <c r="O159" s="288"/>
      <c r="P159" s="288"/>
      <c r="Q159" s="288"/>
      <c r="R159" s="288"/>
      <c r="S159" s="288"/>
      <c r="T159" s="288"/>
      <c r="U159" s="288"/>
      <c r="V159" s="288"/>
      <c r="W159" s="288"/>
      <c r="X159" s="288"/>
      <c r="Y159" s="288"/>
      <c r="Z159" s="288"/>
      <c r="AA159" s="288"/>
      <c r="AB159" s="288"/>
      <c r="AC159" s="288"/>
      <c r="AD159" s="288"/>
      <c r="AE159" s="288"/>
      <c r="AF159" s="288"/>
      <c r="AG159" s="288"/>
      <c r="AH159" s="288"/>
      <c r="AI159" s="288"/>
      <c r="AJ159" s="288"/>
      <c r="AK159" s="288"/>
      <c r="AL159" s="288"/>
      <c r="AM159" s="288"/>
      <c r="AN159" s="288"/>
      <c r="AO159" s="288"/>
      <c r="AP159" s="288"/>
      <c r="AQ159" s="288"/>
      <c r="AR159" s="288"/>
      <c r="AS159" s="288"/>
      <c r="AT159" s="28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</row>
    <row r="160" spans="1:84" ht="12.65" customHeight="1">
      <c r="A160" s="311"/>
      <c r="B160" s="311"/>
      <c r="C160" s="321"/>
      <c r="D160" s="312"/>
      <c r="E160" s="309"/>
      <c r="F160" s="288"/>
      <c r="G160" s="288"/>
      <c r="H160" s="288"/>
      <c r="I160" s="288"/>
      <c r="J160" s="288"/>
      <c r="K160" s="288"/>
      <c r="L160" s="288"/>
      <c r="M160" s="288"/>
      <c r="N160" s="288"/>
      <c r="O160" s="288"/>
      <c r="P160" s="288"/>
      <c r="Q160" s="288"/>
      <c r="R160" s="288"/>
      <c r="S160" s="288"/>
      <c r="T160" s="288"/>
      <c r="U160" s="288"/>
      <c r="V160" s="288"/>
      <c r="W160" s="288"/>
      <c r="X160" s="288"/>
      <c r="Y160" s="288"/>
      <c r="Z160" s="288"/>
      <c r="AA160" s="288"/>
      <c r="AB160" s="288"/>
      <c r="AC160" s="288"/>
      <c r="AD160" s="288"/>
      <c r="AE160" s="288"/>
      <c r="AF160" s="288"/>
      <c r="AG160" s="288"/>
      <c r="AH160" s="288"/>
      <c r="AI160" s="288"/>
      <c r="AJ160" s="288"/>
      <c r="AK160" s="288"/>
      <c r="AL160" s="288"/>
      <c r="AM160" s="288"/>
      <c r="AN160" s="288"/>
      <c r="AO160" s="288"/>
      <c r="AP160" s="288"/>
      <c r="AQ160" s="288"/>
      <c r="AR160" s="288"/>
      <c r="AS160" s="288"/>
      <c r="AT160" s="28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</row>
    <row r="161" spans="1:84" ht="12.65" customHeight="1">
      <c r="A161" s="311"/>
      <c r="B161" s="311"/>
      <c r="C161" s="321"/>
      <c r="D161" s="312"/>
      <c r="E161" s="309"/>
      <c r="F161" s="288"/>
      <c r="G161" s="288"/>
      <c r="H161" s="288"/>
      <c r="I161" s="288"/>
      <c r="J161" s="288"/>
      <c r="K161" s="288"/>
      <c r="L161" s="288"/>
      <c r="M161" s="288"/>
      <c r="N161" s="288"/>
      <c r="O161" s="288"/>
      <c r="P161" s="288"/>
      <c r="Q161" s="288"/>
      <c r="R161" s="288"/>
      <c r="S161" s="288"/>
      <c r="T161" s="288"/>
      <c r="U161" s="288"/>
      <c r="V161" s="288"/>
      <c r="W161" s="288"/>
      <c r="X161" s="288"/>
      <c r="Y161" s="288"/>
      <c r="Z161" s="288"/>
      <c r="AA161" s="288"/>
      <c r="AB161" s="288"/>
      <c r="AC161" s="288"/>
      <c r="AD161" s="288"/>
      <c r="AE161" s="288"/>
      <c r="AF161" s="288"/>
      <c r="AG161" s="288"/>
      <c r="AH161" s="288"/>
      <c r="AI161" s="288"/>
      <c r="AJ161" s="288"/>
      <c r="AK161" s="288"/>
      <c r="AL161" s="288"/>
      <c r="AM161" s="288"/>
      <c r="AN161" s="288"/>
      <c r="AO161" s="288"/>
      <c r="AP161" s="288"/>
      <c r="AQ161" s="288"/>
      <c r="AR161" s="288"/>
      <c r="AS161" s="288"/>
      <c r="AT161" s="28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</row>
    <row r="162" spans="1:84" ht="12.65" customHeight="1">
      <c r="A162" s="311"/>
      <c r="B162" s="311"/>
      <c r="C162" s="321"/>
      <c r="D162" s="312"/>
      <c r="E162" s="309"/>
      <c r="F162" s="288"/>
      <c r="G162" s="288"/>
      <c r="H162" s="288"/>
      <c r="I162" s="288"/>
      <c r="J162" s="288"/>
      <c r="K162" s="288"/>
      <c r="L162" s="288"/>
      <c r="M162" s="288"/>
      <c r="N162" s="288"/>
      <c r="O162" s="288"/>
      <c r="P162" s="288"/>
      <c r="Q162" s="288"/>
      <c r="R162" s="288"/>
      <c r="S162" s="288"/>
      <c r="T162" s="288"/>
      <c r="U162" s="288"/>
      <c r="V162" s="288"/>
      <c r="W162" s="288"/>
      <c r="X162" s="288"/>
      <c r="Y162" s="288"/>
      <c r="Z162" s="288"/>
      <c r="AA162" s="288"/>
      <c r="AB162" s="288"/>
      <c r="AC162" s="288"/>
      <c r="AD162" s="288"/>
      <c r="AE162" s="288"/>
      <c r="AF162" s="288"/>
      <c r="AG162" s="288"/>
      <c r="AH162" s="288"/>
      <c r="AI162" s="288"/>
      <c r="AJ162" s="288"/>
      <c r="AK162" s="288"/>
      <c r="AL162" s="288"/>
      <c r="AM162" s="288"/>
      <c r="AN162" s="288"/>
      <c r="AO162" s="288"/>
      <c r="AP162" s="288"/>
      <c r="AQ162" s="288"/>
      <c r="AR162" s="288"/>
      <c r="AS162" s="288"/>
      <c r="AT162" s="28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</row>
    <row r="163" spans="1:84" ht="21.75" customHeight="1">
      <c r="A163" s="311" t="s">
        <v>305</v>
      </c>
      <c r="B163" s="311"/>
      <c r="C163" s="321"/>
      <c r="D163" s="312"/>
      <c r="E163" s="309"/>
      <c r="F163" s="288"/>
      <c r="G163" s="288"/>
      <c r="H163" s="288"/>
      <c r="I163" s="288"/>
      <c r="J163" s="288"/>
      <c r="K163" s="288"/>
      <c r="L163" s="288"/>
      <c r="M163" s="288"/>
      <c r="N163" s="288"/>
      <c r="O163" s="288"/>
      <c r="P163" s="288"/>
      <c r="Q163" s="288"/>
      <c r="R163" s="288"/>
      <c r="S163" s="288"/>
      <c r="T163" s="288"/>
      <c r="U163" s="288"/>
      <c r="V163" s="288"/>
      <c r="W163" s="288"/>
      <c r="X163" s="288"/>
      <c r="Y163" s="288"/>
      <c r="Z163" s="288"/>
      <c r="AA163" s="288"/>
      <c r="AB163" s="288"/>
      <c r="AC163" s="288"/>
      <c r="AD163" s="288"/>
      <c r="AE163" s="288"/>
      <c r="AF163" s="288"/>
      <c r="AG163" s="288"/>
      <c r="AH163" s="288"/>
      <c r="AI163" s="288"/>
      <c r="AJ163" s="288"/>
      <c r="AK163" s="288"/>
      <c r="AL163" s="288"/>
      <c r="AM163" s="288"/>
      <c r="AN163" s="288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</row>
    <row r="164" spans="1:84" ht="11.4" customHeight="1">
      <c r="A164" s="326" t="s">
        <v>306</v>
      </c>
      <c r="B164" s="327"/>
      <c r="C164" s="327"/>
      <c r="D164" s="327"/>
      <c r="E164" s="327"/>
      <c r="F164" s="288"/>
      <c r="G164" s="288"/>
      <c r="H164" s="288"/>
      <c r="I164" s="288"/>
      <c r="J164" s="288"/>
      <c r="K164" s="288"/>
      <c r="L164" s="288"/>
      <c r="M164" s="288"/>
      <c r="N164" s="288"/>
      <c r="O164" s="288"/>
      <c r="P164" s="288"/>
      <c r="Q164" s="288"/>
      <c r="R164" s="288"/>
      <c r="S164" s="288"/>
      <c r="T164" s="288"/>
      <c r="U164" s="288"/>
      <c r="V164" s="288"/>
      <c r="W164" s="288"/>
      <c r="X164" s="288"/>
      <c r="Y164" s="288"/>
      <c r="Z164" s="288"/>
      <c r="AA164" s="288"/>
      <c r="AB164" s="288"/>
      <c r="AC164" s="288"/>
      <c r="AD164" s="288"/>
      <c r="AE164" s="288"/>
      <c r="AF164" s="288"/>
      <c r="AG164" s="288"/>
      <c r="AH164" s="288"/>
      <c r="AI164" s="288"/>
      <c r="AJ164" s="288"/>
      <c r="AK164" s="288"/>
      <c r="AL164" s="288"/>
      <c r="AM164" s="288"/>
      <c r="AN164" s="288"/>
      <c r="AO164" s="288"/>
      <c r="AP164" s="288"/>
      <c r="AQ164" s="288"/>
      <c r="AR164" s="288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</row>
    <row r="165" spans="1:84" ht="11.4" customHeight="1">
      <c r="A165" s="334" t="s">
        <v>307</v>
      </c>
      <c r="B165" s="334" t="s">
        <v>256</v>
      </c>
      <c r="C165" s="334">
        <v>1191409</v>
      </c>
      <c r="D165" s="334"/>
      <c r="E165" s="334"/>
      <c r="F165" s="288"/>
      <c r="G165" s="288"/>
      <c r="H165" s="288"/>
      <c r="I165" s="288"/>
      <c r="J165" s="288"/>
      <c r="K165" s="288"/>
      <c r="L165" s="288"/>
      <c r="M165" s="288"/>
      <c r="N165" s="288"/>
      <c r="O165" s="288"/>
      <c r="P165" s="288"/>
      <c r="Q165" s="288"/>
      <c r="R165" s="288"/>
      <c r="S165" s="288"/>
      <c r="T165" s="288"/>
      <c r="U165" s="288"/>
      <c r="V165" s="288"/>
      <c r="W165" s="288"/>
      <c r="X165" s="288"/>
      <c r="Y165" s="288"/>
      <c r="Z165" s="288"/>
      <c r="AA165" s="288"/>
      <c r="AB165" s="288"/>
      <c r="AC165" s="288"/>
      <c r="AD165" s="288"/>
      <c r="AE165" s="288"/>
      <c r="AF165" s="288"/>
      <c r="AG165" s="288"/>
      <c r="AH165" s="288"/>
      <c r="AI165" s="288"/>
      <c r="AJ165" s="288"/>
      <c r="AK165" s="288"/>
      <c r="AL165" s="288"/>
      <c r="AM165" s="288"/>
      <c r="AN165" s="288"/>
      <c r="AO165" s="288"/>
      <c r="AP165" s="288"/>
      <c r="AQ165" s="288"/>
      <c r="AR165" s="288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</row>
    <row r="166" spans="1:84" ht="11.4" customHeight="1">
      <c r="A166" s="307" t="s">
        <v>308</v>
      </c>
      <c r="B166" s="306" t="s">
        <v>256</v>
      </c>
      <c r="C166" s="351">
        <v>17005</v>
      </c>
      <c r="D166" s="309"/>
      <c r="E166" s="309"/>
      <c r="F166" s="288"/>
      <c r="G166" s="288"/>
      <c r="H166" s="288"/>
      <c r="I166" s="288"/>
      <c r="J166" s="288"/>
      <c r="K166" s="288"/>
      <c r="L166" s="288"/>
      <c r="M166" s="288"/>
      <c r="N166" s="288"/>
      <c r="O166" s="288"/>
      <c r="P166" s="288"/>
      <c r="Q166" s="288"/>
      <c r="R166" s="288"/>
      <c r="S166" s="288"/>
      <c r="T166" s="288"/>
      <c r="U166" s="288"/>
      <c r="V166" s="288"/>
      <c r="W166" s="288"/>
      <c r="X166" s="288"/>
      <c r="Y166" s="288"/>
      <c r="Z166" s="288"/>
      <c r="AA166" s="288"/>
      <c r="AB166" s="288"/>
      <c r="AC166" s="288"/>
      <c r="AD166" s="288"/>
      <c r="AE166" s="288"/>
      <c r="AF166" s="288"/>
      <c r="AG166" s="288"/>
      <c r="AH166" s="288"/>
      <c r="AI166" s="288"/>
      <c r="AJ166" s="288"/>
      <c r="AK166" s="288"/>
      <c r="AL166" s="288"/>
      <c r="AM166" s="288"/>
      <c r="AN166" s="288"/>
      <c r="AO166" s="288"/>
      <c r="AP166" s="288"/>
      <c r="AQ166" s="288"/>
      <c r="AR166" s="288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</row>
    <row r="167" spans="1:84" ht="11.4" customHeight="1">
      <c r="A167" s="307" t="s">
        <v>309</v>
      </c>
      <c r="B167" s="306" t="s">
        <v>256</v>
      </c>
      <c r="C167" s="351">
        <v>63495</v>
      </c>
      <c r="D167" s="309"/>
      <c r="E167" s="309"/>
      <c r="F167" s="288"/>
      <c r="G167" s="288"/>
      <c r="H167" s="288"/>
      <c r="I167" s="288"/>
      <c r="J167" s="288"/>
      <c r="K167" s="288"/>
      <c r="L167" s="288"/>
      <c r="M167" s="288"/>
      <c r="N167" s="288"/>
      <c r="O167" s="288"/>
      <c r="P167" s="288"/>
      <c r="Q167" s="288"/>
      <c r="R167" s="288"/>
      <c r="S167" s="288"/>
      <c r="T167" s="288"/>
      <c r="U167" s="288"/>
      <c r="V167" s="288"/>
      <c r="W167" s="288"/>
      <c r="X167" s="288"/>
      <c r="Y167" s="288"/>
      <c r="Z167" s="288"/>
      <c r="AA167" s="288"/>
      <c r="AB167" s="288"/>
      <c r="AC167" s="288"/>
      <c r="AD167" s="288"/>
      <c r="AE167" s="288"/>
      <c r="AF167" s="288"/>
      <c r="AG167" s="288"/>
      <c r="AH167" s="288"/>
      <c r="AI167" s="288"/>
      <c r="AJ167" s="288"/>
      <c r="AK167" s="288"/>
      <c r="AL167" s="288"/>
      <c r="AM167" s="288"/>
      <c r="AN167" s="288"/>
      <c r="AO167" s="288"/>
      <c r="AP167" s="288"/>
      <c r="AQ167" s="288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</row>
    <row r="168" spans="1:84" ht="11.4" customHeight="1">
      <c r="A168" s="311" t="s">
        <v>310</v>
      </c>
      <c r="B168" s="306" t="s">
        <v>256</v>
      </c>
      <c r="C168" s="351">
        <v>1691525</v>
      </c>
      <c r="D168" s="309"/>
      <c r="E168" s="309"/>
      <c r="F168" s="288"/>
      <c r="G168" s="288"/>
      <c r="H168" s="288"/>
      <c r="I168" s="288"/>
      <c r="J168" s="288"/>
      <c r="K168" s="288"/>
      <c r="L168" s="288"/>
      <c r="M168" s="288"/>
      <c r="N168" s="288"/>
      <c r="O168" s="288"/>
      <c r="P168" s="288"/>
      <c r="Q168" s="288"/>
      <c r="R168" s="288"/>
      <c r="S168" s="288"/>
      <c r="T168" s="288"/>
      <c r="U168" s="288"/>
      <c r="V168" s="288"/>
      <c r="W168" s="288"/>
      <c r="X168" s="288"/>
      <c r="Y168" s="288"/>
      <c r="Z168" s="288"/>
      <c r="AA168" s="288"/>
      <c r="AB168" s="288"/>
      <c r="AC168" s="288"/>
      <c r="AD168" s="288"/>
      <c r="AE168" s="288"/>
      <c r="AF168" s="288"/>
      <c r="AG168" s="288"/>
      <c r="AH168" s="288"/>
      <c r="AI168" s="288"/>
      <c r="AJ168" s="288"/>
      <c r="AK168" s="288"/>
      <c r="AL168" s="288"/>
      <c r="AM168" s="288"/>
      <c r="AN168" s="288"/>
      <c r="AO168" s="288"/>
      <c r="AP168" s="288"/>
      <c r="AQ168" s="288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</row>
    <row r="169" spans="1:84" ht="11.4" customHeight="1">
      <c r="A169" s="307" t="s">
        <v>311</v>
      </c>
      <c r="B169" s="306" t="s">
        <v>256</v>
      </c>
      <c r="C169" s="351"/>
      <c r="D169" s="309"/>
      <c r="E169" s="309"/>
      <c r="F169" s="288"/>
      <c r="G169" s="288"/>
      <c r="H169" s="288"/>
      <c r="I169" s="288"/>
      <c r="J169" s="288"/>
      <c r="K169" s="288"/>
      <c r="L169" s="288"/>
      <c r="M169" s="288"/>
      <c r="N169" s="288"/>
      <c r="O169" s="288"/>
      <c r="P169" s="288"/>
      <c r="Q169" s="288"/>
      <c r="R169" s="288"/>
      <c r="S169" s="288"/>
      <c r="T169" s="288"/>
      <c r="U169" s="288"/>
      <c r="V169" s="288"/>
      <c r="W169" s="288"/>
      <c r="X169" s="288"/>
      <c r="Y169" s="288"/>
      <c r="Z169" s="288"/>
      <c r="AA169" s="288"/>
      <c r="AB169" s="288"/>
      <c r="AC169" s="288"/>
      <c r="AD169" s="288"/>
      <c r="AE169" s="288"/>
      <c r="AF169" s="288"/>
      <c r="AG169" s="288"/>
      <c r="AH169" s="288"/>
      <c r="AI169" s="288"/>
      <c r="AJ169" s="288"/>
      <c r="AK169" s="288"/>
      <c r="AL169" s="288"/>
      <c r="AM169" s="288"/>
      <c r="AN169" s="288"/>
      <c r="AO169" s="288"/>
      <c r="AP169" s="288"/>
      <c r="AQ169" s="288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</row>
    <row r="170" spans="1:84" ht="11.4" customHeight="1">
      <c r="A170" s="307" t="s">
        <v>312</v>
      </c>
      <c r="B170" s="306" t="s">
        <v>256</v>
      </c>
      <c r="C170" s="351">
        <v>494905</v>
      </c>
      <c r="D170" s="309"/>
      <c r="E170" s="309"/>
      <c r="F170" s="288"/>
      <c r="G170" s="288"/>
      <c r="H170" s="288"/>
      <c r="I170" s="288"/>
      <c r="J170" s="288"/>
      <c r="K170" s="288"/>
      <c r="L170" s="288"/>
      <c r="M170" s="288"/>
      <c r="N170" s="288"/>
      <c r="O170" s="288"/>
      <c r="P170" s="288"/>
      <c r="Q170" s="288"/>
      <c r="R170" s="288"/>
      <c r="S170" s="288"/>
      <c r="T170" s="288"/>
      <c r="U170" s="288"/>
      <c r="V170" s="288"/>
      <c r="W170" s="288"/>
      <c r="X170" s="288"/>
      <c r="Y170" s="288"/>
      <c r="Z170" s="288"/>
      <c r="AA170" s="288"/>
      <c r="AB170" s="288"/>
      <c r="AC170" s="288"/>
      <c r="AD170" s="288"/>
      <c r="AE170" s="288"/>
      <c r="AF170" s="288"/>
      <c r="AG170" s="288"/>
      <c r="AH170" s="288"/>
      <c r="AI170" s="288"/>
      <c r="AJ170" s="288"/>
      <c r="AK170" s="288"/>
      <c r="AL170" s="288"/>
      <c r="AM170" s="288"/>
      <c r="AN170" s="288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</row>
    <row r="171" spans="1:84" ht="11.4" customHeight="1">
      <c r="A171" s="307" t="s">
        <v>313</v>
      </c>
      <c r="B171" s="306" t="s">
        <v>256</v>
      </c>
      <c r="C171" s="351">
        <v>24733</v>
      </c>
      <c r="D171" s="309"/>
      <c r="E171" s="309"/>
      <c r="F171" s="288"/>
      <c r="G171" s="288"/>
      <c r="H171" s="288"/>
      <c r="I171" s="288"/>
      <c r="J171" s="288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88"/>
      <c r="X171" s="288"/>
      <c r="Y171" s="288"/>
      <c r="Z171" s="288"/>
      <c r="AA171" s="288"/>
      <c r="AB171" s="288"/>
      <c r="AC171" s="288"/>
      <c r="AD171" s="288"/>
      <c r="AE171" s="288"/>
      <c r="AF171" s="288"/>
      <c r="AG171" s="288"/>
      <c r="AH171" s="288"/>
      <c r="AI171" s="288"/>
      <c r="AJ171" s="288"/>
      <c r="AK171" s="288"/>
      <c r="AL171" s="288"/>
      <c r="AM171" s="288"/>
      <c r="AN171" s="288"/>
      <c r="AO171" s="288"/>
      <c r="AP171" s="288"/>
      <c r="AQ171" s="288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</row>
    <row r="172" spans="1:84" ht="11.4" customHeight="1">
      <c r="A172" s="307" t="s">
        <v>313</v>
      </c>
      <c r="B172" s="306" t="s">
        <v>256</v>
      </c>
      <c r="C172" s="351"/>
      <c r="D172" s="309"/>
      <c r="E172" s="309"/>
      <c r="F172" s="288"/>
      <c r="G172" s="288"/>
      <c r="H172" s="288"/>
      <c r="I172" s="288"/>
      <c r="J172" s="288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88"/>
      <c r="X172" s="288"/>
      <c r="Y172" s="288"/>
      <c r="Z172" s="288"/>
      <c r="AA172" s="288"/>
      <c r="AB172" s="288"/>
      <c r="AC172" s="288"/>
      <c r="AD172" s="288"/>
      <c r="AE172" s="288"/>
      <c r="AF172" s="288"/>
      <c r="AG172" s="288"/>
      <c r="AH172" s="288"/>
      <c r="AI172" s="288"/>
      <c r="AJ172" s="288"/>
      <c r="AK172" s="288"/>
      <c r="AL172" s="288"/>
      <c r="AM172" s="288"/>
      <c r="AN172" s="288"/>
      <c r="AO172" s="288"/>
      <c r="AP172" s="288"/>
      <c r="AQ172" s="288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</row>
    <row r="173" spans="1:84" ht="11.4" customHeight="1">
      <c r="A173" s="307" t="s">
        <v>203</v>
      </c>
      <c r="B173" s="306"/>
      <c r="C173" s="351"/>
      <c r="D173" s="309">
        <v>3483072</v>
      </c>
      <c r="E173" s="309"/>
      <c r="F173" s="288"/>
      <c r="G173" s="288"/>
      <c r="H173" s="288"/>
      <c r="I173" s="288"/>
      <c r="J173" s="288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88"/>
      <c r="X173" s="288"/>
      <c r="Y173" s="288"/>
      <c r="Z173" s="288"/>
      <c r="AA173" s="288"/>
      <c r="AB173" s="288"/>
      <c r="AC173" s="288"/>
      <c r="AD173" s="288"/>
      <c r="AE173" s="288"/>
      <c r="AF173" s="288"/>
      <c r="AG173" s="288"/>
      <c r="AH173" s="288"/>
      <c r="AI173" s="288"/>
      <c r="AJ173" s="288"/>
      <c r="AK173" s="288"/>
      <c r="AL173" s="288"/>
      <c r="AM173" s="288"/>
      <c r="AN173" s="288"/>
      <c r="AO173" s="288"/>
      <c r="AP173" s="288"/>
      <c r="AQ173" s="288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</row>
    <row r="174" spans="1:84" ht="11.4" customHeight="1">
      <c r="A174" s="307" t="s">
        <v>314</v>
      </c>
      <c r="B174" s="309"/>
      <c r="C174" s="319"/>
      <c r="D174" s="309"/>
      <c r="E174" s="309"/>
      <c r="F174" s="288"/>
      <c r="G174" s="288"/>
      <c r="H174" s="288"/>
      <c r="I174" s="288"/>
      <c r="J174" s="288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88"/>
      <c r="X174" s="288"/>
      <c r="Y174" s="288"/>
      <c r="Z174" s="288"/>
      <c r="AA174" s="288"/>
      <c r="AB174" s="288"/>
      <c r="AC174" s="288"/>
      <c r="AD174" s="288"/>
      <c r="AE174" s="288"/>
      <c r="AF174" s="288"/>
      <c r="AG174" s="288"/>
      <c r="AH174" s="288"/>
      <c r="AI174" s="288"/>
      <c r="AJ174" s="288"/>
      <c r="AK174" s="288"/>
      <c r="AL174" s="288"/>
      <c r="AM174" s="288"/>
      <c r="AN174" s="288"/>
      <c r="AO174" s="288"/>
      <c r="AP174" s="288"/>
      <c r="AQ174" s="288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</row>
    <row r="175" spans="1:84" ht="11.4" customHeight="1">
      <c r="A175" s="334" t="s">
        <v>315</v>
      </c>
      <c r="B175" s="334" t="s">
        <v>256</v>
      </c>
      <c r="C175" s="334">
        <v>209610.68799999999</v>
      </c>
      <c r="D175" s="334"/>
      <c r="E175" s="334"/>
      <c r="F175" s="288"/>
      <c r="G175" s="288"/>
      <c r="H175" s="288"/>
      <c r="I175" s="288"/>
      <c r="J175" s="288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88"/>
      <c r="X175" s="288"/>
      <c r="Y175" s="288"/>
      <c r="Z175" s="288"/>
      <c r="AA175" s="288"/>
      <c r="AB175" s="288"/>
      <c r="AC175" s="288"/>
      <c r="AD175" s="288"/>
      <c r="AE175" s="288"/>
      <c r="AF175" s="288"/>
      <c r="AG175" s="288"/>
      <c r="AH175" s="288"/>
      <c r="AI175" s="288"/>
      <c r="AJ175" s="288"/>
      <c r="AK175" s="288"/>
      <c r="AL175" s="288"/>
      <c r="AM175" s="288"/>
      <c r="AN175" s="288"/>
      <c r="AO175" s="288"/>
      <c r="AP175" s="288"/>
      <c r="AQ175" s="288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</row>
    <row r="176" spans="1:84" ht="11.4" customHeight="1">
      <c r="A176" s="307" t="s">
        <v>316</v>
      </c>
      <c r="B176" s="306" t="s">
        <v>256</v>
      </c>
      <c r="C176" s="352">
        <v>190648.31200000001</v>
      </c>
      <c r="D176" s="309"/>
      <c r="E176" s="309"/>
      <c r="F176" s="288"/>
      <c r="G176" s="288"/>
      <c r="H176" s="288"/>
      <c r="I176" s="288"/>
      <c r="J176" s="28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88"/>
      <c r="X176" s="288"/>
      <c r="Y176" s="288"/>
      <c r="Z176" s="288"/>
      <c r="AA176" s="288"/>
      <c r="AB176" s="288"/>
      <c r="AC176" s="288"/>
      <c r="AD176" s="288"/>
      <c r="AE176" s="288"/>
      <c r="AF176" s="288"/>
      <c r="AG176" s="288"/>
      <c r="AH176" s="288"/>
      <c r="AI176" s="288"/>
      <c r="AJ176" s="288"/>
      <c r="AK176" s="288"/>
      <c r="AL176" s="288"/>
      <c r="AM176" s="288"/>
      <c r="AN176" s="288"/>
      <c r="AO176" s="288"/>
      <c r="AP176" s="288"/>
      <c r="AQ176" s="288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</row>
    <row r="177" spans="1:84" ht="11.4" customHeight="1">
      <c r="A177" s="307" t="s">
        <v>203</v>
      </c>
      <c r="B177" s="306"/>
      <c r="C177" s="353"/>
      <c r="D177" s="309">
        <v>400259</v>
      </c>
      <c r="E177" s="309"/>
      <c r="F177" s="288"/>
      <c r="G177" s="288"/>
      <c r="H177" s="288"/>
      <c r="I177" s="288"/>
      <c r="J177" s="288"/>
      <c r="K177" s="288"/>
      <c r="L177" s="288"/>
      <c r="M177" s="288"/>
      <c r="N177" s="288"/>
      <c r="O177" s="288"/>
      <c r="P177" s="288"/>
      <c r="Q177" s="288"/>
      <c r="R177" s="288"/>
      <c r="S177" s="288"/>
      <c r="T177" s="288"/>
      <c r="U177" s="288"/>
      <c r="V177" s="288"/>
      <c r="W177" s="288"/>
      <c r="X177" s="288"/>
      <c r="Y177" s="288"/>
      <c r="Z177" s="288"/>
      <c r="AA177" s="288"/>
      <c r="AB177" s="288"/>
      <c r="AC177" s="288"/>
      <c r="AD177" s="288"/>
      <c r="AE177" s="288"/>
      <c r="AF177" s="288"/>
      <c r="AG177" s="288"/>
      <c r="AH177" s="288"/>
      <c r="AI177" s="288"/>
      <c r="AJ177" s="288"/>
      <c r="AK177" s="288"/>
      <c r="AL177" s="288"/>
      <c r="AM177" s="288"/>
      <c r="AN177" s="288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</row>
    <row r="178" spans="1:84" ht="11.4" customHeight="1">
      <c r="A178" s="307" t="s">
        <v>317</v>
      </c>
      <c r="B178" s="309"/>
      <c r="C178" s="319"/>
      <c r="D178" s="309"/>
      <c r="E178" s="309"/>
      <c r="F178" s="288"/>
      <c r="G178" s="288"/>
      <c r="H178" s="288"/>
      <c r="I178" s="288"/>
      <c r="J178" s="288"/>
      <c r="K178" s="288"/>
      <c r="L178" s="288"/>
      <c r="M178" s="288"/>
      <c r="N178" s="288"/>
      <c r="O178" s="288"/>
      <c r="P178" s="288"/>
      <c r="Q178" s="288"/>
      <c r="R178" s="288"/>
      <c r="S178" s="288"/>
      <c r="T178" s="288"/>
      <c r="U178" s="288"/>
      <c r="V178" s="288"/>
      <c r="W178" s="288"/>
      <c r="X178" s="288"/>
      <c r="Y178" s="288"/>
      <c r="Z178" s="288"/>
      <c r="AA178" s="288"/>
      <c r="AB178" s="288"/>
      <c r="AC178" s="288"/>
      <c r="AD178" s="288"/>
      <c r="AE178" s="288"/>
      <c r="AF178" s="288"/>
      <c r="AG178" s="288"/>
      <c r="AH178" s="288"/>
      <c r="AI178" s="288"/>
      <c r="AJ178" s="288"/>
      <c r="AK178" s="288"/>
      <c r="AL178" s="288"/>
      <c r="AM178" s="288"/>
      <c r="AN178" s="288"/>
      <c r="AO178" s="288"/>
      <c r="AP178" s="288"/>
      <c r="AQ178" s="288"/>
      <c r="AR178" s="288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</row>
    <row r="179" spans="1:84" ht="11.4" customHeight="1">
      <c r="A179" s="334" t="s">
        <v>318</v>
      </c>
      <c r="B179" s="334" t="s">
        <v>256</v>
      </c>
      <c r="C179" s="334">
        <v>239400</v>
      </c>
      <c r="D179" s="334"/>
      <c r="E179" s="334"/>
      <c r="F179" s="288"/>
      <c r="G179" s="288"/>
      <c r="H179" s="288"/>
      <c r="I179" s="288"/>
      <c r="J179" s="288"/>
      <c r="K179" s="288"/>
      <c r="L179" s="288"/>
      <c r="M179" s="288"/>
      <c r="N179" s="288"/>
      <c r="O179" s="288"/>
      <c r="P179" s="288"/>
      <c r="Q179" s="288"/>
      <c r="R179" s="288"/>
      <c r="S179" s="288"/>
      <c r="T179" s="288"/>
      <c r="U179" s="288"/>
      <c r="V179" s="288"/>
      <c r="W179" s="288"/>
      <c r="X179" s="288"/>
      <c r="Y179" s="288"/>
      <c r="Z179" s="288"/>
      <c r="AA179" s="288"/>
      <c r="AB179" s="288"/>
      <c r="AC179" s="288"/>
      <c r="AD179" s="288"/>
      <c r="AE179" s="288"/>
      <c r="AF179" s="288"/>
      <c r="AG179" s="288"/>
      <c r="AH179" s="288"/>
      <c r="AI179" s="288"/>
      <c r="AJ179" s="288"/>
      <c r="AK179" s="288"/>
      <c r="AL179" s="288"/>
      <c r="AM179" s="288"/>
      <c r="AN179" s="288"/>
      <c r="AO179" s="288"/>
      <c r="AP179" s="288"/>
      <c r="AQ179" s="288"/>
      <c r="AR179" s="288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</row>
    <row r="180" spans="1:84" ht="11.4" customHeight="1">
      <c r="A180" s="307" t="s">
        <v>319</v>
      </c>
      <c r="B180" s="306" t="s">
        <v>256</v>
      </c>
      <c r="C180" s="351">
        <v>32043</v>
      </c>
      <c r="D180" s="309"/>
      <c r="E180" s="309"/>
      <c r="F180" s="288"/>
      <c r="G180" s="288"/>
      <c r="H180" s="288"/>
      <c r="I180" s="288"/>
      <c r="J180" s="288"/>
      <c r="K180" s="288"/>
      <c r="L180" s="288"/>
      <c r="M180" s="288"/>
      <c r="N180" s="288"/>
      <c r="O180" s="288"/>
      <c r="P180" s="288"/>
      <c r="Q180" s="288"/>
      <c r="R180" s="288"/>
      <c r="S180" s="288"/>
      <c r="T180" s="288"/>
      <c r="U180" s="288"/>
      <c r="V180" s="288"/>
      <c r="W180" s="288"/>
      <c r="X180" s="288"/>
      <c r="Y180" s="288"/>
      <c r="Z180" s="288"/>
      <c r="AA180" s="288"/>
      <c r="AB180" s="288"/>
      <c r="AC180" s="288"/>
      <c r="AD180" s="288"/>
      <c r="AE180" s="288"/>
      <c r="AF180" s="288"/>
      <c r="AG180" s="288"/>
      <c r="AH180" s="288"/>
      <c r="AI180" s="288"/>
      <c r="AJ180" s="288"/>
      <c r="AK180" s="288"/>
      <c r="AL180" s="288"/>
      <c r="AM180" s="288"/>
      <c r="AN180" s="288"/>
      <c r="AO180" s="288"/>
      <c r="AP180" s="288"/>
      <c r="AQ180" s="288"/>
      <c r="AR180" s="288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</row>
    <row r="181" spans="1:84" ht="11.4" customHeight="1">
      <c r="A181" s="307" t="s">
        <v>203</v>
      </c>
      <c r="B181" s="306"/>
      <c r="C181" s="351"/>
      <c r="D181" s="309">
        <v>271443</v>
      </c>
      <c r="E181" s="309"/>
      <c r="F181" s="288"/>
      <c r="G181" s="288"/>
      <c r="H181" s="288"/>
      <c r="I181" s="288"/>
      <c r="J181" s="288"/>
      <c r="K181" s="288"/>
      <c r="L181" s="288"/>
      <c r="M181" s="288"/>
      <c r="N181" s="288"/>
      <c r="O181" s="288"/>
      <c r="P181" s="288"/>
      <c r="Q181" s="288"/>
      <c r="R181" s="288"/>
      <c r="S181" s="288"/>
      <c r="T181" s="288"/>
      <c r="U181" s="288"/>
      <c r="V181" s="288"/>
      <c r="W181" s="288"/>
      <c r="X181" s="288"/>
      <c r="Y181" s="288"/>
      <c r="Z181" s="288"/>
      <c r="AA181" s="288"/>
      <c r="AB181" s="288"/>
      <c r="AC181" s="288"/>
      <c r="AD181" s="288"/>
      <c r="AE181" s="288"/>
      <c r="AF181" s="288"/>
      <c r="AG181" s="288"/>
      <c r="AH181" s="288"/>
      <c r="AI181" s="288"/>
      <c r="AJ181" s="288"/>
      <c r="AK181" s="288"/>
      <c r="AL181" s="288"/>
      <c r="AM181" s="288"/>
      <c r="AN181" s="288"/>
      <c r="AO181" s="288"/>
      <c r="AP181" s="288"/>
      <c r="AQ181" s="288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</row>
    <row r="182" spans="1:84" ht="11.4" customHeight="1">
      <c r="A182" s="307" t="s">
        <v>320</v>
      </c>
      <c r="B182" s="309"/>
      <c r="C182" s="319"/>
      <c r="D182" s="309"/>
      <c r="E182" s="309"/>
      <c r="F182" s="288"/>
      <c r="G182" s="288"/>
      <c r="H182" s="288"/>
      <c r="I182" s="288"/>
      <c r="J182" s="288"/>
      <c r="K182" s="288"/>
      <c r="L182" s="288"/>
      <c r="M182" s="288"/>
      <c r="N182" s="288"/>
      <c r="O182" s="288"/>
      <c r="P182" s="288"/>
      <c r="Q182" s="288"/>
      <c r="R182" s="288"/>
      <c r="S182" s="288"/>
      <c r="T182" s="288"/>
      <c r="U182" s="288"/>
      <c r="V182" s="288"/>
      <c r="W182" s="288"/>
      <c r="X182" s="288"/>
      <c r="Y182" s="288"/>
      <c r="Z182" s="288"/>
      <c r="AA182" s="288"/>
      <c r="AB182" s="288"/>
      <c r="AC182" s="288"/>
      <c r="AD182" s="288"/>
      <c r="AE182" s="288"/>
      <c r="AF182" s="288"/>
      <c r="AG182" s="288"/>
      <c r="AH182" s="288"/>
      <c r="AI182" s="288"/>
      <c r="AJ182" s="288"/>
      <c r="AK182" s="288"/>
      <c r="AL182" s="288"/>
      <c r="AM182" s="288"/>
      <c r="AN182" s="288"/>
      <c r="AO182" s="288"/>
      <c r="AP182" s="288"/>
      <c r="AQ182" s="288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</row>
    <row r="183" spans="1:84" ht="11.4" customHeight="1">
      <c r="A183" s="334" t="s">
        <v>321</v>
      </c>
      <c r="B183" s="334" t="s">
        <v>256</v>
      </c>
      <c r="C183" s="334">
        <v>15780</v>
      </c>
      <c r="D183" s="334"/>
      <c r="E183" s="334"/>
      <c r="F183" s="288"/>
      <c r="G183" s="288"/>
      <c r="H183" s="288"/>
      <c r="I183" s="288"/>
      <c r="J183" s="288"/>
      <c r="K183" s="288"/>
      <c r="L183" s="288"/>
      <c r="M183" s="288"/>
      <c r="N183" s="288"/>
      <c r="O183" s="288"/>
      <c r="P183" s="288"/>
      <c r="Q183" s="288"/>
      <c r="R183" s="288"/>
      <c r="S183" s="288"/>
      <c r="T183" s="288"/>
      <c r="U183" s="288"/>
      <c r="V183" s="288"/>
      <c r="W183" s="288"/>
      <c r="X183" s="288"/>
      <c r="Y183" s="288"/>
      <c r="Z183" s="288"/>
      <c r="AA183" s="288"/>
      <c r="AB183" s="288"/>
      <c r="AC183" s="288"/>
      <c r="AD183" s="288"/>
      <c r="AE183" s="288"/>
      <c r="AF183" s="288"/>
      <c r="AG183" s="288"/>
      <c r="AH183" s="288"/>
      <c r="AI183" s="288"/>
      <c r="AJ183" s="288"/>
      <c r="AK183" s="288"/>
      <c r="AL183" s="288"/>
      <c r="AM183" s="288"/>
      <c r="AN183" s="288"/>
      <c r="AO183" s="288"/>
      <c r="AP183" s="288"/>
      <c r="AQ183" s="288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</row>
    <row r="184" spans="1:84" ht="11.4" customHeight="1">
      <c r="A184" s="307" t="s">
        <v>322</v>
      </c>
      <c r="B184" s="306" t="s">
        <v>256</v>
      </c>
      <c r="C184" s="351">
        <v>183792</v>
      </c>
      <c r="D184" s="309"/>
      <c r="E184" s="309"/>
      <c r="F184" s="288"/>
      <c r="G184" s="288"/>
      <c r="H184" s="288"/>
      <c r="I184" s="288"/>
      <c r="J184" s="288"/>
      <c r="K184" s="288"/>
      <c r="L184" s="288"/>
      <c r="M184" s="288"/>
      <c r="N184" s="288"/>
      <c r="O184" s="288"/>
      <c r="P184" s="288"/>
      <c r="Q184" s="288"/>
      <c r="R184" s="288"/>
      <c r="S184" s="288"/>
      <c r="T184" s="288"/>
      <c r="U184" s="288"/>
      <c r="V184" s="288"/>
      <c r="W184" s="288"/>
      <c r="X184" s="288"/>
      <c r="Y184" s="288"/>
      <c r="Z184" s="288"/>
      <c r="AA184" s="288"/>
      <c r="AB184" s="288"/>
      <c r="AC184" s="288"/>
      <c r="AD184" s="288"/>
      <c r="AE184" s="288"/>
      <c r="AF184" s="288"/>
      <c r="AG184" s="288"/>
      <c r="AH184" s="288"/>
      <c r="AI184" s="288"/>
      <c r="AJ184" s="288"/>
      <c r="AK184" s="288"/>
      <c r="AL184" s="288"/>
      <c r="AM184" s="288"/>
      <c r="AN184" s="288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</row>
    <row r="185" spans="1:84" ht="11.4" customHeight="1">
      <c r="A185" s="307" t="s">
        <v>132</v>
      </c>
      <c r="B185" s="306" t="s">
        <v>256</v>
      </c>
      <c r="C185" s="351"/>
      <c r="D185" s="309"/>
      <c r="E185" s="309"/>
      <c r="F185" s="288"/>
      <c r="G185" s="288"/>
      <c r="H185" s="288"/>
      <c r="I185" s="288"/>
      <c r="J185" s="288"/>
      <c r="K185" s="288"/>
      <c r="L185" s="288"/>
      <c r="M185" s="288"/>
      <c r="N185" s="288"/>
      <c r="O185" s="288"/>
      <c r="P185" s="288"/>
      <c r="Q185" s="288"/>
      <c r="R185" s="288"/>
      <c r="S185" s="288"/>
      <c r="T185" s="288"/>
      <c r="U185" s="288"/>
      <c r="V185" s="288"/>
      <c r="W185" s="288"/>
      <c r="X185" s="288"/>
      <c r="Y185" s="288"/>
      <c r="Z185" s="288"/>
      <c r="AA185" s="288"/>
      <c r="AB185" s="288"/>
      <c r="AC185" s="288"/>
      <c r="AD185" s="288"/>
      <c r="AE185" s="288"/>
      <c r="AF185" s="288"/>
      <c r="AG185" s="288"/>
      <c r="AH185" s="288"/>
      <c r="AI185" s="288"/>
      <c r="AJ185" s="288"/>
      <c r="AK185" s="288"/>
      <c r="AL185" s="288"/>
      <c r="AM185" s="288"/>
      <c r="AN185" s="288"/>
      <c r="AO185" s="288"/>
      <c r="AP185" s="288"/>
      <c r="AQ185" s="288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</row>
    <row r="186" spans="1:84" ht="11.4" customHeight="1">
      <c r="A186" s="307" t="s">
        <v>203</v>
      </c>
      <c r="B186" s="306"/>
      <c r="C186" s="317"/>
      <c r="D186" s="309">
        <v>199572</v>
      </c>
      <c r="E186" s="309"/>
      <c r="F186" s="288"/>
      <c r="G186" s="288"/>
      <c r="H186" s="288"/>
      <c r="I186" s="288"/>
      <c r="J186" s="288"/>
      <c r="K186" s="288"/>
      <c r="L186" s="288"/>
      <c r="M186" s="288"/>
      <c r="N186" s="288"/>
      <c r="O186" s="288"/>
      <c r="P186" s="288"/>
      <c r="Q186" s="288"/>
      <c r="R186" s="288"/>
      <c r="S186" s="288"/>
      <c r="T186" s="288"/>
      <c r="U186" s="288"/>
      <c r="V186" s="288"/>
      <c r="W186" s="288"/>
      <c r="X186" s="288"/>
      <c r="Y186" s="288"/>
      <c r="Z186" s="288"/>
      <c r="AA186" s="288"/>
      <c r="AB186" s="288"/>
      <c r="AC186" s="288"/>
      <c r="AD186" s="288"/>
      <c r="AE186" s="288"/>
      <c r="AF186" s="288"/>
      <c r="AG186" s="288"/>
      <c r="AH186" s="288"/>
      <c r="AI186" s="288"/>
      <c r="AJ186" s="288"/>
      <c r="AK186" s="288"/>
      <c r="AL186" s="288"/>
      <c r="AM186" s="288"/>
      <c r="AN186" s="288"/>
      <c r="AO186" s="288"/>
      <c r="AP186" s="288"/>
      <c r="AQ186" s="288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</row>
    <row r="187" spans="1:84" ht="11.4" customHeight="1">
      <c r="A187" s="307" t="s">
        <v>323</v>
      </c>
      <c r="B187" s="309"/>
      <c r="C187" s="319"/>
      <c r="D187" s="309"/>
      <c r="E187" s="309"/>
      <c r="F187" s="288"/>
      <c r="G187" s="288"/>
      <c r="H187" s="288"/>
      <c r="I187" s="288"/>
      <c r="J187" s="288"/>
      <c r="K187" s="288"/>
      <c r="L187" s="288"/>
      <c r="M187" s="288"/>
      <c r="N187" s="288"/>
      <c r="O187" s="288"/>
      <c r="P187" s="288"/>
      <c r="Q187" s="288"/>
      <c r="R187" s="288"/>
      <c r="S187" s="288"/>
      <c r="T187" s="288"/>
      <c r="U187" s="288"/>
      <c r="V187" s="288"/>
      <c r="W187" s="288"/>
      <c r="X187" s="288"/>
      <c r="Y187" s="288"/>
      <c r="Z187" s="288"/>
      <c r="AA187" s="288"/>
      <c r="AB187" s="288"/>
      <c r="AC187" s="288"/>
      <c r="AD187" s="288"/>
      <c r="AE187" s="288"/>
      <c r="AF187" s="288"/>
      <c r="AG187" s="288"/>
      <c r="AH187" s="288"/>
      <c r="AI187" s="288"/>
      <c r="AJ187" s="288"/>
      <c r="AK187" s="288"/>
      <c r="AL187" s="288"/>
      <c r="AM187" s="288"/>
      <c r="AN187" s="288"/>
      <c r="AO187" s="288"/>
      <c r="AP187" s="288"/>
      <c r="AQ187" s="288"/>
      <c r="AR187" s="288"/>
      <c r="AS187" s="288"/>
      <c r="AT187" s="28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</row>
    <row r="188" spans="1:84" ht="11.4" customHeight="1">
      <c r="A188" s="334" t="s">
        <v>324</v>
      </c>
      <c r="B188" s="334" t="s">
        <v>256</v>
      </c>
      <c r="C188" s="334">
        <v>1233913</v>
      </c>
      <c r="D188" s="334"/>
      <c r="E188" s="334"/>
      <c r="F188" s="288"/>
      <c r="G188" s="288"/>
      <c r="H188" s="288"/>
      <c r="I188" s="288"/>
      <c r="J188" s="288"/>
      <c r="K188" s="288"/>
      <c r="L188" s="288"/>
      <c r="M188" s="288"/>
      <c r="N188" s="288"/>
      <c r="O188" s="288"/>
      <c r="P188" s="288"/>
      <c r="Q188" s="288"/>
      <c r="R188" s="288"/>
      <c r="S188" s="288"/>
      <c r="T188" s="288"/>
      <c r="U188" s="288"/>
      <c r="V188" s="288"/>
      <c r="W188" s="288"/>
      <c r="X188" s="288"/>
      <c r="Y188" s="288"/>
      <c r="Z188" s="288"/>
      <c r="AA188" s="288"/>
      <c r="AB188" s="288"/>
      <c r="AC188" s="288"/>
      <c r="AD188" s="288"/>
      <c r="AE188" s="288"/>
      <c r="AF188" s="288"/>
      <c r="AG188" s="288"/>
      <c r="AH188" s="288"/>
      <c r="AI188" s="288"/>
      <c r="AJ188" s="288"/>
      <c r="AK188" s="288"/>
      <c r="AL188" s="288"/>
      <c r="AM188" s="288"/>
      <c r="AN188" s="288"/>
      <c r="AO188" s="288"/>
      <c r="AP188" s="288"/>
      <c r="AQ188" s="288"/>
      <c r="AR188" s="288"/>
      <c r="AS188" s="288"/>
      <c r="AT188" s="28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</row>
    <row r="189" spans="1:84" ht="11.4" customHeight="1">
      <c r="A189" s="307" t="s">
        <v>325</v>
      </c>
      <c r="B189" s="306" t="s">
        <v>256</v>
      </c>
      <c r="C189" s="351">
        <v>12600</v>
      </c>
      <c r="D189" s="309"/>
      <c r="E189" s="309"/>
      <c r="F189" s="288"/>
      <c r="G189" s="288"/>
      <c r="H189" s="288"/>
      <c r="I189" s="288"/>
      <c r="J189" s="288"/>
      <c r="K189" s="288"/>
      <c r="L189" s="288"/>
      <c r="M189" s="288"/>
      <c r="N189" s="288"/>
      <c r="O189" s="288"/>
      <c r="P189" s="288"/>
      <c r="Q189" s="288"/>
      <c r="R189" s="288"/>
      <c r="S189" s="288"/>
      <c r="T189" s="288"/>
      <c r="U189" s="288"/>
      <c r="V189" s="288"/>
      <c r="W189" s="288"/>
      <c r="X189" s="288"/>
      <c r="Y189" s="288"/>
      <c r="Z189" s="288"/>
      <c r="AA189" s="288"/>
      <c r="AB189" s="288"/>
      <c r="AC189" s="288"/>
      <c r="AD189" s="288"/>
      <c r="AE189" s="288"/>
      <c r="AF189" s="288"/>
      <c r="AG189" s="288"/>
      <c r="AH189" s="288"/>
      <c r="AI189" s="288"/>
      <c r="AJ189" s="288"/>
      <c r="AK189" s="288"/>
      <c r="AL189" s="288"/>
      <c r="AM189" s="288"/>
      <c r="AN189" s="288"/>
      <c r="AO189" s="288"/>
      <c r="AP189" s="288"/>
      <c r="AQ189" s="288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</row>
    <row r="190" spans="1:84" ht="11.4" customHeight="1">
      <c r="A190" s="307" t="s">
        <v>203</v>
      </c>
      <c r="B190" s="306"/>
      <c r="C190" s="351"/>
      <c r="D190" s="309">
        <v>1246513</v>
      </c>
      <c r="E190" s="309"/>
      <c r="F190" s="288"/>
      <c r="G190" s="288"/>
      <c r="H190" s="288"/>
      <c r="I190" s="288"/>
      <c r="J190" s="288"/>
      <c r="K190" s="288"/>
      <c r="L190" s="288"/>
      <c r="M190" s="288"/>
      <c r="N190" s="288"/>
      <c r="O190" s="288"/>
      <c r="P190" s="288"/>
      <c r="Q190" s="288"/>
      <c r="R190" s="288"/>
      <c r="S190" s="288"/>
      <c r="T190" s="288"/>
      <c r="U190" s="288"/>
      <c r="V190" s="288"/>
      <c r="W190" s="288"/>
      <c r="X190" s="288"/>
      <c r="Y190" s="288"/>
      <c r="Z190" s="288"/>
      <c r="AA190" s="288"/>
      <c r="AB190" s="288"/>
      <c r="AC190" s="288"/>
      <c r="AD190" s="288"/>
      <c r="AE190" s="288"/>
      <c r="AF190" s="288"/>
      <c r="AG190" s="288"/>
      <c r="AH190" s="288"/>
      <c r="AI190" s="288"/>
      <c r="AJ190" s="288"/>
      <c r="AK190" s="288"/>
      <c r="AL190" s="288"/>
      <c r="AM190" s="288"/>
      <c r="AN190" s="288"/>
      <c r="AO190" s="288"/>
      <c r="AP190" s="288"/>
      <c r="AQ190" s="288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</row>
    <row r="191" spans="1:84" ht="11.4" customHeight="1">
      <c r="A191" s="307"/>
      <c r="B191" s="309"/>
      <c r="C191" s="319"/>
      <c r="D191" s="309"/>
      <c r="E191" s="309"/>
      <c r="F191" s="288"/>
      <c r="G191" s="288"/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</row>
    <row r="192" spans="1:84" ht="18" customHeight="1">
      <c r="A192" s="307" t="s">
        <v>326</v>
      </c>
      <c r="B192" s="309"/>
      <c r="C192" s="319"/>
      <c r="D192" s="309"/>
      <c r="E192" s="309"/>
      <c r="F192" s="288"/>
      <c r="G192" s="288"/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</row>
    <row r="193" spans="1:84" ht="12.65" customHeight="1">
      <c r="A193" s="327" t="s">
        <v>327</v>
      </c>
      <c r="B193" s="327"/>
      <c r="C193" s="327"/>
      <c r="D193" s="327"/>
      <c r="E193" s="327"/>
      <c r="F193" s="288"/>
      <c r="G193" s="288"/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</row>
    <row r="194" spans="1:84" ht="12.65" customHeight="1">
      <c r="A194" s="326"/>
      <c r="B194" s="327" t="s">
        <v>328</v>
      </c>
      <c r="C194" s="327" t="s">
        <v>329</v>
      </c>
      <c r="D194" s="327" t="s">
        <v>330</v>
      </c>
      <c r="E194" s="327" t="s">
        <v>331</v>
      </c>
      <c r="F194" s="303"/>
      <c r="G194" s="303"/>
      <c r="H194" s="303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</row>
    <row r="195" spans="1:84" ht="12.65" customHeight="1">
      <c r="A195" s="305" t="s">
        <v>332</v>
      </c>
      <c r="B195" s="304">
        <v>4168630</v>
      </c>
      <c r="C195" s="313"/>
      <c r="D195" s="304"/>
      <c r="E195" s="304">
        <v>4168630</v>
      </c>
      <c r="F195" s="303"/>
      <c r="G195" s="303"/>
      <c r="H195" s="303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</row>
    <row r="196" spans="1:84" ht="12.65" customHeight="1">
      <c r="A196" s="307" t="s">
        <v>333</v>
      </c>
      <c r="B196" s="308">
        <v>619271</v>
      </c>
      <c r="C196" s="317"/>
      <c r="D196" s="308"/>
      <c r="E196" s="309">
        <v>619271</v>
      </c>
      <c r="F196" s="303"/>
      <c r="G196" s="303"/>
      <c r="H196" s="303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</row>
    <row r="197" spans="1:84" ht="12.65" customHeight="1">
      <c r="A197" s="307" t="s">
        <v>334</v>
      </c>
      <c r="B197" s="308">
        <v>5141340</v>
      </c>
      <c r="C197" s="317"/>
      <c r="D197" s="308"/>
      <c r="E197" s="309">
        <v>5141340</v>
      </c>
      <c r="F197" s="303"/>
      <c r="G197" s="303"/>
      <c r="H197" s="303"/>
      <c r="I197" s="288"/>
      <c r="J197" s="288"/>
      <c r="K197" s="288"/>
      <c r="L197" s="288"/>
      <c r="M197" s="288"/>
      <c r="N197" s="288"/>
      <c r="O197" s="288"/>
      <c r="P197" s="288"/>
      <c r="Q197" s="288"/>
      <c r="R197" s="288"/>
      <c r="S197" s="288"/>
      <c r="T197" s="288"/>
      <c r="U197" s="288"/>
      <c r="V197" s="288"/>
      <c r="W197" s="288"/>
      <c r="X197" s="288"/>
      <c r="Y197" s="288"/>
      <c r="Z197" s="288"/>
      <c r="AA197" s="288"/>
      <c r="AB197" s="288"/>
      <c r="AC197" s="288"/>
      <c r="AD197" s="288"/>
      <c r="AE197" s="288"/>
      <c r="AF197" s="288"/>
      <c r="AG197" s="288"/>
      <c r="AH197" s="288"/>
      <c r="AI197" s="288"/>
      <c r="AJ197" s="288"/>
      <c r="AK197" s="288"/>
      <c r="AL197" s="288"/>
      <c r="AM197" s="288"/>
      <c r="AN197" s="288"/>
      <c r="AO197" s="288"/>
      <c r="AP197" s="288"/>
      <c r="AQ197" s="288"/>
      <c r="AR197" s="288"/>
      <c r="AS197" s="288"/>
      <c r="AT197" s="28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</row>
    <row r="198" spans="1:84" ht="12.65" customHeight="1">
      <c r="A198" s="307" t="s">
        <v>335</v>
      </c>
      <c r="B198" s="308">
        <v>948945</v>
      </c>
      <c r="C198" s="317"/>
      <c r="D198" s="308"/>
      <c r="E198" s="309">
        <v>948945</v>
      </c>
      <c r="F198" s="303"/>
      <c r="G198" s="303"/>
      <c r="H198" s="303"/>
      <c r="I198" s="288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88"/>
      <c r="Y198" s="288"/>
      <c r="Z198" s="288"/>
      <c r="AA198" s="288"/>
      <c r="AB198" s="288"/>
      <c r="AC198" s="288"/>
      <c r="AD198" s="288"/>
      <c r="AE198" s="288"/>
      <c r="AF198" s="288"/>
      <c r="AG198" s="288"/>
      <c r="AH198" s="288"/>
      <c r="AI198" s="288"/>
      <c r="AJ198" s="288"/>
      <c r="AK198" s="288"/>
      <c r="AL198" s="288"/>
      <c r="AM198" s="288"/>
      <c r="AN198" s="288"/>
      <c r="AO198" s="288"/>
      <c r="AP198" s="288"/>
      <c r="AQ198" s="288"/>
      <c r="AR198" s="288"/>
      <c r="AS198" s="288"/>
      <c r="AT198" s="28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</row>
    <row r="199" spans="1:84" ht="12.65" customHeight="1">
      <c r="A199" s="307" t="s">
        <v>336</v>
      </c>
      <c r="B199" s="308"/>
      <c r="C199" s="317"/>
      <c r="D199" s="308"/>
      <c r="E199" s="309">
        <v>0</v>
      </c>
      <c r="F199" s="303"/>
      <c r="G199" s="303"/>
      <c r="H199" s="303"/>
      <c r="I199" s="288"/>
      <c r="J199" s="288"/>
      <c r="K199" s="288"/>
      <c r="L199" s="288"/>
      <c r="M199" s="288"/>
      <c r="N199" s="288"/>
      <c r="O199" s="288"/>
      <c r="P199" s="288"/>
      <c r="Q199" s="288"/>
      <c r="R199" s="288"/>
      <c r="S199" s="288"/>
      <c r="T199" s="288"/>
      <c r="U199" s="288"/>
      <c r="V199" s="288"/>
      <c r="W199" s="288"/>
      <c r="X199" s="288"/>
      <c r="Y199" s="288"/>
      <c r="Z199" s="288"/>
      <c r="AA199" s="288"/>
      <c r="AB199" s="288"/>
      <c r="AC199" s="288"/>
      <c r="AD199" s="288"/>
      <c r="AE199" s="288"/>
      <c r="AF199" s="288"/>
      <c r="AG199" s="288"/>
      <c r="AH199" s="288"/>
      <c r="AI199" s="288"/>
      <c r="AJ199" s="288"/>
      <c r="AK199" s="288"/>
      <c r="AL199" s="288"/>
      <c r="AM199" s="288"/>
      <c r="AN199" s="288"/>
      <c r="AO199" s="288"/>
      <c r="AP199" s="288"/>
      <c r="AQ199" s="288"/>
      <c r="AR199" s="288"/>
      <c r="AS199" s="288"/>
      <c r="AT199" s="28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</row>
    <row r="200" spans="1:84" ht="12.65" customHeight="1">
      <c r="A200" s="307" t="s">
        <v>337</v>
      </c>
      <c r="B200" s="308">
        <v>8159950</v>
      </c>
      <c r="C200" s="317">
        <v>489841</v>
      </c>
      <c r="D200" s="308">
        <v>178116</v>
      </c>
      <c r="E200" s="309">
        <v>8471675</v>
      </c>
      <c r="F200" s="303"/>
      <c r="G200" s="303"/>
      <c r="H200" s="303"/>
      <c r="I200" s="288"/>
      <c r="J200" s="288"/>
      <c r="K200" s="288"/>
      <c r="L200" s="288"/>
      <c r="M200" s="288"/>
      <c r="N200" s="288"/>
      <c r="O200" s="288"/>
      <c r="P200" s="288"/>
      <c r="Q200" s="288"/>
      <c r="R200" s="288"/>
      <c r="S200" s="288"/>
      <c r="T200" s="288"/>
      <c r="U200" s="288"/>
      <c r="V200" s="288"/>
      <c r="W200" s="288"/>
      <c r="X200" s="288"/>
      <c r="Y200" s="288"/>
      <c r="Z200" s="288"/>
      <c r="AA200" s="288"/>
      <c r="AB200" s="288"/>
      <c r="AC200" s="288"/>
      <c r="AD200" s="288"/>
      <c r="AE200" s="288"/>
      <c r="AF200" s="288"/>
      <c r="AG200" s="288"/>
      <c r="AH200" s="288"/>
      <c r="AI200" s="288"/>
      <c r="AJ200" s="288"/>
      <c r="AK200" s="288"/>
      <c r="AL200" s="288"/>
      <c r="AM200" s="288"/>
      <c r="AN200" s="288"/>
      <c r="AO200" s="288"/>
      <c r="AP200" s="288"/>
      <c r="AQ200" s="288"/>
      <c r="AR200" s="288"/>
      <c r="AS200" s="288"/>
      <c r="AT200" s="28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</row>
    <row r="201" spans="1:84" ht="12.65" customHeight="1">
      <c r="A201" s="307" t="s">
        <v>338</v>
      </c>
      <c r="B201" s="308"/>
      <c r="C201" s="317"/>
      <c r="D201" s="308"/>
      <c r="E201" s="309">
        <v>0</v>
      </c>
      <c r="F201" s="303"/>
      <c r="G201" s="303"/>
      <c r="H201" s="303"/>
      <c r="I201" s="288"/>
      <c r="J201" s="288"/>
      <c r="K201" s="288"/>
      <c r="L201" s="288"/>
      <c r="M201" s="288"/>
      <c r="N201" s="288"/>
      <c r="O201" s="288"/>
      <c r="P201" s="288"/>
      <c r="Q201" s="288"/>
      <c r="R201" s="288"/>
      <c r="S201" s="288"/>
      <c r="T201" s="288"/>
      <c r="U201" s="288"/>
      <c r="V201" s="288"/>
      <c r="W201" s="288"/>
      <c r="X201" s="288"/>
      <c r="Y201" s="288"/>
      <c r="Z201" s="288"/>
      <c r="AA201" s="288"/>
      <c r="AB201" s="288"/>
      <c r="AC201" s="288"/>
      <c r="AD201" s="288"/>
      <c r="AE201" s="288"/>
      <c r="AF201" s="288"/>
      <c r="AG201" s="288"/>
      <c r="AH201" s="288"/>
      <c r="AI201" s="288"/>
      <c r="AJ201" s="288"/>
      <c r="AK201" s="288"/>
      <c r="AL201" s="288"/>
      <c r="AM201" s="288"/>
      <c r="AN201" s="288"/>
      <c r="AO201" s="288"/>
      <c r="AP201" s="288"/>
      <c r="AQ201" s="288"/>
      <c r="AR201" s="288"/>
      <c r="AS201" s="288"/>
      <c r="AT201" s="28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</row>
    <row r="202" spans="1:84" ht="12.65" customHeight="1">
      <c r="A202" s="307" t="s">
        <v>339</v>
      </c>
      <c r="B202" s="308"/>
      <c r="C202" s="317"/>
      <c r="D202" s="308"/>
      <c r="E202" s="309">
        <v>0</v>
      </c>
      <c r="F202" s="303"/>
      <c r="G202" s="303"/>
      <c r="H202" s="303"/>
      <c r="I202" s="288"/>
      <c r="J202" s="288"/>
      <c r="K202" s="288"/>
      <c r="L202" s="288"/>
      <c r="M202" s="288"/>
      <c r="N202" s="288"/>
      <c r="O202" s="288"/>
      <c r="P202" s="288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  <c r="AD202" s="288"/>
      <c r="AE202" s="288"/>
      <c r="AF202" s="288"/>
      <c r="AG202" s="288"/>
      <c r="AH202" s="288"/>
      <c r="AI202" s="288"/>
      <c r="AJ202" s="288"/>
      <c r="AK202" s="288"/>
      <c r="AL202" s="288"/>
      <c r="AM202" s="288"/>
      <c r="AN202" s="288"/>
      <c r="AO202" s="288"/>
      <c r="AP202" s="288"/>
      <c r="AQ202" s="288"/>
      <c r="AR202" s="288"/>
      <c r="AS202" s="288"/>
      <c r="AT202" s="288"/>
      <c r="AU202" s="288"/>
      <c r="AV202" s="288"/>
      <c r="AW202" s="288"/>
      <c r="AX202" s="288"/>
      <c r="AY202" s="288"/>
      <c r="AZ202" s="288"/>
      <c r="BA202" s="288"/>
      <c r="BB202" s="288"/>
      <c r="BC202" s="288"/>
      <c r="BD202" s="288"/>
      <c r="BE202" s="288"/>
      <c r="BF202" s="288"/>
      <c r="BG202" s="288"/>
      <c r="BH202" s="288"/>
      <c r="BI202" s="288"/>
      <c r="BJ202" s="288"/>
      <c r="BK202" s="288"/>
      <c r="BL202" s="288"/>
      <c r="BM202" s="288"/>
      <c r="BN202" s="288"/>
      <c r="BO202" s="288"/>
      <c r="BP202" s="288"/>
      <c r="BQ202" s="288"/>
      <c r="BR202" s="288"/>
      <c r="BS202" s="288"/>
      <c r="BT202" s="288"/>
      <c r="BU202" s="288"/>
      <c r="BV202" s="288"/>
      <c r="BW202" s="288"/>
      <c r="BX202" s="288"/>
      <c r="BY202" s="288"/>
      <c r="BZ202" s="288"/>
      <c r="CA202" s="288"/>
      <c r="CB202" s="288"/>
      <c r="CC202" s="288"/>
      <c r="CD202" s="288"/>
      <c r="CE202" s="288"/>
      <c r="CF202" s="288"/>
    </row>
    <row r="203" spans="1:84" ht="12.65" customHeight="1">
      <c r="A203" s="307" t="s">
        <v>340</v>
      </c>
      <c r="B203" s="308">
        <v>1220887</v>
      </c>
      <c r="C203" s="317">
        <v>1283635</v>
      </c>
      <c r="D203" s="308"/>
      <c r="E203" s="309">
        <v>2504522</v>
      </c>
      <c r="F203" s="303"/>
      <c r="G203" s="303"/>
      <c r="H203" s="303"/>
      <c r="I203" s="288"/>
      <c r="J203" s="288"/>
      <c r="K203" s="288"/>
      <c r="L203" s="288"/>
      <c r="M203" s="288"/>
      <c r="N203" s="288"/>
      <c r="O203" s="288"/>
      <c r="P203" s="288"/>
      <c r="Q203" s="288"/>
      <c r="R203" s="288"/>
      <c r="S203" s="288"/>
      <c r="T203" s="288"/>
      <c r="U203" s="288"/>
      <c r="V203" s="288"/>
      <c r="W203" s="288"/>
      <c r="X203" s="288"/>
      <c r="Y203" s="288"/>
      <c r="Z203" s="288"/>
      <c r="AA203" s="288"/>
      <c r="AB203" s="288"/>
      <c r="AC203" s="288"/>
      <c r="AD203" s="288"/>
      <c r="AE203" s="288"/>
      <c r="AF203" s="288"/>
      <c r="AG203" s="288"/>
      <c r="AH203" s="288"/>
      <c r="AI203" s="288"/>
      <c r="AJ203" s="288"/>
      <c r="AK203" s="288"/>
      <c r="AL203" s="288"/>
      <c r="AM203" s="288"/>
      <c r="AN203" s="288"/>
      <c r="AO203" s="288"/>
      <c r="AP203" s="288"/>
      <c r="AQ203" s="288"/>
      <c r="AR203" s="288"/>
      <c r="AS203" s="288"/>
      <c r="AT203" s="288"/>
      <c r="AU203" s="288"/>
      <c r="AV203" s="288"/>
      <c r="AW203" s="288"/>
      <c r="AX203" s="288"/>
      <c r="AY203" s="288"/>
      <c r="AZ203" s="288"/>
      <c r="BA203" s="288"/>
      <c r="BB203" s="288"/>
      <c r="BC203" s="288"/>
      <c r="BD203" s="288"/>
      <c r="BE203" s="288"/>
      <c r="BF203" s="288"/>
      <c r="BG203" s="288"/>
      <c r="BH203" s="288"/>
      <c r="BI203" s="288"/>
      <c r="BJ203" s="288"/>
      <c r="BK203" s="288"/>
      <c r="BL203" s="288"/>
      <c r="BM203" s="288"/>
      <c r="BN203" s="288"/>
      <c r="BO203" s="288"/>
      <c r="BP203" s="288"/>
      <c r="BQ203" s="288"/>
      <c r="BR203" s="288"/>
      <c r="BS203" s="288"/>
      <c r="BT203" s="288"/>
      <c r="BU203" s="288"/>
      <c r="BV203" s="288"/>
      <c r="BW203" s="288"/>
      <c r="BX203" s="288"/>
      <c r="BY203" s="288"/>
      <c r="BZ203" s="288"/>
      <c r="CA203" s="288"/>
      <c r="CB203" s="288"/>
      <c r="CC203" s="288"/>
      <c r="CD203" s="288"/>
      <c r="CE203" s="288"/>
      <c r="CF203" s="288"/>
    </row>
    <row r="204" spans="1:84" ht="12.65" customHeight="1">
      <c r="A204" s="307" t="s">
        <v>203</v>
      </c>
      <c r="B204" s="308">
        <v>20259023</v>
      </c>
      <c r="C204" s="317">
        <v>1773476</v>
      </c>
      <c r="D204" s="308">
        <v>178116</v>
      </c>
      <c r="E204" s="309">
        <v>21854383</v>
      </c>
      <c r="F204" s="303"/>
      <c r="G204" s="303"/>
      <c r="H204" s="303"/>
      <c r="I204" s="288"/>
      <c r="J204" s="288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88"/>
      <c r="X204" s="288"/>
      <c r="Y204" s="288"/>
      <c r="Z204" s="288"/>
      <c r="AA204" s="288"/>
      <c r="AB204" s="288"/>
      <c r="AC204" s="288"/>
      <c r="AD204" s="288"/>
      <c r="AE204" s="288"/>
      <c r="AF204" s="288"/>
      <c r="AG204" s="288"/>
      <c r="AH204" s="288"/>
      <c r="AI204" s="288"/>
      <c r="AJ204" s="288"/>
      <c r="AK204" s="288"/>
      <c r="AL204" s="288"/>
      <c r="AM204" s="288"/>
      <c r="AN204" s="288"/>
      <c r="AO204" s="288"/>
      <c r="AP204" s="288"/>
      <c r="AQ204" s="288"/>
      <c r="AR204" s="288"/>
      <c r="AS204" s="288"/>
      <c r="AT204" s="288"/>
      <c r="AU204" s="288"/>
      <c r="AV204" s="288"/>
      <c r="AW204" s="288"/>
      <c r="AX204" s="288"/>
      <c r="AY204" s="288"/>
      <c r="AZ204" s="288"/>
      <c r="BA204" s="288"/>
      <c r="BB204" s="288"/>
      <c r="BC204" s="288"/>
      <c r="BD204" s="288"/>
      <c r="BE204" s="288"/>
      <c r="BF204" s="288"/>
      <c r="BG204" s="288"/>
      <c r="BH204" s="288"/>
      <c r="BI204" s="288"/>
      <c r="BJ204" s="288"/>
      <c r="BK204" s="288"/>
      <c r="BL204" s="288"/>
      <c r="BM204" s="288"/>
      <c r="BN204" s="288"/>
      <c r="BO204" s="288"/>
      <c r="BP204" s="288"/>
      <c r="BQ204" s="288"/>
      <c r="BR204" s="288"/>
      <c r="BS204" s="288"/>
      <c r="BT204" s="288"/>
      <c r="BU204" s="288"/>
      <c r="BV204" s="288"/>
      <c r="BW204" s="288"/>
      <c r="BX204" s="288"/>
      <c r="BY204" s="288"/>
      <c r="BZ204" s="288"/>
      <c r="CA204" s="288"/>
      <c r="CB204" s="288"/>
      <c r="CC204" s="288"/>
      <c r="CD204" s="288"/>
      <c r="CE204" s="288"/>
      <c r="CF204" s="288"/>
    </row>
    <row r="205" spans="1:84" ht="12.65" customHeight="1">
      <c r="A205" s="307"/>
      <c r="B205" s="309"/>
      <c r="C205" s="319"/>
      <c r="D205" s="309"/>
      <c r="E205" s="309"/>
      <c r="F205" s="303"/>
      <c r="G205" s="303"/>
      <c r="H205" s="303"/>
      <c r="I205" s="288"/>
      <c r="J205" s="288"/>
      <c r="K205" s="288"/>
      <c r="L205" s="288"/>
      <c r="M205" s="288"/>
      <c r="N205" s="288"/>
      <c r="O205" s="288"/>
      <c r="P205" s="288"/>
      <c r="Q205" s="288"/>
      <c r="R205" s="288"/>
      <c r="S205" s="288"/>
      <c r="T205" s="288"/>
      <c r="U205" s="288"/>
      <c r="V205" s="288"/>
      <c r="W205" s="288"/>
      <c r="X205" s="288"/>
      <c r="Y205" s="288"/>
      <c r="Z205" s="288"/>
      <c r="AA205" s="288"/>
      <c r="AB205" s="288"/>
      <c r="AC205" s="288"/>
      <c r="AD205" s="288"/>
      <c r="AE205" s="288"/>
      <c r="AF205" s="288"/>
      <c r="AG205" s="288"/>
      <c r="AH205" s="288"/>
      <c r="AI205" s="288"/>
      <c r="AJ205" s="288"/>
      <c r="AK205" s="288"/>
      <c r="AL205" s="288"/>
      <c r="AM205" s="288"/>
      <c r="AN205" s="288"/>
      <c r="AO205" s="288"/>
      <c r="AP205" s="288"/>
      <c r="AQ205" s="288"/>
      <c r="AR205" s="288"/>
      <c r="AS205" s="288"/>
      <c r="AT205" s="288"/>
      <c r="AU205" s="288"/>
      <c r="AV205" s="288"/>
      <c r="AW205" s="288"/>
      <c r="AX205" s="288"/>
      <c r="AY205" s="288"/>
      <c r="AZ205" s="288"/>
      <c r="BA205" s="288"/>
      <c r="BB205" s="288"/>
      <c r="BC205" s="288"/>
      <c r="BD205" s="288"/>
      <c r="BE205" s="288"/>
      <c r="BF205" s="288"/>
      <c r="BG205" s="288"/>
      <c r="BH205" s="288"/>
      <c r="BI205" s="288"/>
      <c r="BJ205" s="288"/>
      <c r="BK205" s="288"/>
      <c r="BL205" s="288"/>
      <c r="BM205" s="288"/>
      <c r="BN205" s="288"/>
      <c r="BO205" s="288"/>
      <c r="BP205" s="288"/>
      <c r="BQ205" s="288"/>
      <c r="BR205" s="288"/>
      <c r="BS205" s="288"/>
      <c r="BT205" s="288"/>
      <c r="BU205" s="288"/>
      <c r="BV205" s="288"/>
      <c r="BW205" s="288"/>
      <c r="BX205" s="288"/>
      <c r="BY205" s="288"/>
      <c r="BZ205" s="288"/>
      <c r="CA205" s="288"/>
      <c r="CB205" s="288"/>
      <c r="CC205" s="288"/>
      <c r="CD205" s="288"/>
      <c r="CE205" s="288"/>
      <c r="CF205" s="288"/>
    </row>
    <row r="206" spans="1:84" ht="12.65" customHeight="1">
      <c r="A206" s="307" t="s">
        <v>341</v>
      </c>
      <c r="B206" s="307"/>
      <c r="C206" s="319"/>
      <c r="D206" s="309"/>
      <c r="E206" s="309"/>
      <c r="F206" s="303"/>
      <c r="G206" s="303"/>
      <c r="H206" s="303"/>
      <c r="I206" s="288"/>
      <c r="J206" s="288"/>
      <c r="K206" s="288"/>
      <c r="L206" s="288"/>
      <c r="M206" s="288"/>
      <c r="N206" s="288"/>
      <c r="O206" s="288"/>
      <c r="P206" s="288"/>
      <c r="Q206" s="288"/>
      <c r="R206" s="288"/>
      <c r="S206" s="288"/>
      <c r="T206" s="288"/>
      <c r="U206" s="288"/>
      <c r="V206" s="288"/>
      <c r="W206" s="288"/>
      <c r="X206" s="288"/>
      <c r="Y206" s="288"/>
      <c r="Z206" s="288"/>
      <c r="AA206" s="288"/>
      <c r="AB206" s="288"/>
      <c r="AC206" s="288"/>
      <c r="AD206" s="288"/>
      <c r="AE206" s="288"/>
      <c r="AF206" s="288"/>
      <c r="AG206" s="288"/>
      <c r="AH206" s="288"/>
      <c r="AI206" s="288"/>
      <c r="AJ206" s="288"/>
      <c r="AK206" s="288"/>
      <c r="AL206" s="288"/>
      <c r="AM206" s="288"/>
      <c r="AN206" s="288"/>
      <c r="AO206" s="288"/>
      <c r="AP206" s="288"/>
      <c r="AQ206" s="288"/>
      <c r="AR206" s="288"/>
      <c r="AS206" s="288"/>
      <c r="AT206" s="288"/>
      <c r="AU206" s="288"/>
      <c r="AV206" s="288"/>
      <c r="AW206" s="288"/>
      <c r="AX206" s="288"/>
      <c r="AY206" s="288"/>
      <c r="AZ206" s="288"/>
      <c r="BA206" s="288"/>
      <c r="BB206" s="288"/>
      <c r="BC206" s="288"/>
      <c r="BD206" s="288"/>
      <c r="BE206" s="288"/>
      <c r="BF206" s="288"/>
      <c r="BG206" s="288"/>
      <c r="BH206" s="288"/>
      <c r="BI206" s="288"/>
      <c r="BJ206" s="288"/>
      <c r="BK206" s="288"/>
      <c r="BL206" s="288"/>
      <c r="BM206" s="288"/>
      <c r="BN206" s="288"/>
      <c r="BO206" s="288"/>
      <c r="BP206" s="288"/>
      <c r="BQ206" s="288"/>
      <c r="BR206" s="288"/>
      <c r="BS206" s="288"/>
      <c r="BT206" s="288"/>
      <c r="BU206" s="288"/>
      <c r="BV206" s="288"/>
      <c r="BW206" s="288"/>
      <c r="BX206" s="288"/>
      <c r="BY206" s="288"/>
      <c r="BZ206" s="288"/>
      <c r="CA206" s="288"/>
      <c r="CB206" s="288"/>
      <c r="CC206" s="288"/>
      <c r="CD206" s="288"/>
      <c r="CE206" s="288"/>
      <c r="CF206" s="288"/>
    </row>
    <row r="207" spans="1:84" ht="12.65" customHeight="1">
      <c r="A207" s="326"/>
      <c r="B207" s="326" t="s">
        <v>328</v>
      </c>
      <c r="C207" s="326" t="s">
        <v>329</v>
      </c>
      <c r="D207" s="326" t="s">
        <v>330</v>
      </c>
      <c r="E207" s="326" t="s">
        <v>331</v>
      </c>
      <c r="F207" s="303"/>
      <c r="G207" s="303"/>
      <c r="H207" s="303"/>
      <c r="I207" s="288"/>
      <c r="J207" s="288"/>
      <c r="K207" s="288"/>
      <c r="L207" s="288"/>
      <c r="M207" s="288"/>
      <c r="N207" s="288"/>
      <c r="O207" s="288"/>
      <c r="P207" s="288"/>
      <c r="Q207" s="288"/>
      <c r="R207" s="288"/>
      <c r="S207" s="288"/>
      <c r="T207" s="288"/>
      <c r="U207" s="288"/>
      <c r="V207" s="288"/>
      <c r="W207" s="288"/>
      <c r="X207" s="288"/>
      <c r="Y207" s="288"/>
      <c r="Z207" s="288"/>
      <c r="AA207" s="288"/>
      <c r="AB207" s="288"/>
      <c r="AC207" s="288"/>
      <c r="AD207" s="288"/>
      <c r="AE207" s="288"/>
      <c r="AF207" s="288"/>
      <c r="AG207" s="288"/>
      <c r="AH207" s="288"/>
      <c r="AI207" s="288"/>
      <c r="AJ207" s="288"/>
      <c r="AK207" s="288"/>
      <c r="AL207" s="288"/>
      <c r="AM207" s="288"/>
      <c r="AN207" s="288"/>
      <c r="AO207" s="288"/>
      <c r="AP207" s="288"/>
      <c r="AQ207" s="288"/>
      <c r="AR207" s="288"/>
      <c r="AS207" s="288"/>
      <c r="AT207" s="288"/>
      <c r="AU207" s="288"/>
      <c r="AV207" s="288"/>
      <c r="AW207" s="288"/>
      <c r="AX207" s="288"/>
      <c r="AY207" s="288"/>
      <c r="AZ207" s="288"/>
      <c r="BA207" s="288"/>
      <c r="BB207" s="288"/>
      <c r="BC207" s="288"/>
      <c r="BD207" s="288"/>
      <c r="BE207" s="288"/>
      <c r="BF207" s="288"/>
      <c r="BG207" s="288"/>
      <c r="BH207" s="288"/>
      <c r="BI207" s="288"/>
      <c r="BJ207" s="288"/>
      <c r="BK207" s="288"/>
      <c r="BL207" s="288"/>
      <c r="BM207" s="288"/>
      <c r="BN207" s="288"/>
      <c r="BO207" s="288"/>
      <c r="BP207" s="288"/>
      <c r="BQ207" s="288"/>
      <c r="BR207" s="288"/>
      <c r="BS207" s="288"/>
      <c r="BT207" s="288"/>
      <c r="BU207" s="288"/>
      <c r="BV207" s="288"/>
      <c r="BW207" s="288"/>
      <c r="BX207" s="288"/>
      <c r="BY207" s="288"/>
      <c r="BZ207" s="288"/>
      <c r="CA207" s="288"/>
      <c r="CB207" s="288"/>
      <c r="CC207" s="288"/>
      <c r="CD207" s="288"/>
      <c r="CE207" s="288"/>
      <c r="CF207" s="288"/>
    </row>
    <row r="208" spans="1:84" ht="12.65" customHeight="1">
      <c r="A208" s="305" t="s">
        <v>332</v>
      </c>
      <c r="B208" s="304"/>
      <c r="C208" s="313"/>
      <c r="D208" s="304"/>
      <c r="E208" s="304"/>
      <c r="F208" s="303"/>
      <c r="G208" s="303"/>
      <c r="H208" s="336"/>
      <c r="I208" s="288"/>
      <c r="J208" s="288"/>
      <c r="K208" s="288"/>
      <c r="L208" s="288"/>
      <c r="M208" s="288"/>
      <c r="N208" s="288"/>
      <c r="O208" s="288"/>
      <c r="P208" s="288"/>
      <c r="Q208" s="288"/>
      <c r="R208" s="288"/>
      <c r="S208" s="288"/>
      <c r="T208" s="288"/>
      <c r="U208" s="288"/>
      <c r="V208" s="288"/>
      <c r="W208" s="288"/>
      <c r="X208" s="288"/>
      <c r="Y208" s="288"/>
      <c r="Z208" s="288"/>
      <c r="AA208" s="288"/>
      <c r="AB208" s="288"/>
      <c r="AC208" s="288"/>
      <c r="AD208" s="288"/>
      <c r="AE208" s="288"/>
      <c r="AF208" s="288"/>
      <c r="AG208" s="288"/>
      <c r="AH208" s="288"/>
      <c r="AI208" s="288"/>
      <c r="AJ208" s="288"/>
      <c r="AK208" s="288"/>
      <c r="AL208" s="288"/>
      <c r="AM208" s="288"/>
      <c r="AN208" s="288"/>
      <c r="AO208" s="288"/>
      <c r="AP208" s="288"/>
      <c r="AQ208" s="288"/>
      <c r="AR208" s="288"/>
      <c r="AS208" s="288"/>
      <c r="AT208" s="288"/>
      <c r="AU208" s="288"/>
      <c r="AV208" s="288"/>
      <c r="AW208" s="288"/>
      <c r="AX208" s="288"/>
      <c r="AY208" s="288"/>
      <c r="AZ208" s="288"/>
      <c r="BA208" s="288"/>
      <c r="BB208" s="288"/>
      <c r="BC208" s="288"/>
      <c r="BD208" s="288"/>
      <c r="BE208" s="288"/>
      <c r="BF208" s="288"/>
      <c r="BG208" s="288"/>
      <c r="BH208" s="288"/>
      <c r="BI208" s="288"/>
      <c r="BJ208" s="288"/>
      <c r="BK208" s="288"/>
      <c r="BL208" s="288"/>
      <c r="BM208" s="288"/>
      <c r="BN208" s="288"/>
      <c r="BO208" s="288"/>
      <c r="BP208" s="288"/>
      <c r="BQ208" s="288"/>
      <c r="BR208" s="288"/>
      <c r="BS208" s="288"/>
      <c r="BT208" s="288"/>
      <c r="BU208" s="288"/>
      <c r="BV208" s="288"/>
      <c r="BW208" s="288"/>
      <c r="BX208" s="288"/>
      <c r="BY208" s="288"/>
      <c r="BZ208" s="288"/>
      <c r="CA208" s="288"/>
      <c r="CB208" s="288"/>
      <c r="CC208" s="288"/>
      <c r="CD208" s="288"/>
      <c r="CE208" s="288"/>
      <c r="CF208" s="288"/>
    </row>
    <row r="209" spans="1:84" ht="12.65" customHeight="1">
      <c r="A209" s="307" t="s">
        <v>333</v>
      </c>
      <c r="B209" s="312">
        <v>435479</v>
      </c>
      <c r="C209" s="321">
        <v>43247.01</v>
      </c>
      <c r="D209" s="312"/>
      <c r="E209" s="309">
        <v>478726.01</v>
      </c>
      <c r="F209" s="303"/>
      <c r="G209" s="303"/>
      <c r="H209" s="336"/>
      <c r="I209" s="288"/>
      <c r="J209" s="288"/>
      <c r="K209" s="288"/>
      <c r="L209" s="288"/>
      <c r="M209" s="288"/>
      <c r="N209" s="288"/>
      <c r="O209" s="288"/>
      <c r="P209" s="288"/>
      <c r="Q209" s="288"/>
      <c r="R209" s="288"/>
      <c r="S209" s="288"/>
      <c r="T209" s="288"/>
      <c r="U209" s="288"/>
      <c r="V209" s="288"/>
      <c r="W209" s="288"/>
      <c r="X209" s="288"/>
      <c r="Y209" s="288"/>
      <c r="Z209" s="288"/>
      <c r="AA209" s="288"/>
      <c r="AB209" s="288"/>
      <c r="AC209" s="288"/>
      <c r="AD209" s="288"/>
      <c r="AE209" s="288"/>
      <c r="AF209" s="288"/>
      <c r="AG209" s="288"/>
      <c r="AH209" s="288"/>
      <c r="AI209" s="288"/>
      <c r="AJ209" s="288"/>
      <c r="AK209" s="288"/>
      <c r="AL209" s="288"/>
      <c r="AM209" s="288"/>
      <c r="AN209" s="288"/>
      <c r="AO209" s="288"/>
      <c r="AP209" s="288"/>
      <c r="AQ209" s="288"/>
      <c r="AR209" s="288"/>
      <c r="AS209" s="288"/>
      <c r="AT209" s="288"/>
      <c r="AU209" s="288"/>
      <c r="AV209" s="288"/>
      <c r="AW209" s="288"/>
      <c r="AX209" s="288"/>
      <c r="AY209" s="288"/>
      <c r="AZ209" s="288"/>
      <c r="BA209" s="288"/>
      <c r="BB209" s="288"/>
      <c r="BC209" s="288"/>
      <c r="BD209" s="288"/>
      <c r="BE209" s="288"/>
      <c r="BF209" s="288"/>
      <c r="BG209" s="288"/>
      <c r="BH209" s="288"/>
      <c r="BI209" s="288"/>
      <c r="BJ209" s="288"/>
      <c r="BK209" s="288"/>
      <c r="BL209" s="288"/>
      <c r="BM209" s="288"/>
      <c r="BN209" s="288"/>
      <c r="BO209" s="288"/>
      <c r="BP209" s="288"/>
      <c r="BQ209" s="288"/>
      <c r="BR209" s="288"/>
      <c r="BS209" s="288"/>
      <c r="BT209" s="288"/>
      <c r="BU209" s="288"/>
      <c r="BV209" s="288"/>
      <c r="BW209" s="288"/>
      <c r="BX209" s="288"/>
      <c r="BY209" s="288"/>
      <c r="BZ209" s="288"/>
      <c r="CA209" s="288"/>
      <c r="CB209" s="288"/>
      <c r="CC209" s="288"/>
      <c r="CD209" s="288"/>
      <c r="CE209" s="288"/>
      <c r="CF209" s="288"/>
    </row>
    <row r="210" spans="1:84" ht="12.65" customHeight="1">
      <c r="A210" s="307" t="s">
        <v>334</v>
      </c>
      <c r="B210" s="355">
        <v>4183715</v>
      </c>
      <c r="C210" s="354">
        <v>139996.35999999999</v>
      </c>
      <c r="D210" s="355"/>
      <c r="E210" s="309">
        <v>4323711.3600000003</v>
      </c>
      <c r="F210" s="303"/>
      <c r="G210" s="303"/>
      <c r="H210" s="336"/>
      <c r="I210" s="288"/>
      <c r="J210" s="288"/>
      <c r="K210" s="288"/>
      <c r="L210" s="288"/>
      <c r="M210" s="288"/>
      <c r="N210" s="288"/>
      <c r="O210" s="288"/>
      <c r="P210" s="288"/>
      <c r="Q210" s="288"/>
      <c r="R210" s="288"/>
      <c r="S210" s="288"/>
      <c r="T210" s="288"/>
      <c r="U210" s="288"/>
      <c r="V210" s="288"/>
      <c r="W210" s="288"/>
      <c r="X210" s="288"/>
      <c r="Y210" s="288"/>
      <c r="Z210" s="288"/>
      <c r="AA210" s="288"/>
      <c r="AB210" s="288"/>
      <c r="AC210" s="288"/>
      <c r="AD210" s="288"/>
      <c r="AE210" s="288"/>
      <c r="AF210" s="288"/>
      <c r="AG210" s="288"/>
      <c r="AH210" s="288"/>
      <c r="AI210" s="288"/>
      <c r="AJ210" s="288"/>
      <c r="AK210" s="288"/>
      <c r="AL210" s="288"/>
      <c r="AM210" s="288"/>
      <c r="AN210" s="288"/>
      <c r="AO210" s="288"/>
      <c r="AP210" s="288"/>
      <c r="AQ210" s="288"/>
      <c r="AR210" s="288"/>
      <c r="AS210" s="288"/>
      <c r="AT210" s="288"/>
      <c r="AU210" s="288"/>
      <c r="AV210" s="288"/>
      <c r="AW210" s="288"/>
      <c r="AX210" s="288"/>
      <c r="AY210" s="288"/>
      <c r="AZ210" s="288"/>
      <c r="BA210" s="288"/>
      <c r="BB210" s="288"/>
      <c r="BC210" s="288"/>
      <c r="BD210" s="288"/>
      <c r="BE210" s="288"/>
      <c r="BF210" s="288"/>
      <c r="BG210" s="288"/>
      <c r="BH210" s="288"/>
      <c r="BI210" s="288"/>
      <c r="BJ210" s="288"/>
      <c r="BK210" s="288"/>
      <c r="BL210" s="288"/>
      <c r="BM210" s="288"/>
      <c r="BN210" s="288"/>
      <c r="BO210" s="288"/>
      <c r="BP210" s="288"/>
      <c r="BQ210" s="288"/>
      <c r="BR210" s="288"/>
      <c r="BS210" s="288"/>
      <c r="BT210" s="288"/>
      <c r="BU210" s="288"/>
      <c r="BV210" s="288"/>
      <c r="BW210" s="288"/>
      <c r="BX210" s="288"/>
      <c r="BY210" s="288"/>
      <c r="BZ210" s="288"/>
      <c r="CA210" s="288"/>
      <c r="CB210" s="288"/>
      <c r="CC210" s="288"/>
      <c r="CD210" s="288"/>
      <c r="CE210" s="288"/>
      <c r="CF210" s="288"/>
    </row>
    <row r="211" spans="1:84" ht="12.65" customHeight="1">
      <c r="A211" s="307" t="s">
        <v>335</v>
      </c>
      <c r="B211" s="355">
        <v>854874.45</v>
      </c>
      <c r="C211" s="354">
        <v>15657.14</v>
      </c>
      <c r="D211" s="355"/>
      <c r="E211" s="309">
        <v>870531.59</v>
      </c>
      <c r="F211" s="303"/>
      <c r="G211" s="303"/>
      <c r="H211" s="336"/>
      <c r="I211" s="288"/>
      <c r="J211" s="288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88"/>
      <c r="X211" s="288"/>
      <c r="Y211" s="288"/>
      <c r="Z211" s="288"/>
      <c r="AA211" s="288"/>
      <c r="AB211" s="288"/>
      <c r="AC211" s="288"/>
      <c r="AD211" s="288"/>
      <c r="AE211" s="288"/>
      <c r="AF211" s="288"/>
      <c r="AG211" s="288"/>
      <c r="AH211" s="288"/>
      <c r="AI211" s="288"/>
      <c r="AJ211" s="288"/>
      <c r="AK211" s="288"/>
      <c r="AL211" s="288"/>
      <c r="AM211" s="288"/>
      <c r="AN211" s="288"/>
      <c r="AO211" s="288"/>
      <c r="AP211" s="288"/>
      <c r="AQ211" s="288"/>
      <c r="AR211" s="288"/>
      <c r="AS211" s="288"/>
      <c r="AT211" s="288"/>
      <c r="AU211" s="288"/>
      <c r="AV211" s="288"/>
      <c r="AW211" s="288"/>
      <c r="AX211" s="288"/>
      <c r="AY211" s="288"/>
      <c r="AZ211" s="288"/>
      <c r="BA211" s="288"/>
      <c r="BB211" s="288"/>
      <c r="BC211" s="288"/>
      <c r="BD211" s="288"/>
      <c r="BE211" s="288"/>
      <c r="BF211" s="288"/>
      <c r="BG211" s="288"/>
      <c r="BH211" s="288"/>
      <c r="BI211" s="288"/>
      <c r="BJ211" s="288"/>
      <c r="BK211" s="288"/>
      <c r="BL211" s="288"/>
      <c r="BM211" s="288"/>
      <c r="BN211" s="288"/>
      <c r="BO211" s="288"/>
      <c r="BP211" s="288"/>
      <c r="BQ211" s="288"/>
      <c r="BR211" s="288"/>
      <c r="BS211" s="288"/>
      <c r="BT211" s="288"/>
      <c r="BU211" s="288"/>
      <c r="BV211" s="288"/>
      <c r="BW211" s="288"/>
      <c r="BX211" s="288"/>
      <c r="BY211" s="288"/>
      <c r="BZ211" s="288"/>
      <c r="CA211" s="288"/>
      <c r="CB211" s="288"/>
      <c r="CC211" s="288"/>
      <c r="CD211" s="288"/>
      <c r="CE211" s="288"/>
      <c r="CF211" s="288"/>
    </row>
    <row r="212" spans="1:84" ht="12.65" customHeight="1">
      <c r="A212" s="307" t="s">
        <v>336</v>
      </c>
      <c r="B212" s="355"/>
      <c r="C212" s="354"/>
      <c r="D212" s="308"/>
      <c r="E212" s="309">
        <v>0</v>
      </c>
      <c r="F212" s="303"/>
      <c r="G212" s="303"/>
      <c r="H212" s="336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Z212" s="288"/>
      <c r="AA212" s="288"/>
      <c r="AB212" s="288"/>
      <c r="AC212" s="288"/>
      <c r="AD212" s="288"/>
      <c r="AE212" s="288"/>
      <c r="AF212" s="288"/>
      <c r="AG212" s="288"/>
      <c r="AH212" s="288"/>
      <c r="AI212" s="288"/>
      <c r="AJ212" s="288"/>
      <c r="AK212" s="288"/>
      <c r="AL212" s="288"/>
      <c r="AM212" s="288"/>
      <c r="AN212" s="288"/>
      <c r="AO212" s="288"/>
      <c r="AP212" s="288"/>
      <c r="AQ212" s="288"/>
      <c r="AR212" s="288"/>
      <c r="AS212" s="288"/>
      <c r="AT212" s="288"/>
      <c r="AU212" s="288"/>
      <c r="AV212" s="288"/>
      <c r="AW212" s="288"/>
      <c r="AX212" s="288"/>
      <c r="AY212" s="288"/>
      <c r="AZ212" s="288"/>
      <c r="BA212" s="288"/>
      <c r="BB212" s="288"/>
      <c r="BC212" s="288"/>
      <c r="BD212" s="288"/>
      <c r="BE212" s="288"/>
      <c r="BF212" s="288"/>
      <c r="BG212" s="288"/>
      <c r="BH212" s="288"/>
      <c r="BI212" s="288"/>
      <c r="BJ212" s="288"/>
      <c r="BK212" s="288"/>
      <c r="BL212" s="288"/>
      <c r="BM212" s="288"/>
      <c r="BN212" s="288"/>
      <c r="BO212" s="288"/>
      <c r="BP212" s="288"/>
      <c r="BQ212" s="288"/>
      <c r="BR212" s="288"/>
      <c r="BS212" s="288"/>
      <c r="BT212" s="288"/>
      <c r="BU212" s="288"/>
      <c r="BV212" s="288"/>
      <c r="BW212" s="288"/>
      <c r="BX212" s="288"/>
      <c r="BY212" s="288"/>
      <c r="BZ212" s="288"/>
      <c r="CA212" s="288"/>
      <c r="CB212" s="288"/>
      <c r="CC212" s="288"/>
      <c r="CD212" s="288"/>
      <c r="CE212" s="288"/>
      <c r="CF212" s="288"/>
    </row>
    <row r="213" spans="1:84" ht="12.65" customHeight="1">
      <c r="A213" s="307" t="s">
        <v>337</v>
      </c>
      <c r="B213" s="308">
        <v>6563900</v>
      </c>
      <c r="C213" s="317">
        <v>560188</v>
      </c>
      <c r="D213" s="308">
        <v>178116</v>
      </c>
      <c r="E213" s="309">
        <v>6945972</v>
      </c>
      <c r="F213" s="303"/>
      <c r="G213" s="303"/>
      <c r="H213" s="336"/>
      <c r="I213" s="288"/>
      <c r="J213" s="288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88"/>
      <c r="X213" s="288"/>
      <c r="Y213" s="288"/>
      <c r="Z213" s="288"/>
      <c r="AA213" s="288"/>
      <c r="AB213" s="288"/>
      <c r="AC213" s="288"/>
      <c r="AD213" s="288"/>
      <c r="AE213" s="288"/>
      <c r="AF213" s="288"/>
      <c r="AG213" s="288"/>
      <c r="AH213" s="288"/>
      <c r="AI213" s="288"/>
      <c r="AJ213" s="288"/>
      <c r="AK213" s="288"/>
      <c r="AL213" s="288"/>
      <c r="AM213" s="288"/>
      <c r="AN213" s="288"/>
      <c r="AO213" s="288"/>
      <c r="AP213" s="288"/>
      <c r="AQ213" s="288"/>
      <c r="AR213" s="288"/>
      <c r="AS213" s="288"/>
      <c r="AT213" s="288"/>
      <c r="AU213" s="288"/>
      <c r="AV213" s="288"/>
      <c r="AW213" s="288"/>
      <c r="AX213" s="288"/>
      <c r="AY213" s="288"/>
      <c r="AZ213" s="288"/>
      <c r="BA213" s="288"/>
      <c r="BB213" s="288"/>
      <c r="BC213" s="288"/>
      <c r="BD213" s="288"/>
      <c r="BE213" s="288"/>
      <c r="BF213" s="288"/>
      <c r="BG213" s="288"/>
      <c r="BH213" s="288"/>
      <c r="BI213" s="288"/>
      <c r="BJ213" s="288"/>
      <c r="BK213" s="288"/>
      <c r="BL213" s="288"/>
      <c r="BM213" s="288"/>
      <c r="BN213" s="288"/>
      <c r="BO213" s="288"/>
      <c r="BP213" s="288"/>
      <c r="BQ213" s="288"/>
      <c r="BR213" s="288"/>
      <c r="BS213" s="288"/>
      <c r="BT213" s="288"/>
      <c r="BU213" s="288"/>
      <c r="BV213" s="288"/>
      <c r="BW213" s="288"/>
      <c r="BX213" s="288"/>
      <c r="BY213" s="288"/>
      <c r="BZ213" s="288"/>
      <c r="CA213" s="288"/>
      <c r="CB213" s="288"/>
      <c r="CC213" s="288"/>
      <c r="CD213" s="288"/>
      <c r="CE213" s="288"/>
      <c r="CF213" s="288"/>
    </row>
    <row r="214" spans="1:84" ht="12.65" customHeight="1">
      <c r="A214" s="307" t="s">
        <v>338</v>
      </c>
      <c r="B214" s="308"/>
      <c r="C214" s="317"/>
      <c r="D214" s="308"/>
      <c r="E214" s="309">
        <v>0</v>
      </c>
      <c r="F214" s="303"/>
      <c r="G214" s="303"/>
      <c r="H214" s="336"/>
      <c r="I214" s="288"/>
      <c r="J214" s="288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88"/>
      <c r="X214" s="288"/>
      <c r="Y214" s="288"/>
      <c r="Z214" s="288"/>
      <c r="AA214" s="288"/>
      <c r="AB214" s="288"/>
      <c r="AC214" s="288"/>
      <c r="AD214" s="288"/>
      <c r="AE214" s="288"/>
      <c r="AF214" s="288"/>
      <c r="AG214" s="288"/>
      <c r="AH214" s="288"/>
      <c r="AI214" s="288"/>
      <c r="AJ214" s="288"/>
      <c r="AK214" s="288"/>
      <c r="AL214" s="288"/>
      <c r="AM214" s="288"/>
      <c r="AN214" s="288"/>
      <c r="AO214" s="288"/>
      <c r="AP214" s="288"/>
      <c r="AQ214" s="288"/>
      <c r="AR214" s="288"/>
      <c r="AS214" s="288"/>
      <c r="AT214" s="288"/>
      <c r="AU214" s="288"/>
      <c r="AV214" s="288"/>
      <c r="AW214" s="288"/>
      <c r="AX214" s="288"/>
      <c r="AY214" s="288"/>
      <c r="AZ214" s="288"/>
      <c r="BA214" s="288"/>
      <c r="BB214" s="288"/>
      <c r="BC214" s="288"/>
      <c r="BD214" s="288"/>
      <c r="BE214" s="288"/>
      <c r="BF214" s="288"/>
      <c r="BG214" s="288"/>
      <c r="BH214" s="288"/>
      <c r="BI214" s="288"/>
      <c r="BJ214" s="288"/>
      <c r="BK214" s="288"/>
      <c r="BL214" s="288"/>
      <c r="BM214" s="288"/>
      <c r="BN214" s="288"/>
      <c r="BO214" s="288"/>
      <c r="BP214" s="288"/>
      <c r="BQ214" s="288"/>
      <c r="BR214" s="288"/>
      <c r="BS214" s="288"/>
      <c r="BT214" s="288"/>
      <c r="BU214" s="288"/>
      <c r="BV214" s="288"/>
      <c r="BW214" s="288"/>
      <c r="BX214" s="288"/>
      <c r="BY214" s="288"/>
      <c r="BZ214" s="288"/>
      <c r="CA214" s="288"/>
      <c r="CB214" s="288"/>
      <c r="CC214" s="288"/>
      <c r="CD214" s="288"/>
      <c r="CE214" s="288"/>
      <c r="CF214" s="288"/>
    </row>
    <row r="215" spans="1:84" ht="12.65" customHeight="1">
      <c r="A215" s="307" t="s">
        <v>339</v>
      </c>
      <c r="B215" s="308"/>
      <c r="C215" s="317"/>
      <c r="D215" s="308"/>
      <c r="E215" s="309">
        <v>0</v>
      </c>
      <c r="F215" s="303"/>
      <c r="G215" s="303"/>
      <c r="H215" s="336"/>
      <c r="I215" s="288"/>
      <c r="J215" s="288"/>
      <c r="K215" s="288"/>
      <c r="L215" s="288"/>
      <c r="M215" s="288"/>
      <c r="N215" s="288"/>
      <c r="O215" s="288"/>
      <c r="P215" s="288"/>
      <c r="Q215" s="288"/>
      <c r="R215" s="288"/>
      <c r="S215" s="288"/>
      <c r="T215" s="288"/>
      <c r="U215" s="288"/>
      <c r="V215" s="288"/>
      <c r="W215" s="288"/>
      <c r="X215" s="288"/>
      <c r="Y215" s="288"/>
      <c r="Z215" s="288"/>
      <c r="AA215" s="288"/>
      <c r="AB215" s="288"/>
      <c r="AC215" s="288"/>
      <c r="AD215" s="288"/>
      <c r="AE215" s="288"/>
      <c r="AF215" s="288"/>
      <c r="AG215" s="288"/>
      <c r="AH215" s="288"/>
      <c r="AI215" s="288"/>
      <c r="AJ215" s="288"/>
      <c r="AK215" s="288"/>
      <c r="AL215" s="288"/>
      <c r="AM215" s="288"/>
      <c r="AN215" s="288"/>
      <c r="AO215" s="288"/>
      <c r="AP215" s="288"/>
      <c r="AQ215" s="288"/>
      <c r="AR215" s="288"/>
      <c r="AS215" s="288"/>
      <c r="AT215" s="288"/>
      <c r="AU215" s="288"/>
      <c r="AV215" s="288"/>
      <c r="AW215" s="288"/>
      <c r="AX215" s="288"/>
      <c r="AY215" s="288"/>
      <c r="AZ215" s="288"/>
      <c r="BA215" s="288"/>
      <c r="BB215" s="288"/>
      <c r="BC215" s="288"/>
      <c r="BD215" s="288"/>
      <c r="BE215" s="288"/>
      <c r="BF215" s="288"/>
      <c r="BG215" s="288"/>
      <c r="BH215" s="288"/>
      <c r="BI215" s="288"/>
      <c r="BJ215" s="288"/>
      <c r="BK215" s="288"/>
      <c r="BL215" s="288"/>
      <c r="BM215" s="288"/>
      <c r="BN215" s="288"/>
      <c r="BO215" s="288"/>
      <c r="BP215" s="288"/>
      <c r="BQ215" s="288"/>
      <c r="BR215" s="288"/>
      <c r="BS215" s="288"/>
      <c r="BT215" s="288"/>
      <c r="BU215" s="288"/>
      <c r="BV215" s="288"/>
      <c r="BW215" s="288"/>
      <c r="BX215" s="288"/>
      <c r="BY215" s="288"/>
      <c r="BZ215" s="288"/>
      <c r="CA215" s="288"/>
      <c r="CB215" s="288"/>
      <c r="CC215" s="288"/>
      <c r="CD215" s="288"/>
      <c r="CE215" s="288"/>
      <c r="CF215" s="288"/>
    </row>
    <row r="216" spans="1:84" ht="12.65" customHeight="1">
      <c r="A216" s="307" t="s">
        <v>340</v>
      </c>
      <c r="B216" s="308"/>
      <c r="C216" s="317"/>
      <c r="D216" s="308"/>
      <c r="E216" s="309">
        <v>0</v>
      </c>
      <c r="F216" s="303"/>
      <c r="G216" s="303"/>
      <c r="H216" s="336"/>
      <c r="I216" s="288"/>
      <c r="J216" s="288"/>
      <c r="K216" s="288"/>
      <c r="L216" s="288"/>
      <c r="M216" s="288"/>
      <c r="N216" s="288"/>
      <c r="O216" s="288"/>
      <c r="P216" s="288"/>
      <c r="Q216" s="288"/>
      <c r="R216" s="288"/>
      <c r="S216" s="288"/>
      <c r="T216" s="288"/>
      <c r="U216" s="288"/>
      <c r="V216" s="288"/>
      <c r="W216" s="288"/>
      <c r="X216" s="288"/>
      <c r="Y216" s="288"/>
      <c r="Z216" s="288"/>
      <c r="AA216" s="288"/>
      <c r="AB216" s="288"/>
      <c r="AC216" s="288"/>
      <c r="AD216" s="288"/>
      <c r="AE216" s="288"/>
      <c r="AF216" s="288"/>
      <c r="AG216" s="288"/>
      <c r="AH216" s="288"/>
      <c r="AI216" s="288"/>
      <c r="AJ216" s="288"/>
      <c r="AK216" s="288"/>
      <c r="AL216" s="288"/>
      <c r="AM216" s="288"/>
      <c r="AN216" s="288"/>
      <c r="AO216" s="288"/>
      <c r="AP216" s="288"/>
      <c r="AQ216" s="288"/>
      <c r="AR216" s="288"/>
      <c r="AS216" s="288"/>
      <c r="AT216" s="288"/>
      <c r="AU216" s="288"/>
      <c r="AV216" s="288"/>
      <c r="AW216" s="288"/>
      <c r="AX216" s="288"/>
      <c r="AY216" s="288"/>
      <c r="AZ216" s="288"/>
      <c r="BA216" s="288"/>
      <c r="BB216" s="288"/>
      <c r="BC216" s="288"/>
      <c r="BD216" s="288"/>
      <c r="BE216" s="288"/>
      <c r="BF216" s="288"/>
      <c r="BG216" s="288"/>
      <c r="BH216" s="288"/>
      <c r="BI216" s="288"/>
      <c r="BJ216" s="288"/>
      <c r="BK216" s="288"/>
      <c r="BL216" s="288"/>
      <c r="BM216" s="288"/>
      <c r="BN216" s="288"/>
      <c r="BO216" s="288"/>
      <c r="BP216" s="288"/>
      <c r="BQ216" s="288"/>
      <c r="BR216" s="288"/>
      <c r="BS216" s="288"/>
      <c r="BT216" s="288"/>
      <c r="BU216" s="288"/>
      <c r="BV216" s="288"/>
      <c r="BW216" s="288"/>
      <c r="BX216" s="288"/>
      <c r="BY216" s="288"/>
      <c r="BZ216" s="288"/>
      <c r="CA216" s="288"/>
      <c r="CB216" s="288"/>
      <c r="CC216" s="288"/>
      <c r="CD216" s="288"/>
      <c r="CE216" s="288"/>
      <c r="CF216" s="288"/>
    </row>
    <row r="217" spans="1:84" ht="12.65" customHeight="1">
      <c r="A217" s="307" t="s">
        <v>203</v>
      </c>
      <c r="B217" s="308">
        <v>12037968.449999999</v>
      </c>
      <c r="C217" s="317">
        <v>759088.51</v>
      </c>
      <c r="D217" s="308">
        <v>178116</v>
      </c>
      <c r="E217" s="309">
        <v>12618940.960000001</v>
      </c>
      <c r="F217" s="303"/>
      <c r="G217" s="303"/>
      <c r="H217" s="336"/>
      <c r="I217" s="288"/>
      <c r="J217" s="288"/>
      <c r="K217" s="288"/>
      <c r="L217" s="288"/>
      <c r="M217" s="288"/>
      <c r="N217" s="288"/>
      <c r="O217" s="288"/>
      <c r="P217" s="288"/>
      <c r="Q217" s="288"/>
      <c r="R217" s="288"/>
      <c r="S217" s="288"/>
      <c r="T217" s="288"/>
      <c r="U217" s="288"/>
      <c r="V217" s="288"/>
      <c r="W217" s="288"/>
      <c r="X217" s="288"/>
      <c r="Y217" s="288"/>
      <c r="Z217" s="288"/>
      <c r="AA217" s="288"/>
      <c r="AB217" s="288"/>
      <c r="AC217" s="288"/>
      <c r="AD217" s="288"/>
      <c r="AE217" s="288"/>
      <c r="AF217" s="288"/>
      <c r="AG217" s="288"/>
      <c r="AH217" s="288"/>
      <c r="AI217" s="288"/>
      <c r="AJ217" s="288"/>
      <c r="AK217" s="288"/>
      <c r="AL217" s="288"/>
      <c r="AM217" s="288"/>
      <c r="AN217" s="288"/>
      <c r="AO217" s="288"/>
      <c r="AP217" s="288"/>
      <c r="AQ217" s="288"/>
      <c r="AR217" s="288"/>
      <c r="AS217" s="288"/>
      <c r="AT217" s="288"/>
      <c r="AU217" s="288"/>
      <c r="AV217" s="288"/>
      <c r="AW217" s="288"/>
      <c r="AX217" s="288"/>
      <c r="AY217" s="288"/>
      <c r="AZ217" s="288"/>
      <c r="BA217" s="288"/>
      <c r="BB217" s="288"/>
      <c r="BC217" s="288"/>
      <c r="BD217" s="288"/>
      <c r="BE217" s="288"/>
      <c r="BF217" s="288"/>
      <c r="BG217" s="288"/>
      <c r="BH217" s="288"/>
      <c r="BI217" s="288"/>
      <c r="BJ217" s="288"/>
      <c r="BK217" s="288"/>
      <c r="BL217" s="288"/>
      <c r="BM217" s="288"/>
      <c r="BN217" s="288"/>
      <c r="BO217" s="288"/>
      <c r="BP217" s="288"/>
      <c r="BQ217" s="288"/>
      <c r="BR217" s="288"/>
      <c r="BS217" s="288"/>
      <c r="BT217" s="288"/>
      <c r="BU217" s="288"/>
      <c r="BV217" s="288"/>
      <c r="BW217" s="288"/>
      <c r="BX217" s="288"/>
      <c r="BY217" s="288"/>
      <c r="BZ217" s="288"/>
      <c r="CA217" s="288"/>
      <c r="CB217" s="288"/>
      <c r="CC217" s="288"/>
      <c r="CD217" s="288"/>
      <c r="CE217" s="288"/>
      <c r="CF217" s="288"/>
    </row>
    <row r="218" spans="1:84" ht="12.65" customHeight="1">
      <c r="A218" s="307"/>
      <c r="B218" s="309"/>
      <c r="C218" s="319"/>
      <c r="D218" s="309"/>
      <c r="E218" s="309"/>
      <c r="F218" s="303"/>
      <c r="G218" s="303"/>
      <c r="H218" s="303"/>
      <c r="I218" s="288"/>
      <c r="J218" s="288"/>
      <c r="K218" s="288"/>
      <c r="L218" s="288"/>
      <c r="M218" s="288"/>
      <c r="N218" s="288"/>
      <c r="O218" s="288"/>
      <c r="P218" s="288"/>
      <c r="Q218" s="288"/>
      <c r="R218" s="288"/>
      <c r="S218" s="288"/>
      <c r="T218" s="288"/>
      <c r="U218" s="288"/>
      <c r="V218" s="288"/>
      <c r="W218" s="288"/>
      <c r="X218" s="288"/>
      <c r="Y218" s="288"/>
      <c r="Z218" s="288"/>
      <c r="AA218" s="288"/>
      <c r="AB218" s="288"/>
      <c r="AC218" s="288"/>
      <c r="AD218" s="288"/>
      <c r="AE218" s="288"/>
      <c r="AF218" s="288"/>
      <c r="AG218" s="288"/>
      <c r="AH218" s="288"/>
      <c r="AI218" s="288"/>
      <c r="AJ218" s="288"/>
      <c r="AK218" s="288"/>
      <c r="AL218" s="288"/>
      <c r="AM218" s="288"/>
      <c r="AN218" s="288"/>
      <c r="AO218" s="288"/>
      <c r="AP218" s="288"/>
      <c r="AQ218" s="288"/>
      <c r="AR218" s="288"/>
      <c r="AS218" s="288"/>
      <c r="AT218" s="288"/>
      <c r="AU218" s="288"/>
      <c r="AV218" s="288"/>
      <c r="AW218" s="288"/>
      <c r="AX218" s="288"/>
      <c r="AY218" s="288"/>
      <c r="AZ218" s="288"/>
      <c r="BA218" s="288"/>
      <c r="BB218" s="288"/>
      <c r="BC218" s="288"/>
      <c r="BD218" s="288"/>
      <c r="BE218" s="288"/>
      <c r="BF218" s="288"/>
      <c r="BG218" s="288"/>
      <c r="BH218" s="288"/>
      <c r="BI218" s="288"/>
      <c r="BJ218" s="288"/>
      <c r="BK218" s="288"/>
      <c r="BL218" s="288"/>
      <c r="BM218" s="288"/>
      <c r="BN218" s="288"/>
      <c r="BO218" s="288"/>
      <c r="BP218" s="288"/>
      <c r="BQ218" s="288"/>
      <c r="BR218" s="288"/>
      <c r="BS218" s="288"/>
      <c r="BT218" s="288"/>
      <c r="BU218" s="288"/>
      <c r="BV218" s="288"/>
      <c r="BW218" s="288"/>
      <c r="BX218" s="288"/>
      <c r="BY218" s="288"/>
      <c r="BZ218" s="288"/>
      <c r="CA218" s="288"/>
      <c r="CB218" s="288"/>
      <c r="CC218" s="288"/>
      <c r="CD218" s="288"/>
      <c r="CE218" s="288"/>
      <c r="CF218" s="288"/>
    </row>
    <row r="219" spans="1:84" ht="21.75" customHeight="1">
      <c r="A219" s="172" t="s">
        <v>342</v>
      </c>
      <c r="B219" s="174"/>
      <c r="C219" s="188"/>
      <c r="D219" s="174"/>
      <c r="E219" s="174"/>
    </row>
    <row r="220" spans="1:84" ht="12.65" customHeight="1">
      <c r="A220" s="205"/>
      <c r="B220" s="205" t="s">
        <v>1255</v>
      </c>
      <c r="C220" s="205"/>
      <c r="D220" s="205"/>
      <c r="E220" s="205"/>
    </row>
    <row r="221" spans="1:84" ht="12.65" customHeight="1">
      <c r="A221" s="252" t="s">
        <v>1255</v>
      </c>
      <c r="B221" s="252"/>
      <c r="C221" s="252">
        <v>2739717</v>
      </c>
      <c r="D221" s="252">
        <v>2739717</v>
      </c>
      <c r="E221" s="252"/>
    </row>
    <row r="222" spans="1:84" ht="12.65" customHeight="1">
      <c r="A222" s="358" t="s">
        <v>343</v>
      </c>
      <c r="B222" s="357"/>
      <c r="C222" s="367"/>
      <c r="D222" s="359"/>
      <c r="E222" s="359"/>
    </row>
    <row r="223" spans="1:84" ht="12.65" customHeight="1">
      <c r="A223" s="358" t="s">
        <v>344</v>
      </c>
      <c r="B223" s="357" t="s">
        <v>256</v>
      </c>
      <c r="C223" s="367">
        <v>6329727</v>
      </c>
      <c r="D223" s="359"/>
      <c r="E223" s="359"/>
    </row>
    <row r="224" spans="1:84" ht="12.65" customHeight="1">
      <c r="A224" s="358" t="s">
        <v>345</v>
      </c>
      <c r="B224" s="357" t="s">
        <v>256</v>
      </c>
      <c r="C224" s="367">
        <v>4773009</v>
      </c>
      <c r="D224" s="359"/>
      <c r="E224" s="359"/>
    </row>
    <row r="225" spans="1:5" ht="12.65" customHeight="1">
      <c r="A225" s="358" t="s">
        <v>346</v>
      </c>
      <c r="B225" s="357" t="s">
        <v>256</v>
      </c>
      <c r="C225" s="367"/>
      <c r="D225" s="359"/>
      <c r="E225" s="359"/>
    </row>
    <row r="226" spans="1:5" ht="12.65" customHeight="1">
      <c r="A226" s="358" t="s">
        <v>347</v>
      </c>
      <c r="B226" s="357" t="s">
        <v>256</v>
      </c>
      <c r="C226" s="367"/>
      <c r="D226" s="359"/>
      <c r="E226" s="359"/>
    </row>
    <row r="227" spans="1:5" ht="12.65" customHeight="1">
      <c r="A227" s="358" t="s">
        <v>348</v>
      </c>
      <c r="B227" s="357" t="s">
        <v>256</v>
      </c>
      <c r="C227" s="360">
        <v>5090687</v>
      </c>
      <c r="D227" s="359"/>
      <c r="E227" s="359"/>
    </row>
    <row r="228" spans="1:5" ht="12.65" customHeight="1">
      <c r="A228" s="358" t="s">
        <v>349</v>
      </c>
      <c r="B228" s="359" t="s">
        <v>256</v>
      </c>
      <c r="C228" s="361"/>
      <c r="D228" s="359"/>
      <c r="E228" s="359"/>
    </row>
    <row r="229" spans="1:5" ht="12.65" customHeight="1">
      <c r="A229" s="366" t="s">
        <v>350</v>
      </c>
      <c r="B229" s="366"/>
      <c r="C229" s="366"/>
      <c r="D229" s="366">
        <v>16193423</v>
      </c>
      <c r="E229" s="366"/>
    </row>
    <row r="230" spans="1:5" ht="12.65" customHeight="1">
      <c r="A230" s="356" t="s">
        <v>351</v>
      </c>
      <c r="B230" s="357"/>
      <c r="C230" s="367"/>
      <c r="D230" s="359"/>
      <c r="E230" s="359"/>
    </row>
    <row r="231" spans="1:5" ht="12.65" customHeight="1">
      <c r="A231" s="356" t="s">
        <v>352</v>
      </c>
      <c r="B231" s="357" t="s">
        <v>256</v>
      </c>
      <c r="C231" s="361">
        <v>169</v>
      </c>
      <c r="D231" s="359"/>
      <c r="E231" s="359"/>
    </row>
    <row r="232" spans="1:5" ht="12.65" customHeight="1">
      <c r="A232" s="356"/>
      <c r="B232" s="357"/>
      <c r="C232" s="360"/>
      <c r="D232" s="359"/>
      <c r="E232" s="359"/>
    </row>
    <row r="233" spans="1:5" ht="12.65" customHeight="1">
      <c r="A233" s="356" t="s">
        <v>353</v>
      </c>
      <c r="B233" s="357" t="s">
        <v>256</v>
      </c>
      <c r="C233" s="360">
        <v>174772</v>
      </c>
      <c r="D233" s="359"/>
      <c r="E233" s="359"/>
    </row>
    <row r="234" spans="1:5" ht="12.65" customHeight="1">
      <c r="A234" s="358" t="s">
        <v>354</v>
      </c>
      <c r="B234" s="359" t="s">
        <v>256</v>
      </c>
      <c r="C234" s="361">
        <v>536208</v>
      </c>
      <c r="D234" s="359"/>
      <c r="E234" s="359"/>
    </row>
    <row r="235" spans="1:5" ht="12.65" customHeight="1">
      <c r="A235" s="356"/>
      <c r="B235" s="359"/>
      <c r="C235" s="361"/>
      <c r="D235" s="359"/>
      <c r="E235" s="359"/>
    </row>
    <row r="236" spans="1:5" ht="12.65" customHeight="1">
      <c r="A236" s="366" t="s">
        <v>355</v>
      </c>
      <c r="B236" s="366"/>
      <c r="C236" s="366"/>
      <c r="D236" s="366">
        <v>710980</v>
      </c>
      <c r="E236" s="366"/>
    </row>
    <row r="237" spans="1:5" ht="12.65" customHeight="1">
      <c r="A237" s="358" t="s">
        <v>356</v>
      </c>
      <c r="B237" s="357"/>
      <c r="C237" s="368"/>
      <c r="D237" s="359"/>
      <c r="E237" s="359"/>
    </row>
    <row r="238" spans="1:5" ht="12.65" customHeight="1">
      <c r="A238" s="358" t="s">
        <v>357</v>
      </c>
      <c r="B238" s="357" t="s">
        <v>256</v>
      </c>
      <c r="C238" s="360">
        <v>57733</v>
      </c>
      <c r="D238" s="359"/>
      <c r="E238" s="359"/>
    </row>
    <row r="239" spans="1:5" ht="12.65" customHeight="1">
      <c r="A239" s="358" t="s">
        <v>356</v>
      </c>
      <c r="B239" s="359" t="s">
        <v>256</v>
      </c>
      <c r="C239" s="361"/>
      <c r="D239" s="359"/>
      <c r="E239" s="359"/>
    </row>
    <row r="240" spans="1:5" ht="12.65" customHeight="1">
      <c r="A240" s="358" t="s">
        <v>358</v>
      </c>
      <c r="B240" s="359"/>
      <c r="C240" s="361"/>
      <c r="D240" s="359">
        <v>57733</v>
      </c>
      <c r="E240" s="359"/>
    </row>
    <row r="241" spans="1:5" ht="12.65" customHeight="1">
      <c r="A241" s="358"/>
      <c r="B241" s="359"/>
      <c r="C241" s="361"/>
      <c r="D241" s="359"/>
      <c r="E241" s="359"/>
    </row>
    <row r="242" spans="1:5" ht="12.65" customHeight="1">
      <c r="A242" s="358" t="s">
        <v>359</v>
      </c>
      <c r="B242" s="358"/>
      <c r="C242" s="361"/>
      <c r="D242" s="359">
        <v>19701853</v>
      </c>
      <c r="E242" s="359"/>
    </row>
    <row r="243" spans="1:5" ht="12.65" customHeight="1">
      <c r="A243" s="358"/>
      <c r="B243" s="358"/>
      <c r="C243" s="361"/>
      <c r="D243" s="359"/>
      <c r="E243" s="359"/>
    </row>
    <row r="244" spans="1:5" ht="12.65" customHeight="1">
      <c r="A244" s="358"/>
      <c r="B244" s="358"/>
      <c r="C244" s="361"/>
      <c r="D244" s="359"/>
      <c r="E244" s="359"/>
    </row>
    <row r="245" spans="1:5" ht="12.65" customHeight="1">
      <c r="A245" s="358"/>
      <c r="B245" s="358"/>
      <c r="C245" s="361"/>
      <c r="D245" s="359"/>
      <c r="E245" s="359"/>
    </row>
    <row r="246" spans="1:5" ht="21.75" customHeight="1">
      <c r="A246" s="358"/>
      <c r="B246" s="358"/>
      <c r="C246" s="361"/>
      <c r="D246" s="359"/>
      <c r="E246" s="359"/>
    </row>
    <row r="247" spans="1:5" ht="12.45" customHeight="1">
      <c r="A247" s="363"/>
      <c r="B247" s="363"/>
      <c r="C247" s="363"/>
      <c r="D247" s="363"/>
      <c r="E247" s="363"/>
    </row>
    <row r="248" spans="1:5" ht="11.25" customHeight="1">
      <c r="A248" s="366" t="s">
        <v>360</v>
      </c>
      <c r="B248" s="366"/>
      <c r="C248" s="366"/>
      <c r="D248" s="366"/>
      <c r="E248" s="366"/>
    </row>
    <row r="249" spans="1:5" ht="12.45" customHeight="1">
      <c r="A249" s="358" t="s">
        <v>361</v>
      </c>
      <c r="B249" s="357"/>
      <c r="C249" s="360"/>
      <c r="D249" s="359"/>
      <c r="E249" s="359"/>
    </row>
    <row r="250" spans="1:5" ht="12.45" customHeight="1">
      <c r="A250" s="358" t="s">
        <v>362</v>
      </c>
      <c r="B250" s="357" t="s">
        <v>256</v>
      </c>
      <c r="C250" s="368">
        <v>1396898</v>
      </c>
      <c r="D250" s="359"/>
      <c r="E250" s="359"/>
    </row>
    <row r="251" spans="1:5" ht="12.45" customHeight="1">
      <c r="A251" s="358" t="s">
        <v>363</v>
      </c>
      <c r="B251" s="357" t="s">
        <v>256</v>
      </c>
      <c r="C251" s="368"/>
      <c r="D251" s="359"/>
      <c r="E251" s="359"/>
    </row>
    <row r="252" spans="1:5" ht="12.45" customHeight="1">
      <c r="A252" s="358" t="s">
        <v>364</v>
      </c>
      <c r="B252" s="357" t="s">
        <v>256</v>
      </c>
      <c r="C252" s="368">
        <v>15368092</v>
      </c>
      <c r="D252" s="359"/>
      <c r="E252" s="359"/>
    </row>
    <row r="253" spans="1:5" ht="12.45" customHeight="1">
      <c r="A253" s="358" t="s">
        <v>365</v>
      </c>
      <c r="B253" s="357" t="s">
        <v>256</v>
      </c>
      <c r="C253" s="360">
        <v>8258795</v>
      </c>
      <c r="D253" s="359"/>
      <c r="E253" s="359"/>
    </row>
    <row r="254" spans="1:5" ht="12.45" customHeight="1">
      <c r="A254" s="358" t="s">
        <v>1241</v>
      </c>
      <c r="B254" s="357" t="s">
        <v>256</v>
      </c>
      <c r="C254" s="360"/>
      <c r="D254" s="359"/>
      <c r="E254" s="359"/>
    </row>
    <row r="255" spans="1:5" ht="12.45" customHeight="1">
      <c r="A255" s="358" t="s">
        <v>366</v>
      </c>
      <c r="B255" s="357" t="s">
        <v>256</v>
      </c>
      <c r="C255" s="360">
        <v>652924</v>
      </c>
      <c r="D255" s="359"/>
      <c r="E255" s="359"/>
    </row>
    <row r="256" spans="1:5" ht="12.45" customHeight="1">
      <c r="A256" s="358" t="s">
        <v>367</v>
      </c>
      <c r="B256" s="357" t="s">
        <v>256</v>
      </c>
      <c r="C256" s="360"/>
      <c r="D256" s="359"/>
      <c r="E256" s="359"/>
    </row>
    <row r="257" spans="1:5" ht="12.45" customHeight="1">
      <c r="A257" s="358" t="s">
        <v>368</v>
      </c>
      <c r="B257" s="357" t="s">
        <v>256</v>
      </c>
      <c r="C257" s="360">
        <v>207950</v>
      </c>
      <c r="D257" s="359"/>
      <c r="E257" s="359"/>
    </row>
    <row r="258" spans="1:5" ht="12.45" customHeight="1">
      <c r="A258" s="358" t="s">
        <v>369</v>
      </c>
      <c r="B258" s="357" t="s">
        <v>256</v>
      </c>
      <c r="C258" s="360">
        <v>184692</v>
      </c>
      <c r="D258" s="359"/>
      <c r="E258" s="359"/>
    </row>
    <row r="259" spans="1:5" ht="12.45" customHeight="1">
      <c r="A259" s="358" t="s">
        <v>370</v>
      </c>
      <c r="B259" s="359" t="s">
        <v>256</v>
      </c>
      <c r="C259" s="361"/>
      <c r="D259" s="359"/>
      <c r="E259" s="359"/>
    </row>
    <row r="260" spans="1:5" ht="11.25" customHeight="1">
      <c r="A260" s="366" t="s">
        <v>371</v>
      </c>
      <c r="B260" s="366"/>
      <c r="C260" s="366"/>
      <c r="D260" s="366">
        <v>9551761</v>
      </c>
      <c r="E260" s="366"/>
    </row>
    <row r="261" spans="1:5" ht="12.45" customHeight="1">
      <c r="A261" s="358" t="s">
        <v>372</v>
      </c>
      <c r="B261" s="357"/>
      <c r="C261" s="360"/>
      <c r="D261" s="359"/>
      <c r="E261" s="359"/>
    </row>
    <row r="262" spans="1:5" ht="12.45" customHeight="1">
      <c r="A262" s="358" t="s">
        <v>362</v>
      </c>
      <c r="B262" s="357" t="s">
        <v>256</v>
      </c>
      <c r="C262" s="360">
        <v>18774592</v>
      </c>
      <c r="D262" s="359"/>
      <c r="E262" s="359"/>
    </row>
    <row r="263" spans="1:5" ht="12.45" customHeight="1">
      <c r="A263" s="358" t="s">
        <v>363</v>
      </c>
      <c r="B263" s="357" t="s">
        <v>256</v>
      </c>
      <c r="C263" s="360"/>
      <c r="D263" s="359"/>
      <c r="E263" s="359"/>
    </row>
    <row r="264" spans="1:5" ht="12.45" customHeight="1">
      <c r="A264" s="358" t="s">
        <v>373</v>
      </c>
      <c r="B264" s="359" t="s">
        <v>256</v>
      </c>
      <c r="C264" s="361">
        <v>640548</v>
      </c>
      <c r="D264" s="359"/>
      <c r="E264" s="359"/>
    </row>
    <row r="265" spans="1:5" ht="11.25" customHeight="1">
      <c r="A265" s="366" t="s">
        <v>374</v>
      </c>
      <c r="B265" s="366"/>
      <c r="C265" s="366"/>
      <c r="D265" s="366">
        <v>19415140</v>
      </c>
      <c r="E265" s="366"/>
    </row>
    <row r="266" spans="1:5" ht="12.45" customHeight="1">
      <c r="A266" s="358" t="s">
        <v>375</v>
      </c>
      <c r="B266" s="357"/>
      <c r="C266" s="360"/>
      <c r="D266" s="359"/>
      <c r="E266" s="359"/>
    </row>
    <row r="267" spans="1:5" ht="12.45" customHeight="1">
      <c r="A267" s="358" t="s">
        <v>332</v>
      </c>
      <c r="B267" s="357" t="s">
        <v>256</v>
      </c>
      <c r="C267" s="360">
        <v>4168630</v>
      </c>
      <c r="D267" s="359"/>
      <c r="E267" s="359"/>
    </row>
    <row r="268" spans="1:5" ht="12.45" customHeight="1">
      <c r="A268" s="358" t="s">
        <v>333</v>
      </c>
      <c r="B268" s="357" t="s">
        <v>256</v>
      </c>
      <c r="C268" s="360">
        <v>619271</v>
      </c>
      <c r="D268" s="359"/>
      <c r="E268" s="359"/>
    </row>
    <row r="269" spans="1:5" ht="12.45" customHeight="1">
      <c r="A269" s="358" t="s">
        <v>334</v>
      </c>
      <c r="B269" s="357" t="s">
        <v>256</v>
      </c>
      <c r="C269" s="360">
        <v>6090285</v>
      </c>
      <c r="D269" s="359"/>
      <c r="E269" s="359"/>
    </row>
    <row r="270" spans="1:5" ht="12.45" customHeight="1">
      <c r="A270" s="358" t="s">
        <v>376</v>
      </c>
      <c r="B270" s="357" t="s">
        <v>256</v>
      </c>
      <c r="C270" s="360"/>
      <c r="D270" s="359"/>
      <c r="E270" s="359"/>
    </row>
    <row r="271" spans="1:5" ht="12.45" customHeight="1">
      <c r="A271" s="358" t="s">
        <v>377</v>
      </c>
      <c r="B271" s="357" t="s">
        <v>256</v>
      </c>
      <c r="C271" s="360">
        <v>1937435</v>
      </c>
      <c r="D271" s="359"/>
      <c r="E271" s="359"/>
    </row>
    <row r="272" spans="1:5" ht="12.45" customHeight="1">
      <c r="A272" s="358" t="s">
        <v>378</v>
      </c>
      <c r="B272" s="357" t="s">
        <v>256</v>
      </c>
      <c r="C272" s="360">
        <v>6534240</v>
      </c>
      <c r="D272" s="359"/>
      <c r="E272" s="359"/>
    </row>
    <row r="273" spans="1:5" ht="12.45" customHeight="1">
      <c r="A273" s="358" t="s">
        <v>339</v>
      </c>
      <c r="B273" s="357" t="s">
        <v>256</v>
      </c>
      <c r="C273" s="360"/>
      <c r="D273" s="359"/>
      <c r="E273" s="359"/>
    </row>
    <row r="274" spans="1:5" ht="12.45" customHeight="1">
      <c r="A274" s="358" t="s">
        <v>340</v>
      </c>
      <c r="B274" s="359" t="s">
        <v>256</v>
      </c>
      <c r="C274" s="361">
        <v>2504522</v>
      </c>
      <c r="D274" s="359"/>
      <c r="E274" s="359"/>
    </row>
    <row r="275" spans="1:5" ht="12.65" customHeight="1">
      <c r="A275" s="358" t="s">
        <v>379</v>
      </c>
      <c r="B275" s="357"/>
      <c r="C275" s="360"/>
      <c r="D275" s="359">
        <v>21854383</v>
      </c>
      <c r="E275" s="359"/>
    </row>
    <row r="276" spans="1:5" ht="12.65" customHeight="1">
      <c r="A276" s="358" t="s">
        <v>380</v>
      </c>
      <c r="B276" s="359" t="s">
        <v>256</v>
      </c>
      <c r="C276" s="361">
        <v>12618941</v>
      </c>
      <c r="D276" s="359"/>
      <c r="E276" s="359"/>
    </row>
    <row r="277" spans="1:5" ht="12.65" customHeight="1">
      <c r="A277" s="366" t="s">
        <v>381</v>
      </c>
      <c r="B277" s="366"/>
      <c r="C277" s="366"/>
      <c r="D277" s="366">
        <v>9235442</v>
      </c>
      <c r="E277" s="366"/>
    </row>
    <row r="278" spans="1:5" ht="12.65" customHeight="1">
      <c r="A278" s="358" t="s">
        <v>382</v>
      </c>
      <c r="B278" s="357"/>
      <c r="C278" s="360"/>
      <c r="D278" s="359"/>
      <c r="E278" s="359"/>
    </row>
    <row r="279" spans="1:5" ht="12.65" customHeight="1">
      <c r="A279" s="358" t="s">
        <v>383</v>
      </c>
      <c r="B279" s="357" t="s">
        <v>256</v>
      </c>
      <c r="C279" s="360"/>
      <c r="D279" s="359"/>
      <c r="E279" s="359"/>
    </row>
    <row r="280" spans="1:5" ht="12.65" customHeight="1">
      <c r="A280" s="358" t="s">
        <v>384</v>
      </c>
      <c r="B280" s="357" t="s">
        <v>256</v>
      </c>
      <c r="C280" s="360"/>
      <c r="D280" s="359"/>
      <c r="E280" s="359"/>
    </row>
    <row r="281" spans="1:5" ht="12.65" customHeight="1">
      <c r="A281" s="358" t="s">
        <v>385</v>
      </c>
      <c r="B281" s="357" t="s">
        <v>256</v>
      </c>
      <c r="C281" s="360"/>
      <c r="D281" s="359"/>
      <c r="E281" s="359"/>
    </row>
    <row r="282" spans="1:5" ht="12.65" customHeight="1">
      <c r="A282" s="358" t="s">
        <v>373</v>
      </c>
      <c r="B282" s="359" t="s">
        <v>256</v>
      </c>
      <c r="C282" s="361">
        <v>363051</v>
      </c>
      <c r="D282" s="359"/>
      <c r="E282" s="359"/>
    </row>
    <row r="283" spans="1:5" ht="12.65" customHeight="1">
      <c r="A283" s="358" t="s">
        <v>386</v>
      </c>
      <c r="B283" s="359"/>
      <c r="C283" s="361"/>
      <c r="D283" s="359">
        <v>363051</v>
      </c>
      <c r="E283" s="359"/>
    </row>
    <row r="284" spans="1:5" ht="12.65" customHeight="1">
      <c r="A284" s="366"/>
      <c r="B284" s="366"/>
      <c r="C284" s="366"/>
      <c r="D284" s="366"/>
      <c r="E284" s="366"/>
    </row>
    <row r="285" spans="1:5" ht="12.65" customHeight="1">
      <c r="A285" s="358" t="s">
        <v>387</v>
      </c>
      <c r="B285" s="357"/>
      <c r="C285" s="360"/>
      <c r="D285" s="359"/>
      <c r="E285" s="359"/>
    </row>
    <row r="286" spans="1:5" ht="12.65" customHeight="1">
      <c r="A286" s="358" t="s">
        <v>388</v>
      </c>
      <c r="B286" s="357" t="s">
        <v>256</v>
      </c>
      <c r="C286" s="360"/>
      <c r="D286" s="359"/>
      <c r="E286" s="359"/>
    </row>
    <row r="287" spans="1:5" ht="12.65" customHeight="1">
      <c r="A287" s="358" t="s">
        <v>389</v>
      </c>
      <c r="B287" s="357" t="s">
        <v>256</v>
      </c>
      <c r="C287" s="360"/>
      <c r="D287" s="359"/>
      <c r="E287" s="359"/>
    </row>
    <row r="288" spans="1:5" ht="12.65" customHeight="1">
      <c r="A288" s="358" t="s">
        <v>390</v>
      </c>
      <c r="B288" s="357" t="s">
        <v>256</v>
      </c>
      <c r="C288" s="360"/>
      <c r="D288" s="359"/>
      <c r="E288" s="359"/>
    </row>
    <row r="289" spans="1:5" ht="12.65" customHeight="1">
      <c r="A289" s="358" t="s">
        <v>391</v>
      </c>
      <c r="B289" s="359" t="s">
        <v>256</v>
      </c>
      <c r="C289" s="361"/>
      <c r="D289" s="359"/>
      <c r="E289" s="359"/>
    </row>
    <row r="290" spans="1:5" ht="12.65" customHeight="1">
      <c r="A290" s="358" t="s">
        <v>392</v>
      </c>
      <c r="B290" s="359"/>
      <c r="C290" s="361"/>
      <c r="D290" s="359">
        <v>0</v>
      </c>
      <c r="E290" s="359"/>
    </row>
    <row r="291" spans="1:5" ht="12.65" customHeight="1">
      <c r="A291" s="358"/>
      <c r="B291" s="359"/>
      <c r="C291" s="361"/>
      <c r="D291" s="359"/>
      <c r="E291" s="359"/>
    </row>
    <row r="292" spans="1:5" ht="12.65" customHeight="1">
      <c r="A292" s="358" t="s">
        <v>393</v>
      </c>
      <c r="B292" s="358"/>
      <c r="C292" s="361"/>
      <c r="D292" s="359">
        <v>38565394</v>
      </c>
      <c r="E292" s="359"/>
    </row>
    <row r="293" spans="1:5" ht="12.65" customHeight="1">
      <c r="A293" s="358"/>
      <c r="B293" s="358"/>
      <c r="C293" s="361"/>
      <c r="D293" s="359"/>
      <c r="E293" s="359"/>
    </row>
    <row r="294" spans="1:5" ht="12.65" customHeight="1">
      <c r="A294" s="358"/>
      <c r="B294" s="358"/>
      <c r="C294" s="361"/>
      <c r="D294" s="359"/>
      <c r="E294" s="359"/>
    </row>
    <row r="295" spans="1:5" ht="12.65" customHeight="1">
      <c r="A295" s="358"/>
      <c r="B295" s="358"/>
      <c r="C295" s="361"/>
      <c r="D295" s="359"/>
      <c r="E295" s="359"/>
    </row>
    <row r="296" spans="1:5" ht="12.65" customHeight="1">
      <c r="A296" s="358"/>
      <c r="B296" s="358"/>
      <c r="C296" s="361"/>
      <c r="D296" s="359"/>
      <c r="E296" s="359"/>
    </row>
    <row r="297" spans="1:5" ht="12.65" customHeight="1">
      <c r="A297" s="358"/>
      <c r="B297" s="358"/>
      <c r="C297" s="361"/>
      <c r="D297" s="359"/>
      <c r="E297" s="359"/>
    </row>
    <row r="298" spans="1:5" ht="12.65" customHeight="1">
      <c r="A298" s="358"/>
      <c r="B298" s="358"/>
      <c r="C298" s="361"/>
      <c r="D298" s="359"/>
      <c r="E298" s="359"/>
    </row>
    <row r="299" spans="1:5" ht="12.65" customHeight="1">
      <c r="A299" s="358"/>
      <c r="B299" s="358"/>
      <c r="C299" s="361"/>
      <c r="D299" s="359"/>
      <c r="E299" s="359"/>
    </row>
    <row r="300" spans="1:5" ht="20.25" customHeight="1">
      <c r="A300" s="358"/>
      <c r="B300" s="358"/>
      <c r="C300" s="361"/>
      <c r="D300" s="359"/>
      <c r="E300" s="359"/>
    </row>
    <row r="301" spans="1:5" ht="12.65" customHeight="1">
      <c r="A301" s="363"/>
      <c r="B301" s="363"/>
      <c r="C301" s="363"/>
      <c r="D301" s="363"/>
      <c r="E301" s="363"/>
    </row>
    <row r="302" spans="1:5" ht="14.25" customHeight="1">
      <c r="A302" s="366" t="s">
        <v>394</v>
      </c>
      <c r="B302" s="366"/>
      <c r="C302" s="366"/>
      <c r="D302" s="366"/>
      <c r="E302" s="366"/>
    </row>
    <row r="303" spans="1:5" ht="12.65" customHeight="1">
      <c r="A303" s="358" t="s">
        <v>395</v>
      </c>
      <c r="B303" s="357"/>
      <c r="C303" s="360"/>
      <c r="D303" s="359"/>
      <c r="E303" s="359"/>
    </row>
    <row r="304" spans="1:5" ht="12.65" customHeight="1">
      <c r="A304" s="358" t="s">
        <v>396</v>
      </c>
      <c r="B304" s="357" t="s">
        <v>256</v>
      </c>
      <c r="C304" s="360">
        <v>350000</v>
      </c>
      <c r="D304" s="359"/>
      <c r="E304" s="359"/>
    </row>
    <row r="305" spans="1:5" ht="12.65" customHeight="1">
      <c r="A305" s="358" t="s">
        <v>397</v>
      </c>
      <c r="B305" s="357" t="s">
        <v>256</v>
      </c>
      <c r="C305" s="360">
        <v>2355003</v>
      </c>
      <c r="D305" s="359"/>
      <c r="E305" s="359"/>
    </row>
    <row r="306" spans="1:5" ht="12.65" customHeight="1">
      <c r="A306" s="358" t="s">
        <v>398</v>
      </c>
      <c r="B306" s="357" t="s">
        <v>256</v>
      </c>
      <c r="C306" s="360">
        <v>1330292</v>
      </c>
      <c r="D306" s="359"/>
      <c r="E306" s="359"/>
    </row>
    <row r="307" spans="1:5" ht="12.65" customHeight="1">
      <c r="A307" s="358" t="s">
        <v>399</v>
      </c>
      <c r="B307" s="357" t="s">
        <v>256</v>
      </c>
      <c r="C307" s="360">
        <v>98384</v>
      </c>
      <c r="D307" s="359"/>
      <c r="E307" s="359"/>
    </row>
    <row r="308" spans="1:5" ht="12.65" customHeight="1">
      <c r="A308" s="358" t="s">
        <v>400</v>
      </c>
      <c r="B308" s="357" t="s">
        <v>256</v>
      </c>
      <c r="C308" s="360"/>
      <c r="D308" s="359"/>
      <c r="E308" s="359"/>
    </row>
    <row r="309" spans="1:5" ht="12.65" customHeight="1">
      <c r="A309" s="358" t="s">
        <v>1242</v>
      </c>
      <c r="B309" s="357" t="s">
        <v>256</v>
      </c>
      <c r="C309" s="360"/>
      <c r="D309" s="359"/>
      <c r="E309" s="359"/>
    </row>
    <row r="310" spans="1:5" ht="12.65" customHeight="1">
      <c r="A310" s="358" t="s">
        <v>401</v>
      </c>
      <c r="B310" s="357" t="s">
        <v>256</v>
      </c>
      <c r="C310" s="360">
        <v>0</v>
      </c>
      <c r="D310" s="359"/>
      <c r="E310" s="359"/>
    </row>
    <row r="311" spans="1:5" ht="12.65" customHeight="1">
      <c r="A311" s="358" t="s">
        <v>402</v>
      </c>
      <c r="B311" s="357" t="s">
        <v>256</v>
      </c>
      <c r="C311" s="360"/>
      <c r="D311" s="359"/>
      <c r="E311" s="359"/>
    </row>
    <row r="312" spans="1:5" ht="12.65" customHeight="1">
      <c r="A312" s="358" t="s">
        <v>403</v>
      </c>
      <c r="B312" s="357" t="s">
        <v>256</v>
      </c>
      <c r="C312" s="360"/>
      <c r="D312" s="359"/>
      <c r="E312" s="359"/>
    </row>
    <row r="313" spans="1:5" ht="12.65" customHeight="1">
      <c r="A313" s="358" t="s">
        <v>404</v>
      </c>
      <c r="B313" s="359" t="s">
        <v>256</v>
      </c>
      <c r="C313" s="361">
        <v>650197</v>
      </c>
      <c r="D313" s="359"/>
      <c r="E313" s="359"/>
    </row>
    <row r="314" spans="1:5" ht="12.65" customHeight="1">
      <c r="A314" s="366" t="s">
        <v>405</v>
      </c>
      <c r="B314" s="366"/>
      <c r="C314" s="366"/>
      <c r="D314" s="366">
        <v>4783876</v>
      </c>
      <c r="E314" s="366"/>
    </row>
    <row r="315" spans="1:5" ht="12.65" customHeight="1">
      <c r="A315" s="358" t="s">
        <v>406</v>
      </c>
      <c r="B315" s="357"/>
      <c r="C315" s="360"/>
      <c r="D315" s="359"/>
      <c r="E315" s="359"/>
    </row>
    <row r="316" spans="1:5" ht="12.65" customHeight="1">
      <c r="A316" s="358" t="s">
        <v>407</v>
      </c>
      <c r="B316" s="357" t="s">
        <v>256</v>
      </c>
      <c r="C316" s="360"/>
      <c r="D316" s="359"/>
      <c r="E316" s="359"/>
    </row>
    <row r="317" spans="1:5" ht="12.65" customHeight="1">
      <c r="A317" s="358" t="s">
        <v>408</v>
      </c>
      <c r="B317" s="357" t="s">
        <v>256</v>
      </c>
      <c r="C317" s="360"/>
      <c r="D317" s="359"/>
      <c r="E317" s="359"/>
    </row>
    <row r="318" spans="1:5" ht="12.65" customHeight="1">
      <c r="A318" s="358" t="s">
        <v>409</v>
      </c>
      <c r="B318" s="359" t="s">
        <v>256</v>
      </c>
      <c r="C318" s="361"/>
      <c r="D318" s="359"/>
      <c r="E318" s="359"/>
    </row>
    <row r="319" spans="1:5" ht="12.65" customHeight="1">
      <c r="A319" s="366" t="s">
        <v>410</v>
      </c>
      <c r="B319" s="366"/>
      <c r="C319" s="366"/>
      <c r="D319" s="366">
        <v>0</v>
      </c>
      <c r="E319" s="366"/>
    </row>
    <row r="320" spans="1:5" ht="12.65" customHeight="1">
      <c r="A320" s="358" t="s">
        <v>411</v>
      </c>
      <c r="B320" s="357"/>
      <c r="C320" s="360"/>
      <c r="D320" s="359"/>
      <c r="E320" s="359"/>
    </row>
    <row r="321" spans="1:5" ht="12.65" customHeight="1">
      <c r="A321" s="358" t="s">
        <v>412</v>
      </c>
      <c r="B321" s="357" t="s">
        <v>256</v>
      </c>
      <c r="C321" s="360"/>
      <c r="D321" s="359"/>
      <c r="E321" s="359"/>
    </row>
    <row r="322" spans="1:5" ht="12.65" customHeight="1">
      <c r="A322" s="358" t="s">
        <v>413</v>
      </c>
      <c r="B322" s="357" t="s">
        <v>256</v>
      </c>
      <c r="C322" s="360"/>
      <c r="D322" s="359"/>
      <c r="E322" s="359"/>
    </row>
    <row r="323" spans="1:5" ht="12.65" customHeight="1">
      <c r="A323" s="356" t="s">
        <v>414</v>
      </c>
      <c r="B323" s="357" t="s">
        <v>256</v>
      </c>
      <c r="C323" s="360"/>
      <c r="D323" s="359"/>
      <c r="E323" s="359"/>
    </row>
    <row r="324" spans="1:5" ht="12.65" customHeight="1">
      <c r="A324" s="358" t="s">
        <v>415</v>
      </c>
      <c r="B324" s="357" t="s">
        <v>256</v>
      </c>
      <c r="C324" s="360">
        <v>137525</v>
      </c>
      <c r="D324" s="359"/>
      <c r="E324" s="359"/>
    </row>
    <row r="325" spans="1:5" ht="12.65" customHeight="1">
      <c r="A325" s="356" t="s">
        <v>416</v>
      </c>
      <c r="B325" s="357" t="s">
        <v>256</v>
      </c>
      <c r="C325" s="360">
        <v>25776630</v>
      </c>
      <c r="D325" s="359"/>
      <c r="E325" s="359"/>
    </row>
    <row r="326" spans="1:5" ht="12.65" customHeight="1">
      <c r="A326" s="358" t="s">
        <v>417</v>
      </c>
      <c r="B326" s="357" t="s">
        <v>256</v>
      </c>
      <c r="C326" s="360"/>
      <c r="D326" s="359"/>
      <c r="E326" s="359"/>
    </row>
    <row r="327" spans="1:5" ht="19.5" customHeight="1">
      <c r="A327" s="358" t="s">
        <v>418</v>
      </c>
      <c r="B327" s="359" t="s">
        <v>256</v>
      </c>
      <c r="C327" s="361">
        <v>420323</v>
      </c>
      <c r="D327" s="359"/>
      <c r="E327" s="359"/>
    </row>
    <row r="328" spans="1:5" ht="12.65" customHeight="1">
      <c r="A328" s="358" t="s">
        <v>203</v>
      </c>
      <c r="B328" s="359"/>
      <c r="C328" s="361"/>
      <c r="D328" s="359">
        <v>26334478</v>
      </c>
      <c r="E328" s="359"/>
    </row>
    <row r="329" spans="1:5" ht="12.65" customHeight="1">
      <c r="A329" s="358" t="s">
        <v>419</v>
      </c>
      <c r="B329" s="359"/>
      <c r="C329" s="361"/>
      <c r="D329" s="359">
        <v>650197</v>
      </c>
      <c r="E329" s="359"/>
    </row>
    <row r="330" spans="1:5" ht="12.65" customHeight="1">
      <c r="A330" s="358" t="s">
        <v>420</v>
      </c>
      <c r="B330" s="359"/>
      <c r="C330" s="361"/>
      <c r="D330" s="359">
        <v>25684281</v>
      </c>
      <c r="E330" s="359"/>
    </row>
    <row r="331" spans="1:5" ht="12.65" customHeight="1">
      <c r="A331" s="358"/>
      <c r="B331" s="357"/>
      <c r="C331" s="364"/>
      <c r="D331" s="359"/>
      <c r="E331" s="359"/>
    </row>
    <row r="332" spans="1:5" ht="12.65" customHeight="1">
      <c r="A332" s="358" t="s">
        <v>421</v>
      </c>
      <c r="B332" s="357" t="s">
        <v>256</v>
      </c>
      <c r="C332" s="365">
        <v>7447040</v>
      </c>
      <c r="D332" s="359"/>
      <c r="E332" s="359"/>
    </row>
    <row r="333" spans="1:5" ht="12.65" customHeight="1">
      <c r="A333" s="358"/>
      <c r="B333" s="357"/>
      <c r="C333" s="364"/>
      <c r="D333" s="359"/>
      <c r="E333" s="359"/>
    </row>
    <row r="334" spans="1:5" ht="12.65" customHeight="1">
      <c r="A334" s="358" t="s">
        <v>1142</v>
      </c>
      <c r="B334" s="357" t="s">
        <v>256</v>
      </c>
      <c r="C334" s="364"/>
      <c r="D334" s="359"/>
      <c r="E334" s="359"/>
    </row>
    <row r="335" spans="1:5" ht="12.65" customHeight="1">
      <c r="A335" s="358" t="s">
        <v>1143</v>
      </c>
      <c r="B335" s="357" t="s">
        <v>256</v>
      </c>
      <c r="C335" s="364"/>
      <c r="D335" s="359"/>
      <c r="E335" s="359"/>
    </row>
    <row r="336" spans="1:5" ht="12.65" customHeight="1">
      <c r="A336" s="358" t="s">
        <v>423</v>
      </c>
      <c r="B336" s="357" t="s">
        <v>256</v>
      </c>
      <c r="C336" s="360"/>
      <c r="D336" s="359"/>
      <c r="E336" s="359"/>
    </row>
    <row r="337" spans="1:5" ht="12.65" customHeight="1">
      <c r="A337" s="358" t="s">
        <v>422</v>
      </c>
      <c r="B337" s="357" t="s">
        <v>256</v>
      </c>
      <c r="C337" s="360"/>
      <c r="D337" s="359"/>
      <c r="E337" s="359"/>
    </row>
    <row r="338" spans="1:5" ht="12.65" customHeight="1">
      <c r="A338" s="358" t="s">
        <v>1253</v>
      </c>
      <c r="B338" s="359" t="s">
        <v>256</v>
      </c>
      <c r="C338" s="361"/>
      <c r="D338" s="359"/>
      <c r="E338" s="359"/>
    </row>
    <row r="339" spans="1:5" ht="12.65" customHeight="1">
      <c r="A339" s="358" t="s">
        <v>424</v>
      </c>
      <c r="B339" s="359"/>
      <c r="C339" s="361"/>
      <c r="D339" s="359">
        <v>37915197</v>
      </c>
      <c r="E339" s="359"/>
    </row>
    <row r="340" spans="1:5" ht="12.65" customHeight="1">
      <c r="A340" s="358"/>
      <c r="B340" s="359"/>
      <c r="C340" s="361"/>
      <c r="D340" s="359"/>
      <c r="E340" s="359"/>
    </row>
    <row r="341" spans="1:5" ht="12.65" customHeight="1">
      <c r="A341" s="358" t="s">
        <v>425</v>
      </c>
      <c r="B341" s="358"/>
      <c r="C341" s="361"/>
      <c r="D341" s="359">
        <v>38565394</v>
      </c>
      <c r="E341" s="359"/>
    </row>
    <row r="342" spans="1:5" ht="12.65" customHeight="1">
      <c r="A342" s="358"/>
      <c r="B342" s="358"/>
      <c r="C342" s="361"/>
      <c r="D342" s="359"/>
      <c r="E342" s="359"/>
    </row>
    <row r="343" spans="1:5" ht="12.65" customHeight="1">
      <c r="A343" s="358"/>
      <c r="B343" s="358"/>
      <c r="C343" s="361"/>
      <c r="D343" s="359"/>
      <c r="E343" s="359"/>
    </row>
    <row r="344" spans="1:5" ht="12.65" customHeight="1">
      <c r="A344" s="358"/>
      <c r="B344" s="358"/>
      <c r="C344" s="361"/>
      <c r="D344" s="359"/>
      <c r="E344" s="359"/>
    </row>
    <row r="345" spans="1:5" ht="12.65" customHeight="1">
      <c r="A345" s="358"/>
      <c r="B345" s="358"/>
      <c r="C345" s="361"/>
      <c r="D345" s="359"/>
      <c r="E345" s="359"/>
    </row>
    <row r="346" spans="1:5" ht="12.65" customHeight="1">
      <c r="A346" s="358"/>
      <c r="B346" s="358"/>
      <c r="C346" s="361"/>
      <c r="D346" s="359"/>
      <c r="E346" s="359"/>
    </row>
    <row r="347" spans="1:5" ht="12.65" customHeight="1">
      <c r="A347" s="358"/>
      <c r="B347" s="358"/>
      <c r="C347" s="361"/>
      <c r="D347" s="359"/>
      <c r="E347" s="359"/>
    </row>
    <row r="348" spans="1:5" ht="12.65" customHeight="1">
      <c r="A348" s="358"/>
      <c r="B348" s="358"/>
      <c r="C348" s="361"/>
      <c r="D348" s="359"/>
      <c r="E348" s="359"/>
    </row>
    <row r="349" spans="1:5" ht="12.65" customHeight="1">
      <c r="A349" s="358"/>
      <c r="B349" s="358"/>
      <c r="C349" s="361"/>
      <c r="D349" s="359"/>
      <c r="E349" s="359"/>
    </row>
    <row r="350" spans="1:5" ht="12.65" customHeight="1">
      <c r="A350" s="358"/>
      <c r="B350" s="358"/>
      <c r="C350" s="361"/>
      <c r="D350" s="359"/>
      <c r="E350" s="359"/>
    </row>
    <row r="351" spans="1:5" ht="12.65" customHeight="1">
      <c r="A351" s="358"/>
      <c r="B351" s="358"/>
      <c r="C351" s="361"/>
      <c r="D351" s="359"/>
      <c r="E351" s="359"/>
    </row>
    <row r="352" spans="1:5" ht="12.65" customHeight="1">
      <c r="A352" s="358"/>
      <c r="B352" s="358"/>
      <c r="C352" s="361"/>
      <c r="D352" s="359"/>
      <c r="E352" s="359"/>
    </row>
    <row r="353" spans="1:5" ht="12.65" customHeight="1">
      <c r="A353" s="358"/>
      <c r="B353" s="358"/>
      <c r="C353" s="361"/>
      <c r="D353" s="359"/>
      <c r="E353" s="359"/>
    </row>
    <row r="354" spans="1:5" ht="12.65" customHeight="1">
      <c r="A354" s="358"/>
      <c r="B354" s="358"/>
      <c r="C354" s="361"/>
      <c r="D354" s="359"/>
      <c r="E354" s="359"/>
    </row>
    <row r="355" spans="1:5" ht="20.25" customHeight="1">
      <c r="A355" s="358"/>
      <c r="B355" s="358"/>
      <c r="C355" s="361"/>
      <c r="D355" s="359"/>
      <c r="E355" s="359"/>
    </row>
    <row r="356" spans="1:5" ht="12.65" customHeight="1">
      <c r="A356" s="363"/>
      <c r="B356" s="363"/>
      <c r="C356" s="363"/>
      <c r="D356" s="363"/>
      <c r="E356" s="363"/>
    </row>
    <row r="357" spans="1:5" ht="12.65" customHeight="1">
      <c r="A357" s="366" t="s">
        <v>426</v>
      </c>
      <c r="B357" s="366"/>
      <c r="C357" s="366"/>
      <c r="D357" s="366"/>
      <c r="E357" s="366"/>
    </row>
    <row r="358" spans="1:5" ht="12.65" customHeight="1">
      <c r="A358" s="358" t="s">
        <v>427</v>
      </c>
      <c r="B358" s="357"/>
      <c r="C358" s="367"/>
      <c r="D358" s="359"/>
      <c r="E358" s="359"/>
    </row>
    <row r="359" spans="1:5" ht="12.65" customHeight="1">
      <c r="A359" s="358" t="s">
        <v>428</v>
      </c>
      <c r="B359" s="357" t="s">
        <v>256</v>
      </c>
      <c r="C359" s="367">
        <v>10943433</v>
      </c>
      <c r="D359" s="359"/>
      <c r="E359" s="359"/>
    </row>
    <row r="360" spans="1:5" ht="12.65" customHeight="1">
      <c r="A360" s="358" t="s">
        <v>429</v>
      </c>
      <c r="B360" s="359" t="s">
        <v>256</v>
      </c>
      <c r="C360" s="361">
        <v>33574979</v>
      </c>
      <c r="D360" s="359"/>
      <c r="E360" s="359"/>
    </row>
    <row r="361" spans="1:5" ht="12.65" customHeight="1">
      <c r="A361" s="366" t="s">
        <v>430</v>
      </c>
      <c r="B361" s="366"/>
      <c r="C361" s="366"/>
      <c r="D361" s="366">
        <v>44518412</v>
      </c>
      <c r="E361" s="366"/>
    </row>
    <row r="362" spans="1:5" ht="12.65" customHeight="1">
      <c r="A362" s="358" t="s">
        <v>431</v>
      </c>
      <c r="B362" s="366"/>
      <c r="C362" s="369"/>
      <c r="D362" s="359"/>
      <c r="E362" s="366"/>
    </row>
    <row r="363" spans="1:5" ht="12.65" customHeight="1">
      <c r="A363" s="358" t="s">
        <v>1255</v>
      </c>
      <c r="B363" s="357"/>
      <c r="C363" s="367">
        <v>2739717</v>
      </c>
      <c r="D363" s="359"/>
      <c r="E363" s="359"/>
    </row>
    <row r="364" spans="1:5" ht="12.65" customHeight="1">
      <c r="A364" s="358" t="s">
        <v>432</v>
      </c>
      <c r="B364" s="357" t="s">
        <v>256</v>
      </c>
      <c r="C364" s="367">
        <v>16251156</v>
      </c>
      <c r="D364" s="359"/>
      <c r="E364" s="359"/>
    </row>
    <row r="365" spans="1:5" ht="12.65" customHeight="1">
      <c r="A365" s="358" t="s">
        <v>433</v>
      </c>
      <c r="B365" s="357" t="s">
        <v>256</v>
      </c>
      <c r="C365" s="367">
        <v>710980</v>
      </c>
      <c r="D365" s="359"/>
      <c r="E365" s="359"/>
    </row>
    <row r="366" spans="1:5" ht="12.65" customHeight="1">
      <c r="A366" s="358" t="s">
        <v>434</v>
      </c>
      <c r="B366" s="359" t="s">
        <v>256</v>
      </c>
      <c r="C366" s="361"/>
      <c r="D366" s="359"/>
      <c r="E366" s="359"/>
    </row>
    <row r="367" spans="1:5" ht="12.65" customHeight="1">
      <c r="A367" s="358" t="s">
        <v>359</v>
      </c>
      <c r="B367" s="359"/>
      <c r="C367" s="361"/>
      <c r="D367" s="359">
        <v>19701853</v>
      </c>
      <c r="E367" s="359"/>
    </row>
    <row r="368" spans="1:5" ht="12.65" customHeight="1">
      <c r="A368" s="366" t="s">
        <v>435</v>
      </c>
      <c r="B368" s="366"/>
      <c r="C368" s="366"/>
      <c r="D368" s="366">
        <v>24816559</v>
      </c>
      <c r="E368" s="366"/>
    </row>
    <row r="369" spans="1:5" ht="12.65" customHeight="1">
      <c r="A369" s="358" t="s">
        <v>436</v>
      </c>
      <c r="B369" s="357"/>
      <c r="C369" s="370"/>
      <c r="D369" s="359"/>
      <c r="E369" s="359"/>
    </row>
    <row r="370" spans="1:5" ht="12.65" customHeight="1">
      <c r="A370" s="358" t="s">
        <v>437</v>
      </c>
      <c r="B370" s="357" t="s">
        <v>256</v>
      </c>
      <c r="C370" s="370">
        <v>772404</v>
      </c>
      <c r="D370" s="359"/>
      <c r="E370" s="359"/>
    </row>
    <row r="371" spans="1:5" ht="12.65" customHeight="1">
      <c r="A371" s="358" t="s">
        <v>438</v>
      </c>
      <c r="B371" s="359" t="s">
        <v>256</v>
      </c>
      <c r="C371" s="361">
        <v>1770120</v>
      </c>
      <c r="D371" s="359"/>
      <c r="E371" s="359"/>
    </row>
    <row r="372" spans="1:5" ht="12.65" customHeight="1">
      <c r="A372" s="358" t="s">
        <v>439</v>
      </c>
      <c r="B372" s="359"/>
      <c r="C372" s="361"/>
      <c r="D372" s="359">
        <v>2542524</v>
      </c>
      <c r="E372" s="359"/>
    </row>
    <row r="373" spans="1:5" ht="12.65" customHeight="1">
      <c r="A373" s="358" t="s">
        <v>440</v>
      </c>
      <c r="B373" s="359"/>
      <c r="C373" s="361"/>
      <c r="D373" s="359">
        <v>27359083</v>
      </c>
      <c r="E373" s="359"/>
    </row>
    <row r="374" spans="1:5" ht="12.65" customHeight="1">
      <c r="A374" s="358"/>
      <c r="B374" s="359"/>
      <c r="C374" s="361"/>
      <c r="D374" s="359"/>
      <c r="E374" s="359"/>
    </row>
    <row r="375" spans="1:5" ht="12.65" customHeight="1">
      <c r="A375" s="358"/>
      <c r="B375" s="359"/>
      <c r="C375" s="361"/>
      <c r="D375" s="359"/>
      <c r="E375" s="359"/>
    </row>
    <row r="376" spans="1:5" ht="12.65" customHeight="1">
      <c r="A376" s="366"/>
      <c r="B376" s="366"/>
      <c r="C376" s="366"/>
      <c r="D376" s="366"/>
      <c r="E376" s="366"/>
    </row>
    <row r="377" spans="1:5" ht="12.65" customHeight="1">
      <c r="A377" s="358" t="s">
        <v>441</v>
      </c>
      <c r="B377" s="357"/>
      <c r="C377" s="360"/>
      <c r="D377" s="359"/>
      <c r="E377" s="359"/>
    </row>
    <row r="378" spans="1:5" ht="12.65" customHeight="1">
      <c r="A378" s="358" t="s">
        <v>442</v>
      </c>
      <c r="B378" s="357" t="s">
        <v>256</v>
      </c>
      <c r="C378" s="360">
        <v>17122593</v>
      </c>
      <c r="D378" s="359"/>
      <c r="E378" s="359"/>
    </row>
    <row r="379" spans="1:5" ht="12.65" customHeight="1">
      <c r="A379" s="358" t="s">
        <v>3</v>
      </c>
      <c r="B379" s="357" t="s">
        <v>256</v>
      </c>
      <c r="C379" s="360">
        <v>3484072</v>
      </c>
      <c r="D379" s="359"/>
      <c r="E379" s="359"/>
    </row>
    <row r="380" spans="1:5" ht="12.65" customHeight="1">
      <c r="A380" s="358" t="s">
        <v>236</v>
      </c>
      <c r="B380" s="357" t="s">
        <v>256</v>
      </c>
      <c r="C380" s="360">
        <v>562571</v>
      </c>
      <c r="D380" s="359"/>
      <c r="E380" s="359"/>
    </row>
    <row r="381" spans="1:5" ht="12.65" customHeight="1">
      <c r="A381" s="358" t="s">
        <v>443</v>
      </c>
      <c r="B381" s="357" t="s">
        <v>256</v>
      </c>
      <c r="C381" s="360">
        <v>2315694</v>
      </c>
      <c r="D381" s="359"/>
      <c r="E381" s="359"/>
    </row>
    <row r="382" spans="1:5" ht="12.65" customHeight="1">
      <c r="A382" s="358" t="s">
        <v>444</v>
      </c>
      <c r="B382" s="357" t="s">
        <v>256</v>
      </c>
      <c r="C382" s="360">
        <v>231131</v>
      </c>
      <c r="D382" s="359"/>
      <c r="E382" s="359"/>
    </row>
    <row r="383" spans="1:5" ht="12.65" customHeight="1">
      <c r="A383" s="358" t="s">
        <v>445</v>
      </c>
      <c r="B383" s="357" t="s">
        <v>256</v>
      </c>
      <c r="C383" s="368">
        <v>1864310</v>
      </c>
      <c r="D383" s="359"/>
      <c r="E383" s="359"/>
    </row>
    <row r="384" spans="1:5" ht="12.65" customHeight="1">
      <c r="A384" s="358" t="s">
        <v>6</v>
      </c>
      <c r="B384" s="357" t="s">
        <v>256</v>
      </c>
      <c r="C384" s="360">
        <v>780924</v>
      </c>
      <c r="D384" s="359"/>
      <c r="E384" s="359"/>
    </row>
    <row r="385" spans="1:6" ht="12.65" customHeight="1">
      <c r="A385" s="358" t="s">
        <v>446</v>
      </c>
      <c r="B385" s="357" t="s">
        <v>256</v>
      </c>
      <c r="C385" s="367">
        <v>400259</v>
      </c>
      <c r="D385" s="359"/>
      <c r="E385" s="359"/>
    </row>
    <row r="386" spans="1:6" ht="12.65" customHeight="1">
      <c r="A386" s="358" t="s">
        <v>447</v>
      </c>
      <c r="B386" s="357" t="s">
        <v>256</v>
      </c>
      <c r="C386" s="367">
        <v>271443</v>
      </c>
      <c r="D386" s="359"/>
      <c r="E386" s="359"/>
    </row>
    <row r="387" spans="1:6" ht="12.65" customHeight="1">
      <c r="A387" s="358" t="s">
        <v>448</v>
      </c>
      <c r="B387" s="357" t="s">
        <v>256</v>
      </c>
      <c r="C387" s="367">
        <v>199572</v>
      </c>
      <c r="D387" s="359"/>
      <c r="E387" s="359"/>
    </row>
    <row r="388" spans="1:6" ht="12.65" customHeight="1">
      <c r="A388" s="358" t="s">
        <v>449</v>
      </c>
      <c r="B388" s="357" t="s">
        <v>256</v>
      </c>
      <c r="C388" s="367">
        <v>1246513</v>
      </c>
      <c r="D388" s="359"/>
      <c r="E388" s="359"/>
    </row>
    <row r="389" spans="1:6" ht="12.65" customHeight="1">
      <c r="A389" s="358" t="s">
        <v>451</v>
      </c>
      <c r="B389" s="359" t="s">
        <v>256</v>
      </c>
      <c r="C389" s="361">
        <v>1309143</v>
      </c>
      <c r="D389" s="359"/>
      <c r="E389" s="359"/>
    </row>
    <row r="390" spans="1:6" ht="12.65" customHeight="1">
      <c r="A390" s="358" t="s">
        <v>452</v>
      </c>
      <c r="B390" s="359"/>
      <c r="C390" s="361"/>
      <c r="D390" s="359">
        <v>29788225</v>
      </c>
      <c r="E390" s="359"/>
    </row>
    <row r="391" spans="1:6" ht="12.65" customHeight="1">
      <c r="A391" s="358" t="s">
        <v>453</v>
      </c>
      <c r="B391" s="357"/>
      <c r="C391" s="370"/>
      <c r="D391" s="359">
        <v>-2429142</v>
      </c>
      <c r="E391" s="359"/>
    </row>
    <row r="392" spans="1:6" ht="12.65" customHeight="1">
      <c r="A392" s="358" t="s">
        <v>454</v>
      </c>
      <c r="B392" s="359" t="s">
        <v>256</v>
      </c>
      <c r="C392" s="361">
        <v>2203230</v>
      </c>
      <c r="D392" s="362"/>
      <c r="E392" s="359"/>
      <c r="F392" s="194"/>
    </row>
    <row r="393" spans="1:6" ht="12.65" customHeight="1">
      <c r="A393" s="358" t="s">
        <v>455</v>
      </c>
      <c r="B393" s="357"/>
      <c r="C393" s="360"/>
      <c r="D393" s="359">
        <v>-225912</v>
      </c>
      <c r="E393" s="359"/>
    </row>
    <row r="394" spans="1:6" ht="12.65" customHeight="1">
      <c r="A394" s="358" t="s">
        <v>456</v>
      </c>
      <c r="B394" s="357" t="s">
        <v>256</v>
      </c>
      <c r="C394" s="360"/>
      <c r="D394" s="359"/>
      <c r="E394" s="359"/>
    </row>
    <row r="395" spans="1:6" ht="12.65" customHeight="1">
      <c r="A395" s="358" t="s">
        <v>457</v>
      </c>
      <c r="B395" s="359" t="s">
        <v>256</v>
      </c>
      <c r="C395" s="361"/>
      <c r="D395" s="359"/>
      <c r="E395" s="359"/>
    </row>
    <row r="396" spans="1:6" ht="13.5" customHeight="1">
      <c r="A396" s="178" t="s">
        <v>458</v>
      </c>
      <c r="B396" s="178"/>
      <c r="D396" s="179">
        <v>-225912</v>
      </c>
    </row>
    <row r="397" spans="1:6" ht="12.65" customHeight="1">
      <c r="A397" s="178"/>
      <c r="B397" s="178"/>
    </row>
    <row r="398" spans="1:6" ht="12.65" customHeight="1">
      <c r="A398" s="178"/>
      <c r="B398" s="178"/>
    </row>
    <row r="399" spans="1:6" ht="12" customHeight="1">
      <c r="A399" s="178"/>
      <c r="B399" s="178"/>
    </row>
    <row r="400" spans="1:6" ht="12" customHeight="1">
      <c r="A400" s="178"/>
      <c r="B400" s="178"/>
    </row>
    <row r="401" spans="1:5" ht="12" customHeight="1">
      <c r="A401" s="178"/>
      <c r="B401" s="178"/>
    </row>
    <row r="402" spans="1:5" ht="12" customHeight="1">
      <c r="A402" s="178"/>
      <c r="B402" s="178"/>
    </row>
    <row r="403" spans="1:5" ht="12" customHeight="1">
      <c r="A403" s="178"/>
      <c r="B403" s="178"/>
    </row>
    <row r="404" spans="1:5" ht="12.65" customHeight="1">
      <c r="A404" s="178"/>
      <c r="B404" s="178"/>
    </row>
    <row r="405" spans="1:5" ht="12.65" customHeight="1">
      <c r="A405" s="178"/>
      <c r="B405" s="178"/>
    </row>
    <row r="406" spans="1:5" ht="12.65" customHeight="1">
      <c r="A406" s="178"/>
      <c r="B406" s="178"/>
    </row>
    <row r="407" spans="1:5" ht="12.65" customHeight="1">
      <c r="A407" s="178"/>
      <c r="B407" s="178"/>
    </row>
    <row r="408" spans="1:5" ht="12.65" customHeight="1">
      <c r="A408" s="178"/>
      <c r="B408" s="178"/>
    </row>
    <row r="409" spans="1:5" ht="12.65" customHeight="1">
      <c r="A409" s="178"/>
      <c r="B409" s="178"/>
    </row>
    <row r="410" spans="1:5" ht="12.65" customHeight="1">
      <c r="A410" s="178"/>
      <c r="B410" s="178"/>
      <c r="C410" s="180"/>
      <c r="D410" s="178"/>
      <c r="E410" s="255"/>
    </row>
    <row r="411" spans="1:5" ht="12.65" customHeight="1">
      <c r="A411" s="178"/>
      <c r="B411" s="178"/>
      <c r="C411" s="178" t="s">
        <v>459</v>
      </c>
      <c r="D411" s="178"/>
      <c r="E411" s="255"/>
    </row>
    <row r="412" spans="1:5" ht="12.65" customHeight="1">
      <c r="A412" s="178" t="s">
        <v>1277</v>
      </c>
      <c r="B412" s="180"/>
      <c r="C412" s="180"/>
      <c r="D412" s="180"/>
    </row>
    <row r="413" spans="1:5" ht="12.65" customHeight="1">
      <c r="A413" s="178" t="s">
        <v>460</v>
      </c>
      <c r="B413" s="178" t="s">
        <v>461</v>
      </c>
      <c r="C413" s="191" t="s">
        <v>1243</v>
      </c>
      <c r="D413" s="178" t="s">
        <v>462</v>
      </c>
    </row>
    <row r="414" spans="1:5" ht="12.65" customHeight="1">
      <c r="A414" s="178" t="s">
        <v>463</v>
      </c>
      <c r="B414" s="178">
        <v>195</v>
      </c>
      <c r="C414" s="178">
        <v>174</v>
      </c>
      <c r="D414" s="191"/>
    </row>
    <row r="415" spans="1:5" ht="12.65" customHeight="1">
      <c r="A415" s="178" t="s">
        <v>464</v>
      </c>
      <c r="B415" s="178">
        <v>659</v>
      </c>
      <c r="C415" s="191">
        <v>686</v>
      </c>
      <c r="D415" s="178">
        <v>659</v>
      </c>
    </row>
    <row r="416" spans="1:5" ht="12.65" customHeight="1">
      <c r="A416" s="178"/>
      <c r="B416" s="178"/>
      <c r="C416" s="191"/>
      <c r="D416" s="178"/>
    </row>
    <row r="417" spans="1:7" ht="12.65" customHeight="1">
      <c r="A417" s="178" t="s">
        <v>465</v>
      </c>
      <c r="B417" s="178">
        <v>205</v>
      </c>
      <c r="C417" s="178">
        <v>205</v>
      </c>
      <c r="D417" s="178"/>
    </row>
    <row r="418" spans="1:7" ht="12.65" customHeight="1">
      <c r="A418" s="178" t="s">
        <v>466</v>
      </c>
      <c r="B418" s="178">
        <v>3983</v>
      </c>
      <c r="C418" s="191">
        <v>3983</v>
      </c>
      <c r="D418" s="178">
        <v>3983</v>
      </c>
    </row>
    <row r="419" spans="1:7" ht="12.65" customHeight="1">
      <c r="A419" s="178"/>
      <c r="B419" s="178"/>
      <c r="C419" s="178"/>
      <c r="D419" s="178"/>
    </row>
    <row r="420" spans="1:7" ht="12.65" customHeight="1">
      <c r="A420" s="178" t="s">
        <v>467</v>
      </c>
      <c r="B420" s="178">
        <v>147</v>
      </c>
      <c r="C420" s="178">
        <v>147</v>
      </c>
      <c r="D420" s="178"/>
    </row>
    <row r="421" spans="1:7" ht="12.65" customHeight="1">
      <c r="A421" s="203" t="s">
        <v>468</v>
      </c>
      <c r="B421" s="203">
        <v>438</v>
      </c>
      <c r="C421" s="180">
        <v>438</v>
      </c>
      <c r="D421" s="178">
        <v>438</v>
      </c>
    </row>
    <row r="423" spans="1:7" ht="12.65" customHeight="1">
      <c r="A423" s="178" t="s">
        <v>469</v>
      </c>
      <c r="B423" s="178">
        <v>83</v>
      </c>
      <c r="D423" s="178"/>
    </row>
    <row r="424" spans="1:7" ht="12.65" customHeight="1">
      <c r="A424" s="203" t="s">
        <v>1244</v>
      </c>
      <c r="B424" s="203">
        <v>133</v>
      </c>
      <c r="C424" s="203"/>
      <c r="D424" s="203">
        <v>133</v>
      </c>
      <c r="F424" s="203"/>
      <c r="G424" s="203"/>
    </row>
    <row r="425" spans="1:7" ht="12.65" customHeight="1">
      <c r="A425" s="178"/>
      <c r="B425" s="180"/>
      <c r="C425" s="180"/>
      <c r="D425" s="180"/>
    </row>
    <row r="426" spans="1:7" ht="12.65" customHeight="1">
      <c r="A426" s="178" t="s">
        <v>470</v>
      </c>
      <c r="B426" s="178" t="s">
        <v>471</v>
      </c>
      <c r="C426" s="178" t="s">
        <v>462</v>
      </c>
      <c r="D426" s="178" t="s">
        <v>472</v>
      </c>
    </row>
    <row r="427" spans="1:7" ht="12.65" customHeight="1">
      <c r="A427" s="178" t="s">
        <v>473</v>
      </c>
      <c r="B427" s="178">
        <v>17122593</v>
      </c>
      <c r="C427" s="178">
        <v>17122593</v>
      </c>
      <c r="D427" s="178"/>
    </row>
    <row r="428" spans="1:7" ht="12.65" customHeight="1">
      <c r="A428" s="178" t="s">
        <v>3</v>
      </c>
      <c r="B428" s="178">
        <v>3484072</v>
      </c>
      <c r="C428" s="178">
        <v>3483071</v>
      </c>
      <c r="D428" s="178">
        <v>3483072</v>
      </c>
    </row>
    <row r="429" spans="1:7" ht="12.65" customHeight="1">
      <c r="A429" s="178" t="s">
        <v>236</v>
      </c>
      <c r="B429" s="178">
        <v>562571</v>
      </c>
      <c r="C429" s="178">
        <v>562571</v>
      </c>
      <c r="D429" s="178"/>
    </row>
    <row r="430" spans="1:7" ht="12.65" customHeight="1">
      <c r="A430" s="178" t="s">
        <v>237</v>
      </c>
      <c r="B430" s="178">
        <v>2315694</v>
      </c>
      <c r="C430" s="178">
        <v>2315694</v>
      </c>
      <c r="D430" s="178"/>
    </row>
    <row r="431" spans="1:7" ht="12.65" customHeight="1">
      <c r="A431" s="178" t="s">
        <v>444</v>
      </c>
      <c r="B431" s="178">
        <v>231131</v>
      </c>
      <c r="C431" s="178">
        <v>231131</v>
      </c>
      <c r="D431" s="178"/>
    </row>
    <row r="432" spans="1:7" ht="12.65" customHeight="1">
      <c r="A432" s="178" t="s">
        <v>445</v>
      </c>
      <c r="B432" s="178">
        <v>1864310</v>
      </c>
      <c r="C432" s="178">
        <v>1864310</v>
      </c>
      <c r="D432" s="178"/>
    </row>
    <row r="433" spans="1:7" ht="12.65" customHeight="1">
      <c r="A433" s="178" t="s">
        <v>6</v>
      </c>
      <c r="B433" s="178">
        <v>780924</v>
      </c>
      <c r="C433" s="178">
        <v>880833</v>
      </c>
      <c r="D433" s="178">
        <v>759088.51</v>
      </c>
    </row>
    <row r="434" spans="1:7" ht="12.65" customHeight="1">
      <c r="A434" s="178" t="s">
        <v>474</v>
      </c>
      <c r="B434" s="178">
        <v>400259</v>
      </c>
      <c r="C434" s="178">
        <v>400259</v>
      </c>
      <c r="D434" s="178">
        <v>400259</v>
      </c>
    </row>
    <row r="435" spans="1:7" ht="12.65" customHeight="1">
      <c r="A435" s="178" t="s">
        <v>447</v>
      </c>
      <c r="B435" s="178">
        <v>271443</v>
      </c>
      <c r="C435" s="178"/>
      <c r="D435" s="178">
        <v>271443</v>
      </c>
    </row>
    <row r="436" spans="1:7" ht="12.65" customHeight="1">
      <c r="A436" s="191" t="s">
        <v>475</v>
      </c>
      <c r="B436" s="191">
        <v>199572</v>
      </c>
      <c r="C436" s="191"/>
      <c r="D436" s="191">
        <v>199572</v>
      </c>
    </row>
    <row r="437" spans="1:7" ht="12.65" customHeight="1">
      <c r="A437" s="191" t="s">
        <v>449</v>
      </c>
      <c r="B437" s="191">
        <v>1246513</v>
      </c>
      <c r="C437" s="191"/>
      <c r="D437" s="191">
        <v>1246513</v>
      </c>
    </row>
    <row r="438" spans="1:7" ht="12.65" customHeight="1">
      <c r="A438" s="178" t="s">
        <v>476</v>
      </c>
      <c r="B438" s="178">
        <v>1717528</v>
      </c>
      <c r="C438" s="178">
        <v>1243420</v>
      </c>
      <c r="D438" s="178">
        <v>1717528</v>
      </c>
    </row>
    <row r="439" spans="1:7" ht="12.65" customHeight="1">
      <c r="A439" s="178" t="s">
        <v>451</v>
      </c>
      <c r="B439" s="191">
        <v>1309143</v>
      </c>
      <c r="C439" s="191">
        <v>1309143</v>
      </c>
      <c r="D439" s="178"/>
    </row>
    <row r="440" spans="1:7" ht="12.65" customHeight="1">
      <c r="A440" s="178" t="s">
        <v>477</v>
      </c>
      <c r="B440" s="191">
        <v>3026671</v>
      </c>
      <c r="C440" s="191">
        <v>2552563</v>
      </c>
      <c r="D440" s="178"/>
    </row>
    <row r="441" spans="1:7" ht="12.65" customHeight="1">
      <c r="A441" s="178" t="s">
        <v>478</v>
      </c>
      <c r="B441" s="178">
        <v>29788225</v>
      </c>
      <c r="C441" s="178">
        <v>29413025</v>
      </c>
      <c r="D441" s="178"/>
    </row>
    <row r="442" spans="1:7" ht="12.65" customHeight="1">
      <c r="A442" s="203"/>
      <c r="B442" s="203"/>
      <c r="C442" s="203"/>
      <c r="D442" s="203"/>
      <c r="F442" s="203"/>
      <c r="G442" s="203"/>
    </row>
    <row r="443" spans="1:7" ht="12.65" customHeight="1">
      <c r="A443" s="178" t="s">
        <v>479</v>
      </c>
      <c r="B443" s="180" t="s">
        <v>480</v>
      </c>
      <c r="C443" s="180" t="s">
        <v>471</v>
      </c>
      <c r="D443" s="178"/>
    </row>
    <row r="444" spans="1:7" ht="12.65" customHeight="1">
      <c r="A444" s="178" t="s">
        <v>1257</v>
      </c>
      <c r="B444" s="178">
        <v>2739717</v>
      </c>
      <c r="C444" s="178">
        <v>2739717</v>
      </c>
      <c r="D444" s="178"/>
    </row>
    <row r="445" spans="1:7" ht="12.65" customHeight="1">
      <c r="A445" s="178" t="s">
        <v>343</v>
      </c>
      <c r="B445" s="178">
        <v>16193423</v>
      </c>
      <c r="C445" s="178">
        <v>16251156</v>
      </c>
      <c r="D445" s="178"/>
    </row>
    <row r="446" spans="1:7" ht="12.65" customHeight="1">
      <c r="A446" s="178" t="s">
        <v>351</v>
      </c>
      <c r="B446" s="178">
        <v>710980</v>
      </c>
      <c r="C446" s="178">
        <v>710980</v>
      </c>
      <c r="D446" s="178"/>
    </row>
    <row r="447" spans="1:7" ht="12.65" customHeight="1">
      <c r="A447" s="178" t="s">
        <v>356</v>
      </c>
      <c r="B447" s="178">
        <v>57733</v>
      </c>
      <c r="C447" s="178">
        <v>0</v>
      </c>
      <c r="D447" s="178"/>
    </row>
    <row r="448" spans="1:7" ht="12.65" customHeight="1">
      <c r="A448" s="203" t="s">
        <v>358</v>
      </c>
      <c r="B448" s="203">
        <v>19701853</v>
      </c>
      <c r="C448" s="203">
        <v>19701853</v>
      </c>
      <c r="D448" s="203"/>
      <c r="F448" s="203"/>
      <c r="G448" s="203"/>
    </row>
    <row r="449" spans="1:7" ht="12.65" customHeight="1">
      <c r="B449" s="180"/>
      <c r="C449" s="203"/>
      <c r="D449" s="203"/>
      <c r="F449" s="203"/>
      <c r="G449" s="203"/>
    </row>
    <row r="450" spans="1:7" ht="12.65" customHeight="1">
      <c r="A450" s="179" t="s">
        <v>481</v>
      </c>
      <c r="B450" s="180" t="s">
        <v>482</v>
      </c>
    </row>
    <row r="451" spans="1:7" ht="12.65" customHeight="1">
      <c r="B451" s="180" t="s">
        <v>483</v>
      </c>
    </row>
    <row r="452" spans="1:7" ht="12.65" customHeight="1">
      <c r="A452" s="196"/>
      <c r="B452" s="179" t="s">
        <v>472</v>
      </c>
    </row>
    <row r="453" spans="1:7" ht="12.65" customHeight="1">
      <c r="A453" s="178" t="s">
        <v>484</v>
      </c>
      <c r="B453" s="178">
        <v>169</v>
      </c>
      <c r="C453" s="178"/>
      <c r="D453" s="178"/>
    </row>
    <row r="454" spans="1:7" ht="12.65" customHeight="1">
      <c r="A454" s="178" t="s">
        <v>168</v>
      </c>
      <c r="B454" s="178">
        <v>174772</v>
      </c>
      <c r="C454" s="178"/>
      <c r="D454" s="178"/>
    </row>
    <row r="455" spans="1:7" ht="12.65" customHeight="1">
      <c r="A455" s="203" t="s">
        <v>131</v>
      </c>
      <c r="B455" s="203">
        <v>536208</v>
      </c>
      <c r="C455" s="203"/>
      <c r="D455" s="203"/>
      <c r="F455" s="203"/>
      <c r="G455" s="203"/>
    </row>
    <row r="456" spans="1:7" ht="12.65" customHeight="1">
      <c r="A456" s="178"/>
      <c r="B456" s="180"/>
      <c r="C456" s="180"/>
      <c r="D456" s="178"/>
    </row>
    <row r="457" spans="1:7" ht="12.65" customHeight="1">
      <c r="A457" s="178" t="s">
        <v>485</v>
      </c>
      <c r="B457" s="191" t="s">
        <v>471</v>
      </c>
      <c r="C457" s="191" t="s">
        <v>486</v>
      </c>
      <c r="D457" s="191"/>
    </row>
    <row r="458" spans="1:7" ht="12.65" customHeight="1">
      <c r="A458" s="178" t="s">
        <v>487</v>
      </c>
      <c r="B458" s="191">
        <v>772404</v>
      </c>
      <c r="C458" s="191">
        <v>772404</v>
      </c>
      <c r="D458" s="191"/>
    </row>
    <row r="459" spans="1:7" ht="12.65" customHeight="1">
      <c r="A459" s="203" t="s">
        <v>244</v>
      </c>
      <c r="B459" s="203">
        <v>1770120</v>
      </c>
      <c r="C459" s="203">
        <v>1770120</v>
      </c>
      <c r="D459" s="203"/>
      <c r="F459" s="203"/>
      <c r="G459" s="203"/>
    </row>
    <row r="460" spans="1:7" ht="12.65" customHeight="1">
      <c r="A460" s="178"/>
      <c r="B460" s="180"/>
      <c r="C460" s="180"/>
      <c r="D460" s="180"/>
    </row>
    <row r="461" spans="1:7" ht="12.65" customHeight="1">
      <c r="A461" s="179" t="s">
        <v>488</v>
      </c>
      <c r="B461" s="180"/>
      <c r="C461" s="180"/>
      <c r="D461" s="180" t="s">
        <v>1245</v>
      </c>
    </row>
    <row r="462" spans="1:7" ht="12.65" customHeight="1">
      <c r="A462" s="178"/>
      <c r="B462" s="191" t="s">
        <v>471</v>
      </c>
      <c r="C462" s="191" t="s">
        <v>486</v>
      </c>
      <c r="D462" s="191" t="s">
        <v>490</v>
      </c>
    </row>
    <row r="463" spans="1:7" ht="12.65" customHeight="1">
      <c r="A463" s="178" t="s">
        <v>245</v>
      </c>
      <c r="B463" s="191">
        <v>10943433</v>
      </c>
      <c r="C463" s="191">
        <v>10943433.18</v>
      </c>
      <c r="D463" s="191">
        <v>10943433.18</v>
      </c>
    </row>
    <row r="464" spans="1:7" ht="12.65" customHeight="1">
      <c r="A464" s="178" t="s">
        <v>246</v>
      </c>
      <c r="B464" s="191">
        <v>33574979</v>
      </c>
      <c r="C464" s="191">
        <v>33574979.098099999</v>
      </c>
      <c r="D464" s="191">
        <v>33574979.098099999</v>
      </c>
    </row>
    <row r="465" spans="1:7" ht="12.65" customHeight="1">
      <c r="A465" s="203" t="s">
        <v>247</v>
      </c>
      <c r="B465" s="203">
        <v>44518412</v>
      </c>
      <c r="C465" s="203">
        <v>44518412.278100006</v>
      </c>
      <c r="D465" s="203">
        <v>44518412.278099999</v>
      </c>
      <c r="F465" s="203"/>
      <c r="G465" s="203"/>
    </row>
    <row r="466" spans="1:7" ht="12.65" customHeight="1">
      <c r="A466" s="178"/>
      <c r="B466" s="180"/>
      <c r="C466" s="180"/>
      <c r="D466" s="178"/>
    </row>
    <row r="467" spans="1:7" ht="12.65" customHeight="1">
      <c r="A467" s="178" t="s">
        <v>491</v>
      </c>
      <c r="B467" s="178" t="s">
        <v>492</v>
      </c>
      <c r="C467" s="178" t="s">
        <v>493</v>
      </c>
      <c r="D467" s="178"/>
    </row>
    <row r="468" spans="1:7" ht="12.65" customHeight="1">
      <c r="A468" s="178" t="s">
        <v>332</v>
      </c>
      <c r="B468" s="178">
        <v>4168630</v>
      </c>
      <c r="C468" s="178">
        <v>4168630</v>
      </c>
      <c r="D468" s="178"/>
    </row>
    <row r="469" spans="1:7" ht="12.65" customHeight="1">
      <c r="A469" s="178" t="s">
        <v>333</v>
      </c>
      <c r="B469" s="178">
        <v>619271</v>
      </c>
      <c r="C469" s="178">
        <v>619271</v>
      </c>
      <c r="D469" s="178"/>
    </row>
    <row r="470" spans="1:7" ht="12.65" customHeight="1">
      <c r="A470" s="178" t="s">
        <v>334</v>
      </c>
      <c r="B470" s="178">
        <v>6090285</v>
      </c>
      <c r="C470" s="178">
        <v>5141340</v>
      </c>
      <c r="D470" s="178"/>
    </row>
    <row r="471" spans="1:7" ht="12.65" customHeight="1">
      <c r="A471" s="178" t="s">
        <v>494</v>
      </c>
      <c r="B471" s="178">
        <v>0</v>
      </c>
      <c r="C471" s="178">
        <v>948945</v>
      </c>
      <c r="D471" s="178"/>
    </row>
    <row r="472" spans="1:7" ht="12.65" customHeight="1">
      <c r="A472" s="178" t="s">
        <v>377</v>
      </c>
      <c r="B472" s="178">
        <v>1937435</v>
      </c>
      <c r="C472" s="178">
        <v>0</v>
      </c>
      <c r="D472" s="178"/>
    </row>
    <row r="473" spans="1:7" ht="12.65" customHeight="1">
      <c r="A473" s="178" t="s">
        <v>495</v>
      </c>
      <c r="B473" s="178">
        <v>6534240</v>
      </c>
      <c r="C473" s="178">
        <v>8471675</v>
      </c>
      <c r="D473" s="178"/>
    </row>
    <row r="474" spans="1:7" ht="12.65" customHeight="1">
      <c r="A474" s="178" t="s">
        <v>339</v>
      </c>
      <c r="B474" s="178">
        <v>0</v>
      </c>
      <c r="C474" s="178">
        <v>0</v>
      </c>
      <c r="D474" s="178"/>
    </row>
    <row r="475" spans="1:7" ht="12.65" customHeight="1">
      <c r="A475" s="178" t="s">
        <v>340</v>
      </c>
      <c r="B475" s="178">
        <v>2504522</v>
      </c>
      <c r="C475" s="178">
        <v>2504522</v>
      </c>
      <c r="D475" s="178"/>
    </row>
    <row r="476" spans="1:7" ht="12.65" customHeight="1">
      <c r="A476" s="178" t="s">
        <v>203</v>
      </c>
      <c r="B476" s="178">
        <v>21854383</v>
      </c>
      <c r="C476" s="178">
        <v>21854383</v>
      </c>
      <c r="D476" s="178"/>
    </row>
    <row r="477" spans="1:7" ht="12.65" customHeight="1">
      <c r="A477" s="178"/>
      <c r="B477" s="178"/>
      <c r="C477" s="178"/>
      <c r="D477" s="178"/>
    </row>
    <row r="478" spans="1:7" ht="12.65" customHeight="1">
      <c r="A478" s="179" t="s">
        <v>496</v>
      </c>
      <c r="B478" s="179">
        <v>12618941</v>
      </c>
      <c r="C478" s="179">
        <v>12618940.960000001</v>
      </c>
    </row>
    <row r="480" spans="1:7" ht="12.65" customHeight="1">
      <c r="A480" s="179" t="s">
        <v>497</v>
      </c>
    </row>
    <row r="481" spans="1:12" ht="12.65" customHeight="1">
      <c r="A481" s="179" t="s">
        <v>498</v>
      </c>
      <c r="C481" s="179">
        <v>38565394</v>
      </c>
    </row>
    <row r="482" spans="1:12" ht="12.65" customHeight="1">
      <c r="A482" s="179" t="s">
        <v>499</v>
      </c>
      <c r="C482" s="179">
        <v>37915197</v>
      </c>
    </row>
    <row r="484" spans="1:12" ht="12.65" customHeight="1">
      <c r="A484" s="196"/>
    </row>
    <row r="485" spans="1:12" ht="12.65" customHeight="1">
      <c r="A485" s="196" t="s">
        <v>500</v>
      </c>
    </row>
    <row r="486" spans="1:12" ht="12.65" customHeight="1">
      <c r="A486" s="196" t="s">
        <v>501</v>
      </c>
    </row>
    <row r="487" spans="1:12" ht="12.65" customHeight="1">
      <c r="A487" s="196" t="s">
        <v>502</v>
      </c>
    </row>
    <row r="488" spans="1:12" ht="12.65" customHeight="1">
      <c r="A488" s="195"/>
    </row>
    <row r="489" spans="1:12" ht="12.65" customHeight="1">
      <c r="A489" s="196" t="s">
        <v>503</v>
      </c>
    </row>
    <row r="490" spans="1:12" ht="12.65" customHeight="1">
      <c r="A490" s="196" t="s">
        <v>504</v>
      </c>
    </row>
    <row r="492" spans="1:12" ht="12.65" customHeight="1">
      <c r="B492" s="256"/>
      <c r="C492" s="256"/>
      <c r="D492" s="256"/>
      <c r="E492" s="256"/>
      <c r="F492" s="256"/>
      <c r="G492" s="256"/>
      <c r="H492" s="256"/>
      <c r="K492" s="256"/>
      <c r="L492" s="256"/>
    </row>
    <row r="493" spans="1:12" ht="12.65" customHeight="1">
      <c r="A493" s="195" t="s">
        <v>1261</v>
      </c>
      <c r="B493" s="180" t="s">
        <v>1278</v>
      </c>
      <c r="C493" s="180" t="s">
        <v>1279</v>
      </c>
      <c r="D493" s="257" t="s">
        <v>1278</v>
      </c>
      <c r="E493" s="257" t="s">
        <v>1279</v>
      </c>
      <c r="F493" s="256" t="s">
        <v>1278</v>
      </c>
      <c r="G493" s="256" t="s">
        <v>1279</v>
      </c>
      <c r="H493" s="256"/>
      <c r="K493" s="256"/>
      <c r="L493" s="256"/>
    </row>
    <row r="494" spans="1:12" ht="12.65" customHeight="1">
      <c r="B494" s="180" t="s">
        <v>505</v>
      </c>
      <c r="C494" s="180" t="s">
        <v>505</v>
      </c>
      <c r="D494" s="180" t="s">
        <v>506</v>
      </c>
      <c r="E494" s="180" t="s">
        <v>506</v>
      </c>
      <c r="F494" s="256" t="s">
        <v>507</v>
      </c>
      <c r="G494" s="256" t="s">
        <v>507</v>
      </c>
      <c r="H494" s="256" t="s">
        <v>508</v>
      </c>
      <c r="K494" s="256"/>
      <c r="L494" s="256"/>
    </row>
    <row r="495" spans="1:12" ht="12.65" customHeight="1">
      <c r="B495" s="235" t="s">
        <v>303</v>
      </c>
      <c r="C495" s="235" t="s">
        <v>303</v>
      </c>
      <c r="D495" s="235" t="s">
        <v>509</v>
      </c>
      <c r="E495" s="179" t="s">
        <v>509</v>
      </c>
      <c r="F495" s="258" t="s">
        <v>510</v>
      </c>
      <c r="G495" s="259" t="s">
        <v>510</v>
      </c>
      <c r="H495" s="260" t="s">
        <v>511</v>
      </c>
      <c r="I495" s="262"/>
      <c r="K495" s="256"/>
      <c r="L495" s="256"/>
    </row>
    <row r="496" spans="1:12" ht="12.65" customHeight="1">
      <c r="A496" s="179" t="s">
        <v>512</v>
      </c>
      <c r="B496" s="235">
        <v>0</v>
      </c>
      <c r="C496" s="235">
        <v>0</v>
      </c>
      <c r="D496" s="235">
        <v>0</v>
      </c>
      <c r="E496" s="179">
        <v>0</v>
      </c>
      <c r="F496" s="258" t="s">
        <v>1280</v>
      </c>
      <c r="G496" s="258" t="s">
        <v>1280</v>
      </c>
      <c r="H496" s="260" t="s">
        <v>1280</v>
      </c>
      <c r="I496" s="262"/>
      <c r="K496" s="256"/>
      <c r="L496" s="256"/>
    </row>
    <row r="497" spans="1:12" ht="12.65" customHeight="1">
      <c r="A497" s="179" t="s">
        <v>513</v>
      </c>
      <c r="B497" s="235">
        <v>0</v>
      </c>
      <c r="C497" s="235">
        <v>0</v>
      </c>
      <c r="D497" s="235">
        <v>0</v>
      </c>
      <c r="E497" s="179">
        <v>0</v>
      </c>
      <c r="F497" s="258" t="s">
        <v>1280</v>
      </c>
      <c r="G497" s="258" t="s">
        <v>1280</v>
      </c>
      <c r="H497" s="260" t="s">
        <v>1280</v>
      </c>
      <c r="I497" s="262"/>
      <c r="K497" s="256"/>
      <c r="L497" s="256"/>
    </row>
    <row r="498" spans="1:12" ht="12.65" customHeight="1">
      <c r="A498" s="179" t="s">
        <v>514</v>
      </c>
      <c r="B498" s="235">
        <v>947060</v>
      </c>
      <c r="C498" s="235">
        <v>977011</v>
      </c>
      <c r="D498" s="235">
        <v>737</v>
      </c>
      <c r="E498" s="179">
        <v>659</v>
      </c>
      <c r="F498" s="258">
        <v>1285.0203527815468</v>
      </c>
      <c r="G498" s="258">
        <v>1482.5660091047041</v>
      </c>
      <c r="H498" s="260" t="s">
        <v>1280</v>
      </c>
      <c r="I498" s="262"/>
      <c r="K498" s="256"/>
      <c r="L498" s="256"/>
    </row>
    <row r="499" spans="1:12" ht="12.65" customHeight="1">
      <c r="A499" s="179" t="s">
        <v>515</v>
      </c>
      <c r="B499" s="235">
        <v>0</v>
      </c>
      <c r="C499" s="235">
        <v>0</v>
      </c>
      <c r="D499" s="235">
        <v>0</v>
      </c>
      <c r="E499" s="179">
        <v>0</v>
      </c>
      <c r="F499" s="258" t="s">
        <v>1280</v>
      </c>
      <c r="G499" s="258" t="s">
        <v>1280</v>
      </c>
      <c r="H499" s="260" t="s">
        <v>1280</v>
      </c>
      <c r="I499" s="262"/>
      <c r="K499" s="256"/>
      <c r="L499" s="256"/>
    </row>
    <row r="500" spans="1:12" ht="12.65" customHeight="1">
      <c r="A500" s="179" t="s">
        <v>516</v>
      </c>
      <c r="B500" s="235">
        <v>0</v>
      </c>
      <c r="C500" s="235">
        <v>0</v>
      </c>
      <c r="D500" s="235">
        <v>0</v>
      </c>
      <c r="E500" s="179">
        <v>0</v>
      </c>
      <c r="F500" s="258" t="s">
        <v>1280</v>
      </c>
      <c r="G500" s="258" t="s">
        <v>1280</v>
      </c>
      <c r="H500" s="260" t="s">
        <v>1280</v>
      </c>
      <c r="I500" s="262"/>
      <c r="K500" s="256"/>
      <c r="L500" s="256"/>
    </row>
    <row r="501" spans="1:12" ht="12.65" customHeight="1">
      <c r="A501" s="179" t="s">
        <v>517</v>
      </c>
      <c r="B501" s="235">
        <v>0</v>
      </c>
      <c r="C501" s="235">
        <v>0</v>
      </c>
      <c r="D501" s="235">
        <v>0</v>
      </c>
      <c r="E501" s="179">
        <v>0</v>
      </c>
      <c r="F501" s="258" t="s">
        <v>1280</v>
      </c>
      <c r="G501" s="258" t="s">
        <v>1280</v>
      </c>
      <c r="H501" s="260" t="s">
        <v>1280</v>
      </c>
      <c r="I501" s="262"/>
      <c r="K501" s="256"/>
      <c r="L501" s="256"/>
    </row>
    <row r="502" spans="1:12" ht="12.65" customHeight="1">
      <c r="A502" s="179" t="s">
        <v>518</v>
      </c>
      <c r="B502" s="235">
        <v>247066</v>
      </c>
      <c r="C502" s="235">
        <v>235232</v>
      </c>
      <c r="D502" s="235">
        <v>510</v>
      </c>
      <c r="E502" s="179">
        <v>438</v>
      </c>
      <c r="F502" s="258">
        <v>484.44313725490196</v>
      </c>
      <c r="G502" s="258">
        <v>537.05936073059365</v>
      </c>
      <c r="H502" s="260" t="s">
        <v>1280</v>
      </c>
      <c r="I502" s="262"/>
      <c r="K502" s="256"/>
      <c r="L502" s="256"/>
    </row>
    <row r="503" spans="1:12" ht="12.65" customHeight="1">
      <c r="A503" s="179" t="s">
        <v>519</v>
      </c>
      <c r="B503" s="235">
        <v>11164</v>
      </c>
      <c r="C503" s="235">
        <v>10914</v>
      </c>
      <c r="D503" s="235">
        <v>0</v>
      </c>
      <c r="E503" s="179">
        <v>133</v>
      </c>
      <c r="F503" s="258" t="s">
        <v>1280</v>
      </c>
      <c r="G503" s="258">
        <v>82.060150375939855</v>
      </c>
      <c r="H503" s="260" t="s">
        <v>1280</v>
      </c>
      <c r="I503" s="262"/>
      <c r="K503" s="256"/>
      <c r="L503" s="256"/>
    </row>
    <row r="504" spans="1:12" ht="12.65" customHeight="1">
      <c r="A504" s="179" t="s">
        <v>520</v>
      </c>
      <c r="B504" s="235">
        <v>0</v>
      </c>
      <c r="C504" s="235">
        <v>0</v>
      </c>
      <c r="D504" s="235">
        <v>0</v>
      </c>
      <c r="E504" s="179">
        <v>0</v>
      </c>
      <c r="F504" s="258" t="s">
        <v>1280</v>
      </c>
      <c r="G504" s="258" t="s">
        <v>1280</v>
      </c>
      <c r="H504" s="260" t="s">
        <v>1280</v>
      </c>
      <c r="I504" s="262"/>
      <c r="K504" s="256"/>
      <c r="L504" s="256"/>
    </row>
    <row r="505" spans="1:12" ht="12.65" customHeight="1">
      <c r="A505" s="179" t="s">
        <v>521</v>
      </c>
      <c r="B505" s="235">
        <v>2867447</v>
      </c>
      <c r="C505" s="235">
        <v>2751216</v>
      </c>
      <c r="D505" s="235">
        <v>4910</v>
      </c>
      <c r="E505" s="179">
        <v>3983</v>
      </c>
      <c r="F505" s="258">
        <v>584.00142566191448</v>
      </c>
      <c r="G505" s="258">
        <v>690.73964348481047</v>
      </c>
      <c r="H505" s="260" t="s">
        <v>1280</v>
      </c>
      <c r="I505" s="262"/>
      <c r="K505" s="256"/>
      <c r="L505" s="256"/>
    </row>
    <row r="506" spans="1:12" ht="12.65" customHeight="1">
      <c r="A506" s="179" t="s">
        <v>522</v>
      </c>
      <c r="B506" s="235">
        <v>0</v>
      </c>
      <c r="C506" s="235">
        <v>0</v>
      </c>
      <c r="D506" s="235">
        <v>0</v>
      </c>
      <c r="E506" s="179">
        <v>0</v>
      </c>
      <c r="F506" s="258" t="s">
        <v>1280</v>
      </c>
      <c r="G506" s="258" t="s">
        <v>1280</v>
      </c>
      <c r="H506" s="260" t="s">
        <v>1280</v>
      </c>
      <c r="I506" s="262"/>
      <c r="K506" s="256"/>
      <c r="L506" s="256"/>
    </row>
    <row r="507" spans="1:12" ht="12.65" customHeight="1">
      <c r="A507" s="179" t="s">
        <v>523</v>
      </c>
      <c r="B507" s="235">
        <v>0</v>
      </c>
      <c r="C507" s="235">
        <v>0</v>
      </c>
      <c r="D507" s="235">
        <v>0</v>
      </c>
      <c r="E507" s="179">
        <v>0</v>
      </c>
      <c r="F507" s="258" t="s">
        <v>1280</v>
      </c>
      <c r="G507" s="258" t="s">
        <v>1280</v>
      </c>
      <c r="H507" s="260" t="s">
        <v>1280</v>
      </c>
      <c r="I507" s="262"/>
      <c r="K507" s="256"/>
      <c r="L507" s="256"/>
    </row>
    <row r="508" spans="1:12" ht="12.65" customHeight="1">
      <c r="A508" s="179" t="s">
        <v>524</v>
      </c>
      <c r="B508" s="235">
        <v>678571</v>
      </c>
      <c r="C508" s="235">
        <v>596087</v>
      </c>
      <c r="D508" s="235">
        <v>0</v>
      </c>
      <c r="E508" s="179">
        <v>0</v>
      </c>
      <c r="F508" s="258" t="s">
        <v>1280</v>
      </c>
      <c r="G508" s="258" t="s">
        <v>1280</v>
      </c>
      <c r="H508" s="260" t="s">
        <v>1280</v>
      </c>
      <c r="I508" s="262"/>
      <c r="K508" s="256"/>
      <c r="L508" s="256"/>
    </row>
    <row r="509" spans="1:12" ht="12.65" customHeight="1">
      <c r="A509" s="179" t="s">
        <v>525</v>
      </c>
      <c r="B509" s="235">
        <v>970187</v>
      </c>
      <c r="C509" s="235">
        <v>956944</v>
      </c>
      <c r="D509" s="235">
        <v>51987</v>
      </c>
      <c r="E509" s="179">
        <v>0</v>
      </c>
      <c r="F509" s="258">
        <v>18.662107834650971</v>
      </c>
      <c r="G509" s="258" t="s">
        <v>1280</v>
      </c>
      <c r="H509" s="260" t="s">
        <v>1280</v>
      </c>
      <c r="I509" s="262"/>
      <c r="K509" s="256"/>
      <c r="L509" s="256"/>
    </row>
    <row r="510" spans="1:12" ht="12.65" customHeight="1">
      <c r="A510" s="179" t="s">
        <v>526</v>
      </c>
      <c r="B510" s="235">
        <v>267688.90000000002</v>
      </c>
      <c r="C510" s="235">
        <v>284125</v>
      </c>
      <c r="D510" s="235">
        <v>39961</v>
      </c>
      <c r="E510" s="179">
        <v>0</v>
      </c>
      <c r="F510" s="258">
        <v>6.6987537849403171</v>
      </c>
      <c r="G510" s="258" t="s">
        <v>1280</v>
      </c>
      <c r="H510" s="260" t="s">
        <v>1280</v>
      </c>
      <c r="I510" s="262"/>
      <c r="K510" s="256"/>
      <c r="L510" s="256"/>
    </row>
    <row r="511" spans="1:12" ht="12.65" customHeight="1">
      <c r="A511" s="179" t="s">
        <v>527</v>
      </c>
      <c r="B511" s="235">
        <v>661868</v>
      </c>
      <c r="C511" s="235">
        <v>602097</v>
      </c>
      <c r="D511" s="180">
        <v>46218</v>
      </c>
      <c r="E511" s="180">
        <v>0</v>
      </c>
      <c r="F511" s="258">
        <v>14.320567744168939</v>
      </c>
      <c r="G511" s="258" t="s">
        <v>1280</v>
      </c>
      <c r="H511" s="260" t="s">
        <v>1280</v>
      </c>
      <c r="I511" s="262"/>
      <c r="K511" s="256"/>
      <c r="L511" s="256"/>
    </row>
    <row r="512" spans="1:12" ht="12.65" customHeight="1">
      <c r="A512" s="179" t="s">
        <v>528</v>
      </c>
      <c r="B512" s="235">
        <v>942384</v>
      </c>
      <c r="C512" s="235">
        <v>980561</v>
      </c>
      <c r="D512" s="180" t="s">
        <v>529</v>
      </c>
      <c r="E512" s="180" t="s">
        <v>529</v>
      </c>
      <c r="F512" s="258" t="s">
        <v>1280</v>
      </c>
      <c r="G512" s="258" t="s">
        <v>1280</v>
      </c>
      <c r="H512" s="260" t="s">
        <v>1280</v>
      </c>
      <c r="I512" s="262"/>
      <c r="K512" s="256"/>
      <c r="L512" s="256"/>
    </row>
    <row r="513" spans="1:12" ht="12.65" customHeight="1">
      <c r="A513" s="179" t="s">
        <v>1246</v>
      </c>
      <c r="B513" s="235">
        <v>0</v>
      </c>
      <c r="C513" s="235">
        <v>0</v>
      </c>
      <c r="D513" s="235" t="s">
        <v>529</v>
      </c>
      <c r="E513" s="179" t="s">
        <v>529</v>
      </c>
      <c r="F513" s="258" t="s">
        <v>1280</v>
      </c>
      <c r="G513" s="258" t="s">
        <v>1280</v>
      </c>
      <c r="H513" s="260" t="s">
        <v>1280</v>
      </c>
      <c r="I513" s="262"/>
      <c r="K513" s="256"/>
      <c r="L513" s="256"/>
    </row>
    <row r="514" spans="1:12" ht="12.65" customHeight="1">
      <c r="A514" s="179" t="s">
        <v>530</v>
      </c>
      <c r="B514" s="235">
        <v>1346642</v>
      </c>
      <c r="C514" s="235">
        <v>1354606</v>
      </c>
      <c r="D514" s="235">
        <v>44695</v>
      </c>
      <c r="E514" s="179">
        <v>0</v>
      </c>
      <c r="F514" s="258">
        <v>30.129589439534623</v>
      </c>
      <c r="G514" s="258" t="s">
        <v>1280</v>
      </c>
      <c r="H514" s="260" t="s">
        <v>1280</v>
      </c>
      <c r="I514" s="262"/>
      <c r="K514" s="256"/>
      <c r="L514" s="256"/>
    </row>
    <row r="515" spans="1:12" ht="12.65" customHeight="1">
      <c r="A515" s="179" t="s">
        <v>531</v>
      </c>
      <c r="B515" s="235">
        <v>0</v>
      </c>
      <c r="C515" s="235">
        <v>0</v>
      </c>
      <c r="D515" s="235">
        <v>0</v>
      </c>
      <c r="E515" s="179">
        <v>0</v>
      </c>
      <c r="F515" s="258" t="s">
        <v>1280</v>
      </c>
      <c r="G515" s="258" t="s">
        <v>1280</v>
      </c>
      <c r="H515" s="260" t="s">
        <v>1280</v>
      </c>
      <c r="I515" s="262"/>
      <c r="K515" s="256"/>
      <c r="L515" s="256"/>
    </row>
    <row r="516" spans="1:12" ht="12.65" customHeight="1">
      <c r="A516" s="179" t="s">
        <v>532</v>
      </c>
      <c r="B516" s="235">
        <v>0</v>
      </c>
      <c r="C516" s="235">
        <v>0</v>
      </c>
      <c r="D516" s="235">
        <v>0</v>
      </c>
      <c r="E516" s="179">
        <v>0</v>
      </c>
      <c r="F516" s="258" t="s">
        <v>1280</v>
      </c>
      <c r="G516" s="258" t="s">
        <v>1280</v>
      </c>
      <c r="H516" s="260" t="s">
        <v>1280</v>
      </c>
      <c r="I516" s="262"/>
      <c r="K516" s="256"/>
      <c r="L516" s="256"/>
    </row>
    <row r="517" spans="1:12" ht="12.65" customHeight="1">
      <c r="A517" s="179" t="s">
        <v>533</v>
      </c>
      <c r="B517" s="235">
        <v>0</v>
      </c>
      <c r="C517" s="235">
        <v>0</v>
      </c>
      <c r="D517" s="235">
        <v>0</v>
      </c>
      <c r="E517" s="179">
        <v>0</v>
      </c>
      <c r="F517" s="258" t="s">
        <v>1280</v>
      </c>
      <c r="G517" s="258" t="s">
        <v>1280</v>
      </c>
      <c r="H517" s="260" t="s">
        <v>1280</v>
      </c>
      <c r="I517" s="262"/>
      <c r="K517" s="256"/>
      <c r="L517" s="256"/>
    </row>
    <row r="518" spans="1:12" ht="12.65" customHeight="1">
      <c r="A518" s="179" t="s">
        <v>534</v>
      </c>
      <c r="B518" s="235">
        <v>1505724</v>
      </c>
      <c r="C518" s="235">
        <v>1540815</v>
      </c>
      <c r="D518" s="235">
        <v>6865</v>
      </c>
      <c r="E518" s="179">
        <v>0</v>
      </c>
      <c r="F518" s="258">
        <v>219.33343044428258</v>
      </c>
      <c r="G518" s="258" t="s">
        <v>1280</v>
      </c>
      <c r="H518" s="260" t="s">
        <v>1280</v>
      </c>
      <c r="I518" s="262"/>
      <c r="K518" s="256"/>
      <c r="L518" s="256"/>
    </row>
    <row r="519" spans="1:12" ht="12.65" customHeight="1">
      <c r="A519" s="179" t="s">
        <v>535</v>
      </c>
      <c r="B519" s="235">
        <v>0</v>
      </c>
      <c r="C519" s="235">
        <v>0</v>
      </c>
      <c r="D519" s="235">
        <v>0</v>
      </c>
      <c r="E519" s="179">
        <v>0</v>
      </c>
      <c r="F519" s="258" t="s">
        <v>1280</v>
      </c>
      <c r="G519" s="258" t="s">
        <v>1280</v>
      </c>
      <c r="H519" s="260" t="s">
        <v>1280</v>
      </c>
      <c r="I519" s="262"/>
      <c r="K519" s="256"/>
      <c r="L519" s="256"/>
    </row>
    <row r="520" spans="1:12" ht="12.65" customHeight="1">
      <c r="A520" s="179" t="s">
        <v>536</v>
      </c>
      <c r="B520" s="235">
        <v>0</v>
      </c>
      <c r="C520" s="235">
        <v>0</v>
      </c>
      <c r="D520" s="180">
        <v>0</v>
      </c>
      <c r="E520" s="180">
        <v>0</v>
      </c>
      <c r="F520" s="258" t="s">
        <v>1280</v>
      </c>
      <c r="G520" s="258" t="s">
        <v>1280</v>
      </c>
      <c r="H520" s="260" t="s">
        <v>1280</v>
      </c>
      <c r="I520" s="262"/>
      <c r="K520" s="256"/>
      <c r="L520" s="256"/>
    </row>
    <row r="521" spans="1:12" ht="12.65" customHeight="1">
      <c r="A521" s="179" t="s">
        <v>537</v>
      </c>
      <c r="B521" s="235">
        <v>334871.34999999998</v>
      </c>
      <c r="C521" s="235">
        <v>130017</v>
      </c>
      <c r="D521" s="235" t="s">
        <v>529</v>
      </c>
      <c r="E521" s="179" t="s">
        <v>529</v>
      </c>
      <c r="F521" s="258" t="s">
        <v>1280</v>
      </c>
      <c r="G521" s="258" t="s">
        <v>1280</v>
      </c>
      <c r="H521" s="260" t="s">
        <v>1280</v>
      </c>
      <c r="I521" s="262"/>
      <c r="K521" s="256"/>
      <c r="L521" s="256"/>
    </row>
    <row r="522" spans="1:12" ht="12.65" customHeight="1">
      <c r="A522" s="179" t="s">
        <v>538</v>
      </c>
      <c r="B522" s="235">
        <v>161635</v>
      </c>
      <c r="C522" s="235">
        <v>109092</v>
      </c>
      <c r="D522" s="235">
        <v>1798</v>
      </c>
      <c r="E522" s="179">
        <v>0</v>
      </c>
      <c r="F522" s="258">
        <v>89.897107897664071</v>
      </c>
      <c r="G522" s="258" t="s">
        <v>1280</v>
      </c>
      <c r="H522" s="260" t="s">
        <v>1280</v>
      </c>
      <c r="I522" s="262"/>
      <c r="K522" s="256"/>
      <c r="L522" s="256"/>
    </row>
    <row r="523" spans="1:12" ht="12.65" customHeight="1">
      <c r="A523" s="179" t="s">
        <v>539</v>
      </c>
      <c r="B523" s="235">
        <v>0</v>
      </c>
      <c r="C523" s="235">
        <v>0</v>
      </c>
      <c r="D523" s="235">
        <v>0</v>
      </c>
      <c r="E523" s="179">
        <v>0</v>
      </c>
      <c r="F523" s="258" t="s">
        <v>1280</v>
      </c>
      <c r="G523" s="258" t="s">
        <v>1280</v>
      </c>
      <c r="H523" s="260" t="s">
        <v>1280</v>
      </c>
      <c r="I523" s="262"/>
      <c r="K523" s="256"/>
      <c r="L523" s="256"/>
    </row>
    <row r="524" spans="1:12" ht="12.65" customHeight="1">
      <c r="A524" s="179" t="s">
        <v>540</v>
      </c>
      <c r="B524" s="235">
        <v>539007</v>
      </c>
      <c r="C524" s="235">
        <v>466309</v>
      </c>
      <c r="D524" s="235">
        <v>19913</v>
      </c>
      <c r="E524" s="179">
        <v>0</v>
      </c>
      <c r="F524" s="258">
        <v>27.068096218550696</v>
      </c>
      <c r="G524" s="258" t="s">
        <v>1280</v>
      </c>
      <c r="H524" s="260" t="s">
        <v>1280</v>
      </c>
      <c r="I524" s="262"/>
      <c r="K524" s="256"/>
      <c r="L524" s="256"/>
    </row>
    <row r="525" spans="1:12" ht="12.65" customHeight="1">
      <c r="A525" s="179" t="s">
        <v>541</v>
      </c>
      <c r="B525" s="235">
        <v>0</v>
      </c>
      <c r="C525" s="235">
        <v>0</v>
      </c>
      <c r="D525" s="235">
        <v>0</v>
      </c>
      <c r="E525" s="179">
        <v>0</v>
      </c>
      <c r="F525" s="258" t="s">
        <v>1280</v>
      </c>
      <c r="G525" s="258" t="s">
        <v>1280</v>
      </c>
      <c r="H525" s="260" t="s">
        <v>1280</v>
      </c>
      <c r="I525" s="262"/>
      <c r="K525" s="256"/>
      <c r="L525" s="256"/>
    </row>
    <row r="526" spans="1:12" ht="12.65" customHeight="1">
      <c r="A526" s="179" t="s">
        <v>542</v>
      </c>
      <c r="B526" s="235">
        <v>2212083</v>
      </c>
      <c r="C526" s="235">
        <v>2411021</v>
      </c>
      <c r="D526" s="235">
        <v>5373</v>
      </c>
      <c r="E526" s="179">
        <v>0</v>
      </c>
      <c r="F526" s="258">
        <v>411.7035175879397</v>
      </c>
      <c r="G526" s="258" t="s">
        <v>1280</v>
      </c>
      <c r="H526" s="260" t="s">
        <v>1280</v>
      </c>
      <c r="I526" s="262"/>
      <c r="K526" s="256"/>
      <c r="L526" s="256"/>
    </row>
    <row r="527" spans="1:12" ht="12.65" customHeight="1">
      <c r="A527" s="179" t="s">
        <v>543</v>
      </c>
      <c r="B527" s="235">
        <v>1567507</v>
      </c>
      <c r="C527" s="235">
        <v>713577</v>
      </c>
      <c r="D527" s="235">
        <v>1359</v>
      </c>
      <c r="E527" s="179">
        <v>0</v>
      </c>
      <c r="F527" s="258">
        <v>1153.4267844002943</v>
      </c>
      <c r="G527" s="258" t="s">
        <v>1280</v>
      </c>
      <c r="H527" s="260" t="s">
        <v>1280</v>
      </c>
      <c r="I527" s="262"/>
      <c r="K527" s="256"/>
      <c r="L527" s="256"/>
    </row>
    <row r="528" spans="1:12" ht="12.65" customHeight="1">
      <c r="A528" s="179" t="s">
        <v>544</v>
      </c>
      <c r="B528" s="235">
        <v>0</v>
      </c>
      <c r="C528" s="235">
        <v>0</v>
      </c>
      <c r="D528" s="235">
        <v>0</v>
      </c>
      <c r="E528" s="179">
        <v>0</v>
      </c>
      <c r="F528" s="258" t="s">
        <v>1280</v>
      </c>
      <c r="G528" s="258" t="s">
        <v>1280</v>
      </c>
      <c r="H528" s="260" t="s">
        <v>1280</v>
      </c>
      <c r="I528" s="262"/>
      <c r="K528" s="256"/>
      <c r="L528" s="256"/>
    </row>
    <row r="529" spans="1:12" ht="12.65" customHeight="1">
      <c r="A529" s="179" t="s">
        <v>545</v>
      </c>
      <c r="B529" s="235">
        <v>5996879.6500000004</v>
      </c>
      <c r="C529" s="235">
        <v>5940211</v>
      </c>
      <c r="D529" s="235">
        <v>0</v>
      </c>
      <c r="E529" s="179">
        <v>0</v>
      </c>
      <c r="F529" s="258" t="s">
        <v>1280</v>
      </c>
      <c r="G529" s="258" t="s">
        <v>1280</v>
      </c>
      <c r="H529" s="260" t="s">
        <v>1280</v>
      </c>
      <c r="I529" s="262"/>
      <c r="K529" s="256"/>
      <c r="L529" s="256"/>
    </row>
    <row r="530" spans="1:12" ht="12.65" customHeight="1">
      <c r="A530" s="179" t="s">
        <v>546</v>
      </c>
      <c r="B530" s="235">
        <v>111605</v>
      </c>
      <c r="C530" s="235">
        <v>121994</v>
      </c>
      <c r="D530" s="235">
        <v>0</v>
      </c>
      <c r="E530" s="179">
        <v>0</v>
      </c>
      <c r="F530" s="258" t="s">
        <v>1280</v>
      </c>
      <c r="G530" s="258" t="s">
        <v>1280</v>
      </c>
      <c r="H530" s="260" t="s">
        <v>1280</v>
      </c>
      <c r="I530" s="262"/>
      <c r="K530" s="256"/>
      <c r="L530" s="256"/>
    </row>
    <row r="531" spans="1:12" ht="12.65" customHeight="1">
      <c r="A531" s="179" t="s">
        <v>547</v>
      </c>
      <c r="B531" s="235">
        <v>0</v>
      </c>
      <c r="C531" s="235">
        <v>0</v>
      </c>
      <c r="D531" s="235">
        <v>0</v>
      </c>
      <c r="E531" s="179">
        <v>0</v>
      </c>
      <c r="F531" s="258" t="s">
        <v>1280</v>
      </c>
      <c r="G531" s="258" t="s">
        <v>1280</v>
      </c>
      <c r="H531" s="260" t="s">
        <v>1280</v>
      </c>
      <c r="I531" s="262"/>
      <c r="K531" s="256"/>
      <c r="L531" s="256"/>
    </row>
    <row r="532" spans="1:12" ht="12.65" customHeight="1">
      <c r="A532" s="179" t="s">
        <v>548</v>
      </c>
      <c r="B532" s="235">
        <v>0</v>
      </c>
      <c r="C532" s="235">
        <v>0</v>
      </c>
      <c r="D532" s="235">
        <v>0</v>
      </c>
      <c r="E532" s="179">
        <v>0</v>
      </c>
      <c r="F532" s="258" t="s">
        <v>1280</v>
      </c>
      <c r="G532" s="258" t="s">
        <v>1280</v>
      </c>
      <c r="H532" s="260" t="s">
        <v>1280</v>
      </c>
      <c r="I532" s="262"/>
      <c r="K532" s="256"/>
      <c r="L532" s="256"/>
    </row>
    <row r="533" spans="1:12" ht="12.65" customHeight="1">
      <c r="A533" s="179" t="s">
        <v>1247</v>
      </c>
      <c r="B533" s="235">
        <v>0</v>
      </c>
      <c r="C533" s="235">
        <v>0</v>
      </c>
      <c r="D533" s="235">
        <v>0</v>
      </c>
      <c r="E533" s="179">
        <v>0</v>
      </c>
      <c r="F533" s="258" t="s">
        <v>1280</v>
      </c>
      <c r="G533" s="258" t="s">
        <v>1280</v>
      </c>
      <c r="H533" s="260" t="s">
        <v>1280</v>
      </c>
      <c r="I533" s="262"/>
      <c r="K533" s="256"/>
      <c r="L533" s="256"/>
    </row>
    <row r="534" spans="1:12" ht="12.65" customHeight="1">
      <c r="A534" s="179" t="s">
        <v>549</v>
      </c>
      <c r="B534" s="235">
        <v>0</v>
      </c>
      <c r="C534" s="235">
        <v>0</v>
      </c>
      <c r="D534" s="235">
        <v>0</v>
      </c>
      <c r="E534" s="179">
        <v>0</v>
      </c>
      <c r="F534" s="258" t="s">
        <v>1280</v>
      </c>
      <c r="G534" s="258" t="s">
        <v>1280</v>
      </c>
      <c r="H534" s="260" t="s">
        <v>1280</v>
      </c>
      <c r="I534" s="262"/>
      <c r="K534" s="256"/>
      <c r="L534" s="256"/>
    </row>
    <row r="535" spans="1:12" ht="12.65" customHeight="1">
      <c r="A535" s="179" t="s">
        <v>550</v>
      </c>
      <c r="B535" s="235">
        <v>0</v>
      </c>
      <c r="C535" s="235">
        <v>0</v>
      </c>
      <c r="D535" s="235">
        <v>0</v>
      </c>
      <c r="E535" s="179">
        <v>0</v>
      </c>
      <c r="F535" s="258" t="s">
        <v>1280</v>
      </c>
      <c r="G535" s="258" t="s">
        <v>1280</v>
      </c>
      <c r="H535" s="260" t="s">
        <v>1280</v>
      </c>
      <c r="I535" s="262"/>
      <c r="K535" s="256"/>
      <c r="L535" s="256"/>
    </row>
    <row r="536" spans="1:12" ht="12.65" customHeight="1">
      <c r="A536" s="179" t="s">
        <v>551</v>
      </c>
      <c r="B536" s="235">
        <v>0</v>
      </c>
      <c r="C536" s="235">
        <v>0</v>
      </c>
      <c r="D536" s="235">
        <v>0</v>
      </c>
      <c r="E536" s="179">
        <v>0</v>
      </c>
      <c r="F536" s="258" t="s">
        <v>1280</v>
      </c>
      <c r="G536" s="258" t="s">
        <v>1280</v>
      </c>
      <c r="H536" s="260" t="s">
        <v>1280</v>
      </c>
      <c r="I536" s="262"/>
      <c r="K536" s="256"/>
      <c r="L536" s="256"/>
    </row>
    <row r="537" spans="1:12" ht="12.65" customHeight="1">
      <c r="A537" s="179" t="s">
        <v>552</v>
      </c>
      <c r="B537" s="235">
        <v>1835</v>
      </c>
      <c r="C537" s="235">
        <v>-1784</v>
      </c>
      <c r="D537" s="235">
        <v>0</v>
      </c>
      <c r="E537" s="179">
        <v>0</v>
      </c>
      <c r="F537" s="258" t="s">
        <v>1280</v>
      </c>
      <c r="G537" s="258" t="s">
        <v>1280</v>
      </c>
      <c r="H537" s="260" t="s">
        <v>1280</v>
      </c>
      <c r="I537" s="262"/>
      <c r="K537" s="256"/>
      <c r="L537" s="256"/>
    </row>
    <row r="538" spans="1:12" ht="12.65" customHeight="1">
      <c r="A538" s="179" t="s">
        <v>553</v>
      </c>
      <c r="B538" s="235">
        <v>0</v>
      </c>
      <c r="C538" s="235">
        <v>0</v>
      </c>
      <c r="D538" s="235">
        <v>0</v>
      </c>
      <c r="E538" s="179">
        <v>0</v>
      </c>
      <c r="F538" s="258" t="s">
        <v>1280</v>
      </c>
      <c r="G538" s="258" t="s">
        <v>1280</v>
      </c>
      <c r="H538" s="260" t="s">
        <v>1280</v>
      </c>
      <c r="I538" s="262"/>
      <c r="K538" s="256"/>
      <c r="L538" s="256"/>
    </row>
    <row r="539" spans="1:12" ht="12.65" customHeight="1">
      <c r="A539" s="179" t="s">
        <v>554</v>
      </c>
      <c r="B539" s="235">
        <v>0</v>
      </c>
      <c r="C539" s="235">
        <v>0</v>
      </c>
      <c r="D539" s="235">
        <v>0</v>
      </c>
      <c r="E539" s="179">
        <v>0</v>
      </c>
      <c r="F539" s="258" t="s">
        <v>1280</v>
      </c>
      <c r="G539" s="258" t="s">
        <v>1280</v>
      </c>
      <c r="H539" s="260" t="s">
        <v>1280</v>
      </c>
      <c r="I539" s="262"/>
      <c r="K539" s="256"/>
      <c r="L539" s="256"/>
    </row>
    <row r="540" spans="1:12" ht="12.65" customHeight="1">
      <c r="A540" s="179" t="s">
        <v>555</v>
      </c>
      <c r="B540" s="235">
        <v>0</v>
      </c>
      <c r="C540" s="235">
        <v>0</v>
      </c>
      <c r="D540" s="180">
        <v>0</v>
      </c>
      <c r="E540" s="180">
        <v>0</v>
      </c>
      <c r="F540" s="258" t="s">
        <v>1280</v>
      </c>
      <c r="G540" s="258" t="s">
        <v>1280</v>
      </c>
      <c r="H540" s="260" t="s">
        <v>1280</v>
      </c>
      <c r="I540" s="262"/>
      <c r="K540" s="256"/>
      <c r="L540" s="256"/>
    </row>
    <row r="541" spans="1:12" ht="12.65" customHeight="1">
      <c r="A541" s="179" t="s">
        <v>556</v>
      </c>
      <c r="B541" s="235">
        <v>279</v>
      </c>
      <c r="C541" s="235">
        <v>1250</v>
      </c>
      <c r="D541" s="180" t="s">
        <v>529</v>
      </c>
      <c r="E541" s="180" t="s">
        <v>529</v>
      </c>
      <c r="F541" s="258"/>
      <c r="G541" s="258"/>
      <c r="H541" s="260"/>
      <c r="I541" s="262"/>
      <c r="K541" s="256"/>
      <c r="L541" s="256"/>
    </row>
    <row r="542" spans="1:12" ht="12.65" customHeight="1">
      <c r="A542" s="179" t="s">
        <v>1248</v>
      </c>
      <c r="B542" s="235">
        <v>0</v>
      </c>
      <c r="C542" s="235">
        <v>0</v>
      </c>
      <c r="D542" s="180" t="s">
        <v>529</v>
      </c>
      <c r="E542" s="180" t="s">
        <v>529</v>
      </c>
      <c r="F542" s="258"/>
      <c r="G542" s="258"/>
      <c r="H542" s="260"/>
      <c r="I542" s="262"/>
      <c r="K542" s="256"/>
      <c r="L542" s="256"/>
    </row>
    <row r="543" spans="1:12" ht="12.65" customHeight="1">
      <c r="A543" s="179" t="s">
        <v>557</v>
      </c>
      <c r="B543" s="235">
        <v>0</v>
      </c>
      <c r="C543" s="235">
        <v>0</v>
      </c>
      <c r="D543" s="235" t="s">
        <v>529</v>
      </c>
      <c r="E543" s="179" t="s">
        <v>529</v>
      </c>
      <c r="F543" s="258"/>
      <c r="G543" s="258"/>
      <c r="H543" s="260"/>
      <c r="I543" s="262"/>
      <c r="K543" s="256"/>
      <c r="L543" s="256"/>
    </row>
    <row r="544" spans="1:12" ht="12.65" customHeight="1">
      <c r="A544" s="179" t="s">
        <v>558</v>
      </c>
      <c r="B544" s="235">
        <v>561544</v>
      </c>
      <c r="C544" s="235">
        <v>539418</v>
      </c>
      <c r="D544" s="235">
        <v>18463</v>
      </c>
      <c r="E544" s="179">
        <v>15098</v>
      </c>
      <c r="F544" s="258">
        <v>30.41455884742458</v>
      </c>
      <c r="G544" s="258">
        <v>35.727778513710426</v>
      </c>
      <c r="H544" s="260" t="s">
        <v>1280</v>
      </c>
      <c r="I544" s="262"/>
      <c r="K544" s="256"/>
      <c r="L544" s="256"/>
    </row>
    <row r="545" spans="1:13" ht="12.65" customHeight="1">
      <c r="A545" s="179" t="s">
        <v>559</v>
      </c>
      <c r="B545" s="235">
        <v>5090</v>
      </c>
      <c r="C545" s="235">
        <v>8494</v>
      </c>
      <c r="D545" s="235">
        <v>0</v>
      </c>
      <c r="E545" s="179">
        <v>0</v>
      </c>
      <c r="F545" s="258" t="s">
        <v>1280</v>
      </c>
      <c r="G545" s="258" t="s">
        <v>1280</v>
      </c>
      <c r="H545" s="260" t="s">
        <v>1280</v>
      </c>
      <c r="I545" s="262"/>
      <c r="K545" s="256"/>
      <c r="L545" s="256"/>
    </row>
    <row r="546" spans="1:13" ht="12.65" customHeight="1">
      <c r="A546" s="179" t="s">
        <v>560</v>
      </c>
      <c r="B546" s="235">
        <v>125599</v>
      </c>
      <c r="C546" s="235">
        <v>119601</v>
      </c>
      <c r="D546" s="180">
        <v>0</v>
      </c>
      <c r="E546" s="180">
        <v>0</v>
      </c>
      <c r="F546" s="258" t="s">
        <v>1280</v>
      </c>
      <c r="G546" s="258" t="s">
        <v>1280</v>
      </c>
      <c r="H546" s="260" t="s">
        <v>1280</v>
      </c>
      <c r="I546" s="262"/>
      <c r="K546" s="256"/>
      <c r="L546" s="256"/>
    </row>
    <row r="547" spans="1:13" ht="12.65" customHeight="1">
      <c r="A547" s="179" t="s">
        <v>561</v>
      </c>
      <c r="B547" s="235">
        <v>79028</v>
      </c>
      <c r="C547" s="235">
        <v>79144</v>
      </c>
      <c r="D547" s="180" t="s">
        <v>529</v>
      </c>
      <c r="E547" s="180" t="s">
        <v>529</v>
      </c>
      <c r="F547" s="258"/>
      <c r="G547" s="258"/>
      <c r="H547" s="260"/>
      <c r="I547" s="262"/>
      <c r="K547" s="256"/>
      <c r="L547" s="256"/>
    </row>
    <row r="548" spans="1:13" ht="12.65" customHeight="1">
      <c r="A548" s="179" t="s">
        <v>562</v>
      </c>
      <c r="B548" s="235">
        <v>0</v>
      </c>
      <c r="C548" s="235">
        <v>0</v>
      </c>
      <c r="D548" s="180" t="s">
        <v>529</v>
      </c>
      <c r="E548" s="180" t="s">
        <v>529</v>
      </c>
      <c r="F548" s="258"/>
      <c r="G548" s="258"/>
      <c r="H548" s="260"/>
      <c r="I548" s="262"/>
      <c r="K548" s="256"/>
      <c r="L548" s="256"/>
    </row>
    <row r="549" spans="1:13" ht="12.65" customHeight="1">
      <c r="A549" s="179" t="s">
        <v>563</v>
      </c>
      <c r="B549" s="235">
        <v>0</v>
      </c>
      <c r="C549" s="235">
        <v>0</v>
      </c>
      <c r="D549" s="235" t="s">
        <v>529</v>
      </c>
      <c r="E549" s="179" t="s">
        <v>529</v>
      </c>
      <c r="F549" s="258"/>
      <c r="G549" s="258"/>
      <c r="H549" s="260"/>
      <c r="I549" s="262"/>
      <c r="K549" s="256"/>
      <c r="L549" s="256"/>
    </row>
    <row r="550" spans="1:13" ht="12.65" customHeight="1">
      <c r="A550" s="179" t="s">
        <v>564</v>
      </c>
      <c r="B550" s="235">
        <v>486566</v>
      </c>
      <c r="C550" s="235">
        <v>437501</v>
      </c>
      <c r="D550" s="180">
        <v>37424</v>
      </c>
      <c r="E550" s="180">
        <v>35649</v>
      </c>
      <c r="F550" s="258">
        <v>13.001442924326636</v>
      </c>
      <c r="G550" s="258">
        <v>12.272462060646863</v>
      </c>
      <c r="H550" s="260" t="s">
        <v>1280</v>
      </c>
      <c r="I550" s="262"/>
      <c r="J550" s="196"/>
      <c r="M550" s="260"/>
    </row>
    <row r="551" spans="1:13" ht="12.65" customHeight="1">
      <c r="A551" s="179" t="s">
        <v>565</v>
      </c>
      <c r="B551" s="235">
        <v>251961</v>
      </c>
      <c r="C551" s="235">
        <v>249466</v>
      </c>
      <c r="D551" s="180" t="s">
        <v>529</v>
      </c>
      <c r="E551" s="180" t="s">
        <v>529</v>
      </c>
      <c r="F551" s="258"/>
      <c r="G551" s="258"/>
      <c r="H551" s="260"/>
      <c r="J551" s="196"/>
      <c r="M551" s="260"/>
    </row>
    <row r="552" spans="1:13" ht="12.65" customHeight="1">
      <c r="A552" s="179" t="s">
        <v>566</v>
      </c>
      <c r="B552" s="235">
        <v>0</v>
      </c>
      <c r="C552" s="235">
        <v>0</v>
      </c>
      <c r="D552" s="180" t="s">
        <v>529</v>
      </c>
      <c r="E552" s="180" t="s">
        <v>529</v>
      </c>
      <c r="F552" s="258"/>
      <c r="G552" s="258"/>
      <c r="H552" s="260"/>
      <c r="J552" s="196"/>
      <c r="M552" s="260"/>
    </row>
    <row r="553" spans="1:13" ht="12.65" customHeight="1">
      <c r="A553" s="179" t="s">
        <v>567</v>
      </c>
      <c r="B553" s="235">
        <v>0</v>
      </c>
      <c r="C553" s="235">
        <v>0</v>
      </c>
      <c r="D553" s="180" t="s">
        <v>529</v>
      </c>
      <c r="E553" s="180" t="s">
        <v>529</v>
      </c>
      <c r="F553" s="258"/>
      <c r="G553" s="258"/>
      <c r="H553" s="260"/>
      <c r="J553" s="196"/>
      <c r="M553" s="260"/>
    </row>
    <row r="554" spans="1:13" ht="12.65" customHeight="1">
      <c r="A554" s="179" t="s">
        <v>568</v>
      </c>
      <c r="B554" s="235">
        <v>0</v>
      </c>
      <c r="C554" s="235">
        <v>0</v>
      </c>
      <c r="D554" s="180" t="s">
        <v>529</v>
      </c>
      <c r="E554" s="180" t="s">
        <v>529</v>
      </c>
      <c r="F554" s="258"/>
      <c r="G554" s="258"/>
      <c r="H554" s="260"/>
      <c r="J554" s="196"/>
      <c r="M554" s="260"/>
    </row>
    <row r="555" spans="1:13" ht="12.65" customHeight="1">
      <c r="A555" s="179" t="s">
        <v>569</v>
      </c>
      <c r="B555" s="235">
        <v>624281</v>
      </c>
      <c r="C555" s="235">
        <v>671519</v>
      </c>
      <c r="D555" s="180" t="s">
        <v>529</v>
      </c>
      <c r="E555" s="180" t="s">
        <v>529</v>
      </c>
      <c r="F555" s="258"/>
      <c r="G555" s="258"/>
      <c r="H555" s="260"/>
      <c r="J555" s="196"/>
      <c r="M555" s="260"/>
    </row>
    <row r="556" spans="1:13" ht="12.65" customHeight="1">
      <c r="A556" s="179" t="s">
        <v>570</v>
      </c>
      <c r="B556" s="235">
        <v>0</v>
      </c>
      <c r="C556" s="235">
        <v>0</v>
      </c>
      <c r="D556" s="180" t="s">
        <v>529</v>
      </c>
      <c r="E556" s="180" t="s">
        <v>529</v>
      </c>
      <c r="F556" s="258"/>
      <c r="G556" s="258"/>
      <c r="H556" s="260"/>
      <c r="J556" s="196"/>
      <c r="M556" s="260"/>
    </row>
    <row r="557" spans="1:13" ht="12.65" customHeight="1">
      <c r="A557" s="179" t="s">
        <v>571</v>
      </c>
      <c r="B557" s="235">
        <v>417490</v>
      </c>
      <c r="C557" s="235">
        <v>424996</v>
      </c>
      <c r="D557" s="180" t="s">
        <v>529</v>
      </c>
      <c r="E557" s="180" t="s">
        <v>529</v>
      </c>
      <c r="F557" s="258"/>
      <c r="G557" s="258"/>
      <c r="H557" s="260"/>
      <c r="J557" s="196"/>
      <c r="M557" s="260"/>
    </row>
    <row r="558" spans="1:13" ht="12.65" customHeight="1">
      <c r="A558" s="179" t="s">
        <v>572</v>
      </c>
      <c r="B558" s="235">
        <v>0</v>
      </c>
      <c r="C558" s="235">
        <v>0</v>
      </c>
      <c r="D558" s="180" t="s">
        <v>529</v>
      </c>
      <c r="E558" s="180" t="s">
        <v>529</v>
      </c>
      <c r="F558" s="258"/>
      <c r="G558" s="258"/>
      <c r="H558" s="260"/>
      <c r="J558" s="196"/>
      <c r="M558" s="260"/>
    </row>
    <row r="559" spans="1:13" ht="12.65" customHeight="1">
      <c r="A559" s="179" t="s">
        <v>573</v>
      </c>
      <c r="B559" s="235">
        <v>2624582.1</v>
      </c>
      <c r="C559" s="235">
        <v>3578637</v>
      </c>
      <c r="D559" s="180" t="s">
        <v>529</v>
      </c>
      <c r="E559" s="180" t="s">
        <v>529</v>
      </c>
      <c r="F559" s="258"/>
      <c r="G559" s="258"/>
      <c r="H559" s="260"/>
      <c r="J559" s="196"/>
      <c r="M559" s="260"/>
    </row>
    <row r="560" spans="1:13" ht="12.65" customHeight="1">
      <c r="A560" s="179" t="s">
        <v>574</v>
      </c>
      <c r="B560" s="235">
        <v>0</v>
      </c>
      <c r="C560" s="235">
        <v>0</v>
      </c>
      <c r="D560" s="180" t="s">
        <v>529</v>
      </c>
      <c r="E560" s="180" t="s">
        <v>529</v>
      </c>
      <c r="F560" s="258"/>
      <c r="G560" s="258"/>
      <c r="H560" s="260"/>
      <c r="J560" s="196"/>
      <c r="M560" s="260"/>
    </row>
    <row r="561" spans="1:13" ht="12.65" customHeight="1">
      <c r="A561" s="179" t="s">
        <v>575</v>
      </c>
      <c r="B561" s="235">
        <v>0</v>
      </c>
      <c r="C561" s="235">
        <v>0</v>
      </c>
      <c r="D561" s="180" t="s">
        <v>529</v>
      </c>
      <c r="E561" s="180" t="s">
        <v>529</v>
      </c>
      <c r="F561" s="258"/>
      <c r="G561" s="258"/>
      <c r="H561" s="260"/>
      <c r="J561" s="196"/>
      <c r="M561" s="260"/>
    </row>
    <row r="562" spans="1:13" ht="12.65" customHeight="1">
      <c r="A562" s="179" t="s">
        <v>576</v>
      </c>
      <c r="B562" s="235">
        <v>0</v>
      </c>
      <c r="C562" s="235">
        <v>0</v>
      </c>
      <c r="D562" s="180" t="s">
        <v>529</v>
      </c>
      <c r="E562" s="180" t="s">
        <v>529</v>
      </c>
      <c r="F562" s="258"/>
      <c r="G562" s="258"/>
      <c r="H562" s="260"/>
      <c r="J562" s="196"/>
      <c r="M562" s="260"/>
    </row>
    <row r="563" spans="1:13" ht="12.65" customHeight="1">
      <c r="A563" s="179" t="s">
        <v>577</v>
      </c>
      <c r="B563" s="235">
        <v>0</v>
      </c>
      <c r="C563" s="235">
        <v>0</v>
      </c>
      <c r="D563" s="180" t="s">
        <v>529</v>
      </c>
      <c r="E563" s="180" t="s">
        <v>529</v>
      </c>
      <c r="F563" s="258"/>
      <c r="G563" s="258"/>
      <c r="H563" s="260"/>
      <c r="J563" s="196"/>
      <c r="M563" s="260"/>
    </row>
    <row r="564" spans="1:13" ht="12.65" customHeight="1">
      <c r="A564" s="179" t="s">
        <v>1249</v>
      </c>
      <c r="B564" s="235">
        <v>0</v>
      </c>
      <c r="C564" s="235">
        <v>0</v>
      </c>
      <c r="D564" s="180" t="s">
        <v>529</v>
      </c>
      <c r="E564" s="180" t="s">
        <v>529</v>
      </c>
      <c r="F564" s="258"/>
      <c r="G564" s="258"/>
      <c r="H564" s="260"/>
      <c r="J564" s="196"/>
      <c r="M564" s="260"/>
    </row>
    <row r="565" spans="1:13" ht="12.65" customHeight="1">
      <c r="A565" s="179" t="s">
        <v>578</v>
      </c>
      <c r="B565" s="235">
        <v>0</v>
      </c>
      <c r="C565" s="235">
        <v>0</v>
      </c>
      <c r="D565" s="180" t="s">
        <v>529</v>
      </c>
      <c r="E565" s="180" t="s">
        <v>529</v>
      </c>
      <c r="F565" s="258"/>
      <c r="G565" s="258"/>
      <c r="H565" s="260"/>
      <c r="J565" s="196"/>
      <c r="M565" s="260"/>
    </row>
    <row r="566" spans="1:13" ht="12.65" customHeight="1">
      <c r="A566" s="179" t="s">
        <v>579</v>
      </c>
      <c r="B566" s="235">
        <v>0</v>
      </c>
      <c r="C566" s="235">
        <v>0</v>
      </c>
      <c r="D566" s="180" t="s">
        <v>529</v>
      </c>
      <c r="E566" s="180" t="s">
        <v>529</v>
      </c>
      <c r="F566" s="258"/>
      <c r="G566" s="258"/>
      <c r="H566" s="260"/>
      <c r="J566" s="196"/>
      <c r="M566" s="260"/>
    </row>
    <row r="567" spans="1:13" ht="12.65" customHeight="1">
      <c r="A567" s="179" t="s">
        <v>580</v>
      </c>
      <c r="B567" s="235">
        <v>338014</v>
      </c>
      <c r="C567" s="235">
        <v>499452</v>
      </c>
      <c r="D567" s="180" t="s">
        <v>529</v>
      </c>
      <c r="E567" s="180" t="s">
        <v>529</v>
      </c>
      <c r="F567" s="258"/>
      <c r="G567" s="258"/>
      <c r="H567" s="260"/>
      <c r="J567" s="196"/>
      <c r="M567" s="260"/>
    </row>
    <row r="568" spans="1:13" ht="12.65" customHeight="1">
      <c r="A568" s="179" t="s">
        <v>581</v>
      </c>
      <c r="B568" s="235">
        <v>0</v>
      </c>
      <c r="C568" s="235">
        <v>0</v>
      </c>
      <c r="D568" s="180" t="s">
        <v>529</v>
      </c>
      <c r="E568" s="180" t="s">
        <v>529</v>
      </c>
      <c r="F568" s="258"/>
      <c r="G568" s="258"/>
      <c r="H568" s="260"/>
      <c r="J568" s="196"/>
      <c r="M568" s="260"/>
    </row>
    <row r="569" spans="1:13" ht="12.65" customHeight="1">
      <c r="A569" s="179" t="s">
        <v>582</v>
      </c>
      <c r="B569" s="235">
        <v>262072</v>
      </c>
      <c r="C569" s="235">
        <v>211366</v>
      </c>
      <c r="D569" s="180" t="s">
        <v>529</v>
      </c>
      <c r="E569" s="180" t="s">
        <v>529</v>
      </c>
      <c r="F569" s="258"/>
      <c r="G569" s="258"/>
      <c r="H569" s="260"/>
      <c r="J569" s="196"/>
      <c r="M569" s="260"/>
    </row>
    <row r="570" spans="1:13" ht="12.65" customHeight="1">
      <c r="A570" s="179" t="s">
        <v>583</v>
      </c>
      <c r="B570" s="235">
        <v>176356</v>
      </c>
      <c r="C570" s="235">
        <v>178041</v>
      </c>
      <c r="D570" s="180" t="s">
        <v>529</v>
      </c>
      <c r="E570" s="180" t="s">
        <v>529</v>
      </c>
      <c r="F570" s="258"/>
      <c r="G570" s="258"/>
      <c r="H570" s="260"/>
      <c r="J570" s="196"/>
      <c r="M570" s="260"/>
    </row>
    <row r="571" spans="1:13" ht="12.65" customHeight="1">
      <c r="A571" s="179" t="s">
        <v>584</v>
      </c>
      <c r="B571" s="235">
        <v>0</v>
      </c>
      <c r="C571" s="235">
        <v>0</v>
      </c>
      <c r="D571" s="180" t="s">
        <v>529</v>
      </c>
      <c r="E571" s="180" t="s">
        <v>529</v>
      </c>
      <c r="F571" s="258"/>
      <c r="G571" s="258"/>
      <c r="H571" s="260"/>
      <c r="J571" s="196"/>
      <c r="M571" s="260"/>
    </row>
    <row r="572" spans="1:13" ht="12.65" customHeight="1">
      <c r="A572" s="179" t="s">
        <v>585</v>
      </c>
      <c r="B572" s="235">
        <v>0</v>
      </c>
      <c r="C572" s="235">
        <v>0</v>
      </c>
      <c r="D572" s="180" t="s">
        <v>529</v>
      </c>
      <c r="E572" s="180" t="s">
        <v>529</v>
      </c>
      <c r="F572" s="258"/>
      <c r="G572" s="258"/>
      <c r="H572" s="260"/>
      <c r="J572" s="196"/>
      <c r="M572" s="260"/>
    </row>
    <row r="573" spans="1:13" ht="12.65" customHeight="1">
      <c r="A573" s="179" t="s">
        <v>586</v>
      </c>
      <c r="B573" s="235">
        <v>133158.12</v>
      </c>
      <c r="C573" s="235">
        <v>118362</v>
      </c>
      <c r="D573" s="180" t="s">
        <v>529</v>
      </c>
      <c r="E573" s="180" t="s">
        <v>529</v>
      </c>
      <c r="F573" s="258"/>
      <c r="G573" s="258"/>
      <c r="H573" s="260"/>
      <c r="J573" s="196"/>
      <c r="M573" s="260"/>
    </row>
    <row r="574" spans="1:13" ht="12.65" customHeight="1">
      <c r="A574" s="179" t="s">
        <v>587</v>
      </c>
      <c r="B574" s="235">
        <v>0</v>
      </c>
      <c r="C574" s="235">
        <v>99909</v>
      </c>
      <c r="D574" s="180" t="s">
        <v>529</v>
      </c>
      <c r="E574" s="180" t="s">
        <v>529</v>
      </c>
      <c r="F574" s="258"/>
      <c r="G574" s="258"/>
      <c r="H574" s="260"/>
    </row>
    <row r="575" spans="1:13" ht="12.65" customHeight="1">
      <c r="A575" s="179" t="s">
        <v>588</v>
      </c>
      <c r="B575" s="179">
        <v>561124.04</v>
      </c>
      <c r="C575" s="179">
        <v>1243420</v>
      </c>
      <c r="D575" s="179" t="s">
        <v>529</v>
      </c>
      <c r="E575" s="179" t="s">
        <v>529</v>
      </c>
      <c r="M575" s="260"/>
    </row>
    <row r="576" spans="1:13" ht="12.65" customHeight="1">
      <c r="M576" s="260"/>
    </row>
    <row r="577" spans="13:13" ht="12.65" customHeight="1">
      <c r="M577" s="260"/>
    </row>
    <row r="611" spans="1:14" ht="12.65" customHeight="1">
      <c r="A611" s="193"/>
      <c r="C611" s="180"/>
      <c r="H611" s="194"/>
      <c r="L611" s="194"/>
    </row>
    <row r="612" spans="1:14" ht="12.65" customHeight="1">
      <c r="A612" s="193"/>
      <c r="C612" s="180" t="s">
        <v>589</v>
      </c>
      <c r="D612" s="180">
        <v>33595</v>
      </c>
      <c r="E612" s="195">
        <v>23239043.928560797</v>
      </c>
      <c r="F612" s="180">
        <v>2218357</v>
      </c>
      <c r="G612" s="180">
        <v>15098</v>
      </c>
      <c r="H612" s="180">
        <v>176.93646634615388</v>
      </c>
      <c r="I612" s="180">
        <v>12596.94</v>
      </c>
      <c r="J612" s="180">
        <v>84960.627500000002</v>
      </c>
      <c r="K612" s="180">
        <v>44518412.278100006</v>
      </c>
      <c r="L612" s="195">
        <v>151.74212980769229</v>
      </c>
    </row>
    <row r="613" spans="1:14" ht="12.65" customHeight="1">
      <c r="A613" s="193"/>
      <c r="B613" s="195"/>
      <c r="C613" s="179" t="s">
        <v>590</v>
      </c>
      <c r="D613" s="179" t="s">
        <v>591</v>
      </c>
      <c r="E613" s="179" t="s">
        <v>592</v>
      </c>
      <c r="F613" s="179" t="s">
        <v>593</v>
      </c>
      <c r="G613" s="179" t="s">
        <v>594</v>
      </c>
      <c r="H613" s="179" t="s">
        <v>595</v>
      </c>
      <c r="I613" s="179" t="s">
        <v>596</v>
      </c>
      <c r="J613" s="179" t="s">
        <v>597</v>
      </c>
      <c r="K613" s="179" t="s">
        <v>598</v>
      </c>
      <c r="L613" s="179" t="s">
        <v>599</v>
      </c>
      <c r="N613" s="196"/>
    </row>
    <row r="614" spans="1:14" ht="12.65" customHeight="1">
      <c r="A614" s="193">
        <v>8430</v>
      </c>
      <c r="B614" s="195" t="s">
        <v>140</v>
      </c>
      <c r="C614" s="179">
        <v>437501</v>
      </c>
      <c r="D614" s="261"/>
      <c r="N614" s="196" t="s">
        <v>600</v>
      </c>
    </row>
    <row r="615" spans="1:14" ht="12.65" customHeight="1">
      <c r="A615" s="193"/>
      <c r="B615" s="197" t="s">
        <v>601</v>
      </c>
      <c r="C615" s="179">
        <v>1243420</v>
      </c>
      <c r="D615" s="179">
        <v>1680921</v>
      </c>
      <c r="N615" s="196" t="s">
        <v>602</v>
      </c>
    </row>
    <row r="616" spans="1:14" ht="12.65" customHeight="1">
      <c r="A616" s="193">
        <v>8310</v>
      </c>
      <c r="B616" s="197" t="s">
        <v>603</v>
      </c>
      <c r="C616" s="179">
        <v>0</v>
      </c>
      <c r="D616" s="179">
        <v>0</v>
      </c>
      <c r="N616" s="196" t="s">
        <v>604</v>
      </c>
    </row>
    <row r="617" spans="1:14" ht="12.65" customHeight="1">
      <c r="A617" s="193">
        <v>8510</v>
      </c>
      <c r="B617" s="197" t="s">
        <v>145</v>
      </c>
      <c r="C617" s="179">
        <v>671519</v>
      </c>
      <c r="D617" s="179">
        <v>0</v>
      </c>
      <c r="N617" s="196" t="s">
        <v>605</v>
      </c>
    </row>
    <row r="618" spans="1:14" ht="12.65" customHeight="1">
      <c r="A618" s="193">
        <v>8470</v>
      </c>
      <c r="B618" s="197" t="s">
        <v>606</v>
      </c>
      <c r="C618" s="179">
        <v>0</v>
      </c>
      <c r="D618" s="179">
        <v>0</v>
      </c>
      <c r="N618" s="196" t="s">
        <v>607</v>
      </c>
    </row>
    <row r="619" spans="1:14" ht="12.65" customHeight="1">
      <c r="A619" s="193">
        <v>8610</v>
      </c>
      <c r="B619" s="197" t="s">
        <v>608</v>
      </c>
      <c r="C619" s="179">
        <v>3578637</v>
      </c>
      <c r="D619" s="179">
        <v>377613.06108051789</v>
      </c>
      <c r="N619" s="196" t="s">
        <v>609</v>
      </c>
    </row>
    <row r="620" spans="1:14" ht="12.65" customHeight="1">
      <c r="A620" s="193">
        <v>8790</v>
      </c>
      <c r="B620" s="197" t="s">
        <v>610</v>
      </c>
      <c r="C620" s="179">
        <v>99909</v>
      </c>
      <c r="D620" s="179">
        <v>555537.01035868435</v>
      </c>
      <c r="N620" s="196" t="s">
        <v>611</v>
      </c>
    </row>
    <row r="621" spans="1:14" ht="12.65" customHeight="1">
      <c r="A621" s="193">
        <v>8630</v>
      </c>
      <c r="B621" s="195" t="s">
        <v>612</v>
      </c>
      <c r="C621" s="179">
        <v>0</v>
      </c>
      <c r="D621" s="179">
        <v>0</v>
      </c>
      <c r="N621" s="196" t="s">
        <v>613</v>
      </c>
    </row>
    <row r="622" spans="1:14" ht="12.65" customHeight="1">
      <c r="A622" s="193">
        <v>8770</v>
      </c>
      <c r="B622" s="197" t="s">
        <v>614</v>
      </c>
      <c r="C622" s="179">
        <v>118362</v>
      </c>
      <c r="D622" s="179">
        <v>0</v>
      </c>
      <c r="N622" s="196" t="s">
        <v>615</v>
      </c>
    </row>
    <row r="623" spans="1:14" ht="12.65" customHeight="1">
      <c r="A623" s="193">
        <v>8640</v>
      </c>
      <c r="B623" s="197" t="s">
        <v>616</v>
      </c>
      <c r="C623" s="179">
        <v>0</v>
      </c>
      <c r="D623" s="179">
        <v>0</v>
      </c>
      <c r="E623" s="179">
        <v>5401577.0714392029</v>
      </c>
      <c r="N623" s="196" t="s">
        <v>617</v>
      </c>
    </row>
    <row r="624" spans="1:14" ht="12.65" customHeight="1">
      <c r="A624" s="193">
        <v>8420</v>
      </c>
      <c r="B624" s="197" t="s">
        <v>139</v>
      </c>
      <c r="C624" s="179">
        <v>0</v>
      </c>
      <c r="D624" s="179">
        <v>0</v>
      </c>
      <c r="E624" s="179">
        <v>0</v>
      </c>
      <c r="F624" s="179">
        <v>0</v>
      </c>
      <c r="N624" s="196" t="s">
        <v>618</v>
      </c>
    </row>
    <row r="625" spans="1:14" ht="12.65" customHeight="1">
      <c r="A625" s="193">
        <v>8320</v>
      </c>
      <c r="B625" s="197" t="s">
        <v>135</v>
      </c>
      <c r="C625" s="179">
        <v>539418</v>
      </c>
      <c r="D625" s="179">
        <v>55888.93457359726</v>
      </c>
      <c r="E625" s="179">
        <v>138370.42083773212</v>
      </c>
      <c r="F625" s="179">
        <v>0</v>
      </c>
      <c r="G625" s="179">
        <v>733677.35541132942</v>
      </c>
      <c r="N625" s="196" t="s">
        <v>619</v>
      </c>
    </row>
    <row r="626" spans="1:14" ht="12.65" customHeight="1">
      <c r="A626" s="193">
        <v>8650</v>
      </c>
      <c r="B626" s="195" t="s">
        <v>152</v>
      </c>
      <c r="C626" s="179">
        <v>0</v>
      </c>
      <c r="D626" s="179">
        <v>0</v>
      </c>
      <c r="E626" s="179">
        <v>0</v>
      </c>
      <c r="F626" s="179">
        <v>0</v>
      </c>
      <c r="G626" s="179">
        <v>0</v>
      </c>
      <c r="N626" s="196" t="s">
        <v>620</v>
      </c>
    </row>
    <row r="627" spans="1:14" ht="12.65" customHeight="1">
      <c r="A627" s="193">
        <v>8620</v>
      </c>
      <c r="B627" s="197" t="s">
        <v>621</v>
      </c>
      <c r="C627" s="179">
        <v>0</v>
      </c>
      <c r="D627" s="179">
        <v>0</v>
      </c>
      <c r="E627" s="179">
        <v>0</v>
      </c>
      <c r="F627" s="179">
        <v>0</v>
      </c>
      <c r="G627" s="179">
        <v>0</v>
      </c>
      <c r="N627" s="196" t="s">
        <v>622</v>
      </c>
    </row>
    <row r="628" spans="1:14" ht="12.65" customHeight="1">
      <c r="A628" s="193">
        <v>8330</v>
      </c>
      <c r="B628" s="197" t="s">
        <v>136</v>
      </c>
      <c r="C628" s="179">
        <v>8494</v>
      </c>
      <c r="D628" s="179">
        <v>47232.904420300634</v>
      </c>
      <c r="E628" s="179">
        <v>12952.906759173278</v>
      </c>
      <c r="F628" s="179">
        <v>0</v>
      </c>
      <c r="G628" s="179">
        <v>0</v>
      </c>
      <c r="H628" s="179">
        <v>68679.811179473909</v>
      </c>
      <c r="N628" s="196" t="s">
        <v>623</v>
      </c>
    </row>
    <row r="629" spans="1:14" ht="12.65" customHeight="1">
      <c r="A629" s="193">
        <v>8460</v>
      </c>
      <c r="B629" s="197" t="s">
        <v>141</v>
      </c>
      <c r="C629" s="179">
        <v>249466</v>
      </c>
      <c r="D629" s="179">
        <v>16361.398035421937</v>
      </c>
      <c r="E629" s="179">
        <v>61787.704459896973</v>
      </c>
      <c r="F629" s="179">
        <v>0</v>
      </c>
      <c r="G629" s="179">
        <v>0</v>
      </c>
      <c r="H629" s="179">
        <v>1971.7358753407557</v>
      </c>
      <c r="I629" s="179">
        <v>329586.83837065962</v>
      </c>
      <c r="N629" s="196" t="s">
        <v>624</v>
      </c>
    </row>
    <row r="630" spans="1:14" ht="12.65" customHeight="1">
      <c r="A630" s="193">
        <v>8350</v>
      </c>
      <c r="B630" s="197" t="s">
        <v>625</v>
      </c>
      <c r="C630" s="179">
        <v>119601</v>
      </c>
      <c r="D630" s="179">
        <v>5603.9039142729571</v>
      </c>
      <c r="E630" s="179">
        <v>29102.055157437324</v>
      </c>
      <c r="F630" s="179">
        <v>0</v>
      </c>
      <c r="G630" s="179">
        <v>0</v>
      </c>
      <c r="H630" s="179">
        <v>650.57626518661095</v>
      </c>
      <c r="I630" s="179">
        <v>2930.3724473970565</v>
      </c>
      <c r="J630" s="179">
        <v>157887.90778429399</v>
      </c>
      <c r="N630" s="196" t="s">
        <v>626</v>
      </c>
    </row>
    <row r="631" spans="1:14" ht="12.65" customHeight="1">
      <c r="A631" s="193">
        <v>8200</v>
      </c>
      <c r="B631" s="197" t="s">
        <v>627</v>
      </c>
      <c r="C631" s="179">
        <v>0</v>
      </c>
      <c r="D631" s="179">
        <v>0</v>
      </c>
      <c r="E631" s="179">
        <v>0</v>
      </c>
      <c r="F631" s="179">
        <v>0</v>
      </c>
      <c r="G631" s="179">
        <v>0</v>
      </c>
      <c r="H631" s="179">
        <v>0</v>
      </c>
      <c r="I631" s="179">
        <v>0</v>
      </c>
      <c r="J631" s="179">
        <v>0</v>
      </c>
      <c r="N631" s="196" t="s">
        <v>628</v>
      </c>
    </row>
    <row r="632" spans="1:14" ht="12.65" customHeight="1">
      <c r="A632" s="193">
        <v>8360</v>
      </c>
      <c r="B632" s="197" t="s">
        <v>629</v>
      </c>
      <c r="C632" s="179">
        <v>79144</v>
      </c>
      <c r="D632" s="179">
        <v>3602.5096591754723</v>
      </c>
      <c r="E632" s="179">
        <v>19233.220208655341</v>
      </c>
      <c r="F632" s="179">
        <v>0</v>
      </c>
      <c r="G632" s="179">
        <v>0</v>
      </c>
      <c r="H632" s="179">
        <v>304.85930110727259</v>
      </c>
      <c r="I632" s="179">
        <v>1883.8108590409649</v>
      </c>
      <c r="J632" s="179">
        <v>0</v>
      </c>
      <c r="N632" s="196" t="s">
        <v>630</v>
      </c>
    </row>
    <row r="633" spans="1:14" ht="12.65" customHeight="1">
      <c r="A633" s="193">
        <v>8370</v>
      </c>
      <c r="B633" s="197" t="s">
        <v>631</v>
      </c>
      <c r="C633" s="179">
        <v>0</v>
      </c>
      <c r="D633" s="179">
        <v>0</v>
      </c>
      <c r="E633" s="179">
        <v>0</v>
      </c>
      <c r="F633" s="179">
        <v>0</v>
      </c>
      <c r="G633" s="179">
        <v>0</v>
      </c>
      <c r="H633" s="179">
        <v>0</v>
      </c>
      <c r="I633" s="179">
        <v>0</v>
      </c>
      <c r="J633" s="179">
        <v>0</v>
      </c>
      <c r="N633" s="196" t="s">
        <v>632</v>
      </c>
    </row>
    <row r="634" spans="1:14" ht="12.65" customHeight="1">
      <c r="A634" s="193">
        <v>8490</v>
      </c>
      <c r="B634" s="197" t="s">
        <v>633</v>
      </c>
      <c r="C634" s="179">
        <v>0</v>
      </c>
      <c r="D634" s="179">
        <v>0</v>
      </c>
      <c r="E634" s="179">
        <v>0</v>
      </c>
      <c r="F634" s="179">
        <v>0</v>
      </c>
      <c r="G634" s="179">
        <v>0</v>
      </c>
      <c r="H634" s="179">
        <v>172.7129217166665</v>
      </c>
      <c r="I634" s="179">
        <v>0</v>
      </c>
      <c r="J634" s="179">
        <v>0</v>
      </c>
      <c r="N634" s="196" t="s">
        <v>634</v>
      </c>
    </row>
    <row r="635" spans="1:14" ht="12.65" customHeight="1">
      <c r="A635" s="193">
        <v>8530</v>
      </c>
      <c r="B635" s="197" t="s">
        <v>635</v>
      </c>
      <c r="C635" s="179">
        <v>0</v>
      </c>
      <c r="D635" s="179">
        <v>0</v>
      </c>
      <c r="E635" s="179">
        <v>0</v>
      </c>
      <c r="F635" s="179">
        <v>0</v>
      </c>
      <c r="G635" s="179">
        <v>0</v>
      </c>
      <c r="H635" s="179">
        <v>0</v>
      </c>
      <c r="I635" s="179">
        <v>0</v>
      </c>
      <c r="J635" s="179">
        <v>0</v>
      </c>
      <c r="N635" s="196" t="s">
        <v>636</v>
      </c>
    </row>
    <row r="636" spans="1:14" ht="12.65" customHeight="1">
      <c r="A636" s="193">
        <v>8480</v>
      </c>
      <c r="B636" s="197" t="s">
        <v>637</v>
      </c>
      <c r="C636" s="179">
        <v>0</v>
      </c>
      <c r="D636" s="179">
        <v>0</v>
      </c>
      <c r="E636" s="179">
        <v>0</v>
      </c>
      <c r="F636" s="179">
        <v>0</v>
      </c>
      <c r="G636" s="179">
        <v>0</v>
      </c>
      <c r="H636" s="179">
        <v>1166.191984737897</v>
      </c>
      <c r="I636" s="179">
        <v>0</v>
      </c>
      <c r="J636" s="179">
        <v>0</v>
      </c>
      <c r="N636" s="196" t="s">
        <v>638</v>
      </c>
    </row>
    <row r="637" spans="1:14" ht="12.65" customHeight="1">
      <c r="A637" s="193">
        <v>8560</v>
      </c>
      <c r="B637" s="197" t="s">
        <v>147</v>
      </c>
      <c r="C637" s="179">
        <v>424996</v>
      </c>
      <c r="D637" s="179">
        <v>0</v>
      </c>
      <c r="E637" s="179">
        <v>98784.1262364508</v>
      </c>
      <c r="F637" s="179">
        <v>0</v>
      </c>
      <c r="G637" s="179">
        <v>0</v>
      </c>
      <c r="H637" s="179">
        <v>3271.7500493417765</v>
      </c>
      <c r="I637" s="179">
        <v>0</v>
      </c>
      <c r="J637" s="179">
        <v>0</v>
      </c>
      <c r="N637" s="196" t="s">
        <v>639</v>
      </c>
    </row>
    <row r="638" spans="1:14" ht="12.65" customHeight="1">
      <c r="A638" s="193">
        <v>8590</v>
      </c>
      <c r="B638" s="197" t="s">
        <v>640</v>
      </c>
      <c r="C638" s="179">
        <v>0</v>
      </c>
      <c r="D638" s="179">
        <v>0</v>
      </c>
      <c r="E638" s="179">
        <v>0</v>
      </c>
      <c r="F638" s="179">
        <v>0</v>
      </c>
      <c r="G638" s="179">
        <v>0</v>
      </c>
      <c r="H638" s="179">
        <v>0</v>
      </c>
      <c r="I638" s="179">
        <v>0</v>
      </c>
      <c r="J638" s="179">
        <v>0</v>
      </c>
      <c r="N638" s="196" t="s">
        <v>641</v>
      </c>
    </row>
    <row r="639" spans="1:14" ht="12.65" customHeight="1">
      <c r="A639" s="193">
        <v>8660</v>
      </c>
      <c r="B639" s="197" t="s">
        <v>642</v>
      </c>
      <c r="C639" s="179">
        <v>0</v>
      </c>
      <c r="D639" s="179">
        <v>0</v>
      </c>
      <c r="E639" s="179">
        <v>0</v>
      </c>
      <c r="F639" s="179">
        <v>0</v>
      </c>
      <c r="G639" s="179">
        <v>0</v>
      </c>
      <c r="H639" s="179">
        <v>0</v>
      </c>
      <c r="I639" s="179">
        <v>0</v>
      </c>
      <c r="J639" s="179">
        <v>0</v>
      </c>
      <c r="N639" s="196" t="s">
        <v>643</v>
      </c>
    </row>
    <row r="640" spans="1:14" ht="12.65" customHeight="1">
      <c r="A640" s="193">
        <v>8670</v>
      </c>
      <c r="B640" s="197" t="s">
        <v>644</v>
      </c>
      <c r="C640" s="179">
        <v>0</v>
      </c>
      <c r="D640" s="179">
        <v>0</v>
      </c>
      <c r="E640" s="179">
        <v>0</v>
      </c>
      <c r="F640" s="179">
        <v>0</v>
      </c>
      <c r="G640" s="179">
        <v>0</v>
      </c>
      <c r="H640" s="179">
        <v>0</v>
      </c>
      <c r="I640" s="179">
        <v>0</v>
      </c>
      <c r="J640" s="179">
        <v>0</v>
      </c>
      <c r="N640" s="196" t="s">
        <v>645</v>
      </c>
    </row>
    <row r="641" spans="1:14" ht="12.65" customHeight="1">
      <c r="A641" s="193">
        <v>8680</v>
      </c>
      <c r="B641" s="197" t="s">
        <v>646</v>
      </c>
      <c r="C641" s="179">
        <v>0</v>
      </c>
      <c r="D641" s="179">
        <v>0</v>
      </c>
      <c r="E641" s="179">
        <v>0</v>
      </c>
      <c r="F641" s="179">
        <v>0</v>
      </c>
      <c r="G641" s="179">
        <v>0</v>
      </c>
      <c r="H641" s="179">
        <v>0</v>
      </c>
      <c r="I641" s="179">
        <v>0</v>
      </c>
      <c r="J641" s="179">
        <v>0</v>
      </c>
      <c r="N641" s="196" t="s">
        <v>647</v>
      </c>
    </row>
    <row r="642" spans="1:14" ht="12.65" customHeight="1">
      <c r="A642" s="193">
        <v>8690</v>
      </c>
      <c r="B642" s="197" t="s">
        <v>648</v>
      </c>
      <c r="C642" s="179">
        <v>499452</v>
      </c>
      <c r="D642" s="179">
        <v>46282.242149129335</v>
      </c>
      <c r="E642" s="179">
        <v>126847.97096446413</v>
      </c>
      <c r="F642" s="179">
        <v>0</v>
      </c>
      <c r="G642" s="179">
        <v>0</v>
      </c>
      <c r="H642" s="179">
        <v>0</v>
      </c>
      <c r="I642" s="179">
        <v>24201.736730734618</v>
      </c>
      <c r="J642" s="179">
        <v>0</v>
      </c>
      <c r="N642" s="196" t="s">
        <v>649</v>
      </c>
    </row>
    <row r="643" spans="1:14" ht="12.65" customHeight="1">
      <c r="A643" s="193">
        <v>8700</v>
      </c>
      <c r="B643" s="197" t="s">
        <v>650</v>
      </c>
      <c r="C643" s="179">
        <v>0</v>
      </c>
      <c r="D643" s="179">
        <v>0</v>
      </c>
      <c r="E643" s="179">
        <v>0</v>
      </c>
      <c r="F643" s="179">
        <v>0</v>
      </c>
      <c r="G643" s="179">
        <v>0</v>
      </c>
      <c r="H643" s="179">
        <v>0</v>
      </c>
      <c r="I643" s="179">
        <v>0</v>
      </c>
      <c r="J643" s="179">
        <v>0</v>
      </c>
      <c r="N643" s="196" t="s">
        <v>651</v>
      </c>
    </row>
    <row r="644" spans="1:14" ht="12.65" customHeight="1">
      <c r="A644" s="193">
        <v>8710</v>
      </c>
      <c r="B644" s="197" t="s">
        <v>652</v>
      </c>
      <c r="C644" s="179">
        <v>211366</v>
      </c>
      <c r="D644" s="179">
        <v>0</v>
      </c>
      <c r="E644" s="179">
        <v>49128.94621618477</v>
      </c>
      <c r="F644" s="179">
        <v>0</v>
      </c>
      <c r="G644" s="179">
        <v>0</v>
      </c>
      <c r="H644" s="179">
        <v>1975.8880768623071</v>
      </c>
      <c r="I644" s="179">
        <v>0</v>
      </c>
      <c r="J644" s="179">
        <v>0</v>
      </c>
      <c r="K644" s="179">
        <v>1591813.9653576016</v>
      </c>
      <c r="N644" s="196" t="s">
        <v>653</v>
      </c>
    </row>
    <row r="645" spans="1:14" ht="12.65" customHeight="1">
      <c r="A645" s="193">
        <v>8720</v>
      </c>
      <c r="B645" s="197" t="s">
        <v>654</v>
      </c>
      <c r="C645" s="179">
        <v>178041</v>
      </c>
      <c r="D645" s="179">
        <v>11157.772972168477</v>
      </c>
      <c r="E645" s="179">
        <v>43976.497362479386</v>
      </c>
      <c r="F645" s="179">
        <v>0</v>
      </c>
      <c r="G645" s="179">
        <v>0</v>
      </c>
      <c r="H645" s="179">
        <v>265.74089737929023</v>
      </c>
      <c r="I645" s="179">
        <v>5834.5808550852107</v>
      </c>
      <c r="J645" s="179">
        <v>0</v>
      </c>
      <c r="K645" s="179">
        <v>0</v>
      </c>
      <c r="N645" s="196" t="s">
        <v>655</v>
      </c>
    </row>
    <row r="646" spans="1:14" ht="12.65" customHeight="1">
      <c r="A646" s="193">
        <v>8730</v>
      </c>
      <c r="B646" s="197" t="s">
        <v>656</v>
      </c>
      <c r="C646" s="179">
        <v>0</v>
      </c>
      <c r="D646" s="179">
        <v>0</v>
      </c>
      <c r="E646" s="179">
        <v>0</v>
      </c>
      <c r="F646" s="179">
        <v>0</v>
      </c>
      <c r="G646" s="179">
        <v>0</v>
      </c>
      <c r="H646" s="179">
        <v>0</v>
      </c>
      <c r="I646" s="179">
        <v>0</v>
      </c>
      <c r="J646" s="179">
        <v>0</v>
      </c>
      <c r="K646" s="179">
        <v>0</v>
      </c>
      <c r="N646" s="196" t="s">
        <v>657</v>
      </c>
    </row>
    <row r="647" spans="1:14" ht="12.65" customHeight="1">
      <c r="A647" s="193">
        <v>8740</v>
      </c>
      <c r="B647" s="193" t="s">
        <v>658</v>
      </c>
      <c r="C647" s="179">
        <v>0</v>
      </c>
      <c r="D647" s="179">
        <v>0</v>
      </c>
      <c r="E647" s="179">
        <v>0</v>
      </c>
      <c r="F647" s="179">
        <v>0</v>
      </c>
      <c r="G647" s="179">
        <v>0</v>
      </c>
      <c r="H647" s="179">
        <v>0</v>
      </c>
      <c r="I647" s="179">
        <v>0</v>
      </c>
      <c r="J647" s="179">
        <v>0</v>
      </c>
      <c r="K647" s="179">
        <v>0</v>
      </c>
      <c r="L647" s="261">
        <v>239275.5920871124</v>
      </c>
      <c r="N647" s="179" t="s">
        <v>659</v>
      </c>
    </row>
    <row r="648" spans="1:14" ht="12.65" customHeight="1">
      <c r="C648" s="179">
        <v>8459326</v>
      </c>
    </row>
    <row r="665" spans="1:14" ht="12.65" customHeight="1">
      <c r="C665" s="180"/>
      <c r="M665" s="180"/>
    </row>
    <row r="666" spans="1:14" ht="12.65" customHeight="1">
      <c r="C666" s="180" t="s">
        <v>660</v>
      </c>
      <c r="D666" s="180"/>
      <c r="E666" s="195"/>
      <c r="F666" s="180"/>
      <c r="G666" s="180"/>
      <c r="H666" s="180"/>
      <c r="I666" s="180"/>
      <c r="J666" s="180"/>
      <c r="K666" s="180"/>
      <c r="L666" s="195"/>
      <c r="M666" s="180" t="s">
        <v>661</v>
      </c>
    </row>
    <row r="667" spans="1:14" ht="12.65" customHeight="1">
      <c r="A667" s="193"/>
      <c r="B667" s="195"/>
      <c r="C667" s="179" t="s">
        <v>590</v>
      </c>
      <c r="D667" s="179" t="s">
        <v>591</v>
      </c>
      <c r="E667" s="179" t="s">
        <v>592</v>
      </c>
      <c r="F667" s="179" t="s">
        <v>593</v>
      </c>
      <c r="G667" s="179" t="s">
        <v>594</v>
      </c>
      <c r="H667" s="179" t="s">
        <v>595</v>
      </c>
      <c r="I667" s="179" t="s">
        <v>596</v>
      </c>
      <c r="J667" s="179" t="s">
        <v>597</v>
      </c>
      <c r="K667" s="179" t="s">
        <v>598</v>
      </c>
      <c r="L667" s="179" t="s">
        <v>599</v>
      </c>
      <c r="M667" s="179" t="s">
        <v>662</v>
      </c>
      <c r="N667" s="195"/>
    </row>
    <row r="668" spans="1:14" ht="12.65" customHeight="1">
      <c r="A668" s="193">
        <v>6010</v>
      </c>
      <c r="B668" s="195" t="s">
        <v>283</v>
      </c>
      <c r="C668" s="179">
        <v>0</v>
      </c>
      <c r="D668" s="179">
        <v>0</v>
      </c>
      <c r="E668" s="179">
        <v>0</v>
      </c>
      <c r="F668" s="179">
        <v>0</v>
      </c>
      <c r="G668" s="179">
        <v>0</v>
      </c>
      <c r="H668" s="179">
        <v>0</v>
      </c>
      <c r="I668" s="179">
        <v>0</v>
      </c>
      <c r="J668" s="179">
        <v>0</v>
      </c>
      <c r="K668" s="179">
        <v>0</v>
      </c>
      <c r="L668" s="179">
        <v>0</v>
      </c>
      <c r="M668" s="179">
        <v>0</v>
      </c>
      <c r="N668" s="195" t="s">
        <v>663</v>
      </c>
    </row>
    <row r="669" spans="1:14" ht="12.65" customHeight="1">
      <c r="A669" s="193">
        <v>6030</v>
      </c>
      <c r="B669" s="195" t="s">
        <v>284</v>
      </c>
      <c r="C669" s="179">
        <v>0</v>
      </c>
      <c r="D669" s="179">
        <v>0</v>
      </c>
      <c r="E669" s="179">
        <v>0</v>
      </c>
      <c r="F669" s="179">
        <v>0</v>
      </c>
      <c r="G669" s="179">
        <v>0</v>
      </c>
      <c r="H669" s="179">
        <v>0</v>
      </c>
      <c r="I669" s="179">
        <v>0</v>
      </c>
      <c r="J669" s="179">
        <v>0</v>
      </c>
      <c r="K669" s="179">
        <v>0</v>
      </c>
      <c r="L669" s="179">
        <v>0</v>
      </c>
      <c r="M669" s="179">
        <v>0</v>
      </c>
      <c r="N669" s="195" t="s">
        <v>664</v>
      </c>
    </row>
    <row r="670" spans="1:14" ht="12.65" customHeight="1">
      <c r="A670" s="193">
        <v>6070</v>
      </c>
      <c r="B670" s="195" t="s">
        <v>665</v>
      </c>
      <c r="C670" s="179">
        <v>977011</v>
      </c>
      <c r="D670" s="179">
        <v>0</v>
      </c>
      <c r="E670" s="179">
        <v>227091.96782652315</v>
      </c>
      <c r="F670" s="179">
        <v>0</v>
      </c>
      <c r="G670" s="179">
        <v>95147.719028704669</v>
      </c>
      <c r="H670" s="179">
        <v>3625.422444920609</v>
      </c>
      <c r="I670" s="179">
        <v>244.3721308811474</v>
      </c>
      <c r="J670" s="179">
        <v>75422.417882058638</v>
      </c>
      <c r="K670" s="179">
        <v>165587.72367650591</v>
      </c>
      <c r="L670" s="179">
        <v>14727.841456594204</v>
      </c>
      <c r="M670" s="179">
        <v>581847</v>
      </c>
      <c r="N670" s="195" t="s">
        <v>666</v>
      </c>
    </row>
    <row r="671" spans="1:14" ht="12.65" customHeight="1">
      <c r="A671" s="193">
        <v>6100</v>
      </c>
      <c r="B671" s="195" t="s">
        <v>667</v>
      </c>
      <c r="C671" s="179">
        <v>0</v>
      </c>
      <c r="D671" s="179">
        <v>0</v>
      </c>
      <c r="E671" s="179">
        <v>0</v>
      </c>
      <c r="F671" s="179">
        <v>0</v>
      </c>
      <c r="G671" s="179">
        <v>0</v>
      </c>
      <c r="H671" s="179">
        <v>0</v>
      </c>
      <c r="I671" s="179">
        <v>0</v>
      </c>
      <c r="J671" s="179">
        <v>0</v>
      </c>
      <c r="K671" s="179">
        <v>0</v>
      </c>
      <c r="L671" s="179">
        <v>0</v>
      </c>
      <c r="M671" s="179">
        <v>0</v>
      </c>
      <c r="N671" s="195" t="s">
        <v>668</v>
      </c>
    </row>
    <row r="672" spans="1:14" ht="12.65" customHeight="1">
      <c r="A672" s="193">
        <v>6120</v>
      </c>
      <c r="B672" s="195" t="s">
        <v>669</v>
      </c>
      <c r="C672" s="179">
        <v>0</v>
      </c>
      <c r="D672" s="179">
        <v>0</v>
      </c>
      <c r="E672" s="179">
        <v>0</v>
      </c>
      <c r="F672" s="179">
        <v>0</v>
      </c>
      <c r="G672" s="179">
        <v>0</v>
      </c>
      <c r="H672" s="179">
        <v>0</v>
      </c>
      <c r="I672" s="179">
        <v>0</v>
      </c>
      <c r="J672" s="179">
        <v>0</v>
      </c>
      <c r="K672" s="179">
        <v>0</v>
      </c>
      <c r="L672" s="179">
        <v>0</v>
      </c>
      <c r="M672" s="179">
        <v>0</v>
      </c>
      <c r="N672" s="195" t="s">
        <v>670</v>
      </c>
    </row>
    <row r="673" spans="1:14" ht="12.65" customHeight="1">
      <c r="A673" s="193">
        <v>6140</v>
      </c>
      <c r="B673" s="195" t="s">
        <v>671</v>
      </c>
      <c r="C673" s="179">
        <v>0</v>
      </c>
      <c r="D673" s="179">
        <v>0</v>
      </c>
      <c r="E673" s="179">
        <v>0</v>
      </c>
      <c r="F673" s="179">
        <v>0</v>
      </c>
      <c r="G673" s="179">
        <v>0</v>
      </c>
      <c r="H673" s="179">
        <v>0</v>
      </c>
      <c r="I673" s="179">
        <v>0</v>
      </c>
      <c r="J673" s="179">
        <v>0</v>
      </c>
      <c r="K673" s="179">
        <v>0</v>
      </c>
      <c r="L673" s="179">
        <v>0</v>
      </c>
      <c r="M673" s="179">
        <v>0</v>
      </c>
      <c r="N673" s="195" t="s">
        <v>672</v>
      </c>
    </row>
    <row r="674" spans="1:14" ht="12.65" customHeight="1">
      <c r="A674" s="193">
        <v>6150</v>
      </c>
      <c r="B674" s="195" t="s">
        <v>673</v>
      </c>
      <c r="C674" s="179">
        <v>235232</v>
      </c>
      <c r="D674" s="179">
        <v>0</v>
      </c>
      <c r="E674" s="179">
        <v>54676.250089066241</v>
      </c>
      <c r="F674" s="179">
        <v>0</v>
      </c>
      <c r="G674" s="179">
        <v>63269.831550241812</v>
      </c>
      <c r="H674" s="179">
        <v>939.34928444409786</v>
      </c>
      <c r="I674" s="179">
        <v>63.316976095543538</v>
      </c>
      <c r="J674" s="179">
        <v>0</v>
      </c>
      <c r="K674" s="179">
        <v>23171.031229752007</v>
      </c>
      <c r="L674" s="179">
        <v>3815.9931825436802</v>
      </c>
      <c r="M674" s="179">
        <v>145936</v>
      </c>
      <c r="N674" s="195" t="s">
        <v>674</v>
      </c>
    </row>
    <row r="675" spans="1:14" ht="12.65" customHeight="1">
      <c r="A675" s="193">
        <v>6170</v>
      </c>
      <c r="B675" s="195" t="s">
        <v>99</v>
      </c>
      <c r="C675" s="179">
        <v>10914</v>
      </c>
      <c r="D675" s="179">
        <v>0</v>
      </c>
      <c r="E675" s="179">
        <v>2536.8002375189981</v>
      </c>
      <c r="F675" s="179" t="e">
        <v>#REF!</v>
      </c>
      <c r="G675" s="179">
        <v>0</v>
      </c>
      <c r="H675" s="179">
        <v>3.8816086134053633</v>
      </c>
      <c r="I675" s="179">
        <v>0.26164039708902292</v>
      </c>
      <c r="J675" s="179">
        <v>598.18001223151839</v>
      </c>
      <c r="K675" s="179">
        <v>7273.5477359405731</v>
      </c>
      <c r="L675" s="179">
        <v>15.768566870015208</v>
      </c>
      <c r="M675" s="179" t="e">
        <v>#REF!</v>
      </c>
      <c r="N675" s="195" t="s">
        <v>675</v>
      </c>
    </row>
    <row r="676" spans="1:14" ht="12.65" customHeight="1">
      <c r="A676" s="193">
        <v>6200</v>
      </c>
      <c r="B676" s="195" t="s">
        <v>288</v>
      </c>
      <c r="C676" s="179">
        <v>0</v>
      </c>
      <c r="D676" s="179">
        <v>0</v>
      </c>
      <c r="E676" s="179">
        <v>0</v>
      </c>
      <c r="F676" s="179">
        <v>0</v>
      </c>
      <c r="G676" s="179">
        <v>0</v>
      </c>
      <c r="H676" s="179">
        <v>0</v>
      </c>
      <c r="I676" s="179">
        <v>0</v>
      </c>
      <c r="J676" s="179">
        <v>0</v>
      </c>
      <c r="K676" s="179">
        <v>0</v>
      </c>
      <c r="L676" s="179">
        <v>0</v>
      </c>
      <c r="M676" s="179">
        <v>0</v>
      </c>
      <c r="N676" s="195" t="s">
        <v>676</v>
      </c>
    </row>
    <row r="677" spans="1:14" ht="12.65" customHeight="1">
      <c r="A677" s="193">
        <v>6210</v>
      </c>
      <c r="B677" s="195" t="s">
        <v>289</v>
      </c>
      <c r="C677" s="179">
        <v>2751216</v>
      </c>
      <c r="D677" s="179">
        <v>0</v>
      </c>
      <c r="E677" s="179">
        <v>639480.06251292536</v>
      </c>
      <c r="F677" s="179">
        <v>0</v>
      </c>
      <c r="G677" s="179">
        <v>575259.80483238294</v>
      </c>
      <c r="H677" s="179">
        <v>10934.491463962908</v>
      </c>
      <c r="I677" s="179">
        <v>737.04099859977748</v>
      </c>
      <c r="J677" s="179">
        <v>0</v>
      </c>
      <c r="K677" s="179">
        <v>150776.86870015037</v>
      </c>
      <c r="L677" s="179">
        <v>44420.052872832843</v>
      </c>
      <c r="M677" s="179">
        <v>1421608</v>
      </c>
      <c r="N677" s="195" t="s">
        <v>677</v>
      </c>
    </row>
    <row r="678" spans="1:14" ht="12.65" customHeight="1">
      <c r="A678" s="193">
        <v>6330</v>
      </c>
      <c r="B678" s="195" t="s">
        <v>678</v>
      </c>
      <c r="C678" s="179">
        <v>0</v>
      </c>
      <c r="D678" s="179">
        <v>0</v>
      </c>
      <c r="E678" s="179">
        <v>0</v>
      </c>
      <c r="F678" s="179">
        <v>0</v>
      </c>
      <c r="G678" s="179">
        <v>0</v>
      </c>
      <c r="H678" s="179">
        <v>0</v>
      </c>
      <c r="I678" s="179">
        <v>0</v>
      </c>
      <c r="J678" s="179">
        <v>0</v>
      </c>
      <c r="K678" s="179">
        <v>0</v>
      </c>
      <c r="L678" s="179">
        <v>0</v>
      </c>
      <c r="M678" s="179">
        <v>0</v>
      </c>
      <c r="N678" s="195" t="s">
        <v>679</v>
      </c>
    </row>
    <row r="679" spans="1:14" ht="12.65" customHeight="1">
      <c r="A679" s="193">
        <v>6400</v>
      </c>
      <c r="B679" s="195" t="s">
        <v>680</v>
      </c>
      <c r="C679" s="179">
        <v>0</v>
      </c>
      <c r="D679" s="179">
        <v>0</v>
      </c>
      <c r="E679" s="179">
        <v>0</v>
      </c>
      <c r="F679" s="179">
        <v>0</v>
      </c>
      <c r="G679" s="179">
        <v>0</v>
      </c>
      <c r="H679" s="179">
        <v>0</v>
      </c>
      <c r="I679" s="179">
        <v>0</v>
      </c>
      <c r="J679" s="179">
        <v>0</v>
      </c>
      <c r="K679" s="179">
        <v>0</v>
      </c>
      <c r="L679" s="179">
        <v>0</v>
      </c>
      <c r="M679" s="179">
        <v>0</v>
      </c>
      <c r="N679" s="195" t="s">
        <v>681</v>
      </c>
    </row>
    <row r="680" spans="1:14" ht="12.65" customHeight="1">
      <c r="A680" s="193">
        <v>7010</v>
      </c>
      <c r="B680" s="195" t="s">
        <v>682</v>
      </c>
      <c r="C680" s="179">
        <v>596087</v>
      </c>
      <c r="D680" s="179">
        <v>39727.675963685069</v>
      </c>
      <c r="E680" s="179">
        <v>147785.8549571872</v>
      </c>
      <c r="F680" s="179">
        <v>0</v>
      </c>
      <c r="G680" s="179">
        <v>0</v>
      </c>
      <c r="H680" s="179">
        <v>1442.7995200767352</v>
      </c>
      <c r="I680" s="179">
        <v>20774.247528868418</v>
      </c>
      <c r="J680" s="179">
        <v>3439.686062536502</v>
      </c>
      <c r="K680" s="179">
        <v>22240.740469618951</v>
      </c>
      <c r="L680" s="179">
        <v>5861.1990487099465</v>
      </c>
      <c r="M680" s="179">
        <v>241272</v>
      </c>
      <c r="N680" s="195" t="s">
        <v>683</v>
      </c>
    </row>
    <row r="681" spans="1:14" ht="12.65" customHeight="1">
      <c r="A681" s="193">
        <v>7020</v>
      </c>
      <c r="B681" s="195" t="s">
        <v>684</v>
      </c>
      <c r="C681" s="179">
        <v>956944</v>
      </c>
      <c r="D681" s="179">
        <v>45381.614734335461</v>
      </c>
      <c r="E681" s="179">
        <v>232975.98108204489</v>
      </c>
      <c r="F681" s="179">
        <v>0</v>
      </c>
      <c r="G681" s="179">
        <v>0</v>
      </c>
      <c r="H681" s="179">
        <v>2565.4950944486454</v>
      </c>
      <c r="I681" s="179">
        <v>23730.784015974379</v>
      </c>
      <c r="J681" s="179">
        <v>23817.668420599795</v>
      </c>
      <c r="K681" s="179">
        <v>158777.0139268834</v>
      </c>
      <c r="L681" s="179">
        <v>10422.014422525384</v>
      </c>
      <c r="M681" s="179">
        <v>497671</v>
      </c>
      <c r="N681" s="195" t="s">
        <v>685</v>
      </c>
    </row>
    <row r="682" spans="1:14" ht="12.65" customHeight="1">
      <c r="A682" s="193">
        <v>7030</v>
      </c>
      <c r="B682" s="195" t="s">
        <v>686</v>
      </c>
      <c r="C682" s="179">
        <v>284125</v>
      </c>
      <c r="D682" s="179">
        <v>23966.696204792377</v>
      </c>
      <c r="E682" s="179">
        <v>71611.424602340863</v>
      </c>
      <c r="F682" s="179">
        <v>0</v>
      </c>
      <c r="G682" s="179">
        <v>0</v>
      </c>
      <c r="H682" s="179">
        <v>893.07229867716228</v>
      </c>
      <c r="I682" s="179">
        <v>12532.575020564198</v>
      </c>
      <c r="J682" s="179">
        <v>0</v>
      </c>
      <c r="K682" s="179">
        <v>22466.044528408325</v>
      </c>
      <c r="L682" s="179">
        <v>3627.9985088693361</v>
      </c>
      <c r="M682" s="179">
        <v>135098</v>
      </c>
      <c r="N682" s="195" t="s">
        <v>687</v>
      </c>
    </row>
    <row r="683" spans="1:14" ht="12.65" customHeight="1">
      <c r="A683" s="193">
        <v>7040</v>
      </c>
      <c r="B683" s="195" t="s">
        <v>107</v>
      </c>
      <c r="C683" s="179">
        <v>602097</v>
      </c>
      <c r="D683" s="179">
        <v>3002.091382646227</v>
      </c>
      <c r="E683" s="179">
        <v>140646.46497544684</v>
      </c>
      <c r="F683" s="179">
        <v>0</v>
      </c>
      <c r="G683" s="179">
        <v>0</v>
      </c>
      <c r="H683" s="179">
        <v>408.17540575340769</v>
      </c>
      <c r="I683" s="179">
        <v>1569.8423825341374</v>
      </c>
      <c r="J683" s="179">
        <v>0</v>
      </c>
      <c r="K683" s="179">
        <v>49213.406094033155</v>
      </c>
      <c r="L683" s="179">
        <v>1658.1633599250367</v>
      </c>
      <c r="M683" s="179">
        <v>196498</v>
      </c>
      <c r="N683" s="195" t="s">
        <v>688</v>
      </c>
    </row>
    <row r="684" spans="1:14" ht="12.65" customHeight="1">
      <c r="A684" s="193">
        <v>7050</v>
      </c>
      <c r="B684" s="195" t="s">
        <v>689</v>
      </c>
      <c r="C684" s="179">
        <v>980561</v>
      </c>
      <c r="D684" s="179">
        <v>87761.138086024701</v>
      </c>
      <c r="E684" s="179">
        <v>248315.91109065706</v>
      </c>
      <c r="F684" s="179">
        <v>0</v>
      </c>
      <c r="G684" s="179">
        <v>0</v>
      </c>
      <c r="H684" s="179">
        <v>0</v>
      </c>
      <c r="I684" s="179">
        <v>45891.72564941462</v>
      </c>
      <c r="J684" s="179">
        <v>0</v>
      </c>
      <c r="K684" s="179">
        <v>102615.03446493564</v>
      </c>
      <c r="L684" s="179">
        <v>0</v>
      </c>
      <c r="M684" s="179">
        <v>484584</v>
      </c>
      <c r="N684" s="195" t="s">
        <v>690</v>
      </c>
    </row>
    <row r="685" spans="1:14" ht="12.65" customHeight="1">
      <c r="A685" s="193">
        <v>7060</v>
      </c>
      <c r="B685" s="195" t="s">
        <v>691</v>
      </c>
      <c r="C685" s="179">
        <v>0</v>
      </c>
      <c r="D685" s="179">
        <v>0</v>
      </c>
      <c r="E685" s="179">
        <v>0</v>
      </c>
      <c r="F685" s="179">
        <v>0</v>
      </c>
      <c r="G685" s="179">
        <v>0</v>
      </c>
      <c r="H685" s="179">
        <v>0</v>
      </c>
      <c r="I685" s="179">
        <v>0</v>
      </c>
      <c r="J685" s="179">
        <v>0</v>
      </c>
      <c r="K685" s="179">
        <v>0</v>
      </c>
      <c r="L685" s="179">
        <v>0</v>
      </c>
      <c r="M685" s="179">
        <v>0</v>
      </c>
      <c r="N685" s="195" t="s">
        <v>692</v>
      </c>
    </row>
    <row r="686" spans="1:14" ht="12.65" customHeight="1">
      <c r="A686" s="193">
        <v>7070</v>
      </c>
      <c r="B686" s="195" t="s">
        <v>109</v>
      </c>
      <c r="C686" s="179">
        <v>1354606</v>
      </c>
      <c r="D686" s="179">
        <v>36475.410299151656</v>
      </c>
      <c r="E686" s="179">
        <v>323336.59996840305</v>
      </c>
      <c r="F686" s="179">
        <v>0</v>
      </c>
      <c r="G686" s="179">
        <v>0</v>
      </c>
      <c r="H686" s="179">
        <v>3535.906578589922</v>
      </c>
      <c r="I686" s="179">
        <v>19073.584947789768</v>
      </c>
      <c r="J686" s="179">
        <v>445.98916114588155</v>
      </c>
      <c r="K686" s="179">
        <v>129213.20248683967</v>
      </c>
      <c r="L686" s="179">
        <v>14364.194045238008</v>
      </c>
      <c r="M686" s="179">
        <v>526445</v>
      </c>
      <c r="N686" s="195" t="s">
        <v>693</v>
      </c>
    </row>
    <row r="687" spans="1:14" ht="12.65" customHeight="1">
      <c r="A687" s="193">
        <v>7110</v>
      </c>
      <c r="B687" s="195" t="s">
        <v>694</v>
      </c>
      <c r="C687" s="179">
        <v>0</v>
      </c>
      <c r="D687" s="179">
        <v>0</v>
      </c>
      <c r="E687" s="179">
        <v>0</v>
      </c>
      <c r="F687" s="179">
        <v>0</v>
      </c>
      <c r="G687" s="179">
        <v>0</v>
      </c>
      <c r="H687" s="179">
        <v>0</v>
      </c>
      <c r="I687" s="179">
        <v>0</v>
      </c>
      <c r="J687" s="179">
        <v>0</v>
      </c>
      <c r="K687" s="179">
        <v>0</v>
      </c>
      <c r="L687" s="179">
        <v>0</v>
      </c>
      <c r="M687" s="179">
        <v>0</v>
      </c>
      <c r="N687" s="195" t="s">
        <v>695</v>
      </c>
    </row>
    <row r="688" spans="1:14" ht="12.65" customHeight="1">
      <c r="A688" s="193">
        <v>7120</v>
      </c>
      <c r="B688" s="195" t="s">
        <v>696</v>
      </c>
      <c r="C688" s="179">
        <v>0</v>
      </c>
      <c r="D688" s="179">
        <v>0</v>
      </c>
      <c r="E688" s="179">
        <v>0</v>
      </c>
      <c r="F688" s="179">
        <v>0</v>
      </c>
      <c r="G688" s="179">
        <v>0</v>
      </c>
      <c r="H688" s="179">
        <v>0</v>
      </c>
      <c r="I688" s="179">
        <v>0</v>
      </c>
      <c r="J688" s="179">
        <v>0</v>
      </c>
      <c r="K688" s="179">
        <v>0</v>
      </c>
      <c r="L688" s="179">
        <v>0</v>
      </c>
      <c r="M688" s="179">
        <v>0</v>
      </c>
      <c r="N688" s="195" t="s">
        <v>697</v>
      </c>
    </row>
    <row r="689" spans="1:14" ht="12.65" customHeight="1">
      <c r="A689" s="193">
        <v>7130</v>
      </c>
      <c r="B689" s="195" t="s">
        <v>698</v>
      </c>
      <c r="C689" s="179">
        <v>0</v>
      </c>
      <c r="D689" s="179">
        <v>0</v>
      </c>
      <c r="E689" s="179">
        <v>0</v>
      </c>
      <c r="F689" s="179">
        <v>0</v>
      </c>
      <c r="G689" s="179">
        <v>0</v>
      </c>
      <c r="H689" s="179">
        <v>0</v>
      </c>
      <c r="I689" s="179">
        <v>0</v>
      </c>
      <c r="J689" s="179">
        <v>0</v>
      </c>
      <c r="K689" s="179">
        <v>0</v>
      </c>
      <c r="L689" s="179">
        <v>0</v>
      </c>
      <c r="M689" s="179">
        <v>0</v>
      </c>
      <c r="N689" s="195" t="s">
        <v>699</v>
      </c>
    </row>
    <row r="690" spans="1:14" ht="12.65" customHeight="1">
      <c r="A690" s="193">
        <v>7140</v>
      </c>
      <c r="B690" s="195" t="s">
        <v>1250</v>
      </c>
      <c r="C690" s="179">
        <v>1540815</v>
      </c>
      <c r="D690" s="179">
        <v>70449.077779431464</v>
      </c>
      <c r="E690" s="179">
        <v>374514.85204477649</v>
      </c>
      <c r="F690" s="179">
        <v>0</v>
      </c>
      <c r="G690" s="179">
        <v>0</v>
      </c>
      <c r="H690" s="179">
        <v>2993.3827270209963</v>
      </c>
      <c r="I690" s="179">
        <v>36838.967910134423</v>
      </c>
      <c r="J690" s="179">
        <v>23015.865430844569</v>
      </c>
      <c r="K690" s="179">
        <v>185155.01317488783</v>
      </c>
      <c r="L690" s="179">
        <v>12160.2563266081</v>
      </c>
      <c r="M690" s="179">
        <v>705127</v>
      </c>
      <c r="N690" s="195" t="s">
        <v>700</v>
      </c>
    </row>
    <row r="691" spans="1:14" ht="12.65" customHeight="1">
      <c r="A691" s="193">
        <v>7150</v>
      </c>
      <c r="B691" s="195" t="s">
        <v>701</v>
      </c>
      <c r="C691" s="179">
        <v>0</v>
      </c>
      <c r="D691" s="179">
        <v>0</v>
      </c>
      <c r="E691" s="179">
        <v>0</v>
      </c>
      <c r="F691" s="179">
        <v>0</v>
      </c>
      <c r="G691" s="179">
        <v>0</v>
      </c>
      <c r="H691" s="179">
        <v>0</v>
      </c>
      <c r="I691" s="179">
        <v>0</v>
      </c>
      <c r="J691" s="179">
        <v>0</v>
      </c>
      <c r="K691" s="179">
        <v>0</v>
      </c>
      <c r="L691" s="179">
        <v>0</v>
      </c>
      <c r="M691" s="179">
        <v>0</v>
      </c>
      <c r="N691" s="195" t="s">
        <v>702</v>
      </c>
    </row>
    <row r="692" spans="1:14" ht="12.65" customHeight="1">
      <c r="A692" s="193">
        <v>7160</v>
      </c>
      <c r="B692" s="195" t="s">
        <v>703</v>
      </c>
      <c r="C692" s="179">
        <v>0</v>
      </c>
      <c r="D692" s="179">
        <v>0</v>
      </c>
      <c r="E692" s="179">
        <v>0</v>
      </c>
      <c r="F692" s="179">
        <v>0</v>
      </c>
      <c r="G692" s="179">
        <v>0</v>
      </c>
      <c r="H692" s="179">
        <v>0</v>
      </c>
      <c r="I692" s="179">
        <v>0</v>
      </c>
      <c r="J692" s="179">
        <v>0</v>
      </c>
      <c r="K692" s="179">
        <v>0</v>
      </c>
      <c r="L692" s="179">
        <v>0</v>
      </c>
      <c r="M692" s="179">
        <v>0</v>
      </c>
      <c r="N692" s="195" t="s">
        <v>704</v>
      </c>
    </row>
    <row r="693" spans="1:14" ht="12.65" customHeight="1">
      <c r="A693" s="193">
        <v>7170</v>
      </c>
      <c r="B693" s="195" t="s">
        <v>115</v>
      </c>
      <c r="C693" s="179">
        <v>130017</v>
      </c>
      <c r="D693" s="179">
        <v>20314.151689239468</v>
      </c>
      <c r="E693" s="179">
        <v>34942.285258545649</v>
      </c>
      <c r="F693" s="179">
        <v>0</v>
      </c>
      <c r="G693" s="179">
        <v>0</v>
      </c>
      <c r="H693" s="179">
        <v>779.49419125933662</v>
      </c>
      <c r="I693" s="179">
        <v>10622.60012181433</v>
      </c>
      <c r="J693" s="179">
        <v>0</v>
      </c>
      <c r="K693" s="179">
        <v>108332.74273629043</v>
      </c>
      <c r="L693" s="179">
        <v>3166.6011450025735</v>
      </c>
      <c r="M693" s="179">
        <v>178158</v>
      </c>
      <c r="N693" s="195" t="s">
        <v>705</v>
      </c>
    </row>
    <row r="694" spans="1:14" ht="12.65" customHeight="1">
      <c r="A694" s="193">
        <v>7180</v>
      </c>
      <c r="B694" s="195" t="s">
        <v>706</v>
      </c>
      <c r="C694" s="179">
        <v>109092</v>
      </c>
      <c r="D694" s="179">
        <v>7154.9844619735077</v>
      </c>
      <c r="E694" s="179">
        <v>27019.917334982743</v>
      </c>
      <c r="F694" s="179">
        <v>0</v>
      </c>
      <c r="G694" s="179">
        <v>0</v>
      </c>
      <c r="H694" s="179">
        <v>256.96995483938389</v>
      </c>
      <c r="I694" s="179">
        <v>3741.4576783730276</v>
      </c>
      <c r="J694" s="179">
        <v>0</v>
      </c>
      <c r="K694" s="179">
        <v>25337.526182278052</v>
      </c>
      <c r="L694" s="179">
        <v>1043.9094509620645</v>
      </c>
      <c r="M694" s="179">
        <v>64555</v>
      </c>
      <c r="N694" s="195" t="s">
        <v>707</v>
      </c>
    </row>
    <row r="695" spans="1:14" ht="12.65" customHeight="1">
      <c r="A695" s="193">
        <v>7190</v>
      </c>
      <c r="B695" s="195" t="s">
        <v>117</v>
      </c>
      <c r="C695" s="179">
        <v>0</v>
      </c>
      <c r="D695" s="179">
        <v>0</v>
      </c>
      <c r="E695" s="179">
        <v>0</v>
      </c>
      <c r="F695" s="179">
        <v>0</v>
      </c>
      <c r="G695" s="179">
        <v>0</v>
      </c>
      <c r="H695" s="179">
        <v>0</v>
      </c>
      <c r="I695" s="179">
        <v>0</v>
      </c>
      <c r="J695" s="179">
        <v>0</v>
      </c>
      <c r="K695" s="179">
        <v>0</v>
      </c>
      <c r="L695" s="179">
        <v>0</v>
      </c>
      <c r="M695" s="179">
        <v>0</v>
      </c>
      <c r="N695" s="195" t="s">
        <v>708</v>
      </c>
    </row>
    <row r="696" spans="1:14" ht="12.65" customHeight="1">
      <c r="A696" s="193">
        <v>7200</v>
      </c>
      <c r="B696" s="195" t="s">
        <v>709</v>
      </c>
      <c r="C696" s="179">
        <v>466309</v>
      </c>
      <c r="D696" s="179">
        <v>54688.098020538768</v>
      </c>
      <c r="E696" s="179">
        <v>121098.18233509359</v>
      </c>
      <c r="F696" s="179">
        <v>0</v>
      </c>
      <c r="G696" s="179">
        <v>0</v>
      </c>
      <c r="H696" s="179">
        <v>1701.6934838009367</v>
      </c>
      <c r="I696" s="179">
        <v>28597.295401830204</v>
      </c>
      <c r="J696" s="179">
        <v>0</v>
      </c>
      <c r="K696" s="179">
        <v>37435.261068997796</v>
      </c>
      <c r="L696" s="179">
        <v>6912.924553731139</v>
      </c>
      <c r="M696" s="179">
        <v>250433</v>
      </c>
      <c r="N696" s="195" t="s">
        <v>710</v>
      </c>
    </row>
    <row r="697" spans="1:14" ht="12.65" customHeight="1">
      <c r="A697" s="193">
        <v>7220</v>
      </c>
      <c r="B697" s="195" t="s">
        <v>711</v>
      </c>
      <c r="C697" s="179">
        <v>0</v>
      </c>
      <c r="D697" s="179">
        <v>0</v>
      </c>
      <c r="E697" s="179">
        <v>0</v>
      </c>
      <c r="F697" s="179">
        <v>0</v>
      </c>
      <c r="G697" s="179">
        <v>0</v>
      </c>
      <c r="H697" s="179">
        <v>0</v>
      </c>
      <c r="I697" s="179">
        <v>0</v>
      </c>
      <c r="J697" s="179">
        <v>0</v>
      </c>
      <c r="K697" s="179">
        <v>0</v>
      </c>
      <c r="L697" s="179">
        <v>0</v>
      </c>
      <c r="M697" s="179">
        <v>0</v>
      </c>
      <c r="N697" s="195" t="s">
        <v>712</v>
      </c>
    </row>
    <row r="698" spans="1:14" ht="12.65" customHeight="1">
      <c r="A698" s="193">
        <v>7230</v>
      </c>
      <c r="B698" s="195" t="s">
        <v>713</v>
      </c>
      <c r="C698" s="179">
        <v>2411021</v>
      </c>
      <c r="D698" s="179">
        <v>71299.670337847885</v>
      </c>
      <c r="E698" s="179">
        <v>576979.2620589491</v>
      </c>
      <c r="F698" s="179">
        <v>0</v>
      </c>
      <c r="G698" s="179">
        <v>0</v>
      </c>
      <c r="H698" s="179">
        <v>4481.6997065638707</v>
      </c>
      <c r="I698" s="179">
        <v>37283.756585185765</v>
      </c>
      <c r="J698" s="179">
        <v>21722.949933055603</v>
      </c>
      <c r="K698" s="179">
        <v>290335.559008907</v>
      </c>
      <c r="L698" s="179">
        <v>18206.364564994266</v>
      </c>
      <c r="M698" s="179">
        <v>1020309</v>
      </c>
      <c r="N698" s="195" t="s">
        <v>714</v>
      </c>
    </row>
    <row r="699" spans="1:14" ht="12.65" customHeight="1">
      <c r="A699" s="193">
        <v>7240</v>
      </c>
      <c r="B699" s="195" t="s">
        <v>119</v>
      </c>
      <c r="C699" s="179">
        <v>713577</v>
      </c>
      <c r="D699" s="179">
        <v>69848.659502902214</v>
      </c>
      <c r="E699" s="179">
        <v>182095.87677345061</v>
      </c>
      <c r="F699" s="179">
        <v>0</v>
      </c>
      <c r="G699" s="179">
        <v>0</v>
      </c>
      <c r="H699" s="179">
        <v>9027.2947964519662</v>
      </c>
      <c r="I699" s="179">
        <v>36524.9994336276</v>
      </c>
      <c r="J699" s="179">
        <v>9425.1508818214734</v>
      </c>
      <c r="K699" s="179">
        <v>73874.814143621392</v>
      </c>
      <c r="L699" s="179">
        <v>36672.296418960868</v>
      </c>
      <c r="M699" s="179">
        <v>417469</v>
      </c>
      <c r="N699" s="195" t="s">
        <v>715</v>
      </c>
    </row>
    <row r="700" spans="1:14" ht="12.65" customHeight="1">
      <c r="A700" s="193">
        <v>7250</v>
      </c>
      <c r="B700" s="195" t="s">
        <v>716</v>
      </c>
      <c r="C700" s="179">
        <v>0</v>
      </c>
      <c r="D700" s="179">
        <v>0</v>
      </c>
      <c r="E700" s="179">
        <v>0</v>
      </c>
      <c r="F700" s="179">
        <v>0</v>
      </c>
      <c r="G700" s="179">
        <v>0</v>
      </c>
      <c r="H700" s="179">
        <v>0</v>
      </c>
      <c r="I700" s="179">
        <v>0</v>
      </c>
      <c r="J700" s="179">
        <v>0</v>
      </c>
      <c r="K700" s="179">
        <v>0</v>
      </c>
      <c r="L700" s="179">
        <v>0</v>
      </c>
      <c r="M700" s="179">
        <v>0</v>
      </c>
      <c r="N700" s="195" t="s">
        <v>717</v>
      </c>
    </row>
    <row r="701" spans="1:14" ht="12.65" customHeight="1">
      <c r="A701" s="193">
        <v>7260</v>
      </c>
      <c r="B701" s="195" t="s">
        <v>121</v>
      </c>
      <c r="C701" s="179">
        <v>5940211</v>
      </c>
      <c r="D701" s="179">
        <v>31571.994374162819</v>
      </c>
      <c r="E701" s="179">
        <v>1388053.9232673894</v>
      </c>
      <c r="F701" s="179">
        <v>0</v>
      </c>
      <c r="G701" s="179">
        <v>0</v>
      </c>
      <c r="H701" s="179">
        <v>14874.443640680534</v>
      </c>
      <c r="I701" s="179">
        <v>16509.509056317343</v>
      </c>
      <c r="J701" s="179">
        <v>0</v>
      </c>
      <c r="K701" s="179">
        <v>17919.47005137214</v>
      </c>
      <c r="L701" s="179">
        <v>60425.633432571209</v>
      </c>
      <c r="M701" s="179">
        <v>1529355</v>
      </c>
      <c r="N701" s="195" t="s">
        <v>718</v>
      </c>
    </row>
    <row r="702" spans="1:14" ht="12.65" customHeight="1">
      <c r="A702" s="193">
        <v>7310</v>
      </c>
      <c r="B702" s="195" t="s">
        <v>719</v>
      </c>
      <c r="C702" s="179">
        <v>121994</v>
      </c>
      <c r="D702" s="179">
        <v>0</v>
      </c>
      <c r="E702" s="179">
        <v>28355.727338821023</v>
      </c>
      <c r="F702" s="179">
        <v>0</v>
      </c>
      <c r="G702" s="179">
        <v>0</v>
      </c>
      <c r="H702" s="179">
        <v>436.78360769740016</v>
      </c>
      <c r="I702" s="179">
        <v>0</v>
      </c>
      <c r="J702" s="179">
        <v>0</v>
      </c>
      <c r="K702" s="179">
        <v>12456.5529915518</v>
      </c>
      <c r="L702" s="179">
        <v>1774.3807301737547</v>
      </c>
      <c r="M702" s="179">
        <v>43023</v>
      </c>
      <c r="N702" s="195" t="s">
        <v>720</v>
      </c>
    </row>
    <row r="703" spans="1:14" ht="12.65" customHeight="1">
      <c r="A703" s="193">
        <v>7320</v>
      </c>
      <c r="B703" s="195" t="s">
        <v>721</v>
      </c>
      <c r="C703" s="179">
        <v>0</v>
      </c>
      <c r="D703" s="179">
        <v>0</v>
      </c>
      <c r="E703" s="179">
        <v>0</v>
      </c>
      <c r="F703" s="179">
        <v>0</v>
      </c>
      <c r="G703" s="179">
        <v>0</v>
      </c>
      <c r="H703" s="179">
        <v>0</v>
      </c>
      <c r="I703" s="179">
        <v>0</v>
      </c>
      <c r="J703" s="179">
        <v>0</v>
      </c>
      <c r="K703" s="179">
        <v>0</v>
      </c>
      <c r="L703" s="179">
        <v>0</v>
      </c>
      <c r="M703" s="179">
        <v>0</v>
      </c>
      <c r="N703" s="195" t="s">
        <v>722</v>
      </c>
    </row>
    <row r="704" spans="1:14" ht="12.65" customHeight="1">
      <c r="A704" s="193">
        <v>7330</v>
      </c>
      <c r="B704" s="195" t="s">
        <v>723</v>
      </c>
      <c r="C704" s="179">
        <v>0</v>
      </c>
      <c r="D704" s="179">
        <v>0</v>
      </c>
      <c r="E704" s="179">
        <v>0</v>
      </c>
      <c r="F704" s="179">
        <v>0</v>
      </c>
      <c r="G704" s="179">
        <v>0</v>
      </c>
      <c r="H704" s="179">
        <v>0</v>
      </c>
      <c r="I704" s="179">
        <v>0</v>
      </c>
      <c r="J704" s="179">
        <v>0</v>
      </c>
      <c r="K704" s="179">
        <v>0</v>
      </c>
      <c r="L704" s="179">
        <v>0</v>
      </c>
      <c r="M704" s="179">
        <v>0</v>
      </c>
      <c r="N704" s="195" t="s">
        <v>724</v>
      </c>
    </row>
    <row r="705" spans="1:82" ht="12.65" customHeight="1">
      <c r="A705" s="193">
        <v>7340</v>
      </c>
      <c r="B705" s="195" t="s">
        <v>725</v>
      </c>
      <c r="C705" s="179">
        <v>0</v>
      </c>
      <c r="D705" s="179">
        <v>0</v>
      </c>
      <c r="E705" s="179">
        <v>0</v>
      </c>
      <c r="F705" s="179">
        <v>0</v>
      </c>
      <c r="G705" s="179">
        <v>0</v>
      </c>
      <c r="H705" s="179">
        <v>0</v>
      </c>
      <c r="I705" s="179">
        <v>0</v>
      </c>
      <c r="J705" s="179">
        <v>0</v>
      </c>
      <c r="K705" s="179">
        <v>0</v>
      </c>
      <c r="L705" s="179">
        <v>0</v>
      </c>
      <c r="M705" s="179">
        <v>0</v>
      </c>
      <c r="N705" s="195" t="s">
        <v>726</v>
      </c>
    </row>
    <row r="706" spans="1:82" ht="12.65" customHeight="1">
      <c r="A706" s="193">
        <v>7350</v>
      </c>
      <c r="B706" s="195" t="s">
        <v>727</v>
      </c>
      <c r="C706" s="179">
        <v>0</v>
      </c>
      <c r="D706" s="179">
        <v>0</v>
      </c>
      <c r="E706" s="179">
        <v>0</v>
      </c>
      <c r="F706" s="179">
        <v>0</v>
      </c>
      <c r="G706" s="179">
        <v>0</v>
      </c>
      <c r="H706" s="179">
        <v>0</v>
      </c>
      <c r="I706" s="179">
        <v>0</v>
      </c>
      <c r="J706" s="179">
        <v>0</v>
      </c>
      <c r="K706" s="179">
        <v>9632.4126866270399</v>
      </c>
      <c r="L706" s="179">
        <v>0</v>
      </c>
      <c r="M706" s="179">
        <v>9632</v>
      </c>
      <c r="N706" s="195" t="s">
        <v>728</v>
      </c>
    </row>
    <row r="707" spans="1:82" ht="12.65" customHeight="1">
      <c r="A707" s="193">
        <v>7380</v>
      </c>
      <c r="B707" s="195" t="s">
        <v>729</v>
      </c>
      <c r="C707" s="179">
        <v>0</v>
      </c>
      <c r="D707" s="179">
        <v>0</v>
      </c>
      <c r="E707" s="179">
        <v>0</v>
      </c>
      <c r="F707" s="179">
        <v>0</v>
      </c>
      <c r="G707" s="179">
        <v>0</v>
      </c>
      <c r="H707" s="179">
        <v>0</v>
      </c>
      <c r="I707" s="179">
        <v>0</v>
      </c>
      <c r="J707" s="179">
        <v>0</v>
      </c>
      <c r="K707" s="179">
        <v>0</v>
      </c>
      <c r="L707" s="179">
        <v>0</v>
      </c>
      <c r="M707" s="179">
        <v>0</v>
      </c>
      <c r="N707" s="195" t="s">
        <v>730</v>
      </c>
    </row>
    <row r="708" spans="1:82" ht="12.65" customHeight="1">
      <c r="A708" s="193">
        <v>7390</v>
      </c>
      <c r="B708" s="195" t="s">
        <v>731</v>
      </c>
      <c r="C708" s="179">
        <v>0</v>
      </c>
      <c r="D708" s="179">
        <v>0</v>
      </c>
      <c r="E708" s="179">
        <v>0</v>
      </c>
      <c r="F708" s="179">
        <v>0</v>
      </c>
      <c r="G708" s="179">
        <v>0</v>
      </c>
      <c r="H708" s="179">
        <v>0</v>
      </c>
      <c r="I708" s="179">
        <v>0</v>
      </c>
      <c r="J708" s="179">
        <v>0</v>
      </c>
      <c r="K708" s="179">
        <v>0</v>
      </c>
      <c r="L708" s="179">
        <v>0</v>
      </c>
      <c r="M708" s="179">
        <v>0</v>
      </c>
      <c r="N708" s="195" t="s">
        <v>732</v>
      </c>
    </row>
    <row r="709" spans="1:82" ht="12.65" customHeight="1">
      <c r="A709" s="193">
        <v>7400</v>
      </c>
      <c r="B709" s="195" t="s">
        <v>733</v>
      </c>
      <c r="C709" s="179">
        <v>-1784</v>
      </c>
      <c r="D709" s="179">
        <v>0</v>
      </c>
      <c r="E709" s="179">
        <v>-414.6647996824164</v>
      </c>
      <c r="F709" s="179">
        <v>0</v>
      </c>
      <c r="G709" s="179">
        <v>0</v>
      </c>
      <c r="H709" s="179">
        <v>0</v>
      </c>
      <c r="I709" s="179">
        <v>0</v>
      </c>
      <c r="J709" s="179">
        <v>0</v>
      </c>
      <c r="K709" s="179">
        <v>0</v>
      </c>
      <c r="L709" s="179">
        <v>0</v>
      </c>
      <c r="M709" s="179">
        <v>-415</v>
      </c>
      <c r="N709" s="195" t="s">
        <v>734</v>
      </c>
    </row>
    <row r="710" spans="1:82" ht="12.65" customHeight="1">
      <c r="A710" s="193">
        <v>7410</v>
      </c>
      <c r="B710" s="195" t="s">
        <v>129</v>
      </c>
      <c r="C710" s="179">
        <v>0</v>
      </c>
      <c r="D710" s="179">
        <v>0</v>
      </c>
      <c r="E710" s="179">
        <v>0</v>
      </c>
      <c r="F710" s="179">
        <v>0</v>
      </c>
      <c r="G710" s="179">
        <v>0</v>
      </c>
      <c r="H710" s="179">
        <v>0</v>
      </c>
      <c r="I710" s="179">
        <v>0</v>
      </c>
      <c r="J710" s="179">
        <v>0</v>
      </c>
      <c r="K710" s="179">
        <v>0</v>
      </c>
      <c r="L710" s="179">
        <v>0</v>
      </c>
      <c r="M710" s="179">
        <v>0</v>
      </c>
      <c r="N710" s="195" t="s">
        <v>735</v>
      </c>
    </row>
    <row r="711" spans="1:82" ht="12.65" customHeight="1">
      <c r="A711" s="193">
        <v>7420</v>
      </c>
      <c r="B711" s="195" t="s">
        <v>736</v>
      </c>
      <c r="C711" s="179">
        <v>0</v>
      </c>
      <c r="D711" s="179">
        <v>0</v>
      </c>
      <c r="E711" s="179">
        <v>0</v>
      </c>
      <c r="F711" s="179">
        <v>0</v>
      </c>
      <c r="G711" s="179">
        <v>0</v>
      </c>
      <c r="H711" s="179">
        <v>0</v>
      </c>
      <c r="I711" s="179">
        <v>0</v>
      </c>
      <c r="J711" s="179">
        <v>0</v>
      </c>
      <c r="K711" s="179">
        <v>0</v>
      </c>
      <c r="L711" s="179">
        <v>0</v>
      </c>
      <c r="M711" s="179">
        <v>0</v>
      </c>
      <c r="N711" s="195" t="s">
        <v>737</v>
      </c>
    </row>
    <row r="712" spans="1:82" ht="12.65" customHeight="1">
      <c r="A712" s="193">
        <v>7430</v>
      </c>
      <c r="B712" s="195" t="s">
        <v>738</v>
      </c>
      <c r="C712" s="179">
        <v>0</v>
      </c>
      <c r="D712" s="179">
        <v>0</v>
      </c>
      <c r="E712" s="179">
        <v>0</v>
      </c>
      <c r="F712" s="179">
        <v>0</v>
      </c>
      <c r="G712" s="179">
        <v>0</v>
      </c>
      <c r="H712" s="179">
        <v>0</v>
      </c>
      <c r="I712" s="179">
        <v>0</v>
      </c>
      <c r="J712" s="179">
        <v>0</v>
      </c>
      <c r="K712" s="179">
        <v>0</v>
      </c>
      <c r="L712" s="179">
        <v>0</v>
      </c>
      <c r="M712" s="179">
        <v>0</v>
      </c>
      <c r="N712" s="196" t="s">
        <v>739</v>
      </c>
    </row>
    <row r="713" spans="1:82" ht="12.65" customHeight="1">
      <c r="A713" s="179">
        <v>7490</v>
      </c>
      <c r="B713" s="179" t="s">
        <v>740</v>
      </c>
      <c r="C713" s="179">
        <v>1250</v>
      </c>
      <c r="D713" s="179">
        <v>0</v>
      </c>
      <c r="E713" s="179">
        <v>290.54428228868863</v>
      </c>
      <c r="F713" s="179">
        <v>0</v>
      </c>
      <c r="G713" s="179">
        <v>0</v>
      </c>
      <c r="H713" s="179">
        <v>0</v>
      </c>
      <c r="I713" s="179">
        <v>0</v>
      </c>
      <c r="J713" s="179">
        <v>0</v>
      </c>
      <c r="K713" s="179">
        <v>0</v>
      </c>
      <c r="L713" s="179">
        <v>0</v>
      </c>
      <c r="M713" s="179">
        <v>291</v>
      </c>
      <c r="N713" s="179" t="s">
        <v>741</v>
      </c>
    </row>
    <row r="714" spans="1:82" ht="12.65" customHeight="1">
      <c r="N714" s="195"/>
    </row>
    <row r="715" spans="1:82" ht="12.65" customHeight="1">
      <c r="C715" s="179">
        <v>28640621</v>
      </c>
      <c r="D715" s="179">
        <v>1680921</v>
      </c>
      <c r="E715" s="179">
        <v>5401577.0714392019</v>
      </c>
      <c r="F715" s="179" t="e">
        <v>#REF!</v>
      </c>
      <c r="G715" s="179">
        <v>733677.35541132942</v>
      </c>
      <c r="H715" s="179">
        <v>68679.81117947388</v>
      </c>
      <c r="I715" s="179">
        <v>329586.83837065956</v>
      </c>
      <c r="J715" s="179">
        <v>157887.90778429399</v>
      </c>
      <c r="K715" s="179">
        <v>1591813.9653576016</v>
      </c>
      <c r="L715" s="179">
        <v>239275.59208711245</v>
      </c>
      <c r="M715" s="179" t="e">
        <v>#REF!</v>
      </c>
      <c r="N715" s="195" t="s">
        <v>742</v>
      </c>
    </row>
    <row r="716" spans="1:82" ht="12.65" customHeight="1">
      <c r="C716" s="179">
        <v>28640621</v>
      </c>
      <c r="D716" s="179">
        <v>1680921</v>
      </c>
      <c r="E716" s="179">
        <v>5401577.0714392029</v>
      </c>
      <c r="F716" s="179">
        <v>0</v>
      </c>
      <c r="G716" s="179">
        <v>733677.35541132942</v>
      </c>
      <c r="H716" s="179">
        <v>68679.811179473909</v>
      </c>
      <c r="I716" s="179">
        <v>329586.83837065962</v>
      </c>
      <c r="J716" s="179">
        <v>157887.90778429399</v>
      </c>
      <c r="K716" s="179">
        <v>1591813.9653576016</v>
      </c>
      <c r="L716" s="179">
        <v>239275.5920871124</v>
      </c>
      <c r="M716" s="179">
        <v>8459326</v>
      </c>
      <c r="N716" s="179" t="s">
        <v>743</v>
      </c>
      <c r="O716" s="195"/>
    </row>
    <row r="717" spans="1:82" ht="12.65" customHeight="1">
      <c r="O717" s="195"/>
    </row>
    <row r="718" spans="1:82" ht="12.65" customHeight="1">
      <c r="O718" s="195"/>
    </row>
    <row r="719" spans="1:82" ht="12.65" customHeight="1">
      <c r="A719" s="198"/>
      <c r="B719" s="198"/>
      <c r="C719" s="198"/>
      <c r="D719" s="198"/>
      <c r="E719" s="198"/>
      <c r="F719" s="198"/>
      <c r="G719" s="198"/>
      <c r="H719" s="198"/>
      <c r="I719" s="275"/>
      <c r="J719" s="275"/>
      <c r="K719" s="275"/>
      <c r="L719" s="275"/>
      <c r="M719" s="275"/>
      <c r="N719" s="275"/>
      <c r="O719" s="199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  <c r="Z719" s="275"/>
      <c r="AA719" s="275"/>
      <c r="AB719" s="275"/>
      <c r="AC719" s="275"/>
      <c r="AD719" s="275"/>
      <c r="AE719" s="275"/>
      <c r="AF719" s="275"/>
      <c r="AG719" s="275"/>
      <c r="AH719" s="275"/>
      <c r="AI719" s="275"/>
      <c r="AJ719" s="275"/>
      <c r="AK719" s="275"/>
      <c r="AL719" s="275"/>
      <c r="AM719" s="275"/>
      <c r="AN719" s="275"/>
      <c r="AO719" s="275"/>
      <c r="AP719" s="275"/>
      <c r="AQ719" s="275"/>
      <c r="AR719" s="275"/>
      <c r="AS719" s="275"/>
      <c r="AT719" s="275"/>
      <c r="AU719" s="275"/>
      <c r="AV719" s="275"/>
      <c r="AW719" s="275"/>
      <c r="AX719" s="275"/>
      <c r="AY719" s="275"/>
      <c r="AZ719" s="275"/>
      <c r="BA719" s="275"/>
      <c r="BB719" s="275"/>
      <c r="BC719" s="275"/>
      <c r="BD719" s="275"/>
      <c r="BE719" s="275"/>
      <c r="BF719" s="275"/>
      <c r="BG719" s="275"/>
      <c r="BH719" s="275"/>
      <c r="BI719" s="275"/>
      <c r="BJ719" s="275"/>
      <c r="BK719" s="275"/>
      <c r="BL719" s="275"/>
      <c r="BM719" s="275"/>
      <c r="BN719" s="275"/>
      <c r="BO719" s="275"/>
      <c r="BP719" s="275"/>
      <c r="BQ719" s="275"/>
      <c r="BR719" s="275"/>
      <c r="BS719" s="275"/>
      <c r="BT719" s="275"/>
      <c r="BU719" s="275"/>
      <c r="BV719" s="275"/>
      <c r="BW719" s="275"/>
      <c r="BX719" s="275"/>
      <c r="BY719" s="275"/>
      <c r="BZ719" s="275"/>
      <c r="CA719" s="275"/>
      <c r="CB719" s="275"/>
      <c r="CC719" s="275"/>
      <c r="CD719" s="275"/>
    </row>
    <row r="720" spans="1:82" ht="12.65" customHeight="1">
      <c r="A720" s="200" t="s">
        <v>744</v>
      </c>
      <c r="B720" s="200"/>
      <c r="C720" s="200"/>
      <c r="D720" s="200"/>
      <c r="E720" s="200"/>
      <c r="F720" s="200"/>
      <c r="G720" s="200"/>
      <c r="H720" s="200"/>
      <c r="I720" s="200"/>
      <c r="J720" s="200"/>
      <c r="K720" s="200"/>
      <c r="L720" s="200"/>
      <c r="M720" s="200"/>
      <c r="N720" s="200"/>
      <c r="O720" s="200"/>
      <c r="P720" s="200"/>
      <c r="Q720" s="200"/>
      <c r="R720" s="200"/>
      <c r="S720" s="200"/>
      <c r="T720" s="200"/>
      <c r="U720" s="200"/>
      <c r="V720" s="200"/>
      <c r="W720" s="200"/>
      <c r="X720" s="200"/>
      <c r="Y720" s="200"/>
      <c r="Z720" s="200"/>
      <c r="AA720" s="200"/>
      <c r="AB720" s="200"/>
      <c r="AC720" s="200"/>
      <c r="AD720" s="200"/>
      <c r="AE720" s="200"/>
      <c r="AF720" s="200"/>
      <c r="AG720" s="200"/>
      <c r="AH720" s="200"/>
      <c r="AI720" s="200"/>
      <c r="AJ720" s="200"/>
      <c r="AK720" s="200"/>
      <c r="AL720" s="200"/>
      <c r="AM720" s="200"/>
      <c r="AN720" s="200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200"/>
      <c r="AZ720" s="200"/>
      <c r="BA720" s="200"/>
      <c r="BB720" s="200"/>
      <c r="BC720" s="200"/>
      <c r="BD720" s="200"/>
      <c r="BE720" s="200"/>
      <c r="BF720" s="200"/>
      <c r="BG720" s="200"/>
      <c r="BH720" s="200"/>
      <c r="BI720" s="200"/>
      <c r="BJ720" s="200"/>
      <c r="BK720" s="200"/>
      <c r="BL720" s="200"/>
      <c r="BM720" s="200"/>
      <c r="BN720" s="200"/>
      <c r="BO720" s="200"/>
      <c r="BP720" s="200"/>
      <c r="BQ720" s="200"/>
      <c r="BR720" s="200"/>
      <c r="BS720" s="200"/>
      <c r="BT720" s="200"/>
      <c r="BU720" s="200"/>
      <c r="BV720" s="200"/>
      <c r="BW720" s="200"/>
      <c r="BX720" s="200"/>
      <c r="BY720" s="200"/>
      <c r="BZ720" s="276"/>
      <c r="CA720" s="200"/>
      <c r="CB720" s="200"/>
      <c r="CC720" s="200"/>
    </row>
    <row r="721" spans="1:84" ht="12.65" customHeight="1">
      <c r="A721" s="277" t="s">
        <v>745</v>
      </c>
      <c r="B721" s="275" t="s">
        <v>746</v>
      </c>
      <c r="C721" s="275" t="s">
        <v>747</v>
      </c>
      <c r="D721" s="275" t="s">
        <v>748</v>
      </c>
      <c r="E721" s="275" t="s">
        <v>749</v>
      </c>
      <c r="F721" s="275" t="s">
        <v>750</v>
      </c>
      <c r="G721" s="275" t="s">
        <v>751</v>
      </c>
      <c r="H721" s="275" t="s">
        <v>752</v>
      </c>
      <c r="I721" s="275" t="s">
        <v>753</v>
      </c>
      <c r="J721" s="275" t="s">
        <v>754</v>
      </c>
      <c r="K721" s="275" t="s">
        <v>755</v>
      </c>
      <c r="L721" s="275" t="s">
        <v>756</v>
      </c>
      <c r="M721" s="275" t="s">
        <v>757</v>
      </c>
      <c r="N721" s="275" t="s">
        <v>758</v>
      </c>
      <c r="O721" s="275" t="s">
        <v>759</v>
      </c>
      <c r="P721" s="275" t="s">
        <v>760</v>
      </c>
      <c r="Q721" s="275" t="s">
        <v>761</v>
      </c>
      <c r="R721" s="275" t="s">
        <v>762</v>
      </c>
      <c r="S721" s="275" t="s">
        <v>763</v>
      </c>
      <c r="T721" s="275" t="s">
        <v>764</v>
      </c>
      <c r="U721" s="275" t="s">
        <v>765</v>
      </c>
      <c r="V721" s="275" t="s">
        <v>766</v>
      </c>
      <c r="W721" s="275" t="s">
        <v>767</v>
      </c>
      <c r="X721" s="275" t="s">
        <v>768</v>
      </c>
      <c r="Y721" s="275" t="s">
        <v>769</v>
      </c>
      <c r="Z721" s="275" t="s">
        <v>770</v>
      </c>
      <c r="AA721" s="275" t="s">
        <v>771</v>
      </c>
      <c r="AB721" s="275" t="s">
        <v>772</v>
      </c>
      <c r="AC721" s="275" t="s">
        <v>773</v>
      </c>
      <c r="AD721" s="275" t="s">
        <v>774</v>
      </c>
      <c r="AE721" s="275" t="s">
        <v>775</v>
      </c>
      <c r="AF721" s="275" t="s">
        <v>776</v>
      </c>
      <c r="AG721" s="275" t="s">
        <v>777</v>
      </c>
      <c r="AH721" s="275" t="s">
        <v>778</v>
      </c>
      <c r="AI721" s="275" t="s">
        <v>779</v>
      </c>
      <c r="AJ721" s="275" t="s">
        <v>780</v>
      </c>
      <c r="AK721" s="275" t="s">
        <v>781</v>
      </c>
      <c r="AL721" s="275" t="s">
        <v>782</v>
      </c>
      <c r="AM721" s="275" t="s">
        <v>783</v>
      </c>
      <c r="AN721" s="275" t="s">
        <v>784</v>
      </c>
      <c r="AO721" s="275" t="s">
        <v>785</v>
      </c>
      <c r="AP721" s="275" t="s">
        <v>786</v>
      </c>
      <c r="AQ721" s="275" t="s">
        <v>787</v>
      </c>
      <c r="AR721" s="275" t="s">
        <v>788</v>
      </c>
      <c r="AS721" s="275" t="s">
        <v>789</v>
      </c>
      <c r="AT721" s="275" t="s">
        <v>790</v>
      </c>
      <c r="AU721" s="275" t="s">
        <v>791</v>
      </c>
      <c r="AV721" s="275" t="s">
        <v>792</v>
      </c>
      <c r="AW721" s="275" t="s">
        <v>793</v>
      </c>
      <c r="AX721" s="275" t="s">
        <v>794</v>
      </c>
      <c r="AY721" s="275" t="s">
        <v>795</v>
      </c>
      <c r="AZ721" s="275" t="s">
        <v>796</v>
      </c>
      <c r="BA721" s="275" t="s">
        <v>797</v>
      </c>
      <c r="BB721" s="275" t="s">
        <v>798</v>
      </c>
      <c r="BC721" s="275" t="s">
        <v>799</v>
      </c>
      <c r="BD721" s="275" t="s">
        <v>800</v>
      </c>
      <c r="BE721" s="275" t="s">
        <v>801</v>
      </c>
      <c r="BF721" s="275" t="s">
        <v>802</v>
      </c>
      <c r="BG721" s="275" t="s">
        <v>803</v>
      </c>
      <c r="BH721" s="275" t="s">
        <v>804</v>
      </c>
      <c r="BI721" s="275" t="s">
        <v>805</v>
      </c>
      <c r="BJ721" s="275" t="s">
        <v>806</v>
      </c>
      <c r="BK721" s="275" t="s">
        <v>807</v>
      </c>
      <c r="BL721" s="275" t="s">
        <v>808</v>
      </c>
      <c r="BM721" s="275" t="s">
        <v>809</v>
      </c>
      <c r="BN721" s="275" t="s">
        <v>810</v>
      </c>
      <c r="BO721" s="275" t="s">
        <v>811</v>
      </c>
      <c r="BP721" s="275" t="s">
        <v>812</v>
      </c>
      <c r="BQ721" s="275" t="s">
        <v>813</v>
      </c>
      <c r="BR721" s="275" t="s">
        <v>814</v>
      </c>
      <c r="BS721" s="275" t="s">
        <v>815</v>
      </c>
      <c r="BT721" s="275" t="s">
        <v>816</v>
      </c>
      <c r="BU721" s="275" t="s">
        <v>817</v>
      </c>
      <c r="BV721" s="275" t="s">
        <v>818</v>
      </c>
      <c r="BW721" s="275" t="s">
        <v>819</v>
      </c>
      <c r="BX721" s="275" t="s">
        <v>820</v>
      </c>
      <c r="BY721" s="275" t="s">
        <v>821</v>
      </c>
      <c r="BZ721" s="275" t="s">
        <v>822</v>
      </c>
      <c r="CA721" s="275" t="s">
        <v>823</v>
      </c>
      <c r="CB721" s="275" t="s">
        <v>824</v>
      </c>
      <c r="CC721" s="275" t="s">
        <v>825</v>
      </c>
      <c r="CD721" s="179" t="s">
        <v>1256</v>
      </c>
    </row>
    <row r="722" spans="1:84" ht="12.65" customHeight="1">
      <c r="A722" s="179" t="s">
        <v>1281</v>
      </c>
      <c r="B722" s="179">
        <v>1191409</v>
      </c>
      <c r="C722" s="179">
        <v>17005</v>
      </c>
      <c r="D722" s="179">
        <v>63495</v>
      </c>
      <c r="E722" s="179">
        <v>1691525</v>
      </c>
      <c r="F722" s="179">
        <v>0</v>
      </c>
      <c r="G722" s="179">
        <v>494905</v>
      </c>
      <c r="H722" s="179">
        <v>24733</v>
      </c>
      <c r="I722" s="179">
        <v>209611</v>
      </c>
      <c r="J722" s="179">
        <v>190648</v>
      </c>
      <c r="K722" s="179">
        <v>239400</v>
      </c>
      <c r="L722" s="179">
        <v>32043</v>
      </c>
      <c r="M722" s="179">
        <v>15780</v>
      </c>
      <c r="N722" s="179">
        <v>183792</v>
      </c>
      <c r="O722" s="179">
        <v>0</v>
      </c>
      <c r="P722" s="179">
        <v>1233913</v>
      </c>
      <c r="Q722" s="179">
        <v>12600</v>
      </c>
      <c r="R722" s="179">
        <v>4168630</v>
      </c>
      <c r="S722" s="179">
        <v>0</v>
      </c>
      <c r="T722" s="179">
        <v>0</v>
      </c>
      <c r="U722" s="179">
        <v>619271</v>
      </c>
      <c r="V722" s="179">
        <v>0</v>
      </c>
      <c r="W722" s="179">
        <v>0</v>
      </c>
      <c r="X722" s="179">
        <v>5141340</v>
      </c>
      <c r="Y722" s="179">
        <v>0</v>
      </c>
      <c r="Z722" s="179">
        <v>0</v>
      </c>
      <c r="AA722" s="179">
        <v>948945</v>
      </c>
      <c r="AB722" s="179">
        <v>0</v>
      </c>
      <c r="AC722" s="179">
        <v>0</v>
      </c>
      <c r="AD722" s="179">
        <v>0</v>
      </c>
      <c r="AE722" s="179">
        <v>0</v>
      </c>
      <c r="AF722" s="179">
        <v>0</v>
      </c>
      <c r="AG722" s="179">
        <v>8159950</v>
      </c>
      <c r="AH722" s="179">
        <v>489841</v>
      </c>
      <c r="AI722" s="179">
        <v>178116</v>
      </c>
      <c r="AJ722" s="179">
        <v>0</v>
      </c>
      <c r="AK722" s="179">
        <v>0</v>
      </c>
      <c r="AL722" s="179">
        <v>0</v>
      </c>
      <c r="AM722" s="179">
        <v>0</v>
      </c>
      <c r="AN722" s="179">
        <v>0</v>
      </c>
      <c r="AO722" s="179">
        <v>0</v>
      </c>
      <c r="AP722" s="179">
        <v>1220887</v>
      </c>
      <c r="AQ722" s="179">
        <v>1283635</v>
      </c>
      <c r="AR722" s="179">
        <v>0</v>
      </c>
      <c r="AV722" s="179">
        <v>435479</v>
      </c>
      <c r="AW722" s="179">
        <v>43247</v>
      </c>
      <c r="AX722" s="179">
        <v>0</v>
      </c>
      <c r="AY722" s="179">
        <v>4183715</v>
      </c>
      <c r="AZ722" s="179">
        <v>139996</v>
      </c>
      <c r="BA722" s="179">
        <v>0</v>
      </c>
      <c r="BB722" s="179">
        <v>854874</v>
      </c>
      <c r="BC722" s="179">
        <v>15657</v>
      </c>
      <c r="BD722" s="179">
        <v>0</v>
      </c>
      <c r="BE722" s="179">
        <v>0</v>
      </c>
      <c r="BF722" s="179">
        <v>0</v>
      </c>
      <c r="BG722" s="179">
        <v>0</v>
      </c>
      <c r="BH722" s="179">
        <v>6563900</v>
      </c>
      <c r="BI722" s="179">
        <v>560188</v>
      </c>
      <c r="BJ722" s="179">
        <v>178116</v>
      </c>
      <c r="BK722" s="179">
        <v>0</v>
      </c>
      <c r="BL722" s="179">
        <v>0</v>
      </c>
      <c r="BM722" s="179">
        <v>0</v>
      </c>
      <c r="BN722" s="179">
        <v>0</v>
      </c>
      <c r="BO722" s="179">
        <v>0</v>
      </c>
      <c r="BP722" s="179">
        <v>0</v>
      </c>
      <c r="BQ722" s="179">
        <v>0</v>
      </c>
      <c r="BR722" s="179">
        <v>0</v>
      </c>
      <c r="BS722" s="179">
        <v>0</v>
      </c>
      <c r="BT722" s="179">
        <v>6329727</v>
      </c>
      <c r="BU722" s="179">
        <v>4773009</v>
      </c>
      <c r="BV722" s="179">
        <v>0</v>
      </c>
      <c r="BW722" s="179">
        <v>0</v>
      </c>
      <c r="BX722" s="179">
        <v>5090687</v>
      </c>
      <c r="BY722" s="179">
        <v>0</v>
      </c>
      <c r="BZ722" s="179">
        <v>169</v>
      </c>
      <c r="CA722" s="179">
        <v>174772</v>
      </c>
      <c r="CB722" s="179">
        <v>536208</v>
      </c>
      <c r="CC722" s="179">
        <v>57733</v>
      </c>
      <c r="CD722" s="179">
        <v>2739717</v>
      </c>
    </row>
    <row r="723" spans="1:84" ht="12.65" customHeight="1">
      <c r="A723" s="198"/>
      <c r="B723" s="198"/>
      <c r="C723" s="198"/>
      <c r="D723" s="198"/>
      <c r="E723" s="198"/>
      <c r="F723" s="198"/>
      <c r="G723" s="198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  <c r="Z723" s="275"/>
      <c r="AA723" s="275"/>
      <c r="AB723" s="275"/>
      <c r="AC723" s="275"/>
      <c r="AD723" s="275"/>
      <c r="AE723" s="275"/>
      <c r="AF723" s="275"/>
      <c r="AG723" s="275"/>
      <c r="AH723" s="275"/>
      <c r="AI723" s="275"/>
      <c r="AJ723" s="275"/>
      <c r="AK723" s="275"/>
      <c r="AL723" s="275"/>
      <c r="AM723" s="275"/>
      <c r="AN723" s="275"/>
      <c r="AO723" s="275"/>
      <c r="AP723" s="275"/>
      <c r="AQ723" s="275"/>
      <c r="AR723" s="275"/>
      <c r="AS723" s="275"/>
      <c r="AT723" s="275"/>
      <c r="AU723" s="275"/>
      <c r="AV723" s="275"/>
      <c r="AW723" s="275"/>
      <c r="AX723" s="275"/>
      <c r="AY723" s="275"/>
      <c r="AZ723" s="275"/>
      <c r="BA723" s="275"/>
      <c r="BB723" s="275"/>
      <c r="BC723" s="275"/>
      <c r="BD723" s="275"/>
      <c r="BE723" s="275"/>
      <c r="BF723" s="275"/>
      <c r="BG723" s="275"/>
      <c r="BH723" s="275"/>
      <c r="BI723" s="275"/>
      <c r="BJ723" s="275"/>
      <c r="BK723" s="275"/>
      <c r="BL723" s="275"/>
      <c r="BM723" s="275"/>
      <c r="BN723" s="275"/>
      <c r="BO723" s="275"/>
      <c r="BP723" s="275"/>
      <c r="BQ723" s="275"/>
      <c r="BR723" s="275"/>
    </row>
    <row r="724" spans="1:84" ht="12.65" customHeight="1">
      <c r="A724" s="200" t="s">
        <v>148</v>
      </c>
      <c r="B724" s="200"/>
      <c r="C724" s="200"/>
      <c r="D724" s="200"/>
      <c r="E724" s="200"/>
      <c r="F724" s="200"/>
      <c r="G724" s="200"/>
      <c r="H724" s="200"/>
      <c r="I724" s="200"/>
      <c r="J724" s="200"/>
      <c r="K724" s="200"/>
      <c r="L724" s="200"/>
      <c r="M724" s="200"/>
      <c r="N724" s="200"/>
      <c r="O724" s="200"/>
      <c r="P724" s="200"/>
      <c r="Q724" s="200"/>
      <c r="R724" s="200"/>
      <c r="S724" s="200"/>
      <c r="T724" s="200"/>
      <c r="U724" s="200"/>
      <c r="V724" s="200"/>
      <c r="W724" s="200"/>
      <c r="X724" s="200"/>
      <c r="Y724" s="200"/>
      <c r="Z724" s="200"/>
      <c r="AA724" s="200"/>
      <c r="AB724" s="200"/>
      <c r="AC724" s="200"/>
      <c r="AD724" s="200"/>
      <c r="AE724" s="200"/>
      <c r="AF724" s="200"/>
      <c r="AG724" s="200"/>
      <c r="AH724" s="200"/>
      <c r="AI724" s="200"/>
      <c r="AJ724" s="200"/>
      <c r="AK724" s="200"/>
      <c r="AL724" s="200"/>
      <c r="AM724" s="200"/>
      <c r="AN724" s="200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200"/>
      <c r="AZ724" s="200"/>
      <c r="BA724" s="200"/>
      <c r="BB724" s="200"/>
      <c r="BC724" s="200"/>
      <c r="BD724" s="200"/>
      <c r="BE724" s="200"/>
      <c r="BF724" s="200"/>
      <c r="BG724" s="200"/>
      <c r="BH724" s="200"/>
      <c r="BI724" s="200"/>
      <c r="BJ724" s="200"/>
      <c r="BK724" s="200"/>
      <c r="BL724" s="200"/>
      <c r="BM724" s="200"/>
      <c r="BN724" s="200"/>
      <c r="BO724" s="200"/>
      <c r="BP724" s="200"/>
      <c r="BQ724" s="200"/>
      <c r="BR724" s="200"/>
    </row>
    <row r="725" spans="1:84" ht="12.65" customHeight="1">
      <c r="A725" s="277" t="s">
        <v>745</v>
      </c>
      <c r="B725" s="275" t="s">
        <v>826</v>
      </c>
      <c r="C725" s="275" t="s">
        <v>827</v>
      </c>
      <c r="D725" s="275" t="s">
        <v>828</v>
      </c>
      <c r="E725" s="275" t="s">
        <v>829</v>
      </c>
      <c r="F725" s="275" t="s">
        <v>830</v>
      </c>
      <c r="G725" s="275" t="s">
        <v>831</v>
      </c>
      <c r="H725" s="275" t="s">
        <v>832</v>
      </c>
      <c r="I725" s="275" t="s">
        <v>833</v>
      </c>
      <c r="J725" s="275" t="s">
        <v>834</v>
      </c>
      <c r="K725" s="275" t="s">
        <v>835</v>
      </c>
      <c r="L725" s="275" t="s">
        <v>836</v>
      </c>
      <c r="M725" s="275" t="s">
        <v>837</v>
      </c>
      <c r="N725" s="275" t="s">
        <v>838</v>
      </c>
      <c r="O725" s="275" t="s">
        <v>839</v>
      </c>
      <c r="P725" s="275" t="s">
        <v>840</v>
      </c>
      <c r="Q725" s="275" t="s">
        <v>841</v>
      </c>
      <c r="R725" s="275" t="s">
        <v>842</v>
      </c>
      <c r="S725" s="275" t="s">
        <v>843</v>
      </c>
      <c r="T725" s="275" t="s">
        <v>844</v>
      </c>
      <c r="U725" s="275" t="s">
        <v>845</v>
      </c>
      <c r="V725" s="275" t="s">
        <v>846</v>
      </c>
      <c r="W725" s="275" t="s">
        <v>847</v>
      </c>
      <c r="X725" s="275" t="s">
        <v>848</v>
      </c>
      <c r="Y725" s="275" t="s">
        <v>849</v>
      </c>
      <c r="Z725" s="275" t="s">
        <v>850</v>
      </c>
      <c r="AA725" s="275" t="s">
        <v>851</v>
      </c>
      <c r="AB725" s="275" t="s">
        <v>852</v>
      </c>
      <c r="AC725" s="275" t="s">
        <v>853</v>
      </c>
      <c r="AD725" s="275" t="s">
        <v>854</v>
      </c>
      <c r="AE725" s="275" t="s">
        <v>855</v>
      </c>
      <c r="AF725" s="275" t="s">
        <v>856</v>
      </c>
      <c r="AG725" s="275" t="s">
        <v>857</v>
      </c>
      <c r="AH725" s="275" t="s">
        <v>858</v>
      </c>
      <c r="AI725" s="275" t="s">
        <v>859</v>
      </c>
      <c r="AJ725" s="275" t="s">
        <v>860</v>
      </c>
      <c r="AK725" s="275" t="s">
        <v>861</v>
      </c>
      <c r="AL725" s="275" t="s">
        <v>862</v>
      </c>
      <c r="AM725" s="275" t="s">
        <v>863</v>
      </c>
      <c r="AN725" s="275" t="s">
        <v>864</v>
      </c>
      <c r="AO725" s="275" t="s">
        <v>865</v>
      </c>
      <c r="AP725" s="275" t="s">
        <v>866</v>
      </c>
      <c r="AQ725" s="275" t="s">
        <v>867</v>
      </c>
      <c r="AR725" s="275" t="s">
        <v>868</v>
      </c>
      <c r="AS725" s="275" t="s">
        <v>869</v>
      </c>
      <c r="AT725" s="275" t="s">
        <v>870</v>
      </c>
      <c r="AU725" s="275" t="s">
        <v>871</v>
      </c>
      <c r="AV725" s="275" t="s">
        <v>872</v>
      </c>
      <c r="AW725" s="275" t="s">
        <v>873</v>
      </c>
      <c r="AX725" s="275" t="s">
        <v>874</v>
      </c>
      <c r="AY725" s="275" t="s">
        <v>875</v>
      </c>
      <c r="AZ725" s="275" t="s">
        <v>876</v>
      </c>
      <c r="BA725" s="275" t="s">
        <v>877</v>
      </c>
      <c r="BB725" s="275" t="s">
        <v>878</v>
      </c>
      <c r="BC725" s="275" t="s">
        <v>879</v>
      </c>
      <c r="BD725" s="275" t="s">
        <v>880</v>
      </c>
      <c r="BE725" s="275" t="s">
        <v>881</v>
      </c>
      <c r="BF725" s="275" t="s">
        <v>882</v>
      </c>
      <c r="BG725" s="275" t="s">
        <v>883</v>
      </c>
      <c r="BH725" s="275" t="s">
        <v>884</v>
      </c>
      <c r="BI725" s="275" t="s">
        <v>885</v>
      </c>
      <c r="BJ725" s="275" t="s">
        <v>886</v>
      </c>
      <c r="BK725" s="275" t="s">
        <v>887</v>
      </c>
      <c r="BL725" s="275" t="s">
        <v>888</v>
      </c>
      <c r="BM725" s="275" t="s">
        <v>889</v>
      </c>
      <c r="BN725" s="275" t="s">
        <v>890</v>
      </c>
      <c r="BO725" s="275" t="s">
        <v>891</v>
      </c>
      <c r="BP725" s="275" t="s">
        <v>892</v>
      </c>
      <c r="BQ725" s="275" t="s">
        <v>893</v>
      </c>
      <c r="BR725" s="275" t="s">
        <v>894</v>
      </c>
    </row>
    <row r="726" spans="1:84" ht="12.65" customHeight="1">
      <c r="A726" s="179" t="s">
        <v>1281</v>
      </c>
      <c r="B726" s="179">
        <v>195</v>
      </c>
      <c r="C726" s="179">
        <v>205</v>
      </c>
      <c r="D726" s="179">
        <v>147</v>
      </c>
      <c r="E726" s="179">
        <v>83</v>
      </c>
      <c r="F726" s="179">
        <v>659</v>
      </c>
      <c r="G726" s="179">
        <v>3983</v>
      </c>
      <c r="H726" s="179">
        <v>438</v>
      </c>
      <c r="I726" s="179">
        <v>133</v>
      </c>
      <c r="J726" s="179">
        <v>0</v>
      </c>
      <c r="K726" s="179">
        <v>0</v>
      </c>
      <c r="L726" s="179">
        <v>0</v>
      </c>
      <c r="M726" s="179">
        <v>0</v>
      </c>
      <c r="N726" s="179">
        <v>0</v>
      </c>
      <c r="O726" s="179">
        <v>0</v>
      </c>
      <c r="P726" s="179">
        <v>0</v>
      </c>
      <c r="Q726" s="179">
        <v>0</v>
      </c>
      <c r="R726" s="179">
        <v>11</v>
      </c>
      <c r="S726" s="179">
        <v>14</v>
      </c>
      <c r="U726" s="179">
        <v>0</v>
      </c>
      <c r="V726" s="179">
        <v>25</v>
      </c>
      <c r="W726" s="179">
        <v>5</v>
      </c>
      <c r="X726" s="179">
        <v>100</v>
      </c>
      <c r="Y726" s="179">
        <v>301</v>
      </c>
      <c r="Z726" s="179">
        <v>3390</v>
      </c>
      <c r="AA726" s="179">
        <v>3153176</v>
      </c>
      <c r="AB726" s="179">
        <v>11636628</v>
      </c>
      <c r="AC726" s="179">
        <v>5</v>
      </c>
      <c r="AD726" s="179">
        <v>44</v>
      </c>
      <c r="AE726" s="179">
        <v>0</v>
      </c>
      <c r="AF726" s="179">
        <v>1449728</v>
      </c>
      <c r="AG726" s="179">
        <v>7760989</v>
      </c>
      <c r="AH726" s="179">
        <v>69</v>
      </c>
      <c r="AI726" s="179">
        <v>341</v>
      </c>
      <c r="AJ726" s="179">
        <v>1793</v>
      </c>
      <c r="AK726" s="179">
        <v>1474194</v>
      </c>
      <c r="AL726" s="179">
        <v>13999033</v>
      </c>
      <c r="AM726" s="179">
        <v>198</v>
      </c>
      <c r="AN726" s="179">
        <v>3866</v>
      </c>
      <c r="AO726" s="179">
        <v>0</v>
      </c>
      <c r="AP726" s="179">
        <v>4216791</v>
      </c>
      <c r="AQ726" s="179">
        <v>0</v>
      </c>
      <c r="AR726" s="179">
        <v>0</v>
      </c>
      <c r="AS726" s="179">
        <v>0</v>
      </c>
      <c r="AT726" s="179">
        <v>0</v>
      </c>
      <c r="AU726" s="179">
        <v>0</v>
      </c>
      <c r="AV726" s="179">
        <v>0</v>
      </c>
      <c r="AW726" s="179">
        <v>7</v>
      </c>
      <c r="AX726" s="179">
        <v>117</v>
      </c>
      <c r="AY726" s="179">
        <v>0</v>
      </c>
      <c r="AZ726" s="179">
        <v>134633</v>
      </c>
      <c r="BA726" s="179">
        <v>0</v>
      </c>
      <c r="BB726" s="179">
        <v>143</v>
      </c>
      <c r="BC726" s="179">
        <v>426</v>
      </c>
      <c r="BD726" s="179">
        <v>0</v>
      </c>
      <c r="BE726" s="179">
        <v>503164</v>
      </c>
      <c r="BF726" s="179">
        <v>144864</v>
      </c>
      <c r="BG726" s="179">
        <v>0</v>
      </c>
      <c r="BH726" s="179">
        <v>0</v>
      </c>
      <c r="BI726" s="179">
        <v>0</v>
      </c>
      <c r="BJ726" s="179">
        <v>0</v>
      </c>
      <c r="BK726" s="179">
        <v>4840</v>
      </c>
      <c r="BL726" s="179">
        <v>4</v>
      </c>
      <c r="BM726" s="179">
        <v>12</v>
      </c>
      <c r="BN726" s="179">
        <v>0</v>
      </c>
      <c r="BO726" s="179">
        <v>11748</v>
      </c>
      <c r="BP726" s="179">
        <v>28624</v>
      </c>
      <c r="BQ726" s="179">
        <v>3556046</v>
      </c>
      <c r="BR726" s="179">
        <v>2373746</v>
      </c>
    </row>
    <row r="727" spans="1:84" ht="12.65" customHeight="1">
      <c r="A727" s="198"/>
      <c r="B727" s="198"/>
      <c r="C727" s="198"/>
      <c r="D727" s="198"/>
      <c r="E727" s="198"/>
      <c r="F727" s="198"/>
      <c r="G727" s="198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  <c r="Z727" s="275"/>
      <c r="AA727" s="275"/>
      <c r="AB727" s="275"/>
      <c r="AC727" s="275"/>
      <c r="AD727" s="275"/>
      <c r="AE727" s="275"/>
      <c r="AF727" s="275"/>
      <c r="AG727" s="275"/>
      <c r="AH727" s="275"/>
      <c r="AI727" s="275"/>
      <c r="AJ727" s="275"/>
      <c r="AK727" s="275"/>
      <c r="AL727" s="275"/>
      <c r="AM727" s="275"/>
      <c r="AN727" s="275"/>
      <c r="AO727" s="275"/>
      <c r="AP727" s="275"/>
      <c r="AQ727" s="275"/>
      <c r="AR727" s="275"/>
      <c r="AS727" s="275"/>
      <c r="AT727" s="275"/>
      <c r="AU727" s="275"/>
      <c r="AV727" s="275"/>
      <c r="AW727" s="275"/>
      <c r="AX727" s="275"/>
      <c r="AY727" s="275"/>
      <c r="AZ727" s="275"/>
      <c r="BA727" s="275"/>
      <c r="BB727" s="275"/>
      <c r="BC727" s="275"/>
      <c r="BD727" s="275"/>
      <c r="BE727" s="275"/>
      <c r="BF727" s="275"/>
      <c r="BG727" s="275"/>
      <c r="BH727" s="275"/>
      <c r="BI727" s="275"/>
      <c r="BJ727" s="275"/>
      <c r="BK727" s="275"/>
      <c r="BL727" s="275"/>
      <c r="BM727" s="275"/>
      <c r="BN727" s="275"/>
      <c r="BO727" s="275"/>
      <c r="BP727" s="275"/>
      <c r="BQ727" s="275"/>
      <c r="BR727" s="275"/>
      <c r="BS727" s="275"/>
      <c r="BT727" s="275"/>
      <c r="BU727" s="275"/>
      <c r="BV727" s="275"/>
      <c r="BW727" s="275"/>
      <c r="BX727" s="275"/>
      <c r="BY727" s="275"/>
      <c r="BZ727" s="275"/>
      <c r="CA727" s="275"/>
      <c r="CB727" s="275"/>
      <c r="CC727" s="275"/>
      <c r="CD727" s="275"/>
      <c r="CE727" s="275"/>
      <c r="CF727" s="275"/>
    </row>
    <row r="728" spans="1:84" ht="12.65" customHeight="1">
      <c r="A728" s="200" t="s">
        <v>895</v>
      </c>
      <c r="B728" s="200"/>
      <c r="C728" s="200"/>
      <c r="D728" s="200"/>
      <c r="E728" s="200"/>
      <c r="F728" s="200"/>
      <c r="G728" s="200"/>
      <c r="H728" s="200"/>
      <c r="I728" s="200"/>
      <c r="J728" s="200"/>
      <c r="K728" s="200"/>
      <c r="L728" s="200"/>
      <c r="M728" s="200"/>
      <c r="N728" s="200"/>
      <c r="O728" s="200"/>
      <c r="P728" s="200"/>
      <c r="Q728" s="200"/>
      <c r="R728" s="200"/>
      <c r="S728" s="200"/>
      <c r="T728" s="200"/>
      <c r="U728" s="200"/>
      <c r="V728" s="200"/>
      <c r="W728" s="200"/>
      <c r="X728" s="200"/>
      <c r="Y728" s="200"/>
      <c r="Z728" s="200"/>
      <c r="AA728" s="200"/>
      <c r="AB728" s="200"/>
      <c r="AC728" s="200"/>
      <c r="AD728" s="200"/>
      <c r="AE728" s="200"/>
      <c r="AF728" s="200"/>
      <c r="AG728" s="200"/>
      <c r="AH728" s="200"/>
      <c r="AI728" s="200"/>
      <c r="AJ728" s="200"/>
      <c r="AK728" s="200"/>
      <c r="AL728" s="200"/>
      <c r="AM728" s="200"/>
      <c r="AN728" s="200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200"/>
      <c r="AZ728" s="200"/>
      <c r="BA728" s="200"/>
      <c r="BB728" s="200"/>
      <c r="BC728" s="200"/>
      <c r="BD728" s="200"/>
      <c r="BE728" s="200"/>
      <c r="BF728" s="200"/>
      <c r="BG728" s="200"/>
      <c r="BH728" s="200"/>
      <c r="BI728" s="200"/>
      <c r="BJ728" s="200"/>
      <c r="BK728" s="200"/>
      <c r="BL728" s="200"/>
      <c r="BM728" s="200"/>
      <c r="BN728" s="200"/>
      <c r="BO728" s="200"/>
      <c r="BP728" s="200"/>
      <c r="BQ728" s="200"/>
      <c r="BR728" s="200"/>
      <c r="BS728" s="200"/>
      <c r="BT728" s="200"/>
      <c r="BU728" s="200"/>
      <c r="BV728" s="200"/>
      <c r="BW728" s="200"/>
      <c r="BX728" s="200"/>
      <c r="BY728" s="200"/>
      <c r="BZ728" s="200"/>
      <c r="CA728" s="200"/>
      <c r="CB728" s="200"/>
      <c r="CC728" s="200"/>
      <c r="CD728" s="200"/>
      <c r="CE728" s="200"/>
      <c r="CF728" s="200"/>
    </row>
    <row r="729" spans="1:84" ht="12.65" customHeight="1">
      <c r="A729" s="277" t="s">
        <v>745</v>
      </c>
      <c r="B729" s="275" t="s">
        <v>896</v>
      </c>
      <c r="C729" s="275" t="s">
        <v>897</v>
      </c>
      <c r="D729" s="275" t="s">
        <v>898</v>
      </c>
      <c r="E729" s="275" t="s">
        <v>899</v>
      </c>
      <c r="F729" s="275" t="s">
        <v>900</v>
      </c>
      <c r="G729" s="275" t="s">
        <v>901</v>
      </c>
      <c r="H729" s="275" t="s">
        <v>902</v>
      </c>
      <c r="I729" s="275" t="s">
        <v>903</v>
      </c>
      <c r="J729" s="275" t="s">
        <v>904</v>
      </c>
      <c r="K729" s="275" t="s">
        <v>905</v>
      </c>
      <c r="L729" s="275" t="s">
        <v>906</v>
      </c>
      <c r="M729" s="275" t="s">
        <v>907</v>
      </c>
      <c r="N729" s="275" t="s">
        <v>908</v>
      </c>
      <c r="O729" s="275" t="s">
        <v>909</v>
      </c>
      <c r="P729" s="275" t="s">
        <v>910</v>
      </c>
      <c r="Q729" s="275" t="s">
        <v>911</v>
      </c>
      <c r="R729" s="275" t="s">
        <v>912</v>
      </c>
      <c r="S729" s="275" t="s">
        <v>913</v>
      </c>
      <c r="T729" s="275" t="s">
        <v>914</v>
      </c>
      <c r="U729" s="275" t="s">
        <v>915</v>
      </c>
      <c r="V729" s="275" t="s">
        <v>916</v>
      </c>
      <c r="W729" s="275" t="s">
        <v>917</v>
      </c>
      <c r="X729" s="275" t="s">
        <v>918</v>
      </c>
      <c r="Y729" s="275" t="s">
        <v>919</v>
      </c>
      <c r="Z729" s="275" t="s">
        <v>920</v>
      </c>
      <c r="AA729" s="275" t="s">
        <v>921</v>
      </c>
      <c r="AB729" s="275" t="s">
        <v>922</v>
      </c>
      <c r="AC729" s="275" t="s">
        <v>923</v>
      </c>
      <c r="AD729" s="275" t="s">
        <v>924</v>
      </c>
      <c r="AE729" s="275" t="s">
        <v>925</v>
      </c>
      <c r="AF729" s="275" t="s">
        <v>926</v>
      </c>
      <c r="AG729" s="275" t="s">
        <v>927</v>
      </c>
      <c r="AH729" s="275" t="s">
        <v>928</v>
      </c>
      <c r="AI729" s="275" t="s">
        <v>929</v>
      </c>
      <c r="AJ729" s="275" t="s">
        <v>930</v>
      </c>
      <c r="AK729" s="275" t="s">
        <v>931</v>
      </c>
      <c r="AL729" s="275" t="s">
        <v>932</v>
      </c>
      <c r="AM729" s="275" t="s">
        <v>933</v>
      </c>
      <c r="AN729" s="275" t="s">
        <v>934</v>
      </c>
      <c r="AO729" s="275" t="s">
        <v>935</v>
      </c>
      <c r="AP729" s="275" t="s">
        <v>936</v>
      </c>
      <c r="AQ729" s="275" t="s">
        <v>937</v>
      </c>
      <c r="AR729" s="275" t="s">
        <v>938</v>
      </c>
      <c r="AS729" s="275" t="s">
        <v>939</v>
      </c>
      <c r="AT729" s="275" t="s">
        <v>940</v>
      </c>
      <c r="AU729" s="275" t="s">
        <v>941</v>
      </c>
      <c r="AV729" s="275" t="s">
        <v>942</v>
      </c>
      <c r="AW729" s="275" t="s">
        <v>943</v>
      </c>
      <c r="AX729" s="275" t="s">
        <v>944</v>
      </c>
      <c r="AY729" s="275" t="s">
        <v>945</v>
      </c>
      <c r="AZ729" s="275" t="s">
        <v>946</v>
      </c>
      <c r="BA729" s="275" t="s">
        <v>947</v>
      </c>
      <c r="BB729" s="275" t="s">
        <v>948</v>
      </c>
      <c r="BC729" s="275" t="s">
        <v>949</v>
      </c>
      <c r="BD729" s="275" t="s">
        <v>950</v>
      </c>
      <c r="BE729" s="275" t="s">
        <v>951</v>
      </c>
      <c r="BF729" s="275" t="s">
        <v>952</v>
      </c>
      <c r="BG729" s="275" t="s">
        <v>953</v>
      </c>
      <c r="BH729" s="275" t="s">
        <v>954</v>
      </c>
      <c r="BI729" s="278" t="s">
        <v>955</v>
      </c>
      <c r="BJ729" s="275" t="s">
        <v>956</v>
      </c>
      <c r="BK729" s="275" t="s">
        <v>957</v>
      </c>
      <c r="BL729" s="275" t="s">
        <v>958</v>
      </c>
      <c r="BM729" s="275" t="s">
        <v>959</v>
      </c>
      <c r="BN729" s="275" t="s">
        <v>960</v>
      </c>
      <c r="BO729" s="275" t="s">
        <v>961</v>
      </c>
      <c r="BP729" s="275" t="s">
        <v>962</v>
      </c>
      <c r="BQ729" s="275" t="s">
        <v>963</v>
      </c>
      <c r="BR729" s="275" t="s">
        <v>964</v>
      </c>
      <c r="BS729" s="275" t="s">
        <v>965</v>
      </c>
      <c r="BT729" s="275" t="s">
        <v>966</v>
      </c>
      <c r="BU729" s="275" t="s">
        <v>967</v>
      </c>
      <c r="BV729" s="275" t="s">
        <v>968</v>
      </c>
      <c r="BW729" s="275" t="s">
        <v>969</v>
      </c>
      <c r="BX729" s="275" t="s">
        <v>970</v>
      </c>
      <c r="BY729" s="275" t="s">
        <v>971</v>
      </c>
      <c r="BZ729" s="275" t="s">
        <v>972</v>
      </c>
      <c r="CA729" s="275" t="s">
        <v>973</v>
      </c>
      <c r="CB729" s="275" t="s">
        <v>974</v>
      </c>
      <c r="CC729" s="275" t="s">
        <v>975</v>
      </c>
      <c r="CD729" s="275" t="s">
        <v>976</v>
      </c>
      <c r="CE729" s="275" t="s">
        <v>977</v>
      </c>
      <c r="CF729" s="275" t="s">
        <v>978</v>
      </c>
    </row>
    <row r="730" spans="1:84" ht="12.65" customHeight="1">
      <c r="A730" s="179" t="s">
        <v>1281</v>
      </c>
      <c r="B730" s="179">
        <v>1396898</v>
      </c>
      <c r="C730" s="179">
        <v>0</v>
      </c>
      <c r="D730" s="179">
        <v>15368092</v>
      </c>
      <c r="E730" s="179">
        <v>8258795</v>
      </c>
      <c r="F730" s="179">
        <v>0</v>
      </c>
      <c r="G730" s="179">
        <v>652924</v>
      </c>
      <c r="H730" s="179">
        <v>0</v>
      </c>
      <c r="I730" s="179">
        <v>207950</v>
      </c>
      <c r="J730" s="179">
        <v>184692</v>
      </c>
      <c r="K730" s="179">
        <v>0</v>
      </c>
      <c r="L730" s="179">
        <v>18774592</v>
      </c>
      <c r="M730" s="179">
        <v>0</v>
      </c>
      <c r="N730" s="179">
        <v>640548</v>
      </c>
      <c r="O730" s="179">
        <v>4168630</v>
      </c>
      <c r="P730" s="179">
        <v>619271</v>
      </c>
      <c r="Q730" s="179">
        <v>6090285</v>
      </c>
      <c r="R730" s="179">
        <v>0</v>
      </c>
      <c r="S730" s="179">
        <v>1937435</v>
      </c>
      <c r="T730" s="179">
        <v>6534240</v>
      </c>
      <c r="U730" s="179">
        <v>0</v>
      </c>
      <c r="V730" s="179">
        <v>2504522</v>
      </c>
      <c r="W730" s="179">
        <v>0</v>
      </c>
      <c r="X730" s="179">
        <v>12618941</v>
      </c>
      <c r="Y730" s="179">
        <v>0</v>
      </c>
      <c r="Z730" s="179">
        <v>0</v>
      </c>
      <c r="AA730" s="179">
        <v>0</v>
      </c>
      <c r="AB730" s="179">
        <v>363051</v>
      </c>
      <c r="AC730" s="179">
        <v>0</v>
      </c>
      <c r="AD730" s="179">
        <v>0</v>
      </c>
      <c r="AE730" s="179">
        <v>0</v>
      </c>
      <c r="AF730" s="179">
        <v>0</v>
      </c>
      <c r="AG730" s="179">
        <v>350000</v>
      </c>
      <c r="AH730" s="179">
        <v>2355003</v>
      </c>
      <c r="AI730" s="179">
        <v>1330292</v>
      </c>
      <c r="AJ730" s="179">
        <v>98384</v>
      </c>
      <c r="AK730" s="179">
        <v>0</v>
      </c>
      <c r="AL730" s="179">
        <v>0</v>
      </c>
      <c r="AM730" s="179">
        <v>0</v>
      </c>
      <c r="AN730" s="179">
        <v>0</v>
      </c>
      <c r="AO730" s="179">
        <v>0</v>
      </c>
      <c r="AP730" s="179">
        <v>650197</v>
      </c>
      <c r="AQ730" s="179">
        <v>0</v>
      </c>
      <c r="AR730" s="179">
        <v>0</v>
      </c>
      <c r="AS730" s="179">
        <v>0</v>
      </c>
      <c r="AT730" s="179">
        <v>0</v>
      </c>
      <c r="AU730" s="179">
        <v>0</v>
      </c>
      <c r="AV730" s="179">
        <v>0</v>
      </c>
      <c r="AW730" s="179">
        <v>137525</v>
      </c>
      <c r="AX730" s="179">
        <v>25776630</v>
      </c>
      <c r="AY730" s="179">
        <v>0</v>
      </c>
      <c r="AZ730" s="179">
        <v>420323</v>
      </c>
      <c r="BA730" s="179">
        <v>0</v>
      </c>
      <c r="BB730" s="179">
        <v>7447040</v>
      </c>
      <c r="BE730" s="179">
        <v>0</v>
      </c>
      <c r="BF730" s="179">
        <v>0</v>
      </c>
      <c r="BI730" s="179">
        <v>211.4</v>
      </c>
      <c r="BJ730" s="179">
        <v>10943433</v>
      </c>
      <c r="BK730" s="179">
        <v>33574979</v>
      </c>
      <c r="BL730" s="179">
        <v>16251156</v>
      </c>
      <c r="BM730" s="179">
        <v>710980</v>
      </c>
      <c r="BN730" s="179">
        <v>0</v>
      </c>
      <c r="BO730" s="179">
        <v>772404</v>
      </c>
      <c r="BP730" s="179">
        <v>1770120</v>
      </c>
      <c r="BQ730" s="179">
        <v>17122593</v>
      </c>
      <c r="BR730" s="179">
        <v>3484072</v>
      </c>
      <c r="BS730" s="179">
        <v>562571</v>
      </c>
      <c r="BT730" s="179">
        <v>2315694</v>
      </c>
      <c r="BU730" s="179">
        <v>231131</v>
      </c>
      <c r="BV730" s="179">
        <v>1864310</v>
      </c>
      <c r="BW730" s="179">
        <v>780924</v>
      </c>
      <c r="BX730" s="179">
        <v>400259</v>
      </c>
      <c r="BY730" s="179">
        <v>271443</v>
      </c>
      <c r="BZ730" s="179">
        <v>199572</v>
      </c>
      <c r="CA730" s="179">
        <v>1246513</v>
      </c>
      <c r="CB730" s="179">
        <v>2739717</v>
      </c>
      <c r="CC730" s="179">
        <v>1309143</v>
      </c>
      <c r="CD730" s="179">
        <v>2203230</v>
      </c>
      <c r="CE730" s="179">
        <v>0</v>
      </c>
      <c r="CF730" s="179">
        <v>0</v>
      </c>
    </row>
    <row r="731" spans="1:84" ht="12.65" customHeight="1">
      <c r="A731" s="198"/>
      <c r="B731" s="198"/>
      <c r="C731" s="198"/>
      <c r="D731" s="198"/>
      <c r="E731" s="198"/>
      <c r="F731" s="198"/>
      <c r="G731" s="198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BL731" s="194"/>
    </row>
    <row r="732" spans="1:84" ht="12.65" customHeight="1">
      <c r="A732" s="200" t="s">
        <v>979</v>
      </c>
      <c r="B732" s="200"/>
      <c r="C732" s="200"/>
      <c r="D732" s="200"/>
      <c r="E732" s="200"/>
      <c r="F732" s="200"/>
      <c r="G732" s="200"/>
      <c r="H732" s="200"/>
      <c r="I732" s="200"/>
      <c r="J732" s="200"/>
      <c r="K732" s="200"/>
      <c r="L732" s="200"/>
      <c r="M732" s="200"/>
      <c r="N732" s="200"/>
      <c r="O732" s="200"/>
      <c r="P732" s="200"/>
      <c r="Q732" s="200"/>
      <c r="R732" s="200"/>
      <c r="S732" s="200"/>
      <c r="T732" s="200"/>
      <c r="U732" s="200"/>
      <c r="V732" s="200"/>
      <c r="W732" s="200"/>
      <c r="X732" s="200"/>
      <c r="Y732" s="200"/>
      <c r="Z732" s="200"/>
    </row>
    <row r="733" spans="1:84" ht="12.65" customHeight="1">
      <c r="A733" s="206" t="s">
        <v>745</v>
      </c>
      <c r="B733" s="275" t="s">
        <v>980</v>
      </c>
      <c r="C733" s="278" t="s">
        <v>981</v>
      </c>
      <c r="D733" s="275" t="s">
        <v>982</v>
      </c>
      <c r="E733" s="275" t="s">
        <v>983</v>
      </c>
      <c r="F733" s="275" t="s">
        <v>984</v>
      </c>
      <c r="G733" s="275" t="s">
        <v>985</v>
      </c>
      <c r="H733" s="275" t="s">
        <v>986</v>
      </c>
      <c r="I733" s="275" t="s">
        <v>987</v>
      </c>
      <c r="J733" s="275" t="s">
        <v>988</v>
      </c>
      <c r="K733" s="275" t="s">
        <v>989</v>
      </c>
      <c r="L733" s="275" t="s">
        <v>990</v>
      </c>
      <c r="M733" s="275" t="s">
        <v>991</v>
      </c>
      <c r="N733" s="275" t="s">
        <v>992</v>
      </c>
      <c r="O733" s="275" t="s">
        <v>993</v>
      </c>
      <c r="P733" s="275" t="s">
        <v>994</v>
      </c>
      <c r="Q733" s="275" t="s">
        <v>995</v>
      </c>
      <c r="R733" s="275" t="s">
        <v>996</v>
      </c>
      <c r="S733" s="275" t="s">
        <v>997</v>
      </c>
      <c r="T733" s="278" t="s">
        <v>998</v>
      </c>
      <c r="U733" s="275" t="s">
        <v>999</v>
      </c>
      <c r="V733" s="179" t="s">
        <v>1000</v>
      </c>
      <c r="W733" s="179" t="s">
        <v>1001</v>
      </c>
      <c r="X733" s="275" t="s">
        <v>1002</v>
      </c>
      <c r="Y733" s="275" t="s">
        <v>1003</v>
      </c>
      <c r="Z733" s="275"/>
    </row>
    <row r="734" spans="1:84" ht="12.65" customHeight="1">
      <c r="A734" s="206" t="s">
        <v>1282</v>
      </c>
      <c r="B734" s="275">
        <v>0</v>
      </c>
      <c r="C734" s="278">
        <v>0</v>
      </c>
      <c r="D734" s="275">
        <v>0</v>
      </c>
      <c r="E734" s="275">
        <v>0</v>
      </c>
      <c r="F734" s="275">
        <v>0</v>
      </c>
      <c r="G734" s="275">
        <v>0</v>
      </c>
      <c r="H734" s="275">
        <v>0</v>
      </c>
      <c r="I734" s="275">
        <v>0</v>
      </c>
      <c r="J734" s="275">
        <v>0</v>
      </c>
      <c r="K734" s="275">
        <v>0</v>
      </c>
      <c r="L734" s="275">
        <v>0</v>
      </c>
      <c r="M734" s="275">
        <v>0</v>
      </c>
      <c r="N734" s="275">
        <v>0</v>
      </c>
      <c r="O734" s="275">
        <v>0</v>
      </c>
      <c r="P734" s="275">
        <v>0</v>
      </c>
      <c r="Q734" s="275">
        <v>0</v>
      </c>
      <c r="R734" s="275">
        <v>0</v>
      </c>
      <c r="S734" s="275">
        <v>0</v>
      </c>
      <c r="T734" s="278">
        <v>0</v>
      </c>
      <c r="U734" s="275"/>
      <c r="X734" s="275"/>
      <c r="Y734" s="275">
        <v>0</v>
      </c>
      <c r="Z734" s="275"/>
    </row>
    <row r="735" spans="1:84" ht="12.65" customHeight="1">
      <c r="A735" s="206" t="s">
        <v>1283</v>
      </c>
      <c r="B735" s="275">
        <v>0</v>
      </c>
      <c r="C735" s="278">
        <v>0</v>
      </c>
      <c r="D735" s="275">
        <v>0</v>
      </c>
      <c r="E735" s="275">
        <v>0</v>
      </c>
      <c r="F735" s="275">
        <v>0</v>
      </c>
      <c r="G735" s="275">
        <v>0</v>
      </c>
      <c r="H735" s="275">
        <v>0</v>
      </c>
      <c r="I735" s="275">
        <v>0</v>
      </c>
      <c r="J735" s="275">
        <v>0</v>
      </c>
      <c r="K735" s="275">
        <v>0</v>
      </c>
      <c r="L735" s="275">
        <v>0</v>
      </c>
      <c r="M735" s="275">
        <v>0</v>
      </c>
      <c r="N735" s="275">
        <v>0</v>
      </c>
      <c r="O735" s="275">
        <v>0</v>
      </c>
      <c r="P735" s="275">
        <v>0</v>
      </c>
      <c r="Q735" s="275">
        <v>0</v>
      </c>
      <c r="R735" s="275">
        <v>0</v>
      </c>
      <c r="S735" s="275">
        <v>0</v>
      </c>
      <c r="T735" s="278">
        <v>0</v>
      </c>
      <c r="U735" s="275"/>
      <c r="X735" s="275"/>
      <c r="Y735" s="275">
        <v>0</v>
      </c>
      <c r="Z735" s="275"/>
    </row>
    <row r="736" spans="1:84" ht="12.65" customHeight="1">
      <c r="A736" s="206" t="s">
        <v>1284</v>
      </c>
      <c r="B736" s="275">
        <v>659</v>
      </c>
      <c r="C736" s="278">
        <v>9.34</v>
      </c>
      <c r="D736" s="275">
        <v>754468</v>
      </c>
      <c r="E736" s="275">
        <v>153474</v>
      </c>
      <c r="F736" s="275">
        <v>0</v>
      </c>
      <c r="G736" s="275">
        <v>22429</v>
      </c>
      <c r="H736" s="275">
        <v>146</v>
      </c>
      <c r="I736" s="275">
        <v>5119</v>
      </c>
      <c r="J736" s="275">
        <v>0</v>
      </c>
      <c r="K736" s="275">
        <v>8718</v>
      </c>
      <c r="L736" s="275">
        <v>32657</v>
      </c>
      <c r="M736" s="275">
        <v>0</v>
      </c>
      <c r="N736" s="275">
        <v>4631008</v>
      </c>
      <c r="O736" s="275">
        <v>1385869</v>
      </c>
      <c r="P736" s="275">
        <v>0</v>
      </c>
      <c r="Q736" s="275">
        <v>1958</v>
      </c>
      <c r="R736" s="275">
        <v>9</v>
      </c>
      <c r="S736" s="275">
        <v>40585</v>
      </c>
      <c r="T736" s="278">
        <v>9.34</v>
      </c>
      <c r="U736" s="275"/>
      <c r="X736" s="275"/>
      <c r="Y736" s="275">
        <v>581847</v>
      </c>
      <c r="Z736" s="275"/>
    </row>
    <row r="737" spans="1:26" ht="12.65" customHeight="1">
      <c r="A737" s="206" t="s">
        <v>1285</v>
      </c>
      <c r="B737" s="275">
        <v>0</v>
      </c>
      <c r="C737" s="278">
        <v>0</v>
      </c>
      <c r="D737" s="275">
        <v>0</v>
      </c>
      <c r="E737" s="275">
        <v>0</v>
      </c>
      <c r="F737" s="275">
        <v>0</v>
      </c>
      <c r="G737" s="275">
        <v>0</v>
      </c>
      <c r="H737" s="275">
        <v>0</v>
      </c>
      <c r="I737" s="275">
        <v>0</v>
      </c>
      <c r="J737" s="275">
        <v>0</v>
      </c>
      <c r="K737" s="275">
        <v>0</v>
      </c>
      <c r="L737" s="275">
        <v>0</v>
      </c>
      <c r="M737" s="275">
        <v>0</v>
      </c>
      <c r="N737" s="275">
        <v>0</v>
      </c>
      <c r="O737" s="275">
        <v>0</v>
      </c>
      <c r="P737" s="275">
        <v>0</v>
      </c>
      <c r="Q737" s="275">
        <v>0</v>
      </c>
      <c r="R737" s="275">
        <v>0</v>
      </c>
      <c r="S737" s="275">
        <v>0</v>
      </c>
      <c r="T737" s="278">
        <v>0</v>
      </c>
      <c r="U737" s="275"/>
      <c r="X737" s="275"/>
      <c r="Y737" s="275">
        <v>0</v>
      </c>
      <c r="Z737" s="275"/>
    </row>
    <row r="738" spans="1:26" ht="12.65" customHeight="1">
      <c r="A738" s="206" t="s">
        <v>1286</v>
      </c>
      <c r="B738" s="275">
        <v>0</v>
      </c>
      <c r="C738" s="278">
        <v>0</v>
      </c>
      <c r="D738" s="275">
        <v>0</v>
      </c>
      <c r="E738" s="275">
        <v>0</v>
      </c>
      <c r="F738" s="275">
        <v>0</v>
      </c>
      <c r="G738" s="275">
        <v>0</v>
      </c>
      <c r="H738" s="275">
        <v>0</v>
      </c>
      <c r="I738" s="275">
        <v>0</v>
      </c>
      <c r="J738" s="275">
        <v>0</v>
      </c>
      <c r="K738" s="275">
        <v>0</v>
      </c>
      <c r="L738" s="275">
        <v>0</v>
      </c>
      <c r="M738" s="275">
        <v>0</v>
      </c>
      <c r="N738" s="275">
        <v>0</v>
      </c>
      <c r="O738" s="275">
        <v>0</v>
      </c>
      <c r="P738" s="275">
        <v>0</v>
      </c>
      <c r="Q738" s="275">
        <v>0</v>
      </c>
      <c r="R738" s="275">
        <v>0</v>
      </c>
      <c r="S738" s="275">
        <v>0</v>
      </c>
      <c r="T738" s="278">
        <v>0</v>
      </c>
      <c r="U738" s="275"/>
      <c r="X738" s="275"/>
      <c r="Y738" s="275">
        <v>0</v>
      </c>
      <c r="Z738" s="275"/>
    </row>
    <row r="739" spans="1:26" ht="12.65" customHeight="1">
      <c r="A739" s="206" t="s">
        <v>1287</v>
      </c>
      <c r="B739" s="275">
        <v>0</v>
      </c>
      <c r="C739" s="278">
        <v>0</v>
      </c>
      <c r="D739" s="275">
        <v>0</v>
      </c>
      <c r="E739" s="275">
        <v>0</v>
      </c>
      <c r="F739" s="275">
        <v>0</v>
      </c>
      <c r="G739" s="275">
        <v>0</v>
      </c>
      <c r="H739" s="275">
        <v>0</v>
      </c>
      <c r="I739" s="275">
        <v>0</v>
      </c>
      <c r="J739" s="275">
        <v>0</v>
      </c>
      <c r="K739" s="275">
        <v>0</v>
      </c>
      <c r="L739" s="275">
        <v>0</v>
      </c>
      <c r="M739" s="275">
        <v>0</v>
      </c>
      <c r="N739" s="275">
        <v>0</v>
      </c>
      <c r="O739" s="275">
        <v>0</v>
      </c>
      <c r="P739" s="275">
        <v>0</v>
      </c>
      <c r="Q739" s="275">
        <v>0</v>
      </c>
      <c r="R739" s="275">
        <v>0</v>
      </c>
      <c r="S739" s="275">
        <v>0</v>
      </c>
      <c r="T739" s="278">
        <v>0</v>
      </c>
      <c r="U739" s="275"/>
      <c r="X739" s="275"/>
      <c r="Y739" s="275">
        <v>0</v>
      </c>
      <c r="Z739" s="275"/>
    </row>
    <row r="740" spans="1:26" ht="12.65" customHeight="1">
      <c r="A740" s="206" t="s">
        <v>1288</v>
      </c>
      <c r="B740" s="275">
        <v>438</v>
      </c>
      <c r="C740" s="278">
        <v>2.42</v>
      </c>
      <c r="D740" s="275">
        <v>179355</v>
      </c>
      <c r="E740" s="275">
        <v>36484</v>
      </c>
      <c r="F740" s="275">
        <v>0</v>
      </c>
      <c r="G740" s="275">
        <v>1558</v>
      </c>
      <c r="H740" s="275">
        <v>597</v>
      </c>
      <c r="I740" s="275">
        <v>1148</v>
      </c>
      <c r="J740" s="275">
        <v>8444</v>
      </c>
      <c r="K740" s="275">
        <v>2786</v>
      </c>
      <c r="L740" s="275">
        <v>4860</v>
      </c>
      <c r="M740" s="275">
        <v>0</v>
      </c>
      <c r="N740" s="275">
        <v>648026</v>
      </c>
      <c r="O740" s="275">
        <v>596033</v>
      </c>
      <c r="P740" s="275">
        <v>0</v>
      </c>
      <c r="Q740" s="275">
        <v>1302</v>
      </c>
      <c r="R740" s="275">
        <v>2</v>
      </c>
      <c r="S740" s="275">
        <v>0</v>
      </c>
      <c r="T740" s="278">
        <v>2.42</v>
      </c>
      <c r="U740" s="275"/>
      <c r="X740" s="275"/>
      <c r="Y740" s="275">
        <v>145936</v>
      </c>
      <c r="Z740" s="275"/>
    </row>
    <row r="741" spans="1:26" ht="12.65" customHeight="1">
      <c r="A741" s="206" t="s">
        <v>1289</v>
      </c>
      <c r="B741" s="275">
        <v>133</v>
      </c>
      <c r="C741" s="278">
        <v>0.01</v>
      </c>
      <c r="D741" s="275">
        <v>400</v>
      </c>
      <c r="E741" s="275">
        <v>81</v>
      </c>
      <c r="F741" s="275">
        <v>0</v>
      </c>
      <c r="G741" s="275" t="e">
        <v>#REF!</v>
      </c>
      <c r="H741" s="275">
        <v>0</v>
      </c>
      <c r="I741" s="275">
        <v>0</v>
      </c>
      <c r="J741" s="275">
        <v>532</v>
      </c>
      <c r="K741" s="275">
        <v>0</v>
      </c>
      <c r="L741" s="275">
        <v>0</v>
      </c>
      <c r="M741" s="275">
        <v>0</v>
      </c>
      <c r="N741" s="275">
        <v>203420</v>
      </c>
      <c r="O741" s="275">
        <v>203420</v>
      </c>
      <c r="P741" s="275">
        <v>0</v>
      </c>
      <c r="Q741" s="275">
        <v>0</v>
      </c>
      <c r="R741" s="275">
        <v>0</v>
      </c>
      <c r="S741" s="275">
        <v>322</v>
      </c>
      <c r="T741" s="278">
        <v>0.01</v>
      </c>
      <c r="U741" s="275"/>
      <c r="X741" s="275"/>
      <c r="Y741" s="275" t="e">
        <v>#REF!</v>
      </c>
      <c r="Z741" s="275"/>
    </row>
    <row r="742" spans="1:26" ht="12.65" customHeight="1">
      <c r="A742" s="206" t="s">
        <v>1290</v>
      </c>
      <c r="B742" s="275">
        <v>0</v>
      </c>
      <c r="C742" s="278">
        <v>0</v>
      </c>
      <c r="D742" s="275">
        <v>0</v>
      </c>
      <c r="E742" s="275">
        <v>0</v>
      </c>
      <c r="F742" s="275">
        <v>0</v>
      </c>
      <c r="G742" s="275">
        <v>0</v>
      </c>
      <c r="H742" s="275">
        <v>0</v>
      </c>
      <c r="I742" s="275">
        <v>0</v>
      </c>
      <c r="J742" s="275">
        <v>0</v>
      </c>
      <c r="K742" s="275">
        <v>0</v>
      </c>
      <c r="L742" s="275">
        <v>0</v>
      </c>
      <c r="M742" s="275">
        <v>0</v>
      </c>
      <c r="N742" s="275">
        <v>0</v>
      </c>
      <c r="O742" s="275">
        <v>0</v>
      </c>
      <c r="P742" s="275">
        <v>0</v>
      </c>
      <c r="Q742" s="275">
        <v>0</v>
      </c>
      <c r="R742" s="275">
        <v>0</v>
      </c>
      <c r="S742" s="275">
        <v>0</v>
      </c>
      <c r="T742" s="278">
        <v>0</v>
      </c>
      <c r="U742" s="275"/>
      <c r="X742" s="275"/>
      <c r="Y742" s="275">
        <v>0</v>
      </c>
      <c r="Z742" s="275"/>
    </row>
    <row r="743" spans="1:26" ht="12.65" customHeight="1">
      <c r="A743" s="206" t="s">
        <v>1291</v>
      </c>
      <c r="B743" s="275">
        <v>3983</v>
      </c>
      <c r="C743" s="278">
        <v>28.17</v>
      </c>
      <c r="D743" s="275">
        <v>2155627</v>
      </c>
      <c r="E743" s="275">
        <v>438497</v>
      </c>
      <c r="F743" s="275">
        <v>0</v>
      </c>
      <c r="G743" s="275">
        <v>36314</v>
      </c>
      <c r="H743" s="275">
        <v>4552</v>
      </c>
      <c r="I743" s="275">
        <v>14121</v>
      </c>
      <c r="J743" s="275">
        <v>0</v>
      </c>
      <c r="K743" s="275">
        <v>30160</v>
      </c>
      <c r="L743" s="275">
        <v>71945</v>
      </c>
      <c r="M743" s="275">
        <v>0</v>
      </c>
      <c r="N743" s="275">
        <v>4216791</v>
      </c>
      <c r="O743" s="275">
        <v>4216791</v>
      </c>
      <c r="P743" s="275">
        <v>0</v>
      </c>
      <c r="Q743" s="275">
        <v>11838</v>
      </c>
      <c r="R743" s="275">
        <v>28</v>
      </c>
      <c r="S743" s="275">
        <v>0</v>
      </c>
      <c r="T743" s="278">
        <v>28.17</v>
      </c>
      <c r="U743" s="275"/>
      <c r="X743" s="275"/>
      <c r="Y743" s="275">
        <v>1421608</v>
      </c>
      <c r="Z743" s="275"/>
    </row>
    <row r="744" spans="1:26" ht="12.65" customHeight="1">
      <c r="A744" s="206" t="s">
        <v>1292</v>
      </c>
      <c r="B744" s="275">
        <v>0</v>
      </c>
      <c r="C744" s="278">
        <v>0</v>
      </c>
      <c r="D744" s="275">
        <v>0</v>
      </c>
      <c r="E744" s="275">
        <v>0</v>
      </c>
      <c r="F744" s="275">
        <v>0</v>
      </c>
      <c r="G744" s="275">
        <v>0</v>
      </c>
      <c r="H744" s="275">
        <v>0</v>
      </c>
      <c r="I744" s="275">
        <v>0</v>
      </c>
      <c r="J744" s="275">
        <v>0</v>
      </c>
      <c r="K744" s="275">
        <v>0</v>
      </c>
      <c r="L744" s="275">
        <v>0</v>
      </c>
      <c r="M744" s="275">
        <v>0</v>
      </c>
      <c r="N744" s="275">
        <v>0</v>
      </c>
      <c r="O744" s="275">
        <v>0</v>
      </c>
      <c r="P744" s="275">
        <v>0</v>
      </c>
      <c r="Q744" s="275">
        <v>0</v>
      </c>
      <c r="R744" s="275">
        <v>0</v>
      </c>
      <c r="S744" s="275">
        <v>0</v>
      </c>
      <c r="T744" s="278">
        <v>0</v>
      </c>
      <c r="U744" s="275"/>
      <c r="X744" s="275"/>
      <c r="Y744" s="275">
        <v>0</v>
      </c>
      <c r="Z744" s="275"/>
    </row>
    <row r="745" spans="1:26" ht="12.65" customHeight="1">
      <c r="A745" s="206" t="s">
        <v>1293</v>
      </c>
      <c r="B745" s="275">
        <v>0</v>
      </c>
      <c r="C745" s="278">
        <v>0</v>
      </c>
      <c r="D745" s="275">
        <v>0</v>
      </c>
      <c r="E745" s="275">
        <v>0</v>
      </c>
      <c r="F745" s="275">
        <v>0</v>
      </c>
      <c r="G745" s="275">
        <v>9901</v>
      </c>
      <c r="H745" s="275">
        <v>0</v>
      </c>
      <c r="I745" s="275">
        <v>0</v>
      </c>
      <c r="J745" s="275">
        <v>0</v>
      </c>
      <c r="K745" s="275">
        <v>0</v>
      </c>
      <c r="L745" s="275">
        <v>0</v>
      </c>
      <c r="M745" s="275">
        <v>0</v>
      </c>
      <c r="N745" s="275">
        <v>0</v>
      </c>
      <c r="O745" s="275">
        <v>0</v>
      </c>
      <c r="P745" s="275">
        <v>0</v>
      </c>
      <c r="Q745" s="275">
        <v>0</v>
      </c>
      <c r="R745" s="275">
        <v>0</v>
      </c>
      <c r="S745" s="275">
        <v>0</v>
      </c>
      <c r="T745" s="278">
        <v>0</v>
      </c>
      <c r="U745" s="275"/>
      <c r="X745" s="275"/>
      <c r="Y745" s="275">
        <v>0</v>
      </c>
      <c r="Z745" s="275"/>
    </row>
    <row r="746" spans="1:26" ht="12.65" customHeight="1">
      <c r="A746" s="206" t="s">
        <v>1294</v>
      </c>
      <c r="B746" s="275">
        <v>0</v>
      </c>
      <c r="C746" s="278">
        <v>3.72</v>
      </c>
      <c r="D746" s="275">
        <v>346947</v>
      </c>
      <c r="E746" s="275">
        <v>70576</v>
      </c>
      <c r="F746" s="275">
        <v>0</v>
      </c>
      <c r="G746" s="275">
        <v>17376</v>
      </c>
      <c r="H746" s="275">
        <v>0</v>
      </c>
      <c r="I746" s="275">
        <v>50582</v>
      </c>
      <c r="J746" s="275">
        <v>68835</v>
      </c>
      <c r="K746" s="275">
        <v>4596</v>
      </c>
      <c r="L746" s="275">
        <v>37175</v>
      </c>
      <c r="M746" s="275">
        <v>0</v>
      </c>
      <c r="N746" s="275">
        <v>622009</v>
      </c>
      <c r="O746" s="275">
        <v>552123</v>
      </c>
      <c r="P746" s="275">
        <v>794</v>
      </c>
      <c r="Q746" s="275">
        <v>0</v>
      </c>
      <c r="R746" s="275">
        <v>794</v>
      </c>
      <c r="S746" s="275">
        <v>1851</v>
      </c>
      <c r="T746" s="278">
        <v>3.72</v>
      </c>
      <c r="U746" s="275"/>
      <c r="X746" s="275"/>
      <c r="Y746" s="275">
        <v>241272</v>
      </c>
      <c r="Z746" s="275"/>
    </row>
    <row r="747" spans="1:26" ht="12.65" customHeight="1">
      <c r="A747" s="206" t="s">
        <v>1295</v>
      </c>
      <c r="B747" s="275">
        <v>0</v>
      </c>
      <c r="C747" s="278">
        <v>6.61</v>
      </c>
      <c r="D747" s="275">
        <v>510423</v>
      </c>
      <c r="E747" s="275">
        <v>103830</v>
      </c>
      <c r="F747" s="275">
        <v>0</v>
      </c>
      <c r="G747" s="275">
        <v>62362</v>
      </c>
      <c r="H747" s="275">
        <v>3371</v>
      </c>
      <c r="I747" s="275">
        <v>5707</v>
      </c>
      <c r="J747" s="275">
        <v>160749</v>
      </c>
      <c r="K747" s="275">
        <v>8860</v>
      </c>
      <c r="L747" s="275">
        <v>101642</v>
      </c>
      <c r="M747" s="275">
        <v>0</v>
      </c>
      <c r="N747" s="275">
        <v>4440532</v>
      </c>
      <c r="O747" s="275">
        <v>297470</v>
      </c>
      <c r="P747" s="275">
        <v>907</v>
      </c>
      <c r="Q747" s="275">
        <v>0</v>
      </c>
      <c r="R747" s="275">
        <v>907</v>
      </c>
      <c r="S747" s="275">
        <v>12816</v>
      </c>
      <c r="T747" s="278">
        <v>6.61</v>
      </c>
      <c r="U747" s="275"/>
      <c r="X747" s="275"/>
      <c r="Y747" s="275">
        <v>497671</v>
      </c>
      <c r="Z747" s="275"/>
    </row>
    <row r="748" spans="1:26" ht="12.65" customHeight="1">
      <c r="A748" s="206" t="s">
        <v>1296</v>
      </c>
      <c r="B748" s="275">
        <v>0</v>
      </c>
      <c r="C748" s="278">
        <v>2.2999999999999998</v>
      </c>
      <c r="D748" s="275">
        <v>215350</v>
      </c>
      <c r="E748" s="275">
        <v>43806</v>
      </c>
      <c r="F748" s="275">
        <v>0</v>
      </c>
      <c r="G748" s="275">
        <v>19420</v>
      </c>
      <c r="H748" s="275">
        <v>522</v>
      </c>
      <c r="I748" s="275">
        <v>0</v>
      </c>
      <c r="J748" s="275">
        <v>4747</v>
      </c>
      <c r="K748" s="275">
        <v>0</v>
      </c>
      <c r="L748" s="275">
        <v>280</v>
      </c>
      <c r="M748" s="275">
        <v>0</v>
      </c>
      <c r="N748" s="275">
        <v>628310</v>
      </c>
      <c r="O748" s="275">
        <v>173198</v>
      </c>
      <c r="P748" s="275">
        <v>479</v>
      </c>
      <c r="Q748" s="275">
        <v>0</v>
      </c>
      <c r="R748" s="275">
        <v>479</v>
      </c>
      <c r="S748" s="275">
        <v>0</v>
      </c>
      <c r="T748" s="278">
        <v>2.2999999999999998</v>
      </c>
      <c r="U748" s="275"/>
      <c r="X748" s="275"/>
      <c r="Y748" s="275">
        <v>135098</v>
      </c>
      <c r="Z748" s="275"/>
    </row>
    <row r="749" spans="1:26" ht="12.65" customHeight="1">
      <c r="A749" s="206" t="s">
        <v>1297</v>
      </c>
      <c r="B749" s="275">
        <v>0</v>
      </c>
      <c r="C749" s="278">
        <v>1.05</v>
      </c>
      <c r="D749" s="275">
        <v>413543</v>
      </c>
      <c r="E749" s="275">
        <v>84123</v>
      </c>
      <c r="F749" s="275">
        <v>0</v>
      </c>
      <c r="G749" s="275">
        <v>2693</v>
      </c>
      <c r="H749" s="275">
        <v>0</v>
      </c>
      <c r="I749" s="275">
        <v>64158</v>
      </c>
      <c r="J749" s="275">
        <v>23533</v>
      </c>
      <c r="K749" s="275">
        <v>168</v>
      </c>
      <c r="L749" s="275">
        <v>13879</v>
      </c>
      <c r="M749" s="275">
        <v>0</v>
      </c>
      <c r="N749" s="275">
        <v>1376356</v>
      </c>
      <c r="O749" s="275">
        <v>206682</v>
      </c>
      <c r="P749" s="275">
        <v>60</v>
      </c>
      <c r="Q749" s="275">
        <v>0</v>
      </c>
      <c r="R749" s="275">
        <v>60</v>
      </c>
      <c r="S749" s="275">
        <v>0</v>
      </c>
      <c r="T749" s="278">
        <v>1.05</v>
      </c>
      <c r="U749" s="275"/>
      <c r="X749" s="275"/>
      <c r="Y749" s="275">
        <v>196498</v>
      </c>
      <c r="Z749" s="275"/>
    </row>
    <row r="750" spans="1:26" ht="12.65" customHeight="1">
      <c r="A750" s="206" t="s">
        <v>1298</v>
      </c>
      <c r="B750" s="275"/>
      <c r="C750" s="278">
        <v>0</v>
      </c>
      <c r="D750" s="275">
        <v>249486</v>
      </c>
      <c r="E750" s="275">
        <v>50750</v>
      </c>
      <c r="F750" s="275">
        <v>0</v>
      </c>
      <c r="G750" s="275">
        <v>646102</v>
      </c>
      <c r="H750" s="275">
        <v>0</v>
      </c>
      <c r="I750" s="275">
        <v>50</v>
      </c>
      <c r="J750" s="275">
        <v>15783</v>
      </c>
      <c r="K750" s="275">
        <v>538</v>
      </c>
      <c r="L750" s="275">
        <v>17852</v>
      </c>
      <c r="M750" s="275">
        <v>0</v>
      </c>
      <c r="N750" s="275">
        <v>2869844</v>
      </c>
      <c r="O750" s="275">
        <v>179050</v>
      </c>
      <c r="P750" s="275">
        <v>1754</v>
      </c>
      <c r="Q750" s="275">
        <v>0</v>
      </c>
      <c r="R750" s="275">
        <v>1754</v>
      </c>
      <c r="S750" s="275">
        <v>0</v>
      </c>
      <c r="T750" s="278">
        <v>0</v>
      </c>
      <c r="U750" s="275"/>
      <c r="X750" s="275"/>
      <c r="Y750" s="275">
        <v>484584</v>
      </c>
      <c r="Z750" s="275"/>
    </row>
    <row r="751" spans="1:26" ht="12.65" customHeight="1">
      <c r="A751" s="206" t="s">
        <v>1299</v>
      </c>
      <c r="B751" s="275"/>
      <c r="C751" s="278">
        <v>0</v>
      </c>
      <c r="D751" s="275">
        <v>0</v>
      </c>
      <c r="E751" s="275">
        <v>0</v>
      </c>
      <c r="F751" s="275">
        <v>0</v>
      </c>
      <c r="G751" s="275">
        <v>0</v>
      </c>
      <c r="H751" s="275">
        <v>0</v>
      </c>
      <c r="I751" s="275">
        <v>0</v>
      </c>
      <c r="J751" s="275">
        <v>0</v>
      </c>
      <c r="K751" s="275">
        <v>0</v>
      </c>
      <c r="L751" s="275">
        <v>0</v>
      </c>
      <c r="M751" s="275">
        <v>0</v>
      </c>
      <c r="N751" s="275">
        <v>0</v>
      </c>
      <c r="O751" s="275">
        <v>0</v>
      </c>
      <c r="P751" s="275">
        <v>0</v>
      </c>
      <c r="Q751" s="275">
        <v>0</v>
      </c>
      <c r="R751" s="275">
        <v>0</v>
      </c>
      <c r="S751" s="275">
        <v>0</v>
      </c>
      <c r="T751" s="278">
        <v>0</v>
      </c>
      <c r="U751" s="275"/>
      <c r="X751" s="275"/>
      <c r="Y751" s="275">
        <v>0</v>
      </c>
      <c r="Z751" s="275"/>
    </row>
    <row r="752" spans="1:26" ht="12.65" customHeight="1">
      <c r="A752" s="206" t="s">
        <v>1300</v>
      </c>
      <c r="B752" s="275">
        <v>0</v>
      </c>
      <c r="C752" s="278">
        <v>9.11</v>
      </c>
      <c r="D752" s="275">
        <v>578760</v>
      </c>
      <c r="E752" s="275">
        <v>117731</v>
      </c>
      <c r="F752" s="275">
        <v>7200</v>
      </c>
      <c r="G752" s="275">
        <v>393294</v>
      </c>
      <c r="H752" s="275">
        <v>597</v>
      </c>
      <c r="I752" s="275">
        <v>183195</v>
      </c>
      <c r="J752" s="275">
        <v>24422</v>
      </c>
      <c r="K752" s="275">
        <v>1200</v>
      </c>
      <c r="L752" s="275">
        <v>48207</v>
      </c>
      <c r="M752" s="275">
        <v>0</v>
      </c>
      <c r="N752" s="275">
        <v>3613718</v>
      </c>
      <c r="O752" s="275">
        <v>493064</v>
      </c>
      <c r="P752" s="275">
        <v>729</v>
      </c>
      <c r="Q752" s="275">
        <v>0</v>
      </c>
      <c r="R752" s="275">
        <v>729</v>
      </c>
      <c r="S752" s="275">
        <v>240</v>
      </c>
      <c r="T752" s="278">
        <v>9.11</v>
      </c>
      <c r="U752" s="275"/>
      <c r="X752" s="275"/>
      <c r="Y752" s="275">
        <v>526445</v>
      </c>
      <c r="Z752" s="275"/>
    </row>
    <row r="753" spans="1:26" ht="12.65" customHeight="1">
      <c r="A753" s="206" t="s">
        <v>1301</v>
      </c>
      <c r="B753" s="275">
        <v>0</v>
      </c>
      <c r="C753" s="278">
        <v>0</v>
      </c>
      <c r="D753" s="275">
        <v>0</v>
      </c>
      <c r="E753" s="275">
        <v>0</v>
      </c>
      <c r="F753" s="275">
        <v>0</v>
      </c>
      <c r="G753" s="275">
        <v>0</v>
      </c>
      <c r="H753" s="275">
        <v>0</v>
      </c>
      <c r="I753" s="275">
        <v>0</v>
      </c>
      <c r="J753" s="275">
        <v>0</v>
      </c>
      <c r="K753" s="275">
        <v>0</v>
      </c>
      <c r="L753" s="275">
        <v>0</v>
      </c>
      <c r="M753" s="275">
        <v>0</v>
      </c>
      <c r="N753" s="275">
        <v>0</v>
      </c>
      <c r="O753" s="275">
        <v>0</v>
      </c>
      <c r="P753" s="275">
        <v>0</v>
      </c>
      <c r="Q753" s="275">
        <v>0</v>
      </c>
      <c r="R753" s="275">
        <v>0</v>
      </c>
      <c r="S753" s="275">
        <v>0</v>
      </c>
      <c r="T753" s="278">
        <v>0</v>
      </c>
      <c r="U753" s="275"/>
      <c r="X753" s="275"/>
      <c r="Y753" s="275">
        <v>0</v>
      </c>
      <c r="Z753" s="275"/>
    </row>
    <row r="754" spans="1:26" ht="12.65" customHeight="1">
      <c r="A754" s="206" t="s">
        <v>1302</v>
      </c>
      <c r="B754" s="275">
        <v>0</v>
      </c>
      <c r="C754" s="278">
        <v>0</v>
      </c>
      <c r="D754" s="275">
        <v>0</v>
      </c>
      <c r="E754" s="275">
        <v>0</v>
      </c>
      <c r="F754" s="275">
        <v>0</v>
      </c>
      <c r="G754" s="275">
        <v>0</v>
      </c>
      <c r="H754" s="275">
        <v>0</v>
      </c>
      <c r="I754" s="275">
        <v>0</v>
      </c>
      <c r="J754" s="275">
        <v>0</v>
      </c>
      <c r="K754" s="275">
        <v>0</v>
      </c>
      <c r="L754" s="275">
        <v>0</v>
      </c>
      <c r="M754" s="275">
        <v>0</v>
      </c>
      <c r="N754" s="275">
        <v>0</v>
      </c>
      <c r="O754" s="275">
        <v>0</v>
      </c>
      <c r="P754" s="275">
        <v>0</v>
      </c>
      <c r="Q754" s="275">
        <v>0</v>
      </c>
      <c r="R754" s="275">
        <v>0</v>
      </c>
      <c r="S754" s="275">
        <v>0</v>
      </c>
      <c r="T754" s="278">
        <v>0</v>
      </c>
      <c r="U754" s="275"/>
      <c r="X754" s="275"/>
      <c r="Y754" s="275">
        <v>0</v>
      </c>
      <c r="Z754" s="275"/>
    </row>
    <row r="755" spans="1:26" ht="12.65" customHeight="1">
      <c r="A755" s="206" t="s">
        <v>1303</v>
      </c>
      <c r="B755" s="275">
        <v>0</v>
      </c>
      <c r="C755" s="278">
        <v>0</v>
      </c>
      <c r="D755" s="275">
        <v>0</v>
      </c>
      <c r="E755" s="275">
        <v>0</v>
      </c>
      <c r="F755" s="275">
        <v>0</v>
      </c>
      <c r="G755" s="275">
        <v>0</v>
      </c>
      <c r="H755" s="275">
        <v>0</v>
      </c>
      <c r="I755" s="275">
        <v>0</v>
      </c>
      <c r="J755" s="275">
        <v>0</v>
      </c>
      <c r="K755" s="275">
        <v>0</v>
      </c>
      <c r="L755" s="275">
        <v>0</v>
      </c>
      <c r="M755" s="275">
        <v>0</v>
      </c>
      <c r="N755" s="275">
        <v>0</v>
      </c>
      <c r="O755" s="275">
        <v>0</v>
      </c>
      <c r="P755" s="275">
        <v>0</v>
      </c>
      <c r="Q755" s="275">
        <v>0</v>
      </c>
      <c r="R755" s="275">
        <v>0</v>
      </c>
      <c r="S755" s="275">
        <v>0</v>
      </c>
      <c r="T755" s="278">
        <v>0</v>
      </c>
      <c r="U755" s="275"/>
      <c r="X755" s="275"/>
      <c r="Y755" s="275">
        <v>0</v>
      </c>
      <c r="Z755" s="275"/>
    </row>
    <row r="756" spans="1:26" ht="12.65" customHeight="1">
      <c r="A756" s="206" t="s">
        <v>1304</v>
      </c>
      <c r="B756" s="275">
        <v>0</v>
      </c>
      <c r="C756" s="278">
        <v>7.71</v>
      </c>
      <c r="D756" s="275">
        <v>508843</v>
      </c>
      <c r="E756" s="275">
        <v>103509</v>
      </c>
      <c r="F756" s="275">
        <v>335536</v>
      </c>
      <c r="G756" s="275">
        <v>69395</v>
      </c>
      <c r="H756" s="275">
        <v>1055</v>
      </c>
      <c r="I756" s="275">
        <v>173242</v>
      </c>
      <c r="J756" s="275">
        <v>149739</v>
      </c>
      <c r="K756" s="275">
        <v>1047</v>
      </c>
      <c r="L756" s="275">
        <v>198449</v>
      </c>
      <c r="M756" s="275">
        <v>0</v>
      </c>
      <c r="N756" s="275">
        <v>5178248</v>
      </c>
      <c r="O756" s="275">
        <v>135101</v>
      </c>
      <c r="P756" s="275">
        <v>1408</v>
      </c>
      <c r="Q756" s="275">
        <v>0</v>
      </c>
      <c r="R756" s="275">
        <v>1408</v>
      </c>
      <c r="S756" s="275">
        <v>12385</v>
      </c>
      <c r="T756" s="278">
        <v>7.71</v>
      </c>
      <c r="U756" s="275"/>
      <c r="X756" s="275"/>
      <c r="Y756" s="275">
        <v>705127</v>
      </c>
      <c r="Z756" s="275"/>
    </row>
    <row r="757" spans="1:26" ht="12.65" customHeight="1">
      <c r="A757" s="206" t="s">
        <v>1305</v>
      </c>
      <c r="B757" s="275">
        <v>0</v>
      </c>
      <c r="C757" s="278">
        <v>0</v>
      </c>
      <c r="D757" s="275">
        <v>0</v>
      </c>
      <c r="E757" s="275">
        <v>0</v>
      </c>
      <c r="F757" s="275">
        <v>0</v>
      </c>
      <c r="G757" s="275">
        <v>0</v>
      </c>
      <c r="H757" s="275">
        <v>0</v>
      </c>
      <c r="I757" s="275">
        <v>0</v>
      </c>
      <c r="J757" s="275">
        <v>0</v>
      </c>
      <c r="K757" s="275">
        <v>0</v>
      </c>
      <c r="L757" s="275">
        <v>0</v>
      </c>
      <c r="M757" s="275">
        <v>0</v>
      </c>
      <c r="N757" s="275">
        <v>0</v>
      </c>
      <c r="O757" s="275">
        <v>0</v>
      </c>
      <c r="P757" s="275">
        <v>0</v>
      </c>
      <c r="Q757" s="275">
        <v>0</v>
      </c>
      <c r="R757" s="275">
        <v>0</v>
      </c>
      <c r="S757" s="275">
        <v>0</v>
      </c>
      <c r="T757" s="278">
        <v>0</v>
      </c>
      <c r="U757" s="275"/>
      <c r="X757" s="275"/>
      <c r="Y757" s="275">
        <v>0</v>
      </c>
      <c r="Z757" s="275"/>
    </row>
    <row r="758" spans="1:26" ht="12.65" customHeight="1">
      <c r="A758" s="206" t="s">
        <v>1306</v>
      </c>
      <c r="B758" s="275">
        <v>0</v>
      </c>
      <c r="C758" s="278">
        <v>0</v>
      </c>
      <c r="D758" s="275">
        <v>0</v>
      </c>
      <c r="E758" s="275">
        <v>0</v>
      </c>
      <c r="F758" s="275">
        <v>0</v>
      </c>
      <c r="G758" s="275">
        <v>0</v>
      </c>
      <c r="H758" s="275">
        <v>0</v>
      </c>
      <c r="I758" s="275">
        <v>0</v>
      </c>
      <c r="J758" s="275">
        <v>0</v>
      </c>
      <c r="K758" s="275">
        <v>0</v>
      </c>
      <c r="L758" s="275">
        <v>0</v>
      </c>
      <c r="M758" s="275">
        <v>0</v>
      </c>
      <c r="N758" s="275">
        <v>0</v>
      </c>
      <c r="O758" s="275">
        <v>0</v>
      </c>
      <c r="P758" s="275">
        <v>0</v>
      </c>
      <c r="Q758" s="275">
        <v>0</v>
      </c>
      <c r="R758" s="275">
        <v>0</v>
      </c>
      <c r="S758" s="275">
        <v>0</v>
      </c>
      <c r="T758" s="278">
        <v>0</v>
      </c>
      <c r="U758" s="275"/>
      <c r="X758" s="275"/>
      <c r="Y758" s="275">
        <v>0</v>
      </c>
      <c r="Z758" s="275"/>
    </row>
    <row r="759" spans="1:26" ht="12.65" customHeight="1">
      <c r="A759" s="206" t="s">
        <v>1307</v>
      </c>
      <c r="B759" s="275"/>
      <c r="C759" s="278">
        <v>2.0099999999999998</v>
      </c>
      <c r="D759" s="275">
        <v>204806</v>
      </c>
      <c r="E759" s="275">
        <v>41662</v>
      </c>
      <c r="F759" s="275">
        <v>0</v>
      </c>
      <c r="G759" s="275">
        <v>305690</v>
      </c>
      <c r="H759" s="275">
        <v>0</v>
      </c>
      <c r="I759" s="275">
        <v>125713</v>
      </c>
      <c r="J759" s="275">
        <v>5352</v>
      </c>
      <c r="K759" s="275">
        <v>14122</v>
      </c>
      <c r="L759" s="275">
        <v>15012</v>
      </c>
      <c r="M759" s="275">
        <v>582340</v>
      </c>
      <c r="N759" s="275">
        <v>3029752</v>
      </c>
      <c r="O759" s="275">
        <v>1626094</v>
      </c>
      <c r="P759" s="275">
        <v>406</v>
      </c>
      <c r="Q759" s="275">
        <v>0</v>
      </c>
      <c r="R759" s="275">
        <v>406</v>
      </c>
      <c r="S759" s="275">
        <v>0</v>
      </c>
      <c r="T759" s="278">
        <v>2.0099999999999998</v>
      </c>
      <c r="U759" s="275"/>
      <c r="X759" s="275"/>
      <c r="Y759" s="275">
        <v>178158</v>
      </c>
      <c r="Z759" s="275"/>
    </row>
    <row r="760" spans="1:26" ht="12.65" customHeight="1">
      <c r="A760" s="206" t="s">
        <v>1308</v>
      </c>
      <c r="B760" s="275">
        <v>0</v>
      </c>
      <c r="C760" s="278">
        <v>0.66</v>
      </c>
      <c r="D760" s="275">
        <v>69651</v>
      </c>
      <c r="E760" s="275">
        <v>14168</v>
      </c>
      <c r="F760" s="275">
        <v>0</v>
      </c>
      <c r="G760" s="275">
        <v>17323</v>
      </c>
      <c r="H760" s="275">
        <v>0</v>
      </c>
      <c r="I760" s="275">
        <v>0</v>
      </c>
      <c r="J760" s="275">
        <v>1287</v>
      </c>
      <c r="K760" s="275">
        <v>4554</v>
      </c>
      <c r="L760" s="275">
        <v>2109</v>
      </c>
      <c r="M760" s="275">
        <v>0</v>
      </c>
      <c r="N760" s="275">
        <v>708617</v>
      </c>
      <c r="O760" s="275">
        <v>414781</v>
      </c>
      <c r="P760" s="275">
        <v>143</v>
      </c>
      <c r="Q760" s="275">
        <v>0</v>
      </c>
      <c r="R760" s="275">
        <v>143</v>
      </c>
      <c r="S760" s="275">
        <v>0</v>
      </c>
      <c r="T760" s="278">
        <v>0.66</v>
      </c>
      <c r="U760" s="275"/>
      <c r="X760" s="275"/>
      <c r="Y760" s="275">
        <v>64555</v>
      </c>
      <c r="Z760" s="275"/>
    </row>
    <row r="761" spans="1:26" ht="12.65" customHeight="1">
      <c r="A761" s="206" t="s">
        <v>1309</v>
      </c>
      <c r="B761" s="275">
        <v>0</v>
      </c>
      <c r="C761" s="278">
        <v>0</v>
      </c>
      <c r="D761" s="275">
        <v>0</v>
      </c>
      <c r="E761" s="275">
        <v>0</v>
      </c>
      <c r="F761" s="275">
        <v>0</v>
      </c>
      <c r="G761" s="275">
        <v>0</v>
      </c>
      <c r="H761" s="275">
        <v>0</v>
      </c>
      <c r="I761" s="275">
        <v>0</v>
      </c>
      <c r="J761" s="275">
        <v>0</v>
      </c>
      <c r="K761" s="275">
        <v>0</v>
      </c>
      <c r="L761" s="275">
        <v>0</v>
      </c>
      <c r="M761" s="275">
        <v>0</v>
      </c>
      <c r="N761" s="275">
        <v>0</v>
      </c>
      <c r="O761" s="275">
        <v>0</v>
      </c>
      <c r="P761" s="275">
        <v>0</v>
      </c>
      <c r="Q761" s="275">
        <v>0</v>
      </c>
      <c r="R761" s="275">
        <v>0</v>
      </c>
      <c r="S761" s="275">
        <v>0</v>
      </c>
      <c r="T761" s="278">
        <v>0</v>
      </c>
      <c r="U761" s="275"/>
      <c r="X761" s="275"/>
      <c r="Y761" s="275">
        <v>0</v>
      </c>
      <c r="Z761" s="275"/>
    </row>
    <row r="762" spans="1:26" ht="12.65" customHeight="1">
      <c r="A762" s="206" t="s">
        <v>1310</v>
      </c>
      <c r="B762" s="275">
        <v>0</v>
      </c>
      <c r="C762" s="278">
        <v>4.38</v>
      </c>
      <c r="D762" s="275">
        <v>367491</v>
      </c>
      <c r="E762" s="275">
        <v>74755</v>
      </c>
      <c r="F762" s="275">
        <v>0</v>
      </c>
      <c r="G762" s="275">
        <v>3727</v>
      </c>
      <c r="H762" s="275">
        <v>1246</v>
      </c>
      <c r="I762" s="275">
        <v>11</v>
      </c>
      <c r="J762" s="275">
        <v>9835</v>
      </c>
      <c r="K762" s="275">
        <v>1263</v>
      </c>
      <c r="L762" s="275">
        <v>7981</v>
      </c>
      <c r="M762" s="275">
        <v>0</v>
      </c>
      <c r="N762" s="275">
        <v>1046956</v>
      </c>
      <c r="O762" s="275">
        <v>132889</v>
      </c>
      <c r="P762" s="275">
        <v>1093</v>
      </c>
      <c r="Q762" s="275">
        <v>0</v>
      </c>
      <c r="R762" s="275">
        <v>1093</v>
      </c>
      <c r="S762" s="275">
        <v>0</v>
      </c>
      <c r="T762" s="278">
        <v>4.38</v>
      </c>
      <c r="U762" s="275"/>
      <c r="X762" s="275"/>
      <c r="Y762" s="275">
        <v>250433</v>
      </c>
      <c r="Z762" s="275"/>
    </row>
    <row r="763" spans="1:26" ht="12.65" customHeight="1">
      <c r="A763" s="206" t="s">
        <v>1311</v>
      </c>
      <c r="B763" s="275">
        <v>0</v>
      </c>
      <c r="C763" s="278">
        <v>0</v>
      </c>
      <c r="D763" s="275">
        <v>0</v>
      </c>
      <c r="E763" s="275">
        <v>0</v>
      </c>
      <c r="F763" s="275">
        <v>0</v>
      </c>
      <c r="G763" s="275">
        <v>0</v>
      </c>
      <c r="H763" s="275">
        <v>0</v>
      </c>
      <c r="I763" s="275">
        <v>0</v>
      </c>
      <c r="J763" s="275">
        <v>0</v>
      </c>
      <c r="K763" s="275">
        <v>0</v>
      </c>
      <c r="L763" s="275">
        <v>0</v>
      </c>
      <c r="M763" s="275">
        <v>0</v>
      </c>
      <c r="N763" s="275">
        <v>0</v>
      </c>
      <c r="O763" s="275">
        <v>0</v>
      </c>
      <c r="P763" s="275">
        <v>0</v>
      </c>
      <c r="Q763" s="275">
        <v>0</v>
      </c>
      <c r="R763" s="275">
        <v>0</v>
      </c>
      <c r="S763" s="275">
        <v>0</v>
      </c>
      <c r="T763" s="278">
        <v>0</v>
      </c>
      <c r="U763" s="275"/>
      <c r="X763" s="275"/>
      <c r="Y763" s="275">
        <v>0</v>
      </c>
      <c r="Z763" s="275"/>
    </row>
    <row r="764" spans="1:26" ht="12.65" customHeight="1">
      <c r="A764" s="206" t="s">
        <v>1312</v>
      </c>
      <c r="B764" s="275">
        <v>0</v>
      </c>
      <c r="C764" s="278">
        <v>11.55</v>
      </c>
      <c r="D764" s="275">
        <v>1735777</v>
      </c>
      <c r="E764" s="275">
        <v>353091</v>
      </c>
      <c r="F764" s="275">
        <v>144764</v>
      </c>
      <c r="G764" s="275">
        <v>39075</v>
      </c>
      <c r="H764" s="275">
        <v>1339</v>
      </c>
      <c r="I764" s="275">
        <v>16939</v>
      </c>
      <c r="J764" s="275">
        <v>32321</v>
      </c>
      <c r="K764" s="275">
        <v>14045</v>
      </c>
      <c r="L764" s="275">
        <v>73670</v>
      </c>
      <c r="M764" s="275">
        <v>0</v>
      </c>
      <c r="N764" s="275">
        <v>8119842</v>
      </c>
      <c r="O764" s="275">
        <v>50663</v>
      </c>
      <c r="P764" s="275">
        <v>1425</v>
      </c>
      <c r="Q764" s="275">
        <v>0</v>
      </c>
      <c r="R764" s="275">
        <v>1425</v>
      </c>
      <c r="S764" s="275">
        <v>11689</v>
      </c>
      <c r="T764" s="278">
        <v>11.55</v>
      </c>
      <c r="U764" s="275"/>
      <c r="X764" s="275"/>
      <c r="Y764" s="275">
        <v>1020309</v>
      </c>
      <c r="Z764" s="275"/>
    </row>
    <row r="765" spans="1:26" ht="12.65" customHeight="1">
      <c r="A765" s="206" t="s">
        <v>1313</v>
      </c>
      <c r="B765" s="275">
        <v>0</v>
      </c>
      <c r="C765" s="278">
        <v>23.26</v>
      </c>
      <c r="D765" s="275">
        <v>420842</v>
      </c>
      <c r="E765" s="275">
        <v>85608</v>
      </c>
      <c r="F765" s="275">
        <v>0</v>
      </c>
      <c r="G765" s="275">
        <v>71418</v>
      </c>
      <c r="H765" s="275">
        <v>10853</v>
      </c>
      <c r="I765" s="275">
        <v>95586</v>
      </c>
      <c r="J765" s="275">
        <v>36648</v>
      </c>
      <c r="K765" s="275">
        <v>4453</v>
      </c>
      <c r="L765" s="275">
        <v>49831</v>
      </c>
      <c r="M765" s="275">
        <v>61662</v>
      </c>
      <c r="N765" s="275">
        <v>2066064</v>
      </c>
      <c r="O765" s="275">
        <v>0</v>
      </c>
      <c r="P765" s="275">
        <v>1396</v>
      </c>
      <c r="Q765" s="275">
        <v>0</v>
      </c>
      <c r="R765" s="275">
        <v>1396</v>
      </c>
      <c r="S765" s="275">
        <v>5072</v>
      </c>
      <c r="T765" s="278">
        <v>23.26</v>
      </c>
      <c r="U765" s="275"/>
      <c r="X765" s="275"/>
      <c r="Y765" s="275">
        <v>417469</v>
      </c>
      <c r="Z765" s="275"/>
    </row>
    <row r="766" spans="1:26" ht="12.65" customHeight="1">
      <c r="A766" s="206" t="s">
        <v>1314</v>
      </c>
      <c r="B766" s="275">
        <v>0</v>
      </c>
      <c r="C766" s="278">
        <v>0</v>
      </c>
      <c r="D766" s="275">
        <v>0</v>
      </c>
      <c r="E766" s="275">
        <v>0</v>
      </c>
      <c r="F766" s="275">
        <v>0</v>
      </c>
      <c r="G766" s="275">
        <v>0</v>
      </c>
      <c r="H766" s="275">
        <v>0</v>
      </c>
      <c r="I766" s="275">
        <v>0</v>
      </c>
      <c r="J766" s="275">
        <v>0</v>
      </c>
      <c r="K766" s="275">
        <v>0</v>
      </c>
      <c r="L766" s="275">
        <v>0</v>
      </c>
      <c r="M766" s="275">
        <v>0</v>
      </c>
      <c r="N766" s="275">
        <v>0</v>
      </c>
      <c r="O766" s="275">
        <v>0</v>
      </c>
      <c r="P766" s="275">
        <v>0</v>
      </c>
      <c r="Q766" s="275">
        <v>0</v>
      </c>
      <c r="R766" s="275">
        <v>0</v>
      </c>
      <c r="S766" s="275">
        <v>0</v>
      </c>
      <c r="T766" s="278">
        <v>0</v>
      </c>
      <c r="U766" s="275"/>
      <c r="X766" s="275"/>
      <c r="Y766" s="275">
        <v>0</v>
      </c>
      <c r="Z766" s="275"/>
    </row>
    <row r="767" spans="1:26" ht="12.65" customHeight="1">
      <c r="A767" s="206" t="s">
        <v>1315</v>
      </c>
      <c r="B767" s="275">
        <v>0</v>
      </c>
      <c r="C767" s="278">
        <v>38.32</v>
      </c>
      <c r="D767" s="275">
        <v>4056442</v>
      </c>
      <c r="E767" s="275">
        <v>825160</v>
      </c>
      <c r="F767" s="275">
        <v>75071</v>
      </c>
      <c r="G767" s="275">
        <v>225062</v>
      </c>
      <c r="H767" s="275">
        <v>28533</v>
      </c>
      <c r="I767" s="275">
        <v>356536</v>
      </c>
      <c r="J767" s="275">
        <v>46477</v>
      </c>
      <c r="K767" s="275">
        <v>205772</v>
      </c>
      <c r="L767" s="275">
        <v>121158</v>
      </c>
      <c r="M767" s="275">
        <v>0</v>
      </c>
      <c r="N767" s="275">
        <v>501156</v>
      </c>
      <c r="O767" s="275">
        <v>236237</v>
      </c>
      <c r="P767" s="275">
        <v>631</v>
      </c>
      <c r="Q767" s="275">
        <v>0</v>
      </c>
      <c r="R767" s="275">
        <v>631</v>
      </c>
      <c r="S767" s="275">
        <v>0</v>
      </c>
      <c r="T767" s="278">
        <v>38.32</v>
      </c>
      <c r="U767" s="275"/>
      <c r="X767" s="275"/>
      <c r="Y767" s="275">
        <v>1529355</v>
      </c>
      <c r="Z767" s="275"/>
    </row>
    <row r="768" spans="1:26" ht="12.65" customHeight="1">
      <c r="A768" s="206" t="s">
        <v>1316</v>
      </c>
      <c r="B768" s="275">
        <v>0</v>
      </c>
      <c r="C768" s="278">
        <v>1.1299999999999999</v>
      </c>
      <c r="D768" s="275">
        <v>100455</v>
      </c>
      <c r="E768" s="275">
        <v>20435</v>
      </c>
      <c r="F768" s="275">
        <v>0</v>
      </c>
      <c r="G768" s="275">
        <v>846</v>
      </c>
      <c r="H768" s="275">
        <v>0</v>
      </c>
      <c r="I768" s="275">
        <v>0</v>
      </c>
      <c r="J768" s="275">
        <v>0</v>
      </c>
      <c r="K768" s="275">
        <v>0</v>
      </c>
      <c r="L768" s="275">
        <v>258</v>
      </c>
      <c r="M768" s="275">
        <v>0</v>
      </c>
      <c r="N768" s="275">
        <v>348374</v>
      </c>
      <c r="O768" s="275">
        <v>43968</v>
      </c>
      <c r="P768" s="275">
        <v>0</v>
      </c>
      <c r="Q768" s="275">
        <v>0</v>
      </c>
      <c r="R768" s="275">
        <v>0</v>
      </c>
      <c r="S768" s="275">
        <v>0</v>
      </c>
      <c r="T768" s="278">
        <v>1.1299999999999999</v>
      </c>
      <c r="U768" s="275"/>
      <c r="X768" s="275"/>
      <c r="Y768" s="275">
        <v>43023</v>
      </c>
      <c r="Z768" s="275"/>
    </row>
    <row r="769" spans="1:26" ht="12.65" customHeight="1">
      <c r="A769" s="206" t="s">
        <v>1317</v>
      </c>
      <c r="B769" s="275">
        <v>0</v>
      </c>
      <c r="C769" s="278">
        <v>0</v>
      </c>
      <c r="D769" s="275">
        <v>0</v>
      </c>
      <c r="E769" s="275">
        <v>0</v>
      </c>
      <c r="F769" s="275">
        <v>0</v>
      </c>
      <c r="G769" s="275">
        <v>0</v>
      </c>
      <c r="H769" s="275">
        <v>0</v>
      </c>
      <c r="I769" s="275">
        <v>0</v>
      </c>
      <c r="J769" s="275">
        <v>0</v>
      </c>
      <c r="K769" s="275">
        <v>0</v>
      </c>
      <c r="L769" s="275">
        <v>0</v>
      </c>
      <c r="M769" s="275">
        <v>0</v>
      </c>
      <c r="N769" s="275">
        <v>0</v>
      </c>
      <c r="O769" s="275">
        <v>0</v>
      </c>
      <c r="P769" s="275">
        <v>0</v>
      </c>
      <c r="Q769" s="275">
        <v>0</v>
      </c>
      <c r="R769" s="275">
        <v>0</v>
      </c>
      <c r="S769" s="275">
        <v>0</v>
      </c>
      <c r="T769" s="278">
        <v>0</v>
      </c>
      <c r="U769" s="275"/>
      <c r="X769" s="275"/>
      <c r="Y769" s="275">
        <v>0</v>
      </c>
      <c r="Z769" s="275"/>
    </row>
    <row r="770" spans="1:26" ht="12.65" customHeight="1">
      <c r="A770" s="206" t="s">
        <v>1318</v>
      </c>
      <c r="B770" s="275">
        <v>0</v>
      </c>
      <c r="C770" s="278">
        <v>0</v>
      </c>
      <c r="D770" s="275">
        <v>0</v>
      </c>
      <c r="E770" s="275">
        <v>0</v>
      </c>
      <c r="F770" s="275">
        <v>0</v>
      </c>
      <c r="G770" s="275">
        <v>0</v>
      </c>
      <c r="H770" s="275">
        <v>0</v>
      </c>
      <c r="I770" s="275">
        <v>0</v>
      </c>
      <c r="J770" s="275">
        <v>0</v>
      </c>
      <c r="K770" s="275">
        <v>0</v>
      </c>
      <c r="L770" s="275">
        <v>0</v>
      </c>
      <c r="M770" s="275">
        <v>0</v>
      </c>
      <c r="N770" s="275">
        <v>0</v>
      </c>
      <c r="O770" s="275">
        <v>0</v>
      </c>
      <c r="P770" s="275">
        <v>0</v>
      </c>
      <c r="Q770" s="275">
        <v>0</v>
      </c>
      <c r="R770" s="275">
        <v>0</v>
      </c>
      <c r="S770" s="275">
        <v>0</v>
      </c>
      <c r="T770" s="278">
        <v>0</v>
      </c>
      <c r="U770" s="275"/>
      <c r="X770" s="275"/>
      <c r="Y770" s="275">
        <v>0</v>
      </c>
      <c r="Z770" s="275"/>
    </row>
    <row r="771" spans="1:26" ht="12.65" customHeight="1">
      <c r="A771" s="206" t="s">
        <v>1319</v>
      </c>
      <c r="B771" s="275">
        <v>0</v>
      </c>
      <c r="C771" s="278">
        <v>0</v>
      </c>
      <c r="D771" s="275">
        <v>0</v>
      </c>
      <c r="E771" s="275">
        <v>0</v>
      </c>
      <c r="F771" s="275">
        <v>0</v>
      </c>
      <c r="G771" s="275">
        <v>0</v>
      </c>
      <c r="H771" s="275">
        <v>0</v>
      </c>
      <c r="I771" s="275">
        <v>0</v>
      </c>
      <c r="J771" s="275">
        <v>0</v>
      </c>
      <c r="K771" s="275">
        <v>0</v>
      </c>
      <c r="L771" s="275">
        <v>0</v>
      </c>
      <c r="M771" s="275">
        <v>0</v>
      </c>
      <c r="N771" s="275">
        <v>0</v>
      </c>
      <c r="O771" s="275">
        <v>0</v>
      </c>
      <c r="P771" s="275">
        <v>0</v>
      </c>
      <c r="Q771" s="275">
        <v>0</v>
      </c>
      <c r="R771" s="275">
        <v>0</v>
      </c>
      <c r="S771" s="275">
        <v>0</v>
      </c>
      <c r="T771" s="278">
        <v>0</v>
      </c>
      <c r="U771" s="275"/>
      <c r="X771" s="275"/>
      <c r="Y771" s="275">
        <v>0</v>
      </c>
      <c r="Z771" s="275"/>
    </row>
    <row r="772" spans="1:26" ht="12.65" customHeight="1">
      <c r="A772" s="206" t="s">
        <v>1320</v>
      </c>
      <c r="B772" s="275">
        <v>0</v>
      </c>
      <c r="C772" s="278">
        <v>0</v>
      </c>
      <c r="D772" s="275">
        <v>0</v>
      </c>
      <c r="E772" s="275">
        <v>0</v>
      </c>
      <c r="F772" s="275">
        <v>0</v>
      </c>
      <c r="G772" s="275">
        <v>0</v>
      </c>
      <c r="H772" s="275">
        <v>0</v>
      </c>
      <c r="I772" s="275">
        <v>0</v>
      </c>
      <c r="J772" s="275">
        <v>0</v>
      </c>
      <c r="K772" s="275">
        <v>0</v>
      </c>
      <c r="L772" s="275">
        <v>0</v>
      </c>
      <c r="M772" s="275">
        <v>0</v>
      </c>
      <c r="N772" s="275">
        <v>269391</v>
      </c>
      <c r="O772" s="275">
        <v>0</v>
      </c>
      <c r="P772" s="275">
        <v>0</v>
      </c>
      <c r="Q772" s="275">
        <v>0</v>
      </c>
      <c r="R772" s="275">
        <v>0</v>
      </c>
      <c r="S772" s="275">
        <v>0</v>
      </c>
      <c r="T772" s="278">
        <v>0</v>
      </c>
      <c r="U772" s="275"/>
      <c r="X772" s="275"/>
      <c r="Y772" s="275">
        <v>9632</v>
      </c>
      <c r="Z772" s="275"/>
    </row>
    <row r="773" spans="1:26" ht="12.65" customHeight="1">
      <c r="A773" s="206" t="s">
        <v>1321</v>
      </c>
      <c r="B773" s="275">
        <v>0</v>
      </c>
      <c r="C773" s="278">
        <v>0</v>
      </c>
      <c r="D773" s="275">
        <v>0</v>
      </c>
      <c r="E773" s="275">
        <v>0</v>
      </c>
      <c r="F773" s="275">
        <v>0</v>
      </c>
      <c r="G773" s="275">
        <v>0</v>
      </c>
      <c r="H773" s="275">
        <v>0</v>
      </c>
      <c r="I773" s="275">
        <v>0</v>
      </c>
      <c r="J773" s="275">
        <v>0</v>
      </c>
      <c r="K773" s="275">
        <v>0</v>
      </c>
      <c r="L773" s="275">
        <v>0</v>
      </c>
      <c r="M773" s="275">
        <v>0</v>
      </c>
      <c r="N773" s="275">
        <v>0</v>
      </c>
      <c r="O773" s="275">
        <v>0</v>
      </c>
      <c r="P773" s="275">
        <v>0</v>
      </c>
      <c r="Q773" s="275">
        <v>0</v>
      </c>
      <c r="R773" s="275">
        <v>0</v>
      </c>
      <c r="S773" s="275">
        <v>0</v>
      </c>
      <c r="T773" s="278">
        <v>0</v>
      </c>
      <c r="U773" s="275"/>
      <c r="X773" s="275"/>
      <c r="Y773" s="275">
        <v>0</v>
      </c>
      <c r="Z773" s="275"/>
    </row>
    <row r="774" spans="1:26" ht="12.65" customHeight="1">
      <c r="A774" s="206" t="s">
        <v>1322</v>
      </c>
      <c r="B774" s="275">
        <v>0</v>
      </c>
      <c r="C774" s="278">
        <v>0</v>
      </c>
      <c r="D774" s="275">
        <v>0</v>
      </c>
      <c r="E774" s="275">
        <v>0</v>
      </c>
      <c r="F774" s="275">
        <v>0</v>
      </c>
      <c r="G774" s="275">
        <v>0</v>
      </c>
      <c r="H774" s="275">
        <v>0</v>
      </c>
      <c r="I774" s="275">
        <v>0</v>
      </c>
      <c r="J774" s="275">
        <v>0</v>
      </c>
      <c r="K774" s="275">
        <v>0</v>
      </c>
      <c r="L774" s="275">
        <v>0</v>
      </c>
      <c r="M774" s="275">
        <v>0</v>
      </c>
      <c r="N774" s="275">
        <v>0</v>
      </c>
      <c r="O774" s="275">
        <v>0</v>
      </c>
      <c r="P774" s="275">
        <v>0</v>
      </c>
      <c r="Q774" s="275">
        <v>0</v>
      </c>
      <c r="R774" s="275">
        <v>0</v>
      </c>
      <c r="S774" s="275">
        <v>0</v>
      </c>
      <c r="T774" s="278">
        <v>0</v>
      </c>
      <c r="U774" s="275"/>
      <c r="X774" s="275"/>
      <c r="Y774" s="275">
        <v>0</v>
      </c>
      <c r="Z774" s="275"/>
    </row>
    <row r="775" spans="1:26" ht="12.65" customHeight="1">
      <c r="A775" s="206" t="s">
        <v>1323</v>
      </c>
      <c r="B775" s="275">
        <v>0</v>
      </c>
      <c r="C775" s="278">
        <v>0</v>
      </c>
      <c r="D775" s="275">
        <v>-2211</v>
      </c>
      <c r="E775" s="275">
        <v>-450</v>
      </c>
      <c r="F775" s="275">
        <v>0</v>
      </c>
      <c r="G775" s="275">
        <v>877</v>
      </c>
      <c r="H775" s="275">
        <v>0</v>
      </c>
      <c r="I775" s="275">
        <v>0</v>
      </c>
      <c r="J775" s="275">
        <v>0</v>
      </c>
      <c r="K775" s="275">
        <v>0</v>
      </c>
      <c r="L775" s="275">
        <v>0</v>
      </c>
      <c r="M775" s="275">
        <v>0</v>
      </c>
      <c r="N775" s="275">
        <v>0</v>
      </c>
      <c r="O775" s="275">
        <v>0</v>
      </c>
      <c r="P775" s="275">
        <v>0</v>
      </c>
      <c r="Q775" s="275">
        <v>0</v>
      </c>
      <c r="R775" s="275">
        <v>0</v>
      </c>
      <c r="S775" s="275">
        <v>0</v>
      </c>
      <c r="T775" s="278">
        <v>0</v>
      </c>
      <c r="U775" s="275"/>
      <c r="X775" s="275"/>
      <c r="Y775" s="275">
        <v>-415</v>
      </c>
      <c r="Z775" s="275"/>
    </row>
    <row r="776" spans="1:26" ht="12.65" customHeight="1">
      <c r="A776" s="206" t="s">
        <v>1324</v>
      </c>
      <c r="B776" s="275">
        <v>0</v>
      </c>
      <c r="C776" s="278">
        <v>0</v>
      </c>
      <c r="D776" s="275">
        <v>0</v>
      </c>
      <c r="E776" s="275">
        <v>0</v>
      </c>
      <c r="F776" s="275">
        <v>0</v>
      </c>
      <c r="G776" s="275">
        <v>0</v>
      </c>
      <c r="H776" s="275">
        <v>0</v>
      </c>
      <c r="I776" s="275">
        <v>0</v>
      </c>
      <c r="J776" s="275">
        <v>0</v>
      </c>
      <c r="K776" s="275">
        <v>0</v>
      </c>
      <c r="L776" s="275">
        <v>0</v>
      </c>
      <c r="M776" s="275">
        <v>0</v>
      </c>
      <c r="N776" s="275">
        <v>0</v>
      </c>
      <c r="O776" s="275">
        <v>0</v>
      </c>
      <c r="P776" s="275">
        <v>0</v>
      </c>
      <c r="Q776" s="275">
        <v>0</v>
      </c>
      <c r="R776" s="275">
        <v>0</v>
      </c>
      <c r="S776" s="275">
        <v>0</v>
      </c>
      <c r="T776" s="278">
        <v>0</v>
      </c>
      <c r="U776" s="275"/>
      <c r="X776" s="275"/>
      <c r="Y776" s="275">
        <v>0</v>
      </c>
      <c r="Z776" s="275"/>
    </row>
    <row r="777" spans="1:26" ht="12.65" customHeight="1">
      <c r="A777" s="206" t="s">
        <v>1325</v>
      </c>
      <c r="B777" s="275">
        <v>0</v>
      </c>
      <c r="C777" s="278">
        <v>0</v>
      </c>
      <c r="D777" s="275">
        <v>0</v>
      </c>
      <c r="E777" s="275">
        <v>0</v>
      </c>
      <c r="F777" s="275">
        <v>0</v>
      </c>
      <c r="G777" s="275">
        <v>0</v>
      </c>
      <c r="H777" s="275">
        <v>0</v>
      </c>
      <c r="I777" s="275">
        <v>0</v>
      </c>
      <c r="J777" s="275">
        <v>0</v>
      </c>
      <c r="K777" s="275">
        <v>0</v>
      </c>
      <c r="L777" s="275">
        <v>0</v>
      </c>
      <c r="M777" s="275">
        <v>0</v>
      </c>
      <c r="N777" s="275">
        <v>0</v>
      </c>
      <c r="O777" s="275">
        <v>0</v>
      </c>
      <c r="P777" s="275">
        <v>0</v>
      </c>
      <c r="Q777" s="275">
        <v>0</v>
      </c>
      <c r="R777" s="275">
        <v>0</v>
      </c>
      <c r="S777" s="275">
        <v>0</v>
      </c>
      <c r="T777" s="278">
        <v>0</v>
      </c>
      <c r="U777" s="275"/>
      <c r="X777" s="275"/>
      <c r="Y777" s="275">
        <v>0</v>
      </c>
      <c r="Z777" s="275"/>
    </row>
    <row r="778" spans="1:26" ht="12.65" customHeight="1">
      <c r="A778" s="206" t="s">
        <v>1326</v>
      </c>
      <c r="B778" s="275">
        <v>0</v>
      </c>
      <c r="C778" s="278">
        <v>0</v>
      </c>
      <c r="D778" s="275">
        <v>0</v>
      </c>
      <c r="E778" s="275">
        <v>0</v>
      </c>
      <c r="F778" s="275">
        <v>0</v>
      </c>
      <c r="G778" s="275">
        <v>0</v>
      </c>
      <c r="H778" s="275">
        <v>0</v>
      </c>
      <c r="I778" s="275">
        <v>0</v>
      </c>
      <c r="J778" s="275">
        <v>0</v>
      </c>
      <c r="K778" s="275">
        <v>0</v>
      </c>
      <c r="L778" s="275">
        <v>0</v>
      </c>
      <c r="M778" s="275">
        <v>0</v>
      </c>
      <c r="N778" s="275">
        <v>0</v>
      </c>
      <c r="O778" s="275">
        <v>0</v>
      </c>
      <c r="P778" s="275">
        <v>0</v>
      </c>
      <c r="Q778" s="275">
        <v>0</v>
      </c>
      <c r="R778" s="275">
        <v>0</v>
      </c>
      <c r="S778" s="275">
        <v>0</v>
      </c>
      <c r="T778" s="278">
        <v>0</v>
      </c>
      <c r="U778" s="275"/>
      <c r="X778" s="275"/>
      <c r="Y778" s="275">
        <v>0</v>
      </c>
      <c r="Z778" s="275"/>
    </row>
    <row r="779" spans="1:26" ht="12.65" customHeight="1">
      <c r="A779" s="206" t="s">
        <v>1327</v>
      </c>
      <c r="B779" s="275"/>
      <c r="C779" s="278">
        <v>0</v>
      </c>
      <c r="D779" s="275">
        <v>0</v>
      </c>
      <c r="E779" s="275">
        <v>0</v>
      </c>
      <c r="F779" s="275">
        <v>0</v>
      </c>
      <c r="G779" s="275">
        <v>0</v>
      </c>
      <c r="H779" s="275">
        <v>0</v>
      </c>
      <c r="I779" s="275">
        <v>0</v>
      </c>
      <c r="J779" s="275">
        <v>1250</v>
      </c>
      <c r="K779" s="275">
        <v>0</v>
      </c>
      <c r="L779" s="275">
        <v>0</v>
      </c>
      <c r="M779" s="275">
        <v>0</v>
      </c>
      <c r="N779" s="275">
        <v>0</v>
      </c>
      <c r="O779" s="275">
        <v>0</v>
      </c>
      <c r="P779" s="275">
        <v>0</v>
      </c>
      <c r="Q779" s="275">
        <v>0</v>
      </c>
      <c r="R779" s="275">
        <v>0</v>
      </c>
      <c r="S779" s="275">
        <v>0</v>
      </c>
      <c r="T779" s="278">
        <v>0</v>
      </c>
      <c r="U779" s="275"/>
      <c r="X779" s="275"/>
      <c r="Y779" s="275">
        <v>291</v>
      </c>
      <c r="Z779" s="275"/>
    </row>
    <row r="780" spans="1:26" ht="12.65" customHeight="1">
      <c r="A780" s="206" t="s">
        <v>1328</v>
      </c>
      <c r="B780" s="275"/>
      <c r="C780" s="278">
        <v>0</v>
      </c>
      <c r="D780" s="275">
        <v>0</v>
      </c>
      <c r="E780" s="275">
        <v>0</v>
      </c>
      <c r="F780" s="275">
        <v>0</v>
      </c>
      <c r="G780" s="275">
        <v>0</v>
      </c>
      <c r="H780" s="275">
        <v>0</v>
      </c>
      <c r="I780" s="275">
        <v>0</v>
      </c>
      <c r="J780" s="275">
        <v>0</v>
      </c>
      <c r="K780" s="275">
        <v>0</v>
      </c>
      <c r="L780" s="275">
        <v>0</v>
      </c>
      <c r="M780" s="275">
        <v>0</v>
      </c>
      <c r="N780" s="275"/>
      <c r="O780" s="275"/>
      <c r="P780" s="275">
        <v>0</v>
      </c>
      <c r="Q780" s="275">
        <v>0</v>
      </c>
      <c r="R780" s="275">
        <v>0</v>
      </c>
      <c r="S780" s="275">
        <v>0</v>
      </c>
      <c r="T780" s="278">
        <v>0</v>
      </c>
      <c r="U780" s="275"/>
      <c r="X780" s="275"/>
      <c r="Y780" s="275"/>
      <c r="Z780" s="275"/>
    </row>
    <row r="781" spans="1:26" ht="12.65" customHeight="1">
      <c r="A781" s="206" t="s">
        <v>1329</v>
      </c>
      <c r="B781" s="275"/>
      <c r="C781" s="278">
        <v>0</v>
      </c>
      <c r="D781" s="275">
        <v>0</v>
      </c>
      <c r="E781" s="275">
        <v>0</v>
      </c>
      <c r="F781" s="275">
        <v>0</v>
      </c>
      <c r="G781" s="275">
        <v>0</v>
      </c>
      <c r="H781" s="275">
        <v>0</v>
      </c>
      <c r="I781" s="275">
        <v>0</v>
      </c>
      <c r="J781" s="275">
        <v>0</v>
      </c>
      <c r="K781" s="275">
        <v>0</v>
      </c>
      <c r="L781" s="275">
        <v>0</v>
      </c>
      <c r="M781" s="275">
        <v>0</v>
      </c>
      <c r="N781" s="275"/>
      <c r="O781" s="275"/>
      <c r="P781" s="275">
        <v>0</v>
      </c>
      <c r="Q781" s="275">
        <v>0</v>
      </c>
      <c r="R781" s="275">
        <v>0</v>
      </c>
      <c r="S781" s="275">
        <v>0</v>
      </c>
      <c r="T781" s="278">
        <v>0</v>
      </c>
      <c r="U781" s="275"/>
      <c r="X781" s="275"/>
      <c r="Y781" s="275"/>
      <c r="Z781" s="275"/>
    </row>
    <row r="782" spans="1:26" ht="12.65" customHeight="1">
      <c r="A782" s="206" t="s">
        <v>1330</v>
      </c>
      <c r="B782" s="275">
        <v>15098</v>
      </c>
      <c r="C782" s="278">
        <v>8.26</v>
      </c>
      <c r="D782" s="275">
        <v>337639</v>
      </c>
      <c r="E782" s="275">
        <v>68682</v>
      </c>
      <c r="F782" s="275">
        <v>0</v>
      </c>
      <c r="G782" s="275">
        <v>227162</v>
      </c>
      <c r="H782" s="275">
        <v>0</v>
      </c>
      <c r="I782" s="275">
        <v>5815</v>
      </c>
      <c r="J782" s="275">
        <v>11412</v>
      </c>
      <c r="K782" s="275">
        <v>1047</v>
      </c>
      <c r="L782" s="275">
        <v>4431</v>
      </c>
      <c r="M782" s="275">
        <v>116770</v>
      </c>
      <c r="N782" s="275"/>
      <c r="O782" s="275"/>
      <c r="P782" s="275">
        <v>1117</v>
      </c>
      <c r="Q782" s="275">
        <v>0</v>
      </c>
      <c r="R782" s="275">
        <v>0</v>
      </c>
      <c r="S782" s="275">
        <v>0</v>
      </c>
      <c r="T782" s="278">
        <v>0</v>
      </c>
      <c r="U782" s="275"/>
      <c r="X782" s="275"/>
      <c r="Y782" s="275"/>
      <c r="Z782" s="275"/>
    </row>
    <row r="783" spans="1:26" ht="12.65" customHeight="1">
      <c r="A783" s="206" t="s">
        <v>1331</v>
      </c>
      <c r="B783" s="275">
        <v>0</v>
      </c>
      <c r="C783" s="278">
        <v>0</v>
      </c>
      <c r="D783" s="275">
        <v>0</v>
      </c>
      <c r="E783" s="275">
        <v>0</v>
      </c>
      <c r="F783" s="275">
        <v>0</v>
      </c>
      <c r="G783" s="275">
        <v>0</v>
      </c>
      <c r="H783" s="275">
        <v>0</v>
      </c>
      <c r="I783" s="275">
        <v>0</v>
      </c>
      <c r="J783" s="275">
        <v>8494</v>
      </c>
      <c r="K783" s="275">
        <v>0</v>
      </c>
      <c r="L783" s="275">
        <v>0</v>
      </c>
      <c r="M783" s="275">
        <v>0</v>
      </c>
      <c r="N783" s="275"/>
      <c r="O783" s="275"/>
      <c r="P783" s="275">
        <v>944</v>
      </c>
      <c r="Q783" s="275">
        <v>0</v>
      </c>
      <c r="R783" s="275">
        <v>0</v>
      </c>
      <c r="S783" s="275">
        <v>0</v>
      </c>
      <c r="T783" s="278">
        <v>0</v>
      </c>
      <c r="U783" s="275"/>
      <c r="X783" s="275"/>
      <c r="Y783" s="275"/>
      <c r="Z783" s="275"/>
    </row>
    <row r="784" spans="1:26" ht="12.65" customHeight="1">
      <c r="A784" s="206" t="s">
        <v>1332</v>
      </c>
      <c r="B784" s="275">
        <v>0</v>
      </c>
      <c r="C784" s="278">
        <v>1.68</v>
      </c>
      <c r="D784" s="275">
        <v>15480</v>
      </c>
      <c r="E784" s="275">
        <v>3149</v>
      </c>
      <c r="F784" s="275">
        <v>0</v>
      </c>
      <c r="G784" s="275">
        <v>35</v>
      </c>
      <c r="H784" s="275">
        <v>0</v>
      </c>
      <c r="I784" s="275">
        <v>99929</v>
      </c>
      <c r="J784" s="275">
        <v>1008</v>
      </c>
      <c r="K784" s="275">
        <v>0</v>
      </c>
      <c r="L784" s="275">
        <v>0</v>
      </c>
      <c r="M784" s="275">
        <v>0</v>
      </c>
      <c r="N784" s="275"/>
      <c r="O784" s="275"/>
      <c r="P784" s="275">
        <v>112</v>
      </c>
      <c r="Q784" s="275">
        <v>0</v>
      </c>
      <c r="R784" s="275">
        <v>112</v>
      </c>
      <c r="S784" s="275">
        <v>0</v>
      </c>
      <c r="T784" s="278">
        <v>0</v>
      </c>
      <c r="U784" s="275"/>
      <c r="X784" s="275"/>
      <c r="Y784" s="275"/>
      <c r="Z784" s="275"/>
    </row>
    <row r="785" spans="1:26" ht="12.65" customHeight="1">
      <c r="A785" s="206" t="s">
        <v>1333</v>
      </c>
      <c r="B785" s="275"/>
      <c r="C785" s="278">
        <v>0.79</v>
      </c>
      <c r="D785" s="275">
        <v>64612</v>
      </c>
      <c r="E785" s="275">
        <v>13143</v>
      </c>
      <c r="F785" s="275">
        <v>0</v>
      </c>
      <c r="G785" s="275">
        <v>136</v>
      </c>
      <c r="H785" s="275">
        <v>0</v>
      </c>
      <c r="I785" s="275">
        <v>0</v>
      </c>
      <c r="J785" s="275">
        <v>648</v>
      </c>
      <c r="K785" s="275">
        <v>605</v>
      </c>
      <c r="L785" s="275">
        <v>0</v>
      </c>
      <c r="M785" s="275">
        <v>0</v>
      </c>
      <c r="N785" s="275"/>
      <c r="O785" s="275"/>
      <c r="P785" s="275">
        <v>72</v>
      </c>
      <c r="Q785" s="275">
        <v>0</v>
      </c>
      <c r="R785" s="275">
        <v>72</v>
      </c>
      <c r="S785" s="275">
        <v>0</v>
      </c>
      <c r="T785" s="278">
        <v>0</v>
      </c>
      <c r="U785" s="275"/>
      <c r="X785" s="275"/>
      <c r="Y785" s="275"/>
      <c r="Z785" s="275"/>
    </row>
    <row r="786" spans="1:26" ht="12.65" customHeight="1">
      <c r="A786" s="206" t="s">
        <v>1334</v>
      </c>
      <c r="B786" s="275"/>
      <c r="C786" s="278">
        <v>0</v>
      </c>
      <c r="D786" s="275">
        <v>0</v>
      </c>
      <c r="E786" s="275">
        <v>0</v>
      </c>
      <c r="F786" s="275">
        <v>0</v>
      </c>
      <c r="G786" s="275">
        <v>0</v>
      </c>
      <c r="H786" s="275">
        <v>0</v>
      </c>
      <c r="I786" s="275">
        <v>0</v>
      </c>
      <c r="J786" s="275">
        <v>0</v>
      </c>
      <c r="K786" s="275">
        <v>0</v>
      </c>
      <c r="L786" s="275">
        <v>0</v>
      </c>
      <c r="M786" s="275">
        <v>0</v>
      </c>
      <c r="N786" s="275"/>
      <c r="O786" s="275"/>
      <c r="P786" s="275">
        <v>0</v>
      </c>
      <c r="Q786" s="275">
        <v>0</v>
      </c>
      <c r="R786" s="275">
        <v>0</v>
      </c>
      <c r="S786" s="275">
        <v>0</v>
      </c>
      <c r="T786" s="278">
        <v>0</v>
      </c>
      <c r="U786" s="275"/>
      <c r="X786" s="275"/>
      <c r="Y786" s="275"/>
      <c r="Z786" s="275"/>
    </row>
    <row r="787" spans="1:26" ht="12.65" customHeight="1">
      <c r="A787" s="206" t="s">
        <v>1335</v>
      </c>
      <c r="B787" s="275"/>
      <c r="C787" s="278">
        <v>3.5</v>
      </c>
      <c r="D787" s="275">
        <v>0</v>
      </c>
      <c r="E787" s="275">
        <v>0</v>
      </c>
      <c r="F787" s="275">
        <v>0</v>
      </c>
      <c r="G787" s="275">
        <v>0</v>
      </c>
      <c r="H787" s="275">
        <v>0</v>
      </c>
      <c r="I787" s="275">
        <v>0</v>
      </c>
      <c r="J787" s="275">
        <v>0</v>
      </c>
      <c r="K787" s="275">
        <v>0</v>
      </c>
      <c r="L787" s="275">
        <v>0</v>
      </c>
      <c r="M787" s="275">
        <v>0</v>
      </c>
      <c r="N787" s="275"/>
      <c r="O787" s="275"/>
      <c r="P787" s="275">
        <v>0</v>
      </c>
      <c r="Q787" s="275">
        <v>0</v>
      </c>
      <c r="R787" s="275">
        <v>0</v>
      </c>
      <c r="S787" s="275">
        <v>0</v>
      </c>
      <c r="T787" s="278">
        <v>0</v>
      </c>
      <c r="U787" s="275"/>
      <c r="X787" s="275"/>
      <c r="Y787" s="275"/>
      <c r="Z787" s="275"/>
    </row>
    <row r="788" spans="1:26" ht="12.65" customHeight="1">
      <c r="A788" s="206" t="s">
        <v>1336</v>
      </c>
      <c r="B788" s="275">
        <v>35649</v>
      </c>
      <c r="C788" s="278">
        <v>4.54</v>
      </c>
      <c r="D788" s="275">
        <v>209099</v>
      </c>
      <c r="E788" s="275">
        <v>42535</v>
      </c>
      <c r="F788" s="275">
        <v>0</v>
      </c>
      <c r="G788" s="275">
        <v>10053</v>
      </c>
      <c r="H788" s="275">
        <v>110400</v>
      </c>
      <c r="I788" s="275">
        <v>23588</v>
      </c>
      <c r="J788" s="275">
        <v>22726</v>
      </c>
      <c r="K788" s="275">
        <v>109</v>
      </c>
      <c r="L788" s="275">
        <v>18991</v>
      </c>
      <c r="M788" s="275">
        <v>0</v>
      </c>
      <c r="N788" s="275"/>
      <c r="O788" s="275"/>
      <c r="P788" s="275">
        <v>2054</v>
      </c>
      <c r="Q788" s="275">
        <v>0</v>
      </c>
      <c r="R788" s="275">
        <v>0</v>
      </c>
      <c r="S788" s="275">
        <v>0</v>
      </c>
      <c r="T788" s="278">
        <v>0</v>
      </c>
      <c r="U788" s="275"/>
      <c r="X788" s="275"/>
      <c r="Y788" s="275"/>
      <c r="Z788" s="275"/>
    </row>
    <row r="789" spans="1:26" ht="12.65" customHeight="1">
      <c r="A789" s="206" t="s">
        <v>1337</v>
      </c>
      <c r="B789" s="275"/>
      <c r="C789" s="278">
        <v>5.08</v>
      </c>
      <c r="D789" s="275">
        <v>181763</v>
      </c>
      <c r="E789" s="275">
        <v>36974</v>
      </c>
      <c r="F789" s="275">
        <v>0</v>
      </c>
      <c r="G789" s="275">
        <v>25617</v>
      </c>
      <c r="H789" s="275">
        <v>789</v>
      </c>
      <c r="I789" s="275">
        <v>5</v>
      </c>
      <c r="J789" s="275">
        <v>2942</v>
      </c>
      <c r="K789" s="275">
        <v>0</v>
      </c>
      <c r="L789" s="275">
        <v>1376</v>
      </c>
      <c r="M789" s="275">
        <v>0</v>
      </c>
      <c r="N789" s="275"/>
      <c r="O789" s="275"/>
      <c r="P789" s="275">
        <v>327</v>
      </c>
      <c r="Q789" s="275">
        <v>0</v>
      </c>
      <c r="R789" s="275">
        <v>0</v>
      </c>
      <c r="S789" s="275">
        <v>0</v>
      </c>
      <c r="T789" s="278">
        <v>0</v>
      </c>
      <c r="U789" s="275"/>
      <c r="X789" s="275"/>
      <c r="Y789" s="275"/>
      <c r="Z789" s="275"/>
    </row>
    <row r="790" spans="1:26" ht="12.65" customHeight="1">
      <c r="A790" s="206" t="s">
        <v>1338</v>
      </c>
      <c r="B790" s="275"/>
      <c r="C790" s="278">
        <v>0</v>
      </c>
      <c r="D790" s="275">
        <v>0</v>
      </c>
      <c r="E790" s="275">
        <v>0</v>
      </c>
      <c r="F790" s="275">
        <v>0</v>
      </c>
      <c r="G790" s="275">
        <v>0</v>
      </c>
      <c r="H790" s="275">
        <v>0</v>
      </c>
      <c r="I790" s="275">
        <v>0</v>
      </c>
      <c r="J790" s="275">
        <v>0</v>
      </c>
      <c r="K790" s="275">
        <v>0</v>
      </c>
      <c r="L790" s="275">
        <v>0</v>
      </c>
      <c r="M790" s="275">
        <v>0</v>
      </c>
      <c r="N790" s="275"/>
      <c r="O790" s="275"/>
      <c r="P790" s="275">
        <v>0</v>
      </c>
      <c r="Q790" s="275">
        <v>0</v>
      </c>
      <c r="R790" s="275">
        <v>0</v>
      </c>
      <c r="S790" s="275">
        <v>0</v>
      </c>
      <c r="T790" s="278">
        <v>0</v>
      </c>
      <c r="U790" s="275"/>
      <c r="X790" s="275"/>
      <c r="Y790" s="275"/>
      <c r="Z790" s="275"/>
    </row>
    <row r="791" spans="1:26" ht="12.65" customHeight="1">
      <c r="A791" s="206" t="s">
        <v>1339</v>
      </c>
      <c r="B791" s="275"/>
      <c r="C791" s="278">
        <v>3</v>
      </c>
      <c r="D791" s="275">
        <v>0</v>
      </c>
      <c r="E791" s="275">
        <v>0</v>
      </c>
      <c r="F791" s="275">
        <v>0</v>
      </c>
      <c r="G791" s="275">
        <v>0</v>
      </c>
      <c r="H791" s="275">
        <v>0</v>
      </c>
      <c r="I791" s="275">
        <v>0</v>
      </c>
      <c r="J791" s="275">
        <v>0</v>
      </c>
      <c r="K791" s="275">
        <v>0</v>
      </c>
      <c r="L791" s="275">
        <v>0</v>
      </c>
      <c r="M791" s="275">
        <v>0</v>
      </c>
      <c r="N791" s="275"/>
      <c r="O791" s="275"/>
      <c r="P791" s="275">
        <v>0</v>
      </c>
      <c r="Q791" s="275">
        <v>0</v>
      </c>
      <c r="R791" s="275">
        <v>0</v>
      </c>
      <c r="S791" s="275">
        <v>0</v>
      </c>
      <c r="T791" s="278">
        <v>0</v>
      </c>
      <c r="U791" s="275"/>
      <c r="X791" s="275"/>
      <c r="Y791" s="275"/>
      <c r="Z791" s="275"/>
    </row>
    <row r="792" spans="1:26" ht="12.65" customHeight="1">
      <c r="A792" s="206" t="s">
        <v>1340</v>
      </c>
      <c r="B792" s="275"/>
      <c r="C792" s="278">
        <v>0.44</v>
      </c>
      <c r="D792" s="275">
        <v>0</v>
      </c>
      <c r="E792" s="275">
        <v>0</v>
      </c>
      <c r="F792" s="275">
        <v>0</v>
      </c>
      <c r="G792" s="275">
        <v>0</v>
      </c>
      <c r="H792" s="275">
        <v>0</v>
      </c>
      <c r="I792" s="275">
        <v>0</v>
      </c>
      <c r="J792" s="275">
        <v>0</v>
      </c>
      <c r="K792" s="275">
        <v>0</v>
      </c>
      <c r="L792" s="275">
        <v>0</v>
      </c>
      <c r="M792" s="275">
        <v>0</v>
      </c>
      <c r="N792" s="275"/>
      <c r="O792" s="275"/>
      <c r="P792" s="275">
        <v>0</v>
      </c>
      <c r="Q792" s="275">
        <v>0</v>
      </c>
      <c r="R792" s="275">
        <v>0</v>
      </c>
      <c r="S792" s="275">
        <v>0</v>
      </c>
      <c r="T792" s="278">
        <v>0</v>
      </c>
      <c r="U792" s="275"/>
      <c r="X792" s="275"/>
      <c r="Y792" s="275"/>
      <c r="Z792" s="275"/>
    </row>
    <row r="793" spans="1:26" ht="12.65" customHeight="1">
      <c r="A793" s="206" t="s">
        <v>1341</v>
      </c>
      <c r="B793" s="275"/>
      <c r="C793" s="278">
        <v>8.44</v>
      </c>
      <c r="D793" s="275">
        <v>422053</v>
      </c>
      <c r="E793" s="275">
        <v>85854</v>
      </c>
      <c r="F793" s="275">
        <v>0</v>
      </c>
      <c r="G793" s="275">
        <v>6594</v>
      </c>
      <c r="H793" s="275">
        <v>2226</v>
      </c>
      <c r="I793" s="275">
        <v>95731</v>
      </c>
      <c r="J793" s="275">
        <v>0</v>
      </c>
      <c r="K793" s="275">
        <v>36591</v>
      </c>
      <c r="L793" s="275">
        <v>22470</v>
      </c>
      <c r="M793" s="275">
        <v>0</v>
      </c>
      <c r="N793" s="275"/>
      <c r="O793" s="275"/>
      <c r="P793" s="275">
        <v>0</v>
      </c>
      <c r="Q793" s="275">
        <v>0</v>
      </c>
      <c r="R793" s="275">
        <v>0</v>
      </c>
      <c r="S793" s="275">
        <v>0</v>
      </c>
      <c r="T793" s="278">
        <v>0</v>
      </c>
      <c r="U793" s="275"/>
      <c r="X793" s="275"/>
      <c r="Y793" s="275"/>
      <c r="Z793" s="275"/>
    </row>
    <row r="794" spans="1:26" ht="12.65" customHeight="1">
      <c r="A794" s="206" t="s">
        <v>1342</v>
      </c>
      <c r="B794" s="275"/>
      <c r="C794" s="278">
        <v>0</v>
      </c>
      <c r="D794" s="275">
        <v>0</v>
      </c>
      <c r="E794" s="275">
        <v>0</v>
      </c>
      <c r="F794" s="275">
        <v>0</v>
      </c>
      <c r="G794" s="275">
        <v>0</v>
      </c>
      <c r="H794" s="275">
        <v>0</v>
      </c>
      <c r="I794" s="275">
        <v>0</v>
      </c>
      <c r="J794" s="275">
        <v>0</v>
      </c>
      <c r="K794" s="275">
        <v>0</v>
      </c>
      <c r="L794" s="275">
        <v>0</v>
      </c>
      <c r="M794" s="275">
        <v>0</v>
      </c>
      <c r="N794" s="275"/>
      <c r="O794" s="275"/>
      <c r="P794" s="275">
        <v>0</v>
      </c>
      <c r="Q794" s="275">
        <v>0</v>
      </c>
      <c r="R794" s="275">
        <v>0</v>
      </c>
      <c r="S794" s="275">
        <v>0</v>
      </c>
      <c r="T794" s="278">
        <v>0</v>
      </c>
      <c r="U794" s="275"/>
      <c r="X794" s="275"/>
      <c r="Y794" s="275"/>
      <c r="Z794" s="275"/>
    </row>
    <row r="795" spans="1:26" ht="12.65" customHeight="1">
      <c r="A795" s="206" t="s">
        <v>1343</v>
      </c>
      <c r="B795" s="275"/>
      <c r="C795" s="278">
        <v>8.43</v>
      </c>
      <c r="D795" s="275">
        <v>326620</v>
      </c>
      <c r="E795" s="275">
        <v>66441</v>
      </c>
      <c r="F795" s="275">
        <v>0</v>
      </c>
      <c r="G795" s="275">
        <v>6238</v>
      </c>
      <c r="H795" s="275">
        <v>557</v>
      </c>
      <c r="I795" s="275">
        <v>8250</v>
      </c>
      <c r="J795" s="275">
        <v>0</v>
      </c>
      <c r="K795" s="275">
        <v>6770</v>
      </c>
      <c r="L795" s="275">
        <v>10120</v>
      </c>
      <c r="M795" s="275">
        <v>0</v>
      </c>
      <c r="N795" s="275"/>
      <c r="O795" s="275"/>
      <c r="P795" s="275">
        <v>0</v>
      </c>
      <c r="Q795" s="275">
        <v>0</v>
      </c>
      <c r="R795" s="275">
        <v>0</v>
      </c>
      <c r="S795" s="275">
        <v>0</v>
      </c>
      <c r="T795" s="278">
        <v>0</v>
      </c>
      <c r="U795" s="275"/>
      <c r="X795" s="275"/>
      <c r="Y795" s="275"/>
      <c r="Z795" s="275"/>
    </row>
    <row r="796" spans="1:26" ht="12.65" customHeight="1">
      <c r="A796" s="206" t="s">
        <v>1344</v>
      </c>
      <c r="B796" s="275"/>
      <c r="C796" s="278">
        <v>0</v>
      </c>
      <c r="D796" s="275">
        <v>0</v>
      </c>
      <c r="E796" s="275">
        <v>0</v>
      </c>
      <c r="F796" s="275">
        <v>0</v>
      </c>
      <c r="G796" s="275">
        <v>0</v>
      </c>
      <c r="H796" s="275">
        <v>0</v>
      </c>
      <c r="I796" s="275">
        <v>0</v>
      </c>
      <c r="J796" s="275">
        <v>0</v>
      </c>
      <c r="K796" s="275">
        <v>0</v>
      </c>
      <c r="L796" s="275">
        <v>0</v>
      </c>
      <c r="M796" s="275">
        <v>0</v>
      </c>
      <c r="N796" s="275"/>
      <c r="O796" s="275"/>
      <c r="P796" s="275">
        <v>0</v>
      </c>
      <c r="Q796" s="275">
        <v>0</v>
      </c>
      <c r="R796" s="275">
        <v>0</v>
      </c>
      <c r="S796" s="275">
        <v>0</v>
      </c>
      <c r="T796" s="278">
        <v>0</v>
      </c>
      <c r="U796" s="275"/>
      <c r="X796" s="275"/>
      <c r="Y796" s="275"/>
      <c r="Z796" s="275"/>
    </row>
    <row r="797" spans="1:26" ht="12.65" customHeight="1">
      <c r="A797" s="206" t="s">
        <v>1345</v>
      </c>
      <c r="B797" s="275"/>
      <c r="C797" s="278">
        <v>7.98</v>
      </c>
      <c r="D797" s="275">
        <v>2193472</v>
      </c>
      <c r="E797" s="275">
        <v>446195</v>
      </c>
      <c r="F797" s="275">
        <v>0</v>
      </c>
      <c r="G797" s="275">
        <v>79793</v>
      </c>
      <c r="H797" s="275">
        <v>62858</v>
      </c>
      <c r="I797" s="275">
        <v>301435</v>
      </c>
      <c r="J797" s="275">
        <v>133409</v>
      </c>
      <c r="K797" s="275">
        <v>42307</v>
      </c>
      <c r="L797" s="275">
        <v>324428</v>
      </c>
      <c r="M797" s="275">
        <v>5260</v>
      </c>
      <c r="N797" s="275"/>
      <c r="O797" s="275"/>
      <c r="P797" s="275">
        <v>7547</v>
      </c>
      <c r="Q797" s="275">
        <v>0</v>
      </c>
      <c r="R797" s="275">
        <v>0</v>
      </c>
      <c r="S797" s="275">
        <v>0</v>
      </c>
      <c r="T797" s="278">
        <v>0</v>
      </c>
      <c r="U797" s="275"/>
      <c r="X797" s="275"/>
      <c r="Y797" s="275"/>
      <c r="Z797" s="275"/>
    </row>
    <row r="798" spans="1:26" ht="12.65" customHeight="1">
      <c r="A798" s="206" t="s">
        <v>1346</v>
      </c>
      <c r="B798" s="275"/>
      <c r="C798" s="278">
        <v>0</v>
      </c>
      <c r="D798" s="275">
        <v>0</v>
      </c>
      <c r="E798" s="275">
        <v>0</v>
      </c>
      <c r="F798" s="275">
        <v>0</v>
      </c>
      <c r="G798" s="275">
        <v>0</v>
      </c>
      <c r="H798" s="275">
        <v>0</v>
      </c>
      <c r="I798" s="275">
        <v>0</v>
      </c>
      <c r="J798" s="275">
        <v>0</v>
      </c>
      <c r="K798" s="275">
        <v>0</v>
      </c>
      <c r="L798" s="275">
        <v>0</v>
      </c>
      <c r="M798" s="275">
        <v>0</v>
      </c>
      <c r="N798" s="275"/>
      <c r="O798" s="275"/>
      <c r="P798" s="275">
        <v>0</v>
      </c>
      <c r="Q798" s="275">
        <v>0</v>
      </c>
      <c r="R798" s="275">
        <v>0</v>
      </c>
      <c r="S798" s="275">
        <v>0</v>
      </c>
      <c r="T798" s="278">
        <v>0</v>
      </c>
      <c r="U798" s="275"/>
      <c r="X798" s="275"/>
      <c r="Y798" s="275"/>
      <c r="Z798" s="275"/>
    </row>
    <row r="799" spans="1:26" ht="12.65" customHeight="1">
      <c r="A799" s="206" t="s">
        <v>1347</v>
      </c>
      <c r="B799" s="275"/>
      <c r="C799" s="278">
        <v>0.72</v>
      </c>
      <c r="D799" s="275">
        <v>0</v>
      </c>
      <c r="E799" s="275">
        <v>0</v>
      </c>
      <c r="F799" s="275">
        <v>0</v>
      </c>
      <c r="G799" s="275">
        <v>0</v>
      </c>
      <c r="H799" s="275">
        <v>0</v>
      </c>
      <c r="I799" s="275">
        <v>0</v>
      </c>
      <c r="J799" s="275">
        <v>0</v>
      </c>
      <c r="K799" s="275">
        <v>0</v>
      </c>
      <c r="L799" s="275">
        <v>0</v>
      </c>
      <c r="M799" s="275">
        <v>0</v>
      </c>
      <c r="N799" s="275"/>
      <c r="O799" s="275"/>
      <c r="P799" s="275">
        <v>0</v>
      </c>
      <c r="Q799" s="275">
        <v>0</v>
      </c>
      <c r="R799" s="275">
        <v>0</v>
      </c>
      <c r="S799" s="275">
        <v>0</v>
      </c>
      <c r="T799" s="278">
        <v>0</v>
      </c>
      <c r="U799" s="275"/>
      <c r="X799" s="275"/>
      <c r="Y799" s="275"/>
      <c r="Z799" s="275"/>
    </row>
    <row r="800" spans="1:26" ht="12.65" customHeight="1">
      <c r="A800" s="206" t="s">
        <v>1348</v>
      </c>
      <c r="B800" s="275"/>
      <c r="C800" s="278">
        <v>0</v>
      </c>
      <c r="D800" s="275">
        <v>0</v>
      </c>
      <c r="E800" s="275">
        <v>0</v>
      </c>
      <c r="F800" s="275">
        <v>0</v>
      </c>
      <c r="G800" s="275">
        <v>0</v>
      </c>
      <c r="H800" s="275">
        <v>0</v>
      </c>
      <c r="I800" s="275">
        <v>0</v>
      </c>
      <c r="J800" s="275">
        <v>0</v>
      </c>
      <c r="K800" s="275">
        <v>0</v>
      </c>
      <c r="L800" s="275">
        <v>0</v>
      </c>
      <c r="M800" s="275">
        <v>0</v>
      </c>
      <c r="N800" s="275"/>
      <c r="O800" s="275"/>
      <c r="P800" s="275">
        <v>0</v>
      </c>
      <c r="Q800" s="275">
        <v>0</v>
      </c>
      <c r="R800" s="275">
        <v>0</v>
      </c>
      <c r="S800" s="275">
        <v>0</v>
      </c>
      <c r="T800" s="278">
        <v>0</v>
      </c>
      <c r="U800" s="275"/>
      <c r="X800" s="275"/>
      <c r="Y800" s="275"/>
      <c r="Z800" s="275"/>
    </row>
    <row r="801" spans="1:26" ht="12.65" customHeight="1">
      <c r="A801" s="206" t="s">
        <v>1349</v>
      </c>
      <c r="B801" s="275"/>
      <c r="C801" s="278">
        <v>0</v>
      </c>
      <c r="D801" s="275">
        <v>0</v>
      </c>
      <c r="E801" s="275">
        <v>0</v>
      </c>
      <c r="F801" s="275">
        <v>0</v>
      </c>
      <c r="G801" s="275">
        <v>0</v>
      </c>
      <c r="H801" s="275">
        <v>0</v>
      </c>
      <c r="I801" s="275">
        <v>0</v>
      </c>
      <c r="J801" s="275">
        <v>0</v>
      </c>
      <c r="K801" s="275">
        <v>0</v>
      </c>
      <c r="L801" s="275">
        <v>0</v>
      </c>
      <c r="M801" s="275">
        <v>0</v>
      </c>
      <c r="N801" s="275"/>
      <c r="O801" s="275"/>
      <c r="P801" s="275">
        <v>0</v>
      </c>
      <c r="Q801" s="275">
        <v>0</v>
      </c>
      <c r="R801" s="275">
        <v>0</v>
      </c>
      <c r="S801" s="275">
        <v>0</v>
      </c>
      <c r="T801" s="278">
        <v>0</v>
      </c>
      <c r="U801" s="275"/>
      <c r="X801" s="275"/>
      <c r="Y801" s="275"/>
      <c r="Z801" s="275"/>
    </row>
    <row r="802" spans="1:26" ht="12.65" customHeight="1">
      <c r="A802" s="206" t="s">
        <v>1350</v>
      </c>
      <c r="B802" s="275"/>
      <c r="C802" s="278">
        <v>0</v>
      </c>
      <c r="D802" s="275">
        <v>0</v>
      </c>
      <c r="E802" s="275">
        <v>0</v>
      </c>
      <c r="F802" s="275">
        <v>0</v>
      </c>
      <c r="G802" s="275">
        <v>0</v>
      </c>
      <c r="H802" s="275">
        <v>0</v>
      </c>
      <c r="I802" s="275">
        <v>0</v>
      </c>
      <c r="J802" s="275">
        <v>0</v>
      </c>
      <c r="K802" s="275">
        <v>0</v>
      </c>
      <c r="L802" s="275">
        <v>0</v>
      </c>
      <c r="M802" s="275">
        <v>0</v>
      </c>
      <c r="N802" s="275"/>
      <c r="O802" s="275"/>
      <c r="P802" s="275">
        <v>0</v>
      </c>
      <c r="Q802" s="275">
        <v>0</v>
      </c>
      <c r="R802" s="275">
        <v>0</v>
      </c>
      <c r="S802" s="275">
        <v>0</v>
      </c>
      <c r="T802" s="278">
        <v>0</v>
      </c>
      <c r="U802" s="275"/>
      <c r="X802" s="275"/>
      <c r="Y802" s="275"/>
      <c r="Z802" s="275"/>
    </row>
    <row r="803" spans="1:26" ht="12.65" customHeight="1">
      <c r="A803" s="206" t="s">
        <v>1351</v>
      </c>
      <c r="B803" s="275"/>
      <c r="C803" s="278">
        <v>0</v>
      </c>
      <c r="D803" s="275">
        <v>0</v>
      </c>
      <c r="E803" s="275">
        <v>0</v>
      </c>
      <c r="F803" s="275">
        <v>0</v>
      </c>
      <c r="G803" s="275">
        <v>0</v>
      </c>
      <c r="H803" s="275">
        <v>0</v>
      </c>
      <c r="I803" s="275">
        <v>0</v>
      </c>
      <c r="J803" s="275">
        <v>0</v>
      </c>
      <c r="K803" s="275">
        <v>0</v>
      </c>
      <c r="L803" s="275">
        <v>0</v>
      </c>
      <c r="M803" s="275">
        <v>0</v>
      </c>
      <c r="N803" s="275"/>
      <c r="O803" s="275"/>
      <c r="P803" s="275">
        <v>0</v>
      </c>
      <c r="Q803" s="275">
        <v>0</v>
      </c>
      <c r="R803" s="275">
        <v>0</v>
      </c>
      <c r="S803" s="275">
        <v>0</v>
      </c>
      <c r="T803" s="278">
        <v>0</v>
      </c>
      <c r="U803" s="275"/>
      <c r="X803" s="275"/>
      <c r="Y803" s="275"/>
      <c r="Z803" s="275"/>
    </row>
    <row r="804" spans="1:26" ht="12.65" customHeight="1">
      <c r="A804" s="206" t="s">
        <v>1352</v>
      </c>
      <c r="B804" s="275"/>
      <c r="C804" s="278">
        <v>0</v>
      </c>
      <c r="D804" s="275">
        <v>0</v>
      </c>
      <c r="E804" s="275">
        <v>0</v>
      </c>
      <c r="F804" s="275">
        <v>0</v>
      </c>
      <c r="G804" s="275">
        <v>0</v>
      </c>
      <c r="H804" s="275">
        <v>0</v>
      </c>
      <c r="I804" s="275">
        <v>0</v>
      </c>
      <c r="J804" s="275">
        <v>0</v>
      </c>
      <c r="K804" s="275">
        <v>0</v>
      </c>
      <c r="L804" s="275">
        <v>0</v>
      </c>
      <c r="M804" s="275">
        <v>0</v>
      </c>
      <c r="N804" s="275"/>
      <c r="O804" s="275"/>
      <c r="P804" s="275">
        <v>0</v>
      </c>
      <c r="Q804" s="275">
        <v>0</v>
      </c>
      <c r="R804" s="275">
        <v>0</v>
      </c>
      <c r="S804" s="275">
        <v>0</v>
      </c>
      <c r="T804" s="278">
        <v>0</v>
      </c>
      <c r="U804" s="275"/>
      <c r="X804" s="275"/>
      <c r="Y804" s="275"/>
      <c r="Z804" s="275"/>
    </row>
    <row r="805" spans="1:26" ht="12.65" customHeight="1">
      <c r="A805" s="206" t="s">
        <v>1353</v>
      </c>
      <c r="B805" s="275"/>
      <c r="C805" s="278">
        <v>0</v>
      </c>
      <c r="D805" s="275">
        <v>183708</v>
      </c>
      <c r="E805" s="275">
        <v>37370</v>
      </c>
      <c r="F805" s="275">
        <v>0</v>
      </c>
      <c r="G805" s="275">
        <v>7632</v>
      </c>
      <c r="H805" s="275">
        <v>893</v>
      </c>
      <c r="I805" s="275">
        <v>215036</v>
      </c>
      <c r="J805" s="275">
        <v>8324</v>
      </c>
      <c r="K805" s="275">
        <v>9501</v>
      </c>
      <c r="L805" s="275">
        <v>43360</v>
      </c>
      <c r="M805" s="275">
        <v>6372</v>
      </c>
      <c r="N805" s="275"/>
      <c r="O805" s="275"/>
      <c r="P805" s="275">
        <v>925</v>
      </c>
      <c r="Q805" s="275">
        <v>0</v>
      </c>
      <c r="R805" s="275">
        <v>925</v>
      </c>
      <c r="S805" s="275">
        <v>0</v>
      </c>
      <c r="T805" s="278">
        <v>0</v>
      </c>
      <c r="U805" s="275"/>
      <c r="X805" s="275"/>
      <c r="Y805" s="275"/>
      <c r="Z805" s="275"/>
    </row>
    <row r="806" spans="1:26" ht="12.65" customHeight="1">
      <c r="A806" s="206" t="s">
        <v>1354</v>
      </c>
      <c r="B806" s="275"/>
      <c r="C806" s="278">
        <v>0</v>
      </c>
      <c r="D806" s="275">
        <v>0</v>
      </c>
      <c r="E806" s="275">
        <v>0</v>
      </c>
      <c r="F806" s="275">
        <v>0</v>
      </c>
      <c r="G806" s="275">
        <v>0</v>
      </c>
      <c r="H806" s="275">
        <v>0</v>
      </c>
      <c r="I806" s="275">
        <v>0</v>
      </c>
      <c r="J806" s="275">
        <v>0</v>
      </c>
      <c r="K806" s="275">
        <v>0</v>
      </c>
      <c r="L806" s="275">
        <v>0</v>
      </c>
      <c r="M806" s="275">
        <v>0</v>
      </c>
      <c r="N806" s="275"/>
      <c r="O806" s="275"/>
      <c r="P806" s="275">
        <v>0</v>
      </c>
      <c r="Q806" s="275">
        <v>0</v>
      </c>
      <c r="R806" s="275">
        <v>0</v>
      </c>
      <c r="S806" s="275">
        <v>0</v>
      </c>
      <c r="T806" s="278">
        <v>0</v>
      </c>
      <c r="U806" s="275"/>
      <c r="X806" s="275"/>
      <c r="Y806" s="275"/>
      <c r="Z806" s="275"/>
    </row>
    <row r="807" spans="1:26" ht="12.65" customHeight="1">
      <c r="A807" s="206" t="s">
        <v>1355</v>
      </c>
      <c r="B807" s="275"/>
      <c r="C807" s="278">
        <v>5.09</v>
      </c>
      <c r="D807" s="275">
        <v>149348</v>
      </c>
      <c r="E807" s="275">
        <v>30380</v>
      </c>
      <c r="F807" s="275">
        <v>0</v>
      </c>
      <c r="G807" s="275">
        <v>4913</v>
      </c>
      <c r="H807" s="275">
        <v>0</v>
      </c>
      <c r="I807" s="275">
        <v>20010</v>
      </c>
      <c r="J807" s="275">
        <v>0</v>
      </c>
      <c r="K807" s="275">
        <v>0</v>
      </c>
      <c r="L807" s="275">
        <v>6715</v>
      </c>
      <c r="M807" s="275">
        <v>0</v>
      </c>
      <c r="N807" s="275"/>
      <c r="O807" s="275"/>
      <c r="P807" s="275">
        <v>0</v>
      </c>
      <c r="Q807" s="275">
        <v>0</v>
      </c>
      <c r="R807" s="275">
        <v>0</v>
      </c>
      <c r="S807" s="275">
        <v>0</v>
      </c>
      <c r="T807" s="278">
        <v>0</v>
      </c>
      <c r="U807" s="275"/>
      <c r="X807" s="275"/>
      <c r="Y807" s="275"/>
      <c r="Z807" s="275"/>
    </row>
    <row r="808" spans="1:26" ht="12.65" customHeight="1">
      <c r="A808" s="206" t="s">
        <v>1356</v>
      </c>
      <c r="B808" s="275"/>
      <c r="C808" s="278">
        <v>0.68</v>
      </c>
      <c r="D808" s="275">
        <v>116011</v>
      </c>
      <c r="E808" s="275">
        <v>23599</v>
      </c>
      <c r="F808" s="275">
        <v>0</v>
      </c>
      <c r="G808" s="275">
        <v>1762</v>
      </c>
      <c r="H808" s="275">
        <v>488</v>
      </c>
      <c r="I808" s="275">
        <v>0</v>
      </c>
      <c r="J808" s="275">
        <v>2007</v>
      </c>
      <c r="K808" s="275">
        <v>1047</v>
      </c>
      <c r="L808" s="275">
        <v>33127</v>
      </c>
      <c r="M808" s="275">
        <v>0</v>
      </c>
      <c r="N808" s="275"/>
      <c r="O808" s="275"/>
      <c r="P808" s="275">
        <v>223</v>
      </c>
      <c r="Q808" s="275">
        <v>0</v>
      </c>
      <c r="R808" s="275">
        <v>223</v>
      </c>
      <c r="S808" s="275">
        <v>0</v>
      </c>
      <c r="T808" s="278">
        <v>0</v>
      </c>
      <c r="U808" s="275"/>
      <c r="X808" s="275"/>
      <c r="Y808" s="275"/>
      <c r="Z808" s="275"/>
    </row>
    <row r="809" spans="1:26" ht="12.65" customHeight="1">
      <c r="A809" s="206" t="s">
        <v>1357</v>
      </c>
      <c r="B809" s="275"/>
      <c r="C809" s="278">
        <v>0</v>
      </c>
      <c r="D809" s="275">
        <v>0</v>
      </c>
      <c r="E809" s="275">
        <v>0</v>
      </c>
      <c r="F809" s="275">
        <v>0</v>
      </c>
      <c r="G809" s="275">
        <v>0</v>
      </c>
      <c r="H809" s="275">
        <v>0</v>
      </c>
      <c r="I809" s="275">
        <v>0</v>
      </c>
      <c r="J809" s="275">
        <v>0</v>
      </c>
      <c r="K809" s="275">
        <v>0</v>
      </c>
      <c r="L809" s="275">
        <v>0</v>
      </c>
      <c r="M809" s="275">
        <v>0</v>
      </c>
      <c r="N809" s="275"/>
      <c r="O809" s="275"/>
      <c r="P809" s="275">
        <v>0</v>
      </c>
      <c r="Q809" s="275">
        <v>0</v>
      </c>
      <c r="R809" s="275">
        <v>0</v>
      </c>
      <c r="S809" s="275">
        <v>0</v>
      </c>
      <c r="T809" s="278">
        <v>0</v>
      </c>
      <c r="U809" s="275"/>
      <c r="X809" s="275"/>
      <c r="Y809" s="275"/>
      <c r="Z809" s="275"/>
    </row>
    <row r="810" spans="1:26" ht="12.65" customHeight="1">
      <c r="A810" s="206" t="s">
        <v>1358</v>
      </c>
      <c r="B810" s="275"/>
      <c r="C810" s="278">
        <v>0</v>
      </c>
      <c r="D810" s="275">
        <v>0</v>
      </c>
      <c r="E810" s="275">
        <v>0</v>
      </c>
      <c r="F810" s="275">
        <v>0</v>
      </c>
      <c r="G810" s="275">
        <v>0</v>
      </c>
      <c r="H810" s="275">
        <v>0</v>
      </c>
      <c r="I810" s="275">
        <v>0</v>
      </c>
      <c r="J810" s="275">
        <v>0</v>
      </c>
      <c r="K810" s="275">
        <v>0</v>
      </c>
      <c r="L810" s="275">
        <v>0</v>
      </c>
      <c r="M810" s="275">
        <v>0</v>
      </c>
      <c r="N810" s="275"/>
      <c r="O810" s="275"/>
      <c r="P810" s="275">
        <v>0</v>
      </c>
      <c r="Q810" s="275">
        <v>0</v>
      </c>
      <c r="R810" s="275">
        <v>0</v>
      </c>
      <c r="S810" s="275">
        <v>0</v>
      </c>
      <c r="T810" s="278">
        <v>0</v>
      </c>
      <c r="U810" s="275"/>
      <c r="X810" s="275"/>
      <c r="Y810" s="275"/>
      <c r="Z810" s="275"/>
    </row>
    <row r="811" spans="1:26" ht="12.65" customHeight="1">
      <c r="A811" s="206" t="s">
        <v>1359</v>
      </c>
      <c r="B811" s="275"/>
      <c r="C811" s="278">
        <v>1.03</v>
      </c>
      <c r="D811" s="275">
        <v>56333</v>
      </c>
      <c r="E811" s="275">
        <v>11459</v>
      </c>
      <c r="F811" s="275">
        <v>0</v>
      </c>
      <c r="G811" s="275">
        <v>897</v>
      </c>
      <c r="H811" s="275">
        <v>109</v>
      </c>
      <c r="I811" s="275">
        <v>2404</v>
      </c>
      <c r="J811" s="275">
        <v>0</v>
      </c>
      <c r="K811" s="275">
        <v>0</v>
      </c>
      <c r="L811" s="275">
        <v>47160</v>
      </c>
      <c r="M811" s="275">
        <v>0</v>
      </c>
      <c r="N811" s="275"/>
      <c r="O811" s="275"/>
      <c r="P811" s="275">
        <v>0</v>
      </c>
      <c r="Q811" s="275">
        <v>0</v>
      </c>
      <c r="R811" s="275">
        <v>0</v>
      </c>
      <c r="S811" s="275">
        <v>0</v>
      </c>
      <c r="T811" s="278">
        <v>0</v>
      </c>
      <c r="U811" s="275"/>
      <c r="X811" s="275"/>
      <c r="Y811" s="275"/>
      <c r="Z811" s="275"/>
    </row>
    <row r="812" spans="1:26" ht="12.65" customHeight="1">
      <c r="A812" s="206" t="s">
        <v>1360</v>
      </c>
      <c r="B812" s="275"/>
      <c r="C812" s="279">
        <v>0</v>
      </c>
      <c r="D812" s="275">
        <v>0</v>
      </c>
      <c r="E812" s="275">
        <v>0</v>
      </c>
      <c r="F812" s="275">
        <v>0</v>
      </c>
      <c r="G812" s="275">
        <v>0</v>
      </c>
      <c r="H812" s="275">
        <v>0</v>
      </c>
      <c r="I812" s="275">
        <v>0</v>
      </c>
      <c r="J812" s="275">
        <v>99909</v>
      </c>
      <c r="K812" s="275">
        <v>0</v>
      </c>
      <c r="L812" s="275">
        <v>0</v>
      </c>
      <c r="M812" s="275">
        <v>0</v>
      </c>
      <c r="N812" s="275"/>
      <c r="O812" s="275"/>
      <c r="P812" s="275">
        <v>11103</v>
      </c>
      <c r="Q812" s="275">
        <v>0</v>
      </c>
      <c r="R812" s="275">
        <v>0</v>
      </c>
      <c r="S812" s="275">
        <v>0</v>
      </c>
      <c r="T812" s="279">
        <v>0</v>
      </c>
      <c r="U812" s="275"/>
      <c r="X812" s="275"/>
      <c r="Y812" s="275"/>
      <c r="Z812" s="275"/>
    </row>
    <row r="813" spans="1:26" ht="12.65" customHeight="1">
      <c r="A813" s="179" t="s">
        <v>1361</v>
      </c>
      <c r="U813" s="179">
        <v>1243420</v>
      </c>
      <c r="V813" s="179">
        <v>0</v>
      </c>
      <c r="W813" s="179">
        <v>1770120</v>
      </c>
      <c r="X813" s="179">
        <v>0</v>
      </c>
    </row>
    <row r="814" spans="1:26" ht="12.65" customHeight="1">
      <c r="B814" s="196"/>
      <c r="C814" s="258"/>
      <c r="T814" s="258"/>
    </row>
    <row r="815" spans="1:26" ht="12.65" customHeight="1">
      <c r="B815" s="179" t="s">
        <v>1004</v>
      </c>
      <c r="C815" s="258">
        <v>211.40999999999997</v>
      </c>
      <c r="D815" s="179">
        <v>17122593</v>
      </c>
      <c r="E815" s="179">
        <v>3483071</v>
      </c>
      <c r="F815" s="179">
        <v>562571</v>
      </c>
      <c r="G815" s="179" t="e">
        <v>#REF!</v>
      </c>
      <c r="H815" s="235">
        <v>231131</v>
      </c>
      <c r="I815" s="235">
        <v>1864310</v>
      </c>
      <c r="J815" s="235">
        <v>880833</v>
      </c>
      <c r="K815" s="235">
        <v>400259</v>
      </c>
      <c r="L815" s="235">
        <v>2552563</v>
      </c>
      <c r="M815" s="235">
        <v>772404</v>
      </c>
      <c r="N815" s="179">
        <v>44518414</v>
      </c>
      <c r="O815" s="179">
        <v>10943433</v>
      </c>
      <c r="P815" s="179">
        <v>35649</v>
      </c>
      <c r="Q815" s="179">
        <v>15098</v>
      </c>
      <c r="R815" s="179">
        <v>12596</v>
      </c>
      <c r="S815" s="179">
        <v>84960</v>
      </c>
      <c r="T815" s="258">
        <v>151.74999999999997</v>
      </c>
      <c r="U815" s="180">
        <v>1243420</v>
      </c>
      <c r="V815" s="180">
        <v>0</v>
      </c>
      <c r="W815" s="180">
        <v>1770120</v>
      </c>
      <c r="X815" s="180">
        <v>0</v>
      </c>
      <c r="Y815" s="180" t="e">
        <v>#REF!</v>
      </c>
    </row>
    <row r="816" spans="1:26" ht="12.65" customHeight="1">
      <c r="B816" s="179" t="s">
        <v>1005</v>
      </c>
      <c r="C816" s="196">
        <v>211.39540384615387</v>
      </c>
      <c r="D816" s="179">
        <v>17122593</v>
      </c>
      <c r="E816" s="179">
        <v>3483071</v>
      </c>
      <c r="F816" s="179">
        <v>562571</v>
      </c>
      <c r="G816" s="235">
        <v>2315694</v>
      </c>
      <c r="H816" s="235">
        <v>231131</v>
      </c>
      <c r="I816" s="235">
        <v>1864310</v>
      </c>
      <c r="J816" s="235">
        <v>880833</v>
      </c>
      <c r="K816" s="235">
        <v>400259</v>
      </c>
      <c r="L816" s="235">
        <v>2552563</v>
      </c>
      <c r="M816" s="235">
        <v>772404</v>
      </c>
      <c r="N816" s="179">
        <v>44518412.278100006</v>
      </c>
      <c r="O816" s="179">
        <v>10943433.18</v>
      </c>
      <c r="P816" s="179">
        <v>35649</v>
      </c>
      <c r="Q816" s="179">
        <v>15098</v>
      </c>
      <c r="R816" s="179">
        <v>12596.94</v>
      </c>
      <c r="S816" s="179">
        <v>84960.627500000002</v>
      </c>
      <c r="T816" s="179">
        <v>151.74212980769229</v>
      </c>
      <c r="U816" s="179" t="s">
        <v>1006</v>
      </c>
      <c r="V816" s="179" t="s">
        <v>1006</v>
      </c>
      <c r="W816" s="179" t="s">
        <v>1006</v>
      </c>
      <c r="X816" s="179" t="s">
        <v>1006</v>
      </c>
      <c r="Y816" s="179">
        <v>8459326</v>
      </c>
    </row>
    <row r="817" spans="2:15" ht="12.65" customHeight="1">
      <c r="B817" s="179" t="s">
        <v>471</v>
      </c>
      <c r="C817" s="179" t="s">
        <v>1007</v>
      </c>
      <c r="D817" s="179">
        <v>17122593</v>
      </c>
      <c r="E817" s="179">
        <v>3484072</v>
      </c>
      <c r="F817" s="179">
        <v>562571</v>
      </c>
      <c r="G817" s="179">
        <v>2315694</v>
      </c>
      <c r="H817" s="179">
        <v>231131</v>
      </c>
      <c r="I817" s="179">
        <v>1864310</v>
      </c>
      <c r="J817" s="179">
        <v>780924</v>
      </c>
      <c r="K817" s="179">
        <v>400259</v>
      </c>
      <c r="L817" s="179">
        <v>3026671</v>
      </c>
      <c r="M817" s="179">
        <v>772404</v>
      </c>
      <c r="N817" s="179">
        <v>44518412</v>
      </c>
      <c r="O817" s="179">
        <v>10943433</v>
      </c>
    </row>
  </sheetData>
  <phoneticPr fontId="0" type="noConversion"/>
  <hyperlinks>
    <hyperlink ref="E16" r:id="rId1" display="randall.huyck@doh.wa.gov." xr:uid="{00000000-0004-0000-0900-000000000000}"/>
    <hyperlink ref="C17" r:id="rId2" display="randall.huyck@doh.wa.gov." xr:uid="{00000000-0004-0000-0900-000001000000}"/>
  </hyperlinks>
  <printOptions horizontalCentered="1" gridLines="1" gridLinesSet="0"/>
  <pageMargins left="0.25" right="0.25" top="0.5" bottom="0.5" header="0.5" footer="0.5"/>
  <pageSetup scale="95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M44"/>
  <sheetViews>
    <sheetView workbookViewId="0"/>
  </sheetViews>
  <sheetFormatPr defaultColWidth="10.75" defaultRowHeight="13.3"/>
  <cols>
    <col min="1" max="1" width="2.75" customWidth="1"/>
    <col min="2" max="3" width="10.75" customWidth="1"/>
    <col min="4" max="4" width="2.75" customWidth="1"/>
    <col min="5" max="6" width="10.75" customWidth="1"/>
    <col min="7" max="7" width="2.75" customWidth="1"/>
    <col min="8" max="8" width="10.75" customWidth="1"/>
    <col min="9" max="10" width="8.75" customWidth="1"/>
    <col min="11" max="11" width="2.75" customWidth="1"/>
  </cols>
  <sheetData>
    <row r="1" spans="2:13" ht="13.75" thickBot="1">
      <c r="J1" s="165" t="s">
        <v>1008</v>
      </c>
    </row>
    <row r="2" spans="2:13" ht="15.45" thickTop="1">
      <c r="B2" s="140"/>
      <c r="C2" s="141"/>
      <c r="D2" s="141"/>
      <c r="E2" s="141"/>
      <c r="F2" s="141"/>
      <c r="G2" s="141"/>
      <c r="H2" s="141"/>
      <c r="I2" s="141"/>
      <c r="J2" s="142"/>
    </row>
    <row r="3" spans="2:13" ht="15">
      <c r="B3" s="143"/>
      <c r="C3" s="8"/>
      <c r="D3" s="8"/>
      <c r="E3" s="8"/>
      <c r="F3" s="76" t="s">
        <v>1009</v>
      </c>
      <c r="G3" s="76"/>
      <c r="H3" s="8"/>
      <c r="I3" s="8"/>
      <c r="J3" s="144"/>
    </row>
    <row r="4" spans="2:13" ht="15">
      <c r="B4" s="143"/>
      <c r="C4" s="8"/>
      <c r="D4" s="8"/>
      <c r="E4" s="8"/>
      <c r="F4" s="76" t="s">
        <v>1010</v>
      </c>
      <c r="G4" s="76"/>
      <c r="H4" s="8"/>
      <c r="I4" s="8"/>
      <c r="J4" s="144"/>
    </row>
    <row r="5" spans="2:13" ht="15">
      <c r="B5" s="143"/>
      <c r="C5" s="8"/>
      <c r="D5" s="8"/>
      <c r="E5" s="8"/>
      <c r="F5" s="8"/>
      <c r="G5" s="8"/>
      <c r="H5" s="8"/>
      <c r="I5" s="8"/>
      <c r="J5" s="144"/>
    </row>
    <row r="6" spans="2:13" ht="15.45" thickBot="1">
      <c r="B6" s="145"/>
      <c r="C6" s="146"/>
      <c r="D6" s="146"/>
      <c r="E6" s="146"/>
      <c r="F6" s="146"/>
      <c r="G6" s="146"/>
      <c r="H6" s="146"/>
      <c r="I6" s="146"/>
      <c r="J6" s="282" t="s">
        <v>1265</v>
      </c>
    </row>
    <row r="7" spans="2:13" ht="15.45" thickTop="1">
      <c r="B7" s="143"/>
      <c r="C7" s="8"/>
      <c r="D7" s="8"/>
      <c r="E7" s="8"/>
      <c r="F7" s="8"/>
      <c r="G7" s="8"/>
      <c r="H7" s="8"/>
      <c r="I7" s="8"/>
      <c r="J7" s="144"/>
    </row>
    <row r="8" spans="2:13" ht="15.45" thickBot="1">
      <c r="B8" s="143"/>
      <c r="C8" s="8"/>
      <c r="D8" s="8"/>
      <c r="E8" s="8"/>
      <c r="F8" s="76" t="s">
        <v>1011</v>
      </c>
      <c r="G8" s="76"/>
      <c r="H8" s="8"/>
      <c r="I8" s="8"/>
      <c r="J8" s="144"/>
    </row>
    <row r="9" spans="2:13" ht="15.45" thickTop="1">
      <c r="B9" s="140"/>
      <c r="C9" s="141"/>
      <c r="D9" s="141"/>
      <c r="E9" s="141"/>
      <c r="F9" s="148" t="s">
        <v>1012</v>
      </c>
      <c r="G9" s="148"/>
      <c r="H9" s="141"/>
      <c r="I9" s="141"/>
      <c r="J9" s="142"/>
    </row>
    <row r="10" spans="2:13" ht="15">
      <c r="B10" s="143"/>
      <c r="C10" s="8"/>
      <c r="D10" s="8"/>
      <c r="E10" s="8"/>
      <c r="F10" s="76" t="s">
        <v>1262</v>
      </c>
      <c r="G10" s="76"/>
      <c r="H10" s="8"/>
      <c r="I10" s="8"/>
      <c r="J10" s="144"/>
    </row>
    <row r="11" spans="2:13" ht="15">
      <c r="B11" s="143"/>
      <c r="C11" s="8"/>
      <c r="D11" s="8"/>
      <c r="E11" s="8"/>
      <c r="F11" s="76"/>
      <c r="G11" s="76"/>
      <c r="H11" s="8"/>
      <c r="I11" s="8"/>
      <c r="J11" s="144"/>
    </row>
    <row r="12" spans="2:13" ht="15">
      <c r="B12" s="143"/>
      <c r="C12" s="8"/>
      <c r="D12" s="8"/>
      <c r="E12" s="8"/>
      <c r="F12" s="76" t="s">
        <v>1263</v>
      </c>
      <c r="G12" s="76"/>
      <c r="H12" s="8"/>
      <c r="I12" s="8"/>
      <c r="J12" s="144"/>
    </row>
    <row r="13" spans="2:13" ht="15">
      <c r="B13" s="143"/>
      <c r="C13" s="8"/>
      <c r="D13" s="8"/>
      <c r="E13" s="8"/>
      <c r="F13" s="76" t="s">
        <v>1264</v>
      </c>
      <c r="G13" s="76"/>
      <c r="H13" s="8"/>
      <c r="I13" s="8"/>
      <c r="J13" s="144"/>
    </row>
    <row r="14" spans="2:13" ht="15.45" thickBot="1">
      <c r="B14" s="145"/>
      <c r="C14" s="146"/>
      <c r="D14" s="146"/>
      <c r="E14" s="146"/>
      <c r="F14" s="146"/>
      <c r="G14" s="146"/>
      <c r="H14" s="146"/>
      <c r="I14" s="146"/>
      <c r="J14" s="147"/>
    </row>
    <row r="15" spans="2:13" ht="15.45" thickTop="1">
      <c r="B15" s="143"/>
      <c r="C15" s="8"/>
      <c r="D15" s="8"/>
      <c r="E15" s="8"/>
      <c r="F15" s="8"/>
      <c r="G15" s="8"/>
      <c r="H15" s="8"/>
      <c r="I15" s="8"/>
      <c r="J15" s="144"/>
      <c r="M15" s="254"/>
    </row>
    <row r="16" spans="2:13" ht="15.45" thickBot="1">
      <c r="B16" s="143"/>
      <c r="C16" s="8"/>
      <c r="D16" s="8"/>
      <c r="E16" s="8"/>
      <c r="F16" s="8" t="s">
        <v>1013</v>
      </c>
      <c r="G16" s="8"/>
      <c r="H16" s="8"/>
      <c r="I16" s="8"/>
      <c r="J16" s="144"/>
    </row>
    <row r="17" spans="2:10" ht="15.45" thickTop="1">
      <c r="B17" s="140"/>
      <c r="C17" s="149" t="s">
        <v>1014</v>
      </c>
      <c r="D17" s="149"/>
      <c r="E17" s="141" t="str">
        <f>+data!C84</f>
        <v>Lake Chelan Community Hospital</v>
      </c>
      <c r="F17" s="148"/>
      <c r="G17" s="148"/>
      <c r="H17" s="141"/>
      <c r="I17" s="141"/>
      <c r="J17" s="142"/>
    </row>
    <row r="18" spans="2:10" ht="15">
      <c r="B18" s="143"/>
      <c r="C18" s="150" t="s">
        <v>1015</v>
      </c>
      <c r="D18" s="150"/>
      <c r="E18" s="8" t="str">
        <f>+"H-"&amp;data!C83</f>
        <v>H-165</v>
      </c>
      <c r="F18" s="76"/>
      <c r="G18" s="76"/>
      <c r="H18" s="8"/>
      <c r="I18" s="8"/>
      <c r="J18" s="144"/>
    </row>
    <row r="19" spans="2:10" ht="15">
      <c r="B19" s="143"/>
      <c r="C19" s="150" t="s">
        <v>1016</v>
      </c>
      <c r="D19" s="150"/>
      <c r="E19" s="8" t="str">
        <f>+data!C85</f>
        <v>503 E Highland</v>
      </c>
      <c r="F19" s="76"/>
      <c r="G19" s="76"/>
      <c r="H19" s="8"/>
      <c r="I19" s="8"/>
      <c r="J19" s="144"/>
    </row>
    <row r="20" spans="2:10" ht="15">
      <c r="B20" s="143"/>
      <c r="C20" s="150" t="s">
        <v>1017</v>
      </c>
      <c r="D20" s="150"/>
      <c r="E20" s="8" t="str">
        <f>+data!C86</f>
        <v>503 E Highland</v>
      </c>
      <c r="F20" s="76"/>
      <c r="G20" s="76"/>
      <c r="H20" s="8"/>
      <c r="I20" s="8"/>
      <c r="J20" s="144"/>
    </row>
    <row r="21" spans="2:10" ht="15">
      <c r="B21" s="143"/>
      <c r="C21" s="150" t="s">
        <v>1018</v>
      </c>
      <c r="D21" s="150"/>
      <c r="E21" s="8" t="str">
        <f>+data!C87</f>
        <v>Chelan, WA 98816</v>
      </c>
      <c r="F21" s="76"/>
      <c r="G21" s="76"/>
      <c r="H21" s="8"/>
      <c r="I21" s="8"/>
      <c r="J21" s="144"/>
    </row>
    <row r="22" spans="2:10" ht="15.45" thickBot="1">
      <c r="B22" s="145"/>
      <c r="C22" s="146"/>
      <c r="D22" s="146"/>
      <c r="E22" s="146"/>
      <c r="F22" s="146"/>
      <c r="G22" s="146"/>
      <c r="H22" s="146"/>
      <c r="I22" s="146"/>
      <c r="J22" s="147"/>
    </row>
    <row r="23" spans="2:10" ht="15.45" thickTop="1">
      <c r="B23" s="143"/>
      <c r="C23" s="8"/>
      <c r="D23" s="8"/>
      <c r="E23" s="8"/>
      <c r="F23" s="8"/>
      <c r="G23" s="8"/>
      <c r="H23" s="8"/>
      <c r="I23" s="8"/>
      <c r="J23" s="144"/>
    </row>
    <row r="24" spans="2:10" ht="15">
      <c r="B24" s="143"/>
      <c r="C24" s="8"/>
      <c r="D24" s="8"/>
      <c r="E24" s="8"/>
      <c r="F24" s="8"/>
      <c r="G24" s="8"/>
      <c r="H24" s="8"/>
      <c r="I24" s="8"/>
      <c r="J24" s="144"/>
    </row>
    <row r="25" spans="2:10" ht="15">
      <c r="B25" s="143"/>
      <c r="C25" s="8"/>
      <c r="D25" s="8"/>
      <c r="E25" s="8"/>
      <c r="F25" s="8"/>
      <c r="G25" s="8"/>
      <c r="H25" s="8"/>
      <c r="I25" s="8"/>
      <c r="J25" s="144"/>
    </row>
    <row r="26" spans="2:10" ht="15">
      <c r="B26" s="151"/>
      <c r="C26" s="70"/>
      <c r="D26" s="70"/>
      <c r="E26" s="70"/>
      <c r="F26" s="152" t="s">
        <v>1019</v>
      </c>
      <c r="G26" s="70"/>
      <c r="H26" s="70"/>
      <c r="I26" s="70"/>
      <c r="J26" s="153"/>
    </row>
    <row r="27" spans="2:10" ht="15">
      <c r="B27" s="154" t="s">
        <v>1020</v>
      </c>
      <c r="C27" s="120"/>
      <c r="D27" s="120"/>
      <c r="E27" s="120"/>
      <c r="F27" s="120"/>
      <c r="G27" s="120"/>
      <c r="H27" s="120"/>
      <c r="I27" s="120"/>
      <c r="J27" s="155"/>
    </row>
    <row r="28" spans="2:10" ht="15">
      <c r="B28" s="143" t="str">
        <f>+"by the Department of Health for the fiscal year ended "&amp;data!C82&amp;"."</f>
        <v>by the Department of Health for the fiscal year ended 12/31/2020.</v>
      </c>
      <c r="C28" s="8"/>
      <c r="D28" s="8"/>
      <c r="E28" s="8"/>
      <c r="F28" s="8"/>
      <c r="G28" s="8"/>
      <c r="H28" s="8"/>
      <c r="I28" s="8"/>
      <c r="J28" s="144"/>
    </row>
    <row r="29" spans="2:10" ht="15">
      <c r="B29" s="143" t="s">
        <v>1021</v>
      </c>
      <c r="C29" s="8"/>
      <c r="D29" s="8"/>
      <c r="E29" s="8"/>
      <c r="F29" s="8"/>
      <c r="G29" s="8"/>
      <c r="H29" s="8"/>
      <c r="I29" s="8"/>
      <c r="J29" s="144"/>
    </row>
    <row r="30" spans="2:10" ht="15">
      <c r="B30" s="156" t="s">
        <v>1022</v>
      </c>
      <c r="C30" s="119"/>
      <c r="D30" s="119"/>
      <c r="E30" s="119"/>
      <c r="F30" s="119"/>
      <c r="G30" s="119"/>
      <c r="H30" s="119"/>
      <c r="I30" s="119"/>
      <c r="J30" s="157"/>
    </row>
    <row r="31" spans="2:10" ht="15">
      <c r="B31" s="154"/>
      <c r="C31" s="120"/>
      <c r="D31" s="120"/>
      <c r="E31" s="120"/>
      <c r="F31" s="120"/>
      <c r="G31" s="120"/>
      <c r="H31" s="120"/>
      <c r="I31" s="120"/>
      <c r="J31" s="155"/>
    </row>
    <row r="32" spans="2:10" ht="15">
      <c r="B32" s="143"/>
      <c r="C32" s="8"/>
      <c r="D32" s="8"/>
      <c r="E32" s="8"/>
      <c r="F32" s="8"/>
      <c r="G32" s="8"/>
      <c r="H32" s="8"/>
      <c r="I32" s="8"/>
      <c r="J32" s="144"/>
    </row>
    <row r="33" spans="2:10" ht="15">
      <c r="B33" s="158" t="s">
        <v>221</v>
      </c>
      <c r="C33" s="119"/>
      <c r="D33" s="119"/>
      <c r="E33" s="119"/>
      <c r="F33" s="119"/>
      <c r="G33" s="119"/>
      <c r="H33" s="119"/>
      <c r="I33" s="119"/>
      <c r="J33" s="157"/>
    </row>
    <row r="34" spans="2:10" ht="15">
      <c r="B34" s="151" t="s">
        <v>1023</v>
      </c>
      <c r="C34" s="70"/>
      <c r="D34" s="70"/>
      <c r="E34" s="70"/>
      <c r="F34" s="152"/>
      <c r="G34" s="70"/>
      <c r="H34" s="70"/>
      <c r="I34" s="70"/>
      <c r="J34" s="153"/>
    </row>
    <row r="35" spans="2:10" ht="15">
      <c r="B35" s="151" t="s">
        <v>1024</v>
      </c>
      <c r="C35" s="70"/>
      <c r="D35" s="70"/>
      <c r="E35" s="70"/>
      <c r="F35" s="152"/>
      <c r="G35" s="70"/>
      <c r="H35" s="70"/>
      <c r="I35" s="70"/>
      <c r="J35" s="153"/>
    </row>
    <row r="36" spans="2:10" ht="15">
      <c r="B36" s="151" t="s">
        <v>1025</v>
      </c>
      <c r="C36" s="70"/>
      <c r="D36" s="70"/>
      <c r="E36" s="70"/>
      <c r="F36" s="152"/>
      <c r="G36" s="70"/>
      <c r="H36" s="70"/>
      <c r="I36" s="70"/>
      <c r="J36" s="153"/>
    </row>
    <row r="37" spans="2:10" ht="15">
      <c r="B37" s="154"/>
      <c r="C37" s="120"/>
      <c r="D37" s="120"/>
      <c r="E37" s="120"/>
      <c r="F37" s="120"/>
      <c r="G37" s="120"/>
      <c r="H37" s="120"/>
      <c r="I37" s="120"/>
      <c r="J37" s="155"/>
    </row>
    <row r="38" spans="2:10" ht="15">
      <c r="B38" s="143"/>
      <c r="C38" s="8"/>
      <c r="D38" s="8"/>
      <c r="E38" s="8"/>
      <c r="F38" s="8"/>
      <c r="G38" s="8"/>
      <c r="H38" s="8"/>
      <c r="I38" s="8"/>
      <c r="J38" s="144"/>
    </row>
    <row r="39" spans="2:10" ht="15">
      <c r="B39" s="158" t="s">
        <v>221</v>
      </c>
      <c r="C39" s="119"/>
      <c r="D39" s="119"/>
      <c r="E39" s="119"/>
      <c r="F39" s="119"/>
      <c r="G39" s="119"/>
      <c r="H39" s="119"/>
      <c r="I39" s="119"/>
      <c r="J39" s="157"/>
    </row>
    <row r="40" spans="2:10" ht="15">
      <c r="B40" s="151" t="s">
        <v>1026</v>
      </c>
      <c r="C40" s="70"/>
      <c r="D40" s="70"/>
      <c r="E40" s="70"/>
      <c r="F40" s="152"/>
      <c r="G40" s="70"/>
      <c r="H40" s="70"/>
      <c r="I40" s="70"/>
      <c r="J40" s="153"/>
    </row>
    <row r="41" spans="2:10" ht="15">
      <c r="B41" s="151" t="s">
        <v>1024</v>
      </c>
      <c r="C41" s="70"/>
      <c r="D41" s="70"/>
      <c r="E41" s="70"/>
      <c r="F41" s="152"/>
      <c r="G41" s="70"/>
      <c r="H41" s="70"/>
      <c r="I41" s="70"/>
      <c r="J41" s="153"/>
    </row>
    <row r="42" spans="2:10" ht="15.45" thickBot="1">
      <c r="B42" s="159" t="s">
        <v>1025</v>
      </c>
      <c r="C42" s="160"/>
      <c r="D42" s="160"/>
      <c r="E42" s="160"/>
      <c r="F42" s="161"/>
      <c r="G42" s="160"/>
      <c r="H42" s="160"/>
      <c r="I42" s="160"/>
      <c r="J42" s="162"/>
    </row>
    <row r="43" spans="2:10" ht="13.75" thickTop="1"/>
    <row r="44" spans="2:10">
      <c r="B44" s="163"/>
      <c r="C44" s="163"/>
      <c r="D44" s="163"/>
      <c r="E44" s="163"/>
      <c r="F44" s="163"/>
      <c r="G44" s="163"/>
      <c r="H44" s="163"/>
      <c r="I44" s="163"/>
      <c r="J44" s="163"/>
    </row>
  </sheetData>
  <sheetProtection sheet="1" objects="1" scenarios="1"/>
  <phoneticPr fontId="0" type="noConversion"/>
  <pageMargins left="0.75" right="0.75" top="1" bottom="1" header="0.5" footer="0.5"/>
  <pageSetup scale="8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40"/>
  <sheetViews>
    <sheetView workbookViewId="0"/>
  </sheetViews>
  <sheetFormatPr defaultColWidth="8.9375" defaultRowHeight="18" customHeight="1"/>
  <cols>
    <col min="1" max="1" width="4.75" style="2" customWidth="1"/>
    <col min="2" max="2" width="15.4375" style="2" customWidth="1"/>
    <col min="3" max="3" width="4.75" style="2" customWidth="1"/>
    <col min="4" max="4" width="15.75" style="2" customWidth="1"/>
    <col min="5" max="5" width="4.75" style="2" customWidth="1"/>
    <col min="6" max="7" width="13.75" style="2" customWidth="1"/>
    <col min="8" max="16384" width="8.9375" style="2"/>
  </cols>
  <sheetData>
    <row r="1" spans="1:13" ht="20.149999999999999" customHeight="1">
      <c r="A1" s="7"/>
      <c r="B1" s="7"/>
      <c r="C1" s="7"/>
      <c r="D1" s="7"/>
      <c r="E1" s="7"/>
      <c r="F1" s="7"/>
      <c r="G1" s="168" t="s">
        <v>1027</v>
      </c>
      <c r="H1" s="7"/>
    </row>
    <row r="2" spans="1:13" ht="20.149999999999999" customHeight="1">
      <c r="A2" s="6" t="s">
        <v>1028</v>
      </c>
      <c r="B2" s="6"/>
      <c r="C2" s="6"/>
      <c r="D2" s="6"/>
      <c r="E2" s="6"/>
      <c r="F2" s="6"/>
      <c r="G2" s="11"/>
      <c r="H2" s="7"/>
    </row>
    <row r="3" spans="1:13" ht="20.149999999999999" customHeight="1">
      <c r="A3" s="7"/>
      <c r="B3" s="5"/>
      <c r="C3" s="5"/>
      <c r="D3" s="5"/>
      <c r="E3" s="5"/>
      <c r="F3" s="5"/>
      <c r="G3" s="5"/>
      <c r="H3" s="7"/>
    </row>
    <row r="4" spans="1:13" ht="20.149999999999999" customHeight="1">
      <c r="A4" s="13">
        <v>1</v>
      </c>
      <c r="B4" s="127" t="str">
        <f>"Fiscal Year Ended:  "&amp;data!C82</f>
        <v>Fiscal Year Ended:  12/31/2020</v>
      </c>
      <c r="C4" s="38"/>
      <c r="D4" s="120"/>
      <c r="E4" s="70"/>
      <c r="F4" s="127" t="str">
        <f>"License Number:  "&amp;"H-"&amp;FIXED(data!C83,0)</f>
        <v>License Number:  H-165</v>
      </c>
      <c r="G4" s="24"/>
      <c r="H4" s="7"/>
    </row>
    <row r="5" spans="1:13" ht="20.149999999999999" customHeight="1">
      <c r="A5" s="13">
        <v>2</v>
      </c>
      <c r="B5" s="49" t="s">
        <v>257</v>
      </c>
      <c r="C5" s="24"/>
      <c r="D5" s="127" t="str">
        <f>"  "&amp;data!C84</f>
        <v xml:space="preserve">  Lake Chelan Community Hospital</v>
      </c>
      <c r="E5" s="70"/>
      <c r="F5" s="70"/>
      <c r="G5" s="24"/>
      <c r="H5" s="7"/>
    </row>
    <row r="6" spans="1:13" ht="20.149999999999999" customHeight="1">
      <c r="A6" s="13">
        <v>3</v>
      </c>
      <c r="B6" s="49" t="s">
        <v>259</v>
      </c>
      <c r="C6" s="24"/>
      <c r="D6" s="127" t="str">
        <f>"  "&amp;data!C88</f>
        <v xml:space="preserve">  Chelan</v>
      </c>
      <c r="E6" s="70"/>
      <c r="F6" s="70"/>
      <c r="G6" s="24"/>
      <c r="H6" s="7"/>
    </row>
    <row r="7" spans="1:13" ht="20.149999999999999" customHeight="1">
      <c r="A7" s="13">
        <v>4</v>
      </c>
      <c r="B7" s="49" t="s">
        <v>1029</v>
      </c>
      <c r="C7" s="24"/>
      <c r="D7" s="127" t="str">
        <f>"  "&amp;data!C89</f>
        <v xml:space="preserve">  George Rohrich</v>
      </c>
      <c r="E7" s="70"/>
      <c r="F7" s="70"/>
      <c r="G7" s="24"/>
      <c r="H7" s="7"/>
    </row>
    <row r="8" spans="1:13" ht="20.149999999999999" customHeight="1">
      <c r="A8" s="13">
        <v>5</v>
      </c>
      <c r="B8" s="49" t="s">
        <v>1030</v>
      </c>
      <c r="C8" s="24"/>
      <c r="D8" s="127" t="str">
        <f>"  "&amp;data!C90</f>
        <v xml:space="preserve">  Mike Ellis</v>
      </c>
      <c r="E8" s="70"/>
      <c r="F8" s="70"/>
      <c r="G8" s="24"/>
      <c r="H8" s="7"/>
    </row>
    <row r="9" spans="1:13" ht="20.149999999999999" customHeight="1">
      <c r="A9" s="13">
        <v>6</v>
      </c>
      <c r="B9" s="49" t="s">
        <v>1031</v>
      </c>
      <c r="C9" s="24"/>
      <c r="D9" s="127" t="str">
        <f>"  "&amp;data!C91</f>
        <v xml:space="preserve">  Phyllis Gleasman</v>
      </c>
      <c r="E9" s="70"/>
      <c r="F9" s="70"/>
      <c r="G9" s="24"/>
      <c r="H9" s="7"/>
    </row>
    <row r="10" spans="1:13" ht="20.149999999999999" customHeight="1">
      <c r="A10" s="13">
        <v>7</v>
      </c>
      <c r="B10" s="49" t="s">
        <v>1032</v>
      </c>
      <c r="C10" s="24"/>
      <c r="D10" s="127" t="str">
        <f>"  "&amp;data!C92</f>
        <v xml:space="preserve">  509-682-3300</v>
      </c>
      <c r="E10" s="70"/>
      <c r="F10" s="70"/>
      <c r="G10" s="24"/>
      <c r="H10" s="7"/>
    </row>
    <row r="11" spans="1:13" ht="20.149999999999999" customHeight="1">
      <c r="A11" s="13">
        <v>8</v>
      </c>
      <c r="B11" s="49" t="s">
        <v>1033</v>
      </c>
      <c r="C11" s="24"/>
      <c r="D11" s="127" t="str">
        <f>"  "&amp;data!C93</f>
        <v xml:space="preserve">  509-682-3475</v>
      </c>
      <c r="E11" s="70"/>
      <c r="F11" s="70"/>
      <c r="G11" s="24"/>
      <c r="H11" s="7"/>
    </row>
    <row r="12" spans="1:13" ht="20.149999999999999" customHeight="1">
      <c r="A12" s="73"/>
      <c r="B12" s="30"/>
      <c r="C12" s="30"/>
      <c r="D12" s="30"/>
      <c r="E12" s="30"/>
      <c r="F12" s="30"/>
      <c r="G12" s="20"/>
      <c r="H12" s="7"/>
    </row>
    <row r="13" spans="1:13" ht="20.149999999999999" customHeight="1">
      <c r="A13" s="74"/>
      <c r="B13" s="8"/>
      <c r="C13" s="8"/>
      <c r="D13" s="8"/>
      <c r="E13" s="8"/>
      <c r="F13" s="8"/>
      <c r="G13" s="126"/>
      <c r="H13" s="7"/>
    </row>
    <row r="14" spans="1:13" ht="20.149999999999999" customHeight="1">
      <c r="A14" s="13">
        <v>9</v>
      </c>
      <c r="B14" s="49" t="s">
        <v>1034</v>
      </c>
      <c r="C14" s="38"/>
      <c r="D14" s="38"/>
      <c r="E14" s="38"/>
      <c r="F14" s="38"/>
      <c r="G14" s="20"/>
      <c r="H14" s="7"/>
    </row>
    <row r="15" spans="1:13" ht="20.149999999999999" customHeight="1">
      <c r="A15" s="128" t="s">
        <v>266</v>
      </c>
      <c r="B15" s="35"/>
      <c r="C15" s="71" t="s">
        <v>269</v>
      </c>
      <c r="D15" s="35"/>
      <c r="E15" s="71" t="s">
        <v>271</v>
      </c>
      <c r="F15" s="100"/>
      <c r="G15" s="101"/>
      <c r="H15" s="7"/>
      <c r="M15" s="179"/>
    </row>
    <row r="16" spans="1:13" ht="20.149999999999999" customHeight="1">
      <c r="A16" s="111" t="str">
        <f>IF(data!C97&gt;0," X","")</f>
        <v/>
      </c>
      <c r="B16" s="14" t="s">
        <v>267</v>
      </c>
      <c r="C16" s="15" t="str">
        <f>IF(data!C101&gt;0," X","")</f>
        <v/>
      </c>
      <c r="D16" s="22" t="s">
        <v>1035</v>
      </c>
      <c r="E16" s="15" t="str">
        <f>IF(data!C104&gt;0," X","")</f>
        <v/>
      </c>
      <c r="F16" s="129" t="s">
        <v>272</v>
      </c>
      <c r="G16" s="24"/>
      <c r="H16" s="7"/>
    </row>
    <row r="17" spans="1:9" ht="20.149999999999999" customHeight="1">
      <c r="A17" s="111" t="str">
        <f>IF(data!C98&gt;0," X","")</f>
        <v/>
      </c>
      <c r="B17" s="14" t="s">
        <v>259</v>
      </c>
      <c r="C17" s="15" t="str">
        <f>IF(data!C102&gt;0," X","")</f>
        <v/>
      </c>
      <c r="D17" s="22" t="s">
        <v>349</v>
      </c>
      <c r="E17" s="15" t="str">
        <f>IF(data!C105&gt;0," X","")</f>
        <v/>
      </c>
      <c r="F17" s="129" t="s">
        <v>273</v>
      </c>
      <c r="G17" s="24"/>
      <c r="H17" s="7"/>
    </row>
    <row r="18" spans="1:9" ht="20.149999999999999" customHeight="1">
      <c r="A18" s="130"/>
      <c r="B18" s="14" t="s">
        <v>1036</v>
      </c>
      <c r="C18" s="24"/>
      <c r="D18" s="24"/>
      <c r="E18" s="15" t="str">
        <f>IF(data!C106&gt;0," X","")</f>
        <v/>
      </c>
      <c r="F18" s="129" t="s">
        <v>274</v>
      </c>
      <c r="G18" s="24"/>
      <c r="H18" s="7"/>
    </row>
    <row r="19" spans="1:9" ht="20.149999999999999" customHeight="1">
      <c r="A19" s="111" t="str">
        <f>IF(data!C99&gt;0," X","")</f>
        <v xml:space="preserve"> X</v>
      </c>
      <c r="B19" s="22" t="s">
        <v>1037</v>
      </c>
      <c r="C19" s="24"/>
      <c r="D19" s="24"/>
      <c r="E19" s="24"/>
      <c r="F19" s="50"/>
      <c r="G19" s="24"/>
      <c r="H19" s="7"/>
      <c r="I19" s="1"/>
    </row>
    <row r="20" spans="1:9" ht="20.149999999999999" customHeight="1">
      <c r="A20" s="73"/>
      <c r="B20" s="30"/>
      <c r="C20" s="30"/>
      <c r="D20" s="30"/>
      <c r="E20" s="30"/>
      <c r="F20" s="30"/>
      <c r="G20" s="20"/>
      <c r="H20" s="7"/>
    </row>
    <row r="21" spans="1:9" ht="20.149999999999999" customHeight="1">
      <c r="A21" s="74"/>
      <c r="B21" s="8"/>
      <c r="C21" s="8"/>
      <c r="D21" s="8"/>
      <c r="E21" s="8"/>
      <c r="F21" s="8"/>
      <c r="G21" s="28"/>
      <c r="H21" s="7"/>
    </row>
    <row r="22" spans="1:9" ht="20.149999999999999" customHeight="1">
      <c r="A22" s="13">
        <v>10</v>
      </c>
      <c r="B22" s="49" t="s">
        <v>1038</v>
      </c>
      <c r="C22" s="38"/>
      <c r="D22" s="38"/>
      <c r="E22" s="38"/>
      <c r="F22" s="111" t="s">
        <v>277</v>
      </c>
      <c r="G22" s="15" t="s">
        <v>215</v>
      </c>
      <c r="H22" s="7"/>
    </row>
    <row r="23" spans="1:9" ht="20.149999999999999" customHeight="1">
      <c r="A23" s="130"/>
      <c r="B23" s="49" t="s">
        <v>1039</v>
      </c>
      <c r="C23" s="38"/>
      <c r="D23" s="38"/>
      <c r="E23" s="38"/>
      <c r="F23" s="13">
        <f>data!C111</f>
        <v>155</v>
      </c>
      <c r="G23" s="21">
        <f>data!D111</f>
        <v>653</v>
      </c>
      <c r="H23" s="7"/>
    </row>
    <row r="24" spans="1:9" ht="20.149999999999999" customHeight="1">
      <c r="A24" s="130"/>
      <c r="B24" s="49" t="s">
        <v>1040</v>
      </c>
      <c r="C24" s="38"/>
      <c r="D24" s="38"/>
      <c r="E24" s="38"/>
      <c r="F24" s="13">
        <f>data!C112</f>
        <v>105</v>
      </c>
      <c r="G24" s="21">
        <f>data!D112</f>
        <v>1979</v>
      </c>
      <c r="H24" s="7"/>
    </row>
    <row r="25" spans="1:9" ht="20.149999999999999" customHeight="1">
      <c r="A25" s="130"/>
      <c r="B25" s="49" t="s">
        <v>1041</v>
      </c>
      <c r="C25" s="38"/>
      <c r="D25" s="38"/>
      <c r="E25" s="38"/>
      <c r="F25" s="13">
        <f>data!C113</f>
        <v>31</v>
      </c>
      <c r="G25" s="21">
        <f>data!D113</f>
        <v>95</v>
      </c>
      <c r="H25" s="7"/>
    </row>
    <row r="26" spans="1:9" ht="20.149999999999999" customHeight="1">
      <c r="A26" s="13">
        <v>11</v>
      </c>
      <c r="B26" s="49" t="s">
        <v>281</v>
      </c>
      <c r="C26" s="38"/>
      <c r="D26" s="38"/>
      <c r="E26" s="38"/>
      <c r="F26" s="13">
        <f>data!C114</f>
        <v>97</v>
      </c>
      <c r="G26" s="13">
        <f>data!D114</f>
        <v>145</v>
      </c>
      <c r="H26" s="7"/>
    </row>
    <row r="27" spans="1:9" ht="20.149999999999999" customHeight="1">
      <c r="A27" s="73"/>
      <c r="B27" s="30"/>
      <c r="C27" s="30"/>
      <c r="D27" s="30"/>
      <c r="E27" s="30"/>
      <c r="F27" s="30"/>
      <c r="G27" s="20"/>
      <c r="H27" s="7"/>
    </row>
    <row r="28" spans="1:9" ht="20.149999999999999" customHeight="1">
      <c r="A28" s="74"/>
      <c r="B28" s="8"/>
      <c r="C28" s="8"/>
      <c r="D28" s="8"/>
      <c r="E28" s="8"/>
      <c r="F28" s="8"/>
      <c r="G28" s="28"/>
      <c r="H28" s="7"/>
    </row>
    <row r="29" spans="1:9" ht="20.149999999999999" customHeight="1">
      <c r="A29" s="13">
        <v>12</v>
      </c>
      <c r="B29" s="97" t="s">
        <v>1042</v>
      </c>
      <c r="C29" s="24"/>
      <c r="D29" s="15" t="s">
        <v>167</v>
      </c>
      <c r="E29" s="97" t="s">
        <v>1042</v>
      </c>
      <c r="F29" s="24"/>
      <c r="G29" s="15" t="s">
        <v>167</v>
      </c>
      <c r="H29" s="7"/>
    </row>
    <row r="30" spans="1:9" ht="20.149999999999999" customHeight="1">
      <c r="A30" s="130"/>
      <c r="B30" s="49" t="s">
        <v>283</v>
      </c>
      <c r="C30" s="24"/>
      <c r="D30" s="21">
        <f>data!C116</f>
        <v>0</v>
      </c>
      <c r="E30" s="49" t="s">
        <v>288</v>
      </c>
      <c r="F30" s="24"/>
      <c r="G30" s="21">
        <f>data!C123</f>
        <v>0</v>
      </c>
      <c r="H30" s="7"/>
    </row>
    <row r="31" spans="1:9" ht="20.149999999999999" customHeight="1">
      <c r="A31" s="130"/>
      <c r="B31" s="97" t="s">
        <v>1043</v>
      </c>
      <c r="C31" s="24"/>
      <c r="D31" s="21">
        <f>data!C117</f>
        <v>0</v>
      </c>
      <c r="E31" s="49" t="s">
        <v>289</v>
      </c>
      <c r="F31" s="24"/>
      <c r="G31" s="21">
        <f>data!C124</f>
        <v>22</v>
      </c>
      <c r="H31" s="7"/>
    </row>
    <row r="32" spans="1:9" ht="20.149999999999999" customHeight="1">
      <c r="A32" s="130"/>
      <c r="B32" s="97" t="s">
        <v>1044</v>
      </c>
      <c r="C32" s="24"/>
      <c r="D32" s="21">
        <f>data!C118</f>
        <v>0</v>
      </c>
      <c r="E32" s="49" t="s">
        <v>1045</v>
      </c>
      <c r="F32" s="24"/>
      <c r="G32" s="21">
        <f>data!C125</f>
        <v>0</v>
      </c>
      <c r="H32" s="7"/>
    </row>
    <row r="33" spans="1:8" ht="20.149999999999999" customHeight="1">
      <c r="A33" s="130"/>
      <c r="B33" s="97" t="s">
        <v>1046</v>
      </c>
      <c r="C33" s="24"/>
      <c r="D33" s="21">
        <f>data!C119</f>
        <v>0</v>
      </c>
      <c r="E33" s="49" t="s">
        <v>1047</v>
      </c>
      <c r="F33" s="24"/>
      <c r="G33" s="21">
        <f>data!C126</f>
        <v>0</v>
      </c>
      <c r="H33" s="7"/>
    </row>
    <row r="34" spans="1:8" ht="20.149999999999999" customHeight="1">
      <c r="A34" s="130"/>
      <c r="B34" s="97" t="s">
        <v>1048</v>
      </c>
      <c r="C34" s="24"/>
      <c r="D34" s="21">
        <f>data!C120</f>
        <v>0</v>
      </c>
      <c r="E34" s="49" t="s">
        <v>291</v>
      </c>
      <c r="F34" s="24"/>
      <c r="G34" s="21">
        <f>data!E127</f>
        <v>22</v>
      </c>
      <c r="H34" s="7"/>
    </row>
    <row r="35" spans="1:8" ht="20.149999999999999" customHeight="1">
      <c r="A35" s="130"/>
      <c r="B35" s="97" t="s">
        <v>1049</v>
      </c>
      <c r="C35" s="24"/>
      <c r="D35" s="21">
        <f>data!C121</f>
        <v>0</v>
      </c>
      <c r="E35" s="49" t="s">
        <v>1050</v>
      </c>
      <c r="F35" s="27"/>
      <c r="G35" s="21"/>
      <c r="H35" s="7"/>
    </row>
    <row r="36" spans="1:8" ht="20.149999999999999" customHeight="1">
      <c r="A36" s="130"/>
      <c r="B36" s="49" t="s">
        <v>97</v>
      </c>
      <c r="C36" s="24"/>
      <c r="D36" s="21">
        <f>data!C122</f>
        <v>0</v>
      </c>
      <c r="E36" s="49" t="s">
        <v>292</v>
      </c>
      <c r="F36" s="24"/>
      <c r="G36" s="21">
        <f>data!C128</f>
        <v>22</v>
      </c>
      <c r="H36" s="7"/>
    </row>
    <row r="37" spans="1:8" ht="20.149999999999999" customHeight="1">
      <c r="A37" s="130"/>
      <c r="E37" s="49" t="s">
        <v>293</v>
      </c>
      <c r="F37" s="24"/>
      <c r="G37" s="21">
        <f>data!C129</f>
        <v>5</v>
      </c>
      <c r="H37" s="7"/>
    </row>
    <row r="38" spans="1:8" ht="20.149999999999999" customHeight="1">
      <c r="A38" s="130"/>
      <c r="B38" s="38"/>
      <c r="C38" s="38"/>
      <c r="D38" s="38"/>
      <c r="E38" s="38"/>
      <c r="F38" s="38"/>
      <c r="G38" s="24"/>
      <c r="H38" s="7"/>
    </row>
    <row r="39" spans="1:8" ht="20.149999999999999" customHeight="1">
      <c r="A39" s="131">
        <v>13</v>
      </c>
      <c r="B39" s="94" t="s">
        <v>288</v>
      </c>
      <c r="C39" s="28"/>
      <c r="D39" s="28"/>
      <c r="E39" s="132"/>
      <c r="F39" s="132"/>
      <c r="G39" s="133"/>
      <c r="H39" s="7"/>
    </row>
    <row r="40" spans="1:8" ht="20.149999999999999" customHeight="1">
      <c r="A40" s="134"/>
      <c r="B40" s="135" t="s">
        <v>1051</v>
      </c>
      <c r="C40" s="136" t="s">
        <v>256</v>
      </c>
      <c r="D40" s="137">
        <f>data!C131</f>
        <v>0</v>
      </c>
      <c r="E40" s="138"/>
      <c r="F40" s="138"/>
      <c r="G40" s="139"/>
      <c r="H40" s="7"/>
    </row>
  </sheetData>
  <sheetProtection sheet="1" objects="1" scenarios="1"/>
  <phoneticPr fontId="0" type="noConversion"/>
  <printOptions horizontalCentered="1" verticalCentered="1" gridLines="1" gridLinesSet="0"/>
  <pageMargins left="0" right="0" top="0" bottom="0" header="0" footer="0"/>
  <pageSetup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M34"/>
  <sheetViews>
    <sheetView workbookViewId="0"/>
  </sheetViews>
  <sheetFormatPr defaultColWidth="8.9375" defaultRowHeight="20.149999999999999" customHeight="1"/>
  <cols>
    <col min="1" max="1" width="10.3125" style="2" customWidth="1"/>
    <col min="2" max="2" width="10.75" style="2" customWidth="1"/>
    <col min="3" max="3" width="12.75" style="2" customWidth="1"/>
    <col min="4" max="4" width="11.75" style="2" customWidth="1"/>
    <col min="5" max="6" width="13.75" style="2" customWidth="1"/>
    <col min="7" max="7" width="14.75" style="2" customWidth="1"/>
    <col min="8" max="16384" width="8.9375" style="2"/>
  </cols>
  <sheetData>
    <row r="1" spans="1:13" ht="20.149999999999999" customHeight="1">
      <c r="A1" s="29" t="s">
        <v>1052</v>
      </c>
      <c r="B1" s="8"/>
      <c r="C1" s="8"/>
      <c r="D1" s="8"/>
      <c r="E1" s="8"/>
      <c r="F1" s="8"/>
      <c r="G1" s="164" t="s">
        <v>1053</v>
      </c>
    </row>
    <row r="2" spans="1:13" ht="20.149999999999999" customHeight="1">
      <c r="A2" s="105" t="str">
        <f>"Hospital Name: "&amp;data!C84</f>
        <v>Hospital Name: Lake Chelan Community Hospital</v>
      </c>
      <c r="B2" s="8"/>
      <c r="C2" s="8"/>
      <c r="D2" s="8"/>
      <c r="E2" s="8"/>
      <c r="F2" s="11"/>
      <c r="G2" s="76" t="s">
        <v>1054</v>
      </c>
    </row>
    <row r="3" spans="1:13" ht="20.149999999999999" customHeight="1">
      <c r="A3" s="8"/>
      <c r="B3" s="8"/>
      <c r="C3" s="8"/>
      <c r="D3" s="8"/>
      <c r="E3" s="8"/>
      <c r="F3" s="8"/>
      <c r="G3" s="106" t="str">
        <f>"FYE: "&amp;data!C82</f>
        <v>FYE: 12/31/2020</v>
      </c>
    </row>
    <row r="4" spans="1:13" ht="20.149999999999999" customHeight="1">
      <c r="A4" s="107" t="s">
        <v>1055</v>
      </c>
      <c r="B4" s="108"/>
      <c r="C4" s="108"/>
      <c r="D4" s="108"/>
      <c r="E4" s="108"/>
      <c r="F4" s="108"/>
      <c r="G4" s="95"/>
    </row>
    <row r="5" spans="1:13" ht="20.149999999999999" customHeight="1">
      <c r="A5" s="42"/>
      <c r="B5" s="35" t="s">
        <v>1056</v>
      </c>
      <c r="C5" s="36"/>
      <c r="D5" s="36"/>
      <c r="E5" s="109" t="s">
        <v>302</v>
      </c>
      <c r="F5" s="36"/>
      <c r="G5" s="36"/>
    </row>
    <row r="6" spans="1:13" ht="20.149999999999999" customHeight="1">
      <c r="A6" s="110" t="s">
        <v>489</v>
      </c>
      <c r="B6" s="15" t="s">
        <v>277</v>
      </c>
      <c r="C6" s="15" t="s">
        <v>1057</v>
      </c>
      <c r="D6" s="15" t="s">
        <v>298</v>
      </c>
      <c r="E6" s="15" t="s">
        <v>168</v>
      </c>
      <c r="F6" s="15" t="s">
        <v>131</v>
      </c>
      <c r="G6" s="15" t="s">
        <v>203</v>
      </c>
    </row>
    <row r="7" spans="1:13" ht="20.149999999999999" customHeight="1">
      <c r="A7" s="23" t="s">
        <v>296</v>
      </c>
      <c r="B7" s="48">
        <f>data!B138</f>
        <v>76</v>
      </c>
      <c r="C7" s="48">
        <f>data!B139</f>
        <v>204</v>
      </c>
      <c r="D7" s="48">
        <f>data!B140</f>
        <v>1812</v>
      </c>
      <c r="E7" s="48">
        <f>data!B141</f>
        <v>822139.32</v>
      </c>
      <c r="F7" s="48">
        <f>data!B142</f>
        <v>10722942.07</v>
      </c>
      <c r="G7" s="48">
        <f>data!B141+data!B142</f>
        <v>11545081.390000001</v>
      </c>
    </row>
    <row r="8" spans="1:13" ht="20.149999999999999" customHeight="1">
      <c r="A8" s="23" t="s">
        <v>297</v>
      </c>
      <c r="B8" s="48">
        <f>data!C138</f>
        <v>33</v>
      </c>
      <c r="C8" s="48">
        <f>data!C139</f>
        <v>65</v>
      </c>
      <c r="D8" s="48">
        <f>data!C140</f>
        <v>1097</v>
      </c>
      <c r="E8" s="48">
        <f>data!C141</f>
        <v>2058436.62</v>
      </c>
      <c r="F8" s="48">
        <f>data!C142</f>
        <v>6558952.7599999998</v>
      </c>
      <c r="G8" s="48">
        <f>data!C141+data!C142</f>
        <v>8617389.379999999</v>
      </c>
    </row>
    <row r="9" spans="1:13" ht="20.149999999999999" customHeight="1">
      <c r="A9" s="23" t="s">
        <v>1058</v>
      </c>
      <c r="B9" s="48">
        <f>data!D138</f>
        <v>46</v>
      </c>
      <c r="C9" s="48">
        <f>data!D139</f>
        <v>318</v>
      </c>
      <c r="D9" s="48">
        <f>data!D140</f>
        <v>1849</v>
      </c>
      <c r="E9" s="48">
        <f>data!D141</f>
        <v>3300659.97</v>
      </c>
      <c r="F9" s="48">
        <f>data!D142</f>
        <v>11062233.41</v>
      </c>
      <c r="G9" s="48">
        <f>data!D141+data!D142</f>
        <v>14362893.380000001</v>
      </c>
    </row>
    <row r="10" spans="1:13" ht="20.149999999999999" customHeight="1">
      <c r="A10" s="111" t="s">
        <v>203</v>
      </c>
      <c r="B10" s="48">
        <f>data!E138</f>
        <v>155</v>
      </c>
      <c r="C10" s="48">
        <f>data!E139</f>
        <v>587</v>
      </c>
      <c r="D10" s="48">
        <f>data!E140</f>
        <v>4758</v>
      </c>
      <c r="E10" s="48">
        <f>data!E141</f>
        <v>6181235.9100000001</v>
      </c>
      <c r="F10" s="48">
        <f>data!E142</f>
        <v>28344128.239999998</v>
      </c>
      <c r="G10" s="48">
        <f>data!E141+data!E142</f>
        <v>34525364.149999999</v>
      </c>
    </row>
    <row r="11" spans="1:13" ht="20.149999999999999" customHeight="1">
      <c r="A11" s="112"/>
      <c r="B11" s="113"/>
      <c r="C11" s="113"/>
      <c r="D11" s="113"/>
      <c r="E11" s="113"/>
      <c r="F11" s="113"/>
      <c r="G11" s="114"/>
    </row>
    <row r="12" spans="1:13" ht="20.149999999999999" customHeight="1">
      <c r="A12" s="73"/>
      <c r="B12" s="30"/>
      <c r="C12" s="30"/>
      <c r="D12" s="30"/>
      <c r="E12" s="30"/>
      <c r="F12" s="30"/>
      <c r="G12" s="20"/>
    </row>
    <row r="13" spans="1:13" ht="20.149999999999999" customHeight="1">
      <c r="A13" s="115" t="s">
        <v>1059</v>
      </c>
      <c r="B13" s="5"/>
      <c r="C13" s="5"/>
      <c r="D13" s="5"/>
      <c r="E13" s="5"/>
      <c r="F13" s="5"/>
      <c r="G13" s="116"/>
    </row>
    <row r="14" spans="1:13" ht="20.149999999999999" customHeight="1">
      <c r="A14" s="42"/>
      <c r="B14" s="117" t="s">
        <v>1056</v>
      </c>
      <c r="C14" s="34"/>
      <c r="D14" s="34"/>
      <c r="E14" s="117" t="s">
        <v>302</v>
      </c>
      <c r="F14" s="34"/>
      <c r="G14" s="34"/>
    </row>
    <row r="15" spans="1:13" ht="20.149999999999999" customHeight="1">
      <c r="A15" s="110" t="s">
        <v>489</v>
      </c>
      <c r="B15" s="15" t="s">
        <v>277</v>
      </c>
      <c r="C15" s="15" t="s">
        <v>1057</v>
      </c>
      <c r="D15" s="15" t="s">
        <v>298</v>
      </c>
      <c r="E15" s="15" t="s">
        <v>168</v>
      </c>
      <c r="F15" s="15" t="s">
        <v>131</v>
      </c>
      <c r="G15" s="15" t="s">
        <v>203</v>
      </c>
      <c r="M15" s="179"/>
    </row>
    <row r="16" spans="1:13" ht="20.149999999999999" customHeight="1">
      <c r="A16" s="23" t="s">
        <v>296</v>
      </c>
      <c r="B16" s="48">
        <f>data!B144</f>
        <v>85</v>
      </c>
      <c r="C16" s="48">
        <f>data!B145</f>
        <v>1833</v>
      </c>
      <c r="D16" s="48">
        <f>data!B146</f>
        <v>0</v>
      </c>
      <c r="E16" s="48">
        <f>data!B147</f>
        <v>1984415.35</v>
      </c>
      <c r="F16" s="48">
        <f>data!B148</f>
        <v>0</v>
      </c>
      <c r="G16" s="48">
        <f>data!B147+data!B148</f>
        <v>1984415.35</v>
      </c>
    </row>
    <row r="17" spans="1:7" ht="20.149999999999999" customHeight="1">
      <c r="A17" s="23" t="s">
        <v>297</v>
      </c>
      <c r="B17" s="48">
        <f>data!C144</f>
        <v>0</v>
      </c>
      <c r="C17" s="48">
        <f>data!C145</f>
        <v>0</v>
      </c>
      <c r="D17" s="48">
        <f>data!C146</f>
        <v>0</v>
      </c>
      <c r="E17" s="48">
        <f>data!C147</f>
        <v>0</v>
      </c>
      <c r="F17" s="48">
        <f>data!C148</f>
        <v>0</v>
      </c>
      <c r="G17" s="48">
        <f>data!C147+data!C148</f>
        <v>0</v>
      </c>
    </row>
    <row r="18" spans="1:7" ht="20.149999999999999" customHeight="1">
      <c r="A18" s="23" t="s">
        <v>1058</v>
      </c>
      <c r="B18" s="48">
        <f>data!D144</f>
        <v>20</v>
      </c>
      <c r="C18" s="48">
        <f>data!D145</f>
        <v>146</v>
      </c>
      <c r="D18" s="48">
        <f>data!D146</f>
        <v>0</v>
      </c>
      <c r="E18" s="48">
        <f>data!D147</f>
        <v>171069</v>
      </c>
      <c r="F18" s="48">
        <f>data!D148</f>
        <v>0</v>
      </c>
      <c r="G18" s="48">
        <f>data!D147+data!D148</f>
        <v>171069</v>
      </c>
    </row>
    <row r="19" spans="1:7" ht="20.149999999999999" customHeight="1">
      <c r="A19" s="111" t="s">
        <v>203</v>
      </c>
      <c r="B19" s="48">
        <f>data!E144</f>
        <v>105</v>
      </c>
      <c r="C19" s="48">
        <f>data!E145</f>
        <v>1979</v>
      </c>
      <c r="D19" s="48">
        <f>data!E146</f>
        <v>0</v>
      </c>
      <c r="E19" s="48">
        <f>data!E147</f>
        <v>2155484.35</v>
      </c>
      <c r="F19" s="48">
        <f>data!E148</f>
        <v>0</v>
      </c>
      <c r="G19" s="48">
        <f>data!E147+data!E148</f>
        <v>2155484.35</v>
      </c>
    </row>
    <row r="20" spans="1:7" ht="20.149999999999999" customHeight="1">
      <c r="A20" s="112"/>
      <c r="B20" s="113"/>
      <c r="C20" s="113"/>
      <c r="D20" s="113"/>
      <c r="E20" s="113"/>
      <c r="F20" s="113"/>
      <c r="G20" s="114"/>
    </row>
    <row r="21" spans="1:7" ht="20.149999999999999" customHeight="1">
      <c r="A21" s="73"/>
      <c r="B21" s="30"/>
      <c r="C21" s="30"/>
      <c r="D21" s="30"/>
      <c r="E21" s="30"/>
      <c r="F21" s="30"/>
      <c r="G21" s="20"/>
    </row>
    <row r="22" spans="1:7" ht="20.149999999999999" customHeight="1">
      <c r="A22" s="115" t="s">
        <v>1060</v>
      </c>
      <c r="B22" s="5"/>
      <c r="C22" s="5"/>
      <c r="D22" s="5"/>
      <c r="E22" s="5"/>
      <c r="F22" s="5"/>
      <c r="G22" s="116"/>
    </row>
    <row r="23" spans="1:7" ht="20.149999999999999" customHeight="1">
      <c r="A23" s="42"/>
      <c r="B23" s="35" t="s">
        <v>1056</v>
      </c>
      <c r="C23" s="36"/>
      <c r="D23" s="36"/>
      <c r="E23" s="35" t="s">
        <v>302</v>
      </c>
      <c r="F23" s="36"/>
      <c r="G23" s="36"/>
    </row>
    <row r="24" spans="1:7" ht="20.149999999999999" customHeight="1">
      <c r="A24" s="110" t="s">
        <v>489</v>
      </c>
      <c r="B24" s="15" t="s">
        <v>277</v>
      </c>
      <c r="C24" s="15" t="s">
        <v>1057</v>
      </c>
      <c r="D24" s="15" t="s">
        <v>298</v>
      </c>
      <c r="E24" s="15" t="s">
        <v>168</v>
      </c>
      <c r="F24" s="15" t="s">
        <v>131</v>
      </c>
      <c r="G24" s="15" t="s">
        <v>203</v>
      </c>
    </row>
    <row r="25" spans="1:7" ht="20.149999999999999" customHeight="1">
      <c r="A25" s="23" t="s">
        <v>296</v>
      </c>
      <c r="B25" s="48">
        <f>data!B150</f>
        <v>31</v>
      </c>
      <c r="C25" s="48">
        <f>data!B151</f>
        <v>90</v>
      </c>
      <c r="D25" s="48">
        <f>data!B152</f>
        <v>0</v>
      </c>
      <c r="E25" s="48">
        <f>data!B153</f>
        <v>596033.31999999995</v>
      </c>
      <c r="F25" s="48">
        <f>data!B154</f>
        <v>118982.18</v>
      </c>
      <c r="G25" s="48">
        <f>data!B153+data!B154</f>
        <v>715015.5</v>
      </c>
    </row>
    <row r="26" spans="1:7" ht="20.149999999999999" customHeight="1">
      <c r="A26" s="23" t="s">
        <v>297</v>
      </c>
      <c r="B26" s="48">
        <f>data!C150</f>
        <v>0</v>
      </c>
      <c r="C26" s="48">
        <f>data!C151</f>
        <v>0</v>
      </c>
      <c r="D26" s="48">
        <f>data!C152</f>
        <v>0</v>
      </c>
      <c r="E26" s="48">
        <f>data!C153</f>
        <v>0</v>
      </c>
      <c r="F26" s="48">
        <f>data!C154</f>
        <v>4950498.1900000004</v>
      </c>
      <c r="G26" s="48">
        <f>data!C153+data!C154</f>
        <v>4950498.1900000004</v>
      </c>
    </row>
    <row r="27" spans="1:7" ht="20.149999999999999" customHeight="1">
      <c r="A27" s="23" t="s">
        <v>1058</v>
      </c>
      <c r="B27" s="48">
        <f>data!D150</f>
        <v>0</v>
      </c>
      <c r="C27" s="48">
        <f>data!D151</f>
        <v>5</v>
      </c>
      <c r="D27" s="48">
        <f>data!D152</f>
        <v>0</v>
      </c>
      <c r="E27" s="48">
        <f>data!D153</f>
        <v>0</v>
      </c>
      <c r="F27" s="48">
        <f>data!D154</f>
        <v>10320198.289999999</v>
      </c>
      <c r="G27" s="48">
        <f>data!D153+data!D154</f>
        <v>10320198.289999999</v>
      </c>
    </row>
    <row r="28" spans="1:7" ht="20.149999999999999" customHeight="1">
      <c r="A28" s="111" t="s">
        <v>203</v>
      </c>
      <c r="B28" s="48">
        <f>data!E150</f>
        <v>31</v>
      </c>
      <c r="C28" s="48">
        <f>data!E151</f>
        <v>95</v>
      </c>
      <c r="D28" s="48">
        <f>data!E152</f>
        <v>0</v>
      </c>
      <c r="E28" s="48">
        <f>data!E153</f>
        <v>596033.31999999995</v>
      </c>
      <c r="F28" s="48">
        <f>data!E154</f>
        <v>15389678.66</v>
      </c>
      <c r="G28" s="48">
        <f>data!E153+data!E154</f>
        <v>15985711.98</v>
      </c>
    </row>
    <row r="29" spans="1:7" ht="20.149999999999999" customHeight="1">
      <c r="A29" s="112"/>
      <c r="B29" s="113"/>
      <c r="C29" s="113"/>
      <c r="D29" s="113"/>
      <c r="E29" s="113"/>
      <c r="F29" s="113"/>
      <c r="G29" s="114"/>
    </row>
    <row r="30" spans="1:7" ht="20.149999999999999" customHeight="1">
      <c r="A30" s="73"/>
      <c r="B30" s="50"/>
      <c r="C30" s="30"/>
      <c r="D30" s="30"/>
      <c r="E30" s="30"/>
      <c r="F30" s="30"/>
      <c r="G30" s="20"/>
    </row>
    <row r="31" spans="1:7" ht="20.149999999999999" customHeight="1">
      <c r="A31" s="118" t="s">
        <v>1061</v>
      </c>
      <c r="B31" s="119"/>
      <c r="C31" s="70"/>
      <c r="D31" s="120"/>
      <c r="E31" s="120"/>
      <c r="F31" s="120"/>
      <c r="G31" s="121"/>
    </row>
    <row r="32" spans="1:7" ht="20.149999999999999" customHeight="1">
      <c r="A32" s="122"/>
      <c r="B32" s="65" t="s">
        <v>1062</v>
      </c>
      <c r="C32" s="123">
        <f>data!B157</f>
        <v>2754988</v>
      </c>
      <c r="D32" s="70"/>
      <c r="E32" s="70"/>
      <c r="F32" s="70"/>
      <c r="G32" s="27"/>
    </row>
    <row r="33" spans="1:7" ht="20.149999999999999" customHeight="1">
      <c r="A33" s="122"/>
      <c r="B33" s="124" t="s">
        <v>1063</v>
      </c>
      <c r="C33" s="125">
        <f>data!C157</f>
        <v>3277977</v>
      </c>
      <c r="D33" s="119"/>
      <c r="E33" s="119"/>
      <c r="F33" s="119"/>
      <c r="G33" s="126"/>
    </row>
    <row r="34" spans="1:7" ht="20.149999999999999" customHeight="1">
      <c r="A34" s="7"/>
      <c r="B34" s="7"/>
      <c r="C34" s="7"/>
      <c r="D34" s="7"/>
      <c r="E34" s="7"/>
      <c r="F34" s="7"/>
      <c r="G34" s="7"/>
    </row>
  </sheetData>
  <sheetProtection sheet="1" objects="1" scenarios="1"/>
  <phoneticPr fontId="0" type="noConversion"/>
  <printOptions horizontalCentered="1" verticalCentered="1" gridLines="1" gridLinesSet="0"/>
  <pageMargins left="0" right="0" top="0" bottom="0" header="0" footer="0"/>
  <pageSetup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M41"/>
  <sheetViews>
    <sheetView workbookViewId="0"/>
  </sheetViews>
  <sheetFormatPr defaultColWidth="8.9375" defaultRowHeight="14.15"/>
  <cols>
    <col min="1" max="1" width="5.75" style="2" customWidth="1"/>
    <col min="2" max="2" width="54.0625" style="2" customWidth="1"/>
    <col min="3" max="3" width="13.75" style="2" customWidth="1"/>
    <col min="4" max="16384" width="8.9375" style="2"/>
  </cols>
  <sheetData>
    <row r="1" spans="1:13" ht="20.149999999999999" customHeight="1">
      <c r="A1" s="4" t="s">
        <v>305</v>
      </c>
      <c r="B1" s="5"/>
      <c r="C1" s="166" t="s">
        <v>1064</v>
      </c>
    </row>
    <row r="2" spans="1:13" ht="20.149999999999999" customHeight="1">
      <c r="A2" s="94"/>
      <c r="B2" s="8"/>
      <c r="C2" s="8"/>
    </row>
    <row r="3" spans="1:13" ht="20.149999999999999" customHeight="1">
      <c r="A3" s="29" t="str">
        <f>"Hospital: "&amp;data!C84</f>
        <v>Hospital: Lake Chelan Community Hospital</v>
      </c>
      <c r="B3" s="30"/>
      <c r="C3" s="31" t="str">
        <f>"FYE: "&amp;data!C82</f>
        <v>FYE: 12/31/2020</v>
      </c>
    </row>
    <row r="4" spans="1:13" ht="20.149999999999999" customHeight="1">
      <c r="A4" s="30"/>
      <c r="B4" s="8"/>
      <c r="C4" s="8"/>
    </row>
    <row r="5" spans="1:13" ht="20.149999999999999" customHeight="1">
      <c r="A5" s="23">
        <v>1</v>
      </c>
      <c r="B5" s="37" t="s">
        <v>306</v>
      </c>
      <c r="C5" s="95"/>
    </row>
    <row r="6" spans="1:13" ht="20.149999999999999" customHeight="1">
      <c r="A6" s="96">
        <v>2</v>
      </c>
      <c r="B6" s="49" t="s">
        <v>1065</v>
      </c>
      <c r="C6" s="13">
        <f>data!C165</f>
        <v>1048657</v>
      </c>
    </row>
    <row r="7" spans="1:13" ht="20.149999999999999" customHeight="1">
      <c r="A7" s="40">
        <v>3</v>
      </c>
      <c r="B7" s="97" t="s">
        <v>308</v>
      </c>
      <c r="C7" s="13">
        <f>data!C166</f>
        <v>90853</v>
      </c>
    </row>
    <row r="8" spans="1:13" ht="20.149999999999999" customHeight="1">
      <c r="A8" s="40">
        <v>4</v>
      </c>
      <c r="B8" s="49" t="s">
        <v>309</v>
      </c>
      <c r="C8" s="13">
        <f>data!C167</f>
        <v>43694</v>
      </c>
    </row>
    <row r="9" spans="1:13" ht="20.149999999999999" customHeight="1">
      <c r="A9" s="40">
        <v>5</v>
      </c>
      <c r="B9" s="49" t="s">
        <v>310</v>
      </c>
      <c r="C9" s="13">
        <f>data!C168</f>
        <v>3281171</v>
      </c>
    </row>
    <row r="10" spans="1:13" ht="20.149999999999999" customHeight="1">
      <c r="A10" s="40">
        <v>6</v>
      </c>
      <c r="B10" s="49" t="s">
        <v>311</v>
      </c>
      <c r="C10" s="13">
        <f>data!C169</f>
        <v>0</v>
      </c>
    </row>
    <row r="11" spans="1:13" ht="20.149999999999999" customHeight="1">
      <c r="A11" s="40">
        <v>7</v>
      </c>
      <c r="B11" s="49" t="s">
        <v>312</v>
      </c>
      <c r="C11" s="13">
        <f>data!C170</f>
        <v>252776</v>
      </c>
    </row>
    <row r="12" spans="1:13" ht="20.149999999999999" customHeight="1">
      <c r="A12" s="40">
        <v>8</v>
      </c>
      <c r="B12" s="49" t="s">
        <v>313</v>
      </c>
      <c r="C12" s="13">
        <f>data!C171</f>
        <v>22936</v>
      </c>
    </row>
    <row r="13" spans="1:13" ht="20.149999999999999" customHeight="1">
      <c r="A13" s="40">
        <v>9</v>
      </c>
      <c r="B13" s="49" t="s">
        <v>313</v>
      </c>
      <c r="C13" s="13">
        <f>data!C172</f>
        <v>91974</v>
      </c>
    </row>
    <row r="14" spans="1:13" ht="20.149999999999999" customHeight="1">
      <c r="A14" s="40">
        <v>10</v>
      </c>
      <c r="B14" s="49" t="s">
        <v>1066</v>
      </c>
      <c r="C14" s="13">
        <f>data!D173</f>
        <v>4832061</v>
      </c>
    </row>
    <row r="15" spans="1:13" ht="20.149999999999999" customHeight="1">
      <c r="A15" s="57"/>
      <c r="B15" s="45"/>
      <c r="C15" s="98"/>
      <c r="M15" s="179"/>
    </row>
    <row r="16" spans="1:13" ht="20.149999999999999" customHeight="1">
      <c r="A16" s="73"/>
      <c r="B16" s="30"/>
      <c r="C16" s="20"/>
    </row>
    <row r="17" spans="1:3" ht="20.149999999999999" customHeight="1">
      <c r="A17" s="99">
        <v>11</v>
      </c>
      <c r="B17" s="100" t="s">
        <v>314</v>
      </c>
      <c r="C17" s="101"/>
    </row>
    <row r="18" spans="1:3" ht="20.149999999999999" customHeight="1">
      <c r="A18" s="13">
        <v>12</v>
      </c>
      <c r="B18" s="49" t="s">
        <v>1067</v>
      </c>
      <c r="C18" s="13">
        <f>data!C175</f>
        <v>209610.68799999999</v>
      </c>
    </row>
    <row r="19" spans="1:3" ht="20.149999999999999" customHeight="1">
      <c r="A19" s="13">
        <v>13</v>
      </c>
      <c r="B19" s="49" t="s">
        <v>1068</v>
      </c>
      <c r="C19" s="13">
        <f>data!C176</f>
        <v>190648.31200000001</v>
      </c>
    </row>
    <row r="20" spans="1:3" ht="20.149999999999999" customHeight="1">
      <c r="A20" s="13">
        <v>14</v>
      </c>
      <c r="B20" s="49" t="s">
        <v>1069</v>
      </c>
      <c r="C20" s="13">
        <f>data!D177</f>
        <v>400259</v>
      </c>
    </row>
    <row r="21" spans="1:3" ht="20.149999999999999" customHeight="1">
      <c r="A21" s="57"/>
      <c r="B21" s="45"/>
      <c r="C21" s="98"/>
    </row>
    <row r="22" spans="1:3" ht="20.149999999999999" customHeight="1">
      <c r="A22" s="73"/>
      <c r="B22" s="8"/>
      <c r="C22" s="44"/>
    </row>
    <row r="23" spans="1:3" ht="20.149999999999999" customHeight="1">
      <c r="A23" s="102">
        <v>15</v>
      </c>
      <c r="B23" s="103" t="s">
        <v>317</v>
      </c>
      <c r="C23" s="95"/>
    </row>
    <row r="24" spans="1:3" ht="20.149999999999999" customHeight="1">
      <c r="A24" s="13">
        <v>16</v>
      </c>
      <c r="B24" s="37" t="s">
        <v>1070</v>
      </c>
      <c r="C24" s="104"/>
    </row>
    <row r="25" spans="1:3" ht="20.149999999999999" customHeight="1">
      <c r="A25" s="13">
        <v>17</v>
      </c>
      <c r="B25" s="49" t="s">
        <v>1071</v>
      </c>
      <c r="C25" s="13">
        <f>data!C179</f>
        <v>240086</v>
      </c>
    </row>
    <row r="26" spans="1:3" ht="20.149999999999999" customHeight="1">
      <c r="A26" s="13">
        <v>18</v>
      </c>
      <c r="B26" s="49" t="s">
        <v>319</v>
      </c>
      <c r="C26" s="13">
        <f>data!C180</f>
        <v>42281</v>
      </c>
    </row>
    <row r="27" spans="1:3" ht="20.149999999999999" customHeight="1">
      <c r="A27" s="13">
        <v>19</v>
      </c>
      <c r="B27" s="49" t="s">
        <v>1072</v>
      </c>
      <c r="C27" s="13">
        <f>data!D181</f>
        <v>282367</v>
      </c>
    </row>
    <row r="28" spans="1:3" ht="20.149999999999999" customHeight="1">
      <c r="A28" s="57"/>
      <c r="B28" s="45"/>
      <c r="C28" s="98"/>
    </row>
    <row r="29" spans="1:3" ht="20.149999999999999" customHeight="1">
      <c r="A29" s="73"/>
      <c r="B29" s="30"/>
      <c r="C29" s="20"/>
    </row>
    <row r="30" spans="1:3" ht="20.149999999999999" customHeight="1">
      <c r="A30" s="102">
        <v>20</v>
      </c>
      <c r="B30" s="43" t="s">
        <v>1073</v>
      </c>
      <c r="C30" s="34"/>
    </row>
    <row r="31" spans="1:3" ht="20.149999999999999" customHeight="1">
      <c r="A31" s="13">
        <v>21</v>
      </c>
      <c r="B31" s="49" t="s">
        <v>321</v>
      </c>
      <c r="C31" s="13">
        <f>data!C183</f>
        <v>5378</v>
      </c>
    </row>
    <row r="32" spans="1:3" ht="20.149999999999999" customHeight="1">
      <c r="A32" s="13">
        <v>22</v>
      </c>
      <c r="B32" s="49" t="s">
        <v>1074</v>
      </c>
      <c r="C32" s="13">
        <f>data!C184</f>
        <v>204414</v>
      </c>
    </row>
    <row r="33" spans="1:3" ht="20.149999999999999" customHeight="1">
      <c r="A33" s="13">
        <v>23</v>
      </c>
      <c r="B33" s="49" t="s">
        <v>132</v>
      </c>
      <c r="C33" s="13">
        <f>data!C185</f>
        <v>0</v>
      </c>
    </row>
    <row r="34" spans="1:3" ht="20.149999999999999" customHeight="1">
      <c r="A34" s="13">
        <v>24</v>
      </c>
      <c r="B34" s="49" t="s">
        <v>1075</v>
      </c>
      <c r="C34" s="13">
        <f>data!D186</f>
        <v>209792</v>
      </c>
    </row>
    <row r="35" spans="1:3" ht="20.149999999999999" customHeight="1">
      <c r="A35" s="57"/>
      <c r="B35" s="45"/>
      <c r="C35" s="98"/>
    </row>
    <row r="36" spans="1:3" ht="20.149999999999999" customHeight="1">
      <c r="A36" s="73"/>
      <c r="B36" s="30"/>
      <c r="C36" s="20"/>
    </row>
    <row r="37" spans="1:3" ht="20.149999999999999" customHeight="1">
      <c r="A37" s="102">
        <v>25</v>
      </c>
      <c r="B37" s="43" t="s">
        <v>323</v>
      </c>
      <c r="C37" s="95"/>
    </row>
    <row r="38" spans="1:3" ht="20.149999999999999" customHeight="1">
      <c r="A38" s="13">
        <v>26</v>
      </c>
      <c r="B38" s="49" t="s">
        <v>1076</v>
      </c>
      <c r="C38" s="13">
        <f>data!C188</f>
        <v>1222271</v>
      </c>
    </row>
    <row r="39" spans="1:3" ht="20.149999999999999" customHeight="1">
      <c r="A39" s="13">
        <v>27</v>
      </c>
      <c r="B39" s="49" t="s">
        <v>325</v>
      </c>
      <c r="C39" s="13">
        <f>data!C189</f>
        <v>12941</v>
      </c>
    </row>
    <row r="40" spans="1:3" ht="20.149999999999999" customHeight="1">
      <c r="A40" s="13">
        <v>28</v>
      </c>
      <c r="B40" s="49" t="s">
        <v>1077</v>
      </c>
      <c r="C40" s="13">
        <f>data!D190</f>
        <v>1235212</v>
      </c>
    </row>
    <row r="41" spans="1:3">
      <c r="A41" s="3"/>
      <c r="B41" s="3"/>
      <c r="C41" s="3"/>
    </row>
  </sheetData>
  <sheetProtection sheet="1" objects="1" scenarios="1"/>
  <phoneticPr fontId="0" type="noConversion"/>
  <printOptions horizontalCentered="1" verticalCentered="1" gridLines="1" gridLinesSet="0"/>
  <pageMargins left="0" right="0" top="0" bottom="0" header="0" footer="0"/>
  <pageSetup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M32"/>
  <sheetViews>
    <sheetView workbookViewId="0"/>
  </sheetViews>
  <sheetFormatPr defaultColWidth="8.9375" defaultRowHeight="20.149999999999999" customHeight="1"/>
  <cols>
    <col min="1" max="1" width="5.75" style="7" customWidth="1"/>
    <col min="2" max="2" width="22.5625" style="7" customWidth="1"/>
    <col min="3" max="5" width="13.75" style="7" customWidth="1"/>
    <col min="6" max="6" width="15.75" style="7" customWidth="1"/>
    <col min="7" max="16384" width="8.9375" style="7"/>
  </cols>
  <sheetData>
    <row r="1" spans="1:13" ht="20.149999999999999" customHeight="1">
      <c r="A1" s="4" t="s">
        <v>326</v>
      </c>
      <c r="B1" s="5"/>
      <c r="C1" s="5"/>
      <c r="D1" s="5"/>
      <c r="E1" s="5"/>
      <c r="F1" s="166" t="s">
        <v>1078</v>
      </c>
    </row>
    <row r="2" spans="1:13" ht="20.149999999999999" customHeight="1">
      <c r="A2" s="8"/>
      <c r="B2" s="8"/>
      <c r="C2" s="8"/>
      <c r="D2" s="8"/>
      <c r="E2" s="8"/>
      <c r="F2" s="8"/>
    </row>
    <row r="3" spans="1:13" ht="20.149999999999999" customHeight="1">
      <c r="A3" s="10" t="str">
        <f>"Hospital: "&amp;data!C84</f>
        <v>Hospital: Lake Chelan Community Hospital</v>
      </c>
      <c r="B3" s="8"/>
      <c r="C3" s="8"/>
      <c r="E3" s="11"/>
      <c r="F3" s="12" t="str">
        <f>" FYE: "&amp;data!C82</f>
        <v xml:space="preserve"> FYE: 12/31/2020</v>
      </c>
    </row>
    <row r="4" spans="1:13" ht="20.149999999999999" customHeight="1">
      <c r="A4" s="39" t="s">
        <v>327</v>
      </c>
      <c r="B4" s="36"/>
      <c r="C4" s="36"/>
      <c r="D4" s="71"/>
      <c r="E4" s="71"/>
      <c r="F4" s="36"/>
    </row>
    <row r="5" spans="1:13" ht="20.149999999999999" customHeight="1">
      <c r="A5" s="42"/>
      <c r="B5" s="52"/>
      <c r="C5" s="72" t="s">
        <v>1079</v>
      </c>
      <c r="D5" s="47"/>
      <c r="E5" s="47"/>
      <c r="F5" s="72" t="s">
        <v>1080</v>
      </c>
    </row>
    <row r="6" spans="1:13" ht="20.149999999999999" customHeight="1">
      <c r="A6" s="19"/>
      <c r="B6" s="20"/>
      <c r="C6" s="18" t="s">
        <v>1081</v>
      </c>
      <c r="D6" s="18" t="s">
        <v>329</v>
      </c>
      <c r="E6" s="18" t="s">
        <v>1082</v>
      </c>
      <c r="F6" s="18" t="s">
        <v>1081</v>
      </c>
    </row>
    <row r="7" spans="1:13" ht="20.149999999999999" customHeight="1">
      <c r="A7" s="13">
        <v>1</v>
      </c>
      <c r="B7" s="14" t="s">
        <v>332</v>
      </c>
      <c r="C7" s="21">
        <f>data!B195</f>
        <v>4168630</v>
      </c>
      <c r="D7" s="21">
        <f>data!C195</f>
        <v>0</v>
      </c>
      <c r="E7" s="21">
        <f>data!D195</f>
        <v>0</v>
      </c>
      <c r="F7" s="21">
        <f>data!E195</f>
        <v>4168630</v>
      </c>
    </row>
    <row r="8" spans="1:13" ht="20.149999999999999" customHeight="1">
      <c r="A8" s="13">
        <v>2</v>
      </c>
      <c r="B8" s="14" t="s">
        <v>333</v>
      </c>
      <c r="C8" s="21">
        <f>data!B196</f>
        <v>619271</v>
      </c>
      <c r="D8" s="21">
        <f>data!C196</f>
        <v>0</v>
      </c>
      <c r="E8" s="21">
        <f>data!D196</f>
        <v>0</v>
      </c>
      <c r="F8" s="21">
        <f>data!E196</f>
        <v>619271</v>
      </c>
    </row>
    <row r="9" spans="1:13" ht="20.149999999999999" customHeight="1">
      <c r="A9" s="13">
        <v>3</v>
      </c>
      <c r="B9" s="14" t="s">
        <v>334</v>
      </c>
      <c r="C9" s="21">
        <f>data!B197</f>
        <v>5141340</v>
      </c>
      <c r="D9" s="21">
        <f>data!C197</f>
        <v>0</v>
      </c>
      <c r="E9" s="21">
        <f>data!D197</f>
        <v>0</v>
      </c>
      <c r="F9" s="21">
        <f>data!E197</f>
        <v>5141340</v>
      </c>
    </row>
    <row r="10" spans="1:13" ht="20.149999999999999" customHeight="1">
      <c r="A10" s="13">
        <v>4</v>
      </c>
      <c r="B10" s="14" t="s">
        <v>1083</v>
      </c>
      <c r="C10" s="21">
        <f>data!B198</f>
        <v>948945</v>
      </c>
      <c r="D10" s="21">
        <f>data!C198</f>
        <v>32243.58</v>
      </c>
      <c r="E10" s="21">
        <f>data!D198</f>
        <v>0</v>
      </c>
      <c r="F10" s="21">
        <f>data!E198</f>
        <v>981188.58</v>
      </c>
    </row>
    <row r="11" spans="1:13" ht="20.149999999999999" customHeight="1">
      <c r="A11" s="13">
        <v>5</v>
      </c>
      <c r="B11" s="14" t="s">
        <v>1084</v>
      </c>
      <c r="C11" s="21">
        <f>data!B199</f>
        <v>0</v>
      </c>
      <c r="D11" s="21">
        <f>data!C199</f>
        <v>0</v>
      </c>
      <c r="E11" s="21">
        <f>data!D199</f>
        <v>0</v>
      </c>
      <c r="F11" s="21">
        <f>data!E199</f>
        <v>0</v>
      </c>
    </row>
    <row r="12" spans="1:13" ht="20.149999999999999" customHeight="1">
      <c r="A12" s="13">
        <v>6</v>
      </c>
      <c r="B12" s="14" t="s">
        <v>1085</v>
      </c>
      <c r="C12" s="21">
        <f>data!B200</f>
        <v>8471675</v>
      </c>
      <c r="D12" s="21">
        <f>data!C200</f>
        <v>360009</v>
      </c>
      <c r="E12" s="21">
        <f>data!D200</f>
        <v>123025</v>
      </c>
      <c r="F12" s="21">
        <f>data!E200</f>
        <v>8708659</v>
      </c>
    </row>
    <row r="13" spans="1:13" ht="20.149999999999999" customHeight="1">
      <c r="A13" s="13">
        <v>7</v>
      </c>
      <c r="B13" s="14" t="s">
        <v>1086</v>
      </c>
      <c r="C13" s="21">
        <f>data!B201</f>
        <v>0</v>
      </c>
      <c r="D13" s="21">
        <f>data!C201</f>
        <v>0</v>
      </c>
      <c r="E13" s="21">
        <f>data!D201</f>
        <v>0</v>
      </c>
      <c r="F13" s="21">
        <f>data!E201</f>
        <v>0</v>
      </c>
    </row>
    <row r="14" spans="1:13" ht="20.149999999999999" customHeight="1">
      <c r="A14" s="13">
        <v>8</v>
      </c>
      <c r="B14" s="14" t="s">
        <v>339</v>
      </c>
      <c r="C14" s="21">
        <f>data!B202</f>
        <v>0</v>
      </c>
      <c r="D14" s="21">
        <f>data!C202</f>
        <v>0</v>
      </c>
      <c r="E14" s="21">
        <f>data!D202</f>
        <v>0</v>
      </c>
      <c r="F14" s="21">
        <f>data!E202</f>
        <v>0</v>
      </c>
    </row>
    <row r="15" spans="1:13" ht="20.149999999999999" customHeight="1">
      <c r="A15" s="13">
        <v>9</v>
      </c>
      <c r="B15" s="14" t="s">
        <v>1087</v>
      </c>
      <c r="C15" s="21">
        <f>data!B203</f>
        <v>2504522</v>
      </c>
      <c r="D15" s="21">
        <f>data!C203</f>
        <v>1393171</v>
      </c>
      <c r="E15" s="21">
        <f>data!D203</f>
        <v>0</v>
      </c>
      <c r="F15" s="21">
        <f>data!E203</f>
        <v>3897693</v>
      </c>
      <c r="M15" s="264"/>
    </row>
    <row r="16" spans="1:13" ht="20.149999999999999" customHeight="1">
      <c r="A16" s="13">
        <v>10</v>
      </c>
      <c r="B16" s="14" t="s">
        <v>661</v>
      </c>
      <c r="C16" s="21">
        <f>data!B204</f>
        <v>21854383</v>
      </c>
      <c r="D16" s="21">
        <f>data!C204</f>
        <v>1785423.58</v>
      </c>
      <c r="E16" s="21">
        <f>data!D204</f>
        <v>123025</v>
      </c>
      <c r="F16" s="21">
        <f>data!E204</f>
        <v>23516781.579999998</v>
      </c>
    </row>
    <row r="17" spans="1:6" ht="20.149999999999999" customHeight="1">
      <c r="A17" s="73"/>
      <c r="B17" s="30"/>
      <c r="C17" s="30"/>
      <c r="D17" s="30"/>
      <c r="E17" s="30"/>
      <c r="F17" s="20"/>
    </row>
    <row r="18" spans="1:6" ht="20.149999999999999" customHeight="1">
      <c r="A18" s="74"/>
      <c r="B18" s="8"/>
      <c r="C18" s="8"/>
      <c r="D18" s="8"/>
      <c r="E18" s="8"/>
      <c r="F18" s="28"/>
    </row>
    <row r="19" spans="1:6" ht="20.149999999999999" customHeight="1">
      <c r="A19" s="74"/>
      <c r="B19" s="8"/>
      <c r="C19" s="8"/>
      <c r="D19" s="8"/>
      <c r="E19" s="8"/>
      <c r="F19" s="28"/>
    </row>
    <row r="20" spans="1:6" ht="20.149999999999999" customHeight="1">
      <c r="A20" s="39" t="s">
        <v>341</v>
      </c>
      <c r="B20" s="36"/>
      <c r="C20" s="36"/>
      <c r="D20" s="36"/>
      <c r="E20" s="36"/>
      <c r="F20" s="36"/>
    </row>
    <row r="21" spans="1:6" ht="20.149999999999999" customHeight="1">
      <c r="A21" s="75"/>
      <c r="B21" s="44"/>
      <c r="C21" s="18" t="s">
        <v>1079</v>
      </c>
      <c r="D21" s="76" t="s">
        <v>203</v>
      </c>
      <c r="E21" s="25"/>
      <c r="F21" s="18" t="s">
        <v>1080</v>
      </c>
    </row>
    <row r="22" spans="1:6" ht="20.149999999999999" customHeight="1">
      <c r="A22" s="75"/>
      <c r="B22" s="44"/>
      <c r="C22" s="18" t="s">
        <v>1081</v>
      </c>
      <c r="D22" s="18" t="s">
        <v>1088</v>
      </c>
      <c r="E22" s="18" t="s">
        <v>1082</v>
      </c>
      <c r="F22" s="18" t="s">
        <v>1081</v>
      </c>
    </row>
    <row r="23" spans="1:6" ht="20.149999999999999" customHeight="1">
      <c r="A23" s="13">
        <v>11</v>
      </c>
      <c r="B23" s="93" t="s">
        <v>332</v>
      </c>
      <c r="C23" s="92"/>
      <c r="D23" s="92"/>
      <c r="E23" s="92"/>
      <c r="F23" s="92"/>
    </row>
    <row r="24" spans="1:6" ht="20.149999999999999" customHeight="1">
      <c r="A24" s="13">
        <v>12</v>
      </c>
      <c r="B24" s="14" t="s">
        <v>333</v>
      </c>
      <c r="C24" s="21">
        <f>data!B209</f>
        <v>478726</v>
      </c>
      <c r="D24" s="21">
        <f>data!C209</f>
        <v>9732.34</v>
      </c>
      <c r="E24" s="21">
        <f>data!D209</f>
        <v>0</v>
      </c>
      <c r="F24" s="21">
        <f>data!E209</f>
        <v>488458.34</v>
      </c>
    </row>
    <row r="25" spans="1:6" ht="20.149999999999999" customHeight="1">
      <c r="A25" s="13">
        <v>13</v>
      </c>
      <c r="B25" s="14" t="s">
        <v>334</v>
      </c>
      <c r="C25" s="21">
        <f>data!B210</f>
        <v>4323711.8600000003</v>
      </c>
      <c r="D25" s="21">
        <f>data!C210</f>
        <v>139472.29999999999</v>
      </c>
      <c r="E25" s="21">
        <f>data!D210</f>
        <v>0</v>
      </c>
      <c r="F25" s="21">
        <f>data!E210</f>
        <v>4463184.16</v>
      </c>
    </row>
    <row r="26" spans="1:6" ht="20.149999999999999" customHeight="1">
      <c r="A26" s="13">
        <v>14</v>
      </c>
      <c r="B26" s="14" t="s">
        <v>1083</v>
      </c>
      <c r="C26" s="21">
        <f>data!B211</f>
        <v>870531.59</v>
      </c>
      <c r="D26" s="21">
        <f>data!C211</f>
        <v>19189.830000000002</v>
      </c>
      <c r="E26" s="21">
        <f>data!D211</f>
        <v>0</v>
      </c>
      <c r="F26" s="21">
        <f>data!E211</f>
        <v>889721.41999999993</v>
      </c>
    </row>
    <row r="27" spans="1:6" ht="20.149999999999999" customHeight="1">
      <c r="A27" s="13">
        <v>15</v>
      </c>
      <c r="B27" s="14" t="s">
        <v>1084</v>
      </c>
      <c r="C27" s="21">
        <f>data!B212</f>
        <v>0</v>
      </c>
      <c r="D27" s="21">
        <f>data!C212</f>
        <v>0</v>
      </c>
      <c r="E27" s="21">
        <f>data!D212</f>
        <v>0</v>
      </c>
      <c r="F27" s="21">
        <f>data!E212</f>
        <v>0</v>
      </c>
    </row>
    <row r="28" spans="1:6" ht="20.149999999999999" customHeight="1">
      <c r="A28" s="13">
        <v>16</v>
      </c>
      <c r="B28" s="14" t="s">
        <v>1085</v>
      </c>
      <c r="C28" s="21">
        <f>data!B213</f>
        <v>6945971</v>
      </c>
      <c r="D28" s="21">
        <f>data!C213</f>
        <v>491951</v>
      </c>
      <c r="E28" s="21">
        <f>data!D213</f>
        <v>123025</v>
      </c>
      <c r="F28" s="21">
        <f>data!E213</f>
        <v>7314897</v>
      </c>
    </row>
    <row r="29" spans="1:6" ht="20.149999999999999" customHeight="1">
      <c r="A29" s="13">
        <v>17</v>
      </c>
      <c r="B29" s="14" t="s">
        <v>1086</v>
      </c>
      <c r="C29" s="21">
        <f>data!B214</f>
        <v>0</v>
      </c>
      <c r="D29" s="21">
        <f>data!C214</f>
        <v>0</v>
      </c>
      <c r="E29" s="21">
        <f>data!D214</f>
        <v>0</v>
      </c>
      <c r="F29" s="21">
        <f>data!E214</f>
        <v>0</v>
      </c>
    </row>
    <row r="30" spans="1:6" ht="20.149999999999999" customHeight="1">
      <c r="A30" s="13">
        <v>18</v>
      </c>
      <c r="B30" s="14" t="s">
        <v>339</v>
      </c>
      <c r="C30" s="21">
        <f>data!B215</f>
        <v>0</v>
      </c>
      <c r="D30" s="21">
        <f>data!C215</f>
        <v>0</v>
      </c>
      <c r="E30" s="21">
        <f>data!D215</f>
        <v>0</v>
      </c>
      <c r="F30" s="21">
        <f>data!E215</f>
        <v>0</v>
      </c>
    </row>
    <row r="31" spans="1:6" ht="20.149999999999999" customHeight="1">
      <c r="A31" s="13">
        <v>19</v>
      </c>
      <c r="B31" s="14" t="s">
        <v>1087</v>
      </c>
      <c r="C31" s="21">
        <f>data!B216</f>
        <v>0</v>
      </c>
      <c r="D31" s="21">
        <f>data!C216</f>
        <v>0</v>
      </c>
      <c r="E31" s="21">
        <f>data!D216</f>
        <v>0</v>
      </c>
      <c r="F31" s="21">
        <f>data!E216</f>
        <v>0</v>
      </c>
    </row>
    <row r="32" spans="1:6" ht="20.149999999999999" customHeight="1">
      <c r="A32" s="13">
        <v>20</v>
      </c>
      <c r="B32" s="14" t="s">
        <v>661</v>
      </c>
      <c r="C32" s="21">
        <f>data!B217</f>
        <v>12618940.449999999</v>
      </c>
      <c r="D32" s="21">
        <f>data!C217</f>
        <v>660345.47</v>
      </c>
      <c r="E32" s="21">
        <f>data!D217</f>
        <v>123025</v>
      </c>
      <c r="F32" s="21">
        <f>data!E217</f>
        <v>13156260.92</v>
      </c>
    </row>
  </sheetData>
  <sheetProtection sheet="1" objects="1" scenarios="1"/>
  <phoneticPr fontId="0" type="noConversion"/>
  <printOptions horizontalCentered="1" verticalCentered="1" gridLines="1" gridLinesSet="0"/>
  <pageMargins left="0" right="0" top="0" bottom="0" header="0" footer="0"/>
  <pageSetup scale="9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M34"/>
  <sheetViews>
    <sheetView workbookViewId="0"/>
  </sheetViews>
  <sheetFormatPr defaultColWidth="8.9375" defaultRowHeight="20.149999999999999" customHeight="1"/>
  <cols>
    <col min="1" max="1" width="5.75" style="7" customWidth="1"/>
    <col min="2" max="2" width="7.75" style="7" customWidth="1"/>
    <col min="3" max="3" width="40.75" style="7" customWidth="1"/>
    <col min="4" max="4" width="15.75" style="7" customWidth="1"/>
    <col min="5" max="16384" width="8.9375" style="7"/>
  </cols>
  <sheetData>
    <row r="1" spans="1:13" ht="20.149999999999999" customHeight="1">
      <c r="A1" s="6" t="s">
        <v>1089</v>
      </c>
      <c r="B1" s="6"/>
      <c r="C1" s="6"/>
      <c r="D1" s="168" t="s">
        <v>1090</v>
      </c>
    </row>
    <row r="2" spans="1:13" ht="20.149999999999999" customHeight="1">
      <c r="A2" s="29" t="str">
        <f>"Hospital: "&amp;data!C84</f>
        <v>Hospital: Lake Chelan Community Hospital</v>
      </c>
      <c r="B2" s="30"/>
      <c r="C2" s="30"/>
      <c r="D2" s="31" t="str">
        <f>"FYE: "&amp;data!C82</f>
        <v>FYE: 12/31/2020</v>
      </c>
    </row>
    <row r="3" spans="1:13" ht="20.149999999999999" customHeight="1">
      <c r="A3" s="42"/>
      <c r="B3" s="52"/>
      <c r="C3" s="52"/>
      <c r="D3" s="52"/>
    </row>
    <row r="4" spans="1:13" ht="20.149999999999999" customHeight="1">
      <c r="A4" s="53"/>
      <c r="B4" s="41" t="s">
        <v>1091</v>
      </c>
      <c r="C4" s="41" t="s">
        <v>1092</v>
      </c>
      <c r="D4" s="54"/>
    </row>
    <row r="5" spans="1:13" ht="20.149999999999999" customHeight="1">
      <c r="A5" s="102">
        <v>1</v>
      </c>
      <c r="B5" s="55"/>
      <c r="C5" s="22" t="s">
        <v>1255</v>
      </c>
      <c r="D5" s="424">
        <f>data!D221</f>
        <v>-1201071</v>
      </c>
    </row>
    <row r="6" spans="1:13" ht="20.149999999999999" customHeight="1">
      <c r="A6" s="13">
        <v>2</v>
      </c>
      <c r="B6" s="30"/>
      <c r="C6" s="31" t="s">
        <v>432</v>
      </c>
      <c r="D6" s="25"/>
    </row>
    <row r="7" spans="1:13" ht="20.149999999999999" customHeight="1">
      <c r="A7" s="13">
        <v>3</v>
      </c>
      <c r="B7" s="55">
        <v>5810</v>
      </c>
      <c r="C7" s="14" t="s">
        <v>296</v>
      </c>
      <c r="D7" s="424">
        <f>data!C223</f>
        <v>5146470</v>
      </c>
    </row>
    <row r="8" spans="1:13" ht="20.149999999999999" customHeight="1">
      <c r="A8" s="13">
        <v>4</v>
      </c>
      <c r="B8" s="55">
        <v>5820</v>
      </c>
      <c r="C8" s="14" t="s">
        <v>297</v>
      </c>
      <c r="D8" s="424">
        <f>data!C224</f>
        <v>4802020</v>
      </c>
    </row>
    <row r="9" spans="1:13" ht="20.149999999999999" customHeight="1">
      <c r="A9" s="13">
        <v>5</v>
      </c>
      <c r="B9" s="55">
        <v>5830</v>
      </c>
      <c r="C9" s="14" t="s">
        <v>309</v>
      </c>
      <c r="D9" s="14">
        <f>data!C225</f>
        <v>0</v>
      </c>
    </row>
    <row r="10" spans="1:13" ht="20.149999999999999" customHeight="1">
      <c r="A10" s="13">
        <v>6</v>
      </c>
      <c r="B10" s="55">
        <v>5840</v>
      </c>
      <c r="C10" s="14" t="s">
        <v>347</v>
      </c>
      <c r="D10" s="14">
        <f>data!C226</f>
        <v>0</v>
      </c>
    </row>
    <row r="11" spans="1:13" ht="20.149999999999999" customHeight="1">
      <c r="A11" s="13">
        <v>7</v>
      </c>
      <c r="B11" s="55">
        <v>5850</v>
      </c>
      <c r="C11" s="14" t="s">
        <v>1093</v>
      </c>
      <c r="D11" s="14">
        <f>data!C227</f>
        <v>5660512</v>
      </c>
    </row>
    <row r="12" spans="1:13" ht="20.149999999999999" customHeight="1">
      <c r="A12" s="13">
        <v>8</v>
      </c>
      <c r="B12" s="55">
        <v>5860</v>
      </c>
      <c r="C12" s="14" t="s">
        <v>132</v>
      </c>
      <c r="D12" s="14">
        <f>data!C228</f>
        <v>0</v>
      </c>
    </row>
    <row r="13" spans="1:13" ht="20.149999999999999" customHeight="1">
      <c r="A13" s="23">
        <v>9</v>
      </c>
      <c r="B13" s="24"/>
      <c r="C13" s="14" t="s">
        <v>1094</v>
      </c>
      <c r="D13" s="14">
        <f>data!D229</f>
        <v>15609002</v>
      </c>
    </row>
    <row r="14" spans="1:13" ht="20.149999999999999" customHeight="1">
      <c r="A14" s="81">
        <v>10</v>
      </c>
      <c r="B14" s="56"/>
      <c r="C14" s="56"/>
      <c r="D14" s="56"/>
    </row>
    <row r="15" spans="1:13" ht="20.149999999999999" customHeight="1">
      <c r="A15" s="23">
        <v>11</v>
      </c>
      <c r="B15" s="58"/>
      <c r="C15" s="9" t="s">
        <v>351</v>
      </c>
      <c r="D15" s="25"/>
    </row>
    <row r="16" spans="1:13" ht="20.149999999999999" customHeight="1">
      <c r="A16" s="81">
        <v>12</v>
      </c>
      <c r="B16" s="56"/>
      <c r="C16" s="49" t="s">
        <v>1095</v>
      </c>
      <c r="D16" s="425">
        <f>+data!C231</f>
        <v>169</v>
      </c>
      <c r="M16" s="264"/>
    </row>
    <row r="17" spans="1:4" ht="20.149999999999999" customHeight="1">
      <c r="A17" s="23">
        <v>13</v>
      </c>
      <c r="B17" s="58"/>
      <c r="C17" s="45"/>
      <c r="D17" s="83"/>
    </row>
    <row r="18" spans="1:4" ht="20.149999999999999" customHeight="1">
      <c r="A18" s="13">
        <v>14</v>
      </c>
      <c r="B18" s="59">
        <v>5900</v>
      </c>
      <c r="C18" s="14" t="s">
        <v>353</v>
      </c>
      <c r="D18" s="60">
        <f>data!C233</f>
        <v>136764</v>
      </c>
    </row>
    <row r="19" spans="1:4" ht="20.149999999999999" customHeight="1">
      <c r="A19" s="61">
        <v>15</v>
      </c>
      <c r="B19" s="55">
        <v>5910</v>
      </c>
      <c r="C19" s="22" t="s">
        <v>1096</v>
      </c>
      <c r="D19" s="14">
        <f>data!C234</f>
        <v>440521</v>
      </c>
    </row>
    <row r="20" spans="1:4" ht="20.149999999999999" customHeight="1">
      <c r="A20" s="23">
        <v>16</v>
      </c>
      <c r="B20" s="24"/>
      <c r="C20" s="24"/>
      <c r="D20" s="56"/>
    </row>
    <row r="21" spans="1:4" ht="20.149999999999999" customHeight="1">
      <c r="A21" s="23">
        <v>17</v>
      </c>
      <c r="B21" s="56"/>
      <c r="C21" s="56"/>
      <c r="D21" s="56"/>
    </row>
    <row r="22" spans="1:4" ht="20.149999999999999" customHeight="1">
      <c r="A22" s="81">
        <v>18</v>
      </c>
      <c r="B22" s="56"/>
      <c r="C22" s="15" t="s">
        <v>1097</v>
      </c>
      <c r="D22" s="14">
        <f>data!D236</f>
        <v>577285</v>
      </c>
    </row>
    <row r="23" spans="1:4" ht="20.149999999999999" customHeight="1">
      <c r="A23" s="62">
        <v>19</v>
      </c>
      <c r="B23" s="58"/>
      <c r="C23" s="58"/>
      <c r="D23" s="25"/>
    </row>
    <row r="24" spans="1:4" ht="20.149999999999999" customHeight="1">
      <c r="A24" s="268">
        <v>20</v>
      </c>
      <c r="B24" s="55">
        <v>5970</v>
      </c>
      <c r="C24" s="14" t="s">
        <v>357</v>
      </c>
      <c r="D24" s="14">
        <f>data!C238</f>
        <v>90425</v>
      </c>
    </row>
    <row r="25" spans="1:4" ht="20.149999999999999" customHeight="1">
      <c r="A25" s="62">
        <v>21</v>
      </c>
      <c r="B25" s="30"/>
      <c r="C25" s="30"/>
      <c r="D25" s="25"/>
    </row>
    <row r="26" spans="1:4" ht="20.149999999999999" customHeight="1">
      <c r="A26" s="23">
        <v>22</v>
      </c>
      <c r="B26" s="55">
        <v>5980</v>
      </c>
      <c r="C26" s="14" t="s">
        <v>1098</v>
      </c>
      <c r="D26" s="14">
        <f>data!C239</f>
        <v>0</v>
      </c>
    </row>
    <row r="27" spans="1:4" ht="20.149999999999999" customHeight="1">
      <c r="A27" s="64">
        <v>23</v>
      </c>
      <c r="B27" s="63" t="s">
        <v>1099</v>
      </c>
      <c r="C27" s="56"/>
      <c r="D27" s="14">
        <f>data!D242</f>
        <v>15075641</v>
      </c>
    </row>
    <row r="28" spans="1:4" ht="20.149999999999999" customHeight="1">
      <c r="A28" s="126">
        <v>24</v>
      </c>
      <c r="B28" s="65" t="s">
        <v>1100</v>
      </c>
      <c r="C28" s="50"/>
      <c r="D28" s="54"/>
    </row>
    <row r="29" spans="1:4" ht="20.149999999999999" customHeight="1">
      <c r="A29" s="66"/>
      <c r="B29" s="67"/>
      <c r="C29" s="67"/>
      <c r="D29" s="56"/>
    </row>
    <row r="30" spans="1:4" ht="20.149999999999999" customHeight="1">
      <c r="A30" s="68"/>
      <c r="B30" s="38"/>
      <c r="C30" s="38"/>
      <c r="D30" s="56"/>
    </row>
    <row r="31" spans="1:4" ht="20.149999999999999" customHeight="1">
      <c r="A31" s="68"/>
      <c r="B31" s="38"/>
      <c r="C31" s="38"/>
      <c r="D31" s="56"/>
    </row>
    <row r="32" spans="1:4" ht="20.149999999999999" customHeight="1">
      <c r="A32" s="68"/>
      <c r="B32" s="38"/>
      <c r="C32" s="38"/>
      <c r="D32" s="56"/>
    </row>
    <row r="33" spans="1:4" ht="20.149999999999999" customHeight="1">
      <c r="A33" s="68"/>
      <c r="B33" s="38"/>
      <c r="C33" s="38"/>
      <c r="D33" s="24"/>
    </row>
    <row r="34" spans="1:4" ht="20.149999999999999" customHeight="1">
      <c r="A34" s="69"/>
      <c r="B34" s="70"/>
      <c r="C34" s="70"/>
      <c r="D34" s="27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M153"/>
  <sheetViews>
    <sheetView workbookViewId="0"/>
  </sheetViews>
  <sheetFormatPr defaultColWidth="57.4375" defaultRowHeight="15"/>
  <cols>
    <col min="1" max="1" width="5.75" style="7" customWidth="1"/>
    <col min="2" max="2" width="55.75" style="7" customWidth="1"/>
    <col min="3" max="3" width="22" style="7" customWidth="1"/>
    <col min="4" max="4" width="5.6875" style="7" customWidth="1"/>
    <col min="5" max="16384" width="57.4375" style="7"/>
  </cols>
  <sheetData>
    <row r="1" spans="1:13" ht="20.149999999999999" customHeight="1">
      <c r="A1" s="4" t="s">
        <v>1101</v>
      </c>
      <c r="B1" s="5"/>
      <c r="C1" s="6"/>
    </row>
    <row r="2" spans="1:13" ht="20.149999999999999" customHeight="1">
      <c r="A2" s="4"/>
      <c r="B2" s="5"/>
      <c r="C2" s="166" t="s">
        <v>1102</v>
      </c>
    </row>
    <row r="3" spans="1:13" ht="20.149999999999999" customHeight="1">
      <c r="A3" s="29" t="str">
        <f>"HOSPITAL: "&amp;data!C84</f>
        <v>HOSPITAL: Lake Chelan Community Hospital</v>
      </c>
      <c r="B3" s="30"/>
      <c r="C3" s="31" t="str">
        <f>" FYE: "&amp;data!C82</f>
        <v xml:space="preserve"> FYE: 12/31/2020</v>
      </c>
    </row>
    <row r="4" spans="1:13" ht="20.149999999999999" customHeight="1">
      <c r="A4" s="32"/>
      <c r="B4" s="33" t="s">
        <v>1103</v>
      </c>
      <c r="C4" s="34"/>
    </row>
    <row r="5" spans="1:13" ht="20.149999999999999" customHeight="1">
      <c r="A5" s="23">
        <v>1</v>
      </c>
      <c r="B5" s="35" t="s">
        <v>361</v>
      </c>
      <c r="C5" s="36"/>
    </row>
    <row r="6" spans="1:13" ht="20.149999999999999" customHeight="1">
      <c r="A6" s="13">
        <v>2</v>
      </c>
      <c r="B6" s="14" t="s">
        <v>362</v>
      </c>
      <c r="C6" s="21">
        <f>data!C250</f>
        <v>3727719</v>
      </c>
    </row>
    <row r="7" spans="1:13" ht="20.149999999999999" customHeight="1">
      <c r="A7" s="13">
        <v>3</v>
      </c>
      <c r="B7" s="14" t="s">
        <v>363</v>
      </c>
      <c r="C7" s="21">
        <f>data!C251</f>
        <v>0</v>
      </c>
    </row>
    <row r="8" spans="1:13" ht="20.149999999999999" customHeight="1">
      <c r="A8" s="13">
        <v>4</v>
      </c>
      <c r="B8" s="14" t="s">
        <v>364</v>
      </c>
      <c r="C8" s="21">
        <f>data!C252</f>
        <v>6810160</v>
      </c>
    </row>
    <row r="9" spans="1:13" ht="20.149999999999999" customHeight="1">
      <c r="A9" s="13">
        <v>5</v>
      </c>
      <c r="B9" s="14" t="s">
        <v>1104</v>
      </c>
      <c r="C9" s="21">
        <f>data!C253</f>
        <v>3322304</v>
      </c>
    </row>
    <row r="10" spans="1:13" ht="20.149999999999999" customHeight="1">
      <c r="A10" s="13">
        <v>6</v>
      </c>
      <c r="B10" s="14" t="s">
        <v>1105</v>
      </c>
      <c r="C10" s="21">
        <f>data!C254</f>
        <v>0</v>
      </c>
    </row>
    <row r="11" spans="1:13" ht="20.149999999999999" customHeight="1">
      <c r="A11" s="13">
        <v>7</v>
      </c>
      <c r="B11" s="14" t="s">
        <v>1106</v>
      </c>
      <c r="C11" s="21">
        <f>data!C255</f>
        <v>1438385</v>
      </c>
    </row>
    <row r="12" spans="1:13" ht="20.149999999999999" customHeight="1">
      <c r="A12" s="13">
        <v>8</v>
      </c>
      <c r="B12" s="14" t="s">
        <v>367</v>
      </c>
      <c r="C12" s="21">
        <f>data!C256</f>
        <v>0</v>
      </c>
    </row>
    <row r="13" spans="1:13" ht="20.149999999999999" customHeight="1">
      <c r="A13" s="13">
        <v>9</v>
      </c>
      <c r="B13" s="14" t="s">
        <v>368</v>
      </c>
      <c r="C13" s="21">
        <f>data!C257</f>
        <v>223231</v>
      </c>
    </row>
    <row r="14" spans="1:13" ht="20.149999999999999" customHeight="1">
      <c r="A14" s="13">
        <v>10</v>
      </c>
      <c r="B14" s="14" t="s">
        <v>369</v>
      </c>
      <c r="C14" s="21">
        <f>data!C258</f>
        <v>215647</v>
      </c>
    </row>
    <row r="15" spans="1:13" ht="20.149999999999999" customHeight="1">
      <c r="A15" s="13">
        <v>11</v>
      </c>
      <c r="B15" s="14" t="s">
        <v>1107</v>
      </c>
      <c r="C15" s="21">
        <f>data!C259</f>
        <v>0</v>
      </c>
      <c r="M15" s="264"/>
    </row>
    <row r="16" spans="1:13" ht="20.149999999999999" customHeight="1">
      <c r="A16" s="13">
        <v>12</v>
      </c>
      <c r="B16" s="14" t="s">
        <v>1108</v>
      </c>
      <c r="C16" s="21">
        <f>data!D260</f>
        <v>9092838</v>
      </c>
    </row>
    <row r="17" spans="1:3" ht="20.149999999999999" customHeight="1">
      <c r="A17" s="13">
        <v>13</v>
      </c>
      <c r="B17" s="24"/>
      <c r="C17" s="24"/>
    </row>
    <row r="18" spans="1:3" ht="20.149999999999999" customHeight="1">
      <c r="A18" s="13">
        <v>14</v>
      </c>
      <c r="B18" s="37" t="s">
        <v>1109</v>
      </c>
      <c r="C18" s="36"/>
    </row>
    <row r="19" spans="1:3" ht="20.149999999999999" customHeight="1">
      <c r="A19" s="13">
        <v>15</v>
      </c>
      <c r="B19" s="14" t="s">
        <v>362</v>
      </c>
      <c r="C19" s="21">
        <f>data!C262</f>
        <v>28262807</v>
      </c>
    </row>
    <row r="20" spans="1:3" ht="20.149999999999999" customHeight="1">
      <c r="A20" s="13">
        <v>16</v>
      </c>
      <c r="B20" s="14" t="s">
        <v>363</v>
      </c>
      <c r="C20" s="21">
        <f>data!C263</f>
        <v>0</v>
      </c>
    </row>
    <row r="21" spans="1:3" ht="20.149999999999999" customHeight="1">
      <c r="A21" s="13">
        <v>17</v>
      </c>
      <c r="B21" s="14" t="s">
        <v>373</v>
      </c>
      <c r="C21" s="21">
        <f>data!C264</f>
        <v>597508</v>
      </c>
    </row>
    <row r="22" spans="1:3" ht="20.149999999999999" customHeight="1">
      <c r="A22" s="13">
        <v>18</v>
      </c>
      <c r="B22" s="14" t="s">
        <v>1110</v>
      </c>
      <c r="C22" s="21">
        <f>data!D265</f>
        <v>28860315</v>
      </c>
    </row>
    <row r="23" spans="1:3" ht="20.149999999999999" customHeight="1">
      <c r="A23" s="13">
        <v>19</v>
      </c>
      <c r="B23" s="38"/>
      <c r="C23" s="24"/>
    </row>
    <row r="24" spans="1:3" ht="20.149999999999999" customHeight="1">
      <c r="A24" s="13">
        <v>20</v>
      </c>
      <c r="B24" s="37" t="s">
        <v>1111</v>
      </c>
      <c r="C24" s="36"/>
    </row>
    <row r="25" spans="1:3" ht="20.149999999999999" customHeight="1">
      <c r="A25" s="13">
        <v>21</v>
      </c>
      <c r="B25" s="14" t="s">
        <v>332</v>
      </c>
      <c r="C25" s="21">
        <f>data!C267</f>
        <v>4168630</v>
      </c>
    </row>
    <row r="26" spans="1:3" ht="20.149999999999999" customHeight="1">
      <c r="A26" s="13">
        <v>22</v>
      </c>
      <c r="B26" s="14" t="s">
        <v>333</v>
      </c>
      <c r="C26" s="21">
        <f>data!C268</f>
        <v>619271</v>
      </c>
    </row>
    <row r="27" spans="1:3" ht="20.149999999999999" customHeight="1">
      <c r="A27" s="13">
        <v>23</v>
      </c>
      <c r="B27" s="14" t="s">
        <v>334</v>
      </c>
      <c r="C27" s="21">
        <f>data!C269</f>
        <v>6122529</v>
      </c>
    </row>
    <row r="28" spans="1:3" ht="20.149999999999999" customHeight="1">
      <c r="A28" s="13">
        <v>24</v>
      </c>
      <c r="B28" s="14" t="s">
        <v>1112</v>
      </c>
      <c r="C28" s="21">
        <f>data!C270</f>
        <v>0</v>
      </c>
    </row>
    <row r="29" spans="1:3" ht="20.149999999999999" customHeight="1">
      <c r="A29" s="13">
        <v>25</v>
      </c>
      <c r="B29" s="14" t="s">
        <v>336</v>
      </c>
      <c r="C29" s="21">
        <f>data!C271</f>
        <v>2069242</v>
      </c>
    </row>
    <row r="30" spans="1:3" ht="20.149999999999999" customHeight="1">
      <c r="A30" s="13">
        <v>26</v>
      </c>
      <c r="B30" s="14" t="s">
        <v>378</v>
      </c>
      <c r="C30" s="21">
        <f>data!C272</f>
        <v>6639417</v>
      </c>
    </row>
    <row r="31" spans="1:3" ht="20.149999999999999" customHeight="1">
      <c r="A31" s="13">
        <v>27</v>
      </c>
      <c r="B31" s="14" t="s">
        <v>339</v>
      </c>
      <c r="C31" s="21">
        <f>data!C273</f>
        <v>0</v>
      </c>
    </row>
    <row r="32" spans="1:3" ht="20.149999999999999" customHeight="1">
      <c r="A32" s="13">
        <v>28</v>
      </c>
      <c r="B32" s="14" t="s">
        <v>340</v>
      </c>
      <c r="C32" s="21">
        <f>data!C274</f>
        <v>3897693</v>
      </c>
    </row>
    <row r="33" spans="1:3" ht="20.149999999999999" customHeight="1">
      <c r="A33" s="13">
        <v>29</v>
      </c>
      <c r="B33" s="14" t="s">
        <v>661</v>
      </c>
      <c r="C33" s="21">
        <f>data!D275</f>
        <v>23516782</v>
      </c>
    </row>
    <row r="34" spans="1:3" ht="20.149999999999999" customHeight="1">
      <c r="A34" s="13">
        <v>30</v>
      </c>
      <c r="B34" s="14" t="s">
        <v>1113</v>
      </c>
      <c r="C34" s="21">
        <f>data!C276</f>
        <v>13156260</v>
      </c>
    </row>
    <row r="35" spans="1:3" ht="20.149999999999999" customHeight="1">
      <c r="A35" s="13">
        <v>31</v>
      </c>
      <c r="B35" s="14" t="s">
        <v>1114</v>
      </c>
      <c r="C35" s="21">
        <f>data!D277</f>
        <v>10360522</v>
      </c>
    </row>
    <row r="36" spans="1:3" ht="20.149999999999999" customHeight="1">
      <c r="A36" s="13">
        <v>32</v>
      </c>
      <c r="B36" s="38"/>
      <c r="C36" s="24"/>
    </row>
    <row r="37" spans="1:3" ht="20.149999999999999" customHeight="1">
      <c r="A37" s="23">
        <v>33</v>
      </c>
      <c r="B37" s="37" t="s">
        <v>1115</v>
      </c>
      <c r="C37" s="36"/>
    </row>
    <row r="38" spans="1:3" ht="20.149999999999999" customHeight="1">
      <c r="A38" s="13">
        <v>34</v>
      </c>
      <c r="B38" s="14" t="s">
        <v>1116</v>
      </c>
      <c r="C38" s="21">
        <f>data!C279</f>
        <v>0</v>
      </c>
    </row>
    <row r="39" spans="1:3" ht="20.149999999999999" customHeight="1">
      <c r="A39" s="13">
        <v>35</v>
      </c>
      <c r="B39" s="14" t="s">
        <v>1117</v>
      </c>
      <c r="C39" s="21">
        <f>data!C280</f>
        <v>0</v>
      </c>
    </row>
    <row r="40" spans="1:3" ht="20.149999999999999" customHeight="1">
      <c r="A40" s="13">
        <v>36</v>
      </c>
      <c r="B40" s="14" t="s">
        <v>385</v>
      </c>
      <c r="C40" s="21">
        <f>data!C281</f>
        <v>0</v>
      </c>
    </row>
    <row r="41" spans="1:3" ht="20.149999999999999" customHeight="1">
      <c r="A41" s="13">
        <v>37</v>
      </c>
      <c r="B41" s="14" t="s">
        <v>373</v>
      </c>
      <c r="C41" s="21">
        <f>data!C282</f>
        <v>902769</v>
      </c>
    </row>
    <row r="42" spans="1:3" ht="20.149999999999999" customHeight="1">
      <c r="A42" s="13">
        <v>38</v>
      </c>
      <c r="B42" s="14" t="s">
        <v>1118</v>
      </c>
      <c r="C42" s="21">
        <f>data!D283</f>
        <v>902769</v>
      </c>
    </row>
    <row r="43" spans="1:3" ht="20.149999999999999" customHeight="1">
      <c r="A43" s="13">
        <v>39</v>
      </c>
      <c r="B43" s="38"/>
      <c r="C43" s="24"/>
    </row>
    <row r="44" spans="1:3" ht="20.149999999999999" customHeight="1">
      <c r="A44" s="23">
        <v>40</v>
      </c>
      <c r="B44" s="37" t="s">
        <v>1119</v>
      </c>
      <c r="C44" s="36"/>
    </row>
    <row r="45" spans="1:3" ht="20.149999999999999" customHeight="1">
      <c r="A45" s="13">
        <v>41</v>
      </c>
      <c r="B45" s="14" t="s">
        <v>388</v>
      </c>
      <c r="C45" s="21">
        <f>data!C286</f>
        <v>0</v>
      </c>
    </row>
    <row r="46" spans="1:3" ht="20.149999999999999" customHeight="1">
      <c r="A46" s="13">
        <v>42</v>
      </c>
      <c r="B46" s="14" t="s">
        <v>389</v>
      </c>
      <c r="C46" s="21">
        <f>data!C287</f>
        <v>0</v>
      </c>
    </row>
    <row r="47" spans="1:3" ht="20.149999999999999" customHeight="1">
      <c r="A47" s="13">
        <v>43</v>
      </c>
      <c r="B47" s="14" t="s">
        <v>1120</v>
      </c>
      <c r="C47" s="21">
        <f>data!C288</f>
        <v>0</v>
      </c>
    </row>
    <row r="48" spans="1:3" ht="20.149999999999999" customHeight="1">
      <c r="A48" s="13">
        <v>44</v>
      </c>
      <c r="B48" s="14" t="s">
        <v>391</v>
      </c>
      <c r="C48" s="21">
        <f>data!C289</f>
        <v>0</v>
      </c>
    </row>
    <row r="49" spans="1:3" ht="20.149999999999999" customHeight="1">
      <c r="A49" s="13">
        <v>45</v>
      </c>
      <c r="B49" s="14" t="s">
        <v>1121</v>
      </c>
      <c r="C49" s="21">
        <f>data!D290</f>
        <v>0</v>
      </c>
    </row>
    <row r="50" spans="1:3" ht="20.149999999999999" customHeight="1">
      <c r="A50" s="40">
        <v>46</v>
      </c>
      <c r="B50" s="41" t="s">
        <v>1122</v>
      </c>
      <c r="C50" s="426">
        <f>data!D292</f>
        <v>49216444</v>
      </c>
    </row>
    <row r="51" spans="1:3" ht="20.149999999999999" customHeight="1"/>
    <row r="52" spans="1:3" ht="20.149999999999999" customHeight="1"/>
    <row r="53" spans="1:3" ht="20.149999999999999" customHeight="1">
      <c r="A53" s="4" t="s">
        <v>1123</v>
      </c>
      <c r="B53" s="5"/>
      <c r="C53" s="6"/>
    </row>
    <row r="54" spans="1:3" ht="20.149999999999999" customHeight="1">
      <c r="A54" s="4"/>
      <c r="B54" s="5"/>
      <c r="C54" s="166" t="s">
        <v>1124</v>
      </c>
    </row>
    <row r="55" spans="1:3" ht="20.149999999999999" customHeight="1">
      <c r="A55" s="29" t="str">
        <f>"HOSPITAL: "&amp;data!C84</f>
        <v>HOSPITAL: Lake Chelan Community Hospital</v>
      </c>
      <c r="B55" s="30"/>
      <c r="C55" s="31" t="str">
        <f>"FYE: "&amp;data!C82</f>
        <v>FYE: 12/31/2020</v>
      </c>
    </row>
    <row r="56" spans="1:3" ht="20.149999999999999" customHeight="1">
      <c r="A56" s="42"/>
      <c r="B56" s="43" t="s">
        <v>1125</v>
      </c>
      <c r="C56" s="34"/>
    </row>
    <row r="57" spans="1:3" ht="20.149999999999999" customHeight="1">
      <c r="A57" s="16">
        <v>1</v>
      </c>
      <c r="B57" s="4" t="s">
        <v>395</v>
      </c>
      <c r="C57" s="44"/>
    </row>
    <row r="58" spans="1:3" ht="20.149999999999999" customHeight="1">
      <c r="A58" s="13">
        <v>2</v>
      </c>
      <c r="B58" s="14" t="s">
        <v>396</v>
      </c>
      <c r="C58" s="21">
        <f>data!C304</f>
        <v>0</v>
      </c>
    </row>
    <row r="59" spans="1:3" ht="20.149999999999999" customHeight="1">
      <c r="A59" s="13">
        <v>3</v>
      </c>
      <c r="B59" s="14" t="s">
        <v>1126</v>
      </c>
      <c r="C59" s="21">
        <f>data!C305</f>
        <v>1515397</v>
      </c>
    </row>
    <row r="60" spans="1:3" ht="20.149999999999999" customHeight="1">
      <c r="A60" s="13">
        <v>4</v>
      </c>
      <c r="B60" s="14" t="s">
        <v>1127</v>
      </c>
      <c r="C60" s="21">
        <f>data!C306</f>
        <v>990534</v>
      </c>
    </row>
    <row r="61" spans="1:3" ht="20.149999999999999" customHeight="1">
      <c r="A61" s="13">
        <v>5</v>
      </c>
      <c r="B61" s="14" t="s">
        <v>399</v>
      </c>
      <c r="C61" s="21">
        <f>data!C307</f>
        <v>98384</v>
      </c>
    </row>
    <row r="62" spans="1:3" ht="20.149999999999999" customHeight="1">
      <c r="A62" s="13">
        <v>6</v>
      </c>
      <c r="B62" s="14" t="s">
        <v>1128</v>
      </c>
      <c r="C62" s="21">
        <f>data!C308</f>
        <v>0</v>
      </c>
    </row>
    <row r="63" spans="1:3" ht="20.149999999999999" customHeight="1">
      <c r="A63" s="13">
        <v>7</v>
      </c>
      <c r="B63" s="14" t="s">
        <v>1129</v>
      </c>
      <c r="C63" s="21">
        <f>data!C309</f>
        <v>0</v>
      </c>
    </row>
    <row r="64" spans="1:3" ht="20.149999999999999" customHeight="1">
      <c r="A64" s="13">
        <v>8</v>
      </c>
      <c r="B64" s="14" t="s">
        <v>401</v>
      </c>
      <c r="C64" s="21">
        <f>data!C310</f>
        <v>3355686</v>
      </c>
    </row>
    <row r="65" spans="1:3" ht="20.149999999999999" customHeight="1">
      <c r="A65" s="13">
        <v>9</v>
      </c>
      <c r="B65" s="14" t="s">
        <v>402</v>
      </c>
      <c r="C65" s="21">
        <f>data!C311</f>
        <v>0</v>
      </c>
    </row>
    <row r="66" spans="1:3" ht="20.149999999999999" customHeight="1">
      <c r="A66" s="13">
        <v>10</v>
      </c>
      <c r="B66" s="14" t="s">
        <v>403</v>
      </c>
      <c r="C66" s="21">
        <f>data!C312</f>
        <v>0</v>
      </c>
    </row>
    <row r="67" spans="1:3" ht="20.149999999999999" customHeight="1">
      <c r="A67" s="13">
        <v>11</v>
      </c>
      <c r="B67" s="14" t="s">
        <v>1130</v>
      </c>
      <c r="C67" s="21">
        <f>data!C313</f>
        <v>624951</v>
      </c>
    </row>
    <row r="68" spans="1:3" ht="20.149999999999999" customHeight="1">
      <c r="A68" s="13">
        <v>12</v>
      </c>
      <c r="B68" s="14" t="s">
        <v>1131</v>
      </c>
      <c r="C68" s="21">
        <f>data!D314</f>
        <v>6584952</v>
      </c>
    </row>
    <row r="69" spans="1:3" ht="20.149999999999999" customHeight="1">
      <c r="A69" s="13">
        <v>13</v>
      </c>
      <c r="B69" s="38"/>
      <c r="C69" s="24"/>
    </row>
    <row r="70" spans="1:3" ht="20.149999999999999" customHeight="1">
      <c r="A70" s="13">
        <v>14</v>
      </c>
      <c r="B70" s="37" t="s">
        <v>1132</v>
      </c>
      <c r="C70" s="36"/>
    </row>
    <row r="71" spans="1:3" ht="20.149999999999999" customHeight="1">
      <c r="A71" s="13">
        <v>15</v>
      </c>
      <c r="B71" s="14" t="s">
        <v>407</v>
      </c>
      <c r="C71" s="21">
        <f>data!C316</f>
        <v>0</v>
      </c>
    </row>
    <row r="72" spans="1:3" ht="20.149999999999999" customHeight="1">
      <c r="A72" s="13">
        <v>16</v>
      </c>
      <c r="B72" s="14" t="s">
        <v>1133</v>
      </c>
      <c r="C72" s="21">
        <f>data!C317</f>
        <v>0</v>
      </c>
    </row>
    <row r="73" spans="1:3" ht="20.149999999999999" customHeight="1">
      <c r="A73" s="13">
        <v>17</v>
      </c>
      <c r="B73" s="14" t="s">
        <v>409</v>
      </c>
      <c r="C73" s="21">
        <f>data!C318</f>
        <v>0</v>
      </c>
    </row>
    <row r="74" spans="1:3" ht="20.149999999999999" customHeight="1">
      <c r="A74" s="13">
        <v>18</v>
      </c>
      <c r="B74" s="14" t="s">
        <v>1134</v>
      </c>
      <c r="C74" s="21">
        <f>data!D319</f>
        <v>0</v>
      </c>
    </row>
    <row r="75" spans="1:3" ht="20.149999999999999" customHeight="1">
      <c r="A75" s="13">
        <v>19</v>
      </c>
      <c r="B75" s="38"/>
      <c r="C75" s="24"/>
    </row>
    <row r="76" spans="1:3" ht="20.149999999999999" customHeight="1">
      <c r="A76" s="23">
        <v>20</v>
      </c>
      <c r="B76" s="37" t="s">
        <v>411</v>
      </c>
      <c r="C76" s="36"/>
    </row>
    <row r="77" spans="1:3" ht="20.149999999999999" customHeight="1">
      <c r="A77" s="13">
        <v>21</v>
      </c>
      <c r="B77" s="14" t="s">
        <v>412</v>
      </c>
      <c r="C77" s="21">
        <f>data!C321</f>
        <v>0</v>
      </c>
    </row>
    <row r="78" spans="1:3" ht="20.149999999999999" customHeight="1">
      <c r="A78" s="13">
        <v>22</v>
      </c>
      <c r="B78" s="14" t="s">
        <v>1135</v>
      </c>
      <c r="C78" s="21">
        <f>data!C322</f>
        <v>0</v>
      </c>
    </row>
    <row r="79" spans="1:3" ht="20.149999999999999" customHeight="1">
      <c r="A79" s="13">
        <v>23</v>
      </c>
      <c r="B79" s="14" t="s">
        <v>414</v>
      </c>
      <c r="C79" s="21">
        <f>data!C323</f>
        <v>0</v>
      </c>
    </row>
    <row r="80" spans="1:3" ht="20.149999999999999" customHeight="1">
      <c r="A80" s="13">
        <v>24</v>
      </c>
      <c r="B80" s="14" t="s">
        <v>1136</v>
      </c>
      <c r="C80" s="21">
        <f>data!C324</f>
        <v>498397</v>
      </c>
    </row>
    <row r="81" spans="1:3" ht="20.149999999999999" customHeight="1">
      <c r="A81" s="13">
        <v>25</v>
      </c>
      <c r="B81" s="14" t="s">
        <v>416</v>
      </c>
      <c r="C81" s="21">
        <f>data!C325</f>
        <v>25240481</v>
      </c>
    </row>
    <row r="82" spans="1:3" ht="20.149999999999999" customHeight="1">
      <c r="A82" s="13">
        <v>26</v>
      </c>
      <c r="B82" s="14" t="s">
        <v>1137</v>
      </c>
      <c r="C82" s="21">
        <f>data!C326</f>
        <v>0</v>
      </c>
    </row>
    <row r="83" spans="1:3" ht="20.149999999999999" customHeight="1">
      <c r="A83" s="13">
        <v>27</v>
      </c>
      <c r="B83" s="14" t="s">
        <v>418</v>
      </c>
      <c r="C83" s="21">
        <f>data!C327</f>
        <v>609891</v>
      </c>
    </row>
    <row r="84" spans="1:3" ht="20.149999999999999" customHeight="1">
      <c r="A84" s="13">
        <v>28</v>
      </c>
      <c r="B84" s="14" t="s">
        <v>661</v>
      </c>
      <c r="C84" s="21">
        <f>data!D328</f>
        <v>26348769</v>
      </c>
    </row>
    <row r="85" spans="1:3" ht="20.149999999999999" customHeight="1">
      <c r="A85" s="13">
        <v>29</v>
      </c>
      <c r="B85" s="14" t="s">
        <v>1138</v>
      </c>
      <c r="C85" s="21">
        <f>data!D329</f>
        <v>624951</v>
      </c>
    </row>
    <row r="86" spans="1:3" ht="20.149999999999999" customHeight="1">
      <c r="A86" s="13">
        <v>30</v>
      </c>
      <c r="B86" s="14" t="s">
        <v>1139</v>
      </c>
      <c r="C86" s="21">
        <f>data!D330</f>
        <v>25723818</v>
      </c>
    </row>
    <row r="87" spans="1:3" ht="20.149999999999999" customHeight="1">
      <c r="A87" s="13">
        <v>31</v>
      </c>
      <c r="B87" s="38"/>
      <c r="C87" s="24"/>
    </row>
    <row r="88" spans="1:3" ht="20.149999999999999" customHeight="1">
      <c r="A88" s="13">
        <v>32</v>
      </c>
      <c r="B88" s="89" t="s">
        <v>1140</v>
      </c>
      <c r="C88" s="21">
        <f>data!C332</f>
        <v>9238447</v>
      </c>
    </row>
    <row r="89" spans="1:3" ht="20.149999999999999" customHeight="1">
      <c r="A89" s="13">
        <v>33</v>
      </c>
      <c r="B89" s="24"/>
      <c r="C89" s="24"/>
    </row>
    <row r="90" spans="1:3" ht="20.149999999999999" customHeight="1">
      <c r="A90" s="13">
        <v>34</v>
      </c>
      <c r="B90" s="37" t="s">
        <v>1141</v>
      </c>
      <c r="C90" s="36"/>
    </row>
    <row r="91" spans="1:3" ht="20.149999999999999" customHeight="1">
      <c r="A91" s="13">
        <v>35</v>
      </c>
      <c r="B91" s="14" t="s">
        <v>1142</v>
      </c>
      <c r="C91" s="21">
        <f>data!C334</f>
        <v>0</v>
      </c>
    </row>
    <row r="92" spans="1:3" ht="20.149999999999999" customHeight="1">
      <c r="A92" s="13">
        <v>36</v>
      </c>
      <c r="B92" s="38"/>
      <c r="C92" s="24"/>
    </row>
    <row r="93" spans="1:3" ht="20.149999999999999" customHeight="1">
      <c r="A93" s="13">
        <v>37</v>
      </c>
      <c r="B93" s="14" t="s">
        <v>1143</v>
      </c>
      <c r="C93" s="21">
        <f>data!C335</f>
        <v>0</v>
      </c>
    </row>
    <row r="94" spans="1:3" ht="20.149999999999999" customHeight="1">
      <c r="A94" s="13">
        <v>38</v>
      </c>
      <c r="B94" s="38"/>
      <c r="C94" s="24"/>
    </row>
    <row r="95" spans="1:3" ht="20.149999999999999" customHeight="1">
      <c r="A95" s="13">
        <v>39</v>
      </c>
      <c r="B95" s="14" t="s">
        <v>1144</v>
      </c>
      <c r="C95" s="21">
        <f>data!C336</f>
        <v>0</v>
      </c>
    </row>
    <row r="96" spans="1:3" ht="20.149999999999999" customHeight="1">
      <c r="A96" s="13">
        <v>40</v>
      </c>
      <c r="B96" s="38"/>
      <c r="C96" s="24"/>
    </row>
    <row r="97" spans="1:3" ht="20.149999999999999" customHeight="1">
      <c r="A97" s="13">
        <v>41</v>
      </c>
      <c r="B97" s="14" t="s">
        <v>1145</v>
      </c>
      <c r="C97" s="21">
        <f>data!C337</f>
        <v>0</v>
      </c>
    </row>
    <row r="98" spans="1:3" ht="20.149999999999999" customHeight="1">
      <c r="A98" s="13">
        <v>42</v>
      </c>
      <c r="B98" s="14" t="s">
        <v>1146</v>
      </c>
      <c r="C98" s="24"/>
    </row>
    <row r="99" spans="1:3" ht="20.149999999999999" customHeight="1">
      <c r="A99" s="13">
        <v>43</v>
      </c>
      <c r="B99" s="38"/>
      <c r="C99" s="24"/>
    </row>
    <row r="100" spans="1:3" ht="20.149999999999999" customHeight="1">
      <c r="A100" s="13">
        <v>44</v>
      </c>
      <c r="B100" s="14" t="s">
        <v>1147</v>
      </c>
      <c r="C100" s="21">
        <f>data!C338</f>
        <v>0</v>
      </c>
    </row>
    <row r="101" spans="1:3" ht="20.149999999999999" customHeight="1">
      <c r="A101" s="13">
        <v>45</v>
      </c>
      <c r="B101" s="14" t="s">
        <v>1148</v>
      </c>
      <c r="C101" s="21">
        <f>data!C332+data!C334+data!C335+data!C336+data!C337-data!C338</f>
        <v>9238447</v>
      </c>
    </row>
    <row r="102" spans="1:3" ht="20.149999999999999" customHeight="1">
      <c r="A102" s="13">
        <v>46</v>
      </c>
      <c r="B102" s="14" t="s">
        <v>1149</v>
      </c>
      <c r="C102" s="21">
        <f>data!D339</f>
        <v>41547217</v>
      </c>
    </row>
    <row r="103" spans="1:3" ht="20.149999999999999" customHeight="1"/>
    <row r="104" spans="1:3" ht="20.149999999999999" customHeight="1"/>
    <row r="105" spans="1:3" ht="20.149999999999999" customHeight="1">
      <c r="A105" s="4" t="s">
        <v>1150</v>
      </c>
      <c r="B105" s="5"/>
      <c r="C105" s="6"/>
    </row>
    <row r="106" spans="1:3" ht="20.149999999999999" customHeight="1">
      <c r="A106" s="45"/>
      <c r="B106" s="8"/>
      <c r="C106" s="166" t="s">
        <v>1151</v>
      </c>
    </row>
    <row r="107" spans="1:3" ht="20.149999999999999" customHeight="1">
      <c r="A107" s="29" t="str">
        <f>"HOSPITAL: "&amp;data!C84</f>
        <v>HOSPITAL: Lake Chelan Community Hospital</v>
      </c>
      <c r="B107" s="30"/>
      <c r="C107" s="31" t="str">
        <f>" FYE: "&amp;data!C82</f>
        <v xml:space="preserve"> FYE: 12/31/2020</v>
      </c>
    </row>
    <row r="108" spans="1:3" ht="20.149999999999999" customHeight="1">
      <c r="A108" s="32"/>
      <c r="B108" s="46"/>
      <c r="C108" s="47"/>
    </row>
    <row r="109" spans="1:3" ht="20.149999999999999" customHeight="1">
      <c r="A109" s="13">
        <v>1</v>
      </c>
      <c r="B109" s="37" t="s">
        <v>1152</v>
      </c>
      <c r="C109" s="36"/>
    </row>
    <row r="110" spans="1:3" ht="20.149999999999999" customHeight="1">
      <c r="A110" s="13">
        <v>2</v>
      </c>
      <c r="B110" s="14" t="s">
        <v>428</v>
      </c>
      <c r="C110" s="21">
        <f>data!C359</f>
        <v>8859420</v>
      </c>
    </row>
    <row r="111" spans="1:3" ht="20.149999999999999" customHeight="1">
      <c r="A111" s="13">
        <v>3</v>
      </c>
      <c r="B111" s="14" t="s">
        <v>429</v>
      </c>
      <c r="C111" s="21">
        <f>data!C360</f>
        <v>28536448</v>
      </c>
    </row>
    <row r="112" spans="1:3" ht="20.149999999999999" customHeight="1">
      <c r="A112" s="13">
        <v>4</v>
      </c>
      <c r="B112" s="14" t="s">
        <v>1153</v>
      </c>
      <c r="C112" s="21">
        <f>data!D361</f>
        <v>37395868</v>
      </c>
    </row>
    <row r="113" spans="1:3" ht="20.149999999999999" customHeight="1">
      <c r="A113" s="13">
        <v>5</v>
      </c>
      <c r="B113" s="38"/>
      <c r="C113" s="24"/>
    </row>
    <row r="114" spans="1:3" ht="20.149999999999999" customHeight="1">
      <c r="A114" s="13">
        <v>6</v>
      </c>
      <c r="B114" s="37" t="s">
        <v>1154</v>
      </c>
      <c r="C114" s="36"/>
    </row>
    <row r="115" spans="1:3" ht="20.149999999999999" customHeight="1">
      <c r="A115" s="13">
        <v>7</v>
      </c>
      <c r="B115" s="267" t="s">
        <v>450</v>
      </c>
      <c r="C115" s="48">
        <f>data!C363</f>
        <v>-1201071</v>
      </c>
    </row>
    <row r="116" spans="1:3" ht="20.149999999999999" customHeight="1">
      <c r="A116" s="13">
        <v>8</v>
      </c>
      <c r="B116" s="14" t="s">
        <v>432</v>
      </c>
      <c r="C116" s="48">
        <f>data!C364</f>
        <v>15699427</v>
      </c>
    </row>
    <row r="117" spans="1:3" ht="20.149999999999999" customHeight="1">
      <c r="A117" s="13">
        <v>9</v>
      </c>
      <c r="B117" s="14" t="s">
        <v>1155</v>
      </c>
      <c r="C117" s="48">
        <f>data!C365</f>
        <v>577285</v>
      </c>
    </row>
    <row r="118" spans="1:3" ht="20.149999999999999" customHeight="1">
      <c r="A118" s="13">
        <v>10</v>
      </c>
      <c r="B118" s="14" t="s">
        <v>1156</v>
      </c>
      <c r="C118" s="48">
        <f>data!C366</f>
        <v>90425</v>
      </c>
    </row>
    <row r="119" spans="1:3" ht="20.149999999999999" customHeight="1">
      <c r="A119" s="13">
        <v>11</v>
      </c>
      <c r="B119" s="14" t="s">
        <v>1099</v>
      </c>
      <c r="C119" s="48">
        <f>data!D367</f>
        <v>15166066</v>
      </c>
    </row>
    <row r="120" spans="1:3" ht="20.149999999999999" customHeight="1">
      <c r="A120" s="13">
        <v>12</v>
      </c>
      <c r="B120" s="14" t="s">
        <v>1157</v>
      </c>
      <c r="C120" s="48">
        <f>data!D368</f>
        <v>22229802</v>
      </c>
    </row>
    <row r="121" spans="1:3" ht="20.149999999999999" customHeight="1">
      <c r="A121" s="13">
        <v>13</v>
      </c>
      <c r="B121" s="38"/>
      <c r="C121" s="24"/>
    </row>
    <row r="122" spans="1:3" ht="20.149999999999999" customHeight="1">
      <c r="A122" s="13">
        <v>14</v>
      </c>
      <c r="B122" s="37" t="s">
        <v>436</v>
      </c>
      <c r="C122" s="36"/>
    </row>
    <row r="123" spans="1:3" ht="20.149999999999999" customHeight="1">
      <c r="A123" s="13">
        <v>15</v>
      </c>
      <c r="B123" s="14" t="s">
        <v>437</v>
      </c>
      <c r="C123" s="48">
        <f>data!C370</f>
        <v>669852</v>
      </c>
    </row>
    <row r="124" spans="1:3" ht="20.149999999999999" customHeight="1">
      <c r="A124" s="13">
        <v>16</v>
      </c>
      <c r="B124" s="14" t="s">
        <v>438</v>
      </c>
      <c r="C124" s="48">
        <f>data!C371</f>
        <v>1820728</v>
      </c>
    </row>
    <row r="125" spans="1:3" ht="20.149999999999999" customHeight="1">
      <c r="A125" s="13">
        <v>17</v>
      </c>
      <c r="B125" s="14" t="s">
        <v>1158</v>
      </c>
      <c r="C125" s="48">
        <f>data!D372</f>
        <v>2490580</v>
      </c>
    </row>
    <row r="126" spans="1:3" ht="20.149999999999999" customHeight="1">
      <c r="A126" s="13">
        <v>18</v>
      </c>
      <c r="B126" s="14" t="s">
        <v>1159</v>
      </c>
      <c r="C126" s="48">
        <f>data!D373</f>
        <v>24720382</v>
      </c>
    </row>
    <row r="127" spans="1:3" ht="20.149999999999999" customHeight="1">
      <c r="A127" s="13">
        <v>19</v>
      </c>
      <c r="B127" s="38"/>
      <c r="C127" s="24"/>
    </row>
    <row r="128" spans="1:3" ht="20.149999999999999" customHeight="1">
      <c r="A128" s="13">
        <v>20</v>
      </c>
      <c r="B128" s="37" t="s">
        <v>1160</v>
      </c>
      <c r="C128" s="36"/>
    </row>
    <row r="129" spans="1:3" ht="20.149999999999999" customHeight="1">
      <c r="A129" s="13">
        <v>21</v>
      </c>
      <c r="B129" s="14" t="s">
        <v>442</v>
      </c>
      <c r="C129" s="48">
        <f>data!C378</f>
        <v>15116551</v>
      </c>
    </row>
    <row r="130" spans="1:3" ht="20.149999999999999" customHeight="1">
      <c r="A130" s="13">
        <v>22</v>
      </c>
      <c r="B130" s="14" t="s">
        <v>3</v>
      </c>
      <c r="C130" s="48">
        <f>data!C379</f>
        <v>4832061</v>
      </c>
    </row>
    <row r="131" spans="1:3" ht="20.149999999999999" customHeight="1">
      <c r="A131" s="13">
        <v>23</v>
      </c>
      <c r="B131" s="14" t="s">
        <v>236</v>
      </c>
      <c r="C131" s="48">
        <f>data!C380</f>
        <v>607179</v>
      </c>
    </row>
    <row r="132" spans="1:3" ht="20.149999999999999" customHeight="1">
      <c r="A132" s="13">
        <v>24</v>
      </c>
      <c r="B132" s="14" t="s">
        <v>237</v>
      </c>
      <c r="C132" s="48">
        <f>data!C381</f>
        <v>2099657</v>
      </c>
    </row>
    <row r="133" spans="1:3" ht="20.149999999999999" customHeight="1">
      <c r="A133" s="13">
        <v>25</v>
      </c>
      <c r="B133" s="14" t="s">
        <v>1161</v>
      </c>
      <c r="C133" s="48">
        <f>data!C382</f>
        <v>208795</v>
      </c>
    </row>
    <row r="134" spans="1:3" ht="20.149999999999999" customHeight="1">
      <c r="A134" s="13">
        <v>26</v>
      </c>
      <c r="B134" s="14" t="s">
        <v>1162</v>
      </c>
      <c r="C134" s="48">
        <f>data!C383</f>
        <v>2694744</v>
      </c>
    </row>
    <row r="135" spans="1:3" ht="20.149999999999999" customHeight="1">
      <c r="A135" s="13">
        <v>27</v>
      </c>
      <c r="B135" s="14" t="s">
        <v>6</v>
      </c>
      <c r="C135" s="48">
        <f>data!C384</f>
        <v>660344</v>
      </c>
    </row>
    <row r="136" spans="1:3" ht="20.149999999999999" customHeight="1">
      <c r="A136" s="13">
        <v>28</v>
      </c>
      <c r="B136" s="14" t="s">
        <v>1163</v>
      </c>
      <c r="C136" s="48">
        <f>data!C385</f>
        <v>395848</v>
      </c>
    </row>
    <row r="137" spans="1:3" ht="20.149999999999999" customHeight="1">
      <c r="A137" s="13">
        <v>29</v>
      </c>
      <c r="B137" s="14" t="s">
        <v>447</v>
      </c>
      <c r="C137" s="48">
        <f>data!C386</f>
        <v>282367</v>
      </c>
    </row>
    <row r="138" spans="1:3" ht="20.149999999999999" customHeight="1">
      <c r="A138" s="13">
        <v>30</v>
      </c>
      <c r="B138" s="14" t="s">
        <v>1164</v>
      </c>
      <c r="C138" s="48">
        <f>data!C387</f>
        <v>209792</v>
      </c>
    </row>
    <row r="139" spans="1:3" ht="20.149999999999999" customHeight="1">
      <c r="A139" s="13">
        <v>31</v>
      </c>
      <c r="B139" s="14" t="s">
        <v>449</v>
      </c>
      <c r="C139" s="48">
        <f>data!C388</f>
        <v>1235212</v>
      </c>
    </row>
    <row r="140" spans="1:3" ht="20.149999999999999" customHeight="1">
      <c r="A140" s="13">
        <v>32</v>
      </c>
      <c r="B140" s="14" t="s">
        <v>241</v>
      </c>
      <c r="C140" s="48">
        <f>data!C389</f>
        <v>1255583</v>
      </c>
    </row>
    <row r="141" spans="1:3" ht="20.149999999999999" customHeight="1">
      <c r="A141" s="13">
        <v>34</v>
      </c>
      <c r="B141" s="14" t="s">
        <v>1165</v>
      </c>
      <c r="C141" s="48">
        <f>data!D390</f>
        <v>29598133</v>
      </c>
    </row>
    <row r="142" spans="1:3" ht="20.149999999999999" customHeight="1">
      <c r="A142" s="13">
        <v>35</v>
      </c>
      <c r="B142" s="14" t="s">
        <v>1166</v>
      </c>
      <c r="C142" s="48">
        <f>data!D391</f>
        <v>-4877751</v>
      </c>
    </row>
    <row r="143" spans="1:3" ht="20.149999999999999" customHeight="1">
      <c r="A143" s="13">
        <v>36</v>
      </c>
      <c r="B143" s="38"/>
      <c r="C143" s="24"/>
    </row>
    <row r="144" spans="1:3" ht="20.149999999999999" customHeight="1">
      <c r="A144" s="13">
        <v>37</v>
      </c>
      <c r="B144" s="14" t="s">
        <v>1167</v>
      </c>
      <c r="C144" s="48">
        <f>data!C392</f>
        <v>6577734</v>
      </c>
    </row>
    <row r="145" spans="1:3" ht="20.149999999999999" customHeight="1">
      <c r="A145" s="13">
        <v>38</v>
      </c>
      <c r="B145" s="38"/>
      <c r="C145" s="24"/>
    </row>
    <row r="146" spans="1:3" ht="20.149999999999999" customHeight="1">
      <c r="A146" s="13">
        <v>39</v>
      </c>
      <c r="B146" s="14" t="s">
        <v>1168</v>
      </c>
      <c r="C146" s="21">
        <f>data!D393</f>
        <v>1699983</v>
      </c>
    </row>
    <row r="147" spans="1:3" ht="20.149999999999999" customHeight="1">
      <c r="A147" s="13">
        <v>40</v>
      </c>
      <c r="B147" s="38"/>
      <c r="C147" s="24"/>
    </row>
    <row r="148" spans="1:3" ht="20.149999999999999" customHeight="1">
      <c r="A148" s="13">
        <v>41</v>
      </c>
      <c r="B148" s="14" t="s">
        <v>1169</v>
      </c>
      <c r="C148" s="48">
        <f>data!C394</f>
        <v>0</v>
      </c>
    </row>
    <row r="149" spans="1:3" ht="20.149999999999999" customHeight="1">
      <c r="A149" s="13">
        <v>42</v>
      </c>
      <c r="B149" s="14" t="s">
        <v>1170</v>
      </c>
      <c r="C149" s="48">
        <f>data!C395</f>
        <v>0</v>
      </c>
    </row>
    <row r="150" spans="1:3" ht="20.149999999999999" customHeight="1">
      <c r="A150" s="13">
        <v>43</v>
      </c>
      <c r="B150" s="38"/>
      <c r="C150" s="24"/>
    </row>
    <row r="151" spans="1:3" ht="20.149999999999999" customHeight="1">
      <c r="A151" s="13">
        <v>44</v>
      </c>
      <c r="B151" s="14" t="s">
        <v>1171</v>
      </c>
      <c r="C151" s="48">
        <f>data!D396</f>
        <v>1699983</v>
      </c>
    </row>
    <row r="152" spans="1:3" ht="20.149999999999999" customHeight="1">
      <c r="A152" s="40">
        <v>45</v>
      </c>
      <c r="B152" s="49" t="s">
        <v>1172</v>
      </c>
      <c r="C152" s="24"/>
    </row>
    <row r="153" spans="1:3" ht="20.149999999999999" customHeight="1">
      <c r="A153" s="69"/>
      <c r="B153" s="50"/>
      <c r="C153" s="51"/>
    </row>
  </sheetData>
  <phoneticPr fontId="0" type="noConversion"/>
  <printOptions horizontalCentered="1" verticalCentered="1" gridLines="1" gridLinesSet="0"/>
  <pageMargins left="0" right="0" top="0" bottom="0" header="0" footer="0"/>
  <pageSetup scale="70" fitToHeight="3" orientation="portrait" r:id="rId1"/>
  <headerFooter alignWithMargins="0"/>
  <rowBreaks count="2" manualBreakCount="2">
    <brk id="50" max="65535" man="1"/>
    <brk id="101" max="6553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M384"/>
  <sheetViews>
    <sheetView workbookViewId="0"/>
  </sheetViews>
  <sheetFormatPr defaultColWidth="8.9375" defaultRowHeight="20.149999999999999" customHeight="1"/>
  <cols>
    <col min="1" max="1" width="5.75" style="78" customWidth="1"/>
    <col min="2" max="2" width="22.4375" style="78" customWidth="1"/>
    <col min="3" max="8" width="13.75" style="78" customWidth="1"/>
    <col min="9" max="9" width="15.75" style="78" customWidth="1"/>
    <col min="10" max="16384" width="8.9375" style="78"/>
  </cols>
  <sheetData>
    <row r="1" spans="1:13" ht="20.149999999999999" customHeight="1">
      <c r="A1" s="4" t="s">
        <v>1173</v>
      </c>
      <c r="B1" s="5"/>
      <c r="C1" s="5"/>
      <c r="D1" s="6"/>
      <c r="E1" s="5"/>
      <c r="F1" s="5"/>
      <c r="G1" s="5"/>
      <c r="H1" s="5"/>
      <c r="I1"/>
    </row>
    <row r="2" spans="1:13" ht="20.149999999999999" customHeight="1">
      <c r="A2" s="45"/>
      <c r="B2" s="77"/>
      <c r="C2" s="77"/>
      <c r="D2" s="77"/>
      <c r="E2" s="77"/>
      <c r="F2" s="77"/>
      <c r="G2" s="77"/>
      <c r="H2" s="77"/>
      <c r="I2" s="167" t="s">
        <v>1174</v>
      </c>
    </row>
    <row r="3" spans="1:13" ht="20.149999999999999" customHeight="1">
      <c r="A3" s="45"/>
      <c r="B3" s="77"/>
      <c r="C3" s="77"/>
      <c r="D3" s="77"/>
      <c r="E3" s="77"/>
      <c r="F3" s="77"/>
      <c r="G3" s="77"/>
      <c r="H3" s="77"/>
      <c r="I3" s="45"/>
    </row>
    <row r="4" spans="1:13" ht="20.149999999999999" customHeight="1">
      <c r="A4" s="79" t="str">
        <f>"HOSPITAL NAME: "&amp;data!C84</f>
        <v>HOSPITAL NAME: Lake Chelan Community Hospital</v>
      </c>
      <c r="B4" s="77"/>
      <c r="C4" s="77"/>
      <c r="D4" s="77"/>
      <c r="E4" s="77"/>
      <c r="F4" s="77"/>
      <c r="G4" s="80"/>
      <c r="H4" s="79" t="str">
        <f>"FYE: "&amp;data!C82</f>
        <v>FYE: 12/31/2020</v>
      </c>
    </row>
    <row r="5" spans="1:13" ht="20.149999999999999" customHeight="1">
      <c r="A5" s="23">
        <v>1</v>
      </c>
      <c r="B5" s="14" t="s">
        <v>209</v>
      </c>
      <c r="C5" s="89" t="s">
        <v>10</v>
      </c>
      <c r="D5" s="15" t="s">
        <v>11</v>
      </c>
      <c r="E5" s="15" t="s">
        <v>12</v>
      </c>
      <c r="F5" s="15" t="s">
        <v>13</v>
      </c>
      <c r="G5" s="15" t="s">
        <v>14</v>
      </c>
      <c r="H5" s="15" t="s">
        <v>15</v>
      </c>
      <c r="I5" s="15" t="s">
        <v>16</v>
      </c>
    </row>
    <row r="6" spans="1:13" ht="20.149999999999999" customHeight="1">
      <c r="A6" s="81">
        <v>2</v>
      </c>
      <c r="B6" s="17" t="s">
        <v>1175</v>
      </c>
      <c r="C6" s="88" t="s">
        <v>92</v>
      </c>
      <c r="D6" s="18" t="s">
        <v>1176</v>
      </c>
      <c r="E6" s="18" t="s">
        <v>94</v>
      </c>
      <c r="F6" s="18" t="s">
        <v>95</v>
      </c>
      <c r="G6" s="18" t="s">
        <v>96</v>
      </c>
      <c r="H6" s="18" t="s">
        <v>97</v>
      </c>
      <c r="I6" s="18" t="s">
        <v>98</v>
      </c>
    </row>
    <row r="7" spans="1:13" ht="20.149999999999999" customHeight="1">
      <c r="A7" s="82"/>
      <c r="B7" s="83"/>
      <c r="C7" s="18" t="s">
        <v>163</v>
      </c>
      <c r="D7" s="18" t="s">
        <v>1177</v>
      </c>
      <c r="E7" s="18" t="s">
        <v>163</v>
      </c>
      <c r="F7" s="18" t="s">
        <v>1178</v>
      </c>
      <c r="G7" s="18" t="s">
        <v>165</v>
      </c>
      <c r="H7" s="18" t="s">
        <v>163</v>
      </c>
      <c r="I7" s="18" t="s">
        <v>166</v>
      </c>
    </row>
    <row r="8" spans="1:13" ht="20.149999999999999" customHeight="1">
      <c r="A8" s="23">
        <v>3</v>
      </c>
      <c r="B8" s="14" t="s">
        <v>1179</v>
      </c>
      <c r="C8" s="15" t="s">
        <v>215</v>
      </c>
      <c r="D8" s="15" t="s">
        <v>215</v>
      </c>
      <c r="E8" s="15" t="s">
        <v>215</v>
      </c>
      <c r="F8" s="15" t="s">
        <v>215</v>
      </c>
      <c r="G8" s="15" t="s">
        <v>215</v>
      </c>
      <c r="H8" s="15" t="s">
        <v>215</v>
      </c>
      <c r="I8" s="15" t="s">
        <v>215</v>
      </c>
    </row>
    <row r="9" spans="1:13" ht="20.149999999999999" customHeight="1">
      <c r="A9" s="23">
        <v>4</v>
      </c>
      <c r="B9" s="14" t="s">
        <v>233</v>
      </c>
      <c r="C9" s="14">
        <f>data!C59</f>
        <v>0</v>
      </c>
      <c r="D9" s="14">
        <f>data!D59</f>
        <v>0</v>
      </c>
      <c r="E9" s="14">
        <f>data!E59</f>
        <v>653</v>
      </c>
      <c r="F9" s="14">
        <f>data!F59</f>
        <v>0</v>
      </c>
      <c r="G9" s="14">
        <f>data!G59</f>
        <v>0</v>
      </c>
      <c r="H9" s="14">
        <f>data!H59</f>
        <v>0</v>
      </c>
      <c r="I9" s="14">
        <f>data!I59</f>
        <v>95</v>
      </c>
    </row>
    <row r="10" spans="1:13" ht="20.149999999999999" customHeight="1">
      <c r="A10" s="23">
        <v>5</v>
      </c>
      <c r="B10" s="14" t="s">
        <v>234</v>
      </c>
      <c r="C10" s="26">
        <f>data!C60</f>
        <v>0</v>
      </c>
      <c r="D10" s="26">
        <f>data!D60</f>
        <v>0</v>
      </c>
      <c r="E10" s="26">
        <f>data!E60</f>
        <v>6.32</v>
      </c>
      <c r="F10" s="26">
        <f>data!F60</f>
        <v>0</v>
      </c>
      <c r="G10" s="26">
        <f>data!G60</f>
        <v>0</v>
      </c>
      <c r="H10" s="26">
        <f>data!H60</f>
        <v>0</v>
      </c>
      <c r="I10" s="26">
        <f>data!I60</f>
        <v>1.03</v>
      </c>
    </row>
    <row r="11" spans="1:13" ht="20.149999999999999" customHeight="1">
      <c r="A11" s="23">
        <v>6</v>
      </c>
      <c r="B11" s="14" t="s">
        <v>235</v>
      </c>
      <c r="C11" s="14">
        <f>data!C61</f>
        <v>0</v>
      </c>
      <c r="D11" s="14">
        <f>data!D61</f>
        <v>0</v>
      </c>
      <c r="E11" s="14">
        <f>data!E61</f>
        <v>477193</v>
      </c>
      <c r="F11" s="14">
        <f>data!F61</f>
        <v>0</v>
      </c>
      <c r="G11" s="14">
        <f>data!G61</f>
        <v>0</v>
      </c>
      <c r="H11" s="14">
        <f>data!H61</f>
        <v>0</v>
      </c>
      <c r="I11" s="14">
        <f>data!I61</f>
        <v>56104</v>
      </c>
    </row>
    <row r="12" spans="1:13" ht="20.149999999999999" customHeight="1">
      <c r="A12" s="23">
        <v>7</v>
      </c>
      <c r="B12" s="14" t="s">
        <v>3</v>
      </c>
      <c r="C12" s="14">
        <f>data!C62</f>
        <v>0</v>
      </c>
      <c r="D12" s="14">
        <f>data!D62</f>
        <v>0</v>
      </c>
      <c r="E12" s="14">
        <f>data!E62</f>
        <v>167915</v>
      </c>
      <c r="F12" s="14">
        <f>data!F62</f>
        <v>0</v>
      </c>
      <c r="G12" s="14">
        <f>data!G62</f>
        <v>0</v>
      </c>
      <c r="H12" s="14">
        <f>data!H62</f>
        <v>0</v>
      </c>
      <c r="I12" s="14">
        <f>data!I62</f>
        <v>19742</v>
      </c>
    </row>
    <row r="13" spans="1:13" ht="20.149999999999999" customHeight="1">
      <c r="A13" s="23">
        <v>8</v>
      </c>
      <c r="B13" s="14" t="s">
        <v>236</v>
      </c>
      <c r="C13" s="14">
        <f>data!C63</f>
        <v>0</v>
      </c>
      <c r="D13" s="14">
        <f>data!D63</f>
        <v>0</v>
      </c>
      <c r="E13" s="14">
        <f>data!E63</f>
        <v>0</v>
      </c>
      <c r="F13" s="14">
        <f>data!F63</f>
        <v>0</v>
      </c>
      <c r="G13" s="14">
        <f>data!G63</f>
        <v>0</v>
      </c>
      <c r="H13" s="14">
        <f>data!H63</f>
        <v>0</v>
      </c>
      <c r="I13" s="14">
        <f>data!I63</f>
        <v>0</v>
      </c>
    </row>
    <row r="14" spans="1:13" ht="20.149999999999999" customHeight="1">
      <c r="A14" s="23">
        <v>9</v>
      </c>
      <c r="B14" s="14" t="s">
        <v>237</v>
      </c>
      <c r="C14" s="14">
        <f>data!C64</f>
        <v>0</v>
      </c>
      <c r="D14" s="14">
        <f>data!D64</f>
        <v>0</v>
      </c>
      <c r="E14" s="14">
        <f>data!E64</f>
        <v>22181</v>
      </c>
      <c r="F14" s="14">
        <f>data!F64</f>
        <v>0</v>
      </c>
      <c r="G14" s="14">
        <f>data!G64</f>
        <v>0</v>
      </c>
      <c r="H14" s="14">
        <f>data!H64</f>
        <v>0</v>
      </c>
      <c r="I14" s="14">
        <f>data!I64</f>
        <v>915</v>
      </c>
    </row>
    <row r="15" spans="1:13" ht="20.149999999999999" customHeight="1">
      <c r="A15" s="23">
        <v>10</v>
      </c>
      <c r="B15" s="14" t="s">
        <v>444</v>
      </c>
      <c r="C15" s="14">
        <f>data!C65</f>
        <v>0</v>
      </c>
      <c r="D15" s="14">
        <f>data!D65</f>
        <v>0</v>
      </c>
      <c r="E15" s="14">
        <f>data!E65</f>
        <v>911</v>
      </c>
      <c r="F15" s="14">
        <f>data!F65</f>
        <v>0</v>
      </c>
      <c r="G15" s="14">
        <f>data!G65</f>
        <v>0</v>
      </c>
      <c r="H15" s="14">
        <f>data!H65</f>
        <v>0</v>
      </c>
      <c r="I15" s="14">
        <f>data!I65</f>
        <v>318</v>
      </c>
      <c r="M15" s="263"/>
    </row>
    <row r="16" spans="1:13" ht="20.149999999999999" customHeight="1">
      <c r="A16" s="23">
        <v>11</v>
      </c>
      <c r="B16" s="14" t="s">
        <v>445</v>
      </c>
      <c r="C16" s="14">
        <f>data!C66</f>
        <v>0</v>
      </c>
      <c r="D16" s="14">
        <f>data!D66</f>
        <v>0</v>
      </c>
      <c r="E16" s="14">
        <f>data!E66</f>
        <v>14390</v>
      </c>
      <c r="F16" s="14">
        <f>data!F66</f>
        <v>0</v>
      </c>
      <c r="G16" s="14">
        <f>data!G66</f>
        <v>0</v>
      </c>
      <c r="H16" s="14">
        <f>data!H66</f>
        <v>0</v>
      </c>
      <c r="I16" s="14">
        <f>data!I66</f>
        <v>-60</v>
      </c>
    </row>
    <row r="17" spans="1:9" ht="20.149999999999999" customHeight="1">
      <c r="A17" s="23">
        <v>12</v>
      </c>
      <c r="B17" s="14" t="s">
        <v>6</v>
      </c>
      <c r="C17" s="14">
        <f>data!C67</f>
        <v>0</v>
      </c>
      <c r="D17" s="14">
        <f>data!D67</f>
        <v>0</v>
      </c>
      <c r="E17" s="14">
        <f>data!E67</f>
        <v>16070</v>
      </c>
      <c r="F17" s="14">
        <f>data!F67</f>
        <v>0</v>
      </c>
      <c r="G17" s="14">
        <f>data!G67</f>
        <v>0</v>
      </c>
      <c r="H17" s="14">
        <f>data!H67</f>
        <v>0</v>
      </c>
      <c r="I17" s="14">
        <f>data!I67</f>
        <v>15687</v>
      </c>
    </row>
    <row r="18" spans="1:9" ht="20.149999999999999" customHeight="1">
      <c r="A18" s="23">
        <v>13</v>
      </c>
      <c r="B18" s="14" t="s">
        <v>474</v>
      </c>
      <c r="C18" s="14">
        <f>data!C68</f>
        <v>0</v>
      </c>
      <c r="D18" s="14">
        <f>data!D68</f>
        <v>0</v>
      </c>
      <c r="E18" s="14">
        <f>data!E68</f>
        <v>7922</v>
      </c>
      <c r="F18" s="14">
        <f>data!F68</f>
        <v>0</v>
      </c>
      <c r="G18" s="14">
        <f>data!G68</f>
        <v>0</v>
      </c>
      <c r="H18" s="14">
        <f>data!H68</f>
        <v>0</v>
      </c>
      <c r="I18" s="14">
        <f>data!I68</f>
        <v>2591</v>
      </c>
    </row>
    <row r="19" spans="1:9" ht="20.149999999999999" customHeight="1">
      <c r="A19" s="23">
        <v>14</v>
      </c>
      <c r="B19" s="14" t="s">
        <v>241</v>
      </c>
      <c r="C19" s="14">
        <f>data!C69</f>
        <v>0</v>
      </c>
      <c r="D19" s="14">
        <f>data!D69</f>
        <v>0</v>
      </c>
      <c r="E19" s="14">
        <f>data!E69</f>
        <v>21959</v>
      </c>
      <c r="F19" s="14">
        <f>data!F69</f>
        <v>0</v>
      </c>
      <c r="G19" s="14">
        <f>data!G69</f>
        <v>0</v>
      </c>
      <c r="H19" s="14">
        <f>data!H69</f>
        <v>0</v>
      </c>
      <c r="I19" s="14">
        <f>data!I69</f>
        <v>1732</v>
      </c>
    </row>
    <row r="20" spans="1:9" ht="20.149999999999999" customHeight="1">
      <c r="A20" s="23">
        <v>15</v>
      </c>
      <c r="B20" s="14" t="s">
        <v>242</v>
      </c>
      <c r="C20" s="14">
        <f>-data!C70</f>
        <v>0</v>
      </c>
      <c r="D20" s="14">
        <f>-data!D70</f>
        <v>0</v>
      </c>
      <c r="E20" s="14">
        <f>-data!E70</f>
        <v>0</v>
      </c>
      <c r="F20" s="14">
        <f>-data!F70</f>
        <v>0</v>
      </c>
      <c r="G20" s="14">
        <f>-data!G70</f>
        <v>0</v>
      </c>
      <c r="H20" s="14">
        <f>-data!H70</f>
        <v>0</v>
      </c>
      <c r="I20" s="14">
        <f>-data!I70</f>
        <v>0</v>
      </c>
    </row>
    <row r="21" spans="1:9" ht="20.149999999999999" customHeight="1">
      <c r="A21" s="23">
        <v>16</v>
      </c>
      <c r="B21" s="48" t="s">
        <v>1180</v>
      </c>
      <c r="C21" s="14">
        <f>data!C71</f>
        <v>0</v>
      </c>
      <c r="D21" s="14">
        <f>data!D71</f>
        <v>0</v>
      </c>
      <c r="E21" s="14">
        <f>data!E71</f>
        <v>728541</v>
      </c>
      <c r="F21" s="14">
        <f>data!F71</f>
        <v>0</v>
      </c>
      <c r="G21" s="14">
        <f>data!G71</f>
        <v>0</v>
      </c>
      <c r="H21" s="14">
        <f>data!H71</f>
        <v>0</v>
      </c>
      <c r="I21" s="14">
        <f>data!I71</f>
        <v>97029</v>
      </c>
    </row>
    <row r="22" spans="1:9" ht="20.149999999999999" customHeight="1">
      <c r="A22" s="23">
        <v>17</v>
      </c>
      <c r="B22" s="14" t="s">
        <v>244</v>
      </c>
      <c r="C22" s="207"/>
      <c r="D22" s="208"/>
      <c r="E22" s="208"/>
      <c r="F22" s="208"/>
      <c r="G22" s="208"/>
      <c r="H22" s="208"/>
      <c r="I22" s="208"/>
    </row>
    <row r="23" spans="1:9" ht="20.149999999999999" customHeight="1">
      <c r="A23" s="23">
        <v>18</v>
      </c>
      <c r="B23" s="14" t="s">
        <v>1181</v>
      </c>
      <c r="C23" s="48">
        <f>+data!M668</f>
        <v>0</v>
      </c>
      <c r="D23" s="48">
        <f>+data!M669</f>
        <v>0</v>
      </c>
      <c r="E23" s="48">
        <f>+data!M670</f>
        <v>1153889</v>
      </c>
      <c r="F23" s="48">
        <f>+data!M671</f>
        <v>0</v>
      </c>
      <c r="G23" s="48">
        <f>+data!M672</f>
        <v>0</v>
      </c>
      <c r="H23" s="48">
        <f>+data!M673</f>
        <v>0</v>
      </c>
      <c r="I23" s="48">
        <f>+data!M674</f>
        <v>245472</v>
      </c>
    </row>
    <row r="24" spans="1:9" ht="20.149999999999999" customHeight="1">
      <c r="A24" s="23">
        <v>19</v>
      </c>
      <c r="B24" s="48" t="s">
        <v>1182</v>
      </c>
      <c r="C24" s="14">
        <f>data!C73</f>
        <v>0</v>
      </c>
      <c r="D24" s="14">
        <f>data!D73</f>
        <v>0</v>
      </c>
      <c r="E24" s="14">
        <f>data!E73</f>
        <v>1269295.3</v>
      </c>
      <c r="F24" s="14">
        <f>data!F73</f>
        <v>0</v>
      </c>
      <c r="G24" s="14">
        <f>data!G73</f>
        <v>0</v>
      </c>
      <c r="H24" s="14">
        <f>data!H73</f>
        <v>0</v>
      </c>
      <c r="I24" s="14">
        <f>data!I73</f>
        <v>247642</v>
      </c>
    </row>
    <row r="25" spans="1:9" ht="20.149999999999999" customHeight="1">
      <c r="A25" s="23">
        <v>20</v>
      </c>
      <c r="B25" s="48" t="s">
        <v>1183</v>
      </c>
      <c r="C25" s="14">
        <f>data!C74</f>
        <v>0</v>
      </c>
      <c r="D25" s="14">
        <f>data!D74</f>
        <v>0</v>
      </c>
      <c r="E25" s="14">
        <f>data!E74</f>
        <v>1922075.4</v>
      </c>
      <c r="F25" s="14">
        <f>data!F74</f>
        <v>0</v>
      </c>
      <c r="G25" s="14">
        <f>data!G74</f>
        <v>0</v>
      </c>
      <c r="H25" s="14">
        <f>data!H74</f>
        <v>0</v>
      </c>
      <c r="I25" s="14">
        <f>data!I74</f>
        <v>0</v>
      </c>
    </row>
    <row r="26" spans="1:9" ht="18" customHeight="1">
      <c r="A26" s="23">
        <v>21</v>
      </c>
      <c r="B26" s="48" t="s">
        <v>1184</v>
      </c>
      <c r="C26" s="14">
        <f>data!C75</f>
        <v>0</v>
      </c>
      <c r="D26" s="14">
        <f>data!D75</f>
        <v>0</v>
      </c>
      <c r="E26" s="14">
        <f>data!E75</f>
        <v>3191370.7</v>
      </c>
      <c r="F26" s="14">
        <f>data!F75</f>
        <v>0</v>
      </c>
      <c r="G26" s="14">
        <f>data!G75</f>
        <v>0</v>
      </c>
      <c r="H26" s="14">
        <f>data!H75</f>
        <v>0</v>
      </c>
      <c r="I26" s="14">
        <f>data!I75</f>
        <v>247642</v>
      </c>
    </row>
    <row r="27" spans="1:9" ht="20.149999999999999" customHeight="1">
      <c r="A27" s="23" t="s">
        <v>1185</v>
      </c>
      <c r="B27" s="60"/>
      <c r="C27" s="208"/>
      <c r="D27" s="208"/>
      <c r="E27" s="208"/>
      <c r="F27" s="208"/>
      <c r="G27" s="208"/>
      <c r="H27" s="208"/>
      <c r="I27" s="208"/>
    </row>
    <row r="28" spans="1:9" ht="20.149999999999999" customHeight="1">
      <c r="A28" s="23">
        <v>22</v>
      </c>
      <c r="B28" s="14" t="s">
        <v>1186</v>
      </c>
      <c r="C28" s="14">
        <f>data!C76</f>
        <v>0</v>
      </c>
      <c r="D28" s="14">
        <f>data!D76</f>
        <v>0</v>
      </c>
      <c r="E28" s="14">
        <f>data!E76</f>
        <v>2604</v>
      </c>
      <c r="F28" s="14">
        <f>data!F76</f>
        <v>0</v>
      </c>
      <c r="G28" s="14">
        <f>data!G76</f>
        <v>0</v>
      </c>
      <c r="H28" s="14">
        <f>data!H76</f>
        <v>0</v>
      </c>
      <c r="I28" s="14">
        <f>data!I76</f>
        <v>1170</v>
      </c>
    </row>
    <row r="29" spans="1:9" ht="20.149999999999999" customHeight="1">
      <c r="A29" s="23">
        <v>23</v>
      </c>
      <c r="B29" s="14" t="s">
        <v>1187</v>
      </c>
      <c r="C29" s="14">
        <f>data!C77</f>
        <v>0</v>
      </c>
      <c r="D29" s="14">
        <f>data!D77</f>
        <v>0</v>
      </c>
      <c r="E29" s="14">
        <f>data!E77</f>
        <v>1498</v>
      </c>
      <c r="F29" s="14">
        <f>data!F77</f>
        <v>0</v>
      </c>
      <c r="G29" s="14">
        <f>data!G77</f>
        <v>0</v>
      </c>
      <c r="H29" s="14">
        <f>data!H77</f>
        <v>0</v>
      </c>
      <c r="I29" s="14">
        <f>data!I77</f>
        <v>257</v>
      </c>
    </row>
    <row r="30" spans="1:9" ht="20.149999999999999" customHeight="1">
      <c r="A30" s="23">
        <v>24</v>
      </c>
      <c r="B30" s="14" t="s">
        <v>1188</v>
      </c>
      <c r="C30" s="14">
        <f>data!C78</f>
        <v>0</v>
      </c>
      <c r="D30" s="14">
        <f>data!D78</f>
        <v>0</v>
      </c>
      <c r="E30" s="14">
        <f>data!E78</f>
        <v>2604</v>
      </c>
      <c r="F30" s="14">
        <f>data!F78</f>
        <v>0</v>
      </c>
      <c r="G30" s="14">
        <f>data!G78</f>
        <v>0</v>
      </c>
      <c r="H30" s="14">
        <f>data!H78</f>
        <v>0</v>
      </c>
      <c r="I30" s="14">
        <f>data!I78</f>
        <v>1170</v>
      </c>
    </row>
    <row r="31" spans="1:9" ht="20.149999999999999" customHeight="1">
      <c r="A31" s="23">
        <v>25</v>
      </c>
      <c r="B31" s="14" t="s">
        <v>1189</v>
      </c>
      <c r="C31" s="14">
        <f>data!C79</f>
        <v>0</v>
      </c>
      <c r="D31" s="14">
        <f>data!D79</f>
        <v>0</v>
      </c>
      <c r="E31" s="14">
        <f>data!E79</f>
        <v>32389.510199999997</v>
      </c>
      <c r="F31" s="14">
        <f>data!F79</f>
        <v>0</v>
      </c>
      <c r="G31" s="14">
        <f>data!G79</f>
        <v>0</v>
      </c>
      <c r="H31" s="14">
        <f>data!H79</f>
        <v>0</v>
      </c>
      <c r="I31" s="14">
        <f>data!I79</f>
        <v>0</v>
      </c>
    </row>
    <row r="32" spans="1:9" ht="20.149999999999999" customHeight="1">
      <c r="A32" s="23">
        <v>26</v>
      </c>
      <c r="B32" s="14" t="s">
        <v>252</v>
      </c>
      <c r="C32" s="84">
        <f>data!C80</f>
        <v>0</v>
      </c>
      <c r="D32" s="84">
        <f>data!D80</f>
        <v>0</v>
      </c>
      <c r="E32" s="84">
        <f>data!E80</f>
        <v>6.32</v>
      </c>
      <c r="F32" s="84">
        <f>data!F80</f>
        <v>0</v>
      </c>
      <c r="G32" s="84">
        <f>data!G80</f>
        <v>0</v>
      </c>
      <c r="H32" s="84">
        <f>data!H80</f>
        <v>0</v>
      </c>
      <c r="I32" s="84">
        <f>data!I80</f>
        <v>1.03</v>
      </c>
    </row>
    <row r="33" spans="1:9" ht="20.149999999999999" customHeight="1">
      <c r="A33" s="4" t="s">
        <v>1173</v>
      </c>
      <c r="B33" s="5"/>
      <c r="C33" s="5"/>
      <c r="D33" s="6"/>
      <c r="E33" s="5"/>
      <c r="F33" s="5"/>
      <c r="G33" s="5"/>
      <c r="H33" s="5"/>
      <c r="I33" s="4"/>
    </row>
    <row r="34" spans="1:9" ht="20.149999999999999" customHeight="1">
      <c r="A34" s="45"/>
      <c r="B34" s="77"/>
      <c r="C34" s="77"/>
      <c r="D34" s="77"/>
      <c r="E34" s="77"/>
      <c r="F34" s="77"/>
      <c r="G34" s="77"/>
      <c r="H34" s="77"/>
      <c r="I34" s="167" t="s">
        <v>1190</v>
      </c>
    </row>
    <row r="35" spans="1:9" ht="20.149999999999999" customHeight="1">
      <c r="A35" s="45"/>
      <c r="B35" s="77"/>
      <c r="C35" s="77"/>
      <c r="D35" s="77"/>
      <c r="E35" s="77"/>
      <c r="F35" s="77"/>
      <c r="G35" s="77"/>
      <c r="H35" s="77"/>
      <c r="I35" s="45"/>
    </row>
    <row r="36" spans="1:9" ht="20.149999999999999" customHeight="1">
      <c r="A36" s="79" t="str">
        <f>"HOSPITAL NAME: "&amp;data!C84</f>
        <v>HOSPITAL NAME: Lake Chelan Community Hospital</v>
      </c>
      <c r="B36" s="77"/>
      <c r="C36" s="77"/>
      <c r="D36" s="77"/>
      <c r="E36" s="77"/>
      <c r="F36" s="77"/>
      <c r="G36" s="80"/>
      <c r="H36" s="79" t="str">
        <f>"FYE: "&amp;data!C82</f>
        <v>FYE: 12/31/2020</v>
      </c>
    </row>
    <row r="37" spans="1:9" ht="20.149999999999999" customHeight="1">
      <c r="A37" s="23">
        <v>1</v>
      </c>
      <c r="B37" s="14" t="s">
        <v>209</v>
      </c>
      <c r="C37" s="15" t="s">
        <v>17</v>
      </c>
      <c r="D37" s="15" t="s">
        <v>18</v>
      </c>
      <c r="E37" s="15" t="s">
        <v>19</v>
      </c>
      <c r="F37" s="15" t="s">
        <v>20</v>
      </c>
      <c r="G37" s="15" t="s">
        <v>21</v>
      </c>
      <c r="H37" s="15" t="s">
        <v>22</v>
      </c>
      <c r="I37" s="15" t="s">
        <v>23</v>
      </c>
    </row>
    <row r="38" spans="1:9" ht="20.149999999999999" customHeight="1">
      <c r="A38" s="81">
        <v>2</v>
      </c>
      <c r="B38" s="17" t="s">
        <v>1175</v>
      </c>
      <c r="C38" s="25"/>
      <c r="D38" s="18" t="s">
        <v>100</v>
      </c>
      <c r="E38" s="18" t="s">
        <v>101</v>
      </c>
      <c r="F38" s="18" t="s">
        <v>1191</v>
      </c>
      <c r="G38" s="18" t="s">
        <v>103</v>
      </c>
      <c r="H38" s="18" t="s">
        <v>1192</v>
      </c>
      <c r="I38" s="18" t="s">
        <v>105</v>
      </c>
    </row>
    <row r="39" spans="1:9" ht="20.149999999999999" customHeight="1">
      <c r="A39" s="82"/>
      <c r="B39" s="83"/>
      <c r="C39" s="18" t="s">
        <v>99</v>
      </c>
      <c r="D39" s="18" t="s">
        <v>157</v>
      </c>
      <c r="E39" s="88" t="s">
        <v>167</v>
      </c>
      <c r="F39" s="18" t="s">
        <v>168</v>
      </c>
      <c r="G39" s="18" t="s">
        <v>169</v>
      </c>
      <c r="H39" s="18" t="s">
        <v>170</v>
      </c>
      <c r="I39" s="18" t="s">
        <v>169</v>
      </c>
    </row>
    <row r="40" spans="1:9" ht="20.149999999999999" customHeight="1">
      <c r="A40" s="23">
        <v>3</v>
      </c>
      <c r="B40" s="14" t="s">
        <v>1179</v>
      </c>
      <c r="C40" s="15" t="s">
        <v>216</v>
      </c>
      <c r="D40" s="15" t="s">
        <v>215</v>
      </c>
      <c r="E40" s="15" t="s">
        <v>215</v>
      </c>
      <c r="F40" s="15" t="s">
        <v>215</v>
      </c>
      <c r="G40" s="15" t="s">
        <v>215</v>
      </c>
      <c r="H40" s="15" t="s">
        <v>217</v>
      </c>
      <c r="I40" s="89" t="s">
        <v>218</v>
      </c>
    </row>
    <row r="41" spans="1:9" ht="20.149999999999999" customHeight="1">
      <c r="A41" s="23">
        <v>4</v>
      </c>
      <c r="B41" s="14" t="s">
        <v>233</v>
      </c>
      <c r="C41" s="14">
        <f>data!J59</f>
        <v>145</v>
      </c>
      <c r="D41" s="14">
        <f>data!K59</f>
        <v>0</v>
      </c>
      <c r="E41" s="14">
        <f>data!L59</f>
        <v>1979</v>
      </c>
      <c r="F41" s="14">
        <f>data!M59</f>
        <v>0</v>
      </c>
      <c r="G41" s="14">
        <f>data!N59</f>
        <v>0</v>
      </c>
      <c r="H41" s="14">
        <f>data!O59</f>
        <v>0</v>
      </c>
      <c r="I41" s="14">
        <f>data!P59</f>
        <v>0</v>
      </c>
    </row>
    <row r="42" spans="1:9" ht="20.149999999999999" customHeight="1">
      <c r="A42" s="23">
        <v>5</v>
      </c>
      <c r="B42" s="14" t="s">
        <v>234</v>
      </c>
      <c r="C42" s="26">
        <f>data!J60</f>
        <v>0.01</v>
      </c>
      <c r="D42" s="26">
        <f>data!K60</f>
        <v>0</v>
      </c>
      <c r="E42" s="26">
        <f>data!L60</f>
        <v>21.41</v>
      </c>
      <c r="F42" s="26">
        <f>data!M60</f>
        <v>0</v>
      </c>
      <c r="G42" s="26">
        <f>data!N60</f>
        <v>0</v>
      </c>
      <c r="H42" s="26">
        <f>data!O60</f>
        <v>4.4116394230769238</v>
      </c>
      <c r="I42" s="26">
        <f>data!P60</f>
        <v>5.7878413461538454</v>
      </c>
    </row>
    <row r="43" spans="1:9" ht="20.149999999999999" customHeight="1">
      <c r="A43" s="23">
        <v>6</v>
      </c>
      <c r="B43" s="14" t="s">
        <v>235</v>
      </c>
      <c r="C43" s="14">
        <f>data!J61</f>
        <v>0</v>
      </c>
      <c r="D43" s="14">
        <f>data!K61</f>
        <v>0</v>
      </c>
      <c r="E43" s="14">
        <f>data!L61</f>
        <v>1440019</v>
      </c>
      <c r="F43" s="14">
        <f>data!M61</f>
        <v>0</v>
      </c>
      <c r="G43" s="14">
        <f>data!N61</f>
        <v>0</v>
      </c>
      <c r="H43" s="14">
        <f>data!O61</f>
        <v>436116</v>
      </c>
      <c r="I43" s="14">
        <f>data!P61</f>
        <v>424022</v>
      </c>
    </row>
    <row r="44" spans="1:9" ht="20.149999999999999" customHeight="1">
      <c r="A44" s="23">
        <v>7</v>
      </c>
      <c r="B44" s="14" t="s">
        <v>3</v>
      </c>
      <c r="C44" s="14">
        <f>data!J62</f>
        <v>0</v>
      </c>
      <c r="D44" s="14">
        <f>data!K62</f>
        <v>0</v>
      </c>
      <c r="E44" s="14">
        <f>data!L62</f>
        <v>506715</v>
      </c>
      <c r="F44" s="14">
        <f>data!M62</f>
        <v>0</v>
      </c>
      <c r="G44" s="14">
        <f>data!N62</f>
        <v>0</v>
      </c>
      <c r="H44" s="14">
        <f>data!O62</f>
        <v>153461</v>
      </c>
      <c r="I44" s="14">
        <f>data!P62</f>
        <v>149205</v>
      </c>
    </row>
    <row r="45" spans="1:9" ht="20.149999999999999" customHeight="1">
      <c r="A45" s="23">
        <v>8</v>
      </c>
      <c r="B45" s="14" t="s">
        <v>236</v>
      </c>
      <c r="C45" s="14">
        <f>data!J63</f>
        <v>0</v>
      </c>
      <c r="D45" s="14">
        <f>data!K63</f>
        <v>0</v>
      </c>
      <c r="E45" s="14">
        <f>data!L63</f>
        <v>0</v>
      </c>
      <c r="F45" s="14">
        <f>data!M63</f>
        <v>0</v>
      </c>
      <c r="G45" s="14">
        <f>data!N63</f>
        <v>0</v>
      </c>
      <c r="H45" s="14">
        <f>data!O63</f>
        <v>0</v>
      </c>
      <c r="I45" s="14">
        <f>data!P63</f>
        <v>0</v>
      </c>
    </row>
    <row r="46" spans="1:9" ht="20.149999999999999" customHeight="1">
      <c r="A46" s="23">
        <v>9</v>
      </c>
      <c r="B46" s="14" t="s">
        <v>237</v>
      </c>
      <c r="C46" s="14" t="e">
        <f>data!#REF!</f>
        <v>#REF!</v>
      </c>
      <c r="D46" s="14">
        <f>data!K64</f>
        <v>0</v>
      </c>
      <c r="E46" s="14">
        <f>data!L64</f>
        <v>53406</v>
      </c>
      <c r="F46" s="14">
        <f>data!M64</f>
        <v>0</v>
      </c>
      <c r="G46" s="14">
        <f>data!J64</f>
        <v>0</v>
      </c>
      <c r="H46" s="14">
        <f>data!O64</f>
        <v>12145</v>
      </c>
      <c r="I46" s="14">
        <f>data!P64</f>
        <v>58656</v>
      </c>
    </row>
    <row r="47" spans="1:9" ht="20.149999999999999" customHeight="1">
      <c r="A47" s="23">
        <v>10</v>
      </c>
      <c r="B47" s="14" t="s">
        <v>444</v>
      </c>
      <c r="C47" s="14">
        <f>data!J65</f>
        <v>0</v>
      </c>
      <c r="D47" s="14">
        <f>data!K65</f>
        <v>0</v>
      </c>
      <c r="E47" s="14">
        <f>data!L65</f>
        <v>4436</v>
      </c>
      <c r="F47" s="14">
        <f>data!M65</f>
        <v>0</v>
      </c>
      <c r="G47" s="14">
        <f>data!N65</f>
        <v>0</v>
      </c>
      <c r="H47" s="14">
        <f>data!O65</f>
        <v>93</v>
      </c>
      <c r="I47" s="14">
        <f>data!P65</f>
        <v>3226</v>
      </c>
    </row>
    <row r="48" spans="1:9" ht="20.149999999999999" customHeight="1">
      <c r="A48" s="23">
        <v>11</v>
      </c>
      <c r="B48" s="14" t="s">
        <v>445</v>
      </c>
      <c r="C48" s="14">
        <f>data!J66</f>
        <v>0</v>
      </c>
      <c r="D48" s="14">
        <f>data!K66</f>
        <v>0</v>
      </c>
      <c r="E48" s="14">
        <f>data!L66</f>
        <v>29432</v>
      </c>
      <c r="F48" s="14">
        <f>data!M66</f>
        <v>0</v>
      </c>
      <c r="G48" s="14">
        <f>data!N66</f>
        <v>0</v>
      </c>
      <c r="H48" s="14">
        <f>data!O66</f>
        <v>30588</v>
      </c>
      <c r="I48" s="14">
        <f>data!P66</f>
        <v>3890</v>
      </c>
    </row>
    <row r="49" spans="1:9" ht="20.149999999999999" customHeight="1">
      <c r="A49" s="23">
        <v>12</v>
      </c>
      <c r="B49" s="14" t="s">
        <v>6</v>
      </c>
      <c r="C49" s="14">
        <f>data!J67</f>
        <v>1064</v>
      </c>
      <c r="D49" s="14">
        <f>data!K67</f>
        <v>0</v>
      </c>
      <c r="E49" s="14">
        <f>data!L67</f>
        <v>0</v>
      </c>
      <c r="F49" s="14">
        <f>data!M67</f>
        <v>0</v>
      </c>
      <c r="G49" s="14">
        <f>data!N67</f>
        <v>0</v>
      </c>
      <c r="H49" s="14">
        <f>data!O67</f>
        <v>4528</v>
      </c>
      <c r="I49" s="14">
        <f>data!P67</f>
        <v>141838</v>
      </c>
    </row>
    <row r="50" spans="1:9" ht="20.149999999999999" customHeight="1">
      <c r="A50" s="23">
        <v>13</v>
      </c>
      <c r="B50" s="14" t="s">
        <v>474</v>
      </c>
      <c r="C50" s="14">
        <f>data!J68</f>
        <v>0</v>
      </c>
      <c r="D50" s="14">
        <f>data!K68</f>
        <v>0</v>
      </c>
      <c r="E50" s="14">
        <f>data!L68</f>
        <v>37162</v>
      </c>
      <c r="F50" s="14">
        <f>data!M68</f>
        <v>0</v>
      </c>
      <c r="G50" s="14">
        <f>data!N68</f>
        <v>0</v>
      </c>
      <c r="H50" s="14">
        <f>data!O68</f>
        <v>4359</v>
      </c>
      <c r="I50" s="14">
        <f>data!P68</f>
        <v>22568</v>
      </c>
    </row>
    <row r="51" spans="1:9" ht="20.149999999999999" customHeight="1">
      <c r="A51" s="23">
        <v>14</v>
      </c>
      <c r="B51" s="14" t="s">
        <v>241</v>
      </c>
      <c r="C51" s="14">
        <f>data!J69</f>
        <v>0</v>
      </c>
      <c r="D51" s="14">
        <f>data!K69</f>
        <v>0</v>
      </c>
      <c r="E51" s="14">
        <f>data!L69</f>
        <v>59472</v>
      </c>
      <c r="F51" s="14">
        <f>data!M69</f>
        <v>0</v>
      </c>
      <c r="G51" s="14">
        <f>data!N69</f>
        <v>0</v>
      </c>
      <c r="H51" s="14">
        <f>data!O69</f>
        <v>36739</v>
      </c>
      <c r="I51" s="14">
        <f>data!P69</f>
        <v>64727</v>
      </c>
    </row>
    <row r="52" spans="1:9" ht="20.149999999999999" customHeight="1">
      <c r="A52" s="23">
        <v>15</v>
      </c>
      <c r="B52" s="14" t="s">
        <v>242</v>
      </c>
      <c r="C52" s="14">
        <f>-data!J70</f>
        <v>0</v>
      </c>
      <c r="D52" s="14">
        <f>-data!K70</f>
        <v>0</v>
      </c>
      <c r="E52" s="14">
        <f>-data!L70</f>
        <v>0</v>
      </c>
      <c r="F52" s="14">
        <f>-data!M70</f>
        <v>0</v>
      </c>
      <c r="G52" s="14">
        <f>-data!N70</f>
        <v>0</v>
      </c>
      <c r="H52" s="14">
        <f>-data!O70</f>
        <v>0</v>
      </c>
      <c r="I52" s="14">
        <f>-data!P70</f>
        <v>0</v>
      </c>
    </row>
    <row r="53" spans="1:9" ht="20.149999999999999" customHeight="1">
      <c r="A53" s="23">
        <v>16</v>
      </c>
      <c r="B53" s="48" t="s">
        <v>1180</v>
      </c>
      <c r="C53" s="14">
        <f>data!J71</f>
        <v>1064</v>
      </c>
      <c r="D53" s="14">
        <f>data!K71</f>
        <v>0</v>
      </c>
      <c r="E53" s="14">
        <f>data!L71</f>
        <v>2130642</v>
      </c>
      <c r="F53" s="14">
        <f>data!M71</f>
        <v>0</v>
      </c>
      <c r="G53" s="14">
        <f>data!N71</f>
        <v>0</v>
      </c>
      <c r="H53" s="14">
        <f>data!O71</f>
        <v>678029</v>
      </c>
      <c r="I53" s="14">
        <f>data!P71</f>
        <v>868132</v>
      </c>
    </row>
    <row r="54" spans="1:9" ht="20.149999999999999" customHeight="1">
      <c r="A54" s="23">
        <v>17</v>
      </c>
      <c r="B54" s="14" t="s">
        <v>244</v>
      </c>
      <c r="C54" s="208"/>
      <c r="D54" s="208"/>
      <c r="E54" s="208"/>
      <c r="F54" s="208"/>
      <c r="G54" s="208"/>
      <c r="H54" s="208"/>
      <c r="I54" s="208"/>
    </row>
    <row r="55" spans="1:9" ht="20.149999999999999" customHeight="1">
      <c r="A55" s="23">
        <v>18</v>
      </c>
      <c r="B55" s="14" t="s">
        <v>1181</v>
      </c>
      <c r="C55" s="48" t="e">
        <f>+data!M675</f>
        <v>#REF!</v>
      </c>
      <c r="D55" s="48">
        <f>+data!M676</f>
        <v>0</v>
      </c>
      <c r="E55" s="48">
        <f>+data!M677</f>
        <v>1496361</v>
      </c>
      <c r="F55" s="48">
        <f>+data!M678</f>
        <v>0</v>
      </c>
      <c r="G55" s="48">
        <f>+data!M679</f>
        <v>0</v>
      </c>
      <c r="H55" s="48">
        <f>+data!M680</f>
        <v>273130</v>
      </c>
      <c r="I55" s="48">
        <f>+data!M681</f>
        <v>722303</v>
      </c>
    </row>
    <row r="56" spans="1:9" ht="20.149999999999999" customHeight="1">
      <c r="A56" s="23">
        <v>19</v>
      </c>
      <c r="B56" s="48" t="s">
        <v>1182</v>
      </c>
      <c r="C56" s="14">
        <f>data!J73</f>
        <v>227200</v>
      </c>
      <c r="D56" s="14">
        <f>data!K73</f>
        <v>0</v>
      </c>
      <c r="E56" s="14">
        <f>data!L73</f>
        <v>3611139</v>
      </c>
      <c r="F56" s="14">
        <f>data!M73</f>
        <v>0</v>
      </c>
      <c r="G56" s="14">
        <f>data!N73</f>
        <v>0</v>
      </c>
      <c r="H56" s="14">
        <f>data!O73</f>
        <v>576198.6</v>
      </c>
      <c r="I56" s="14">
        <f>data!P73</f>
        <v>552477.64</v>
      </c>
    </row>
    <row r="57" spans="1:9" ht="20.149999999999999" customHeight="1">
      <c r="A57" s="23">
        <v>20</v>
      </c>
      <c r="B57" s="48" t="s">
        <v>1183</v>
      </c>
      <c r="C57" s="14">
        <f>data!J74</f>
        <v>0</v>
      </c>
      <c r="D57" s="14">
        <f>data!K74</f>
        <v>0</v>
      </c>
      <c r="E57" s="14">
        <f>data!L74</f>
        <v>0</v>
      </c>
      <c r="F57" s="14">
        <f>data!M74</f>
        <v>0</v>
      </c>
      <c r="G57" s="14">
        <f>data!N74</f>
        <v>0</v>
      </c>
      <c r="H57" s="14">
        <f>data!O74</f>
        <v>121990.15</v>
      </c>
      <c r="I57" s="14">
        <f>data!P74</f>
        <v>2702500.38</v>
      </c>
    </row>
    <row r="58" spans="1:9" ht="20.149999999999999" customHeight="1">
      <c r="A58" s="23">
        <v>21</v>
      </c>
      <c r="B58" s="48" t="s">
        <v>1184</v>
      </c>
      <c r="C58" s="14">
        <f>data!J75</f>
        <v>227200</v>
      </c>
      <c r="D58" s="14">
        <f>data!K75</f>
        <v>0</v>
      </c>
      <c r="E58" s="14">
        <f>data!L75</f>
        <v>3611139</v>
      </c>
      <c r="F58" s="14">
        <f>data!M75</f>
        <v>0</v>
      </c>
      <c r="G58" s="14">
        <f>data!N75</f>
        <v>0</v>
      </c>
      <c r="H58" s="14">
        <f>data!O75</f>
        <v>698188.75</v>
      </c>
      <c r="I58" s="14">
        <f>data!P75</f>
        <v>3254978.02</v>
      </c>
    </row>
    <row r="59" spans="1:9" ht="20.149999999999999" customHeight="1">
      <c r="A59" s="23" t="s">
        <v>1185</v>
      </c>
      <c r="B59" s="60"/>
      <c r="C59" s="208"/>
      <c r="D59" s="208"/>
      <c r="E59" s="208"/>
      <c r="F59" s="208"/>
      <c r="G59" s="208"/>
      <c r="H59" s="208"/>
      <c r="I59" s="208"/>
    </row>
    <row r="60" spans="1:9" ht="20.149999999999999" customHeight="1">
      <c r="A60" s="23">
        <v>22</v>
      </c>
      <c r="B60" s="14" t="s">
        <v>1186</v>
      </c>
      <c r="C60" s="14">
        <f>data!J76</f>
        <v>0</v>
      </c>
      <c r="D60" s="14">
        <f>data!K76</f>
        <v>0</v>
      </c>
      <c r="E60" s="14">
        <f>data!L76</f>
        <v>0</v>
      </c>
      <c r="F60" s="14">
        <f>data!M76</f>
        <v>0</v>
      </c>
      <c r="G60" s="14">
        <f>data!N76</f>
        <v>0</v>
      </c>
      <c r="H60" s="14">
        <f>data!O76</f>
        <v>220</v>
      </c>
      <c r="I60" s="14">
        <f>data!P76</f>
        <v>1371</v>
      </c>
    </row>
    <row r="61" spans="1:9" ht="20.149999999999999" customHeight="1">
      <c r="A61" s="23">
        <v>23</v>
      </c>
      <c r="B61" s="14" t="s">
        <v>1187</v>
      </c>
      <c r="C61" s="14">
        <f>data!J77</f>
        <v>0</v>
      </c>
      <c r="D61" s="14">
        <f>data!K77</f>
        <v>0</v>
      </c>
      <c r="E61" s="14">
        <f>data!L77</f>
        <v>5351</v>
      </c>
      <c r="F61" s="14">
        <f>data!M77</f>
        <v>0</v>
      </c>
      <c r="G61" s="14">
        <f>data!N77</f>
        <v>0</v>
      </c>
      <c r="H61" s="14">
        <f>data!O77</f>
        <v>0</v>
      </c>
      <c r="I61" s="14">
        <f>data!P77</f>
        <v>0</v>
      </c>
    </row>
    <row r="62" spans="1:9" ht="20.149999999999999" customHeight="1">
      <c r="A62" s="23">
        <v>24</v>
      </c>
      <c r="B62" s="14" t="s">
        <v>1188</v>
      </c>
      <c r="C62" s="14">
        <f>data!J78</f>
        <v>0</v>
      </c>
      <c r="D62" s="14">
        <f>data!K78</f>
        <v>0</v>
      </c>
      <c r="E62" s="14">
        <f>data!L78</f>
        <v>0</v>
      </c>
      <c r="F62" s="14">
        <f>data!M78</f>
        <v>0</v>
      </c>
      <c r="G62" s="14">
        <f>data!N78</f>
        <v>0</v>
      </c>
      <c r="H62" s="14">
        <f>data!O78</f>
        <v>220</v>
      </c>
      <c r="I62" s="14">
        <f>data!P78</f>
        <v>1371</v>
      </c>
    </row>
    <row r="63" spans="1:9" ht="20.149999999999999" customHeight="1">
      <c r="A63" s="23">
        <v>25</v>
      </c>
      <c r="B63" s="14" t="s">
        <v>1189</v>
      </c>
      <c r="C63" s="14">
        <f>data!J79</f>
        <v>264.59999999999997</v>
      </c>
      <c r="D63" s="14">
        <f>data!K79</f>
        <v>0</v>
      </c>
      <c r="E63" s="14">
        <f>data!L79</f>
        <v>0</v>
      </c>
      <c r="F63" s="14">
        <f>data!M79</f>
        <v>0</v>
      </c>
      <c r="G63" s="14">
        <f>data!N79</f>
        <v>0</v>
      </c>
      <c r="H63" s="14">
        <f>data!O79</f>
        <v>1944.78</v>
      </c>
      <c r="I63" s="14">
        <f>data!P79</f>
        <v>6345.2750000000015</v>
      </c>
    </row>
    <row r="64" spans="1:9" ht="20.149999999999999" customHeight="1">
      <c r="A64" s="23">
        <v>26</v>
      </c>
      <c r="B64" s="14" t="s">
        <v>252</v>
      </c>
      <c r="C64" s="26">
        <f>data!J80</f>
        <v>0.01</v>
      </c>
      <c r="D64" s="26">
        <f>data!K80</f>
        <v>0</v>
      </c>
      <c r="E64" s="26">
        <f>data!L80</f>
        <v>21.41</v>
      </c>
      <c r="F64" s="26">
        <f>data!M80</f>
        <v>0</v>
      </c>
      <c r="G64" s="26">
        <f>data!N80</f>
        <v>0</v>
      </c>
      <c r="H64" s="26">
        <f>data!O80</f>
        <v>4.41</v>
      </c>
      <c r="I64" s="26">
        <f>data!P80</f>
        <v>5.79</v>
      </c>
    </row>
    <row r="65" spans="1:9" ht="20.149999999999999" customHeight="1">
      <c r="A65" s="4" t="s">
        <v>1173</v>
      </c>
      <c r="B65" s="5"/>
      <c r="C65" s="5"/>
      <c r="D65" s="6"/>
      <c r="E65" s="5"/>
      <c r="F65" s="5"/>
      <c r="G65" s="5"/>
      <c r="H65" s="5"/>
      <c r="I65" s="4"/>
    </row>
    <row r="66" spans="1:9" ht="20.149999999999999" customHeight="1">
      <c r="A66" s="77"/>
      <c r="B66" s="77"/>
      <c r="C66" s="77"/>
      <c r="D66" s="45"/>
      <c r="E66" s="77"/>
      <c r="F66" s="77"/>
      <c r="G66" s="77"/>
      <c r="H66" s="77"/>
      <c r="I66" s="167" t="s">
        <v>1193</v>
      </c>
    </row>
    <row r="67" spans="1:9" ht="20.149999999999999" customHeight="1">
      <c r="A67" s="45"/>
      <c r="B67" s="77"/>
      <c r="C67" s="77"/>
      <c r="D67" s="77"/>
      <c r="E67" s="77"/>
      <c r="F67" s="77"/>
      <c r="G67" s="77"/>
      <c r="H67" s="77"/>
    </row>
    <row r="68" spans="1:9" ht="20.149999999999999" customHeight="1">
      <c r="A68" s="79" t="str">
        <f>"HOSPITAL NAME: "&amp;data!C84</f>
        <v>HOSPITAL NAME: Lake Chelan Community Hospital</v>
      </c>
      <c r="B68" s="77"/>
      <c r="C68" s="77"/>
      <c r="D68" s="77"/>
      <c r="E68" s="77"/>
      <c r="F68" s="77"/>
      <c r="G68" s="80"/>
      <c r="H68" s="79" t="str">
        <f>"FYE: "&amp;data!C82</f>
        <v>FYE: 12/31/2020</v>
      </c>
    </row>
    <row r="69" spans="1:9" ht="20.149999999999999" customHeight="1">
      <c r="A69" s="23">
        <v>1</v>
      </c>
      <c r="B69" s="14" t="s">
        <v>209</v>
      </c>
      <c r="C69" s="15" t="s">
        <v>24</v>
      </c>
      <c r="D69" s="15" t="s">
        <v>25</v>
      </c>
      <c r="E69" s="15" t="s">
        <v>26</v>
      </c>
      <c r="F69" s="15" t="s">
        <v>27</v>
      </c>
      <c r="G69" s="15" t="s">
        <v>28</v>
      </c>
      <c r="H69" s="15" t="s">
        <v>29</v>
      </c>
      <c r="I69" s="15" t="s">
        <v>30</v>
      </c>
    </row>
    <row r="70" spans="1:9" ht="20.149999999999999" customHeight="1">
      <c r="A70" s="81">
        <v>2</v>
      </c>
      <c r="B70" s="17" t="s">
        <v>1175</v>
      </c>
      <c r="C70" s="18" t="s">
        <v>106</v>
      </c>
      <c r="D70" s="25"/>
      <c r="E70" s="18" t="s">
        <v>108</v>
      </c>
      <c r="F70" s="18" t="s">
        <v>1194</v>
      </c>
      <c r="G70" s="25"/>
      <c r="H70" s="18" t="s">
        <v>110</v>
      </c>
      <c r="I70" s="18" t="s">
        <v>111</v>
      </c>
    </row>
    <row r="71" spans="1:9" ht="20.149999999999999" customHeight="1">
      <c r="A71" s="82"/>
      <c r="B71" s="83"/>
      <c r="C71" s="18" t="s">
        <v>171</v>
      </c>
      <c r="D71" s="18" t="s">
        <v>1195</v>
      </c>
      <c r="E71" s="18" t="s">
        <v>169</v>
      </c>
      <c r="F71" s="18" t="s">
        <v>172</v>
      </c>
      <c r="G71" s="18" t="s">
        <v>109</v>
      </c>
      <c r="H71" s="18" t="s">
        <v>173</v>
      </c>
      <c r="I71" s="18" t="s">
        <v>174</v>
      </c>
    </row>
    <row r="72" spans="1:9" ht="20.149999999999999" customHeight="1">
      <c r="A72" s="23">
        <v>3</v>
      </c>
      <c r="B72" s="14" t="s">
        <v>1179</v>
      </c>
      <c r="C72" s="15" t="s">
        <v>1196</v>
      </c>
      <c r="D72" s="89" t="s">
        <v>1197</v>
      </c>
      <c r="E72" s="209"/>
      <c r="F72" s="209"/>
      <c r="G72" s="89" t="s">
        <v>1198</v>
      </c>
      <c r="H72" s="89" t="s">
        <v>1198</v>
      </c>
      <c r="I72" s="15" t="s">
        <v>223</v>
      </c>
    </row>
    <row r="73" spans="1:9" ht="20.149999999999999" customHeight="1">
      <c r="A73" s="23">
        <v>4</v>
      </c>
      <c r="B73" s="14" t="s">
        <v>233</v>
      </c>
      <c r="C73" s="14">
        <f>data!Q59</f>
        <v>0</v>
      </c>
      <c r="D73" s="48">
        <f>data!R59</f>
        <v>0</v>
      </c>
      <c r="E73" s="209"/>
      <c r="F73" s="209"/>
      <c r="G73" s="14">
        <f>data!U59</f>
        <v>0</v>
      </c>
      <c r="H73" s="14">
        <f>data!V59</f>
        <v>0</v>
      </c>
      <c r="I73" s="14">
        <f>data!W59</f>
        <v>0</v>
      </c>
    </row>
    <row r="74" spans="1:9" ht="20.149999999999999" customHeight="1">
      <c r="A74" s="23">
        <v>5</v>
      </c>
      <c r="B74" s="14" t="s">
        <v>234</v>
      </c>
      <c r="C74" s="26">
        <f>data!Q60</f>
        <v>1.8765673076923077</v>
      </c>
      <c r="D74" s="26">
        <f>data!R60</f>
        <v>1.0034855769230768</v>
      </c>
      <c r="E74" s="26">
        <f>data!S60</f>
        <v>0</v>
      </c>
      <c r="F74" s="26">
        <f>data!T60</f>
        <v>0</v>
      </c>
      <c r="G74" s="26">
        <f>data!U60</f>
        <v>8.4306778846153847</v>
      </c>
      <c r="H74" s="26">
        <f>data!V60</f>
        <v>0</v>
      </c>
      <c r="I74" s="26">
        <f>data!W60</f>
        <v>0</v>
      </c>
    </row>
    <row r="75" spans="1:9" ht="20.149999999999999" customHeight="1">
      <c r="A75" s="23">
        <v>6</v>
      </c>
      <c r="B75" s="14" t="s">
        <v>235</v>
      </c>
      <c r="C75" s="14">
        <f>data!Q61</f>
        <v>140510</v>
      </c>
      <c r="D75" s="14">
        <f>data!R61</f>
        <v>397379</v>
      </c>
      <c r="E75" s="14">
        <f>data!S61</f>
        <v>235314</v>
      </c>
      <c r="F75" s="14">
        <f>data!T61</f>
        <v>0</v>
      </c>
      <c r="G75" s="14">
        <f>data!U61</f>
        <v>521557</v>
      </c>
      <c r="H75" s="14">
        <f>data!V61</f>
        <v>0</v>
      </c>
      <c r="I75" s="14">
        <f>data!W61</f>
        <v>0</v>
      </c>
    </row>
    <row r="76" spans="1:9" ht="20.149999999999999" customHeight="1">
      <c r="A76" s="23">
        <v>7</v>
      </c>
      <c r="B76" s="14" t="s">
        <v>3</v>
      </c>
      <c r="C76" s="14">
        <f>data!Q62</f>
        <v>49443</v>
      </c>
      <c r="D76" s="14">
        <f>data!R62</f>
        <v>139830</v>
      </c>
      <c r="E76" s="14">
        <f>data!S62</f>
        <v>82803</v>
      </c>
      <c r="F76" s="14">
        <f>data!T62</f>
        <v>0</v>
      </c>
      <c r="G76" s="14">
        <f>data!U62</f>
        <v>183526</v>
      </c>
      <c r="H76" s="14">
        <f>data!V62</f>
        <v>0</v>
      </c>
      <c r="I76" s="14">
        <f>data!W62</f>
        <v>0</v>
      </c>
    </row>
    <row r="77" spans="1:9" ht="20.149999999999999" customHeight="1">
      <c r="A77" s="23">
        <v>8</v>
      </c>
      <c r="B77" s="14" t="s">
        <v>236</v>
      </c>
      <c r="C77" s="14">
        <f>data!Q63</f>
        <v>0</v>
      </c>
      <c r="D77" s="14">
        <f>data!R63</f>
        <v>0</v>
      </c>
      <c r="E77" s="14">
        <f>data!S63</f>
        <v>0</v>
      </c>
      <c r="F77" s="14">
        <f>data!T63</f>
        <v>0</v>
      </c>
      <c r="G77" s="14">
        <f>data!U63</f>
        <v>7200</v>
      </c>
      <c r="H77" s="14">
        <f>data!V63</f>
        <v>0</v>
      </c>
      <c r="I77" s="14">
        <f>data!W63</f>
        <v>0</v>
      </c>
    </row>
    <row r="78" spans="1:9" ht="20.149999999999999" customHeight="1">
      <c r="A78" s="23">
        <v>9</v>
      </c>
      <c r="B78" s="14" t="s">
        <v>237</v>
      </c>
      <c r="C78" s="14">
        <f>data!Q64</f>
        <v>7687</v>
      </c>
      <c r="D78" s="14">
        <f>data!R64</f>
        <v>4434</v>
      </c>
      <c r="E78" s="14">
        <f>data!S64</f>
        <v>517298</v>
      </c>
      <c r="F78" s="14">
        <f>data!T64</f>
        <v>0</v>
      </c>
      <c r="G78" s="14">
        <f>data!U64</f>
        <v>402890</v>
      </c>
      <c r="H78" s="14">
        <f>data!V64</f>
        <v>0</v>
      </c>
      <c r="I78" s="14">
        <f>data!W64</f>
        <v>0</v>
      </c>
    </row>
    <row r="79" spans="1:9" ht="20.149999999999999" customHeight="1">
      <c r="A79" s="23">
        <v>10</v>
      </c>
      <c r="B79" s="14" t="s">
        <v>444</v>
      </c>
      <c r="C79" s="14">
        <f>data!Q65</f>
        <v>783</v>
      </c>
      <c r="D79" s="14">
        <f>data!R65</f>
        <v>0</v>
      </c>
      <c r="E79" s="14">
        <f>data!S65</f>
        <v>311</v>
      </c>
      <c r="F79" s="14">
        <f>data!T65</f>
        <v>0</v>
      </c>
      <c r="G79" s="14">
        <f>data!U65</f>
        <v>597</v>
      </c>
      <c r="H79" s="14">
        <f>data!V65</f>
        <v>0</v>
      </c>
      <c r="I79" s="14">
        <f>data!W65</f>
        <v>0</v>
      </c>
    </row>
    <row r="80" spans="1:9" ht="20.149999999999999" customHeight="1">
      <c r="A80" s="23">
        <v>11</v>
      </c>
      <c r="B80" s="14" t="s">
        <v>445</v>
      </c>
      <c r="C80" s="14">
        <f>data!Q66</f>
        <v>0</v>
      </c>
      <c r="D80" s="14">
        <f>data!R66</f>
        <v>107574</v>
      </c>
      <c r="E80" s="14">
        <f>data!S66</f>
        <v>34</v>
      </c>
      <c r="F80" s="14">
        <f>data!T66</f>
        <v>0</v>
      </c>
      <c r="G80" s="14">
        <f>data!U66</f>
        <v>275637</v>
      </c>
      <c r="H80" s="14">
        <f>data!V66</f>
        <v>0</v>
      </c>
      <c r="I80" s="14">
        <f>data!W66</f>
        <v>0</v>
      </c>
    </row>
    <row r="81" spans="1:9" ht="20.149999999999999" customHeight="1">
      <c r="A81" s="23">
        <v>12</v>
      </c>
      <c r="B81" s="14" t="s">
        <v>6</v>
      </c>
      <c r="C81" s="14">
        <f>data!Q67</f>
        <v>2752</v>
      </c>
      <c r="D81" s="14">
        <f>data!R67</f>
        <v>22118</v>
      </c>
      <c r="E81" s="14">
        <f>data!S67</f>
        <v>0</v>
      </c>
      <c r="F81" s="14">
        <f>data!T67</f>
        <v>0</v>
      </c>
      <c r="G81" s="14">
        <f>data!U67</f>
        <v>21534</v>
      </c>
      <c r="H81" s="14">
        <f>data!V67</f>
        <v>0</v>
      </c>
      <c r="I81" s="14">
        <f>data!W67</f>
        <v>0</v>
      </c>
    </row>
    <row r="82" spans="1:9" ht="20.149999999999999" customHeight="1">
      <c r="A82" s="23">
        <v>13</v>
      </c>
      <c r="B82" s="14" t="s">
        <v>474</v>
      </c>
      <c r="C82" s="14">
        <f>data!Q68</f>
        <v>0</v>
      </c>
      <c r="D82" s="14">
        <f>data!R68</f>
        <v>109</v>
      </c>
      <c r="E82" s="14">
        <f>data!S68</f>
        <v>1437</v>
      </c>
      <c r="F82" s="14">
        <f>data!T68</f>
        <v>0</v>
      </c>
      <c r="G82" s="14">
        <f>data!U68</f>
        <v>33</v>
      </c>
      <c r="H82" s="14">
        <f>data!V68</f>
        <v>0</v>
      </c>
      <c r="I82" s="14">
        <f>data!W68</f>
        <v>0</v>
      </c>
    </row>
    <row r="83" spans="1:9" ht="20.149999999999999" customHeight="1">
      <c r="A83" s="23">
        <v>14</v>
      </c>
      <c r="B83" s="14" t="s">
        <v>241</v>
      </c>
      <c r="C83" s="14">
        <f>data!Q69</f>
        <v>572</v>
      </c>
      <c r="D83" s="14">
        <f>data!R69</f>
        <v>9166</v>
      </c>
      <c r="E83" s="14">
        <f>data!S69</f>
        <v>27878</v>
      </c>
      <c r="F83" s="14">
        <f>data!T69</f>
        <v>0</v>
      </c>
      <c r="G83" s="14">
        <f>data!U69</f>
        <v>55765</v>
      </c>
      <c r="H83" s="14">
        <f>data!V69</f>
        <v>0</v>
      </c>
      <c r="I83" s="14">
        <f>data!W69</f>
        <v>0</v>
      </c>
    </row>
    <row r="84" spans="1:9" ht="20.149999999999999" customHeight="1">
      <c r="A84" s="23">
        <v>15</v>
      </c>
      <c r="B84" s="14" t="s">
        <v>242</v>
      </c>
      <c r="C84" s="14">
        <f>-data!Q70</f>
        <v>0</v>
      </c>
      <c r="D84" s="14">
        <f>-data!R70</f>
        <v>0</v>
      </c>
      <c r="E84" s="14">
        <f>-data!S70</f>
        <v>0</v>
      </c>
      <c r="F84" s="14">
        <f>-data!T70</f>
        <v>0</v>
      </c>
      <c r="G84" s="14">
        <f>-data!U70</f>
        <v>0</v>
      </c>
      <c r="H84" s="14">
        <f>-data!V70</f>
        <v>0</v>
      </c>
      <c r="I84" s="14">
        <f>-data!W70</f>
        <v>0</v>
      </c>
    </row>
    <row r="85" spans="1:9" ht="20.149999999999999" customHeight="1">
      <c r="A85" s="23">
        <v>16</v>
      </c>
      <c r="B85" s="48" t="s">
        <v>1180</v>
      </c>
      <c r="C85" s="14">
        <f>data!Q71</f>
        <v>201747</v>
      </c>
      <c r="D85" s="14">
        <f>data!R71</f>
        <v>680610</v>
      </c>
      <c r="E85" s="14">
        <f>data!S71</f>
        <v>865075</v>
      </c>
      <c r="F85" s="14">
        <f>data!T71</f>
        <v>0</v>
      </c>
      <c r="G85" s="14">
        <f>data!U71</f>
        <v>1468739</v>
      </c>
      <c r="H85" s="14">
        <f>data!V71</f>
        <v>0</v>
      </c>
      <c r="I85" s="14">
        <f>data!W71</f>
        <v>0</v>
      </c>
    </row>
    <row r="86" spans="1:9" ht="20.149999999999999" customHeight="1">
      <c r="A86" s="23">
        <v>17</v>
      </c>
      <c r="B86" s="14" t="s">
        <v>244</v>
      </c>
      <c r="C86" s="208"/>
      <c r="D86" s="208"/>
      <c r="E86" s="208"/>
      <c r="F86" s="208"/>
      <c r="G86" s="208"/>
      <c r="H86" s="208"/>
      <c r="I86" s="208"/>
    </row>
    <row r="87" spans="1:9" ht="20.149999999999999" customHeight="1">
      <c r="A87" s="23">
        <v>18</v>
      </c>
      <c r="B87" s="14" t="s">
        <v>1181</v>
      </c>
      <c r="C87" s="48">
        <f>+data!M682</f>
        <v>132510</v>
      </c>
      <c r="D87" s="48">
        <f>+data!M683</f>
        <v>221243</v>
      </c>
      <c r="E87" s="48">
        <f>+data!M684</f>
        <v>368650</v>
      </c>
      <c r="F87" s="48">
        <f>+data!M685</f>
        <v>0</v>
      </c>
      <c r="G87" s="48">
        <f>+data!M686</f>
        <v>758819</v>
      </c>
      <c r="H87" s="48">
        <f>+data!M687</f>
        <v>0</v>
      </c>
      <c r="I87" s="48">
        <f>+data!M688</f>
        <v>0</v>
      </c>
    </row>
    <row r="88" spans="1:9" ht="20.149999999999999" customHeight="1">
      <c r="A88" s="23">
        <v>19</v>
      </c>
      <c r="B88" s="48" t="s">
        <v>1182</v>
      </c>
      <c r="C88" s="14">
        <f>data!Q73</f>
        <v>39200</v>
      </c>
      <c r="D88" s="14">
        <f>data!R73</f>
        <v>164747.5</v>
      </c>
      <c r="E88" s="14">
        <f>data!S73</f>
        <v>134993.93</v>
      </c>
      <c r="F88" s="14">
        <f>data!T73</f>
        <v>0</v>
      </c>
      <c r="G88" s="14">
        <f>data!U73</f>
        <v>356539.23</v>
      </c>
      <c r="H88" s="14">
        <f>data!V73</f>
        <v>0</v>
      </c>
      <c r="I88" s="14">
        <f>data!W73</f>
        <v>0</v>
      </c>
    </row>
    <row r="89" spans="1:9" ht="20.149999999999999" customHeight="1">
      <c r="A89" s="23">
        <v>20</v>
      </c>
      <c r="B89" s="48" t="s">
        <v>1183</v>
      </c>
      <c r="C89" s="14">
        <f>data!Q74</f>
        <v>249612</v>
      </c>
      <c r="D89" s="14">
        <f>data!R74</f>
        <v>565356.19999999995</v>
      </c>
      <c r="E89" s="14">
        <f>data!S74</f>
        <v>1902868.14</v>
      </c>
      <c r="F89" s="14">
        <f>data!T74</f>
        <v>0</v>
      </c>
      <c r="G89" s="14">
        <f>data!U74</f>
        <v>2697334.74</v>
      </c>
      <c r="H89" s="14">
        <f>data!V74</f>
        <v>0</v>
      </c>
      <c r="I89" s="14">
        <f>data!W74</f>
        <v>0</v>
      </c>
    </row>
    <row r="90" spans="1:9" ht="20.149999999999999" customHeight="1">
      <c r="A90" s="23">
        <v>21</v>
      </c>
      <c r="B90" s="48" t="s">
        <v>1184</v>
      </c>
      <c r="C90" s="14">
        <f>data!Q75</f>
        <v>288812</v>
      </c>
      <c r="D90" s="14">
        <f>data!R75</f>
        <v>730103.7</v>
      </c>
      <c r="E90" s="14">
        <f>data!S75</f>
        <v>2037862.0699999998</v>
      </c>
      <c r="F90" s="14">
        <f>data!T75</f>
        <v>0</v>
      </c>
      <c r="G90" s="14">
        <f>data!U75</f>
        <v>3053873.97</v>
      </c>
      <c r="H90" s="14">
        <f>data!V75</f>
        <v>0</v>
      </c>
      <c r="I90" s="14">
        <f>data!W75</f>
        <v>0</v>
      </c>
    </row>
    <row r="91" spans="1:9" ht="20.149999999999999" customHeight="1">
      <c r="A91" s="23" t="s">
        <v>1185</v>
      </c>
      <c r="B91" s="60"/>
      <c r="C91" s="208"/>
      <c r="D91" s="208"/>
      <c r="E91" s="208"/>
      <c r="F91" s="208"/>
      <c r="G91" s="208"/>
      <c r="H91" s="208"/>
      <c r="I91" s="208"/>
    </row>
    <row r="92" spans="1:9" ht="20.149999999999999" customHeight="1">
      <c r="A92" s="23">
        <v>22</v>
      </c>
      <c r="B92" s="14" t="s">
        <v>1186</v>
      </c>
      <c r="C92" s="14">
        <f>data!Q76</f>
        <v>375</v>
      </c>
      <c r="D92" s="14">
        <f>data!R76</f>
        <v>0</v>
      </c>
      <c r="E92" s="14">
        <f>data!S76</f>
        <v>0</v>
      </c>
      <c r="F92" s="14">
        <f>data!T76</f>
        <v>0</v>
      </c>
      <c r="G92" s="14">
        <f>data!U76</f>
        <v>906</v>
      </c>
      <c r="H92" s="14">
        <f>data!V76</f>
        <v>0</v>
      </c>
      <c r="I92" s="14">
        <f>data!W76</f>
        <v>0</v>
      </c>
    </row>
    <row r="93" spans="1:9" ht="20.149999999999999" customHeight="1">
      <c r="A93" s="23">
        <v>23</v>
      </c>
      <c r="B93" s="14" t="s">
        <v>1187</v>
      </c>
      <c r="C93" s="14">
        <f>data!Q77</f>
        <v>0</v>
      </c>
      <c r="D93" s="14">
        <f>data!R77</f>
        <v>0</v>
      </c>
      <c r="E93" s="14">
        <f>data!S77</f>
        <v>0</v>
      </c>
      <c r="F93" s="14">
        <f>data!T77</f>
        <v>0</v>
      </c>
      <c r="G93" s="14">
        <f>data!U77</f>
        <v>0</v>
      </c>
      <c r="H93" s="14">
        <f>data!V77</f>
        <v>0</v>
      </c>
      <c r="I93" s="14">
        <f>data!W77</f>
        <v>0</v>
      </c>
    </row>
    <row r="94" spans="1:9" ht="20.149999999999999" customHeight="1">
      <c r="A94" s="23">
        <v>24</v>
      </c>
      <c r="B94" s="14" t="s">
        <v>1188</v>
      </c>
      <c r="C94" s="14">
        <f>data!Q78</f>
        <v>375</v>
      </c>
      <c r="D94" s="14">
        <f>data!R78</f>
        <v>0</v>
      </c>
      <c r="E94" s="14">
        <f>data!S78</f>
        <v>0</v>
      </c>
      <c r="F94" s="14">
        <f>data!T78</f>
        <v>0</v>
      </c>
      <c r="G94" s="14">
        <f>data!U78</f>
        <v>906</v>
      </c>
      <c r="H94" s="14">
        <f>data!V78</f>
        <v>0</v>
      </c>
      <c r="I94" s="14">
        <f>data!W78</f>
        <v>0</v>
      </c>
    </row>
    <row r="95" spans="1:9" ht="20.149999999999999" customHeight="1">
      <c r="A95" s="23">
        <v>25</v>
      </c>
      <c r="B95" s="14" t="s">
        <v>1189</v>
      </c>
      <c r="C95" s="14">
        <f>data!Q79</f>
        <v>0</v>
      </c>
      <c r="D95" s="14">
        <f>data!R79</f>
        <v>0</v>
      </c>
      <c r="E95" s="14">
        <f>data!S79</f>
        <v>0</v>
      </c>
      <c r="F95" s="14">
        <f>data!T79</f>
        <v>0</v>
      </c>
      <c r="G95" s="14">
        <f>data!U79</f>
        <v>0</v>
      </c>
      <c r="H95" s="14">
        <f>data!V79</f>
        <v>0</v>
      </c>
      <c r="I95" s="14">
        <f>data!W79</f>
        <v>0</v>
      </c>
    </row>
    <row r="96" spans="1:9" ht="20.149999999999999" customHeight="1">
      <c r="A96" s="23">
        <v>26</v>
      </c>
      <c r="B96" s="14" t="s">
        <v>252</v>
      </c>
      <c r="C96" s="84">
        <f>data!Q80</f>
        <v>1.88</v>
      </c>
      <c r="D96" s="84">
        <f>data!R80</f>
        <v>1</v>
      </c>
      <c r="E96" s="84">
        <f>data!S80</f>
        <v>0</v>
      </c>
      <c r="F96" s="84">
        <f>data!T80</f>
        <v>0</v>
      </c>
      <c r="G96" s="84">
        <f>data!U80</f>
        <v>8.43</v>
      </c>
      <c r="H96" s="84">
        <f>data!V80</f>
        <v>0</v>
      </c>
      <c r="I96" s="84">
        <f>data!W80</f>
        <v>0</v>
      </c>
    </row>
    <row r="97" spans="1:9" ht="20.149999999999999" customHeight="1">
      <c r="A97" s="4" t="s">
        <v>1173</v>
      </c>
      <c r="B97" s="5"/>
      <c r="C97" s="5"/>
      <c r="D97" s="6"/>
      <c r="E97" s="5"/>
      <c r="F97" s="5"/>
      <c r="G97" s="5"/>
      <c r="H97" s="5"/>
      <c r="I97" s="4"/>
    </row>
    <row r="98" spans="1:9" ht="20.149999999999999" customHeight="1">
      <c r="A98" s="77"/>
      <c r="B98" s="77"/>
      <c r="C98" s="77"/>
      <c r="D98" s="45"/>
      <c r="E98" s="77"/>
      <c r="F98" s="77"/>
      <c r="G98" s="77"/>
      <c r="H98" s="77"/>
      <c r="I98" s="167" t="s">
        <v>1199</v>
      </c>
    </row>
    <row r="99" spans="1:9" ht="20.149999999999999" customHeight="1">
      <c r="A99" s="45"/>
      <c r="B99" s="77"/>
      <c r="C99" s="77"/>
      <c r="D99" s="77"/>
      <c r="E99" s="77"/>
      <c r="F99" s="77"/>
      <c r="G99" s="77"/>
      <c r="H99" s="77"/>
      <c r="I99" s="77"/>
    </row>
    <row r="100" spans="1:9" ht="20.149999999999999" customHeight="1">
      <c r="A100" s="79" t="str">
        <f>"HOSPITAL NAME: "&amp;data!C84</f>
        <v>HOSPITAL NAME: Lake Chelan Community Hospital</v>
      </c>
      <c r="B100" s="77"/>
      <c r="C100" s="77"/>
      <c r="D100" s="77"/>
      <c r="E100" s="77"/>
      <c r="F100" s="77"/>
      <c r="G100" s="80"/>
      <c r="H100" s="79" t="str">
        <f>"FYE: "&amp;data!C82</f>
        <v>FYE: 12/31/2020</v>
      </c>
    </row>
    <row r="101" spans="1:9" ht="20.149999999999999" customHeight="1">
      <c r="A101" s="23">
        <v>1</v>
      </c>
      <c r="B101" s="14" t="s">
        <v>209</v>
      </c>
      <c r="C101" s="15" t="s">
        <v>31</v>
      </c>
      <c r="D101" s="15" t="s">
        <v>32</v>
      </c>
      <c r="E101" s="15" t="s">
        <v>33</v>
      </c>
      <c r="F101" s="15" t="s">
        <v>34</v>
      </c>
      <c r="G101" s="15" t="s">
        <v>35</v>
      </c>
      <c r="H101" s="15" t="s">
        <v>36</v>
      </c>
      <c r="I101" s="15" t="s">
        <v>37</v>
      </c>
    </row>
    <row r="102" spans="1:9" ht="20.149999999999999" customHeight="1">
      <c r="A102" s="81">
        <v>2</v>
      </c>
      <c r="B102" s="17" t="s">
        <v>1175</v>
      </c>
      <c r="C102" s="18" t="s">
        <v>1200</v>
      </c>
      <c r="D102" s="18" t="s">
        <v>1201</v>
      </c>
      <c r="E102" s="18" t="s">
        <v>1201</v>
      </c>
      <c r="F102" s="18" t="s">
        <v>114</v>
      </c>
      <c r="G102" s="25"/>
      <c r="H102" s="18" t="s">
        <v>116</v>
      </c>
      <c r="I102" s="25"/>
    </row>
    <row r="103" spans="1:9" ht="20.149999999999999" customHeight="1">
      <c r="A103" s="82"/>
      <c r="B103" s="83"/>
      <c r="C103" s="18" t="s">
        <v>175</v>
      </c>
      <c r="D103" s="18" t="s">
        <v>176</v>
      </c>
      <c r="E103" s="18" t="s">
        <v>177</v>
      </c>
      <c r="F103" s="18" t="s">
        <v>178</v>
      </c>
      <c r="G103" s="18" t="s">
        <v>115</v>
      </c>
      <c r="H103" s="18" t="s">
        <v>172</v>
      </c>
      <c r="I103" s="18" t="s">
        <v>117</v>
      </c>
    </row>
    <row r="104" spans="1:9" ht="20.149999999999999" customHeight="1">
      <c r="A104" s="23">
        <v>3</v>
      </c>
      <c r="B104" s="14" t="s">
        <v>1179</v>
      </c>
      <c r="C104" s="89" t="s">
        <v>224</v>
      </c>
      <c r="D104" s="15" t="s">
        <v>1202</v>
      </c>
      <c r="E104" s="15" t="s">
        <v>1202</v>
      </c>
      <c r="F104" s="15" t="s">
        <v>1202</v>
      </c>
      <c r="G104" s="209"/>
      <c r="H104" s="15" t="s">
        <v>226</v>
      </c>
      <c r="I104" s="15" t="s">
        <v>227</v>
      </c>
    </row>
    <row r="105" spans="1:9" ht="20.149999999999999" customHeight="1">
      <c r="A105" s="23">
        <v>4</v>
      </c>
      <c r="B105" s="14" t="s">
        <v>233</v>
      </c>
      <c r="C105" s="14">
        <f>data!X59</f>
        <v>0</v>
      </c>
      <c r="D105" s="14">
        <f>data!Y59</f>
        <v>0</v>
      </c>
      <c r="E105" s="14">
        <f>data!Z59</f>
        <v>0</v>
      </c>
      <c r="F105" s="14">
        <f>data!AA59</f>
        <v>0</v>
      </c>
      <c r="G105" s="209"/>
      <c r="H105" s="14">
        <f>data!AC59</f>
        <v>0</v>
      </c>
      <c r="I105" s="14">
        <f>data!AD59</f>
        <v>0</v>
      </c>
    </row>
    <row r="106" spans="1:9" ht="20.149999999999999" customHeight="1">
      <c r="A106" s="23">
        <v>5</v>
      </c>
      <c r="B106" s="14" t="s">
        <v>234</v>
      </c>
      <c r="C106" s="26">
        <f>data!X60</f>
        <v>0</v>
      </c>
      <c r="D106" s="26">
        <f>data!Y60</f>
        <v>6.9960336538461538</v>
      </c>
      <c r="E106" s="26">
        <f>data!Z60</f>
        <v>0</v>
      </c>
      <c r="F106" s="26">
        <f>data!AA60</f>
        <v>0</v>
      </c>
      <c r="G106" s="26">
        <f>data!AB60</f>
        <v>1.7850961538461538</v>
      </c>
      <c r="H106" s="26">
        <f>data!AC60</f>
        <v>0.22972596153846153</v>
      </c>
      <c r="I106" s="26">
        <f>data!AD60</f>
        <v>0</v>
      </c>
    </row>
    <row r="107" spans="1:9" ht="20.149999999999999" customHeight="1">
      <c r="A107" s="23">
        <v>6</v>
      </c>
      <c r="B107" s="14" t="s">
        <v>235</v>
      </c>
      <c r="C107" s="14">
        <f>data!X61</f>
        <v>0</v>
      </c>
      <c r="D107" s="14">
        <f>data!Y61</f>
        <v>525224</v>
      </c>
      <c r="E107" s="14">
        <f>data!Z61</f>
        <v>0</v>
      </c>
      <c r="F107" s="14">
        <f>data!AA61</f>
        <v>0</v>
      </c>
      <c r="G107" s="14">
        <f>data!AB61</f>
        <v>209249</v>
      </c>
      <c r="H107" s="14">
        <f>data!AC61</f>
        <v>24880</v>
      </c>
      <c r="I107" s="14">
        <f>data!AD61</f>
        <v>0</v>
      </c>
    </row>
    <row r="108" spans="1:9" ht="20.149999999999999" customHeight="1">
      <c r="A108" s="23">
        <v>7</v>
      </c>
      <c r="B108" s="14" t="s">
        <v>3</v>
      </c>
      <c r="C108" s="14">
        <f>data!X62</f>
        <v>0</v>
      </c>
      <c r="D108" s="14">
        <f>data!Y62</f>
        <v>184816</v>
      </c>
      <c r="E108" s="14">
        <f>data!Z62</f>
        <v>0</v>
      </c>
      <c r="F108" s="14">
        <f>data!AA62</f>
        <v>0</v>
      </c>
      <c r="G108" s="14">
        <f>data!AB62</f>
        <v>73631</v>
      </c>
      <c r="H108" s="14">
        <f>data!AC62</f>
        <v>8755</v>
      </c>
      <c r="I108" s="14">
        <f>data!AD62</f>
        <v>0</v>
      </c>
    </row>
    <row r="109" spans="1:9" ht="20.149999999999999" customHeight="1">
      <c r="A109" s="23">
        <v>8</v>
      </c>
      <c r="B109" s="14" t="s">
        <v>236</v>
      </c>
      <c r="C109" s="14">
        <f>data!X63</f>
        <v>0</v>
      </c>
      <c r="D109" s="14">
        <f>data!Y63</f>
        <v>309427</v>
      </c>
      <c r="E109" s="14">
        <f>data!Z63</f>
        <v>0</v>
      </c>
      <c r="F109" s="14">
        <f>data!AA63</f>
        <v>0</v>
      </c>
      <c r="G109" s="14">
        <f>data!AB63</f>
        <v>0</v>
      </c>
      <c r="H109" s="14">
        <f>data!AC63</f>
        <v>0</v>
      </c>
      <c r="I109" s="14">
        <f>data!AD63</f>
        <v>0</v>
      </c>
    </row>
    <row r="110" spans="1:9" ht="20.149999999999999" customHeight="1">
      <c r="A110" s="23">
        <v>9</v>
      </c>
      <c r="B110" s="14" t="s">
        <v>237</v>
      </c>
      <c r="C110" s="14">
        <f>data!X64</f>
        <v>0</v>
      </c>
      <c r="D110" s="14">
        <f>data!Y64</f>
        <v>83252</v>
      </c>
      <c r="E110" s="14">
        <f>data!Z64</f>
        <v>0</v>
      </c>
      <c r="F110" s="14">
        <f>data!AA64</f>
        <v>0</v>
      </c>
      <c r="G110" s="14">
        <f>data!AB64</f>
        <v>425069</v>
      </c>
      <c r="H110" s="14">
        <f>data!AC64</f>
        <v>19611</v>
      </c>
      <c r="I110" s="14">
        <f>data!AD64</f>
        <v>0</v>
      </c>
    </row>
    <row r="111" spans="1:9" ht="20.149999999999999" customHeight="1">
      <c r="A111" s="23">
        <v>10</v>
      </c>
      <c r="B111" s="14" t="s">
        <v>444</v>
      </c>
      <c r="C111" s="14">
        <f>data!X65</f>
        <v>0</v>
      </c>
      <c r="D111" s="14">
        <f>data!Y65</f>
        <v>904</v>
      </c>
      <c r="E111" s="14">
        <f>data!Z65</f>
        <v>0</v>
      </c>
      <c r="F111" s="14">
        <f>data!AA65</f>
        <v>0</v>
      </c>
      <c r="G111" s="14">
        <f>data!AB65</f>
        <v>0</v>
      </c>
      <c r="H111" s="14">
        <f>data!AC65</f>
        <v>228</v>
      </c>
      <c r="I111" s="14">
        <f>data!AD65</f>
        <v>0</v>
      </c>
    </row>
    <row r="112" spans="1:9" ht="20.149999999999999" customHeight="1">
      <c r="A112" s="23">
        <v>11</v>
      </c>
      <c r="B112" s="14" t="s">
        <v>445</v>
      </c>
      <c r="C112" s="14">
        <f>data!X66</f>
        <v>0</v>
      </c>
      <c r="D112" s="14">
        <f>data!Y66</f>
        <v>131658</v>
      </c>
      <c r="E112" s="14">
        <f>data!Z66</f>
        <v>0</v>
      </c>
      <c r="F112" s="14">
        <f>data!AA66</f>
        <v>0</v>
      </c>
      <c r="G112" s="14">
        <f>data!AB66</f>
        <v>109436</v>
      </c>
      <c r="H112" s="14">
        <f>data!AC66</f>
        <v>0</v>
      </c>
      <c r="I112" s="14">
        <f>data!AD66</f>
        <v>0</v>
      </c>
    </row>
    <row r="113" spans="1:9" ht="20.149999999999999" customHeight="1">
      <c r="A113" s="23">
        <v>12</v>
      </c>
      <c r="B113" s="14" t="s">
        <v>6</v>
      </c>
      <c r="C113" s="14">
        <f>data!X67</f>
        <v>0</v>
      </c>
      <c r="D113" s="14">
        <f>data!Y67</f>
        <v>198560</v>
      </c>
      <c r="E113" s="14">
        <f>data!Z67</f>
        <v>0</v>
      </c>
      <c r="F113" s="14">
        <f>data!AA67</f>
        <v>0</v>
      </c>
      <c r="G113" s="14">
        <f>data!AB67</f>
        <v>3568</v>
      </c>
      <c r="H113" s="14">
        <f>data!AC67</f>
        <v>0</v>
      </c>
      <c r="I113" s="14">
        <f>data!AD67</f>
        <v>0</v>
      </c>
    </row>
    <row r="114" spans="1:9" ht="20.149999999999999" customHeight="1">
      <c r="A114" s="23">
        <v>13</v>
      </c>
      <c r="B114" s="14" t="s">
        <v>474</v>
      </c>
      <c r="C114" s="14">
        <f>data!X68</f>
        <v>0</v>
      </c>
      <c r="D114" s="14">
        <f>data!Y68</f>
        <v>1248</v>
      </c>
      <c r="E114" s="14">
        <f>data!Z68</f>
        <v>0</v>
      </c>
      <c r="F114" s="14">
        <f>data!AA68</f>
        <v>0</v>
      </c>
      <c r="G114" s="14">
        <f>data!AB68</f>
        <v>14229</v>
      </c>
      <c r="H114" s="14">
        <f>data!AC68</f>
        <v>5031</v>
      </c>
      <c r="I114" s="14">
        <f>data!AD68</f>
        <v>0</v>
      </c>
    </row>
    <row r="115" spans="1:9" ht="20.149999999999999" customHeight="1">
      <c r="A115" s="23">
        <v>14</v>
      </c>
      <c r="B115" s="14" t="s">
        <v>241</v>
      </c>
      <c r="C115" s="14">
        <f>data!X69</f>
        <v>0</v>
      </c>
      <c r="D115" s="14">
        <f>data!Y69</f>
        <v>210469</v>
      </c>
      <c r="E115" s="14">
        <f>data!Z69</f>
        <v>0</v>
      </c>
      <c r="F115" s="14">
        <f>data!AA69</f>
        <v>0</v>
      </c>
      <c r="G115" s="14">
        <f>data!AB69</f>
        <v>16354</v>
      </c>
      <c r="H115" s="14">
        <f>data!AC69</f>
        <v>1755</v>
      </c>
      <c r="I115" s="14">
        <f>data!AD69</f>
        <v>0</v>
      </c>
    </row>
    <row r="116" spans="1:9" ht="20.149999999999999" customHeight="1">
      <c r="A116" s="23">
        <v>15</v>
      </c>
      <c r="B116" s="14" t="s">
        <v>242</v>
      </c>
      <c r="C116" s="14">
        <f>-data!X70</f>
        <v>0</v>
      </c>
      <c r="D116" s="14">
        <f>-data!Y70</f>
        <v>0</v>
      </c>
      <c r="E116" s="14">
        <f>-data!Z70</f>
        <v>0</v>
      </c>
      <c r="F116" s="14">
        <f>-data!AA70</f>
        <v>0</v>
      </c>
      <c r="G116" s="14">
        <f>-data!AB70</f>
        <v>-410420</v>
      </c>
      <c r="H116" s="14">
        <f>-data!AC70</f>
        <v>0</v>
      </c>
      <c r="I116" s="14">
        <f>-data!AD70</f>
        <v>0</v>
      </c>
    </row>
    <row r="117" spans="1:9" ht="20.149999999999999" customHeight="1">
      <c r="A117" s="23">
        <v>16</v>
      </c>
      <c r="B117" s="48" t="s">
        <v>1180</v>
      </c>
      <c r="C117" s="14">
        <f>data!X71</f>
        <v>0</v>
      </c>
      <c r="D117" s="14">
        <f>data!Y71</f>
        <v>1645558</v>
      </c>
      <c r="E117" s="14">
        <f>data!Z71</f>
        <v>0</v>
      </c>
      <c r="F117" s="14">
        <f>data!AA71</f>
        <v>0</v>
      </c>
      <c r="G117" s="14">
        <f>data!AB71</f>
        <v>441116</v>
      </c>
      <c r="H117" s="14">
        <f>data!AC71</f>
        <v>60260</v>
      </c>
      <c r="I117" s="14">
        <f>data!AD71</f>
        <v>0</v>
      </c>
    </row>
    <row r="118" spans="1:9" ht="20.149999999999999" customHeight="1">
      <c r="A118" s="23">
        <v>17</v>
      </c>
      <c r="B118" s="14" t="s">
        <v>244</v>
      </c>
      <c r="C118" s="208"/>
      <c r="D118" s="208"/>
      <c r="E118" s="208"/>
      <c r="F118" s="208"/>
      <c r="G118" s="208"/>
      <c r="H118" s="208"/>
      <c r="I118" s="208"/>
    </row>
    <row r="119" spans="1:9" ht="20.149999999999999" customHeight="1">
      <c r="A119" s="23">
        <v>18</v>
      </c>
      <c r="B119" s="14" t="s">
        <v>1181</v>
      </c>
      <c r="C119" s="48">
        <f>+data!M689</f>
        <v>0</v>
      </c>
      <c r="D119" s="48">
        <f>+data!M690</f>
        <v>1055144</v>
      </c>
      <c r="E119" s="48">
        <f>+data!M691</f>
        <v>0</v>
      </c>
      <c r="F119" s="48">
        <f>+data!M692</f>
        <v>0</v>
      </c>
      <c r="G119" s="48">
        <f>+data!M693</f>
        <v>381252</v>
      </c>
      <c r="H119" s="48">
        <f>+data!M694</f>
        <v>42804</v>
      </c>
      <c r="I119" s="48">
        <f>+data!M695</f>
        <v>0</v>
      </c>
    </row>
    <row r="120" spans="1:9" ht="20.149999999999999" customHeight="1">
      <c r="A120" s="23">
        <v>19</v>
      </c>
      <c r="B120" s="48" t="s">
        <v>1182</v>
      </c>
      <c r="C120" s="14">
        <f>data!X73</f>
        <v>0</v>
      </c>
      <c r="D120" s="14">
        <f>data!Y73</f>
        <v>93872.87</v>
      </c>
      <c r="E120" s="14">
        <f>data!Z73</f>
        <v>0</v>
      </c>
      <c r="F120" s="14">
        <f>data!AA73</f>
        <v>0</v>
      </c>
      <c r="G120" s="14">
        <f>data!AB73</f>
        <v>1029668.48</v>
      </c>
      <c r="H120" s="14">
        <f>data!AC73</f>
        <v>183119.38</v>
      </c>
      <c r="I120" s="14">
        <f>data!AD73</f>
        <v>0</v>
      </c>
    </row>
    <row r="121" spans="1:9" ht="20.149999999999999" customHeight="1">
      <c r="A121" s="23">
        <v>20</v>
      </c>
      <c r="B121" s="48" t="s">
        <v>1183</v>
      </c>
      <c r="C121" s="14">
        <f>data!X74</f>
        <v>0</v>
      </c>
      <c r="D121" s="14">
        <f>data!Y74</f>
        <v>4716863.6100000003</v>
      </c>
      <c r="E121" s="14">
        <f>data!Z74</f>
        <v>0</v>
      </c>
      <c r="F121" s="14">
        <f>data!AA74</f>
        <v>0</v>
      </c>
      <c r="G121" s="14">
        <f>data!AB74</f>
        <v>1705866.09</v>
      </c>
      <c r="H121" s="14">
        <f>data!AC74</f>
        <v>151519.15</v>
      </c>
      <c r="I121" s="14">
        <f>data!AD74</f>
        <v>0</v>
      </c>
    </row>
    <row r="122" spans="1:9" ht="20.149999999999999" customHeight="1">
      <c r="A122" s="23">
        <v>21</v>
      </c>
      <c r="B122" s="48" t="s">
        <v>1184</v>
      </c>
      <c r="C122" s="14">
        <f>data!X75</f>
        <v>0</v>
      </c>
      <c r="D122" s="14">
        <f>data!Y75</f>
        <v>4810736.4800000004</v>
      </c>
      <c r="E122" s="14">
        <f>data!Z75</f>
        <v>0</v>
      </c>
      <c r="F122" s="14">
        <f>data!AA75</f>
        <v>0</v>
      </c>
      <c r="G122" s="14">
        <f>data!AB75</f>
        <v>2735534.5700000003</v>
      </c>
      <c r="H122" s="14">
        <f>data!AC75</f>
        <v>334638.53000000003</v>
      </c>
      <c r="I122" s="14">
        <f>data!AD75</f>
        <v>0</v>
      </c>
    </row>
    <row r="123" spans="1:9" ht="20.149999999999999" customHeight="1">
      <c r="A123" s="23" t="s">
        <v>1185</v>
      </c>
      <c r="B123" s="60"/>
      <c r="C123" s="208"/>
      <c r="D123" s="208"/>
      <c r="E123" s="208"/>
      <c r="F123" s="208"/>
      <c r="G123" s="208"/>
      <c r="H123" s="208"/>
      <c r="I123" s="208"/>
    </row>
    <row r="124" spans="1:9" ht="20.149999999999999" customHeight="1">
      <c r="A124" s="23">
        <v>22</v>
      </c>
      <c r="B124" s="14" t="s">
        <v>1186</v>
      </c>
      <c r="C124" s="14">
        <f>data!X76</f>
        <v>0</v>
      </c>
      <c r="D124" s="14">
        <f>data!Y76</f>
        <v>1285</v>
      </c>
      <c r="E124" s="14">
        <f>data!Z76</f>
        <v>0</v>
      </c>
      <c r="F124" s="14">
        <f>data!AA76</f>
        <v>0</v>
      </c>
      <c r="G124" s="14">
        <f>data!AB76</f>
        <v>302</v>
      </c>
      <c r="H124" s="14">
        <f>data!AC76</f>
        <v>0</v>
      </c>
      <c r="I124" s="14">
        <f>data!AD76</f>
        <v>0</v>
      </c>
    </row>
    <row r="125" spans="1:9" ht="20.149999999999999" customHeight="1">
      <c r="A125" s="23">
        <v>23</v>
      </c>
      <c r="B125" s="14" t="s">
        <v>1187</v>
      </c>
      <c r="C125" s="14">
        <f>data!X77</f>
        <v>0</v>
      </c>
      <c r="D125" s="14">
        <f>data!Y77</f>
        <v>0</v>
      </c>
      <c r="E125" s="14">
        <f>data!Z77</f>
        <v>0</v>
      </c>
      <c r="F125" s="14">
        <f>data!AA77</f>
        <v>0</v>
      </c>
      <c r="G125" s="14">
        <f>data!AB77</f>
        <v>0</v>
      </c>
      <c r="H125" s="14">
        <f>data!AC77</f>
        <v>0</v>
      </c>
      <c r="I125" s="14">
        <f>data!AD77</f>
        <v>0</v>
      </c>
    </row>
    <row r="126" spans="1:9" ht="20.149999999999999" customHeight="1">
      <c r="A126" s="23">
        <v>24</v>
      </c>
      <c r="B126" s="14" t="s">
        <v>1188</v>
      </c>
      <c r="C126" s="14">
        <f>data!X78</f>
        <v>0</v>
      </c>
      <c r="D126" s="14">
        <f>data!Y78</f>
        <v>1285</v>
      </c>
      <c r="E126" s="14">
        <f>data!Z78</f>
        <v>0</v>
      </c>
      <c r="F126" s="14">
        <f>data!AA78</f>
        <v>0</v>
      </c>
      <c r="G126" s="14">
        <f>data!AB78</f>
        <v>302</v>
      </c>
      <c r="H126" s="14">
        <f>data!AC78</f>
        <v>0</v>
      </c>
      <c r="I126" s="14">
        <f>data!AD78</f>
        <v>0</v>
      </c>
    </row>
    <row r="127" spans="1:9" ht="20.149999999999999" customHeight="1">
      <c r="A127" s="23">
        <v>25</v>
      </c>
      <c r="B127" s="14" t="s">
        <v>1189</v>
      </c>
      <c r="C127" s="14">
        <f>data!X79</f>
        <v>0</v>
      </c>
      <c r="D127" s="14">
        <f>data!Y79</f>
        <v>13420.470000000001</v>
      </c>
      <c r="E127" s="14">
        <f>data!Z79</f>
        <v>0</v>
      </c>
      <c r="F127" s="14">
        <f>data!AA79</f>
        <v>0</v>
      </c>
      <c r="G127" s="14">
        <f>data!AB79</f>
        <v>0</v>
      </c>
      <c r="H127" s="14">
        <f>data!AC79</f>
        <v>0</v>
      </c>
      <c r="I127" s="14">
        <f>data!AD79</f>
        <v>0</v>
      </c>
    </row>
    <row r="128" spans="1:9" ht="20.149999999999999" customHeight="1">
      <c r="A128" s="23">
        <v>26</v>
      </c>
      <c r="B128" s="14" t="s">
        <v>252</v>
      </c>
      <c r="C128" s="26">
        <f>data!X80</f>
        <v>0</v>
      </c>
      <c r="D128" s="26">
        <f>data!Y80</f>
        <v>7</v>
      </c>
      <c r="E128" s="26">
        <f>data!Z80</f>
        <v>0</v>
      </c>
      <c r="F128" s="26">
        <f>data!AA80</f>
        <v>0</v>
      </c>
      <c r="G128" s="26">
        <f>data!AB80</f>
        <v>1.79</v>
      </c>
      <c r="H128" s="26">
        <f>data!AC80</f>
        <v>0.23</v>
      </c>
      <c r="I128" s="26">
        <f>data!AD80</f>
        <v>0</v>
      </c>
    </row>
    <row r="129" spans="1:9" ht="20.149999999999999" customHeight="1">
      <c r="A129" s="4" t="s">
        <v>1173</v>
      </c>
      <c r="B129" s="5"/>
      <c r="C129" s="5"/>
      <c r="D129" s="6"/>
      <c r="E129" s="5"/>
      <c r="F129" s="5"/>
      <c r="G129" s="5"/>
      <c r="H129" s="5"/>
      <c r="I129" s="4"/>
    </row>
    <row r="130" spans="1:9" ht="20.149999999999999" customHeight="1">
      <c r="A130" s="77"/>
      <c r="B130" s="77"/>
      <c r="C130" s="77"/>
      <c r="D130" s="45"/>
      <c r="E130" s="77"/>
      <c r="F130" s="77"/>
      <c r="G130" s="77"/>
      <c r="H130" s="77"/>
      <c r="I130" s="167" t="s">
        <v>1203</v>
      </c>
    </row>
    <row r="131" spans="1:9" ht="20.149999999999999" customHeight="1">
      <c r="A131" s="45"/>
      <c r="B131" s="77"/>
      <c r="C131" s="77"/>
      <c r="D131" s="77"/>
      <c r="E131" s="77"/>
      <c r="F131" s="77"/>
      <c r="G131" s="77"/>
      <c r="H131" s="77"/>
      <c r="I131" s="77"/>
    </row>
    <row r="132" spans="1:9" ht="20.149999999999999" customHeight="1">
      <c r="A132" s="79" t="str">
        <f>"HOSPITAL NAME: "&amp;data!C84</f>
        <v>HOSPITAL NAME: Lake Chelan Community Hospital</v>
      </c>
      <c r="B132" s="77"/>
      <c r="C132" s="77"/>
      <c r="D132" s="77"/>
      <c r="E132" s="77"/>
      <c r="F132" s="77"/>
      <c r="G132" s="80"/>
      <c r="H132" s="79" t="str">
        <f>"FYE: "&amp;data!C82</f>
        <v>FYE: 12/31/2020</v>
      </c>
    </row>
    <row r="133" spans="1:9" ht="20.149999999999999" customHeight="1">
      <c r="A133" s="23">
        <v>1</v>
      </c>
      <c r="B133" s="14" t="s">
        <v>209</v>
      </c>
      <c r="C133" s="15" t="s">
        <v>38</v>
      </c>
      <c r="D133" s="15" t="s">
        <v>39</v>
      </c>
      <c r="E133" s="15" t="s">
        <v>40</v>
      </c>
      <c r="F133" s="15" t="s">
        <v>41</v>
      </c>
      <c r="G133" s="15" t="s">
        <v>42</v>
      </c>
      <c r="H133" s="15" t="s">
        <v>43</v>
      </c>
      <c r="I133" s="15" t="s">
        <v>44</v>
      </c>
    </row>
    <row r="134" spans="1:9" ht="20.149999999999999" customHeight="1">
      <c r="A134" s="81">
        <v>2</v>
      </c>
      <c r="B134" s="17" t="s">
        <v>1175</v>
      </c>
      <c r="C134" s="18" t="s">
        <v>96</v>
      </c>
      <c r="D134" s="18" t="s">
        <v>97</v>
      </c>
      <c r="E134" s="18" t="s">
        <v>118</v>
      </c>
      <c r="F134" s="25"/>
      <c r="G134" s="18" t="s">
        <v>1204</v>
      </c>
      <c r="H134" s="25"/>
      <c r="I134" s="18" t="s">
        <v>122</v>
      </c>
    </row>
    <row r="135" spans="1:9" ht="20.149999999999999" customHeight="1">
      <c r="A135" s="82"/>
      <c r="B135" s="83"/>
      <c r="C135" s="18" t="s">
        <v>172</v>
      </c>
      <c r="D135" s="18" t="s">
        <v>179</v>
      </c>
      <c r="E135" s="18" t="s">
        <v>171</v>
      </c>
      <c r="F135" s="18" t="s">
        <v>119</v>
      </c>
      <c r="G135" s="18" t="s">
        <v>180</v>
      </c>
      <c r="H135" s="18" t="s">
        <v>121</v>
      </c>
      <c r="I135" s="18" t="s">
        <v>172</v>
      </c>
    </row>
    <row r="136" spans="1:9" ht="20.149999999999999" customHeight="1">
      <c r="A136" s="23">
        <v>3</v>
      </c>
      <c r="B136" s="14" t="s">
        <v>1179</v>
      </c>
      <c r="C136" s="15" t="s">
        <v>226</v>
      </c>
      <c r="D136" s="15" t="s">
        <v>228</v>
      </c>
      <c r="E136" s="15" t="s">
        <v>228</v>
      </c>
      <c r="F136" s="15" t="s">
        <v>229</v>
      </c>
      <c r="G136" s="89" t="s">
        <v>1205</v>
      </c>
      <c r="H136" s="15" t="s">
        <v>228</v>
      </c>
      <c r="I136" s="15" t="s">
        <v>226</v>
      </c>
    </row>
    <row r="137" spans="1:9" ht="20.149999999999999" customHeight="1">
      <c r="A137" s="23">
        <v>4</v>
      </c>
      <c r="B137" s="14" t="s">
        <v>233</v>
      </c>
      <c r="C137" s="14">
        <f>data!AE59</f>
        <v>0</v>
      </c>
      <c r="D137" s="14">
        <f>data!AF59</f>
        <v>0</v>
      </c>
      <c r="E137" s="14">
        <f>data!AG59</f>
        <v>0</v>
      </c>
      <c r="F137" s="14">
        <f>data!AH59</f>
        <v>0</v>
      </c>
      <c r="G137" s="14">
        <f>data!AI59</f>
        <v>0</v>
      </c>
      <c r="H137" s="14">
        <f>data!AJ59</f>
        <v>0</v>
      </c>
      <c r="I137" s="14">
        <f>data!AK59</f>
        <v>0</v>
      </c>
    </row>
    <row r="138" spans="1:9" ht="20.149999999999999" customHeight="1">
      <c r="A138" s="23">
        <v>5</v>
      </c>
      <c r="B138" s="14" t="s">
        <v>234</v>
      </c>
      <c r="C138" s="26">
        <f>data!AE60</f>
        <v>7.2331442307692306</v>
      </c>
      <c r="D138" s="26">
        <f>data!AF60</f>
        <v>0</v>
      </c>
      <c r="E138" s="26">
        <f>data!AG60</f>
        <v>10.965375</v>
      </c>
      <c r="F138" s="26">
        <f>data!AH60</f>
        <v>22.814514423076922</v>
      </c>
      <c r="G138" s="26">
        <f>data!AI60</f>
        <v>0</v>
      </c>
      <c r="H138" s="26">
        <f>data!AJ60</f>
        <v>23.788548076923078</v>
      </c>
      <c r="I138" s="26">
        <f>data!AK60</f>
        <v>0</v>
      </c>
    </row>
    <row r="139" spans="1:9" ht="20.149999999999999" customHeight="1">
      <c r="A139" s="23">
        <v>6</v>
      </c>
      <c r="B139" s="14" t="s">
        <v>235</v>
      </c>
      <c r="C139" s="14">
        <f>data!AE61</f>
        <v>635371</v>
      </c>
      <c r="D139" s="14">
        <f>data!AF61</f>
        <v>0</v>
      </c>
      <c r="E139" s="14">
        <f>data!AG61</f>
        <v>1625952</v>
      </c>
      <c r="F139" s="14">
        <f>data!AH61</f>
        <v>482232</v>
      </c>
      <c r="G139" s="14">
        <f>data!AI61</f>
        <v>0</v>
      </c>
      <c r="H139" s="14">
        <f>data!AJ61</f>
        <v>1410979</v>
      </c>
      <c r="I139" s="14">
        <f>data!AK61</f>
        <v>0</v>
      </c>
    </row>
    <row r="140" spans="1:9" ht="20.149999999999999" customHeight="1">
      <c r="A140" s="23">
        <v>7</v>
      </c>
      <c r="B140" s="14" t="s">
        <v>3</v>
      </c>
      <c r="C140" s="14">
        <f>data!AE62</f>
        <v>223575</v>
      </c>
      <c r="D140" s="14">
        <f>data!AF62</f>
        <v>0</v>
      </c>
      <c r="E140" s="14">
        <f>data!AG62</f>
        <v>572142</v>
      </c>
      <c r="F140" s="14">
        <f>data!AH62</f>
        <v>169688</v>
      </c>
      <c r="G140" s="14">
        <f>data!AI62</f>
        <v>0</v>
      </c>
      <c r="H140" s="14">
        <f>data!AJ62</f>
        <v>496497</v>
      </c>
      <c r="I140" s="14">
        <f>data!AK62</f>
        <v>0</v>
      </c>
    </row>
    <row r="141" spans="1:9" ht="20.149999999999999" customHeight="1">
      <c r="A141" s="23">
        <v>8</v>
      </c>
      <c r="B141" s="14" t="s">
        <v>236</v>
      </c>
      <c r="C141" s="14">
        <f>data!AE63</f>
        <v>0</v>
      </c>
      <c r="D141" s="14">
        <f>data!AF63</f>
        <v>0</v>
      </c>
      <c r="E141" s="14">
        <f>data!AG63</f>
        <v>278402</v>
      </c>
      <c r="F141" s="14">
        <f>data!AH63</f>
        <v>0</v>
      </c>
      <c r="G141" s="14">
        <f>data!AI63</f>
        <v>0</v>
      </c>
      <c r="H141" s="14">
        <f>data!AJ63</f>
        <v>0</v>
      </c>
      <c r="I141" s="14">
        <f>data!AK63</f>
        <v>0</v>
      </c>
    </row>
    <row r="142" spans="1:9" ht="20.149999999999999" customHeight="1">
      <c r="A142" s="23">
        <v>9</v>
      </c>
      <c r="B142" s="14" t="s">
        <v>237</v>
      </c>
      <c r="C142" s="14">
        <f>data!AE64</f>
        <v>22119</v>
      </c>
      <c r="D142" s="14">
        <f>data!AF64</f>
        <v>0</v>
      </c>
      <c r="E142" s="14">
        <f>data!AG64</f>
        <v>44852</v>
      </c>
      <c r="F142" s="14">
        <f>data!AH64</f>
        <v>34647</v>
      </c>
      <c r="G142" s="14">
        <f>data!AI64</f>
        <v>0</v>
      </c>
      <c r="H142" s="14">
        <f>data!AJ64</f>
        <v>47801</v>
      </c>
      <c r="I142" s="14">
        <f>data!AK64</f>
        <v>78</v>
      </c>
    </row>
    <row r="143" spans="1:9" ht="20.149999999999999" customHeight="1">
      <c r="A143" s="23">
        <v>10</v>
      </c>
      <c r="B143" s="14" t="s">
        <v>444</v>
      </c>
      <c r="C143" s="14">
        <f>data!AE65</f>
        <v>1110</v>
      </c>
      <c r="D143" s="14">
        <f>data!AF65</f>
        <v>0</v>
      </c>
      <c r="E143" s="14">
        <f>data!AG65</f>
        <v>1069</v>
      </c>
      <c r="F143" s="14">
        <f>data!AH65</f>
        <v>7405</v>
      </c>
      <c r="G143" s="14">
        <f>data!AI65</f>
        <v>0</v>
      </c>
      <c r="H143" s="14">
        <f>data!AJ65</f>
        <v>24246</v>
      </c>
      <c r="I143" s="14">
        <f>data!AK65</f>
        <v>0</v>
      </c>
    </row>
    <row r="144" spans="1:9" ht="20.149999999999999" customHeight="1">
      <c r="A144" s="23">
        <v>11</v>
      </c>
      <c r="B144" s="14" t="s">
        <v>445</v>
      </c>
      <c r="C144" s="14">
        <f>data!AE66</f>
        <v>1581</v>
      </c>
      <c r="D144" s="14">
        <f>data!AF66</f>
        <v>0</v>
      </c>
      <c r="E144" s="14">
        <f>data!AG66</f>
        <v>41728</v>
      </c>
      <c r="F144" s="14">
        <f>data!AH66</f>
        <v>85539</v>
      </c>
      <c r="G144" s="14">
        <f>data!AI66</f>
        <v>0</v>
      </c>
      <c r="H144" s="14">
        <f>data!AJ66</f>
        <v>196046</v>
      </c>
      <c r="I144" s="14">
        <f>data!AK66</f>
        <v>0</v>
      </c>
    </row>
    <row r="145" spans="1:9" ht="20.149999999999999" customHeight="1">
      <c r="A145" s="23">
        <v>12</v>
      </c>
      <c r="B145" s="14" t="s">
        <v>6</v>
      </c>
      <c r="C145" s="14">
        <f>data!AE67</f>
        <v>10220</v>
      </c>
      <c r="D145" s="14">
        <f>data!AF67</f>
        <v>0</v>
      </c>
      <c r="E145" s="14">
        <f>data!AG67</f>
        <v>41070</v>
      </c>
      <c r="F145" s="14">
        <f>data!AH67</f>
        <v>24173</v>
      </c>
      <c r="G145" s="14">
        <f>data!AI67</f>
        <v>0</v>
      </c>
      <c r="H145" s="14">
        <f>data!AJ67</f>
        <v>28131</v>
      </c>
      <c r="I145" s="14">
        <f>data!AK67</f>
        <v>0</v>
      </c>
    </row>
    <row r="146" spans="1:9" ht="20.149999999999999" customHeight="1">
      <c r="A146" s="23">
        <v>13</v>
      </c>
      <c r="B146" s="14" t="s">
        <v>474</v>
      </c>
      <c r="C146" s="14">
        <f>data!AE68</f>
        <v>1370</v>
      </c>
      <c r="D146" s="14">
        <f>data!AF68</f>
        <v>0</v>
      </c>
      <c r="E146" s="14">
        <f>data!AG68</f>
        <v>13908</v>
      </c>
      <c r="F146" s="14">
        <f>data!AH68</f>
        <v>4550</v>
      </c>
      <c r="G146" s="14">
        <f>data!AI68</f>
        <v>0</v>
      </c>
      <c r="H146" s="14">
        <f>data!AJ68</f>
        <v>178210</v>
      </c>
      <c r="I146" s="14">
        <f>data!AK68</f>
        <v>0</v>
      </c>
    </row>
    <row r="147" spans="1:9" ht="20.149999999999999" customHeight="1">
      <c r="A147" s="23">
        <v>14</v>
      </c>
      <c r="B147" s="14" t="s">
        <v>241</v>
      </c>
      <c r="C147" s="14">
        <f>data!AE69</f>
        <v>10554</v>
      </c>
      <c r="D147" s="14">
        <f>data!AF69</f>
        <v>0</v>
      </c>
      <c r="E147" s="14">
        <f>data!AG69</f>
        <v>95461</v>
      </c>
      <c r="F147" s="14">
        <f>data!AH69</f>
        <v>47660</v>
      </c>
      <c r="G147" s="14">
        <f>data!AI69</f>
        <v>0</v>
      </c>
      <c r="H147" s="14">
        <f>data!AJ69</f>
        <v>78685</v>
      </c>
      <c r="I147" s="14">
        <f>data!AK69</f>
        <v>0</v>
      </c>
    </row>
    <row r="148" spans="1:9" ht="20.149999999999999" customHeight="1">
      <c r="A148" s="23">
        <v>15</v>
      </c>
      <c r="B148" s="14" t="s">
        <v>242</v>
      </c>
      <c r="C148" s="14">
        <f>-data!AE70</f>
        <v>0</v>
      </c>
      <c r="D148" s="14">
        <f>-data!AF70</f>
        <v>0</v>
      </c>
      <c r="E148" s="14">
        <f>-data!AG70</f>
        <v>0</v>
      </c>
      <c r="F148" s="14">
        <f>-data!AH70</f>
        <v>-80729</v>
      </c>
      <c r="G148" s="14">
        <f>-data!AI70</f>
        <v>0</v>
      </c>
      <c r="H148" s="14">
        <f>-data!AJ70</f>
        <v>0</v>
      </c>
      <c r="I148" s="14">
        <f>-data!AK70</f>
        <v>0</v>
      </c>
    </row>
    <row r="149" spans="1:9" ht="20.149999999999999" customHeight="1">
      <c r="A149" s="23">
        <v>16</v>
      </c>
      <c r="B149" s="48" t="s">
        <v>1180</v>
      </c>
      <c r="C149" s="14">
        <f>data!AE71</f>
        <v>905900</v>
      </c>
      <c r="D149" s="14">
        <f>data!AF71</f>
        <v>0</v>
      </c>
      <c r="E149" s="14">
        <f>data!AG71</f>
        <v>2714584</v>
      </c>
      <c r="F149" s="14">
        <f>data!AH71</f>
        <v>775165</v>
      </c>
      <c r="G149" s="14">
        <f>data!AI71</f>
        <v>0</v>
      </c>
      <c r="H149" s="14">
        <f>data!AJ71</f>
        <v>2460595</v>
      </c>
      <c r="I149" s="14">
        <f>data!AK71</f>
        <v>78</v>
      </c>
    </row>
    <row r="150" spans="1:9" ht="20.149999999999999" customHeight="1">
      <c r="A150" s="23">
        <v>17</v>
      </c>
      <c r="B150" s="14" t="s">
        <v>244</v>
      </c>
      <c r="C150" s="208"/>
      <c r="D150" s="208"/>
      <c r="E150" s="208"/>
      <c r="F150" s="208"/>
      <c r="G150" s="208"/>
      <c r="H150" s="208"/>
      <c r="I150" s="208"/>
    </row>
    <row r="151" spans="1:9" ht="20.149999999999999" customHeight="1">
      <c r="A151" s="23">
        <v>18</v>
      </c>
      <c r="B151" s="14" t="s">
        <v>1181</v>
      </c>
      <c r="C151" s="48">
        <f>+data!M696</f>
        <v>584926</v>
      </c>
      <c r="D151" s="48">
        <f>+data!M697</f>
        <v>0</v>
      </c>
      <c r="E151" s="48">
        <f>+data!M698</f>
        <v>1618819</v>
      </c>
      <c r="F151" s="48">
        <f>+data!M699</f>
        <v>660760</v>
      </c>
      <c r="G151" s="48">
        <f>+data!M700</f>
        <v>0</v>
      </c>
      <c r="H151" s="48">
        <f>+data!M701</f>
        <v>896407</v>
      </c>
      <c r="I151" s="48">
        <f>+data!M702</f>
        <v>18</v>
      </c>
    </row>
    <row r="152" spans="1:9" ht="20.149999999999999" customHeight="1">
      <c r="A152" s="23">
        <v>19</v>
      </c>
      <c r="B152" s="48" t="s">
        <v>1182</v>
      </c>
      <c r="C152" s="14">
        <f>data!AE73</f>
        <v>363709.25</v>
      </c>
      <c r="D152" s="14">
        <f>data!AF73</f>
        <v>0</v>
      </c>
      <c r="E152" s="14">
        <f>data!AG73</f>
        <v>96466.74</v>
      </c>
      <c r="F152" s="14">
        <f>data!AH73</f>
        <v>0</v>
      </c>
      <c r="G152" s="14">
        <f>data!AI73</f>
        <v>0</v>
      </c>
      <c r="H152" s="14">
        <f>data!AJ73</f>
        <v>0</v>
      </c>
      <c r="I152" s="14">
        <f>data!AK73</f>
        <v>0</v>
      </c>
    </row>
    <row r="153" spans="1:9" ht="20.149999999999999" customHeight="1">
      <c r="A153" s="23">
        <v>20</v>
      </c>
      <c r="B153" s="48" t="s">
        <v>1183</v>
      </c>
      <c r="C153" s="14">
        <f>data!AE74</f>
        <v>923074.1</v>
      </c>
      <c r="D153" s="14">
        <f>data!AF74</f>
        <v>0</v>
      </c>
      <c r="E153" s="14">
        <f>data!AG74</f>
        <v>7124480.8300000001</v>
      </c>
      <c r="F153" s="14">
        <f>data!AH74</f>
        <v>1978362.76</v>
      </c>
      <c r="G153" s="14">
        <f>data!AI74</f>
        <v>0</v>
      </c>
      <c r="H153" s="14">
        <f>data!AJ74</f>
        <v>1362857.5299999998</v>
      </c>
      <c r="I153" s="14">
        <f>data!AK74</f>
        <v>0</v>
      </c>
    </row>
    <row r="154" spans="1:9" ht="20.149999999999999" customHeight="1">
      <c r="A154" s="23">
        <v>21</v>
      </c>
      <c r="B154" s="48" t="s">
        <v>1184</v>
      </c>
      <c r="C154" s="14">
        <f>data!AE75</f>
        <v>1286783.3500000001</v>
      </c>
      <c r="D154" s="14">
        <f>data!AF75</f>
        <v>0</v>
      </c>
      <c r="E154" s="14">
        <f>data!AG75</f>
        <v>7220947.5700000003</v>
      </c>
      <c r="F154" s="14">
        <f>data!AH75</f>
        <v>1978362.76</v>
      </c>
      <c r="G154" s="14">
        <f>data!AI75</f>
        <v>0</v>
      </c>
      <c r="H154" s="14">
        <f>data!AJ75</f>
        <v>1362857.5299999998</v>
      </c>
      <c r="I154" s="14">
        <f>data!AK75</f>
        <v>0</v>
      </c>
    </row>
    <row r="155" spans="1:9" ht="20.149999999999999" customHeight="1">
      <c r="A155" s="23" t="s">
        <v>1185</v>
      </c>
      <c r="B155" s="60"/>
      <c r="C155" s="208"/>
      <c r="D155" s="208"/>
      <c r="E155" s="208"/>
      <c r="F155" s="208"/>
      <c r="G155" s="208"/>
      <c r="H155" s="208"/>
      <c r="I155" s="208"/>
    </row>
    <row r="156" spans="1:9" ht="20.149999999999999" customHeight="1">
      <c r="A156" s="23">
        <v>22</v>
      </c>
      <c r="B156" s="14" t="s">
        <v>1186</v>
      </c>
      <c r="C156" s="14">
        <f>data!AE76</f>
        <v>1656</v>
      </c>
      <c r="D156" s="14">
        <f>data!AF76</f>
        <v>0</v>
      </c>
      <c r="E156" s="14">
        <f>data!AG76</f>
        <v>2082</v>
      </c>
      <c r="F156" s="14">
        <f>data!AH76</f>
        <v>2050</v>
      </c>
      <c r="G156" s="14">
        <f>data!AI76</f>
        <v>0</v>
      </c>
      <c r="H156" s="14">
        <f>data!AJ76</f>
        <v>1520</v>
      </c>
      <c r="I156" s="14">
        <f>data!AK76</f>
        <v>0</v>
      </c>
    </row>
    <row r="157" spans="1:9" ht="20.149999999999999" customHeight="1">
      <c r="A157" s="23">
        <v>23</v>
      </c>
      <c r="B157" s="14" t="s">
        <v>1187</v>
      </c>
      <c r="C157" s="14">
        <f>data!AE77</f>
        <v>0</v>
      </c>
      <c r="D157" s="14">
        <f>data!AF77</f>
        <v>0</v>
      </c>
      <c r="E157" s="14">
        <f>data!AG77</f>
        <v>0</v>
      </c>
      <c r="F157" s="14">
        <f>data!AH77</f>
        <v>0</v>
      </c>
      <c r="G157" s="14">
        <f>data!AI77</f>
        <v>0</v>
      </c>
      <c r="H157" s="14">
        <f>data!AJ77</f>
        <v>0</v>
      </c>
      <c r="I157" s="14">
        <f>data!AK77</f>
        <v>0</v>
      </c>
    </row>
    <row r="158" spans="1:9" ht="20.149999999999999" customHeight="1">
      <c r="A158" s="23">
        <v>24</v>
      </c>
      <c r="B158" s="14" t="s">
        <v>1188</v>
      </c>
      <c r="C158" s="14">
        <f>data!AE78</f>
        <v>1656</v>
      </c>
      <c r="D158" s="14">
        <f>data!AF78</f>
        <v>0</v>
      </c>
      <c r="E158" s="14">
        <f>data!AG78</f>
        <v>2082</v>
      </c>
      <c r="F158" s="14">
        <f>data!AH78</f>
        <v>2050</v>
      </c>
      <c r="G158" s="14">
        <f>data!AI78</f>
        <v>0</v>
      </c>
      <c r="H158" s="14">
        <f>data!AJ78</f>
        <v>1520</v>
      </c>
      <c r="I158" s="14">
        <f>data!AK78</f>
        <v>0</v>
      </c>
    </row>
    <row r="159" spans="1:9" ht="20.149999999999999" customHeight="1">
      <c r="A159" s="23">
        <v>25</v>
      </c>
      <c r="B159" s="14" t="s">
        <v>1189</v>
      </c>
      <c r="C159" s="14">
        <f>data!AE79</f>
        <v>0</v>
      </c>
      <c r="D159" s="14">
        <f>data!AF79</f>
        <v>0</v>
      </c>
      <c r="E159" s="14">
        <f>data!AG79</f>
        <v>10124.890799999999</v>
      </c>
      <c r="F159" s="14">
        <f>data!AH79</f>
        <v>4955.1040000000003</v>
      </c>
      <c r="G159" s="14">
        <f>data!AI79</f>
        <v>0</v>
      </c>
      <c r="H159" s="14">
        <f>data!AJ79</f>
        <v>0</v>
      </c>
      <c r="I159" s="14">
        <f>data!AK79</f>
        <v>0</v>
      </c>
    </row>
    <row r="160" spans="1:9" ht="20.149999999999999" customHeight="1">
      <c r="A160" s="23">
        <v>26</v>
      </c>
      <c r="B160" s="14" t="s">
        <v>252</v>
      </c>
      <c r="C160" s="26">
        <f>data!AE80</f>
        <v>7.23</v>
      </c>
      <c r="D160" s="26">
        <f>data!AF80</f>
        <v>0</v>
      </c>
      <c r="E160" s="26">
        <f>data!AG80</f>
        <v>10.97</v>
      </c>
      <c r="F160" s="26">
        <f>data!AH80</f>
        <v>0</v>
      </c>
      <c r="G160" s="26">
        <f>data!AI80</f>
        <v>0</v>
      </c>
      <c r="H160" s="26">
        <f>data!AJ80</f>
        <v>0</v>
      </c>
      <c r="I160" s="26">
        <f>data!AK80</f>
        <v>0</v>
      </c>
    </row>
    <row r="161" spans="1:9" ht="20.149999999999999" customHeight="1">
      <c r="A161" s="4" t="s">
        <v>1173</v>
      </c>
      <c r="B161" s="5"/>
      <c r="C161" s="5"/>
      <c r="D161" s="6"/>
      <c r="E161" s="5"/>
      <c r="F161" s="5"/>
      <c r="G161" s="5"/>
      <c r="H161" s="5"/>
      <c r="I161" s="4"/>
    </row>
    <row r="162" spans="1:9" ht="20.149999999999999" customHeight="1">
      <c r="A162" s="77"/>
      <c r="B162" s="77"/>
      <c r="C162" s="77"/>
      <c r="D162" s="45"/>
      <c r="E162" s="77"/>
      <c r="F162" s="77"/>
      <c r="G162" s="77"/>
      <c r="H162" s="77"/>
      <c r="I162" s="167" t="s">
        <v>1206</v>
      </c>
    </row>
    <row r="163" spans="1:9" ht="20.149999999999999" customHeight="1">
      <c r="A163" s="45"/>
      <c r="B163" s="77"/>
      <c r="C163" s="77"/>
      <c r="D163" s="77"/>
      <c r="E163" s="77"/>
      <c r="F163" s="77"/>
      <c r="G163" s="77"/>
      <c r="H163" s="77"/>
      <c r="I163" s="77"/>
    </row>
    <row r="164" spans="1:9" ht="20.149999999999999" customHeight="1">
      <c r="A164" s="79" t="str">
        <f>"HOSPITAL NAME: "&amp;data!C84</f>
        <v>HOSPITAL NAME: Lake Chelan Community Hospital</v>
      </c>
      <c r="B164" s="77"/>
      <c r="C164" s="77"/>
      <c r="D164" s="77"/>
      <c r="E164" s="77"/>
      <c r="F164" s="77"/>
      <c r="G164" s="80"/>
      <c r="H164" s="79" t="str">
        <f>"FYE: "&amp;data!C82</f>
        <v>FYE: 12/31/2020</v>
      </c>
    </row>
    <row r="165" spans="1:9" ht="20.149999999999999" customHeight="1">
      <c r="A165" s="23">
        <v>1</v>
      </c>
      <c r="B165" s="14" t="s">
        <v>209</v>
      </c>
      <c r="C165" s="15" t="s">
        <v>45</v>
      </c>
      <c r="D165" s="15" t="s">
        <v>46</v>
      </c>
      <c r="E165" s="15" t="s">
        <v>47</v>
      </c>
      <c r="F165" s="15" t="s">
        <v>48</v>
      </c>
      <c r="G165" s="15" t="s">
        <v>49</v>
      </c>
      <c r="H165" s="15" t="s">
        <v>50</v>
      </c>
      <c r="I165" s="15" t="s">
        <v>51</v>
      </c>
    </row>
    <row r="166" spans="1:9" ht="20.149999999999999" customHeight="1">
      <c r="A166" s="81">
        <v>2</v>
      </c>
      <c r="B166" s="17" t="s">
        <v>1175</v>
      </c>
      <c r="C166" s="18" t="s">
        <v>123</v>
      </c>
      <c r="D166" s="18" t="s">
        <v>124</v>
      </c>
      <c r="E166" s="18" t="s">
        <v>110</v>
      </c>
      <c r="F166" s="18" t="s">
        <v>125</v>
      </c>
      <c r="G166" s="18" t="s">
        <v>1207</v>
      </c>
      <c r="H166" s="18" t="s">
        <v>127</v>
      </c>
      <c r="I166" s="18" t="s">
        <v>128</v>
      </c>
    </row>
    <row r="167" spans="1:9" ht="20.149999999999999" customHeight="1">
      <c r="A167" s="82"/>
      <c r="B167" s="83"/>
      <c r="C167" s="18" t="s">
        <v>172</v>
      </c>
      <c r="D167" s="18" t="s">
        <v>172</v>
      </c>
      <c r="E167" s="18" t="s">
        <v>1208</v>
      </c>
      <c r="F167" s="18" t="s">
        <v>182</v>
      </c>
      <c r="G167" s="18" t="s">
        <v>121</v>
      </c>
      <c r="H167" s="88" t="s">
        <v>1209</v>
      </c>
      <c r="I167" s="18" t="s">
        <v>169</v>
      </c>
    </row>
    <row r="168" spans="1:9" ht="20.149999999999999" customHeight="1">
      <c r="A168" s="23">
        <v>3</v>
      </c>
      <c r="B168" s="14" t="s">
        <v>1179</v>
      </c>
      <c r="C168" s="15" t="s">
        <v>226</v>
      </c>
      <c r="D168" s="15" t="s">
        <v>226</v>
      </c>
      <c r="E168" s="15" t="s">
        <v>217</v>
      </c>
      <c r="F168" s="15" t="s">
        <v>227</v>
      </c>
      <c r="G168" s="15" t="s">
        <v>228</v>
      </c>
      <c r="H168" s="15" t="s">
        <v>229</v>
      </c>
      <c r="I168" s="15" t="s">
        <v>228</v>
      </c>
    </row>
    <row r="169" spans="1:9" ht="20.149999999999999" customHeight="1">
      <c r="A169" s="23">
        <v>4</v>
      </c>
      <c r="B169" s="14" t="s">
        <v>233</v>
      </c>
      <c r="C169" s="14">
        <f>data!AL59</f>
        <v>0</v>
      </c>
      <c r="D169" s="14">
        <f>data!AM59</f>
        <v>0</v>
      </c>
      <c r="E169" s="14">
        <f>data!AN59</f>
        <v>0</v>
      </c>
      <c r="F169" s="14">
        <f>data!AO59</f>
        <v>0</v>
      </c>
      <c r="G169" s="14">
        <f>data!AP59</f>
        <v>0</v>
      </c>
      <c r="H169" s="14">
        <f>data!AQ59</f>
        <v>0</v>
      </c>
      <c r="I169" s="14">
        <f>data!AR59</f>
        <v>0</v>
      </c>
    </row>
    <row r="170" spans="1:9" ht="20.149999999999999" customHeight="1">
      <c r="A170" s="23">
        <v>5</v>
      </c>
      <c r="B170" s="14" t="s">
        <v>234</v>
      </c>
      <c r="C170" s="26">
        <f>data!AL60</f>
        <v>0</v>
      </c>
      <c r="D170" s="26">
        <f>data!AM60</f>
        <v>0</v>
      </c>
      <c r="E170" s="26">
        <f>data!AN60</f>
        <v>0</v>
      </c>
      <c r="F170" s="26">
        <f>data!AO60</f>
        <v>0</v>
      </c>
      <c r="G170" s="26">
        <f>data!AP60</f>
        <v>0</v>
      </c>
      <c r="H170" s="26">
        <f>data!AQ60</f>
        <v>0</v>
      </c>
      <c r="I170" s="26">
        <f>data!AR60</f>
        <v>0</v>
      </c>
    </row>
    <row r="171" spans="1:9" ht="20.149999999999999" customHeight="1">
      <c r="A171" s="23">
        <v>6</v>
      </c>
      <c r="B171" s="14" t="s">
        <v>235</v>
      </c>
      <c r="C171" s="14">
        <f>data!AL61</f>
        <v>0</v>
      </c>
      <c r="D171" s="14">
        <f>data!AM61</f>
        <v>0</v>
      </c>
      <c r="E171" s="14">
        <f>data!AN61</f>
        <v>0</v>
      </c>
      <c r="F171" s="14">
        <f>data!AO61</f>
        <v>0</v>
      </c>
      <c r="G171" s="14">
        <f>data!AP61</f>
        <v>0</v>
      </c>
      <c r="H171" s="14">
        <f>data!AQ61</f>
        <v>0</v>
      </c>
      <c r="I171" s="14">
        <f>data!AR61</f>
        <v>0</v>
      </c>
    </row>
    <row r="172" spans="1:9" ht="20.149999999999999" customHeight="1">
      <c r="A172" s="23">
        <v>7</v>
      </c>
      <c r="B172" s="14" t="s">
        <v>3</v>
      </c>
      <c r="C172" s="14">
        <f>data!AL62</f>
        <v>0</v>
      </c>
      <c r="D172" s="14">
        <f>data!AM62</f>
        <v>0</v>
      </c>
      <c r="E172" s="14">
        <f>data!AN62</f>
        <v>0</v>
      </c>
      <c r="F172" s="14">
        <f>data!AO62</f>
        <v>0</v>
      </c>
      <c r="G172" s="14">
        <f>data!AP62</f>
        <v>0</v>
      </c>
      <c r="H172" s="14">
        <f>data!AQ62</f>
        <v>0</v>
      </c>
      <c r="I172" s="14">
        <f>data!AR62</f>
        <v>0</v>
      </c>
    </row>
    <row r="173" spans="1:9" ht="20.149999999999999" customHeight="1">
      <c r="A173" s="23">
        <v>8</v>
      </c>
      <c r="B173" s="14" t="s">
        <v>236</v>
      </c>
      <c r="C173" s="14">
        <f>data!AL63</f>
        <v>0</v>
      </c>
      <c r="D173" s="14">
        <f>data!AM63</f>
        <v>0</v>
      </c>
      <c r="E173" s="14">
        <f>data!AN63</f>
        <v>0</v>
      </c>
      <c r="F173" s="14">
        <f>data!AO63</f>
        <v>0</v>
      </c>
      <c r="G173" s="14">
        <f>data!AP63</f>
        <v>0</v>
      </c>
      <c r="H173" s="14">
        <f>data!AQ63</f>
        <v>0</v>
      </c>
      <c r="I173" s="14">
        <f>data!AR63</f>
        <v>0</v>
      </c>
    </row>
    <row r="174" spans="1:9" ht="20.149999999999999" customHeight="1">
      <c r="A174" s="23">
        <v>9</v>
      </c>
      <c r="B174" s="14" t="s">
        <v>237</v>
      </c>
      <c r="C174" s="14">
        <f>data!AL64</f>
        <v>0</v>
      </c>
      <c r="D174" s="14">
        <f>data!AM64</f>
        <v>0</v>
      </c>
      <c r="E174" s="14">
        <f>data!AN64</f>
        <v>0</v>
      </c>
      <c r="F174" s="14">
        <f>data!AO64</f>
        <v>0</v>
      </c>
      <c r="G174" s="14">
        <f>data!AP64</f>
        <v>0</v>
      </c>
      <c r="H174" s="14">
        <f>data!AQ64</f>
        <v>0</v>
      </c>
      <c r="I174" s="14">
        <f>data!AR64</f>
        <v>0</v>
      </c>
    </row>
    <row r="175" spans="1:9" ht="20.149999999999999" customHeight="1">
      <c r="A175" s="23">
        <v>10</v>
      </c>
      <c r="B175" s="14" t="s">
        <v>444</v>
      </c>
      <c r="C175" s="14">
        <f>data!AL65</f>
        <v>0</v>
      </c>
      <c r="D175" s="14">
        <f>data!AM65</f>
        <v>0</v>
      </c>
      <c r="E175" s="14">
        <f>data!AN65</f>
        <v>0</v>
      </c>
      <c r="F175" s="14">
        <f>data!AO65</f>
        <v>0</v>
      </c>
      <c r="G175" s="14">
        <f>data!AP65</f>
        <v>0</v>
      </c>
      <c r="H175" s="14">
        <f>data!AQ65</f>
        <v>0</v>
      </c>
      <c r="I175" s="14">
        <f>data!AR65</f>
        <v>0</v>
      </c>
    </row>
    <row r="176" spans="1:9" ht="20.149999999999999" customHeight="1">
      <c r="A176" s="23">
        <v>11</v>
      </c>
      <c r="B176" s="14" t="s">
        <v>445</v>
      </c>
      <c r="C176" s="14">
        <f>data!AL66</f>
        <v>0</v>
      </c>
      <c r="D176" s="14">
        <f>data!AM66</f>
        <v>0</v>
      </c>
      <c r="E176" s="14">
        <f>data!AN66</f>
        <v>0</v>
      </c>
      <c r="F176" s="14">
        <f>data!AO66</f>
        <v>0</v>
      </c>
      <c r="G176" s="14">
        <f>data!AP66</f>
        <v>0</v>
      </c>
      <c r="H176" s="14">
        <f>data!AQ66</f>
        <v>0</v>
      </c>
      <c r="I176" s="14">
        <f>data!AR66</f>
        <v>0</v>
      </c>
    </row>
    <row r="177" spans="1:9" ht="20.149999999999999" customHeight="1">
      <c r="A177" s="23">
        <v>12</v>
      </c>
      <c r="B177" s="14" t="s">
        <v>6</v>
      </c>
      <c r="C177" s="14">
        <f>data!AL67</f>
        <v>0</v>
      </c>
      <c r="D177" s="14">
        <f>data!AM67</f>
        <v>0</v>
      </c>
      <c r="E177" s="14">
        <f>data!AN67</f>
        <v>0</v>
      </c>
      <c r="F177" s="14">
        <f>data!AO67</f>
        <v>0</v>
      </c>
      <c r="G177" s="14">
        <f>data!AP67</f>
        <v>0</v>
      </c>
      <c r="H177" s="14">
        <f>data!AQ67</f>
        <v>0</v>
      </c>
      <c r="I177" s="14">
        <f>data!AR67</f>
        <v>0</v>
      </c>
    </row>
    <row r="178" spans="1:9" ht="20.149999999999999" customHeight="1">
      <c r="A178" s="23">
        <v>13</v>
      </c>
      <c r="B178" s="14" t="s">
        <v>474</v>
      </c>
      <c r="C178" s="14">
        <f>data!AL68</f>
        <v>0</v>
      </c>
      <c r="D178" s="14">
        <f>data!AM68</f>
        <v>0</v>
      </c>
      <c r="E178" s="14">
        <f>data!AN68</f>
        <v>0</v>
      </c>
      <c r="F178" s="14">
        <f>data!AO68</f>
        <v>0</v>
      </c>
      <c r="G178" s="14">
        <f>data!AP68</f>
        <v>0</v>
      </c>
      <c r="H178" s="14">
        <f>data!AQ68</f>
        <v>0</v>
      </c>
      <c r="I178" s="14">
        <f>data!AR68</f>
        <v>0</v>
      </c>
    </row>
    <row r="179" spans="1:9" ht="20.149999999999999" customHeight="1">
      <c r="A179" s="23">
        <v>14</v>
      </c>
      <c r="B179" s="14" t="s">
        <v>241</v>
      </c>
      <c r="C179" s="14">
        <f>data!AL69</f>
        <v>0</v>
      </c>
      <c r="D179" s="14">
        <f>data!AM69</f>
        <v>0</v>
      </c>
      <c r="E179" s="14">
        <f>data!AN69</f>
        <v>0</v>
      </c>
      <c r="F179" s="14">
        <f>data!AO69</f>
        <v>0</v>
      </c>
      <c r="G179" s="14">
        <f>data!AP69</f>
        <v>0</v>
      </c>
      <c r="H179" s="14">
        <f>data!AQ69</f>
        <v>0</v>
      </c>
      <c r="I179" s="14">
        <f>data!AR69</f>
        <v>37</v>
      </c>
    </row>
    <row r="180" spans="1:9" ht="20.149999999999999" customHeight="1">
      <c r="A180" s="23">
        <v>15</v>
      </c>
      <c r="B180" s="14" t="s">
        <v>242</v>
      </c>
      <c r="C180" s="14">
        <f>-data!AL70</f>
        <v>0</v>
      </c>
      <c r="D180" s="14">
        <f>-data!AM70</f>
        <v>0</v>
      </c>
      <c r="E180" s="14">
        <f>-data!AN70</f>
        <v>0</v>
      </c>
      <c r="F180" s="14">
        <f>-data!AO70</f>
        <v>0</v>
      </c>
      <c r="G180" s="14">
        <f>-data!AP70</f>
        <v>0</v>
      </c>
      <c r="H180" s="14">
        <f>-data!AQ70</f>
        <v>0</v>
      </c>
      <c r="I180" s="14">
        <f>-data!AR70</f>
        <v>0</v>
      </c>
    </row>
    <row r="181" spans="1:9" ht="20.149999999999999" customHeight="1">
      <c r="A181" s="23">
        <v>16</v>
      </c>
      <c r="B181" s="48" t="s">
        <v>1180</v>
      </c>
      <c r="C181" s="14">
        <f>data!AL71</f>
        <v>0</v>
      </c>
      <c r="D181" s="14">
        <f>data!AM71</f>
        <v>0</v>
      </c>
      <c r="E181" s="14">
        <f>data!AN71</f>
        <v>0</v>
      </c>
      <c r="F181" s="14">
        <f>data!AO71</f>
        <v>0</v>
      </c>
      <c r="G181" s="14">
        <f>data!AP71</f>
        <v>0</v>
      </c>
      <c r="H181" s="14">
        <f>data!AQ71</f>
        <v>0</v>
      </c>
      <c r="I181" s="14">
        <f>data!AR71</f>
        <v>37</v>
      </c>
    </row>
    <row r="182" spans="1:9" ht="20.149999999999999" customHeight="1">
      <c r="A182" s="23">
        <v>17</v>
      </c>
      <c r="B182" s="14" t="s">
        <v>244</v>
      </c>
      <c r="C182" s="208"/>
      <c r="D182" s="208"/>
      <c r="E182" s="208"/>
      <c r="F182" s="208"/>
      <c r="G182" s="208"/>
      <c r="H182" s="208"/>
      <c r="I182" s="208"/>
    </row>
    <row r="183" spans="1:9" ht="20.149999999999999" customHeight="1">
      <c r="A183" s="23">
        <v>18</v>
      </c>
      <c r="B183" s="14" t="s">
        <v>1181</v>
      </c>
      <c r="C183" s="48">
        <f>+data!M703</f>
        <v>0</v>
      </c>
      <c r="D183" s="48">
        <f>+data!M704</f>
        <v>0</v>
      </c>
      <c r="E183" s="48">
        <f>+data!M705</f>
        <v>0</v>
      </c>
      <c r="F183" s="48">
        <f>+data!M706</f>
        <v>27197</v>
      </c>
      <c r="G183" s="48">
        <f>+data!M707</f>
        <v>0</v>
      </c>
      <c r="H183" s="48">
        <f>+data!M708</f>
        <v>0</v>
      </c>
      <c r="I183" s="48">
        <f>+data!M709</f>
        <v>8</v>
      </c>
    </row>
    <row r="184" spans="1:9" ht="20.149999999999999" customHeight="1">
      <c r="A184" s="23">
        <v>19</v>
      </c>
      <c r="B184" s="48" t="s">
        <v>1182</v>
      </c>
      <c r="C184" s="14">
        <f>data!AL73</f>
        <v>0</v>
      </c>
      <c r="D184" s="14">
        <f>data!AM73</f>
        <v>0</v>
      </c>
      <c r="E184" s="14">
        <f>data!AN73</f>
        <v>0</v>
      </c>
      <c r="F184" s="14">
        <f>data!AO73</f>
        <v>1962</v>
      </c>
      <c r="G184" s="14">
        <f>data!AP73</f>
        <v>0</v>
      </c>
      <c r="H184" s="14">
        <f>data!AQ73</f>
        <v>0</v>
      </c>
      <c r="I184" s="14">
        <f>data!AR73</f>
        <v>0</v>
      </c>
    </row>
    <row r="185" spans="1:9" ht="20.149999999999999" customHeight="1">
      <c r="A185" s="23">
        <v>20</v>
      </c>
      <c r="B185" s="48" t="s">
        <v>1183</v>
      </c>
      <c r="C185" s="14">
        <f>data!AL74</f>
        <v>0</v>
      </c>
      <c r="D185" s="14">
        <f>data!AM74</f>
        <v>0</v>
      </c>
      <c r="E185" s="14">
        <f>data!AN74</f>
        <v>0</v>
      </c>
      <c r="F185" s="14">
        <f>data!AO74</f>
        <v>322871</v>
      </c>
      <c r="G185" s="14">
        <f>data!AP74</f>
        <v>0</v>
      </c>
      <c r="H185" s="14">
        <f>data!AQ74</f>
        <v>0</v>
      </c>
      <c r="I185" s="14">
        <f>data!AR74</f>
        <v>0</v>
      </c>
    </row>
    <row r="186" spans="1:9" ht="20.149999999999999" customHeight="1">
      <c r="A186" s="23">
        <v>21</v>
      </c>
      <c r="B186" s="48" t="s">
        <v>1184</v>
      </c>
      <c r="C186" s="14">
        <f>data!AL75</f>
        <v>0</v>
      </c>
      <c r="D186" s="14">
        <f>data!AM75</f>
        <v>0</v>
      </c>
      <c r="E186" s="14">
        <f>data!AN75</f>
        <v>0</v>
      </c>
      <c r="F186" s="14">
        <f>data!AO75</f>
        <v>324833</v>
      </c>
      <c r="G186" s="14">
        <f>data!AP75</f>
        <v>0</v>
      </c>
      <c r="H186" s="14">
        <f>data!AQ75</f>
        <v>0</v>
      </c>
      <c r="I186" s="14">
        <f>data!AR75</f>
        <v>0</v>
      </c>
    </row>
    <row r="187" spans="1:9" ht="20.149999999999999" customHeight="1">
      <c r="A187" s="23" t="s">
        <v>1185</v>
      </c>
      <c r="B187" s="60"/>
      <c r="C187" s="208"/>
      <c r="D187" s="208"/>
      <c r="E187" s="208"/>
      <c r="F187" s="208"/>
      <c r="G187" s="208"/>
      <c r="H187" s="208"/>
      <c r="I187" s="208"/>
    </row>
    <row r="188" spans="1:9" ht="20.149999999999999" customHeight="1">
      <c r="A188" s="23">
        <v>22</v>
      </c>
      <c r="B188" s="14" t="s">
        <v>1186</v>
      </c>
      <c r="C188" s="14">
        <f>data!AL76</f>
        <v>0</v>
      </c>
      <c r="D188" s="14">
        <f>data!AM76</f>
        <v>0</v>
      </c>
      <c r="E188" s="14">
        <f>data!AN76</f>
        <v>0</v>
      </c>
      <c r="F188" s="14">
        <f>data!AO76</f>
        <v>0</v>
      </c>
      <c r="G188" s="14">
        <f>data!AP76</f>
        <v>0</v>
      </c>
      <c r="H188" s="14">
        <f>data!AQ76</f>
        <v>0</v>
      </c>
      <c r="I188" s="14">
        <f>data!AR76</f>
        <v>0</v>
      </c>
    </row>
    <row r="189" spans="1:9" ht="20.149999999999999" customHeight="1">
      <c r="A189" s="23">
        <v>23</v>
      </c>
      <c r="B189" s="14" t="s">
        <v>1187</v>
      </c>
      <c r="C189" s="14">
        <f>data!AL77</f>
        <v>0</v>
      </c>
      <c r="D189" s="14">
        <f>data!AM77</f>
        <v>0</v>
      </c>
      <c r="E189" s="14">
        <f>data!AN77</f>
        <v>0</v>
      </c>
      <c r="F189" s="14">
        <f>data!AO77</f>
        <v>0</v>
      </c>
      <c r="G189" s="14">
        <f>data!AP77</f>
        <v>0</v>
      </c>
      <c r="H189" s="14">
        <f>data!AQ77</f>
        <v>0</v>
      </c>
      <c r="I189" s="14">
        <f>data!AR77</f>
        <v>0</v>
      </c>
    </row>
    <row r="190" spans="1:9" ht="20.149999999999999" customHeight="1">
      <c r="A190" s="23">
        <v>24</v>
      </c>
      <c r="B190" s="14" t="s">
        <v>1188</v>
      </c>
      <c r="C190" s="14">
        <f>data!AL78</f>
        <v>0</v>
      </c>
      <c r="D190" s="14">
        <f>data!AM78</f>
        <v>0</v>
      </c>
      <c r="E190" s="14">
        <f>data!AN78</f>
        <v>0</v>
      </c>
      <c r="F190" s="14">
        <f>data!AO78</f>
        <v>0</v>
      </c>
      <c r="G190" s="14">
        <f>data!AP78</f>
        <v>0</v>
      </c>
      <c r="H190" s="14">
        <f>data!AQ78</f>
        <v>0</v>
      </c>
      <c r="I190" s="14">
        <f>data!AR78</f>
        <v>0</v>
      </c>
    </row>
    <row r="191" spans="1:9" ht="20.149999999999999" customHeight="1">
      <c r="A191" s="23">
        <v>25</v>
      </c>
      <c r="B191" s="14" t="s">
        <v>1189</v>
      </c>
      <c r="C191" s="14">
        <f>data!AL79</f>
        <v>0</v>
      </c>
      <c r="D191" s="14">
        <f>data!AM79</f>
        <v>0</v>
      </c>
      <c r="E191" s="14">
        <f>data!AN79</f>
        <v>0</v>
      </c>
      <c r="F191" s="14">
        <f>data!AO79</f>
        <v>0</v>
      </c>
      <c r="G191" s="14">
        <f>data!AP79</f>
        <v>0</v>
      </c>
      <c r="H191" s="14">
        <f>data!AQ79</f>
        <v>0</v>
      </c>
      <c r="I191" s="14">
        <f>data!AR79</f>
        <v>0</v>
      </c>
    </row>
    <row r="192" spans="1:9" ht="20.149999999999999" customHeight="1">
      <c r="A192" s="23">
        <v>26</v>
      </c>
      <c r="B192" s="14" t="s">
        <v>252</v>
      </c>
      <c r="C192" s="26">
        <f>data!AL80</f>
        <v>0</v>
      </c>
      <c r="D192" s="26">
        <f>data!AM80</f>
        <v>0</v>
      </c>
      <c r="E192" s="26">
        <f>data!AN80</f>
        <v>0</v>
      </c>
      <c r="F192" s="26">
        <f>data!AO80</f>
        <v>0</v>
      </c>
      <c r="G192" s="26">
        <f>data!AP80</f>
        <v>0</v>
      </c>
      <c r="H192" s="26">
        <f>data!AQ80</f>
        <v>0</v>
      </c>
      <c r="I192" s="26">
        <f>data!AR80</f>
        <v>0</v>
      </c>
    </row>
    <row r="193" spans="1:9" ht="20.149999999999999" customHeight="1">
      <c r="A193" s="4" t="s">
        <v>1173</v>
      </c>
      <c r="B193" s="5"/>
      <c r="C193" s="5"/>
      <c r="D193" s="6"/>
      <c r="E193" s="5"/>
      <c r="F193" s="5"/>
      <c r="G193" s="5"/>
      <c r="H193" s="5"/>
      <c r="I193" s="4"/>
    </row>
    <row r="194" spans="1:9" ht="20.149999999999999" customHeight="1">
      <c r="A194" s="77"/>
      <c r="B194" s="77"/>
      <c r="C194" s="77"/>
      <c r="D194" s="45"/>
      <c r="E194" s="77"/>
      <c r="F194" s="77"/>
      <c r="G194" s="77"/>
      <c r="H194" s="77"/>
      <c r="I194" s="167" t="s">
        <v>1210</v>
      </c>
    </row>
    <row r="195" spans="1:9" ht="20.149999999999999" customHeight="1">
      <c r="A195" s="45"/>
      <c r="B195" s="77"/>
      <c r="C195" s="77"/>
      <c r="D195" s="77"/>
      <c r="E195" s="77"/>
      <c r="F195" s="77"/>
      <c r="G195" s="77"/>
      <c r="H195" s="77"/>
      <c r="I195" s="77"/>
    </row>
    <row r="196" spans="1:9" ht="20.149999999999999" customHeight="1">
      <c r="A196" s="79" t="str">
        <f>"HOSPITAL NAME: "&amp;data!C84</f>
        <v>HOSPITAL NAME: Lake Chelan Community Hospital</v>
      </c>
      <c r="B196" s="77"/>
      <c r="C196" s="77"/>
      <c r="D196" s="77"/>
      <c r="E196" s="77"/>
      <c r="F196" s="77"/>
      <c r="G196" s="80"/>
      <c r="H196" s="79" t="str">
        <f>"FYE: "&amp;data!C82</f>
        <v>FYE: 12/31/2020</v>
      </c>
    </row>
    <row r="197" spans="1:9" ht="20.149999999999999" customHeight="1">
      <c r="A197" s="23">
        <v>1</v>
      </c>
      <c r="B197" s="14" t="s">
        <v>209</v>
      </c>
      <c r="C197" s="15" t="s">
        <v>52</v>
      </c>
      <c r="D197" s="15" t="s">
        <v>53</v>
      </c>
      <c r="E197" s="15" t="s">
        <v>54</v>
      </c>
      <c r="F197" s="15" t="s">
        <v>55</v>
      </c>
      <c r="G197" s="15" t="s">
        <v>56</v>
      </c>
      <c r="H197" s="15" t="s">
        <v>57</v>
      </c>
      <c r="I197" s="15" t="s">
        <v>58</v>
      </c>
    </row>
    <row r="198" spans="1:9" ht="20.149999999999999" customHeight="1">
      <c r="A198" s="81">
        <v>2</v>
      </c>
      <c r="B198" s="17" t="s">
        <v>1175</v>
      </c>
      <c r="C198" s="25"/>
      <c r="D198" s="18" t="s">
        <v>130</v>
      </c>
      <c r="E198" s="18" t="s">
        <v>131</v>
      </c>
      <c r="F198" s="18" t="s">
        <v>132</v>
      </c>
      <c r="G198" s="18" t="s">
        <v>1211</v>
      </c>
      <c r="H198" s="18" t="s">
        <v>134</v>
      </c>
      <c r="I198" s="25"/>
    </row>
    <row r="199" spans="1:9" ht="20.149999999999999" customHeight="1">
      <c r="A199" s="82"/>
      <c r="B199" s="83"/>
      <c r="C199" s="18" t="s">
        <v>129</v>
      </c>
      <c r="D199" s="18" t="s">
        <v>1212</v>
      </c>
      <c r="E199" s="18" t="s">
        <v>1213</v>
      </c>
      <c r="F199" s="18" t="s">
        <v>186</v>
      </c>
      <c r="G199" s="18" t="s">
        <v>201</v>
      </c>
      <c r="H199" s="18" t="s">
        <v>188</v>
      </c>
      <c r="I199" s="18" t="s">
        <v>135</v>
      </c>
    </row>
    <row r="200" spans="1:9" ht="20.149999999999999" customHeight="1">
      <c r="A200" s="23">
        <v>3</v>
      </c>
      <c r="B200" s="14" t="s">
        <v>1179</v>
      </c>
      <c r="C200" s="15" t="s">
        <v>226</v>
      </c>
      <c r="D200" s="15" t="s">
        <v>1212</v>
      </c>
      <c r="E200" s="15" t="s">
        <v>228</v>
      </c>
      <c r="F200" s="209"/>
      <c r="G200" s="209"/>
      <c r="H200" s="209"/>
      <c r="I200" s="15" t="s">
        <v>231</v>
      </c>
    </row>
    <row r="201" spans="1:9" ht="20.149999999999999" customHeight="1">
      <c r="A201" s="23">
        <v>4</v>
      </c>
      <c r="B201" s="14" t="s">
        <v>233</v>
      </c>
      <c r="C201" s="14">
        <f>data!AS59</f>
        <v>0</v>
      </c>
      <c r="D201" s="14">
        <f>data!AT59</f>
        <v>0</v>
      </c>
      <c r="E201" s="14">
        <f>data!AU59</f>
        <v>0</v>
      </c>
      <c r="F201" s="209"/>
      <c r="G201" s="209"/>
      <c r="H201" s="209"/>
      <c r="I201" s="14">
        <f>data!AY59</f>
        <v>7106</v>
      </c>
    </row>
    <row r="202" spans="1:9" ht="20.149999999999999" customHeight="1">
      <c r="A202" s="23">
        <v>5</v>
      </c>
      <c r="B202" s="14" t="s">
        <v>234</v>
      </c>
      <c r="C202" s="26">
        <f>data!AS60</f>
        <v>0</v>
      </c>
      <c r="D202" s="26">
        <f>data!AT60</f>
        <v>0</v>
      </c>
      <c r="E202" s="26">
        <f>data!AU60</f>
        <v>0</v>
      </c>
      <c r="F202" s="26">
        <f>data!AV60</f>
        <v>0</v>
      </c>
      <c r="G202" s="26">
        <f>data!AW60</f>
        <v>0</v>
      </c>
      <c r="H202" s="26">
        <f>data!AX60</f>
        <v>0</v>
      </c>
      <c r="I202" s="26">
        <f>data!AY60</f>
        <v>8.7658076923076926</v>
      </c>
    </row>
    <row r="203" spans="1:9" ht="20.149999999999999" customHeight="1">
      <c r="A203" s="23">
        <v>6</v>
      </c>
      <c r="B203" s="14" t="s">
        <v>235</v>
      </c>
      <c r="C203" s="14">
        <f>data!AS61</f>
        <v>0</v>
      </c>
      <c r="D203" s="14">
        <f>data!AT61</f>
        <v>0</v>
      </c>
      <c r="E203" s="14">
        <f>data!AU61</f>
        <v>0</v>
      </c>
      <c r="F203" s="14">
        <f>data!AV61</f>
        <v>0</v>
      </c>
      <c r="G203" s="14">
        <f>data!AW61</f>
        <v>0</v>
      </c>
      <c r="H203" s="14">
        <f>data!AX61</f>
        <v>0</v>
      </c>
      <c r="I203" s="14">
        <f>data!AY61</f>
        <v>373533</v>
      </c>
    </row>
    <row r="204" spans="1:9" ht="20.149999999999999" customHeight="1">
      <c r="A204" s="23">
        <v>7</v>
      </c>
      <c r="B204" s="14" t="s">
        <v>3</v>
      </c>
      <c r="C204" s="14">
        <f>data!AS62</f>
        <v>0</v>
      </c>
      <c r="D204" s="14">
        <f>data!AT62</f>
        <v>0</v>
      </c>
      <c r="E204" s="14">
        <f>data!AU62</f>
        <v>0</v>
      </c>
      <c r="F204" s="14">
        <f>data!AV62</f>
        <v>0</v>
      </c>
      <c r="G204" s="14">
        <f>data!AW62</f>
        <v>0</v>
      </c>
      <c r="H204" s="14">
        <f>data!AX62</f>
        <v>0</v>
      </c>
      <c r="I204" s="14">
        <f>data!AY62</f>
        <v>131439</v>
      </c>
    </row>
    <row r="205" spans="1:9" ht="20.149999999999999" customHeight="1">
      <c r="A205" s="23">
        <v>8</v>
      </c>
      <c r="B205" s="14" t="s">
        <v>236</v>
      </c>
      <c r="C205" s="14">
        <f>data!AS63</f>
        <v>0</v>
      </c>
      <c r="D205" s="14">
        <f>data!AT63</f>
        <v>0</v>
      </c>
      <c r="E205" s="14">
        <f>data!AU63</f>
        <v>0</v>
      </c>
      <c r="F205" s="14">
        <f>data!AV63</f>
        <v>0</v>
      </c>
      <c r="G205" s="14">
        <f>data!AW63</f>
        <v>0</v>
      </c>
      <c r="H205" s="14">
        <f>data!AX63</f>
        <v>0</v>
      </c>
      <c r="I205" s="14">
        <f>data!AY63</f>
        <v>0</v>
      </c>
    </row>
    <row r="206" spans="1:9" ht="20.149999999999999" customHeight="1">
      <c r="A206" s="23">
        <v>9</v>
      </c>
      <c r="B206" s="14" t="s">
        <v>237</v>
      </c>
      <c r="C206" s="14">
        <f>data!AS64</f>
        <v>0</v>
      </c>
      <c r="D206" s="14">
        <f>data!AT64</f>
        <v>0</v>
      </c>
      <c r="E206" s="14">
        <f>data!AU64</f>
        <v>0</v>
      </c>
      <c r="F206" s="14">
        <f>data!AV64</f>
        <v>0</v>
      </c>
      <c r="G206" s="14">
        <f>data!AW64</f>
        <v>0</v>
      </c>
      <c r="H206" s="14">
        <f>data!AX64</f>
        <v>0</v>
      </c>
      <c r="I206" s="14">
        <f>data!AY64</f>
        <v>194912</v>
      </c>
    </row>
    <row r="207" spans="1:9" ht="20.149999999999999" customHeight="1">
      <c r="A207" s="23">
        <v>10</v>
      </c>
      <c r="B207" s="14" t="s">
        <v>444</v>
      </c>
      <c r="C207" s="14">
        <f>data!AS65</f>
        <v>0</v>
      </c>
      <c r="D207" s="14">
        <f>data!AT65</f>
        <v>0</v>
      </c>
      <c r="E207" s="14">
        <f>data!AU65</f>
        <v>0</v>
      </c>
      <c r="F207" s="14">
        <f>data!AV65</f>
        <v>0</v>
      </c>
      <c r="G207" s="14">
        <f>data!AW65</f>
        <v>0</v>
      </c>
      <c r="H207" s="14">
        <f>data!AX65</f>
        <v>0</v>
      </c>
      <c r="I207" s="14">
        <f>data!AY65</f>
        <v>0</v>
      </c>
    </row>
    <row r="208" spans="1:9" ht="20.149999999999999" customHeight="1">
      <c r="A208" s="23">
        <v>11</v>
      </c>
      <c r="B208" s="14" t="s">
        <v>445</v>
      </c>
      <c r="C208" s="14">
        <f>data!AS66</f>
        <v>0</v>
      </c>
      <c r="D208" s="14">
        <f>data!AT66</f>
        <v>0</v>
      </c>
      <c r="E208" s="14">
        <f>data!AU66</f>
        <v>0</v>
      </c>
      <c r="F208" s="14">
        <f>data!AV66</f>
        <v>0</v>
      </c>
      <c r="G208" s="14">
        <f>data!AW66</f>
        <v>0</v>
      </c>
      <c r="H208" s="14">
        <f>data!AX66</f>
        <v>0</v>
      </c>
      <c r="I208" s="14">
        <f>data!AY66</f>
        <v>4411</v>
      </c>
    </row>
    <row r="209" spans="1:9" ht="20.149999999999999" customHeight="1">
      <c r="A209" s="23">
        <v>12</v>
      </c>
      <c r="B209" s="14" t="s">
        <v>6</v>
      </c>
      <c r="C209" s="14">
        <f>data!AS67</f>
        <v>0</v>
      </c>
      <c r="D209" s="14">
        <f>data!AT67</f>
        <v>0</v>
      </c>
      <c r="E209" s="14">
        <f>data!AU67</f>
        <v>0</v>
      </c>
      <c r="F209" s="14">
        <f>data!AV67</f>
        <v>1253</v>
      </c>
      <c r="G209" s="14">
        <f>data!AW67</f>
        <v>0</v>
      </c>
      <c r="H209" s="14">
        <f>data!AX67</f>
        <v>0</v>
      </c>
      <c r="I209" s="14">
        <f>data!AY67</f>
        <v>4964</v>
      </c>
    </row>
    <row r="210" spans="1:9" ht="20.149999999999999" customHeight="1">
      <c r="A210" s="23">
        <v>13</v>
      </c>
      <c r="B210" s="14" t="s">
        <v>474</v>
      </c>
      <c r="C210" s="14">
        <f>data!AS68</f>
        <v>0</v>
      </c>
      <c r="D210" s="14">
        <f>data!AT68</f>
        <v>0</v>
      </c>
      <c r="E210" s="14">
        <f>data!AU68</f>
        <v>0</v>
      </c>
      <c r="F210" s="14">
        <f>data!AV68</f>
        <v>0</v>
      </c>
      <c r="G210" s="14">
        <f>data!AW68</f>
        <v>0</v>
      </c>
      <c r="H210" s="14">
        <f>data!AX68</f>
        <v>0</v>
      </c>
      <c r="I210" s="14">
        <f>data!AY68</f>
        <v>1174</v>
      </c>
    </row>
    <row r="211" spans="1:9" ht="20.149999999999999" customHeight="1">
      <c r="A211" s="23">
        <v>14</v>
      </c>
      <c r="B211" s="14" t="s">
        <v>241</v>
      </c>
      <c r="C211" s="14">
        <f>data!AS69</f>
        <v>0</v>
      </c>
      <c r="D211" s="14">
        <f>data!AT69</f>
        <v>0</v>
      </c>
      <c r="E211" s="14">
        <f>data!AU69</f>
        <v>0</v>
      </c>
      <c r="F211" s="14">
        <f>data!AV69</f>
        <v>0</v>
      </c>
      <c r="G211" s="14">
        <f>data!AW69</f>
        <v>0</v>
      </c>
      <c r="H211" s="14">
        <f>data!AX69</f>
        <v>0</v>
      </c>
      <c r="I211" s="14">
        <f>data!AY69</f>
        <v>9809</v>
      </c>
    </row>
    <row r="212" spans="1:9" ht="20.149999999999999" customHeight="1">
      <c r="A212" s="23">
        <v>15</v>
      </c>
      <c r="B212" s="14" t="s">
        <v>242</v>
      </c>
      <c r="C212" s="14">
        <f>-data!AS70</f>
        <v>0</v>
      </c>
      <c r="D212" s="14">
        <f>-data!AT70</f>
        <v>0</v>
      </c>
      <c r="E212" s="14">
        <f>-data!AU70</f>
        <v>0</v>
      </c>
      <c r="F212" s="14">
        <f>-data!AV70</f>
        <v>0</v>
      </c>
      <c r="G212" s="14">
        <f>-data!AW70</f>
        <v>0</v>
      </c>
      <c r="H212" s="14">
        <f>-data!AX70</f>
        <v>0</v>
      </c>
      <c r="I212" s="14">
        <f>-data!AY70</f>
        <v>-105309</v>
      </c>
    </row>
    <row r="213" spans="1:9" ht="20.149999999999999" customHeight="1">
      <c r="A213" s="23">
        <v>16</v>
      </c>
      <c r="B213" s="48" t="s">
        <v>1180</v>
      </c>
      <c r="C213" s="14">
        <f>data!AS71</f>
        <v>0</v>
      </c>
      <c r="D213" s="14">
        <f>data!AT71</f>
        <v>0</v>
      </c>
      <c r="E213" s="14">
        <f>data!AU71</f>
        <v>0</v>
      </c>
      <c r="F213" s="14">
        <f>data!AV71</f>
        <v>1253</v>
      </c>
      <c r="G213" s="14">
        <f>data!AW71</f>
        <v>0</v>
      </c>
      <c r="H213" s="14">
        <f>data!AX71</f>
        <v>0</v>
      </c>
      <c r="I213" s="14">
        <f>data!AY71</f>
        <v>614933</v>
      </c>
    </row>
    <row r="214" spans="1:9" ht="20.149999999999999" customHeight="1">
      <c r="A214" s="23">
        <v>17</v>
      </c>
      <c r="B214" s="14" t="s">
        <v>244</v>
      </c>
      <c r="C214" s="208"/>
      <c r="D214" s="208"/>
      <c r="E214" s="208"/>
      <c r="F214" s="208"/>
      <c r="G214" s="208"/>
      <c r="H214" s="208"/>
      <c r="I214" s="208"/>
    </row>
    <row r="215" spans="1:9" ht="20.149999999999999" customHeight="1">
      <c r="A215" s="23">
        <v>18</v>
      </c>
      <c r="B215" s="14" t="s">
        <v>1181</v>
      </c>
      <c r="C215" s="48">
        <f>+data!M710</f>
        <v>0</v>
      </c>
      <c r="D215" s="48">
        <f>+data!M711</f>
        <v>0</v>
      </c>
      <c r="E215" s="48">
        <f>+data!M712</f>
        <v>0</v>
      </c>
      <c r="F215" s="48">
        <f>+data!M713</f>
        <v>287</v>
      </c>
      <c r="G215" s="22"/>
      <c r="H215" s="14"/>
      <c r="I215" s="14"/>
    </row>
    <row r="216" spans="1:9" ht="20.149999999999999" customHeight="1">
      <c r="A216" s="23">
        <v>19</v>
      </c>
      <c r="B216" s="48" t="s">
        <v>1182</v>
      </c>
      <c r="C216" s="14">
        <f>data!AS73</f>
        <v>0</v>
      </c>
      <c r="D216" s="14">
        <f>data!AT73</f>
        <v>0</v>
      </c>
      <c r="E216" s="14">
        <f>data!AU73</f>
        <v>0</v>
      </c>
      <c r="F216" s="14">
        <f>data!AV73</f>
        <v>0</v>
      </c>
      <c r="G216" s="210" t="str">
        <f>IF(data!AW73&gt;0,data!AW73,"")</f>
        <v>x</v>
      </c>
      <c r="H216" s="210" t="str">
        <f>IF(data!AX73&gt;0,data!AX73,"")</f>
        <v>x</v>
      </c>
      <c r="I216" s="210" t="str">
        <f>IF(data!AY73&gt;0,data!AY73,"")</f>
        <v>x</v>
      </c>
    </row>
    <row r="217" spans="1:9" ht="20.149999999999999" customHeight="1">
      <c r="A217" s="23">
        <v>20</v>
      </c>
      <c r="B217" s="48" t="s">
        <v>1183</v>
      </c>
      <c r="C217" s="14">
        <f>data!AS74</f>
        <v>0</v>
      </c>
      <c r="D217" s="14">
        <f>data!AT74</f>
        <v>0</v>
      </c>
      <c r="E217" s="14">
        <f>data!AU74</f>
        <v>0</v>
      </c>
      <c r="F217" s="14">
        <f>data!AV74</f>
        <v>0</v>
      </c>
      <c r="G217" s="210" t="str">
        <f>IF(data!AW74&gt;0,data!AW74,"")</f>
        <v>x</v>
      </c>
      <c r="H217" s="210" t="str">
        <f>IF(data!AX74&gt;0,data!AX74,"")</f>
        <v>x</v>
      </c>
      <c r="I217" s="210" t="str">
        <f>IF(data!AY74&gt;0,data!AY74,"")</f>
        <v>x</v>
      </c>
    </row>
    <row r="218" spans="1:9" ht="20.149999999999999" customHeight="1">
      <c r="A218" s="23">
        <v>21</v>
      </c>
      <c r="B218" s="48" t="s">
        <v>1184</v>
      </c>
      <c r="C218" s="14">
        <f>data!AS75</f>
        <v>0</v>
      </c>
      <c r="D218" s="14">
        <f>data!AT75</f>
        <v>0</v>
      </c>
      <c r="E218" s="14">
        <f>data!AU75</f>
        <v>0</v>
      </c>
      <c r="F218" s="14">
        <f>data!AV75</f>
        <v>0</v>
      </c>
      <c r="G218" s="210" t="str">
        <f>IF(data!AW75&gt;0,data!AW75,"")</f>
        <v>x</v>
      </c>
      <c r="H218" s="210" t="str">
        <f>IF(data!AX75&gt;0,data!AX75,"")</f>
        <v>x</v>
      </c>
      <c r="I218" s="210" t="str">
        <f>IF(data!AY75&gt;0,data!AY75,"")</f>
        <v>x</v>
      </c>
    </row>
    <row r="219" spans="1:9" ht="20.149999999999999" customHeight="1">
      <c r="A219" s="23" t="s">
        <v>1185</v>
      </c>
      <c r="B219" s="60"/>
      <c r="C219" s="208"/>
      <c r="D219" s="208"/>
      <c r="E219" s="208"/>
      <c r="F219" s="208"/>
      <c r="G219" s="208"/>
      <c r="H219" s="208"/>
      <c r="I219" s="208"/>
    </row>
    <row r="220" spans="1:9" ht="20.149999999999999" customHeight="1">
      <c r="A220" s="23">
        <v>22</v>
      </c>
      <c r="B220" s="14" t="s">
        <v>1186</v>
      </c>
      <c r="C220" s="14">
        <f>data!AS76</f>
        <v>0</v>
      </c>
      <c r="D220" s="14">
        <f>data!AT76</f>
        <v>0</v>
      </c>
      <c r="E220" s="14">
        <f>data!AU76</f>
        <v>0</v>
      </c>
      <c r="F220" s="14">
        <f>data!AV76</f>
        <v>0</v>
      </c>
      <c r="G220" s="14">
        <f>data!AW76</f>
        <v>0</v>
      </c>
      <c r="H220" s="14">
        <f>data!AX76</f>
        <v>0</v>
      </c>
      <c r="I220" s="85">
        <f>data!AY76</f>
        <v>583</v>
      </c>
    </row>
    <row r="221" spans="1:9" ht="20.149999999999999" customHeight="1">
      <c r="A221" s="23">
        <v>23</v>
      </c>
      <c r="B221" s="14" t="s">
        <v>1187</v>
      </c>
      <c r="C221" s="14">
        <f>data!AS77</f>
        <v>0</v>
      </c>
      <c r="D221" s="14">
        <f>data!AT77</f>
        <v>0</v>
      </c>
      <c r="E221" s="14">
        <f>data!AU77</f>
        <v>0</v>
      </c>
      <c r="F221" s="14">
        <f>data!AV77</f>
        <v>0</v>
      </c>
      <c r="G221" s="14">
        <f>data!AW77</f>
        <v>0</v>
      </c>
      <c r="H221" s="210" t="str">
        <f>IF(data!AX77&gt;0,data!AX77,"")</f>
        <v>x</v>
      </c>
      <c r="I221" s="210" t="str">
        <f>IF(data!AY77&gt;0,data!AY77,"")</f>
        <v>x</v>
      </c>
    </row>
    <row r="222" spans="1:9" ht="20.149999999999999" customHeight="1">
      <c r="A222" s="23">
        <v>24</v>
      </c>
      <c r="B222" s="14" t="s">
        <v>1188</v>
      </c>
      <c r="C222" s="14">
        <f>data!AS78</f>
        <v>0</v>
      </c>
      <c r="D222" s="14">
        <f>data!AT78</f>
        <v>0</v>
      </c>
      <c r="E222" s="14">
        <f>data!AU78</f>
        <v>0</v>
      </c>
      <c r="F222" s="14">
        <f>data!AV78</f>
        <v>0</v>
      </c>
      <c r="G222" s="14">
        <f>data!AW78</f>
        <v>0</v>
      </c>
      <c r="H222" s="210" t="str">
        <f>IF(data!AX78&gt;0,data!AX78,"")</f>
        <v>x</v>
      </c>
      <c r="I222" s="210" t="str">
        <f>IF(data!AY78&gt;0,data!AY78,"")</f>
        <v>x</v>
      </c>
    </row>
    <row r="223" spans="1:9" ht="20.149999999999999" customHeight="1">
      <c r="A223" s="23">
        <v>25</v>
      </c>
      <c r="B223" s="14" t="s">
        <v>1189</v>
      </c>
      <c r="C223" s="14">
        <f>data!AS79</f>
        <v>0</v>
      </c>
      <c r="D223" s="14">
        <f>data!AT79</f>
        <v>0</v>
      </c>
      <c r="E223" s="14">
        <f>data!AU79</f>
        <v>0</v>
      </c>
      <c r="F223" s="14">
        <f>data!AV79</f>
        <v>0</v>
      </c>
      <c r="G223" s="14">
        <f>data!AW79</f>
        <v>0</v>
      </c>
      <c r="H223" s="210" t="str">
        <f>IF(data!AX79&gt;0,data!AX79,"")</f>
        <v>x</v>
      </c>
      <c r="I223" s="210" t="str">
        <f>IF(data!AY79&gt;0,data!AY79,"")</f>
        <v>x</v>
      </c>
    </row>
    <row r="224" spans="1:9" ht="20.149999999999999" customHeight="1">
      <c r="A224" s="23">
        <v>26</v>
      </c>
      <c r="B224" s="14" t="s">
        <v>252</v>
      </c>
      <c r="C224" s="26">
        <f>data!AS80</f>
        <v>0</v>
      </c>
      <c r="D224" s="26">
        <f>data!AT80</f>
        <v>0</v>
      </c>
      <c r="E224" s="26">
        <f>data!AU80</f>
        <v>0</v>
      </c>
      <c r="F224" s="26">
        <f>data!AV80</f>
        <v>0</v>
      </c>
      <c r="G224" s="210" t="str">
        <f>IF(data!AW80&gt;0,data!AW80,"")</f>
        <v>x</v>
      </c>
      <c r="H224" s="210" t="str">
        <f>IF(data!AX80&gt;0,data!AX80,"")</f>
        <v>x</v>
      </c>
      <c r="I224" s="210" t="str">
        <f>IF(data!AY80&gt;0,data!AY80,"")</f>
        <v>x</v>
      </c>
    </row>
    <row r="225" spans="1:9" ht="20.149999999999999" customHeight="1">
      <c r="A225" s="4" t="s">
        <v>1173</v>
      </c>
      <c r="B225" s="5"/>
      <c r="C225" s="5"/>
      <c r="D225" s="6"/>
      <c r="E225" s="5"/>
      <c r="F225" s="5"/>
      <c r="G225" s="5"/>
      <c r="H225" s="5"/>
      <c r="I225" s="4"/>
    </row>
    <row r="226" spans="1:9" ht="20.149999999999999" customHeight="1">
      <c r="A226" s="77"/>
      <c r="B226" s="77"/>
      <c r="C226" s="77"/>
      <c r="D226" s="45"/>
      <c r="E226" s="77"/>
      <c r="F226" s="77"/>
      <c r="G226" s="77"/>
      <c r="H226" s="77"/>
      <c r="I226" s="167" t="s">
        <v>1214</v>
      </c>
    </row>
    <row r="227" spans="1:9" ht="20.149999999999999" customHeight="1">
      <c r="A227" s="45"/>
      <c r="B227" s="77"/>
      <c r="C227" s="77"/>
      <c r="D227" s="77"/>
      <c r="E227" s="77"/>
      <c r="F227" s="77"/>
      <c r="G227" s="77"/>
      <c r="H227" s="77"/>
      <c r="I227" s="77"/>
    </row>
    <row r="228" spans="1:9" ht="20.149999999999999" customHeight="1">
      <c r="A228" s="79" t="str">
        <f>"HOSPITAL NAME: "&amp;data!C84</f>
        <v>HOSPITAL NAME: Lake Chelan Community Hospital</v>
      </c>
      <c r="B228" s="77"/>
      <c r="C228" s="77"/>
      <c r="D228" s="77"/>
      <c r="E228" s="77"/>
      <c r="F228" s="77"/>
      <c r="G228" s="80"/>
      <c r="H228" s="79" t="str">
        <f>"FYE: "&amp;data!C82</f>
        <v>FYE: 12/31/2020</v>
      </c>
    </row>
    <row r="229" spans="1:9" ht="20.149999999999999" customHeight="1">
      <c r="A229" s="23">
        <v>1</v>
      </c>
      <c r="B229" s="14" t="s">
        <v>209</v>
      </c>
      <c r="C229" s="15" t="s">
        <v>59</v>
      </c>
      <c r="D229" s="15" t="s">
        <v>60</v>
      </c>
      <c r="E229" s="15" t="s">
        <v>61</v>
      </c>
      <c r="F229" s="15" t="s">
        <v>62</v>
      </c>
      <c r="G229" s="15" t="s">
        <v>63</v>
      </c>
      <c r="H229" s="15" t="s">
        <v>64</v>
      </c>
      <c r="I229" s="15" t="s">
        <v>65</v>
      </c>
    </row>
    <row r="230" spans="1:9" ht="20.149999999999999" customHeight="1">
      <c r="A230" s="81">
        <v>2</v>
      </c>
      <c r="B230" s="17" t="s">
        <v>1175</v>
      </c>
      <c r="C230" s="25"/>
      <c r="D230" s="18" t="s">
        <v>137</v>
      </c>
      <c r="E230" s="18" t="s">
        <v>138</v>
      </c>
      <c r="F230" s="18" t="s">
        <v>108</v>
      </c>
      <c r="G230" s="25"/>
      <c r="H230" s="25"/>
      <c r="I230" s="25"/>
    </row>
    <row r="231" spans="1:9" ht="20.149999999999999" customHeight="1">
      <c r="A231" s="82"/>
      <c r="B231" s="83"/>
      <c r="C231" s="18" t="s">
        <v>136</v>
      </c>
      <c r="D231" s="18" t="s">
        <v>189</v>
      </c>
      <c r="E231" s="18" t="s">
        <v>1215</v>
      </c>
      <c r="F231" s="18" t="s">
        <v>1216</v>
      </c>
      <c r="G231" s="18" t="s">
        <v>139</v>
      </c>
      <c r="H231" s="18" t="s">
        <v>140</v>
      </c>
      <c r="I231" s="18" t="s">
        <v>141</v>
      </c>
    </row>
    <row r="232" spans="1:9" ht="20.149999999999999" customHeight="1">
      <c r="A232" s="23">
        <v>3</v>
      </c>
      <c r="B232" s="14" t="s">
        <v>1179</v>
      </c>
      <c r="C232" s="15" t="s">
        <v>1217</v>
      </c>
      <c r="D232" s="15" t="s">
        <v>1218</v>
      </c>
      <c r="E232" s="209"/>
      <c r="F232" s="209"/>
      <c r="G232" s="209"/>
      <c r="H232" s="15" t="s">
        <v>232</v>
      </c>
      <c r="I232" s="209"/>
    </row>
    <row r="233" spans="1:9" ht="20.149999999999999" customHeight="1">
      <c r="A233" s="23">
        <v>4</v>
      </c>
      <c r="B233" s="14" t="s">
        <v>233</v>
      </c>
      <c r="C233" s="14">
        <f>data!AZ59</f>
        <v>0</v>
      </c>
      <c r="D233" s="14">
        <f>data!BA59</f>
        <v>0</v>
      </c>
      <c r="E233" s="209"/>
      <c r="F233" s="209"/>
      <c r="G233" s="209"/>
      <c r="H233" s="14">
        <f>data!BE59</f>
        <v>27287</v>
      </c>
      <c r="I233" s="209"/>
    </row>
    <row r="234" spans="1:9" ht="20.149999999999999" customHeight="1">
      <c r="A234" s="23">
        <v>5</v>
      </c>
      <c r="B234" s="14" t="s">
        <v>234</v>
      </c>
      <c r="C234" s="26">
        <f>data!AZ60</f>
        <v>0</v>
      </c>
      <c r="D234" s="26">
        <f>data!BA60</f>
        <v>1.252764423076923</v>
      </c>
      <c r="E234" s="26">
        <f>data!BB60</f>
        <v>0</v>
      </c>
      <c r="F234" s="26">
        <f>data!BC60</f>
        <v>0</v>
      </c>
      <c r="G234" s="26">
        <f>data!BD60</f>
        <v>4.0449519230769226</v>
      </c>
      <c r="H234" s="26">
        <f>data!BE60</f>
        <v>4.1183894230769234</v>
      </c>
      <c r="I234" s="26">
        <f>data!BF60</f>
        <v>6.650442307692308</v>
      </c>
    </row>
    <row r="235" spans="1:9" ht="20.149999999999999" customHeight="1">
      <c r="A235" s="23">
        <v>6</v>
      </c>
      <c r="B235" s="14" t="s">
        <v>235</v>
      </c>
      <c r="C235" s="14">
        <f>data!AZ61</f>
        <v>0</v>
      </c>
      <c r="D235" s="14">
        <f>data!BA61</f>
        <v>1960</v>
      </c>
      <c r="E235" s="14">
        <f>data!BB61</f>
        <v>331624</v>
      </c>
      <c r="F235" s="14">
        <f>data!BC61</f>
        <v>0</v>
      </c>
      <c r="G235" s="14">
        <f>data!BD61</f>
        <v>0</v>
      </c>
      <c r="H235" s="14">
        <f>data!BE61</f>
        <v>220883</v>
      </c>
      <c r="I235" s="14">
        <f>data!BF61</f>
        <v>247903</v>
      </c>
    </row>
    <row r="236" spans="1:9" ht="20.149999999999999" customHeight="1">
      <c r="A236" s="23">
        <v>7</v>
      </c>
      <c r="B236" s="14" t="s">
        <v>3</v>
      </c>
      <c r="C236" s="14">
        <f>data!AZ62</f>
        <v>0</v>
      </c>
      <c r="D236" s="14">
        <f>data!BA62</f>
        <v>690</v>
      </c>
      <c r="E236" s="14">
        <f>data!BB62</f>
        <v>116692</v>
      </c>
      <c r="F236" s="14">
        <f>data!BC62</f>
        <v>0</v>
      </c>
      <c r="G236" s="14">
        <f>data!BD62</f>
        <v>0</v>
      </c>
      <c r="H236" s="14">
        <f>data!BE62</f>
        <v>77725</v>
      </c>
      <c r="I236" s="14">
        <f>data!BF62</f>
        <v>87232</v>
      </c>
    </row>
    <row r="237" spans="1:9" ht="20.149999999999999" customHeight="1">
      <c r="A237" s="23">
        <v>8</v>
      </c>
      <c r="B237" s="14" t="s">
        <v>236</v>
      </c>
      <c r="C237" s="14">
        <f>data!AZ63</f>
        <v>0</v>
      </c>
      <c r="D237" s="14">
        <f>data!BA63</f>
        <v>0</v>
      </c>
      <c r="E237" s="14">
        <f>data!BB63</f>
        <v>0</v>
      </c>
      <c r="F237" s="14">
        <f>data!BC63</f>
        <v>0</v>
      </c>
      <c r="G237" s="14">
        <f>data!BD63</f>
        <v>0</v>
      </c>
      <c r="H237" s="14">
        <f>data!BE63</f>
        <v>0</v>
      </c>
      <c r="I237" s="14">
        <f>data!BF63</f>
        <v>0</v>
      </c>
    </row>
    <row r="238" spans="1:9" ht="20.149999999999999" customHeight="1">
      <c r="A238" s="23">
        <v>9</v>
      </c>
      <c r="B238" s="14" t="s">
        <v>237</v>
      </c>
      <c r="C238" s="14">
        <f>data!AZ64</f>
        <v>0</v>
      </c>
      <c r="D238" s="14">
        <f>data!BA64</f>
        <v>0</v>
      </c>
      <c r="E238" s="14">
        <f>data!BB64</f>
        <v>527</v>
      </c>
      <c r="F238" s="14">
        <f>data!BC64</f>
        <v>0</v>
      </c>
      <c r="G238" s="14">
        <f>data!BD64</f>
        <v>0</v>
      </c>
      <c r="H238" s="14">
        <f>data!BE64</f>
        <v>21228</v>
      </c>
      <c r="I238" s="14">
        <f>data!BF64</f>
        <v>28295</v>
      </c>
    </row>
    <row r="239" spans="1:9" ht="20.149999999999999" customHeight="1">
      <c r="A239" s="23">
        <v>10</v>
      </c>
      <c r="B239" s="14" t="s">
        <v>444</v>
      </c>
      <c r="C239" s="14">
        <f>data!AZ65</f>
        <v>0</v>
      </c>
      <c r="D239" s="14">
        <f>data!BA65</f>
        <v>0</v>
      </c>
      <c r="E239" s="14">
        <f>data!BB65</f>
        <v>32</v>
      </c>
      <c r="F239" s="14">
        <f>data!BC65</f>
        <v>0</v>
      </c>
      <c r="G239" s="14">
        <f>data!BD65</f>
        <v>0</v>
      </c>
      <c r="H239" s="14">
        <f>data!BE65</f>
        <v>114634</v>
      </c>
      <c r="I239" s="14">
        <f>data!BF65</f>
        <v>1015</v>
      </c>
    </row>
    <row r="240" spans="1:9" ht="20.149999999999999" customHeight="1">
      <c r="A240" s="23">
        <v>11</v>
      </c>
      <c r="B240" s="14" t="s">
        <v>445</v>
      </c>
      <c r="C240" s="14">
        <f>data!AZ66</f>
        <v>0</v>
      </c>
      <c r="D240" s="14">
        <f>data!BA66</f>
        <v>89959</v>
      </c>
      <c r="E240" s="14">
        <f>data!BB66</f>
        <v>0</v>
      </c>
      <c r="F240" s="14">
        <f>data!BC66</f>
        <v>0</v>
      </c>
      <c r="G240" s="14">
        <f>data!BD66</f>
        <v>0</v>
      </c>
      <c r="H240" s="14">
        <f>data!BE66</f>
        <v>23951</v>
      </c>
      <c r="I240" s="14">
        <f>data!BF66</f>
        <v>44</v>
      </c>
    </row>
    <row r="241" spans="1:9" ht="20.149999999999999" customHeight="1">
      <c r="A241" s="23">
        <v>12</v>
      </c>
      <c r="B241" s="14" t="s">
        <v>6</v>
      </c>
      <c r="C241" s="14">
        <f>data!AZ67</f>
        <v>0</v>
      </c>
      <c r="D241" s="14">
        <f>data!BA67</f>
        <v>8066</v>
      </c>
      <c r="E241" s="14">
        <f>data!BB67</f>
        <v>7745</v>
      </c>
      <c r="F241" s="14">
        <f>data!BC67</f>
        <v>0</v>
      </c>
      <c r="G241" s="14">
        <f>data!BD67</f>
        <v>0</v>
      </c>
      <c r="H241" s="14">
        <f>data!BE67</f>
        <v>4885</v>
      </c>
      <c r="I241" s="14">
        <f>data!BF67</f>
        <v>20340</v>
      </c>
    </row>
    <row r="242" spans="1:9" ht="20.149999999999999" customHeight="1">
      <c r="A242" s="23">
        <v>13</v>
      </c>
      <c r="B242" s="14" t="s">
        <v>474</v>
      </c>
      <c r="C242" s="14">
        <f>data!AZ68</f>
        <v>0</v>
      </c>
      <c r="D242" s="14">
        <f>data!BA68</f>
        <v>0</v>
      </c>
      <c r="E242" s="14">
        <f>data!BB68</f>
        <v>0</v>
      </c>
      <c r="F242" s="14">
        <f>data!BC68</f>
        <v>0</v>
      </c>
      <c r="G242" s="14">
        <f>data!BD68</f>
        <v>0</v>
      </c>
      <c r="H242" s="14">
        <f>data!BE68</f>
        <v>44444</v>
      </c>
      <c r="I242" s="14">
        <f>data!BF68</f>
        <v>0</v>
      </c>
    </row>
    <row r="243" spans="1:9" ht="20.149999999999999" customHeight="1">
      <c r="A243" s="23">
        <v>14</v>
      </c>
      <c r="B243" s="14" t="s">
        <v>241</v>
      </c>
      <c r="C243" s="14">
        <f>data!AZ69</f>
        <v>0</v>
      </c>
      <c r="D243" s="14">
        <f>data!BA69</f>
        <v>0</v>
      </c>
      <c r="E243" s="14">
        <f>data!BB69</f>
        <v>2341</v>
      </c>
      <c r="F243" s="14">
        <f>data!BC69</f>
        <v>0</v>
      </c>
      <c r="G243" s="14">
        <f>data!BD69</f>
        <v>0</v>
      </c>
      <c r="H243" s="14">
        <f>data!BE69</f>
        <v>17765</v>
      </c>
      <c r="I243" s="14">
        <f>data!BF69</f>
        <v>1799</v>
      </c>
    </row>
    <row r="244" spans="1:9" ht="20.149999999999999" customHeight="1">
      <c r="A244" s="23">
        <v>15</v>
      </c>
      <c r="B244" s="14" t="s">
        <v>242</v>
      </c>
      <c r="C244" s="14">
        <f>-data!AZ70</f>
        <v>0</v>
      </c>
      <c r="D244" s="14">
        <f>-data!BA70</f>
        <v>0</v>
      </c>
      <c r="E244" s="14">
        <f>-data!BB70</f>
        <v>0</v>
      </c>
      <c r="F244" s="14">
        <f>-data!BC70</f>
        <v>0</v>
      </c>
      <c r="G244" s="14">
        <f>-data!BD70</f>
        <v>0</v>
      </c>
      <c r="H244" s="14">
        <f>-data!BE70</f>
        <v>0</v>
      </c>
      <c r="I244" s="14">
        <f>-data!BF70</f>
        <v>0</v>
      </c>
    </row>
    <row r="245" spans="1:9" ht="20.149999999999999" customHeight="1">
      <c r="A245" s="23">
        <v>16</v>
      </c>
      <c r="B245" s="48" t="s">
        <v>1180</v>
      </c>
      <c r="C245" s="14">
        <f>data!AZ71</f>
        <v>0</v>
      </c>
      <c r="D245" s="14">
        <f>data!BA71</f>
        <v>100675</v>
      </c>
      <c r="E245" s="14">
        <f>data!BB71</f>
        <v>458961</v>
      </c>
      <c r="F245" s="14">
        <f>data!BC71</f>
        <v>0</v>
      </c>
      <c r="G245" s="14">
        <f>data!BD71</f>
        <v>0</v>
      </c>
      <c r="H245" s="14">
        <f>data!BE71</f>
        <v>525515</v>
      </c>
      <c r="I245" s="14">
        <f>data!BF71</f>
        <v>386628</v>
      </c>
    </row>
    <row r="246" spans="1:9" ht="20.149999999999999" customHeight="1">
      <c r="A246" s="23">
        <v>17</v>
      </c>
      <c r="B246" s="14" t="s">
        <v>244</v>
      </c>
      <c r="C246" s="208"/>
      <c r="D246" s="208"/>
      <c r="E246" s="208"/>
      <c r="F246" s="208"/>
      <c r="G246" s="208"/>
      <c r="H246" s="208"/>
      <c r="I246" s="208"/>
    </row>
    <row r="247" spans="1:9" ht="20.149999999999999" customHeight="1">
      <c r="A247" s="23">
        <v>18</v>
      </c>
      <c r="B247" s="14" t="s">
        <v>1181</v>
      </c>
      <c r="C247" s="14"/>
      <c r="D247" s="14"/>
      <c r="E247" s="14"/>
      <c r="F247" s="14"/>
      <c r="G247" s="14"/>
      <c r="H247" s="14"/>
      <c r="I247" s="14"/>
    </row>
    <row r="248" spans="1:9" ht="20.149999999999999" customHeight="1">
      <c r="A248" s="23">
        <v>19</v>
      </c>
      <c r="B248" s="48" t="s">
        <v>1182</v>
      </c>
      <c r="C248" s="210" t="str">
        <f>IF(data!AZ73&gt;0,data!AZ73,"")</f>
        <v>x</v>
      </c>
      <c r="D248" s="210" t="str">
        <f>IF(data!BA73&gt;0,data!BA73,"")</f>
        <v>x</v>
      </c>
      <c r="E248" s="210" t="str">
        <f>IF(data!BB73&gt;0,data!BB73,"")</f>
        <v>x</v>
      </c>
      <c r="F248" s="210" t="str">
        <f>IF(data!BC73&gt;0,data!BC73,"")</f>
        <v>x</v>
      </c>
      <c r="G248" s="210" t="str">
        <f>IF(data!BD73&gt;0,data!BD73,"")</f>
        <v>x</v>
      </c>
      <c r="H248" s="210" t="str">
        <f>IF(data!BE73&gt;0,data!BE73,"")</f>
        <v>x</v>
      </c>
      <c r="I248" s="210" t="str">
        <f>IF(data!BF73&gt;0,data!BF73,"")</f>
        <v>x</v>
      </c>
    </row>
    <row r="249" spans="1:9" ht="20.149999999999999" customHeight="1">
      <c r="A249" s="23">
        <v>20</v>
      </c>
      <c r="B249" s="48" t="s">
        <v>1183</v>
      </c>
      <c r="C249" s="210" t="str">
        <f>IF(data!AZ74&gt;0,data!AZ74,"")</f>
        <v>x</v>
      </c>
      <c r="D249" s="210" t="str">
        <f>IF(data!BA74&gt;0,data!BA74,"")</f>
        <v>x</v>
      </c>
      <c r="E249" s="210" t="str">
        <f>IF(data!BB74&gt;0,data!BB74,"")</f>
        <v>x</v>
      </c>
      <c r="F249" s="210" t="str">
        <f>IF(data!BC74&gt;0,data!BC74,"")</f>
        <v>x</v>
      </c>
      <c r="G249" s="210" t="str">
        <f>IF(data!BD74&gt;0,data!BD74,"")</f>
        <v>x</v>
      </c>
      <c r="H249" s="210" t="str">
        <f>IF(data!BE74&gt;0,data!BE74,"")</f>
        <v>x</v>
      </c>
      <c r="I249" s="210" t="str">
        <f>IF(data!BF74&gt;0,data!BF74,"")</f>
        <v>x</v>
      </c>
    </row>
    <row r="250" spans="1:9" ht="20.149999999999999" customHeight="1">
      <c r="A250" s="23">
        <v>21</v>
      </c>
      <c r="B250" s="48" t="s">
        <v>1184</v>
      </c>
      <c r="C250" s="210" t="str">
        <f>IF(data!AZ75&gt;0,data!AZ75,"")</f>
        <v>x</v>
      </c>
      <c r="D250" s="210" t="str">
        <f>IF(data!BA75&gt;0,data!BA75,"")</f>
        <v>x</v>
      </c>
      <c r="E250" s="210" t="str">
        <f>IF(data!BB75&gt;0,data!BB75,"")</f>
        <v>x</v>
      </c>
      <c r="F250" s="210" t="str">
        <f>IF(data!BC75&gt;0,data!BC75,"")</f>
        <v>x</v>
      </c>
      <c r="G250" s="210" t="str">
        <f>IF(data!BD75&gt;0,data!BD75,"")</f>
        <v>x</v>
      </c>
      <c r="H250" s="210" t="str">
        <f>IF(data!BE75&gt;0,data!BE75,"")</f>
        <v>x</v>
      </c>
      <c r="I250" s="210" t="str">
        <f>IF(data!BF75&gt;0,data!BF75,"")</f>
        <v>x</v>
      </c>
    </row>
    <row r="251" spans="1:9" ht="20.149999999999999" customHeight="1">
      <c r="A251" s="23" t="s">
        <v>1185</v>
      </c>
      <c r="B251" s="60"/>
      <c r="C251" s="208"/>
      <c r="D251" s="208"/>
      <c r="E251" s="208"/>
      <c r="F251" s="208"/>
      <c r="G251" s="208"/>
      <c r="H251" s="208"/>
      <c r="I251" s="208"/>
    </row>
    <row r="252" spans="1:9" ht="20.149999999999999" customHeight="1">
      <c r="A252" s="23">
        <v>22</v>
      </c>
      <c r="B252" s="14" t="s">
        <v>1186</v>
      </c>
      <c r="C252" s="85">
        <f>data!AZ76</f>
        <v>0</v>
      </c>
      <c r="D252" s="85">
        <f>data!BA76</f>
        <v>1307</v>
      </c>
      <c r="E252" s="85">
        <f>data!BB76</f>
        <v>1255</v>
      </c>
      <c r="F252" s="85">
        <f>data!BC76</f>
        <v>0</v>
      </c>
      <c r="G252" s="85">
        <f>data!BD76</f>
        <v>0</v>
      </c>
      <c r="H252" s="85">
        <f>data!BE76</f>
        <v>201</v>
      </c>
      <c r="I252" s="85">
        <f>data!BF76</f>
        <v>3296</v>
      </c>
    </row>
    <row r="253" spans="1:9" ht="20.149999999999999" customHeight="1">
      <c r="A253" s="23">
        <v>23</v>
      </c>
      <c r="B253" s="14" t="s">
        <v>1187</v>
      </c>
      <c r="C253" s="85">
        <f>data!AZ77</f>
        <v>0</v>
      </c>
      <c r="D253" s="85">
        <f>data!BA77</f>
        <v>0</v>
      </c>
      <c r="E253" s="85">
        <f>data!BB77</f>
        <v>0</v>
      </c>
      <c r="F253" s="85">
        <f>data!BC77</f>
        <v>0</v>
      </c>
      <c r="G253" s="210" t="str">
        <f>IF(data!BD77&gt;0,data!BD77,"")</f>
        <v>x</v>
      </c>
      <c r="H253" s="210" t="str">
        <f>IF(data!BE77&gt;0,data!BE77,"")</f>
        <v>x</v>
      </c>
      <c r="I253" s="85">
        <f>data!BF77</f>
        <v>0</v>
      </c>
    </row>
    <row r="254" spans="1:9" ht="20.149999999999999" customHeight="1">
      <c r="A254" s="23">
        <v>24</v>
      </c>
      <c r="B254" s="14" t="s">
        <v>1188</v>
      </c>
      <c r="C254" s="210" t="str">
        <f>IF(data!AZ78&gt;0,data!AZ78,"")</f>
        <v>x</v>
      </c>
      <c r="D254" s="85">
        <f>data!BA78</f>
        <v>1307</v>
      </c>
      <c r="E254" s="85">
        <f>data!BB78</f>
        <v>1255</v>
      </c>
      <c r="F254" s="85">
        <f>data!BC78</f>
        <v>0</v>
      </c>
      <c r="G254" s="210" t="str">
        <f>IF(data!BD78&gt;0,data!BD78,"")</f>
        <v>x</v>
      </c>
      <c r="H254" s="210" t="str">
        <f>IF(data!BE78&gt;0,data!BE78,"")</f>
        <v>x</v>
      </c>
      <c r="I254" s="210" t="str">
        <f>IF(data!BF78&gt;0,data!BF78,"")</f>
        <v>x</v>
      </c>
    </row>
    <row r="255" spans="1:9" ht="20.149999999999999" customHeight="1">
      <c r="A255" s="23">
        <v>25</v>
      </c>
      <c r="B255" s="14" t="s">
        <v>1189</v>
      </c>
      <c r="C255" s="210" t="str">
        <f>IF(data!AZ79&gt;0,data!AZ79,"")</f>
        <v>x</v>
      </c>
      <c r="D255" s="210" t="str">
        <f>IF(data!BA79&gt;0,data!BA79,"")</f>
        <v>x</v>
      </c>
      <c r="E255" s="85">
        <f>data!BB79</f>
        <v>0</v>
      </c>
      <c r="F255" s="85">
        <f>data!BC79</f>
        <v>0</v>
      </c>
      <c r="G255" s="210" t="str">
        <f>IF(data!BD79&gt;0,data!BD79,"")</f>
        <v>x</v>
      </c>
      <c r="H255" s="210" t="str">
        <f>IF(data!BE79&gt;0,data!BE79,"")</f>
        <v>x</v>
      </c>
      <c r="I255" s="210" t="str">
        <f>IF(data!BF79&gt;0,data!BF79,"")</f>
        <v>x</v>
      </c>
    </row>
    <row r="256" spans="1:9" ht="20.149999999999999" customHeight="1">
      <c r="A256" s="23">
        <v>26</v>
      </c>
      <c r="B256" s="14" t="s">
        <v>252</v>
      </c>
      <c r="C256" s="210" t="str">
        <f>IF(data!AZ80&gt;0,data!AZ80,"")</f>
        <v>x</v>
      </c>
      <c r="D256" s="210" t="str">
        <f>IF(data!BA80&gt;0,data!BA80,"")</f>
        <v>x</v>
      </c>
      <c r="E256" s="210" t="str">
        <f>IF(data!BB80&gt;0,data!BB80,"")</f>
        <v>x</v>
      </c>
      <c r="F256" s="210" t="str">
        <f>IF(data!BC80&gt;0,data!BC80,"")</f>
        <v>x</v>
      </c>
      <c r="G256" s="210" t="str">
        <f>IF(data!BD80&gt;0,data!BD80,"")</f>
        <v>x</v>
      </c>
      <c r="H256" s="210" t="str">
        <f>IF(data!BE80&gt;0,data!BE80,"")</f>
        <v>x</v>
      </c>
      <c r="I256" s="210" t="str">
        <f>IF(data!BF80&gt;0,data!BF80,"")</f>
        <v>x</v>
      </c>
    </row>
    <row r="257" spans="1:9" ht="20.149999999999999" customHeight="1">
      <c r="A257" s="4" t="s">
        <v>1173</v>
      </c>
      <c r="B257" s="5"/>
      <c r="C257" s="5"/>
      <c r="D257" s="6"/>
      <c r="E257" s="5"/>
      <c r="F257" s="5"/>
      <c r="G257" s="5"/>
      <c r="H257" s="5"/>
      <c r="I257" s="4"/>
    </row>
    <row r="258" spans="1:9" ht="20.149999999999999" customHeight="1">
      <c r="A258" s="77"/>
      <c r="C258" s="77"/>
      <c r="D258" s="45"/>
      <c r="E258" s="77"/>
      <c r="F258" s="77"/>
      <c r="G258" s="77"/>
      <c r="H258" s="77"/>
      <c r="I258" s="167" t="s">
        <v>1219</v>
      </c>
    </row>
    <row r="259" spans="1:9" ht="20.149999999999999" customHeight="1">
      <c r="A259" s="45"/>
      <c r="B259" s="77"/>
      <c r="C259" s="77"/>
      <c r="D259" s="77"/>
      <c r="E259" s="77"/>
      <c r="F259" s="77"/>
      <c r="G259" s="77"/>
      <c r="H259" s="77"/>
      <c r="I259" s="77"/>
    </row>
    <row r="260" spans="1:9" ht="20.149999999999999" customHeight="1">
      <c r="A260" s="79" t="str">
        <f>"HOSPITAL NAME: "&amp;data!C84</f>
        <v>HOSPITAL NAME: Lake Chelan Community Hospital</v>
      </c>
      <c r="B260" s="77"/>
      <c r="C260" s="77"/>
      <c r="D260" s="77"/>
      <c r="E260" s="77"/>
      <c r="F260" s="77"/>
      <c r="G260" s="80"/>
      <c r="H260" s="79" t="str">
        <f>"FYE: "&amp;data!C82</f>
        <v>FYE: 12/31/2020</v>
      </c>
    </row>
    <row r="261" spans="1:9" ht="20.149999999999999" customHeight="1">
      <c r="A261" s="23">
        <v>1</v>
      </c>
      <c r="B261" s="14" t="s">
        <v>209</v>
      </c>
      <c r="C261" s="15" t="s">
        <v>66</v>
      </c>
      <c r="D261" s="15" t="s">
        <v>67</v>
      </c>
      <c r="E261" s="15" t="s">
        <v>68</v>
      </c>
      <c r="F261" s="15" t="s">
        <v>69</v>
      </c>
      <c r="G261" s="15" t="s">
        <v>70</v>
      </c>
      <c r="H261" s="15" t="s">
        <v>71</v>
      </c>
      <c r="I261" s="15" t="s">
        <v>72</v>
      </c>
    </row>
    <row r="262" spans="1:9" ht="20.149999999999999" customHeight="1">
      <c r="A262" s="81">
        <v>2</v>
      </c>
      <c r="B262" s="17" t="s">
        <v>1175</v>
      </c>
      <c r="C262" s="18" t="s">
        <v>1220</v>
      </c>
      <c r="D262" s="18" t="s">
        <v>143</v>
      </c>
      <c r="E262" s="18" t="s">
        <v>144</v>
      </c>
      <c r="F262" s="25"/>
      <c r="G262" s="18" t="s">
        <v>146</v>
      </c>
      <c r="H262" s="25"/>
      <c r="I262" s="18" t="s">
        <v>132</v>
      </c>
    </row>
    <row r="263" spans="1:9" ht="20.149999999999999" customHeight="1">
      <c r="A263" s="82"/>
      <c r="B263" s="83"/>
      <c r="C263" s="18" t="s">
        <v>1221</v>
      </c>
      <c r="D263" s="18" t="s">
        <v>190</v>
      </c>
      <c r="E263" s="18" t="s">
        <v>169</v>
      </c>
      <c r="F263" s="18" t="s">
        <v>145</v>
      </c>
      <c r="G263" s="18" t="s">
        <v>191</v>
      </c>
      <c r="H263" s="18" t="s">
        <v>147</v>
      </c>
      <c r="I263" s="18" t="s">
        <v>1222</v>
      </c>
    </row>
    <row r="264" spans="1:9" ht="20.149999999999999" customHeight="1">
      <c r="A264" s="23">
        <v>3</v>
      </c>
      <c r="B264" s="14" t="s">
        <v>1179</v>
      </c>
      <c r="C264" s="209"/>
      <c r="D264" s="209"/>
      <c r="E264" s="209"/>
      <c r="F264" s="209"/>
      <c r="G264" s="209"/>
      <c r="H264" s="209"/>
      <c r="I264" s="209"/>
    </row>
    <row r="265" spans="1:9" ht="20.149999999999999" customHeight="1">
      <c r="A265" s="23">
        <v>4</v>
      </c>
      <c r="B265" s="14" t="s">
        <v>233</v>
      </c>
      <c r="C265" s="209"/>
      <c r="D265" s="209"/>
      <c r="E265" s="209"/>
      <c r="F265" s="209"/>
      <c r="G265" s="209"/>
      <c r="H265" s="209"/>
      <c r="I265" s="209"/>
    </row>
    <row r="266" spans="1:9" ht="20.149999999999999" customHeight="1">
      <c r="A266" s="23">
        <v>5</v>
      </c>
      <c r="B266" s="14" t="s">
        <v>234</v>
      </c>
      <c r="C266" s="26">
        <f>data!BG60</f>
        <v>0</v>
      </c>
      <c r="D266" s="26">
        <f>data!BH60</f>
        <v>0</v>
      </c>
      <c r="E266" s="26">
        <f>data!BI60</f>
        <v>9.2243173076923064</v>
      </c>
      <c r="F266" s="26">
        <f>data!BJ60</f>
        <v>8.0513365384615376</v>
      </c>
      <c r="G266" s="26">
        <f>data!BK60</f>
        <v>0</v>
      </c>
      <c r="H266" s="26">
        <f>data!BL60</f>
        <v>8.9236730769230785</v>
      </c>
      <c r="I266" s="26">
        <f>data!BM60</f>
        <v>0</v>
      </c>
    </row>
    <row r="267" spans="1:9" ht="20.149999999999999" customHeight="1">
      <c r="A267" s="23">
        <v>6</v>
      </c>
      <c r="B267" s="14" t="s">
        <v>235</v>
      </c>
      <c r="C267" s="14">
        <f>data!BG61</f>
        <v>0</v>
      </c>
      <c r="D267" s="14">
        <f>data!BH61</f>
        <v>0</v>
      </c>
      <c r="E267" s="14">
        <f>data!BI61</f>
        <v>0</v>
      </c>
      <c r="F267" s="14">
        <f>data!BJ61</f>
        <v>422847</v>
      </c>
      <c r="G267" s="14">
        <f>data!BK61</f>
        <v>0</v>
      </c>
      <c r="H267" s="14">
        <f>data!BL61</f>
        <v>355311</v>
      </c>
      <c r="I267" s="14">
        <f>data!BM61</f>
        <v>0</v>
      </c>
    </row>
    <row r="268" spans="1:9" ht="20.149999999999999" customHeight="1">
      <c r="A268" s="23">
        <v>7</v>
      </c>
      <c r="B268" s="14" t="s">
        <v>3</v>
      </c>
      <c r="C268" s="14">
        <f>data!BG62</f>
        <v>0</v>
      </c>
      <c r="D268" s="14">
        <f>data!BH62</f>
        <v>0</v>
      </c>
      <c r="E268" s="14">
        <f>data!BI62</f>
        <v>0</v>
      </c>
      <c r="F268" s="14">
        <f>data!BJ62</f>
        <v>148792</v>
      </c>
      <c r="G268" s="14">
        <f>data!BK62</f>
        <v>0</v>
      </c>
      <c r="H268" s="14">
        <f>data!BL62</f>
        <v>125027</v>
      </c>
      <c r="I268" s="14">
        <f>data!BM62</f>
        <v>0</v>
      </c>
    </row>
    <row r="269" spans="1:9" ht="20.149999999999999" customHeight="1">
      <c r="A269" s="23">
        <v>8</v>
      </c>
      <c r="B269" s="14" t="s">
        <v>236</v>
      </c>
      <c r="C269" s="14">
        <f>data!BG63</f>
        <v>0</v>
      </c>
      <c r="D269" s="14">
        <f>data!BH63</f>
        <v>0</v>
      </c>
      <c r="E269" s="14">
        <f>data!BI63</f>
        <v>0</v>
      </c>
      <c r="F269" s="14">
        <f>data!BJ63</f>
        <v>0</v>
      </c>
      <c r="G269" s="14">
        <f>data!BK63</f>
        <v>0</v>
      </c>
      <c r="H269" s="14">
        <f>data!BL63</f>
        <v>0</v>
      </c>
      <c r="I269" s="14">
        <f>data!BM63</f>
        <v>0</v>
      </c>
    </row>
    <row r="270" spans="1:9" ht="20.149999999999999" customHeight="1">
      <c r="A270" s="23">
        <v>9</v>
      </c>
      <c r="B270" s="14" t="s">
        <v>237</v>
      </c>
      <c r="C270" s="14">
        <f>data!BG64</f>
        <v>0</v>
      </c>
      <c r="D270" s="14">
        <f>data!BH64</f>
        <v>0</v>
      </c>
      <c r="E270" s="14">
        <f>data!BI64</f>
        <v>0</v>
      </c>
      <c r="F270" s="14">
        <f>data!BJ64</f>
        <v>5891</v>
      </c>
      <c r="G270" s="14">
        <f>data!BK64</f>
        <v>0</v>
      </c>
      <c r="H270" s="14">
        <f>data!BL64</f>
        <v>6480</v>
      </c>
      <c r="I270" s="14">
        <f>data!BM64</f>
        <v>0</v>
      </c>
    </row>
    <row r="271" spans="1:9" ht="20.149999999999999" customHeight="1">
      <c r="A271" s="23">
        <v>10</v>
      </c>
      <c r="B271" s="14" t="s">
        <v>444</v>
      </c>
      <c r="C271" s="14">
        <f>data!BG65</f>
        <v>0</v>
      </c>
      <c r="D271" s="14">
        <f>data!BH65</f>
        <v>0</v>
      </c>
      <c r="E271" s="14">
        <f>data!BI65</f>
        <v>0</v>
      </c>
      <c r="F271" s="14">
        <f>data!BJ65</f>
        <v>153</v>
      </c>
      <c r="G271" s="14">
        <f>data!BK65</f>
        <v>0</v>
      </c>
      <c r="H271" s="14">
        <f>data!BL65</f>
        <v>522</v>
      </c>
      <c r="I271" s="14">
        <f>data!BM65</f>
        <v>0</v>
      </c>
    </row>
    <row r="272" spans="1:9" ht="20.149999999999999" customHeight="1">
      <c r="A272" s="23">
        <v>11</v>
      </c>
      <c r="B272" s="14" t="s">
        <v>445</v>
      </c>
      <c r="C272" s="14">
        <f>data!BG66</f>
        <v>0</v>
      </c>
      <c r="D272" s="14">
        <f>data!BH66</f>
        <v>0</v>
      </c>
      <c r="E272" s="14">
        <f>data!BI66</f>
        <v>0</v>
      </c>
      <c r="F272" s="14">
        <f>data!BJ66</f>
        <v>658764</v>
      </c>
      <c r="G272" s="14">
        <f>data!BK66</f>
        <v>0</v>
      </c>
      <c r="H272" s="14">
        <f>data!BL66</f>
        <v>7000</v>
      </c>
      <c r="I272" s="14">
        <f>data!BM66</f>
        <v>0</v>
      </c>
    </row>
    <row r="273" spans="1:9" ht="20.149999999999999" customHeight="1">
      <c r="A273" s="23">
        <v>12</v>
      </c>
      <c r="B273" s="14" t="s">
        <v>6</v>
      </c>
      <c r="C273" s="14">
        <f>data!BG67</f>
        <v>0</v>
      </c>
      <c r="D273" s="14">
        <f>data!BH67</f>
        <v>0</v>
      </c>
      <c r="E273" s="14">
        <f>data!BI67</f>
        <v>0</v>
      </c>
      <c r="F273" s="14">
        <f>data!BJ67</f>
        <v>0</v>
      </c>
      <c r="G273" s="14">
        <f>data!BK67</f>
        <v>0</v>
      </c>
      <c r="H273" s="14">
        <f>data!BL67</f>
        <v>0</v>
      </c>
      <c r="I273" s="14">
        <f>data!BM67</f>
        <v>0</v>
      </c>
    </row>
    <row r="274" spans="1:9" ht="20.149999999999999" customHeight="1">
      <c r="A274" s="23">
        <v>13</v>
      </c>
      <c r="B274" s="14" t="s">
        <v>474</v>
      </c>
      <c r="C274" s="14">
        <f>data!BG68</f>
        <v>0</v>
      </c>
      <c r="D274" s="14">
        <f>data!BH68</f>
        <v>0</v>
      </c>
      <c r="E274" s="14">
        <f>data!BI68</f>
        <v>0</v>
      </c>
      <c r="F274" s="14">
        <f>data!BJ68</f>
        <v>13367</v>
      </c>
      <c r="G274" s="14">
        <f>data!BK68</f>
        <v>0</v>
      </c>
      <c r="H274" s="14">
        <f>data!BL68</f>
        <v>7180</v>
      </c>
      <c r="I274" s="14">
        <f>data!BM68</f>
        <v>0</v>
      </c>
    </row>
    <row r="275" spans="1:9" ht="20.149999999999999" customHeight="1">
      <c r="A275" s="23">
        <v>14</v>
      </c>
      <c r="B275" s="14" t="s">
        <v>241</v>
      </c>
      <c r="C275" s="14">
        <f>data!BG69</f>
        <v>0</v>
      </c>
      <c r="D275" s="14">
        <f>data!BH69</f>
        <v>0</v>
      </c>
      <c r="E275" s="14">
        <f>data!BI69</f>
        <v>0</v>
      </c>
      <c r="F275" s="14">
        <f>data!BJ69</f>
        <v>31718</v>
      </c>
      <c r="G275" s="14">
        <f>data!BK69</f>
        <v>0</v>
      </c>
      <c r="H275" s="14">
        <f>data!BL69</f>
        <v>13592</v>
      </c>
      <c r="I275" s="14">
        <f>data!BM69</f>
        <v>0</v>
      </c>
    </row>
    <row r="276" spans="1:9" ht="20.149999999999999" customHeight="1">
      <c r="A276" s="23">
        <v>15</v>
      </c>
      <c r="B276" s="14" t="s">
        <v>242</v>
      </c>
      <c r="C276" s="14">
        <f>-data!BG70</f>
        <v>0</v>
      </c>
      <c r="D276" s="14">
        <f>-data!BH70</f>
        <v>0</v>
      </c>
      <c r="E276" s="14">
        <f>-data!BI70</f>
        <v>0</v>
      </c>
      <c r="F276" s="14">
        <f>-data!BJ70</f>
        <v>0</v>
      </c>
      <c r="G276" s="14">
        <f>-data!BK70</f>
        <v>0</v>
      </c>
      <c r="H276" s="14">
        <f>-data!BL70</f>
        <v>0</v>
      </c>
      <c r="I276" s="14">
        <f>-data!BM70</f>
        <v>0</v>
      </c>
    </row>
    <row r="277" spans="1:9" ht="20.149999999999999" customHeight="1">
      <c r="A277" s="23">
        <v>16</v>
      </c>
      <c r="B277" s="48" t="s">
        <v>1180</v>
      </c>
      <c r="C277" s="14">
        <f>data!BG71</f>
        <v>0</v>
      </c>
      <c r="D277" s="14">
        <f>data!BH71</f>
        <v>0</v>
      </c>
      <c r="E277" s="14">
        <f>data!BI71</f>
        <v>0</v>
      </c>
      <c r="F277" s="14">
        <f>data!BJ71</f>
        <v>1281532</v>
      </c>
      <c r="G277" s="14">
        <f>data!BK71</f>
        <v>0</v>
      </c>
      <c r="H277" s="14">
        <f>data!BL71</f>
        <v>515112</v>
      </c>
      <c r="I277" s="14">
        <f>data!BM71</f>
        <v>0</v>
      </c>
    </row>
    <row r="278" spans="1:9" ht="20.149999999999999" customHeight="1">
      <c r="A278" s="23">
        <v>17</v>
      </c>
      <c r="B278" s="14" t="s">
        <v>244</v>
      </c>
      <c r="C278" s="208"/>
      <c r="D278" s="208"/>
      <c r="E278" s="208"/>
      <c r="F278" s="208"/>
      <c r="G278" s="208"/>
      <c r="H278" s="208"/>
      <c r="I278" s="208"/>
    </row>
    <row r="279" spans="1:9" ht="20.149999999999999" customHeight="1">
      <c r="A279" s="23">
        <v>18</v>
      </c>
      <c r="B279" s="14" t="s">
        <v>1181</v>
      </c>
      <c r="C279" s="14"/>
      <c r="D279" s="14"/>
      <c r="E279" s="14"/>
      <c r="F279" s="14"/>
      <c r="G279" s="14"/>
      <c r="H279" s="14"/>
      <c r="I279" s="14"/>
    </row>
    <row r="280" spans="1:9" ht="20.149999999999999" customHeight="1">
      <c r="A280" s="23">
        <v>19</v>
      </c>
      <c r="B280" s="48" t="s">
        <v>1182</v>
      </c>
      <c r="C280" s="210" t="str">
        <f>IF(data!BG73&gt;0,data!BG73,"")</f>
        <v>x</v>
      </c>
      <c r="D280" s="210" t="str">
        <f>IF(data!BH73&gt;0,data!BH73,"")</f>
        <v>x</v>
      </c>
      <c r="E280" s="210" t="str">
        <f>IF(data!BI73&gt;0,data!BI73,"")</f>
        <v>x</v>
      </c>
      <c r="F280" s="210" t="str">
        <f>IF(data!BJ73&gt;0,data!BJ73,"")</f>
        <v>x</v>
      </c>
      <c r="G280" s="210" t="str">
        <f>IF(data!BK73&gt;0,data!BK73,"")</f>
        <v>x</v>
      </c>
      <c r="H280" s="210" t="str">
        <f>IF(data!BL73&gt;0,data!BL73,"")</f>
        <v>x</v>
      </c>
      <c r="I280" s="210" t="str">
        <f>IF(data!BM73&gt;0,data!BM73,"")</f>
        <v>x</v>
      </c>
    </row>
    <row r="281" spans="1:9" ht="20.149999999999999" customHeight="1">
      <c r="A281" s="23">
        <v>20</v>
      </c>
      <c r="B281" s="48" t="s">
        <v>1183</v>
      </c>
      <c r="C281" s="210" t="str">
        <f>IF(data!BG74&gt;0,data!BG74,"")</f>
        <v>x</v>
      </c>
      <c r="D281" s="210" t="str">
        <f>IF(data!BH74&gt;0,data!BH74,"")</f>
        <v>x</v>
      </c>
      <c r="E281" s="210" t="str">
        <f>IF(data!BI74&gt;0,data!BI74,"")</f>
        <v>x</v>
      </c>
      <c r="F281" s="210" t="str">
        <f>IF(data!BJ74&gt;0,data!BJ74,"")</f>
        <v>x</v>
      </c>
      <c r="G281" s="210" t="str">
        <f>IF(data!BK74&gt;0,data!BK74,"")</f>
        <v>x</v>
      </c>
      <c r="H281" s="210" t="str">
        <f>IF(data!BL74&gt;0,data!BL74,"")</f>
        <v>x</v>
      </c>
      <c r="I281" s="210" t="str">
        <f>IF(data!BM74&gt;0,data!BM74,"")</f>
        <v>x</v>
      </c>
    </row>
    <row r="282" spans="1:9" ht="20.149999999999999" customHeight="1">
      <c r="A282" s="23">
        <v>21</v>
      </c>
      <c r="B282" s="48" t="s">
        <v>1184</v>
      </c>
      <c r="C282" s="210" t="str">
        <f>IF(data!BG75&gt;0,data!BG75,"")</f>
        <v>x</v>
      </c>
      <c r="D282" s="210" t="str">
        <f>IF(data!BH75&gt;0,data!BH75,"")</f>
        <v>x</v>
      </c>
      <c r="E282" s="210" t="str">
        <f>IF(data!BI75&gt;0,data!BI75,"")</f>
        <v>x</v>
      </c>
      <c r="F282" s="210" t="str">
        <f>IF(data!BJ75&gt;0,data!BJ75,"")</f>
        <v>x</v>
      </c>
      <c r="G282" s="210" t="str">
        <f>IF(data!BK75&gt;0,data!BK75,"")</f>
        <v>x</v>
      </c>
      <c r="H282" s="210" t="str">
        <f>IF(data!BL75&gt;0,data!BL75,"")</f>
        <v>x</v>
      </c>
      <c r="I282" s="210" t="str">
        <f>IF(data!BM75&gt;0,data!BM75,"")</f>
        <v>x</v>
      </c>
    </row>
    <row r="283" spans="1:9" ht="20.149999999999999" customHeight="1">
      <c r="A283" s="23" t="s">
        <v>1185</v>
      </c>
      <c r="B283" s="60"/>
      <c r="C283" s="212"/>
      <c r="D283" s="212"/>
      <c r="E283" s="212"/>
      <c r="F283" s="212"/>
      <c r="G283" s="212"/>
      <c r="H283" s="212"/>
      <c r="I283" s="212"/>
    </row>
    <row r="284" spans="1:9" ht="20.149999999999999" customHeight="1">
      <c r="A284" s="23">
        <v>22</v>
      </c>
      <c r="B284" s="14" t="s">
        <v>1186</v>
      </c>
      <c r="C284" s="85">
        <f>data!BG76</f>
        <v>0</v>
      </c>
      <c r="D284" s="85">
        <f>data!BH76</f>
        <v>0</v>
      </c>
      <c r="E284" s="85">
        <f>data!BI76</f>
        <v>0</v>
      </c>
      <c r="F284" s="85">
        <f>data!BJ76</f>
        <v>0</v>
      </c>
      <c r="G284" s="85">
        <f>data!BK76</f>
        <v>0</v>
      </c>
      <c r="H284" s="85">
        <f>data!BL76</f>
        <v>0</v>
      </c>
      <c r="I284" s="85">
        <f>data!BM76</f>
        <v>0</v>
      </c>
    </row>
    <row r="285" spans="1:9" ht="20.149999999999999" customHeight="1">
      <c r="A285" s="23">
        <v>23</v>
      </c>
      <c r="B285" s="14" t="s">
        <v>1187</v>
      </c>
      <c r="C285" s="210" t="str">
        <f>IF(data!BG77&gt;0,data!BG77,"")</f>
        <v>x</v>
      </c>
      <c r="D285" s="85">
        <f>data!BH77</f>
        <v>0</v>
      </c>
      <c r="E285" s="85">
        <f>data!BI77</f>
        <v>0</v>
      </c>
      <c r="F285" s="210" t="str">
        <f>IF(data!BJ77&gt;0,data!BJ77,"")</f>
        <v>x</v>
      </c>
      <c r="G285" s="85">
        <f>data!BK77</f>
        <v>0</v>
      </c>
      <c r="H285" s="85">
        <f>data!BL77</f>
        <v>0</v>
      </c>
      <c r="I285" s="85">
        <f>data!BM77</f>
        <v>0</v>
      </c>
    </row>
    <row r="286" spans="1:9" ht="20.149999999999999" customHeight="1">
      <c r="A286" s="23">
        <v>24</v>
      </c>
      <c r="B286" s="14" t="s">
        <v>1188</v>
      </c>
      <c r="C286" s="210" t="str">
        <f>IF(data!BG78&gt;0,data!BG78,"")</f>
        <v>x</v>
      </c>
      <c r="D286" s="85">
        <f>data!BH78</f>
        <v>0</v>
      </c>
      <c r="E286" s="85">
        <f>data!BI78</f>
        <v>0</v>
      </c>
      <c r="F286" s="210" t="str">
        <f>IF(data!BJ78&gt;0,data!BJ78,"")</f>
        <v>x</v>
      </c>
      <c r="G286" s="85">
        <f>data!BK78</f>
        <v>0</v>
      </c>
      <c r="H286" s="85">
        <f>data!BL78</f>
        <v>0</v>
      </c>
      <c r="I286" s="85">
        <f>data!BM78</f>
        <v>0</v>
      </c>
    </row>
    <row r="287" spans="1:9" ht="20.149999999999999" customHeight="1">
      <c r="A287" s="23">
        <v>25</v>
      </c>
      <c r="B287" s="14" t="s">
        <v>1189</v>
      </c>
      <c r="C287" s="210" t="str">
        <f>IF(data!BG79&gt;0,data!BG79,"")</f>
        <v>x</v>
      </c>
      <c r="D287" s="85">
        <f>data!BH79</f>
        <v>0</v>
      </c>
      <c r="E287" s="85">
        <f>data!BI79</f>
        <v>0</v>
      </c>
      <c r="F287" s="210" t="str">
        <f>IF(data!BJ79&gt;0,data!BJ79,"")</f>
        <v>x</v>
      </c>
      <c r="G287" s="85">
        <f>data!BK79</f>
        <v>0</v>
      </c>
      <c r="H287" s="85">
        <f>data!BL79</f>
        <v>0</v>
      </c>
      <c r="I287" s="85">
        <f>data!BM79</f>
        <v>0</v>
      </c>
    </row>
    <row r="288" spans="1:9" ht="20.149999999999999" customHeight="1">
      <c r="A288" s="23">
        <v>26</v>
      </c>
      <c r="B288" s="14" t="s">
        <v>252</v>
      </c>
      <c r="C288" s="210" t="str">
        <f>IF(data!BG80&gt;0,data!BG80,"")</f>
        <v>x</v>
      </c>
      <c r="D288" s="210" t="str">
        <f>IF(data!BH80&gt;0,data!BH80,"")</f>
        <v>x</v>
      </c>
      <c r="E288" s="210" t="str">
        <f>IF(data!BI80&gt;0,data!BI80,"")</f>
        <v>x</v>
      </c>
      <c r="F288" s="210" t="str">
        <f>IF(data!BJ80&gt;0,data!BJ80,"")</f>
        <v>x</v>
      </c>
      <c r="G288" s="210" t="str">
        <f>IF(data!BK80&gt;0,data!BK80,"")</f>
        <v>x</v>
      </c>
      <c r="H288" s="210" t="str">
        <f>IF(data!BL80&gt;0,data!BL80,"")</f>
        <v>x</v>
      </c>
      <c r="I288" s="210" t="str">
        <f>IF(data!BM80&gt;0,data!BM80,"")</f>
        <v>x</v>
      </c>
    </row>
    <row r="289" spans="1:9" ht="20.149999999999999" customHeight="1">
      <c r="A289" s="4" t="s">
        <v>1173</v>
      </c>
      <c r="B289" s="5"/>
      <c r="C289" s="5"/>
      <c r="D289" s="6"/>
      <c r="E289" s="5"/>
      <c r="F289" s="5"/>
      <c r="G289" s="5"/>
      <c r="H289" s="5"/>
      <c r="I289" s="4"/>
    </row>
    <row r="290" spans="1:9" ht="20.149999999999999" customHeight="1">
      <c r="A290" s="77"/>
      <c r="B290" s="77"/>
      <c r="C290" s="77"/>
      <c r="D290" s="45"/>
      <c r="E290" s="77"/>
      <c r="F290" s="77"/>
      <c r="G290" s="77"/>
      <c r="H290" s="77"/>
      <c r="I290" s="167" t="s">
        <v>1223</v>
      </c>
    </row>
    <row r="291" spans="1:9" ht="20.149999999999999" customHeight="1">
      <c r="A291" s="45"/>
      <c r="B291" s="77"/>
      <c r="C291" s="77"/>
      <c r="D291" s="77"/>
      <c r="E291" s="77"/>
      <c r="F291" s="77"/>
      <c r="G291" s="77"/>
      <c r="H291" s="77"/>
      <c r="I291" s="77"/>
    </row>
    <row r="292" spans="1:9" ht="20.149999999999999" customHeight="1">
      <c r="A292" s="79" t="str">
        <f>"HOSPITAL NAME: "&amp;data!C84</f>
        <v>HOSPITAL NAME: Lake Chelan Community Hospital</v>
      </c>
      <c r="B292" s="77"/>
      <c r="C292" s="77"/>
      <c r="D292" s="77"/>
      <c r="E292" s="77"/>
      <c r="F292" s="77"/>
      <c r="G292" s="80"/>
      <c r="H292" s="79" t="str">
        <f>"FYE: "&amp;data!C82</f>
        <v>FYE: 12/31/2020</v>
      </c>
    </row>
    <row r="293" spans="1:9" ht="20.149999999999999" customHeight="1">
      <c r="A293" s="23">
        <v>1</v>
      </c>
      <c r="B293" s="14" t="s">
        <v>209</v>
      </c>
      <c r="C293" s="15" t="s">
        <v>73</v>
      </c>
      <c r="D293" s="15" t="s">
        <v>74</v>
      </c>
      <c r="E293" s="15" t="s">
        <v>75</v>
      </c>
      <c r="F293" s="15" t="s">
        <v>76</v>
      </c>
      <c r="G293" s="15" t="s">
        <v>77</v>
      </c>
      <c r="H293" s="15" t="s">
        <v>78</v>
      </c>
      <c r="I293" s="15" t="s">
        <v>79</v>
      </c>
    </row>
    <row r="294" spans="1:9" ht="20.149999999999999" customHeight="1">
      <c r="A294" s="81">
        <v>2</v>
      </c>
      <c r="B294" s="17" t="s">
        <v>1175</v>
      </c>
      <c r="C294" s="18" t="s">
        <v>148</v>
      </c>
      <c r="D294" s="18" t="s">
        <v>149</v>
      </c>
      <c r="E294" s="18" t="s">
        <v>150</v>
      </c>
      <c r="F294" s="18" t="s">
        <v>151</v>
      </c>
      <c r="G294" s="25"/>
      <c r="H294" s="18" t="s">
        <v>153</v>
      </c>
      <c r="I294" s="18" t="s">
        <v>154</v>
      </c>
    </row>
    <row r="295" spans="1:9" ht="20.149999999999999" customHeight="1">
      <c r="A295" s="82"/>
      <c r="B295" s="83"/>
      <c r="C295" s="18" t="s">
        <v>1224</v>
      </c>
      <c r="D295" s="18" t="s">
        <v>194</v>
      </c>
      <c r="E295" s="18" t="s">
        <v>195</v>
      </c>
      <c r="F295" s="18" t="s">
        <v>196</v>
      </c>
      <c r="G295" s="18" t="s">
        <v>152</v>
      </c>
      <c r="H295" s="18" t="s">
        <v>197</v>
      </c>
      <c r="I295" s="18" t="s">
        <v>169</v>
      </c>
    </row>
    <row r="296" spans="1:9" ht="20.149999999999999" customHeight="1">
      <c r="A296" s="23">
        <v>3</v>
      </c>
      <c r="B296" s="14" t="s">
        <v>1179</v>
      </c>
      <c r="C296" s="209"/>
      <c r="D296" s="209"/>
      <c r="E296" s="209"/>
      <c r="F296" s="209"/>
      <c r="G296" s="209"/>
      <c r="H296" s="209"/>
      <c r="I296" s="209"/>
    </row>
    <row r="297" spans="1:9" ht="20.149999999999999" customHeight="1">
      <c r="A297" s="23">
        <v>4</v>
      </c>
      <c r="B297" s="14" t="s">
        <v>233</v>
      </c>
      <c r="C297" s="209"/>
      <c r="D297" s="209"/>
      <c r="E297" s="209"/>
      <c r="F297" s="209"/>
      <c r="G297" s="209"/>
      <c r="H297" s="209"/>
      <c r="I297" s="209"/>
    </row>
    <row r="298" spans="1:9" ht="20.149999999999999" customHeight="1">
      <c r="A298" s="23">
        <v>5</v>
      </c>
      <c r="B298" s="14" t="s">
        <v>234</v>
      </c>
      <c r="C298" s="26">
        <f>data!BN60</f>
        <v>2.9920048076923078</v>
      </c>
      <c r="D298" s="26">
        <f>data!BO60</f>
        <v>0</v>
      </c>
      <c r="E298" s="26">
        <f>data!BP60</f>
        <v>1.0373798076923078</v>
      </c>
      <c r="F298" s="26">
        <f>data!BQ60</f>
        <v>0</v>
      </c>
      <c r="G298" s="26">
        <f>data!BR60</f>
        <v>0</v>
      </c>
      <c r="H298" s="26">
        <f>data!BS60</f>
        <v>0</v>
      </c>
      <c r="I298" s="26">
        <f>data!BT60</f>
        <v>0</v>
      </c>
    </row>
    <row r="299" spans="1:9" ht="20.149999999999999" customHeight="1">
      <c r="A299" s="23">
        <v>6</v>
      </c>
      <c r="B299" s="14" t="s">
        <v>235</v>
      </c>
      <c r="C299" s="14">
        <f>data!BN61</f>
        <v>1691201</v>
      </c>
      <c r="D299" s="14">
        <f>data!BO61</f>
        <v>0</v>
      </c>
      <c r="E299" s="14">
        <f>data!BP61</f>
        <v>0</v>
      </c>
      <c r="F299" s="14">
        <f>data!BQ61</f>
        <v>0</v>
      </c>
      <c r="G299" s="14">
        <f>data!BR61</f>
        <v>0</v>
      </c>
      <c r="H299" s="14">
        <f>data!BS61</f>
        <v>0</v>
      </c>
      <c r="I299" s="14">
        <f>data!BT61</f>
        <v>0</v>
      </c>
    </row>
    <row r="300" spans="1:9" ht="20.149999999999999" customHeight="1">
      <c r="A300" s="23">
        <v>7</v>
      </c>
      <c r="B300" s="14" t="s">
        <v>3</v>
      </c>
      <c r="C300" s="14">
        <f>data!BN62</f>
        <v>595102</v>
      </c>
      <c r="D300" s="14">
        <f>data!BO62</f>
        <v>0</v>
      </c>
      <c r="E300" s="14">
        <f>data!BP62</f>
        <v>0</v>
      </c>
      <c r="F300" s="14">
        <f>data!BQ62</f>
        <v>0</v>
      </c>
      <c r="G300" s="14">
        <f>data!BR62</f>
        <v>0</v>
      </c>
      <c r="H300" s="14">
        <f>data!BS62</f>
        <v>0</v>
      </c>
      <c r="I300" s="14">
        <f>data!BT62</f>
        <v>0</v>
      </c>
    </row>
    <row r="301" spans="1:9" ht="20.149999999999999" customHeight="1">
      <c r="A301" s="23">
        <v>8</v>
      </c>
      <c r="B301" s="14" t="s">
        <v>236</v>
      </c>
      <c r="C301" s="14">
        <f>data!BN63</f>
        <v>0</v>
      </c>
      <c r="D301" s="14">
        <f>data!BO63</f>
        <v>0</v>
      </c>
      <c r="E301" s="14">
        <f>data!BP63</f>
        <v>0</v>
      </c>
      <c r="F301" s="14">
        <f>data!BQ63</f>
        <v>0</v>
      </c>
      <c r="G301" s="14">
        <f>data!BR63</f>
        <v>0</v>
      </c>
      <c r="H301" s="14">
        <f>data!BS63</f>
        <v>0</v>
      </c>
      <c r="I301" s="14">
        <f>data!BT63</f>
        <v>0</v>
      </c>
    </row>
    <row r="302" spans="1:9" ht="20.149999999999999" customHeight="1">
      <c r="A302" s="23">
        <v>9</v>
      </c>
      <c r="B302" s="14" t="s">
        <v>237</v>
      </c>
      <c r="C302" s="14">
        <f>data!BN64</f>
        <v>65262</v>
      </c>
      <c r="D302" s="14">
        <f>data!BO64</f>
        <v>0</v>
      </c>
      <c r="E302" s="14">
        <f>data!BP64</f>
        <v>0</v>
      </c>
      <c r="F302" s="14">
        <f>data!BQ64</f>
        <v>0</v>
      </c>
      <c r="G302" s="14">
        <f>data!BR64</f>
        <v>0</v>
      </c>
      <c r="H302" s="14">
        <f>data!BS64</f>
        <v>0</v>
      </c>
      <c r="I302" s="14">
        <f>data!BT64</f>
        <v>0</v>
      </c>
    </row>
    <row r="303" spans="1:9" ht="20.149999999999999" customHeight="1">
      <c r="A303" s="23">
        <v>10</v>
      </c>
      <c r="B303" s="14" t="s">
        <v>444</v>
      </c>
      <c r="C303" s="14">
        <f>data!BN65</f>
        <v>44372</v>
      </c>
      <c r="D303" s="14">
        <f>data!BO65</f>
        <v>0</v>
      </c>
      <c r="E303" s="14">
        <f>data!BP65</f>
        <v>0</v>
      </c>
      <c r="F303" s="14">
        <f>data!BQ65</f>
        <v>0</v>
      </c>
      <c r="G303" s="14">
        <f>data!BR65</f>
        <v>0</v>
      </c>
      <c r="H303" s="14">
        <f>data!BS65</f>
        <v>0</v>
      </c>
      <c r="I303" s="14">
        <f>data!BT65</f>
        <v>0</v>
      </c>
    </row>
    <row r="304" spans="1:9" ht="20.149999999999999" customHeight="1">
      <c r="A304" s="23">
        <v>11</v>
      </c>
      <c r="B304" s="14" t="s">
        <v>445</v>
      </c>
      <c r="C304" s="14">
        <f>data!BN66</f>
        <v>643420</v>
      </c>
      <c r="D304" s="14">
        <f>data!BO66</f>
        <v>0</v>
      </c>
      <c r="E304" s="14">
        <f>data!BP66</f>
        <v>0</v>
      </c>
      <c r="F304" s="14">
        <f>data!BQ66</f>
        <v>0</v>
      </c>
      <c r="G304" s="14">
        <f>data!BR66</f>
        <v>0</v>
      </c>
      <c r="H304" s="14">
        <f>data!BS66</f>
        <v>0</v>
      </c>
      <c r="I304" s="14">
        <f>data!BT66</f>
        <v>0</v>
      </c>
    </row>
    <row r="305" spans="1:9" ht="20.149999999999999" customHeight="1">
      <c r="A305" s="23">
        <v>12</v>
      </c>
      <c r="B305" s="14" t="s">
        <v>6</v>
      </c>
      <c r="C305" s="14">
        <f>data!BN67</f>
        <v>73854</v>
      </c>
      <c r="D305" s="14">
        <f>data!BO67</f>
        <v>0</v>
      </c>
      <c r="E305" s="14">
        <f>data!BP67</f>
        <v>0</v>
      </c>
      <c r="F305" s="14">
        <f>data!BQ67</f>
        <v>0</v>
      </c>
      <c r="G305" s="14">
        <f>data!BR67</f>
        <v>0</v>
      </c>
      <c r="H305" s="14">
        <f>data!BS67</f>
        <v>0</v>
      </c>
      <c r="I305" s="14">
        <f>data!BT67</f>
        <v>0</v>
      </c>
    </row>
    <row r="306" spans="1:9" ht="20.149999999999999" customHeight="1">
      <c r="A306" s="23">
        <v>13</v>
      </c>
      <c r="B306" s="14" t="s">
        <v>474</v>
      </c>
      <c r="C306" s="14">
        <f>data!BN68</f>
        <v>23291</v>
      </c>
      <c r="D306" s="14">
        <f>data!BO68</f>
        <v>0</v>
      </c>
      <c r="E306" s="14">
        <f>data!BP68</f>
        <v>0</v>
      </c>
      <c r="F306" s="14">
        <f>data!BQ68</f>
        <v>0</v>
      </c>
      <c r="G306" s="14">
        <f>data!BR68</f>
        <v>0</v>
      </c>
      <c r="H306" s="14">
        <f>data!BS68</f>
        <v>0</v>
      </c>
      <c r="I306" s="14">
        <f>data!BT68</f>
        <v>0</v>
      </c>
    </row>
    <row r="307" spans="1:9" ht="20.149999999999999" customHeight="1">
      <c r="A307" s="23">
        <v>14</v>
      </c>
      <c r="B307" s="14" t="s">
        <v>241</v>
      </c>
      <c r="C307" s="14">
        <f>data!BN69</f>
        <v>254034</v>
      </c>
      <c r="D307" s="14">
        <f>data!BO69</f>
        <v>0</v>
      </c>
      <c r="E307" s="14">
        <f>data!BP69</f>
        <v>0</v>
      </c>
      <c r="F307" s="14">
        <f>data!BQ69</f>
        <v>0</v>
      </c>
      <c r="G307" s="14">
        <f>data!BR69</f>
        <v>0</v>
      </c>
      <c r="H307" s="14">
        <f>data!BS69</f>
        <v>0</v>
      </c>
      <c r="I307" s="14">
        <f>data!BT69</f>
        <v>0</v>
      </c>
    </row>
    <row r="308" spans="1:9" ht="20.149999999999999" customHeight="1">
      <c r="A308" s="23">
        <v>15</v>
      </c>
      <c r="B308" s="14" t="s">
        <v>242</v>
      </c>
      <c r="C308" s="14">
        <f>-data!BN70</f>
        <v>-34013</v>
      </c>
      <c r="D308" s="14">
        <f>-data!BO70</f>
        <v>0</v>
      </c>
      <c r="E308" s="14">
        <f>-data!BP70</f>
        <v>0</v>
      </c>
      <c r="F308" s="14">
        <f>-data!BQ70</f>
        <v>0</v>
      </c>
      <c r="G308" s="14">
        <f>-data!BR70</f>
        <v>0</v>
      </c>
      <c r="H308" s="14">
        <f>-data!BS70</f>
        <v>0</v>
      </c>
      <c r="I308" s="14">
        <f>-data!BT70</f>
        <v>0</v>
      </c>
    </row>
    <row r="309" spans="1:9" ht="20.149999999999999" customHeight="1">
      <c r="A309" s="23">
        <v>16</v>
      </c>
      <c r="B309" s="48" t="s">
        <v>1180</v>
      </c>
      <c r="C309" s="14">
        <f>data!BN71</f>
        <v>3356523</v>
      </c>
      <c r="D309" s="14">
        <f>data!BO71</f>
        <v>0</v>
      </c>
      <c r="E309" s="14">
        <f>data!BP71</f>
        <v>0</v>
      </c>
      <c r="F309" s="14">
        <f>data!BQ71</f>
        <v>0</v>
      </c>
      <c r="G309" s="14">
        <f>data!BR71</f>
        <v>0</v>
      </c>
      <c r="H309" s="14">
        <f>data!BS71</f>
        <v>0</v>
      </c>
      <c r="I309" s="14">
        <f>data!BT71</f>
        <v>0</v>
      </c>
    </row>
    <row r="310" spans="1:9" ht="20.149999999999999" customHeight="1">
      <c r="A310" s="23">
        <v>17</v>
      </c>
      <c r="B310" s="14" t="s">
        <v>244</v>
      </c>
      <c r="C310" s="208"/>
      <c r="D310" s="208"/>
      <c r="E310" s="208"/>
      <c r="F310" s="208"/>
      <c r="G310" s="208"/>
      <c r="H310" s="208"/>
      <c r="I310" s="208"/>
    </row>
    <row r="311" spans="1:9" ht="20.149999999999999" customHeight="1">
      <c r="A311" s="23">
        <v>18</v>
      </c>
      <c r="B311" s="14" t="s">
        <v>1181</v>
      </c>
      <c r="C311" s="14"/>
      <c r="D311" s="14"/>
      <c r="E311" s="14"/>
      <c r="F311" s="14"/>
      <c r="G311" s="14"/>
      <c r="H311" s="14"/>
      <c r="I311" s="14"/>
    </row>
    <row r="312" spans="1:9" ht="20.149999999999999" customHeight="1">
      <c r="A312" s="23">
        <v>19</v>
      </c>
      <c r="B312" s="48" t="s">
        <v>1182</v>
      </c>
      <c r="C312" s="210" t="str">
        <f>IF(data!BN73&gt;0,data!BN73,"")</f>
        <v>x</v>
      </c>
      <c r="D312" s="210" t="str">
        <f>IF(data!BO73&gt;0,data!BO73,"")</f>
        <v>x</v>
      </c>
      <c r="E312" s="210" t="str">
        <f>IF(data!BP73&gt;0,data!BP73,"")</f>
        <v>x</v>
      </c>
      <c r="F312" s="210" t="str">
        <f>IF(data!BQ73&gt;0,data!BQ73,"")</f>
        <v>x</v>
      </c>
      <c r="G312" s="210" t="str">
        <f>IF(data!BR73&gt;0,data!BR73,"")</f>
        <v>x</v>
      </c>
      <c r="H312" s="210" t="str">
        <f>IF(data!BS73&gt;0,data!BS73,"")</f>
        <v>x</v>
      </c>
      <c r="I312" s="210" t="str">
        <f>IF(data!BT73&gt;0,data!BT73,"")</f>
        <v>x</v>
      </c>
    </row>
    <row r="313" spans="1:9" ht="20.149999999999999" customHeight="1">
      <c r="A313" s="23">
        <v>20</v>
      </c>
      <c r="B313" s="48" t="s">
        <v>1183</v>
      </c>
      <c r="C313" s="210" t="str">
        <f>IF(data!BN74&gt;0,data!BN74,"")</f>
        <v>x</v>
      </c>
      <c r="D313" s="210" t="str">
        <f>IF(data!BO74&gt;0,data!BO74,"")</f>
        <v>x</v>
      </c>
      <c r="E313" s="210" t="str">
        <f>IF(data!BP74&gt;0,data!BP74,"")</f>
        <v>x</v>
      </c>
      <c r="F313" s="210" t="str">
        <f>IF(data!BQ74&gt;0,data!BQ74,"")</f>
        <v>x</v>
      </c>
      <c r="G313" s="210" t="str">
        <f>IF(data!BR74&gt;0,data!BR74,"")</f>
        <v>x</v>
      </c>
      <c r="H313" s="210" t="str">
        <f>IF(data!BS74&gt;0,data!BS74,"")</f>
        <v>x</v>
      </c>
      <c r="I313" s="210" t="str">
        <f>IF(data!BT74&gt;0,data!BT74,"")</f>
        <v>x</v>
      </c>
    </row>
    <row r="314" spans="1:9" ht="20.149999999999999" customHeight="1">
      <c r="A314" s="23">
        <v>21</v>
      </c>
      <c r="B314" s="48" t="s">
        <v>1184</v>
      </c>
      <c r="C314" s="210" t="str">
        <f>IF(data!BN75&gt;0,data!BN75,"")</f>
        <v>x</v>
      </c>
      <c r="D314" s="210" t="str">
        <f>IF(data!BO75&gt;0,data!BO75,"")</f>
        <v>x</v>
      </c>
      <c r="E314" s="210" t="str">
        <f>IF(data!BP75&gt;0,data!BP75,"")</f>
        <v>x</v>
      </c>
      <c r="F314" s="210" t="str">
        <f>IF(data!BQ75&gt;0,data!BQ75,"")</f>
        <v>x</v>
      </c>
      <c r="G314" s="210" t="str">
        <f>IF(data!BR75&gt;0,data!BR75,"")</f>
        <v>x</v>
      </c>
      <c r="H314" s="210" t="str">
        <f>IF(data!BS75&gt;0,data!BS75,"")</f>
        <v>x</v>
      </c>
      <c r="I314" s="210" t="str">
        <f>IF(data!BT75&gt;0,data!BT75,"")</f>
        <v>x</v>
      </c>
    </row>
    <row r="315" spans="1:9" ht="20.149999999999999" customHeight="1">
      <c r="A315" s="23" t="s">
        <v>1185</v>
      </c>
      <c r="B315" s="60"/>
      <c r="C315" s="208"/>
      <c r="D315" s="208"/>
      <c r="E315" s="208"/>
      <c r="F315" s="208"/>
      <c r="G315" s="208"/>
      <c r="H315" s="208"/>
      <c r="I315" s="208"/>
    </row>
    <row r="316" spans="1:9" ht="20.149999999999999" customHeight="1">
      <c r="A316" s="23">
        <v>22</v>
      </c>
      <c r="B316" s="14" t="s">
        <v>1186</v>
      </c>
      <c r="C316" s="85">
        <f>data!BN76</f>
        <v>3820</v>
      </c>
      <c r="D316" s="85">
        <f>data!BO76</f>
        <v>0</v>
      </c>
      <c r="E316" s="85">
        <f>data!BP76</f>
        <v>0</v>
      </c>
      <c r="F316" s="85">
        <f>data!BQ76</f>
        <v>0</v>
      </c>
      <c r="G316" s="85">
        <f>data!BR76</f>
        <v>0</v>
      </c>
      <c r="H316" s="85">
        <f>data!BS76</f>
        <v>0</v>
      </c>
      <c r="I316" s="85">
        <f>data!BT76</f>
        <v>0</v>
      </c>
    </row>
    <row r="317" spans="1:9" ht="20.149999999999999" customHeight="1">
      <c r="A317" s="23">
        <v>23</v>
      </c>
      <c r="B317" s="14" t="s">
        <v>1187</v>
      </c>
      <c r="C317" s="210" t="str">
        <f>IF(data!BN77&gt;0,data!BN77,"")</f>
        <v>x</v>
      </c>
      <c r="D317" s="210" t="str">
        <f>IF(data!BO77&gt;0,data!BO77,"")</f>
        <v>x</v>
      </c>
      <c r="E317" s="210" t="str">
        <f>IF(data!BP77&gt;0,data!BP77,"")</f>
        <v>x</v>
      </c>
      <c r="F317" s="210" t="str">
        <f>IF(data!BQ77&gt;0,data!BQ77,"")</f>
        <v>x</v>
      </c>
      <c r="G317" s="85">
        <f>data!BR77</f>
        <v>0</v>
      </c>
      <c r="H317" s="85">
        <f>data!BS77</f>
        <v>0</v>
      </c>
      <c r="I317" s="85">
        <f>data!BT77</f>
        <v>0</v>
      </c>
    </row>
    <row r="318" spans="1:9" ht="20.149999999999999" customHeight="1">
      <c r="A318" s="23">
        <v>24</v>
      </c>
      <c r="B318" s="14" t="s">
        <v>1188</v>
      </c>
      <c r="C318" s="210" t="str">
        <f>IF(data!BN78&gt;0,data!BN78,"")</f>
        <v>x</v>
      </c>
      <c r="D318" s="210" t="str">
        <f>IF(data!BO78&gt;0,data!BO78,"")</f>
        <v>x</v>
      </c>
      <c r="E318" s="210" t="str">
        <f>IF(data!BP78&gt;0,data!BP78,"")</f>
        <v>x</v>
      </c>
      <c r="F318" s="210" t="str">
        <f>IF(data!BQ78&gt;0,data!BQ78,"")</f>
        <v>x</v>
      </c>
      <c r="G318" s="210" t="str">
        <f>IF(data!BR78&gt;0,data!BR78,"")</f>
        <v>x</v>
      </c>
      <c r="H318" s="85">
        <f>data!BS78</f>
        <v>0</v>
      </c>
      <c r="I318" s="85">
        <f>data!BT78</f>
        <v>0</v>
      </c>
    </row>
    <row r="319" spans="1:9" ht="20.149999999999999" customHeight="1">
      <c r="A319" s="23">
        <v>25</v>
      </c>
      <c r="B319" s="14" t="s">
        <v>1189</v>
      </c>
      <c r="C319" s="210" t="str">
        <f>IF(data!BN79&gt;0,data!BN79,"")</f>
        <v>x</v>
      </c>
      <c r="D319" s="210" t="str">
        <f>IF(data!BO79&gt;0,data!BO79,"")</f>
        <v>x</v>
      </c>
      <c r="E319" s="210" t="str">
        <f>IF(data!BP79&gt;0,data!BP79,"")</f>
        <v>x</v>
      </c>
      <c r="F319" s="210" t="str">
        <f>IF(data!BQ79&gt;0,data!BQ79,"")</f>
        <v>x</v>
      </c>
      <c r="G319" s="210" t="str">
        <f>IF(data!BR79&gt;0,data!BR79,"")</f>
        <v>x</v>
      </c>
      <c r="H319" s="85">
        <f>data!BS79</f>
        <v>0</v>
      </c>
      <c r="I319" s="85">
        <f>data!BT79</f>
        <v>0</v>
      </c>
    </row>
    <row r="320" spans="1:9" ht="20.149999999999999" customHeight="1">
      <c r="A320" s="23">
        <v>26</v>
      </c>
      <c r="B320" s="14" t="s">
        <v>252</v>
      </c>
      <c r="C320" s="213" t="str">
        <f>IF(data!BN80&gt;0,data!BN80,"")</f>
        <v>x</v>
      </c>
      <c r="D320" s="213" t="str">
        <f>IF(data!BO80&gt;0,data!BO80,"")</f>
        <v>x</v>
      </c>
      <c r="E320" s="213" t="str">
        <f>IF(data!BP80&gt;0,data!BP80,"")</f>
        <v>x</v>
      </c>
      <c r="F320" s="213" t="str">
        <f>IF(data!BQ80&gt;0,data!BQ80,"")</f>
        <v>x</v>
      </c>
      <c r="G320" s="213" t="str">
        <f>IF(data!BR80&gt;0,data!BR80,"")</f>
        <v>x</v>
      </c>
      <c r="H320" s="213" t="str">
        <f>IF(data!BS80&gt;0,data!BS80,"")</f>
        <v>x</v>
      </c>
      <c r="I320" s="213" t="str">
        <f>IF(data!BT80&gt;0,data!BT80,"")</f>
        <v>x</v>
      </c>
    </row>
    <row r="321" spans="1:9" ht="20.149999999999999" customHeight="1">
      <c r="A321" s="4" t="s">
        <v>1173</v>
      </c>
      <c r="B321" s="5"/>
      <c r="C321" s="5"/>
      <c r="D321" s="6"/>
      <c r="E321" s="5"/>
      <c r="F321" s="5"/>
      <c r="G321" s="5"/>
      <c r="H321" s="5"/>
      <c r="I321" s="4"/>
    </row>
    <row r="322" spans="1:9" ht="20.149999999999999" customHeight="1">
      <c r="A322" s="77"/>
      <c r="B322" s="77"/>
      <c r="C322" s="77"/>
      <c r="D322" s="45"/>
      <c r="E322" s="77"/>
      <c r="F322" s="77"/>
      <c r="G322" s="77"/>
      <c r="H322" s="77"/>
      <c r="I322" s="167" t="s">
        <v>1225</v>
      </c>
    </row>
    <row r="323" spans="1:9" ht="20.149999999999999" customHeight="1">
      <c r="A323" s="45"/>
      <c r="B323" s="77"/>
      <c r="C323" s="77"/>
      <c r="D323" s="77"/>
      <c r="E323" s="77"/>
      <c r="F323" s="77"/>
      <c r="G323" s="77"/>
      <c r="H323" s="77"/>
      <c r="I323" s="77"/>
    </row>
    <row r="324" spans="1:9" ht="20.149999999999999" customHeight="1">
      <c r="A324" s="79" t="str">
        <f>"HOSPITAL NAME: "&amp;data!C84</f>
        <v>HOSPITAL NAME: Lake Chelan Community Hospital</v>
      </c>
      <c r="B324" s="77"/>
      <c r="C324" s="77"/>
      <c r="D324" s="77"/>
      <c r="E324" s="77"/>
      <c r="F324" s="77"/>
      <c r="G324" s="80"/>
      <c r="H324" s="79" t="str">
        <f>"FYE: "&amp;data!C82</f>
        <v>FYE: 12/31/2020</v>
      </c>
    </row>
    <row r="325" spans="1:9" ht="20.149999999999999" customHeight="1">
      <c r="A325" s="23">
        <v>1</v>
      </c>
      <c r="B325" s="14" t="s">
        <v>209</v>
      </c>
      <c r="C325" s="15" t="s">
        <v>80</v>
      </c>
      <c r="D325" s="15" t="s">
        <v>81</v>
      </c>
      <c r="E325" s="15" t="s">
        <v>82</v>
      </c>
      <c r="F325" s="15" t="s">
        <v>83</v>
      </c>
      <c r="G325" s="15" t="s">
        <v>84</v>
      </c>
      <c r="H325" s="15" t="s">
        <v>85</v>
      </c>
      <c r="I325" s="15" t="s">
        <v>86</v>
      </c>
    </row>
    <row r="326" spans="1:9" ht="20.149999999999999" customHeight="1">
      <c r="A326" s="81">
        <v>2</v>
      </c>
      <c r="B326" s="17" t="s">
        <v>1175</v>
      </c>
      <c r="C326" s="18" t="s">
        <v>155</v>
      </c>
      <c r="D326" s="18" t="s">
        <v>155</v>
      </c>
      <c r="E326" s="18" t="s">
        <v>155</v>
      </c>
      <c r="F326" s="18" t="s">
        <v>156</v>
      </c>
      <c r="G326" s="18" t="s">
        <v>157</v>
      </c>
      <c r="H326" s="18" t="s">
        <v>158</v>
      </c>
      <c r="I326" s="18" t="s">
        <v>159</v>
      </c>
    </row>
    <row r="327" spans="1:9" ht="20.149999999999999" customHeight="1">
      <c r="A327" s="82"/>
      <c r="B327" s="83"/>
      <c r="C327" s="18" t="s">
        <v>198</v>
      </c>
      <c r="D327" s="18" t="s">
        <v>199</v>
      </c>
      <c r="E327" s="18" t="s">
        <v>200</v>
      </c>
      <c r="F327" s="18" t="s">
        <v>151</v>
      </c>
      <c r="G327" s="18" t="s">
        <v>1224</v>
      </c>
      <c r="H327" s="18" t="s">
        <v>152</v>
      </c>
      <c r="I327" s="18" t="s">
        <v>201</v>
      </c>
    </row>
    <row r="328" spans="1:9" ht="20.149999999999999" customHeight="1">
      <c r="A328" s="23">
        <v>3</v>
      </c>
      <c r="B328" s="14" t="s">
        <v>1179</v>
      </c>
      <c r="C328" s="209"/>
      <c r="D328" s="209"/>
      <c r="E328" s="209"/>
      <c r="F328" s="209"/>
      <c r="G328" s="209"/>
      <c r="H328" s="209"/>
      <c r="I328" s="209"/>
    </row>
    <row r="329" spans="1:9" ht="20.149999999999999" customHeight="1">
      <c r="A329" s="23">
        <v>4</v>
      </c>
      <c r="B329" s="14" t="s">
        <v>233</v>
      </c>
      <c r="C329" s="209"/>
      <c r="D329" s="209"/>
      <c r="E329" s="209"/>
      <c r="F329" s="209"/>
      <c r="G329" s="209"/>
      <c r="H329" s="209"/>
      <c r="I329" s="209"/>
    </row>
    <row r="330" spans="1:9" ht="20.149999999999999" customHeight="1">
      <c r="A330" s="23">
        <v>5</v>
      </c>
      <c r="B330" s="14" t="s">
        <v>234</v>
      </c>
      <c r="C330" s="26">
        <f>data!BU60</f>
        <v>0</v>
      </c>
      <c r="D330" s="26">
        <f>data!BV60</f>
        <v>0</v>
      </c>
      <c r="E330" s="26">
        <f>data!BW60</f>
        <v>0</v>
      </c>
      <c r="F330" s="26">
        <f>data!BX60</f>
        <v>11.504899038461538</v>
      </c>
      <c r="G330" s="26">
        <f>data!BY60</f>
        <v>1.4663461538461537</v>
      </c>
      <c r="H330" s="26">
        <f>data!BZ60</f>
        <v>0</v>
      </c>
      <c r="I330" s="26">
        <f>data!CA60</f>
        <v>0</v>
      </c>
    </row>
    <row r="331" spans="1:9" ht="20.149999999999999" customHeight="1">
      <c r="A331" s="23">
        <v>6</v>
      </c>
      <c r="B331" s="14" t="s">
        <v>235</v>
      </c>
      <c r="C331" s="86">
        <f>data!BU61</f>
        <v>0</v>
      </c>
      <c r="D331" s="86">
        <f>data!BV61</f>
        <v>408743</v>
      </c>
      <c r="E331" s="86">
        <f>data!BW61</f>
        <v>0</v>
      </c>
      <c r="F331" s="86">
        <f>data!BX61</f>
        <v>374165</v>
      </c>
      <c r="G331" s="86">
        <f>data!BY61</f>
        <v>188609</v>
      </c>
      <c r="H331" s="86">
        <f>data!BZ61</f>
        <v>0</v>
      </c>
      <c r="I331" s="86">
        <f>data!CA61</f>
        <v>0</v>
      </c>
    </row>
    <row r="332" spans="1:9" ht="20.149999999999999" customHeight="1">
      <c r="A332" s="23">
        <v>7</v>
      </c>
      <c r="B332" s="14" t="s">
        <v>3</v>
      </c>
      <c r="C332" s="86">
        <f>data!BU62</f>
        <v>0</v>
      </c>
      <c r="D332" s="86">
        <f>data!BV62</f>
        <v>143829</v>
      </c>
      <c r="E332" s="86">
        <f>data!BW62</f>
        <v>0</v>
      </c>
      <c r="F332" s="86">
        <f>data!BX62</f>
        <v>131662</v>
      </c>
      <c r="G332" s="86">
        <f>data!BY62</f>
        <v>66368</v>
      </c>
      <c r="H332" s="86">
        <f>data!BZ62</f>
        <v>0</v>
      </c>
      <c r="I332" s="86">
        <f>data!CA62</f>
        <v>0</v>
      </c>
    </row>
    <row r="333" spans="1:9" ht="20.149999999999999" customHeight="1">
      <c r="A333" s="23">
        <v>8</v>
      </c>
      <c r="B333" s="14" t="s">
        <v>236</v>
      </c>
      <c r="C333" s="86">
        <f>data!BU63</f>
        <v>0</v>
      </c>
      <c r="D333" s="86">
        <f>data!BV63</f>
        <v>0</v>
      </c>
      <c r="E333" s="86">
        <f>data!BW63</f>
        <v>0</v>
      </c>
      <c r="F333" s="86">
        <f>data!BX63</f>
        <v>0</v>
      </c>
      <c r="G333" s="86">
        <f>data!BY63</f>
        <v>0</v>
      </c>
      <c r="H333" s="86">
        <f>data!BZ63</f>
        <v>0</v>
      </c>
      <c r="I333" s="86">
        <f>data!CA63</f>
        <v>0</v>
      </c>
    </row>
    <row r="334" spans="1:9" ht="20.149999999999999" customHeight="1">
      <c r="A334" s="23">
        <v>9</v>
      </c>
      <c r="B334" s="14" t="s">
        <v>237</v>
      </c>
      <c r="C334" s="86">
        <f>data!BU64</f>
        <v>0</v>
      </c>
      <c r="D334" s="86">
        <f>data!BV64</f>
        <v>9412</v>
      </c>
      <c r="E334" s="86">
        <f>data!BW64</f>
        <v>0</v>
      </c>
      <c r="F334" s="86">
        <f>data!BX64</f>
        <v>2851</v>
      </c>
      <c r="G334" s="86">
        <f>data!BY64</f>
        <v>2205</v>
      </c>
      <c r="H334" s="86">
        <f>data!BZ64</f>
        <v>0</v>
      </c>
      <c r="I334" s="86">
        <f>data!CA64</f>
        <v>0</v>
      </c>
    </row>
    <row r="335" spans="1:9" ht="20.149999999999999" customHeight="1">
      <c r="A335" s="23">
        <v>10</v>
      </c>
      <c r="B335" s="14" t="s">
        <v>444</v>
      </c>
      <c r="C335" s="86">
        <f>data!BU65</f>
        <v>0</v>
      </c>
      <c r="D335" s="86">
        <f>data!BV65</f>
        <v>911</v>
      </c>
      <c r="E335" s="86">
        <f>data!BW65</f>
        <v>0</v>
      </c>
      <c r="F335" s="86">
        <f>data!BX65</f>
        <v>0</v>
      </c>
      <c r="G335" s="86">
        <f>data!BY65</f>
        <v>0</v>
      </c>
      <c r="H335" s="86">
        <f>data!BZ65</f>
        <v>0</v>
      </c>
      <c r="I335" s="86">
        <f>data!CA65</f>
        <v>0</v>
      </c>
    </row>
    <row r="336" spans="1:9" ht="20.149999999999999" customHeight="1">
      <c r="A336" s="23">
        <v>11</v>
      </c>
      <c r="B336" s="14" t="s">
        <v>445</v>
      </c>
      <c r="C336" s="86">
        <f>data!BU66</f>
        <v>0</v>
      </c>
      <c r="D336" s="86">
        <f>data!BV66</f>
        <v>33656</v>
      </c>
      <c r="E336" s="86">
        <f>data!BW66</f>
        <v>0</v>
      </c>
      <c r="F336" s="86">
        <f>data!BX66</f>
        <v>68654</v>
      </c>
      <c r="G336" s="86">
        <f>data!BY66</f>
        <v>0</v>
      </c>
      <c r="H336" s="86">
        <f>data!BZ66</f>
        <v>0</v>
      </c>
      <c r="I336" s="86">
        <f>data!CA66</f>
        <v>0</v>
      </c>
    </row>
    <row r="337" spans="1:9" ht="20.149999999999999" customHeight="1">
      <c r="A337" s="23">
        <v>12</v>
      </c>
      <c r="B337" s="14" t="s">
        <v>6</v>
      </c>
      <c r="C337" s="86">
        <f>data!BU67</f>
        <v>0</v>
      </c>
      <c r="D337" s="86">
        <f>data!BV67</f>
        <v>7628</v>
      </c>
      <c r="E337" s="86">
        <f>data!BW67</f>
        <v>0</v>
      </c>
      <c r="F337" s="86">
        <f>data!BX67</f>
        <v>0</v>
      </c>
      <c r="G337" s="86">
        <f>data!BY67</f>
        <v>296</v>
      </c>
      <c r="H337" s="86">
        <f>data!BZ67</f>
        <v>0</v>
      </c>
      <c r="I337" s="86">
        <f>data!CA67</f>
        <v>0</v>
      </c>
    </row>
    <row r="338" spans="1:9" ht="20.149999999999999" customHeight="1">
      <c r="A338" s="23">
        <v>13</v>
      </c>
      <c r="B338" s="14" t="s">
        <v>474</v>
      </c>
      <c r="C338" s="86">
        <f>data!BU68</f>
        <v>0</v>
      </c>
      <c r="D338" s="86">
        <f>data!BV68</f>
        <v>6735</v>
      </c>
      <c r="E338" s="86">
        <f>data!BW68</f>
        <v>0</v>
      </c>
      <c r="F338" s="86">
        <f>data!BX68</f>
        <v>16</v>
      </c>
      <c r="G338" s="86">
        <f>data!BY68</f>
        <v>1072</v>
      </c>
      <c r="H338" s="86">
        <f>data!BZ68</f>
        <v>0</v>
      </c>
      <c r="I338" s="86">
        <f>data!CA68</f>
        <v>0</v>
      </c>
    </row>
    <row r="339" spans="1:9" ht="20.149999999999999" customHeight="1">
      <c r="A339" s="23">
        <v>14</v>
      </c>
      <c r="B339" s="14" t="s">
        <v>241</v>
      </c>
      <c r="C339" s="86">
        <f>data!BU69</f>
        <v>0</v>
      </c>
      <c r="D339" s="86">
        <f>data!BV69</f>
        <v>47836</v>
      </c>
      <c r="E339" s="86">
        <f>data!BW69</f>
        <v>0</v>
      </c>
      <c r="F339" s="86">
        <f>data!BX69</f>
        <v>54788</v>
      </c>
      <c r="G339" s="86">
        <f>data!BY69</f>
        <v>7823</v>
      </c>
      <c r="H339" s="86">
        <f>data!BZ69</f>
        <v>0</v>
      </c>
      <c r="I339" s="86">
        <f>data!CA69</f>
        <v>0</v>
      </c>
    </row>
    <row r="340" spans="1:9" ht="20.149999999999999" customHeight="1">
      <c r="A340" s="23">
        <v>15</v>
      </c>
      <c r="B340" s="14" t="s">
        <v>242</v>
      </c>
      <c r="C340" s="14">
        <f>-data!BU70</f>
        <v>0</v>
      </c>
      <c r="D340" s="14">
        <f>-data!BV70</f>
        <v>-9276</v>
      </c>
      <c r="E340" s="14">
        <f>-data!BW70</f>
        <v>0</v>
      </c>
      <c r="F340" s="14">
        <f>-data!BX70</f>
        <v>0</v>
      </c>
      <c r="G340" s="14">
        <f>-data!BY70</f>
        <v>0</v>
      </c>
      <c r="H340" s="14">
        <f>-data!BZ70</f>
        <v>0</v>
      </c>
      <c r="I340" s="14">
        <f>-data!CA70</f>
        <v>0</v>
      </c>
    </row>
    <row r="341" spans="1:9" ht="20.149999999999999" customHeight="1">
      <c r="A341" s="23">
        <v>16</v>
      </c>
      <c r="B341" s="48" t="s">
        <v>1180</v>
      </c>
      <c r="C341" s="14">
        <f>data!BU71</f>
        <v>0</v>
      </c>
      <c r="D341" s="14">
        <f>data!BV71</f>
        <v>649474</v>
      </c>
      <c r="E341" s="14">
        <f>data!BW71</f>
        <v>0</v>
      </c>
      <c r="F341" s="14">
        <f>data!BX71</f>
        <v>632136</v>
      </c>
      <c r="G341" s="14">
        <f>data!BY71</f>
        <v>266373</v>
      </c>
      <c r="H341" s="14">
        <f>data!BZ71</f>
        <v>0</v>
      </c>
      <c r="I341" s="14">
        <f>data!CA71</f>
        <v>0</v>
      </c>
    </row>
    <row r="342" spans="1:9" ht="20.149999999999999" customHeight="1">
      <c r="A342" s="23">
        <v>17</v>
      </c>
      <c r="B342" s="14" t="s">
        <v>244</v>
      </c>
      <c r="C342" s="208"/>
      <c r="D342" s="208"/>
      <c r="E342" s="208"/>
      <c r="F342" s="208"/>
      <c r="G342" s="208"/>
      <c r="H342" s="208"/>
      <c r="I342" s="208"/>
    </row>
    <row r="343" spans="1:9" ht="20.149999999999999" customHeight="1">
      <c r="A343" s="23">
        <v>18</v>
      </c>
      <c r="B343" s="14" t="s">
        <v>1181</v>
      </c>
      <c r="C343" s="14"/>
      <c r="D343" s="14"/>
      <c r="E343" s="14"/>
      <c r="F343" s="14"/>
      <c r="G343" s="14"/>
      <c r="H343" s="14"/>
      <c r="I343" s="14"/>
    </row>
    <row r="344" spans="1:9" ht="20.149999999999999" customHeight="1">
      <c r="A344" s="23">
        <v>19</v>
      </c>
      <c r="B344" s="48" t="s">
        <v>1182</v>
      </c>
      <c r="C344" s="210" t="str">
        <f>IF(data!BU73&gt;0,data!BU73,"")</f>
        <v>x</v>
      </c>
      <c r="D344" s="210" t="str">
        <f>IF(data!BV73&gt;0,data!BV73,"")</f>
        <v>x</v>
      </c>
      <c r="E344" s="210" t="str">
        <f>IF(data!BW73&gt;0,data!BW73,"")</f>
        <v>x</v>
      </c>
      <c r="F344" s="210" t="str">
        <f>IF(data!BX73&gt;0,data!BX73,"")</f>
        <v>x</v>
      </c>
      <c r="G344" s="210" t="str">
        <f>IF(data!BY73&gt;0,data!BY73,"")</f>
        <v>x</v>
      </c>
      <c r="H344" s="210" t="str">
        <f>IF(data!BZ73&gt;0,data!BZ73,"")</f>
        <v>x</v>
      </c>
      <c r="I344" s="210" t="str">
        <f>IF(data!CA73&gt;0,data!CA73,"")</f>
        <v>x</v>
      </c>
    </row>
    <row r="345" spans="1:9" ht="20.149999999999999" customHeight="1">
      <c r="A345" s="23">
        <v>20</v>
      </c>
      <c r="B345" s="48" t="s">
        <v>1183</v>
      </c>
      <c r="C345" s="210" t="str">
        <f>IF(data!BU74&gt;0,data!BU74,"")</f>
        <v>x</v>
      </c>
      <c r="D345" s="210" t="str">
        <f>IF(data!BV74&gt;0,data!BV74,"")</f>
        <v>x</v>
      </c>
      <c r="E345" s="210" t="str">
        <f>IF(data!BW74&gt;0,data!BW74,"")</f>
        <v>x</v>
      </c>
      <c r="F345" s="210" t="str">
        <f>IF(data!BX74&gt;0,data!BX74,"")</f>
        <v>x</v>
      </c>
      <c r="G345" s="210" t="str">
        <f>IF(data!BY74&gt;0,data!BY74,"")</f>
        <v>x</v>
      </c>
      <c r="H345" s="210" t="str">
        <f>IF(data!BZ74&gt;0,data!BZ74,"")</f>
        <v>x</v>
      </c>
      <c r="I345" s="210" t="str">
        <f>IF(data!CA74&gt;0,data!CA74,"")</f>
        <v>x</v>
      </c>
    </row>
    <row r="346" spans="1:9" ht="20.149999999999999" customHeight="1">
      <c r="A346" s="23">
        <v>21</v>
      </c>
      <c r="B346" s="48" t="s">
        <v>1184</v>
      </c>
      <c r="C346" s="210" t="str">
        <f>IF(data!BU75&gt;0,data!BU75,"")</f>
        <v>x</v>
      </c>
      <c r="D346" s="210" t="str">
        <f>IF(data!BV75&gt;0,data!BV75,"")</f>
        <v>x</v>
      </c>
      <c r="E346" s="210" t="str">
        <f>IF(data!BW75&gt;0,data!BW75,"")</f>
        <v>x</v>
      </c>
      <c r="F346" s="210" t="str">
        <f>IF(data!BX75&gt;0,data!BX75,"")</f>
        <v>x</v>
      </c>
      <c r="G346" s="210" t="str">
        <f>IF(data!BY75&gt;0,data!BY75,"")</f>
        <v>x</v>
      </c>
      <c r="H346" s="210" t="str">
        <f>IF(data!BZ75&gt;0,data!BZ75,"")</f>
        <v>x</v>
      </c>
      <c r="I346" s="210" t="str">
        <f>IF(data!CA75&gt;0,data!CA75,"")</f>
        <v>x</v>
      </c>
    </row>
    <row r="347" spans="1:9" ht="20.149999999999999" customHeight="1">
      <c r="A347" s="23" t="s">
        <v>1185</v>
      </c>
      <c r="B347" s="60"/>
      <c r="C347" s="208"/>
      <c r="D347" s="208"/>
      <c r="E347" s="208"/>
      <c r="F347" s="208"/>
      <c r="G347" s="208"/>
      <c r="H347" s="208"/>
      <c r="I347" s="208"/>
    </row>
    <row r="348" spans="1:9" ht="20.149999999999999" customHeight="1">
      <c r="A348" s="23">
        <v>22</v>
      </c>
      <c r="B348" s="14" t="s">
        <v>1186</v>
      </c>
      <c r="C348" s="85">
        <f>data!BU76</f>
        <v>0</v>
      </c>
      <c r="D348" s="85">
        <f>data!BV76</f>
        <v>1236</v>
      </c>
      <c r="E348" s="85">
        <f>data!BW76</f>
        <v>0</v>
      </c>
      <c r="F348" s="85">
        <f>data!BX76</f>
        <v>0</v>
      </c>
      <c r="G348" s="85">
        <f>data!BY76</f>
        <v>48</v>
      </c>
      <c r="H348" s="85">
        <f>data!BZ76</f>
        <v>0</v>
      </c>
      <c r="I348" s="85">
        <f>data!CA76</f>
        <v>0</v>
      </c>
    </row>
    <row r="349" spans="1:9" ht="20.149999999999999" customHeight="1">
      <c r="A349" s="23">
        <v>23</v>
      </c>
      <c r="B349" s="14" t="s">
        <v>1187</v>
      </c>
      <c r="C349" s="85">
        <f>data!BU77</f>
        <v>0</v>
      </c>
      <c r="D349" s="85">
        <f>data!BV77</f>
        <v>0</v>
      </c>
      <c r="E349" s="85">
        <f>data!BW77</f>
        <v>0</v>
      </c>
      <c r="F349" s="85">
        <f>data!BX77</f>
        <v>0</v>
      </c>
      <c r="G349" s="85">
        <f>data!BY77</f>
        <v>0</v>
      </c>
      <c r="H349" s="85">
        <f>data!BZ77</f>
        <v>0</v>
      </c>
      <c r="I349" s="85">
        <f>data!CA77</f>
        <v>0</v>
      </c>
    </row>
    <row r="350" spans="1:9" ht="20.149999999999999" customHeight="1">
      <c r="A350" s="23">
        <v>24</v>
      </c>
      <c r="B350" s="14" t="s">
        <v>1188</v>
      </c>
      <c r="C350" s="85">
        <f>data!BU78</f>
        <v>0</v>
      </c>
      <c r="D350" s="85">
        <f>data!BV78</f>
        <v>1236</v>
      </c>
      <c r="E350" s="85">
        <f>data!BW78</f>
        <v>0</v>
      </c>
      <c r="F350" s="85">
        <f>data!BX78</f>
        <v>0</v>
      </c>
      <c r="G350" s="85">
        <f>data!BY78</f>
        <v>48</v>
      </c>
      <c r="H350" s="85">
        <f>data!BZ78</f>
        <v>0</v>
      </c>
      <c r="I350" s="85">
        <f>data!CA78</f>
        <v>0</v>
      </c>
    </row>
    <row r="351" spans="1:9" ht="20.149999999999999" customHeight="1">
      <c r="A351" s="23">
        <v>25</v>
      </c>
      <c r="B351" s="14" t="s">
        <v>1189</v>
      </c>
      <c r="C351" s="85">
        <f>data!BU79</f>
        <v>0</v>
      </c>
      <c r="D351" s="85">
        <f>data!BV79</f>
        <v>0</v>
      </c>
      <c r="E351" s="85">
        <f>data!BW79</f>
        <v>0</v>
      </c>
      <c r="F351" s="85">
        <f>data!BX79</f>
        <v>0</v>
      </c>
      <c r="G351" s="85">
        <f>data!BY79</f>
        <v>0</v>
      </c>
      <c r="H351" s="85">
        <f>data!BZ79</f>
        <v>0</v>
      </c>
      <c r="I351" s="85">
        <f>data!CA79</f>
        <v>0</v>
      </c>
    </row>
    <row r="352" spans="1:9" ht="20.149999999999999" customHeight="1">
      <c r="A352" s="23">
        <v>26</v>
      </c>
      <c r="B352" s="14" t="s">
        <v>252</v>
      </c>
      <c r="C352" s="213" t="str">
        <f>IF(data!BU80&gt;0,data!BU80,"")</f>
        <v/>
      </c>
      <c r="D352" s="213" t="str">
        <f>IF(data!BV80&gt;0,data!BV80,"")</f>
        <v/>
      </c>
      <c r="E352" s="213" t="str">
        <f>IF(data!BW80&gt;0,data!BW80,"")</f>
        <v/>
      </c>
      <c r="F352" s="213" t="str">
        <f>IF(data!BX80&gt;0,data!BX80,"")</f>
        <v/>
      </c>
      <c r="G352" s="213" t="str">
        <f>IF(data!BY80&gt;0,data!BY80,"")</f>
        <v/>
      </c>
      <c r="H352" s="213" t="str">
        <f>IF(data!BZ80&gt;0,data!BZ80,"")</f>
        <v/>
      </c>
      <c r="I352" s="213" t="str">
        <f>IF(data!CA80&gt;0,data!CA80,"")</f>
        <v/>
      </c>
    </row>
    <row r="353" spans="1:9" ht="20.149999999999999" customHeight="1">
      <c r="A353" s="4" t="s">
        <v>1173</v>
      </c>
      <c r="B353" s="5"/>
      <c r="C353" s="5"/>
      <c r="D353" s="6"/>
      <c r="E353" s="5"/>
      <c r="F353" s="5"/>
      <c r="G353" s="5"/>
      <c r="H353" s="5"/>
      <c r="I353" s="4"/>
    </row>
    <row r="354" spans="1:9" ht="20.149999999999999" customHeight="1">
      <c r="A354" s="77"/>
      <c r="B354" s="77"/>
      <c r="C354" s="77"/>
      <c r="D354" s="45"/>
      <c r="E354" s="77"/>
      <c r="F354" s="77"/>
      <c r="G354" s="77"/>
      <c r="H354" s="77"/>
      <c r="I354" s="167" t="s">
        <v>1226</v>
      </c>
    </row>
    <row r="355" spans="1:9" ht="20.149999999999999" customHeight="1">
      <c r="A355" s="45"/>
      <c r="B355" s="77"/>
      <c r="C355" s="77"/>
      <c r="D355" s="77"/>
      <c r="E355" s="77"/>
      <c r="F355" s="77"/>
      <c r="G355" s="77"/>
      <c r="H355" s="77"/>
      <c r="I355" s="77"/>
    </row>
    <row r="356" spans="1:9" ht="20.149999999999999" customHeight="1">
      <c r="A356" s="79" t="str">
        <f>"HOSPITAL NAME: "&amp;data!C84</f>
        <v>HOSPITAL NAME: Lake Chelan Community Hospital</v>
      </c>
      <c r="B356" s="77"/>
      <c r="C356" s="77"/>
      <c r="D356" s="77"/>
      <c r="E356" s="77"/>
      <c r="F356" s="77"/>
      <c r="G356" s="80"/>
      <c r="H356" s="79" t="str">
        <f>"FYE: "&amp;data!C82</f>
        <v>FYE: 12/31/2020</v>
      </c>
    </row>
    <row r="357" spans="1:9" ht="20.149999999999999" customHeight="1">
      <c r="A357" s="23">
        <v>1</v>
      </c>
      <c r="B357" s="14" t="s">
        <v>209</v>
      </c>
      <c r="C357" s="15" t="s">
        <v>87</v>
      </c>
      <c r="D357" s="15" t="s">
        <v>88</v>
      </c>
      <c r="E357" s="15" t="s">
        <v>89</v>
      </c>
      <c r="F357" s="90"/>
      <c r="G357" s="90"/>
      <c r="H357" s="90"/>
      <c r="I357" s="15"/>
    </row>
    <row r="358" spans="1:9" ht="20.149999999999999" customHeight="1">
      <c r="A358" s="81">
        <v>2</v>
      </c>
      <c r="B358" s="17" t="s">
        <v>1175</v>
      </c>
      <c r="C358" s="18" t="s">
        <v>160</v>
      </c>
      <c r="D358" s="18" t="s">
        <v>132</v>
      </c>
      <c r="E358" s="18" t="s">
        <v>211</v>
      </c>
      <c r="F358" s="91"/>
      <c r="G358" s="91"/>
      <c r="H358" s="91"/>
      <c r="I358" s="18" t="s">
        <v>161</v>
      </c>
    </row>
    <row r="359" spans="1:9" ht="20.149999999999999" customHeight="1">
      <c r="A359" s="82"/>
      <c r="B359" s="83"/>
      <c r="C359" s="18" t="s">
        <v>201</v>
      </c>
      <c r="D359" s="18" t="s">
        <v>1227</v>
      </c>
      <c r="E359" s="18" t="s">
        <v>213</v>
      </c>
      <c r="F359" s="91"/>
      <c r="G359" s="91"/>
      <c r="H359" s="91"/>
      <c r="I359" s="18" t="s">
        <v>203</v>
      </c>
    </row>
    <row r="360" spans="1:9" ht="20.149999999999999" customHeight="1">
      <c r="A360" s="23">
        <v>3</v>
      </c>
      <c r="B360" s="14" t="s">
        <v>1179</v>
      </c>
      <c r="C360" s="209"/>
      <c r="D360" s="209"/>
      <c r="E360" s="209"/>
      <c r="F360" s="209"/>
      <c r="G360" s="209"/>
      <c r="H360" s="209"/>
      <c r="I360" s="209"/>
    </row>
    <row r="361" spans="1:9" ht="20.149999999999999" customHeight="1">
      <c r="A361" s="23">
        <v>4</v>
      </c>
      <c r="B361" s="14" t="s">
        <v>233</v>
      </c>
      <c r="C361" s="209"/>
      <c r="D361" s="209"/>
      <c r="E361" s="209"/>
      <c r="F361" s="209"/>
      <c r="G361" s="209"/>
      <c r="H361" s="209"/>
      <c r="I361" s="209"/>
    </row>
    <row r="362" spans="1:9" ht="20.149999999999999" customHeight="1">
      <c r="A362" s="23">
        <v>5</v>
      </c>
      <c r="B362" s="14" t="s">
        <v>234</v>
      </c>
      <c r="C362" s="26">
        <f>data!CB60</f>
        <v>0</v>
      </c>
      <c r="D362" s="26">
        <f>data!CC60</f>
        <v>0</v>
      </c>
      <c r="E362" s="214"/>
      <c r="F362" s="208"/>
      <c r="G362" s="208"/>
      <c r="H362" s="208"/>
      <c r="I362" s="87">
        <f>data!CE60</f>
        <v>192.12496153846152</v>
      </c>
    </row>
    <row r="363" spans="1:9" ht="20.149999999999999" customHeight="1">
      <c r="A363" s="23">
        <v>6</v>
      </c>
      <c r="B363" s="14" t="s">
        <v>235</v>
      </c>
      <c r="C363" s="86">
        <f>data!CB61</f>
        <v>73205</v>
      </c>
      <c r="D363" s="86">
        <f>data!CC61</f>
        <v>0</v>
      </c>
      <c r="E363" s="215"/>
      <c r="F363" s="216"/>
      <c r="G363" s="216"/>
      <c r="H363" s="216"/>
      <c r="I363" s="86">
        <f>data!CE61</f>
        <v>13732085</v>
      </c>
    </row>
    <row r="364" spans="1:9" ht="20.149999999999999" customHeight="1">
      <c r="A364" s="23">
        <v>7</v>
      </c>
      <c r="B364" s="14" t="s">
        <v>3</v>
      </c>
      <c r="C364" s="86">
        <f>data!CB62</f>
        <v>25759</v>
      </c>
      <c r="D364" s="86">
        <f>data!CC62</f>
        <v>0</v>
      </c>
      <c r="E364" s="215"/>
      <c r="F364" s="216"/>
      <c r="G364" s="216"/>
      <c r="H364" s="216"/>
      <c r="I364" s="86">
        <f>data!CE62</f>
        <v>4832061</v>
      </c>
    </row>
    <row r="365" spans="1:9" ht="20.149999999999999" customHeight="1">
      <c r="A365" s="23">
        <v>8</v>
      </c>
      <c r="B365" s="14" t="s">
        <v>236</v>
      </c>
      <c r="C365" s="86">
        <f>data!CB63</f>
        <v>0</v>
      </c>
      <c r="D365" s="86">
        <f>data!CC63</f>
        <v>0</v>
      </c>
      <c r="E365" s="215"/>
      <c r="F365" s="216"/>
      <c r="G365" s="216"/>
      <c r="H365" s="216"/>
      <c r="I365" s="86">
        <f>data!CE63</f>
        <v>595029</v>
      </c>
    </row>
    <row r="366" spans="1:9" ht="20.149999999999999" customHeight="1">
      <c r="A366" s="23">
        <v>9</v>
      </c>
      <c r="B366" s="14" t="s">
        <v>237</v>
      </c>
      <c r="C366" s="86">
        <f>data!CB64</f>
        <v>277</v>
      </c>
      <c r="D366" s="86">
        <f>data!CC64</f>
        <v>0</v>
      </c>
      <c r="E366" s="215"/>
      <c r="F366" s="216"/>
      <c r="G366" s="216"/>
      <c r="H366" s="216"/>
      <c r="I366" s="86">
        <f>data!CE64</f>
        <v>2094381</v>
      </c>
    </row>
    <row r="367" spans="1:9" ht="20.149999999999999" customHeight="1">
      <c r="A367" s="23">
        <v>10</v>
      </c>
      <c r="B367" s="14" t="s">
        <v>444</v>
      </c>
      <c r="C367" s="86">
        <f>data!CB65</f>
        <v>0</v>
      </c>
      <c r="D367" s="86">
        <f>data!CC65</f>
        <v>0</v>
      </c>
      <c r="E367" s="215"/>
      <c r="F367" s="216"/>
      <c r="G367" s="216"/>
      <c r="H367" s="216"/>
      <c r="I367" s="86">
        <f>data!CE65</f>
        <v>207276</v>
      </c>
    </row>
    <row r="368" spans="1:9" ht="20.149999999999999" customHeight="1">
      <c r="A368" s="23">
        <v>11</v>
      </c>
      <c r="B368" s="14" t="s">
        <v>445</v>
      </c>
      <c r="C368" s="86">
        <f>data!CB66</f>
        <v>6429</v>
      </c>
      <c r="D368" s="86">
        <f>data!CC66</f>
        <v>0</v>
      </c>
      <c r="E368" s="215"/>
      <c r="F368" s="216"/>
      <c r="G368" s="216"/>
      <c r="H368" s="216"/>
      <c r="I368" s="86">
        <f>data!CE66</f>
        <v>2563761</v>
      </c>
    </row>
    <row r="369" spans="1:9" ht="20.149999999999999" customHeight="1">
      <c r="A369" s="23">
        <v>12</v>
      </c>
      <c r="B369" s="14" t="s">
        <v>6</v>
      </c>
      <c r="C369" s="86">
        <f>data!CB67</f>
        <v>0</v>
      </c>
      <c r="D369" s="86">
        <f>data!CC67</f>
        <v>0</v>
      </c>
      <c r="E369" s="215"/>
      <c r="F369" s="216"/>
      <c r="G369" s="216"/>
      <c r="H369" s="216"/>
      <c r="I369" s="86">
        <f>data!CE67</f>
        <v>660344</v>
      </c>
    </row>
    <row r="370" spans="1:9" ht="20.149999999999999" customHeight="1">
      <c r="A370" s="23">
        <v>13</v>
      </c>
      <c r="B370" s="14" t="s">
        <v>474</v>
      </c>
      <c r="C370" s="86">
        <f>data!CB68</f>
        <v>0</v>
      </c>
      <c r="D370" s="86">
        <f>data!CC68</f>
        <v>0</v>
      </c>
      <c r="E370" s="215"/>
      <c r="F370" s="216"/>
      <c r="G370" s="216"/>
      <c r="H370" s="216"/>
      <c r="I370" s="86">
        <f>data!CE68</f>
        <v>392006</v>
      </c>
    </row>
    <row r="371" spans="1:9" ht="20.149999999999999" customHeight="1">
      <c r="A371" s="23">
        <v>14</v>
      </c>
      <c r="B371" s="14" t="s">
        <v>241</v>
      </c>
      <c r="C371" s="86">
        <f>data!CB69</f>
        <v>39597</v>
      </c>
      <c r="D371" s="86">
        <f>data!CC69</f>
        <v>0</v>
      </c>
      <c r="E371" s="86">
        <f>data!CD69</f>
        <v>1727371</v>
      </c>
      <c r="F371" s="216"/>
      <c r="G371" s="216"/>
      <c r="H371" s="216"/>
      <c r="I371" s="86">
        <f>data!CE69</f>
        <v>2947458</v>
      </c>
    </row>
    <row r="372" spans="1:9" ht="20.149999999999999" customHeight="1">
      <c r="A372" s="23">
        <v>15</v>
      </c>
      <c r="B372" s="14" t="s">
        <v>242</v>
      </c>
      <c r="C372" s="14">
        <f>-data!CB70</f>
        <v>0</v>
      </c>
      <c r="D372" s="14">
        <f>-data!CC70</f>
        <v>0</v>
      </c>
      <c r="E372" s="221">
        <f>data!CD70</f>
        <v>0</v>
      </c>
      <c r="F372" s="217"/>
      <c r="G372" s="217"/>
      <c r="H372" s="217"/>
      <c r="I372" s="14">
        <f>-data!CE70</f>
        <v>-639747</v>
      </c>
    </row>
    <row r="373" spans="1:9" ht="20.149999999999999" customHeight="1">
      <c r="A373" s="23">
        <v>16</v>
      </c>
      <c r="B373" s="48" t="s">
        <v>1180</v>
      </c>
      <c r="C373" s="86">
        <f>data!CB71</f>
        <v>145267</v>
      </c>
      <c r="D373" s="86">
        <f>data!CC71</f>
        <v>0</v>
      </c>
      <c r="E373" s="86">
        <f>data!CD71</f>
        <v>1727371</v>
      </c>
      <c r="F373" s="216"/>
      <c r="G373" s="216"/>
      <c r="H373" s="216"/>
      <c r="I373" s="14">
        <f>data!CE71</f>
        <v>27384654</v>
      </c>
    </row>
    <row r="374" spans="1:9" ht="20.149999999999999" customHeight="1">
      <c r="A374" s="23">
        <v>17</v>
      </c>
      <c r="B374" s="14" t="s">
        <v>244</v>
      </c>
      <c r="C374" s="216"/>
      <c r="D374" s="216"/>
      <c r="E374" s="216"/>
      <c r="F374" s="216"/>
      <c r="G374" s="216"/>
      <c r="H374" s="216"/>
      <c r="I374" s="14">
        <f>-data!CE72</f>
        <v>-1820728</v>
      </c>
    </row>
    <row r="375" spans="1:9" ht="20.149999999999999" customHeight="1">
      <c r="A375" s="23">
        <v>18</v>
      </c>
      <c r="B375" s="14" t="s">
        <v>1181</v>
      </c>
      <c r="C375" s="14"/>
      <c r="D375" s="14"/>
      <c r="E375" s="14"/>
      <c r="F375" s="14"/>
      <c r="G375" s="14"/>
      <c r="H375" s="14"/>
      <c r="I375" s="14"/>
    </row>
    <row r="376" spans="1:9" ht="20.149999999999999" customHeight="1">
      <c r="A376" s="23">
        <v>19</v>
      </c>
      <c r="B376" s="48" t="s">
        <v>1182</v>
      </c>
      <c r="C376" s="210" t="str">
        <f>IF(data!CB73&gt;0,data!CB73,"")</f>
        <v>x</v>
      </c>
      <c r="D376" s="210" t="str">
        <f>IF(data!CC73&gt;0,data!CC73,"")</f>
        <v>x</v>
      </c>
      <c r="E376" s="211"/>
      <c r="F376" s="208"/>
      <c r="G376" s="208"/>
      <c r="H376" s="208"/>
      <c r="I376" s="85">
        <f>data!CE73</f>
        <v>8948231.9199999999</v>
      </c>
    </row>
    <row r="377" spans="1:9" ht="20.149999999999999" customHeight="1">
      <c r="A377" s="23">
        <v>20</v>
      </c>
      <c r="B377" s="48" t="s">
        <v>1183</v>
      </c>
      <c r="C377" s="210" t="str">
        <f>IF(data!CB74&gt;0,data!CB74,"")</f>
        <v>x</v>
      </c>
      <c r="D377" s="210" t="str">
        <f>IF(data!CC74&gt;0,data!CC74,"")</f>
        <v>x</v>
      </c>
      <c r="E377" s="211"/>
      <c r="F377" s="208"/>
      <c r="G377" s="208"/>
      <c r="H377" s="208"/>
      <c r="I377" s="85">
        <f>data!CE74</f>
        <v>28447632.080000002</v>
      </c>
    </row>
    <row r="378" spans="1:9" ht="20.149999999999999" customHeight="1">
      <c r="A378" s="23">
        <v>21</v>
      </c>
      <c r="B378" s="48" t="s">
        <v>1184</v>
      </c>
      <c r="C378" s="210" t="str">
        <f>IF(data!CB75&gt;0,data!CB75,"")</f>
        <v>x</v>
      </c>
      <c r="D378" s="210" t="str">
        <f>IF(data!CC75&gt;0,data!CC75,"")</f>
        <v>x</v>
      </c>
      <c r="E378" s="211"/>
      <c r="F378" s="208"/>
      <c r="G378" s="208"/>
      <c r="H378" s="208"/>
      <c r="I378" s="85">
        <f>data!CE75</f>
        <v>37395864.000000007</v>
      </c>
    </row>
    <row r="379" spans="1:9" ht="20.149999999999999" customHeight="1">
      <c r="A379" s="23" t="s">
        <v>1185</v>
      </c>
      <c r="B379" s="60"/>
      <c r="C379" s="208"/>
      <c r="D379" s="208"/>
      <c r="E379" s="208"/>
      <c r="F379" s="208"/>
      <c r="G379" s="208"/>
      <c r="H379" s="208"/>
      <c r="I379" s="208"/>
    </row>
    <row r="380" spans="1:9" ht="20.149999999999999" customHeight="1">
      <c r="A380" s="23">
        <v>22</v>
      </c>
      <c r="B380" s="14" t="s">
        <v>1186</v>
      </c>
      <c r="C380" s="85">
        <f>data!CB76</f>
        <v>0</v>
      </c>
      <c r="D380" s="85">
        <f>data!CC76</f>
        <v>0</v>
      </c>
      <c r="E380" s="211"/>
      <c r="F380" s="208"/>
      <c r="G380" s="208"/>
      <c r="H380" s="208"/>
      <c r="I380" s="14">
        <f>data!CE76</f>
        <v>27287</v>
      </c>
    </row>
    <row r="381" spans="1:9" ht="20.149999999999999" customHeight="1">
      <c r="A381" s="23">
        <v>23</v>
      </c>
      <c r="B381" s="14" t="s">
        <v>1187</v>
      </c>
      <c r="C381" s="14" t="str">
        <f>IF(data!CB77&gt;0,data!CB77,"")</f>
        <v/>
      </c>
      <c r="D381" s="210" t="str">
        <f>IF(data!CC77&gt;0,data!CC77,"")</f>
        <v>x</v>
      </c>
      <c r="E381" s="211"/>
      <c r="F381" s="208"/>
      <c r="G381" s="208"/>
      <c r="H381" s="208"/>
      <c r="I381" s="14">
        <f>data!CE77</f>
        <v>7106</v>
      </c>
    </row>
    <row r="382" spans="1:9" ht="20.149999999999999" customHeight="1">
      <c r="A382" s="23">
        <v>24</v>
      </c>
      <c r="B382" s="14" t="s">
        <v>1188</v>
      </c>
      <c r="C382" s="14" t="str">
        <f>IF(data!CB78&gt;0,data!CB78,"")</f>
        <v/>
      </c>
      <c r="D382" s="210" t="str">
        <f>IF(data!CC78&gt;0,data!CC78,"")</f>
        <v>x</v>
      </c>
      <c r="E382" s="211"/>
      <c r="F382" s="208"/>
      <c r="G382" s="208"/>
      <c r="H382" s="208"/>
      <c r="I382" s="14">
        <f>data!CE78</f>
        <v>19387</v>
      </c>
    </row>
    <row r="383" spans="1:9" ht="20.149999999999999" customHeight="1">
      <c r="A383" s="23">
        <v>25</v>
      </c>
      <c r="B383" s="14" t="s">
        <v>1189</v>
      </c>
      <c r="C383" s="14" t="str">
        <f>IF(data!CB79&gt;0,data!CB79,"")</f>
        <v/>
      </c>
      <c r="D383" s="210" t="str">
        <f>IF(data!CC79&gt;0,data!CC79,"")</f>
        <v>x</v>
      </c>
      <c r="E383" s="211"/>
      <c r="F383" s="208"/>
      <c r="G383" s="208"/>
      <c r="H383" s="208"/>
      <c r="I383" s="14">
        <f>data!CE79</f>
        <v>69444.63</v>
      </c>
    </row>
    <row r="384" spans="1:9" ht="20.149999999999999" customHeight="1">
      <c r="A384" s="23">
        <v>26</v>
      </c>
      <c r="B384" s="14" t="s">
        <v>252</v>
      </c>
      <c r="C384" s="210" t="str">
        <f>IF(data!CB80&gt;0,data!CB80,"")</f>
        <v/>
      </c>
      <c r="D384" s="210" t="str">
        <f>IF(data!CC80&gt;0,data!CC80,"")</f>
        <v>x</v>
      </c>
      <c r="E384" s="214"/>
      <c r="F384" s="208"/>
      <c r="G384" s="208"/>
      <c r="H384" s="208"/>
      <c r="I384" s="84">
        <f>data!CE80</f>
        <v>77.5</v>
      </c>
    </row>
  </sheetData>
  <phoneticPr fontId="0" type="noConversion"/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65535" man="1"/>
    <brk id="64" max="65535" man="1"/>
    <brk id="96" max="65535" man="1"/>
    <brk id="128" max="65535" man="1"/>
    <brk id="160" max="65535" man="1"/>
    <brk id="192" max="65535" man="1"/>
    <brk id="224" max="65535" man="1"/>
    <brk id="256" max="65535" man="1"/>
    <brk id="288" max="65535" man="1"/>
    <brk id="320" max="65535" man="1"/>
    <brk id="352" max="65535" man="1"/>
    <brk id="410" max="6553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data</vt:lpstr>
      <vt:lpstr>Transmittal</vt:lpstr>
      <vt:lpstr>INFO_PG1</vt:lpstr>
      <vt:lpstr>INFO_PG2</vt:lpstr>
      <vt:lpstr>SS2_3_5_6</vt:lpstr>
      <vt:lpstr>SS4</vt:lpstr>
      <vt:lpstr>SS8</vt:lpstr>
      <vt:lpstr>FS</vt:lpstr>
      <vt:lpstr>CC's</vt:lpstr>
      <vt:lpstr>Prior Year</vt:lpstr>
      <vt:lpstr>Costcenter</vt:lpstr>
      <vt:lpstr>'Prior Year'!Edit</vt:lpstr>
      <vt:lpstr>Edit</vt:lpstr>
      <vt:lpstr>Funds</vt:lpstr>
      <vt:lpstr>Hospital</vt:lpstr>
      <vt:lpstr>'CC''s'!Print_Area</vt:lpstr>
      <vt:lpstr>data!Print_Area</vt:lpstr>
      <vt:lpstr>FS!Print_Area</vt:lpstr>
      <vt:lpstr>INFO_PG1!Print_Area</vt:lpstr>
      <vt:lpstr>INFO_PG2!Print_Area</vt:lpstr>
      <vt:lpstr>'Prior Year'!Print_Area</vt:lpstr>
      <vt:lpstr>SS2_3_5_6!Print_Area</vt:lpstr>
      <vt:lpstr>'SS4'!Print_Area</vt:lpstr>
      <vt:lpstr>'SS8'!Print_Area</vt:lpstr>
      <vt:lpstr>Support</vt:lpstr>
    </vt:vector>
  </TitlesOfParts>
  <Manager>carrie.baranowski@DOH.WA.GOV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Year End Report</dc:title>
  <dc:subject>Year End Report</dc:subject>
  <dc:creator>Washington State Dept of Health - HSQA - Community Health Systems</dc:creator>
  <cp:keywords>hospital financial reports</cp:keywords>
  <cp:lastModifiedBy>Baranowski, Carrie (DOH)</cp:lastModifiedBy>
  <cp:lastPrinted>2002-06-14T19:29:50Z</cp:lastPrinted>
  <dcterms:created xsi:type="dcterms:W3CDTF">1999-06-02T22:01:56Z</dcterms:created>
  <dcterms:modified xsi:type="dcterms:W3CDTF">2022-02-03T17:49:26Z</dcterms:modified>
</cp:coreProperties>
</file>