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F31B188B-1ED7-445E-A2DD-DDD3CEDEABBD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F538" i="10"/>
  <c r="E538" i="10"/>
  <c r="D538" i="10"/>
  <c r="B538" i="10"/>
  <c r="H537" i="10"/>
  <c r="E537" i="10"/>
  <c r="D537" i="10"/>
  <c r="B537" i="10"/>
  <c r="F537" i="10" s="1"/>
  <c r="H536" i="10"/>
  <c r="E536" i="10"/>
  <c r="D536" i="10"/>
  <c r="B536" i="10"/>
  <c r="F536" i="10" s="1"/>
  <c r="E535" i="10"/>
  <c r="D535" i="10"/>
  <c r="B535" i="10"/>
  <c r="H535" i="10" s="1"/>
  <c r="E534" i="10"/>
  <c r="D534" i="10"/>
  <c r="B534" i="10"/>
  <c r="H534" i="10" s="1"/>
  <c r="H533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E530" i="10"/>
  <c r="D530" i="10"/>
  <c r="B530" i="10"/>
  <c r="E529" i="10"/>
  <c r="D529" i="10"/>
  <c r="B529" i="10"/>
  <c r="F529" i="10" s="1"/>
  <c r="E528" i="10"/>
  <c r="D528" i="10"/>
  <c r="B528" i="10"/>
  <c r="F528" i="10" s="1"/>
  <c r="E527" i="10"/>
  <c r="D527" i="10"/>
  <c r="B527" i="10"/>
  <c r="H527" i="10" s="1"/>
  <c r="E526" i="10"/>
  <c r="D526" i="10"/>
  <c r="B526" i="10"/>
  <c r="F526" i="10" s="1"/>
  <c r="E525" i="10"/>
  <c r="D525" i="10"/>
  <c r="B525" i="10"/>
  <c r="F525" i="10" s="1"/>
  <c r="E524" i="10"/>
  <c r="D524" i="10"/>
  <c r="B524" i="10"/>
  <c r="F524" i="10" s="1"/>
  <c r="E523" i="10"/>
  <c r="D523" i="10"/>
  <c r="B523" i="10"/>
  <c r="E522" i="10"/>
  <c r="D522" i="10"/>
  <c r="B522" i="10"/>
  <c r="B521" i="10"/>
  <c r="F521" i="10" s="1"/>
  <c r="E520" i="10"/>
  <c r="D520" i="10"/>
  <c r="B520" i="10"/>
  <c r="E519" i="10"/>
  <c r="D519" i="10"/>
  <c r="B519" i="10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E514" i="10"/>
  <c r="D514" i="10"/>
  <c r="B514" i="10"/>
  <c r="F513" i="10"/>
  <c r="B513" i="10"/>
  <c r="B512" i="10"/>
  <c r="F512" i="10" s="1"/>
  <c r="E511" i="10"/>
  <c r="D511" i="10"/>
  <c r="B511" i="10"/>
  <c r="E510" i="10"/>
  <c r="D510" i="10"/>
  <c r="B510" i="10"/>
  <c r="E509" i="10"/>
  <c r="D509" i="10"/>
  <c r="B509" i="10"/>
  <c r="E508" i="10"/>
  <c r="D508" i="10"/>
  <c r="B508" i="10"/>
  <c r="H508" i="10" s="1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E500" i="10"/>
  <c r="D500" i="10"/>
  <c r="B500" i="10"/>
  <c r="E499" i="10"/>
  <c r="D499" i="10"/>
  <c r="B499" i="10"/>
  <c r="F499" i="10" s="1"/>
  <c r="E498" i="10"/>
  <c r="D498" i="10"/>
  <c r="B498" i="10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C470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C439" i="10"/>
  <c r="B439" i="10"/>
  <c r="C438" i="10"/>
  <c r="B438" i="10"/>
  <c r="B440" i="10" s="1"/>
  <c r="D437" i="10"/>
  <c r="B437" i="10"/>
  <c r="B436" i="10"/>
  <c r="D435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C417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D229" i="10"/>
  <c r="B445" i="10" s="1"/>
  <c r="D221" i="10"/>
  <c r="D242" i="10" s="1"/>
  <c r="B448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E204" i="10" s="1"/>
  <c r="C476" i="10" s="1"/>
  <c r="D190" i="10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E142" i="10"/>
  <c r="D464" i="10" s="1"/>
  <c r="E141" i="10"/>
  <c r="E140" i="10"/>
  <c r="E139" i="10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F76" i="10"/>
  <c r="CE76" i="10"/>
  <c r="BZ52" i="10" s="1"/>
  <c r="BZ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463" i="10" s="1"/>
  <c r="CD71" i="10"/>
  <c r="C575" i="10" s="1"/>
  <c r="BZ71" i="10"/>
  <c r="CE70" i="10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C62" i="10"/>
  <c r="CB62" i="10"/>
  <c r="BX62" i="10"/>
  <c r="BU62" i="10"/>
  <c r="BT62" i="10"/>
  <c r="BP62" i="10"/>
  <c r="BM62" i="10"/>
  <c r="BL62" i="10"/>
  <c r="BH62" i="10"/>
  <c r="BE62" i="10"/>
  <c r="BD62" i="10"/>
  <c r="AZ62" i="10"/>
  <c r="AW62" i="10"/>
  <c r="AV62" i="10"/>
  <c r="AR62" i="10"/>
  <c r="AO62" i="10"/>
  <c r="AN62" i="10"/>
  <c r="AJ62" i="10"/>
  <c r="AG62" i="10"/>
  <c r="AF62" i="10"/>
  <c r="AB62" i="10"/>
  <c r="Y62" i="10"/>
  <c r="X62" i="10"/>
  <c r="T62" i="10"/>
  <c r="Q62" i="10"/>
  <c r="P62" i="10"/>
  <c r="L62" i="10"/>
  <c r="I62" i="10"/>
  <c r="H62" i="10"/>
  <c r="D62" i="10"/>
  <c r="CE61" i="10"/>
  <c r="C427" i="10" s="1"/>
  <c r="CE60" i="10"/>
  <c r="H612" i="10" s="1"/>
  <c r="B53" i="10"/>
  <c r="CB52" i="10"/>
  <c r="CB67" i="10" s="1"/>
  <c r="CA52" i="10"/>
  <c r="CA67" i="10" s="1"/>
  <c r="BX52" i="10"/>
  <c r="BX67" i="10" s="1"/>
  <c r="BW52" i="10"/>
  <c r="BW67" i="10" s="1"/>
  <c r="BT52" i="10"/>
  <c r="BT67" i="10" s="1"/>
  <c r="BS52" i="10"/>
  <c r="BS67" i="10" s="1"/>
  <c r="BP52" i="10"/>
  <c r="BP67" i="10" s="1"/>
  <c r="BO52" i="10"/>
  <c r="BO67" i="10" s="1"/>
  <c r="BL52" i="10"/>
  <c r="BL67" i="10" s="1"/>
  <c r="BK52" i="10"/>
  <c r="BK67" i="10" s="1"/>
  <c r="BH52" i="10"/>
  <c r="BH67" i="10" s="1"/>
  <c r="BG52" i="10"/>
  <c r="BG67" i="10" s="1"/>
  <c r="BD52" i="10"/>
  <c r="BD67" i="10" s="1"/>
  <c r="BC52" i="10"/>
  <c r="BC67" i="10" s="1"/>
  <c r="AZ52" i="10"/>
  <c r="AZ67" i="10" s="1"/>
  <c r="AY52" i="10"/>
  <c r="AY67" i="10" s="1"/>
  <c r="AV52" i="10"/>
  <c r="AV67" i="10" s="1"/>
  <c r="AU52" i="10"/>
  <c r="AU67" i="10" s="1"/>
  <c r="AR52" i="10"/>
  <c r="AR67" i="10" s="1"/>
  <c r="AQ52" i="10"/>
  <c r="AQ67" i="10" s="1"/>
  <c r="AN52" i="10"/>
  <c r="AN67" i="10" s="1"/>
  <c r="AM52" i="10"/>
  <c r="AM67" i="10" s="1"/>
  <c r="AJ52" i="10"/>
  <c r="AJ67" i="10" s="1"/>
  <c r="AI52" i="10"/>
  <c r="AI67" i="10" s="1"/>
  <c r="AF52" i="10"/>
  <c r="AF67" i="10" s="1"/>
  <c r="AE52" i="10"/>
  <c r="AE67" i="10" s="1"/>
  <c r="AB52" i="10"/>
  <c r="AB67" i="10" s="1"/>
  <c r="AA52" i="10"/>
  <c r="AA67" i="10" s="1"/>
  <c r="X52" i="10"/>
  <c r="X67" i="10" s="1"/>
  <c r="W52" i="10"/>
  <c r="W67" i="10" s="1"/>
  <c r="T52" i="10"/>
  <c r="T67" i="10" s="1"/>
  <c r="S52" i="10"/>
  <c r="S67" i="10" s="1"/>
  <c r="P52" i="10"/>
  <c r="P67" i="10" s="1"/>
  <c r="O52" i="10"/>
  <c r="O67" i="10" s="1"/>
  <c r="L52" i="10"/>
  <c r="L67" i="10" s="1"/>
  <c r="K52" i="10"/>
  <c r="K67" i="10" s="1"/>
  <c r="H52" i="10"/>
  <c r="H67" i="10" s="1"/>
  <c r="G52" i="10"/>
  <c r="G67" i="10" s="1"/>
  <c r="D52" i="10"/>
  <c r="D67" i="10" s="1"/>
  <c r="C52" i="10"/>
  <c r="CE51" i="10"/>
  <c r="B49" i="10"/>
  <c r="CC48" i="10"/>
  <c r="CB48" i="10"/>
  <c r="CA48" i="10"/>
  <c r="CA62" i="10" s="1"/>
  <c r="CA71" i="10" s="1"/>
  <c r="BZ48" i="10"/>
  <c r="BZ62" i="10" s="1"/>
  <c r="BY48" i="10"/>
  <c r="BY62" i="10" s="1"/>
  <c r="BX48" i="10"/>
  <c r="BW48" i="10"/>
  <c r="BW62" i="10" s="1"/>
  <c r="BW71" i="10" s="1"/>
  <c r="BV48" i="10"/>
  <c r="BV62" i="10" s="1"/>
  <c r="BU48" i="10"/>
  <c r="BT48" i="10"/>
  <c r="BS48" i="10"/>
  <c r="BS62" i="10" s="1"/>
  <c r="BS71" i="10" s="1"/>
  <c r="BR48" i="10"/>
  <c r="BR62" i="10" s="1"/>
  <c r="BQ48" i="10"/>
  <c r="BQ62" i="10" s="1"/>
  <c r="BP48" i="10"/>
  <c r="BO48" i="10"/>
  <c r="BO62" i="10" s="1"/>
  <c r="BO71" i="10" s="1"/>
  <c r="BN48" i="10"/>
  <c r="BN62" i="10" s="1"/>
  <c r="BM48" i="10"/>
  <c r="BL48" i="10"/>
  <c r="BK48" i="10"/>
  <c r="BK62" i="10" s="1"/>
  <c r="BK71" i="10" s="1"/>
  <c r="C635" i="10" s="1"/>
  <c r="BJ48" i="10"/>
  <c r="BJ62" i="10" s="1"/>
  <c r="BI48" i="10"/>
  <c r="BI62" i="10" s="1"/>
  <c r="BH48" i="10"/>
  <c r="BG48" i="10"/>
  <c r="BG62" i="10" s="1"/>
  <c r="BG71" i="10" s="1"/>
  <c r="C552" i="10" s="1"/>
  <c r="BF48" i="10"/>
  <c r="BF62" i="10" s="1"/>
  <c r="BE48" i="10"/>
  <c r="BD48" i="10"/>
  <c r="BC48" i="10"/>
  <c r="BC62" i="10" s="1"/>
  <c r="BC71" i="10" s="1"/>
  <c r="C633" i="10" s="1"/>
  <c r="BB48" i="10"/>
  <c r="BB62" i="10" s="1"/>
  <c r="BA48" i="10"/>
  <c r="BA62" i="10" s="1"/>
  <c r="AZ48" i="10"/>
  <c r="AY48" i="10"/>
  <c r="AY62" i="10" s="1"/>
  <c r="AY71" i="10" s="1"/>
  <c r="AX48" i="10"/>
  <c r="AX62" i="10" s="1"/>
  <c r="AW48" i="10"/>
  <c r="AV48" i="10"/>
  <c r="AU48" i="10"/>
  <c r="AU62" i="10" s="1"/>
  <c r="AU71" i="10" s="1"/>
  <c r="AT48" i="10"/>
  <c r="AT62" i="10" s="1"/>
  <c r="AS48" i="10"/>
  <c r="AS62" i="10" s="1"/>
  <c r="AR48" i="10"/>
  <c r="AQ48" i="10"/>
  <c r="AQ62" i="10" s="1"/>
  <c r="AQ71" i="10" s="1"/>
  <c r="AP48" i="10"/>
  <c r="AP62" i="10" s="1"/>
  <c r="AO48" i="10"/>
  <c r="AN48" i="10"/>
  <c r="AM48" i="10"/>
  <c r="AM62" i="10" s="1"/>
  <c r="AM71" i="10" s="1"/>
  <c r="AL48" i="10"/>
  <c r="AL62" i="10" s="1"/>
  <c r="AK48" i="10"/>
  <c r="AK62" i="10" s="1"/>
  <c r="AJ48" i="10"/>
  <c r="AI48" i="10"/>
  <c r="AI62" i="10" s="1"/>
  <c r="AI71" i="10" s="1"/>
  <c r="AH48" i="10"/>
  <c r="AH62" i="10" s="1"/>
  <c r="AG48" i="10"/>
  <c r="AF48" i="10"/>
  <c r="AE48" i="10"/>
  <c r="AE62" i="10" s="1"/>
  <c r="AE71" i="10" s="1"/>
  <c r="AD48" i="10"/>
  <c r="AD62" i="10" s="1"/>
  <c r="AC48" i="10"/>
  <c r="AC62" i="10" s="1"/>
  <c r="AB48" i="10"/>
  <c r="AA48" i="10"/>
  <c r="AA62" i="10" s="1"/>
  <c r="AA71" i="10" s="1"/>
  <c r="Z48" i="10"/>
  <c r="Z62" i="10" s="1"/>
  <c r="Y48" i="10"/>
  <c r="X48" i="10"/>
  <c r="W48" i="10"/>
  <c r="W62" i="10" s="1"/>
  <c r="W71" i="10" s="1"/>
  <c r="V48" i="10"/>
  <c r="V62" i="10" s="1"/>
  <c r="U48" i="10"/>
  <c r="U62" i="10" s="1"/>
  <c r="T48" i="10"/>
  <c r="S48" i="10"/>
  <c r="S62" i="10" s="1"/>
  <c r="S71" i="10" s="1"/>
  <c r="R48" i="10"/>
  <c r="R62" i="10" s="1"/>
  <c r="Q48" i="10"/>
  <c r="P48" i="10"/>
  <c r="O48" i="10"/>
  <c r="O62" i="10" s="1"/>
  <c r="O71" i="10" s="1"/>
  <c r="N48" i="10"/>
  <c r="N62" i="10" s="1"/>
  <c r="M48" i="10"/>
  <c r="M62" i="10" s="1"/>
  <c r="L48" i="10"/>
  <c r="K48" i="10"/>
  <c r="K62" i="10" s="1"/>
  <c r="K71" i="10" s="1"/>
  <c r="J48" i="10"/>
  <c r="J62" i="10" s="1"/>
  <c r="I48" i="10"/>
  <c r="H48" i="10"/>
  <c r="G48" i="10"/>
  <c r="G62" i="10" s="1"/>
  <c r="G71" i="10" s="1"/>
  <c r="F48" i="10"/>
  <c r="F62" i="10" s="1"/>
  <c r="E48" i="10"/>
  <c r="CE48" i="10" s="1"/>
  <c r="D48" i="10"/>
  <c r="C48" i="10"/>
  <c r="C62" i="10" s="1"/>
  <c r="CE47" i="10"/>
  <c r="H499" i="10" l="1"/>
  <c r="H506" i="10"/>
  <c r="H507" i="10"/>
  <c r="H528" i="10"/>
  <c r="F530" i="10"/>
  <c r="H502" i="10"/>
  <c r="H503" i="10"/>
  <c r="F522" i="10"/>
  <c r="H525" i="10"/>
  <c r="H540" i="10"/>
  <c r="AS71" i="10"/>
  <c r="BI71" i="10"/>
  <c r="V71" i="10"/>
  <c r="AL71" i="10"/>
  <c r="U71" i="10"/>
  <c r="J71" i="10"/>
  <c r="C71" i="10"/>
  <c r="C676" i="10"/>
  <c r="C504" i="10"/>
  <c r="G504" i="10" s="1"/>
  <c r="C688" i="10"/>
  <c r="C516" i="10"/>
  <c r="G516" i="10" s="1"/>
  <c r="C696" i="10"/>
  <c r="C524" i="10"/>
  <c r="C704" i="10"/>
  <c r="C532" i="10"/>
  <c r="G532" i="10" s="1"/>
  <c r="C712" i="10"/>
  <c r="C540" i="10"/>
  <c r="G540" i="10" s="1"/>
  <c r="C639" i="10"/>
  <c r="C564" i="10"/>
  <c r="C572" i="10"/>
  <c r="C647" i="10"/>
  <c r="CC71" i="10"/>
  <c r="C571" i="10"/>
  <c r="C646" i="10"/>
  <c r="C548" i="10"/>
  <c r="D71" i="10"/>
  <c r="L71" i="10"/>
  <c r="T71" i="10"/>
  <c r="AB71" i="10"/>
  <c r="AJ71" i="10"/>
  <c r="AR71" i="10"/>
  <c r="AZ71" i="10"/>
  <c r="BH71" i="10"/>
  <c r="BP71" i="10"/>
  <c r="BX71" i="10"/>
  <c r="C458" i="10"/>
  <c r="D463" i="10"/>
  <c r="D465" i="10" s="1"/>
  <c r="D277" i="10"/>
  <c r="D292" i="10" s="1"/>
  <c r="D341" i="10" s="1"/>
  <c r="C481" i="10" s="1"/>
  <c r="B476" i="10"/>
  <c r="D339" i="10"/>
  <c r="C482" i="10" s="1"/>
  <c r="D368" i="10"/>
  <c r="D373" i="10" s="1"/>
  <c r="D391" i="10" s="1"/>
  <c r="D393" i="10" s="1"/>
  <c r="D396" i="10" s="1"/>
  <c r="B465" i="10"/>
  <c r="C468" i="10"/>
  <c r="C618" i="10"/>
  <c r="C672" i="10"/>
  <c r="C500" i="10"/>
  <c r="G500" i="10" s="1"/>
  <c r="C680" i="10"/>
  <c r="C508" i="10"/>
  <c r="G508" i="10" s="1"/>
  <c r="C684" i="10"/>
  <c r="C512" i="10"/>
  <c r="G512" i="10" s="1"/>
  <c r="C692" i="10"/>
  <c r="C520" i="10"/>
  <c r="G520" i="10" s="1"/>
  <c r="C700" i="10"/>
  <c r="C528" i="10"/>
  <c r="G528" i="10" s="1"/>
  <c r="C708" i="10"/>
  <c r="C536" i="10"/>
  <c r="G536" i="10" s="1"/>
  <c r="C625" i="10"/>
  <c r="C544" i="10"/>
  <c r="G544" i="10" s="1"/>
  <c r="C627" i="10"/>
  <c r="C560" i="10"/>
  <c r="C643" i="10"/>
  <c r="C568" i="10"/>
  <c r="AG71" i="10"/>
  <c r="AW71" i="10"/>
  <c r="K612" i="10"/>
  <c r="C465" i="10"/>
  <c r="C67" i="10"/>
  <c r="E62" i="10"/>
  <c r="E71" i="10" s="1"/>
  <c r="F612" i="10"/>
  <c r="C430" i="10"/>
  <c r="H71" i="10"/>
  <c r="P71" i="10"/>
  <c r="X71" i="10"/>
  <c r="AF71" i="10"/>
  <c r="AN71" i="10"/>
  <c r="AV71" i="10"/>
  <c r="BD71" i="10"/>
  <c r="BL71" i="10"/>
  <c r="BT71" i="10"/>
  <c r="CB71" i="10"/>
  <c r="D330" i="10"/>
  <c r="C556" i="10"/>
  <c r="F497" i="10"/>
  <c r="F501" i="10"/>
  <c r="F505" i="10"/>
  <c r="F509" i="10"/>
  <c r="F511" i="10"/>
  <c r="F515" i="10"/>
  <c r="H516" i="10"/>
  <c r="F517" i="10"/>
  <c r="F519" i="10"/>
  <c r="D612" i="10"/>
  <c r="E52" i="10"/>
  <c r="E67" i="10" s="1"/>
  <c r="I52" i="10"/>
  <c r="I67" i="10" s="1"/>
  <c r="I71" i="10" s="1"/>
  <c r="M52" i="10"/>
  <c r="M67" i="10" s="1"/>
  <c r="M71" i="10" s="1"/>
  <c r="Q52" i="10"/>
  <c r="Q67" i="10" s="1"/>
  <c r="Q71" i="10" s="1"/>
  <c r="U52" i="10"/>
  <c r="U67" i="10" s="1"/>
  <c r="Y52" i="10"/>
  <c r="Y67" i="10" s="1"/>
  <c r="Y71" i="10" s="1"/>
  <c r="AC52" i="10"/>
  <c r="AC67" i="10" s="1"/>
  <c r="AC71" i="10" s="1"/>
  <c r="AG52" i="10"/>
  <c r="AG67" i="10" s="1"/>
  <c r="AK52" i="10"/>
  <c r="AK67" i="10" s="1"/>
  <c r="AK71" i="10" s="1"/>
  <c r="AO52" i="10"/>
  <c r="AO67" i="10" s="1"/>
  <c r="AO71" i="10" s="1"/>
  <c r="AS52" i="10"/>
  <c r="AS67" i="10" s="1"/>
  <c r="AW52" i="10"/>
  <c r="AW67" i="10" s="1"/>
  <c r="BA52" i="10"/>
  <c r="BA67" i="10" s="1"/>
  <c r="BA71" i="10" s="1"/>
  <c r="BE52" i="10"/>
  <c r="BE67" i="10" s="1"/>
  <c r="BE71" i="10" s="1"/>
  <c r="BI52" i="10"/>
  <c r="BI67" i="10" s="1"/>
  <c r="BM52" i="10"/>
  <c r="BM67" i="10" s="1"/>
  <c r="BM71" i="10" s="1"/>
  <c r="BQ52" i="10"/>
  <c r="BQ67" i="10" s="1"/>
  <c r="BQ71" i="10" s="1"/>
  <c r="BU52" i="10"/>
  <c r="BU67" i="10" s="1"/>
  <c r="BU71" i="10" s="1"/>
  <c r="BY52" i="10"/>
  <c r="BY67" i="10" s="1"/>
  <c r="BY71" i="10" s="1"/>
  <c r="CC52" i="10"/>
  <c r="CC67" i="10" s="1"/>
  <c r="D438" i="10"/>
  <c r="F498" i="10"/>
  <c r="F510" i="10"/>
  <c r="H512" i="10"/>
  <c r="F514" i="10"/>
  <c r="F518" i="10"/>
  <c r="F534" i="10"/>
  <c r="F52" i="10"/>
  <c r="F67" i="10" s="1"/>
  <c r="F71" i="10" s="1"/>
  <c r="J52" i="10"/>
  <c r="J67" i="10" s="1"/>
  <c r="N52" i="10"/>
  <c r="N67" i="10" s="1"/>
  <c r="N71" i="10" s="1"/>
  <c r="R52" i="10"/>
  <c r="R67" i="10" s="1"/>
  <c r="R71" i="10" s="1"/>
  <c r="V52" i="10"/>
  <c r="V67" i="10" s="1"/>
  <c r="Z52" i="10"/>
  <c r="Z67" i="10" s="1"/>
  <c r="Z71" i="10" s="1"/>
  <c r="AD52" i="10"/>
  <c r="AD67" i="10" s="1"/>
  <c r="AD71" i="10" s="1"/>
  <c r="AH52" i="10"/>
  <c r="AH67" i="10" s="1"/>
  <c r="AH71" i="10" s="1"/>
  <c r="AL52" i="10"/>
  <c r="AL67" i="10" s="1"/>
  <c r="AP52" i="10"/>
  <c r="AP67" i="10" s="1"/>
  <c r="AP71" i="10" s="1"/>
  <c r="AT52" i="10"/>
  <c r="AT67" i="10" s="1"/>
  <c r="AT71" i="10" s="1"/>
  <c r="AX52" i="10"/>
  <c r="AX67" i="10" s="1"/>
  <c r="AX71" i="10" s="1"/>
  <c r="BB52" i="10"/>
  <c r="BB67" i="10" s="1"/>
  <c r="BB71" i="10" s="1"/>
  <c r="BF52" i="10"/>
  <c r="BF67" i="10" s="1"/>
  <c r="BF71" i="10" s="1"/>
  <c r="BJ52" i="10"/>
  <c r="BJ67" i="10" s="1"/>
  <c r="BJ71" i="10" s="1"/>
  <c r="BN52" i="10"/>
  <c r="BN67" i="10" s="1"/>
  <c r="BN71" i="10" s="1"/>
  <c r="BR52" i="10"/>
  <c r="BR67" i="10" s="1"/>
  <c r="BR71" i="10" s="1"/>
  <c r="BV52" i="10"/>
  <c r="BV67" i="10" s="1"/>
  <c r="BV71" i="10" s="1"/>
  <c r="CF77" i="10"/>
  <c r="F496" i="10"/>
  <c r="F500" i="10"/>
  <c r="H500" i="10" s="1"/>
  <c r="F504" i="10"/>
  <c r="F508" i="10"/>
  <c r="F516" i="10"/>
  <c r="F520" i="10"/>
  <c r="F523" i="10"/>
  <c r="F527" i="10"/>
  <c r="F531" i="10"/>
  <c r="F535" i="10"/>
  <c r="F539" i="10"/>
  <c r="F544" i="10"/>
  <c r="H544" i="10" s="1"/>
  <c r="F546" i="10"/>
  <c r="F550" i="10"/>
  <c r="C563" i="10" l="1"/>
  <c r="C626" i="10"/>
  <c r="C671" i="10"/>
  <c r="C499" i="10"/>
  <c r="G499" i="10" s="1"/>
  <c r="C638" i="10"/>
  <c r="C558" i="10"/>
  <c r="C682" i="10"/>
  <c r="C510" i="10"/>
  <c r="C559" i="10"/>
  <c r="C619" i="10"/>
  <c r="C543" i="10"/>
  <c r="C616" i="10"/>
  <c r="C699" i="10"/>
  <c r="C527" i="10"/>
  <c r="G527" i="10" s="1"/>
  <c r="C683" i="10"/>
  <c r="C511" i="10"/>
  <c r="C570" i="10"/>
  <c r="C645" i="10"/>
  <c r="C694" i="10"/>
  <c r="C522" i="10"/>
  <c r="C678" i="10"/>
  <c r="C506" i="10"/>
  <c r="G506" i="10" s="1"/>
  <c r="C547" i="10"/>
  <c r="C632" i="10"/>
  <c r="C555" i="10"/>
  <c r="C617" i="10"/>
  <c r="C711" i="10"/>
  <c r="C539" i="10"/>
  <c r="G539" i="10" s="1"/>
  <c r="C695" i="10"/>
  <c r="C523" i="10"/>
  <c r="C679" i="10"/>
  <c r="C507" i="10"/>
  <c r="G507" i="10" s="1"/>
  <c r="C641" i="10"/>
  <c r="C566" i="10"/>
  <c r="C614" i="10"/>
  <c r="C550" i="10"/>
  <c r="C706" i="10"/>
  <c r="C534" i="10"/>
  <c r="G534" i="10" s="1"/>
  <c r="C690" i="10"/>
  <c r="C518" i="10"/>
  <c r="C674" i="10"/>
  <c r="C502" i="10"/>
  <c r="G502" i="10" s="1"/>
  <c r="C642" i="10"/>
  <c r="C567" i="10"/>
  <c r="C551" i="10"/>
  <c r="C629" i="10"/>
  <c r="C707" i="10"/>
  <c r="C535" i="10"/>
  <c r="G535" i="10" s="1"/>
  <c r="C691" i="10"/>
  <c r="C519" i="10"/>
  <c r="C623" i="10"/>
  <c r="C562" i="10"/>
  <c r="C546" i="10"/>
  <c r="C630" i="10"/>
  <c r="C702" i="10"/>
  <c r="C530" i="10"/>
  <c r="C565" i="10"/>
  <c r="C640" i="10"/>
  <c r="H524" i="10"/>
  <c r="G524" i="10"/>
  <c r="C703" i="10"/>
  <c r="C531" i="10"/>
  <c r="C573" i="10"/>
  <c r="C622" i="10"/>
  <c r="C713" i="10"/>
  <c r="C541" i="10"/>
  <c r="C681" i="10"/>
  <c r="C509" i="10"/>
  <c r="C631" i="10"/>
  <c r="C542" i="10"/>
  <c r="C701" i="10"/>
  <c r="C529" i="10"/>
  <c r="C574" i="10"/>
  <c r="C620" i="10"/>
  <c r="C668" i="10"/>
  <c r="C496" i="10"/>
  <c r="C686" i="10"/>
  <c r="C514" i="10"/>
  <c r="C634" i="10"/>
  <c r="C554" i="10"/>
  <c r="C673" i="10"/>
  <c r="C501" i="10"/>
  <c r="C698" i="10"/>
  <c r="C526" i="10"/>
  <c r="C553" i="10"/>
  <c r="C636" i="10"/>
  <c r="C710" i="10"/>
  <c r="C538" i="10"/>
  <c r="C557" i="10"/>
  <c r="C637" i="10"/>
  <c r="C697" i="10"/>
  <c r="C525" i="10"/>
  <c r="G525" i="10" s="1"/>
  <c r="CE67" i="10"/>
  <c r="C433" i="10" s="1"/>
  <c r="C545" i="10"/>
  <c r="C628" i="10"/>
  <c r="C685" i="10"/>
  <c r="C513" i="10"/>
  <c r="C498" i="10"/>
  <c r="C670" i="10"/>
  <c r="C561" i="10"/>
  <c r="C621" i="10"/>
  <c r="C669" i="10"/>
  <c r="C497" i="10"/>
  <c r="G497" i="10" s="1"/>
  <c r="C675" i="10"/>
  <c r="C503" i="10"/>
  <c r="G503" i="10" s="1"/>
  <c r="C687" i="10"/>
  <c r="C515" i="10"/>
  <c r="C705" i="10"/>
  <c r="C533" i="10"/>
  <c r="G533" i="10" s="1"/>
  <c r="CE52" i="10"/>
  <c r="C693" i="10"/>
  <c r="C521" i="10"/>
  <c r="H520" i="10"/>
  <c r="C549" i="10"/>
  <c r="C624" i="10"/>
  <c r="C689" i="10"/>
  <c r="C517" i="10"/>
  <c r="C644" i="10"/>
  <c r="C569" i="10"/>
  <c r="C709" i="10"/>
  <c r="C537" i="10"/>
  <c r="G537" i="10" s="1"/>
  <c r="C677" i="10"/>
  <c r="C505" i="10"/>
  <c r="G505" i="10" s="1"/>
  <c r="CE62" i="10"/>
  <c r="G509" i="10" l="1"/>
  <c r="H509" i="10"/>
  <c r="H518" i="10"/>
  <c r="G518" i="10"/>
  <c r="G550" i="10"/>
  <c r="H550" i="10"/>
  <c r="G522" i="10"/>
  <c r="H522" i="10"/>
  <c r="G511" i="10"/>
  <c r="H511" i="10"/>
  <c r="H510" i="10"/>
  <c r="G510" i="10"/>
  <c r="G498" i="10"/>
  <c r="H498" i="10" s="1"/>
  <c r="H545" i="10"/>
  <c r="G545" i="10"/>
  <c r="G501" i="10"/>
  <c r="H501" i="10"/>
  <c r="H514" i="10"/>
  <c r="G514" i="10"/>
  <c r="C715" i="10"/>
  <c r="D615" i="10"/>
  <c r="C648" i="10"/>
  <c r="M716" i="10" s="1"/>
  <c r="G515" i="10"/>
  <c r="H515" i="10"/>
  <c r="G530" i="10"/>
  <c r="H530" i="10"/>
  <c r="G513" i="10"/>
  <c r="H513" i="10"/>
  <c r="G531" i="10"/>
  <c r="H531" i="10"/>
  <c r="G519" i="10"/>
  <c r="H519" i="10"/>
  <c r="G523" i="10"/>
  <c r="H523" i="10"/>
  <c r="G517" i="10"/>
  <c r="H517" i="10"/>
  <c r="C428" i="10"/>
  <c r="C441" i="10" s="1"/>
  <c r="CE71" i="10"/>
  <c r="C716" i="10" s="1"/>
  <c r="G521" i="10"/>
  <c r="H521" i="10"/>
  <c r="G538" i="10"/>
  <c r="H538" i="10"/>
  <c r="G526" i="10"/>
  <c r="H526" i="10"/>
  <c r="G496" i="10"/>
  <c r="H496" i="10" s="1"/>
  <c r="G529" i="10"/>
  <c r="H529" i="10"/>
  <c r="G546" i="10"/>
  <c r="H546" i="10"/>
  <c r="D710" i="10" l="1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4" i="10"/>
  <c r="D680" i="10"/>
  <c r="D676" i="10"/>
  <c r="D672" i="10"/>
  <c r="D668" i="10"/>
  <c r="D705" i="10"/>
  <c r="D689" i="10"/>
  <c r="D685" i="10"/>
  <c r="D681" i="10"/>
  <c r="D677" i="10"/>
  <c r="D673" i="10"/>
  <c r="D669" i="10"/>
  <c r="D709" i="10"/>
  <c r="D682" i="10"/>
  <c r="D674" i="10"/>
  <c r="D629" i="10"/>
  <c r="D626" i="10"/>
  <c r="D623" i="10"/>
  <c r="D621" i="10"/>
  <c r="D619" i="10"/>
  <c r="D617" i="10"/>
  <c r="D697" i="10"/>
  <c r="D686" i="10"/>
  <c r="D679" i="10"/>
  <c r="D67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3" i="10"/>
  <c r="D678" i="10"/>
  <c r="D670" i="10"/>
  <c r="D647" i="10"/>
  <c r="D646" i="10"/>
  <c r="D645" i="10"/>
  <c r="D628" i="10"/>
  <c r="D622" i="10"/>
  <c r="D620" i="10"/>
  <c r="D618" i="10"/>
  <c r="D616" i="10"/>
  <c r="D713" i="10"/>
  <c r="D675" i="10"/>
  <c r="D642" i="10"/>
  <c r="D683" i="10"/>
  <c r="D641" i="10"/>
  <c r="D643" i="10"/>
  <c r="D627" i="10"/>
  <c r="D644" i="10"/>
  <c r="D715" i="10" l="1"/>
  <c r="E623" i="10"/>
  <c r="E612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5" i="10"/>
  <c r="E681" i="10"/>
  <c r="E677" i="10"/>
  <c r="E673" i="10"/>
  <c r="E669" i="10"/>
  <c r="E702" i="10"/>
  <c r="E682" i="10"/>
  <c r="E678" i="10"/>
  <c r="E674" i="10"/>
  <c r="E670" i="10"/>
  <c r="E647" i="10"/>
  <c r="E646" i="10"/>
  <c r="E645" i="10"/>
  <c r="E706" i="10"/>
  <c r="E686" i="10"/>
  <c r="E679" i="10"/>
  <c r="E67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84" i="10"/>
  <c r="E676" i="10"/>
  <c r="E668" i="10"/>
  <c r="E628" i="10"/>
  <c r="E690" i="10"/>
  <c r="E683" i="10"/>
  <c r="E675" i="10"/>
  <c r="E644" i="10"/>
  <c r="E643" i="10"/>
  <c r="E642" i="10"/>
  <c r="E641" i="10"/>
  <c r="E627" i="10"/>
  <c r="E672" i="10"/>
  <c r="E629" i="10"/>
  <c r="E626" i="10"/>
  <c r="E710" i="10"/>
  <c r="E680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2" i="10"/>
  <c r="F678" i="10"/>
  <c r="F674" i="10"/>
  <c r="F670" i="10"/>
  <c r="F647" i="10"/>
  <c r="F646" i="10"/>
  <c r="F645" i="10"/>
  <c r="F716" i="10"/>
  <c r="F699" i="10"/>
  <c r="F683" i="10"/>
  <c r="F679" i="10"/>
  <c r="F675" i="10"/>
  <c r="F671" i="10"/>
  <c r="F644" i="10"/>
  <c r="F643" i="10"/>
  <c r="F642" i="10"/>
  <c r="F641" i="10"/>
  <c r="F703" i="10"/>
  <c r="F684" i="10"/>
  <c r="F676" i="10"/>
  <c r="F668" i="10"/>
  <c r="F628" i="10"/>
  <c r="F691" i="10"/>
  <c r="F681" i="10"/>
  <c r="F673" i="10"/>
  <c r="F627" i="10"/>
  <c r="F687" i="10"/>
  <c r="F680" i="10"/>
  <c r="F672" i="10"/>
  <c r="F629" i="10"/>
  <c r="F626" i="10"/>
  <c r="F669" i="10"/>
  <c r="F639" i="10"/>
  <c r="F637" i="10"/>
  <c r="F635" i="10"/>
  <c r="F633" i="10"/>
  <c r="F631" i="10"/>
  <c r="F677" i="10"/>
  <c r="F625" i="10"/>
  <c r="F707" i="10"/>
  <c r="F636" i="10"/>
  <c r="F634" i="10"/>
  <c r="F640" i="10"/>
  <c r="F632" i="10"/>
  <c r="F638" i="10"/>
  <c r="F630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3" i="10"/>
  <c r="G679" i="10"/>
  <c r="G675" i="10"/>
  <c r="G671" i="10"/>
  <c r="G644" i="10"/>
  <c r="G643" i="10"/>
  <c r="G642" i="10"/>
  <c r="G641" i="10"/>
  <c r="G712" i="10"/>
  <c r="G696" i="10"/>
  <c r="G684" i="10"/>
  <c r="G680" i="10"/>
  <c r="G676" i="10"/>
  <c r="G672" i="10"/>
  <c r="G668" i="10"/>
  <c r="G700" i="10"/>
  <c r="G681" i="10"/>
  <c r="G673" i="10"/>
  <c r="G627" i="10"/>
  <c r="G688" i="10"/>
  <c r="G678" i="10"/>
  <c r="G670" i="10"/>
  <c r="G647" i="10"/>
  <c r="G646" i="10"/>
  <c r="G645" i="10"/>
  <c r="G629" i="10"/>
  <c r="G626" i="10"/>
  <c r="G677" i="10"/>
  <c r="G669" i="10"/>
  <c r="G640" i="10"/>
  <c r="G639" i="10"/>
  <c r="G638" i="10"/>
  <c r="G637" i="10"/>
  <c r="G636" i="10"/>
  <c r="G635" i="10"/>
  <c r="G634" i="10"/>
  <c r="G633" i="10"/>
  <c r="G632" i="10"/>
  <c r="G631" i="10"/>
  <c r="G630" i="10"/>
  <c r="G674" i="10"/>
  <c r="G628" i="10"/>
  <c r="H628" i="10" s="1"/>
  <c r="G704" i="10"/>
  <c r="G685" i="10"/>
  <c r="G682" i="10"/>
  <c r="G715" i="10" l="1"/>
  <c r="H710" i="10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09" i="10"/>
  <c r="H693" i="10"/>
  <c r="H686" i="10"/>
  <c r="H681" i="10"/>
  <c r="H677" i="10"/>
  <c r="H673" i="10"/>
  <c r="H669" i="10"/>
  <c r="H697" i="10"/>
  <c r="H678" i="10"/>
  <c r="H670" i="10"/>
  <c r="H647" i="10"/>
  <c r="H646" i="10"/>
  <c r="H645" i="10"/>
  <c r="H629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3" i="10"/>
  <c r="H685" i="10"/>
  <c r="H682" i="10"/>
  <c r="H674" i="10"/>
  <c r="H701" i="10"/>
  <c r="H671" i="10"/>
  <c r="H679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1" i="10"/>
  <c r="I677" i="10"/>
  <c r="I673" i="10"/>
  <c r="I669" i="10"/>
  <c r="I706" i="10"/>
  <c r="I690" i="10"/>
  <c r="I682" i="10"/>
  <c r="I678" i="10"/>
  <c r="I674" i="10"/>
  <c r="I670" i="10"/>
  <c r="I647" i="10"/>
  <c r="I646" i="10"/>
  <c r="I645" i="10"/>
  <c r="I694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0" i="10"/>
  <c r="I672" i="10"/>
  <c r="I710" i="10"/>
  <c r="I679" i="10"/>
  <c r="I671" i="10"/>
  <c r="I698" i="10"/>
  <c r="I668" i="10"/>
  <c r="I684" i="10"/>
  <c r="I676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647" i="10"/>
  <c r="J646" i="10"/>
  <c r="J645" i="10"/>
  <c r="J703" i="10"/>
  <c r="J687" i="10"/>
  <c r="J683" i="10"/>
  <c r="J679" i="10"/>
  <c r="J675" i="10"/>
  <c r="J671" i="10"/>
  <c r="J644" i="10"/>
  <c r="J643" i="10"/>
  <c r="J642" i="10"/>
  <c r="J641" i="10"/>
  <c r="J640" i="10"/>
  <c r="J691" i="10"/>
  <c r="J680" i="10"/>
  <c r="J672" i="10"/>
  <c r="J711" i="10"/>
  <c r="J677" i="10"/>
  <c r="J669" i="10"/>
  <c r="J707" i="10"/>
  <c r="J684" i="10"/>
  <c r="J676" i="10"/>
  <c r="J668" i="10"/>
  <c r="J638" i="10"/>
  <c r="J636" i="10"/>
  <c r="J634" i="10"/>
  <c r="J632" i="10"/>
  <c r="J681" i="10"/>
  <c r="J639" i="10"/>
  <c r="J637" i="10"/>
  <c r="J635" i="10"/>
  <c r="J633" i="10"/>
  <c r="J631" i="10"/>
  <c r="J715" i="10" s="1"/>
  <c r="J695" i="10"/>
  <c r="J673" i="10"/>
  <c r="K644" i="10" l="1"/>
  <c r="L647" i="10"/>
  <c r="L710" i="10" l="1"/>
  <c r="L706" i="10"/>
  <c r="L702" i="10"/>
  <c r="L698" i="10"/>
  <c r="M698" i="10" s="1"/>
  <c r="L694" i="10"/>
  <c r="L690" i="10"/>
  <c r="L686" i="10"/>
  <c r="L716" i="10"/>
  <c r="L711" i="10"/>
  <c r="L707" i="10"/>
  <c r="L703" i="10"/>
  <c r="L699" i="10"/>
  <c r="M699" i="10" s="1"/>
  <c r="L695" i="10"/>
  <c r="L691" i="10"/>
  <c r="L687" i="10"/>
  <c r="L712" i="10"/>
  <c r="M712" i="10" s="1"/>
  <c r="L708" i="10"/>
  <c r="L704" i="10"/>
  <c r="L700" i="10"/>
  <c r="L696" i="10"/>
  <c r="M696" i="10" s="1"/>
  <c r="L692" i="10"/>
  <c r="L688" i="10"/>
  <c r="L709" i="10"/>
  <c r="L693" i="10"/>
  <c r="M693" i="10" s="1"/>
  <c r="L685" i="10"/>
  <c r="L684" i="10"/>
  <c r="L680" i="10"/>
  <c r="L676" i="10"/>
  <c r="L672" i="10"/>
  <c r="L668" i="10"/>
  <c r="L713" i="10"/>
  <c r="L697" i="10"/>
  <c r="L681" i="10"/>
  <c r="L677" i="10"/>
  <c r="L673" i="10"/>
  <c r="L669" i="10"/>
  <c r="M669" i="10" s="1"/>
  <c r="L682" i="10"/>
  <c r="L674" i="10"/>
  <c r="L705" i="10"/>
  <c r="L679" i="10"/>
  <c r="M679" i="10" s="1"/>
  <c r="L671" i="10"/>
  <c r="L701" i="10"/>
  <c r="L678" i="10"/>
  <c r="L670" i="10"/>
  <c r="M670" i="10" s="1"/>
  <c r="L689" i="10"/>
  <c r="L683" i="10"/>
  <c r="L675" i="10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3" i="10"/>
  <c r="K679" i="10"/>
  <c r="K675" i="10"/>
  <c r="K671" i="10"/>
  <c r="K700" i="10"/>
  <c r="K685" i="10"/>
  <c r="K684" i="10"/>
  <c r="K680" i="10"/>
  <c r="K676" i="10"/>
  <c r="K672" i="10"/>
  <c r="K668" i="10"/>
  <c r="K688" i="10"/>
  <c r="K677" i="10"/>
  <c r="K669" i="10"/>
  <c r="K708" i="10"/>
  <c r="K682" i="10"/>
  <c r="K674" i="10"/>
  <c r="K704" i="10"/>
  <c r="K681" i="10"/>
  <c r="K673" i="10"/>
  <c r="K692" i="10"/>
  <c r="K678" i="10"/>
  <c r="K670" i="10"/>
  <c r="M675" i="10" l="1"/>
  <c r="M678" i="10"/>
  <c r="M705" i="10"/>
  <c r="M673" i="10"/>
  <c r="M713" i="10"/>
  <c r="M680" i="10"/>
  <c r="M709" i="10"/>
  <c r="M700" i="10"/>
  <c r="M687" i="10"/>
  <c r="M703" i="10"/>
  <c r="M686" i="10"/>
  <c r="M702" i="10"/>
  <c r="M676" i="10"/>
  <c r="K715" i="10"/>
  <c r="M683" i="10"/>
  <c r="M701" i="10"/>
  <c r="M674" i="10"/>
  <c r="M677" i="10"/>
  <c r="L715" i="10"/>
  <c r="M668" i="10"/>
  <c r="M684" i="10"/>
  <c r="M688" i="10"/>
  <c r="M704" i="10"/>
  <c r="M691" i="10"/>
  <c r="M707" i="10"/>
  <c r="M690" i="10"/>
  <c r="M706" i="10"/>
  <c r="M697" i="10"/>
  <c r="M689" i="10"/>
  <c r="M671" i="10"/>
  <c r="M682" i="10"/>
  <c r="M681" i="10"/>
  <c r="M672" i="10"/>
  <c r="M685" i="10"/>
  <c r="M692" i="10"/>
  <c r="M708" i="10"/>
  <c r="M695" i="10"/>
  <c r="M711" i="10"/>
  <c r="M694" i="10"/>
  <c r="M710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5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69" i="1"/>
  <c r="N753" i="1"/>
  <c r="N747" i="1"/>
  <c r="C16" i="8"/>
  <c r="F12" i="6"/>
  <c r="C469" i="1"/>
  <c r="F8" i="6"/>
  <c r="I377" i="9"/>
  <c r="C464" i="1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E776" i="1"/>
  <c r="C204" i="9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C615" i="1"/>
  <c r="B440" i="1"/>
  <c r="C48" i="1"/>
  <c r="C62" i="1" s="1"/>
  <c r="E734" i="1" s="1"/>
  <c r="V815" i="1"/>
  <c r="C120" i="8"/>
  <c r="F815" i="1"/>
  <c r="E372" i="9"/>
  <c r="E44" i="9"/>
  <c r="E792" i="1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C236" i="9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G816" i="1"/>
  <c r="P816" i="1"/>
  <c r="G10" i="4"/>
  <c r="F10" i="4"/>
  <c r="I366" i="9"/>
  <c r="C430" i="1"/>
  <c r="I381" i="9"/>
  <c r="CF77" i="1"/>
  <c r="Q816" i="1"/>
  <c r="G612" i="1"/>
  <c r="E800" i="1"/>
  <c r="E790" i="1"/>
  <c r="E812" i="1"/>
  <c r="E763" i="1"/>
  <c r="E787" i="1"/>
  <c r="B10" i="4" l="1"/>
  <c r="C141" i="8"/>
  <c r="I122" i="9"/>
  <c r="G122" i="9"/>
  <c r="N758" i="1"/>
  <c r="N752" i="1"/>
  <c r="K816" i="1"/>
  <c r="M816" i="1"/>
  <c r="I372" i="9"/>
  <c r="C434" i="1"/>
  <c r="E300" i="9"/>
  <c r="D815" i="1"/>
  <c r="E757" i="1"/>
  <c r="E108" i="9"/>
  <c r="I300" i="9"/>
  <c r="E788" i="1"/>
  <c r="E737" i="1"/>
  <c r="I172" i="9"/>
  <c r="E775" i="1"/>
  <c r="E807" i="1"/>
  <c r="F332" i="9"/>
  <c r="E791" i="1"/>
  <c r="D268" i="9"/>
  <c r="E783" i="1"/>
  <c r="H300" i="9"/>
  <c r="C12" i="9"/>
  <c r="I140" i="9"/>
  <c r="E749" i="1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V52" i="1" s="1"/>
  <c r="V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BD52" i="1"/>
  <c r="BD67" i="1" s="1"/>
  <c r="BD71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AW52" i="1"/>
  <c r="AW67" i="1" s="1"/>
  <c r="AW71" i="1" s="1"/>
  <c r="G213" i="9" s="1"/>
  <c r="T52" i="1"/>
  <c r="T67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N52" i="1" l="1"/>
  <c r="AN67" i="1" s="1"/>
  <c r="J771" i="1" s="1"/>
  <c r="AM52" i="1"/>
  <c r="AM67" i="1" s="1"/>
  <c r="BX52" i="1"/>
  <c r="BX67" i="1" s="1"/>
  <c r="BX71" i="1" s="1"/>
  <c r="C644" i="1" s="1"/>
  <c r="BT52" i="1"/>
  <c r="BT67" i="1" s="1"/>
  <c r="BT71" i="1" s="1"/>
  <c r="BP52" i="1"/>
  <c r="BP67" i="1" s="1"/>
  <c r="J799" i="1" s="1"/>
  <c r="C614" i="1"/>
  <c r="H245" i="9"/>
  <c r="C550" i="1"/>
  <c r="G550" i="1" s="1"/>
  <c r="J753" i="1"/>
  <c r="V71" i="1"/>
  <c r="C687" i="1" s="1"/>
  <c r="AG52" i="1"/>
  <c r="AG67" i="1" s="1"/>
  <c r="BO52" i="1"/>
  <c r="BO67" i="1" s="1"/>
  <c r="BO71" i="1" s="1"/>
  <c r="C562" i="1"/>
  <c r="AB52" i="1"/>
  <c r="AB67" i="1" s="1"/>
  <c r="H52" i="1"/>
  <c r="H67" i="1" s="1"/>
  <c r="H17" i="9" s="1"/>
  <c r="C623" i="1"/>
  <c r="AN71" i="1"/>
  <c r="C705" i="1" s="1"/>
  <c r="C631" i="1"/>
  <c r="J52" i="1"/>
  <c r="J67" i="1" s="1"/>
  <c r="AH52" i="1"/>
  <c r="AH67" i="1" s="1"/>
  <c r="C542" i="1"/>
  <c r="BP71" i="1"/>
  <c r="I149" i="9"/>
  <c r="M71" i="1"/>
  <c r="F53" i="9" s="1"/>
  <c r="AF52" i="1"/>
  <c r="AF67" i="1" s="1"/>
  <c r="AF71" i="1" s="1"/>
  <c r="P52" i="1"/>
  <c r="P67" i="1" s="1"/>
  <c r="I49" i="9" s="1"/>
  <c r="C702" i="1"/>
  <c r="AJ52" i="1"/>
  <c r="AJ67" i="1" s="1"/>
  <c r="AJ71" i="1" s="1"/>
  <c r="C671" i="1"/>
  <c r="C499" i="1"/>
  <c r="G499" i="1" s="1"/>
  <c r="H62" i="1"/>
  <c r="CE48" i="1"/>
  <c r="H172" i="9"/>
  <c r="C558" i="1"/>
  <c r="E811" i="1"/>
  <c r="I277" i="9"/>
  <c r="C569" i="1"/>
  <c r="F341" i="9"/>
  <c r="F76" i="9"/>
  <c r="E751" i="1"/>
  <c r="T71" i="1"/>
  <c r="C549" i="1"/>
  <c r="G245" i="9"/>
  <c r="C624" i="1"/>
  <c r="D305" i="9"/>
  <c r="C533" i="1"/>
  <c r="G533" i="1" s="1"/>
  <c r="J765" i="1"/>
  <c r="J806" i="10"/>
  <c r="J776" i="10"/>
  <c r="J755" i="10"/>
  <c r="N815" i="1"/>
  <c r="J759" i="1"/>
  <c r="F51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C518" i="1" s="1"/>
  <c r="G518" i="1" s="1"/>
  <c r="S52" i="1"/>
  <c r="S67" i="1" s="1"/>
  <c r="S71" i="1" s="1"/>
  <c r="R52" i="1"/>
  <c r="R67" i="1" s="1"/>
  <c r="R71" i="1" s="1"/>
  <c r="D85" i="9" s="1"/>
  <c r="Z52" i="1"/>
  <c r="Z67" i="1" s="1"/>
  <c r="Z71" i="1" s="1"/>
  <c r="E117" i="9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BI52" i="1"/>
  <c r="BI67" i="1" s="1"/>
  <c r="BI71" i="1" s="1"/>
  <c r="K52" i="1"/>
  <c r="K67" i="1" s="1"/>
  <c r="K71" i="1" s="1"/>
  <c r="H149" i="9"/>
  <c r="C701" i="1"/>
  <c r="C529" i="1"/>
  <c r="G529" i="1" s="1"/>
  <c r="C245" i="9"/>
  <c r="C545" i="1"/>
  <c r="G545" i="1" s="1"/>
  <c r="D465" i="1"/>
  <c r="AC71" i="1"/>
  <c r="C522" i="1" s="1"/>
  <c r="G522" i="1" s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713" i="1"/>
  <c r="C697" i="1"/>
  <c r="D149" i="9"/>
  <c r="C525" i="1"/>
  <c r="G525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C498" i="1"/>
  <c r="G498" i="1" s="1"/>
  <c r="E21" i="9"/>
  <c r="C670" i="1"/>
  <c r="H85" i="9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D213" i="9"/>
  <c r="E782" i="10"/>
  <c r="E806" i="10"/>
  <c r="F516" i="1"/>
  <c r="J735" i="1"/>
  <c r="D17" i="9"/>
  <c r="J800" i="1"/>
  <c r="F305" i="9"/>
  <c r="J771" i="10"/>
  <c r="C573" i="1"/>
  <c r="C181" i="9"/>
  <c r="C703" i="1"/>
  <c r="C531" i="1"/>
  <c r="G531" i="1" s="1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C555" i="1"/>
  <c r="C617" i="1"/>
  <c r="F277" i="9"/>
  <c r="C523" i="1"/>
  <c r="G523" i="1" s="1"/>
  <c r="C695" i="1"/>
  <c r="I117" i="9"/>
  <c r="E305" i="9" l="1"/>
  <c r="H516" i="1"/>
  <c r="J747" i="1"/>
  <c r="J739" i="1"/>
  <c r="J803" i="1"/>
  <c r="I305" i="9"/>
  <c r="J798" i="1"/>
  <c r="C373" i="9"/>
  <c r="G181" i="9"/>
  <c r="C707" i="1"/>
  <c r="C700" i="1"/>
  <c r="C528" i="1"/>
  <c r="G528" i="1" s="1"/>
  <c r="C539" i="1"/>
  <c r="G539" i="1" s="1"/>
  <c r="F213" i="9"/>
  <c r="C515" i="1"/>
  <c r="G515" i="1" s="1"/>
  <c r="E181" i="9"/>
  <c r="C678" i="1"/>
  <c r="C647" i="1"/>
  <c r="C49" i="9"/>
  <c r="J71" i="1"/>
  <c r="J741" i="1"/>
  <c r="I341" i="9"/>
  <c r="C554" i="1"/>
  <c r="E277" i="9"/>
  <c r="C634" i="1"/>
  <c r="C708" i="1"/>
  <c r="C689" i="1"/>
  <c r="C117" i="9"/>
  <c r="C517" i="1"/>
  <c r="G517" i="1" s="1"/>
  <c r="C553" i="1"/>
  <c r="AG71" i="1"/>
  <c r="E145" i="9"/>
  <c r="J764" i="1"/>
  <c r="I309" i="9"/>
  <c r="C565" i="1"/>
  <c r="C679" i="1"/>
  <c r="C507" i="1"/>
  <c r="G507" i="1" s="1"/>
  <c r="H181" i="9"/>
  <c r="C637" i="1"/>
  <c r="H277" i="9"/>
  <c r="C557" i="1"/>
  <c r="C683" i="1"/>
  <c r="C524" i="1"/>
  <c r="C149" i="9"/>
  <c r="C696" i="1"/>
  <c r="C682" i="1"/>
  <c r="C510" i="1"/>
  <c r="G510" i="1" s="1"/>
  <c r="C85" i="9"/>
  <c r="C710" i="1"/>
  <c r="C213" i="9"/>
  <c r="C538" i="1"/>
  <c r="G538" i="1" s="1"/>
  <c r="G85" i="9"/>
  <c r="C514" i="1"/>
  <c r="G514" i="1" s="1"/>
  <c r="C686" i="1"/>
  <c r="C511" i="1"/>
  <c r="G511" i="1" s="1"/>
  <c r="C519" i="1"/>
  <c r="G519" i="1" s="1"/>
  <c r="I21" i="9"/>
  <c r="C690" i="1"/>
  <c r="C277" i="9"/>
  <c r="C618" i="1"/>
  <c r="C552" i="1"/>
  <c r="C546" i="1"/>
  <c r="G546" i="1" s="1"/>
  <c r="D245" i="9"/>
  <c r="C630" i="1"/>
  <c r="C540" i="1"/>
  <c r="G540" i="1" s="1"/>
  <c r="C712" i="1"/>
  <c r="E213" i="9"/>
  <c r="C709" i="1"/>
  <c r="D277" i="9"/>
  <c r="C691" i="1"/>
  <c r="C640" i="1"/>
  <c r="C621" i="1"/>
  <c r="E309" i="9"/>
  <c r="C561" i="1"/>
  <c r="C674" i="1"/>
  <c r="D117" i="9"/>
  <c r="C566" i="1"/>
  <c r="C641" i="1"/>
  <c r="C341" i="9"/>
  <c r="C505" i="1"/>
  <c r="G505" i="1" s="1"/>
  <c r="C677" i="1"/>
  <c r="E53" i="9"/>
  <c r="I181" i="9"/>
  <c r="G113" i="9"/>
  <c r="AB71" i="1"/>
  <c r="C639" i="1"/>
  <c r="C564" i="1"/>
  <c r="H309" i="9"/>
  <c r="C676" i="1"/>
  <c r="D53" i="9"/>
  <c r="C504" i="1"/>
  <c r="G504" i="1" s="1"/>
  <c r="F181" i="9"/>
  <c r="C534" i="1"/>
  <c r="G534" i="1" s="1"/>
  <c r="C706" i="1"/>
  <c r="F145" i="9"/>
  <c r="AH71" i="1"/>
  <c r="D615" i="1"/>
  <c r="E815" i="1"/>
  <c r="CE62" i="1"/>
  <c r="H71" i="1"/>
  <c r="H117" i="9"/>
  <c r="C694" i="1"/>
  <c r="H498" i="1"/>
  <c r="H520" i="1"/>
  <c r="H544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H515" i="1" l="1"/>
  <c r="H510" i="1"/>
  <c r="C496" i="1"/>
  <c r="C668" i="1"/>
  <c r="C21" i="9"/>
  <c r="C648" i="1"/>
  <c r="M716" i="1" s="1"/>
  <c r="Y816" i="1" s="1"/>
  <c r="D632" i="1"/>
  <c r="D617" i="1"/>
  <c r="D697" i="1"/>
  <c r="D685" i="1"/>
  <c r="D690" i="1"/>
  <c r="D707" i="1"/>
  <c r="D637" i="1"/>
  <c r="D694" i="1"/>
  <c r="D647" i="1"/>
  <c r="D635" i="1"/>
  <c r="D644" i="1"/>
  <c r="D628" i="1"/>
  <c r="D706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704" i="1"/>
  <c r="D711" i="1"/>
  <c r="D687" i="1"/>
  <c r="D692" i="1"/>
  <c r="D622" i="1"/>
  <c r="D700" i="1"/>
  <c r="D623" i="1"/>
  <c r="D686" i="1"/>
  <c r="D699" i="1"/>
  <c r="D675" i="1"/>
  <c r="D630" i="1"/>
  <c r="D682" i="1"/>
  <c r="D631" i="1"/>
  <c r="D684" i="1"/>
  <c r="D642" i="1"/>
  <c r="D674" i="1"/>
  <c r="D716" i="1"/>
  <c r="D709" i="1"/>
  <c r="D636" i="1"/>
  <c r="D702" i="1"/>
  <c r="D713" i="1"/>
  <c r="D698" i="1"/>
  <c r="D616" i="1"/>
  <c r="D645" i="1"/>
  <c r="D639" i="1"/>
  <c r="D705" i="1"/>
  <c r="D629" i="1"/>
  <c r="D620" i="1"/>
  <c r="D669" i="1"/>
  <c r="D691" i="1"/>
  <c r="D673" i="1"/>
  <c r="D677" i="1"/>
  <c r="D640" i="1"/>
  <c r="D689" i="1"/>
  <c r="D701" i="1"/>
  <c r="D696" i="1"/>
  <c r="D676" i="1"/>
  <c r="D710" i="1"/>
  <c r="D668" i="1"/>
  <c r="D680" i="1"/>
  <c r="D643" i="1"/>
  <c r="D619" i="1"/>
  <c r="D695" i="1"/>
  <c r="D683" i="1"/>
  <c r="D624" i="1"/>
  <c r="D625" i="1"/>
  <c r="D681" i="1"/>
  <c r="C693" i="1"/>
  <c r="C521" i="1"/>
  <c r="G521" i="1" s="1"/>
  <c r="G117" i="9"/>
  <c r="C699" i="1"/>
  <c r="C527" i="1"/>
  <c r="G527" i="1" s="1"/>
  <c r="F149" i="9"/>
  <c r="G524" i="1"/>
  <c r="H524" i="1"/>
  <c r="H511" i="1"/>
  <c r="C53" i="9"/>
  <c r="C675" i="1"/>
  <c r="C503" i="1"/>
  <c r="G503" i="1" s="1"/>
  <c r="C698" i="1"/>
  <c r="C526" i="1"/>
  <c r="E149" i="9"/>
  <c r="H513" i="1"/>
  <c r="C501" i="1"/>
  <c r="H21" i="9"/>
  <c r="C673" i="1"/>
  <c r="I364" i="9"/>
  <c r="E816" i="1"/>
  <c r="C428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715" i="1"/>
  <c r="D715" i="1"/>
  <c r="E623" i="1"/>
  <c r="G526" i="1"/>
  <c r="H526" i="1"/>
  <c r="E612" i="1"/>
  <c r="E631" i="1" s="1"/>
  <c r="G496" i="1"/>
  <c r="H496" i="1" s="1"/>
  <c r="C716" i="1"/>
  <c r="I373" i="9"/>
  <c r="G501" i="1"/>
  <c r="H501" i="1"/>
  <c r="C433" i="1"/>
  <c r="C441" i="1" s="1"/>
  <c r="J816" i="1"/>
  <c r="I369" i="9"/>
  <c r="J815" i="10"/>
  <c r="E632" i="1" l="1"/>
  <c r="E633" i="1"/>
  <c r="E688" i="1"/>
  <c r="E675" i="1"/>
  <c r="E698" i="1"/>
  <c r="E692" i="1"/>
  <c r="E707" i="1"/>
  <c r="E679" i="1"/>
  <c r="E634" i="1"/>
  <c r="E694" i="1"/>
  <c r="E695" i="1"/>
  <c r="E703" i="1"/>
  <c r="E700" i="1"/>
  <c r="E711" i="1"/>
  <c r="E639" i="1"/>
  <c r="E625" i="1"/>
  <c r="E629" i="1"/>
  <c r="E699" i="1"/>
  <c r="E676" i="1"/>
  <c r="E637" i="1"/>
  <c r="E684" i="1"/>
  <c r="E685" i="1"/>
  <c r="E641" i="1"/>
  <c r="E647" i="1"/>
  <c r="E689" i="1"/>
  <c r="E627" i="1"/>
  <c r="E640" i="1"/>
  <c r="E691" i="1"/>
  <c r="E702" i="1"/>
  <c r="E687" i="1"/>
  <c r="E680" i="1"/>
  <c r="E682" i="1"/>
  <c r="E643" i="1"/>
  <c r="E686" i="1"/>
  <c r="E669" i="1"/>
  <c r="E668" i="1"/>
  <c r="E670" i="1"/>
  <c r="E712" i="1"/>
  <c r="E708" i="1"/>
  <c r="E628" i="1"/>
  <c r="E683" i="1"/>
  <c r="E716" i="1"/>
  <c r="E636" i="1"/>
  <c r="E706" i="1"/>
  <c r="E704" i="1"/>
  <c r="E696" i="1"/>
  <c r="E644" i="1"/>
  <c r="E672" i="1"/>
  <c r="E709" i="1"/>
  <c r="E674" i="1"/>
  <c r="E638" i="1"/>
  <c r="E646" i="1"/>
  <c r="E677" i="1"/>
  <c r="E626" i="1"/>
  <c r="E645" i="1"/>
  <c r="E710" i="1"/>
  <c r="E693" i="1"/>
  <c r="E624" i="1"/>
  <c r="F624" i="1" s="1"/>
  <c r="F681" i="1" s="1"/>
  <c r="E713" i="1"/>
  <c r="E630" i="1"/>
  <c r="E642" i="1"/>
  <c r="E697" i="1"/>
  <c r="E681" i="1"/>
  <c r="E701" i="1"/>
  <c r="E635" i="1"/>
  <c r="E671" i="1"/>
  <c r="E678" i="1"/>
  <c r="E690" i="1"/>
  <c r="E705" i="1"/>
  <c r="F689" i="1"/>
  <c r="F711" i="1"/>
  <c r="F676" i="1"/>
  <c r="F674" i="1"/>
  <c r="F709" i="1"/>
  <c r="F625" i="1"/>
  <c r="F703" i="1"/>
  <c r="F645" i="1"/>
  <c r="F642" i="1"/>
  <c r="F631" i="1"/>
  <c r="F696" i="1"/>
  <c r="F646" i="1"/>
  <c r="F695" i="1"/>
  <c r="F638" i="1"/>
  <c r="F670" i="1"/>
  <c r="F697" i="1"/>
  <c r="F628" i="1"/>
  <c r="F706" i="1"/>
  <c r="F671" i="1"/>
  <c r="F708" i="1"/>
  <c r="F692" i="1"/>
  <c r="F701" i="1"/>
  <c r="F686" i="1"/>
  <c r="F698" i="1"/>
  <c r="F702" i="1"/>
  <c r="F699" i="1"/>
  <c r="F710" i="1"/>
  <c r="F668" i="1"/>
  <c r="F644" i="1"/>
  <c r="F685" i="1"/>
  <c r="F641" i="1"/>
  <c r="F629" i="1"/>
  <c r="F626" i="1"/>
  <c r="F637" i="1"/>
  <c r="F678" i="1"/>
  <c r="F677" i="1"/>
  <c r="F635" i="1"/>
  <c r="F705" i="1"/>
  <c r="F716" i="1"/>
  <c r="F636" i="1"/>
  <c r="F672" i="1"/>
  <c r="F694" i="1"/>
  <c r="F675" i="1"/>
  <c r="F634" i="1"/>
  <c r="F704" i="1"/>
  <c r="F700" i="1"/>
  <c r="F713" i="1"/>
  <c r="F683" i="1"/>
  <c r="F643" i="1"/>
  <c r="F680" i="1"/>
  <c r="F687" i="1"/>
  <c r="F640" i="1"/>
  <c r="F684" i="1"/>
  <c r="F632" i="1"/>
  <c r="F639" i="1"/>
  <c r="F707" i="1"/>
  <c r="F688" i="1"/>
  <c r="F679" i="1"/>
  <c r="F630" i="1"/>
  <c r="F712" i="1"/>
  <c r="F633" i="1"/>
  <c r="F690" i="1"/>
  <c r="F647" i="1"/>
  <c r="F669" i="1"/>
  <c r="F693" i="1"/>
  <c r="F673" i="1"/>
  <c r="E673" i="1"/>
  <c r="F627" i="1" l="1"/>
  <c r="G625" i="1"/>
  <c r="F682" i="1"/>
  <c r="F691" i="1"/>
  <c r="E715" i="1"/>
  <c r="F715" i="1" l="1"/>
  <c r="G641" i="1"/>
  <c r="G640" i="1"/>
  <c r="G705" i="1"/>
  <c r="G642" i="1"/>
  <c r="G698" i="1"/>
  <c r="G697" i="1"/>
  <c r="G646" i="1"/>
  <c r="G639" i="1"/>
  <c r="G708" i="1"/>
  <c r="G626" i="1"/>
  <c r="G686" i="1"/>
  <c r="G693" i="1"/>
  <c r="G647" i="1"/>
  <c r="G699" i="1"/>
  <c r="G636" i="1"/>
  <c r="G687" i="1"/>
  <c r="G668" i="1"/>
  <c r="G627" i="1"/>
  <c r="G689" i="1"/>
  <c r="G671" i="1"/>
  <c r="G630" i="1"/>
  <c r="G684" i="1"/>
  <c r="G631" i="1"/>
  <c r="G634" i="1"/>
  <c r="G700" i="1"/>
  <c r="G675" i="1"/>
  <c r="G644" i="1"/>
  <c r="G670" i="1"/>
  <c r="G629" i="1"/>
  <c r="G691" i="1"/>
  <c r="G637" i="1"/>
  <c r="G688" i="1"/>
  <c r="G706" i="1"/>
  <c r="G682" i="1"/>
  <c r="G704" i="1"/>
  <c r="G638" i="1"/>
  <c r="G628" i="1"/>
  <c r="G681" i="1"/>
  <c r="G673" i="1"/>
  <c r="G678" i="1"/>
  <c r="G711" i="1"/>
  <c r="G703" i="1"/>
  <c r="G694" i="1"/>
  <c r="G635" i="1"/>
  <c r="G702" i="1"/>
  <c r="G674" i="1"/>
  <c r="G680" i="1"/>
  <c r="G692" i="1"/>
  <c r="G685" i="1"/>
  <c r="G690" i="1"/>
  <c r="G707" i="1"/>
  <c r="G672" i="1"/>
  <c r="G713" i="1"/>
  <c r="G669" i="1"/>
  <c r="G696" i="1"/>
  <c r="G701" i="1"/>
  <c r="G677" i="1"/>
  <c r="G716" i="1"/>
  <c r="G695" i="1"/>
  <c r="G676" i="1"/>
  <c r="G679" i="1"/>
  <c r="G643" i="1"/>
  <c r="G645" i="1"/>
  <c r="G632" i="1"/>
  <c r="G712" i="1"/>
  <c r="G683" i="1"/>
  <c r="G633" i="1"/>
  <c r="G710" i="1"/>
  <c r="G709" i="1"/>
  <c r="G715" i="1" l="1"/>
  <c r="H628" i="1"/>
  <c r="H675" i="1" l="1"/>
  <c r="H640" i="1"/>
  <c r="H671" i="1"/>
  <c r="H670" i="1"/>
  <c r="H693" i="1"/>
  <c r="H708" i="1"/>
  <c r="H706" i="1"/>
  <c r="H637" i="1"/>
  <c r="H647" i="1"/>
  <c r="H639" i="1"/>
  <c r="H668" i="1"/>
  <c r="H629" i="1"/>
  <c r="H679" i="1"/>
  <c r="H712" i="1"/>
  <c r="H672" i="1"/>
  <c r="H695" i="1"/>
  <c r="H682" i="1"/>
  <c r="H688" i="1"/>
  <c r="H646" i="1"/>
  <c r="H704" i="1"/>
  <c r="H686" i="1"/>
  <c r="H636" i="1"/>
  <c r="H691" i="1"/>
  <c r="H644" i="1"/>
  <c r="H638" i="1"/>
  <c r="H702" i="1"/>
  <c r="H697" i="1"/>
  <c r="H635" i="1"/>
  <c r="H632" i="1"/>
  <c r="H707" i="1"/>
  <c r="H692" i="1"/>
  <c r="H709" i="1"/>
  <c r="H703" i="1"/>
  <c r="H711" i="1"/>
  <c r="H710" i="1"/>
  <c r="H673" i="1"/>
  <c r="H669" i="1"/>
  <c r="H698" i="1"/>
  <c r="H677" i="1"/>
  <c r="H645" i="1"/>
  <c r="H683" i="1"/>
  <c r="H687" i="1"/>
  <c r="H631" i="1"/>
  <c r="H716" i="1"/>
  <c r="H643" i="1"/>
  <c r="H630" i="1"/>
  <c r="H685" i="1"/>
  <c r="H684" i="1"/>
  <c r="H678" i="1"/>
  <c r="H633" i="1"/>
  <c r="H696" i="1"/>
  <c r="H713" i="1"/>
  <c r="H699" i="1"/>
  <c r="H676" i="1"/>
  <c r="H694" i="1"/>
  <c r="H634" i="1"/>
  <c r="H705" i="1"/>
  <c r="H700" i="1"/>
  <c r="H680" i="1"/>
  <c r="H681" i="1"/>
  <c r="H641" i="1"/>
  <c r="H701" i="1"/>
  <c r="H674" i="1"/>
  <c r="H642" i="1"/>
  <c r="H689" i="1"/>
  <c r="H690" i="1"/>
  <c r="H715" i="1" l="1"/>
  <c r="I629" i="1"/>
  <c r="I707" i="1" l="1"/>
  <c r="I640" i="1"/>
  <c r="I689" i="1"/>
  <c r="I699" i="1"/>
  <c r="I642" i="1"/>
  <c r="I713" i="1"/>
  <c r="I636" i="1"/>
  <c r="I685" i="1"/>
  <c r="I641" i="1"/>
  <c r="I716" i="1"/>
  <c r="I668" i="1"/>
  <c r="I691" i="1"/>
  <c r="I638" i="1"/>
  <c r="I703" i="1"/>
  <c r="I690" i="1"/>
  <c r="I630" i="1"/>
  <c r="I694" i="1"/>
  <c r="I688" i="1"/>
  <c r="I675" i="1"/>
  <c r="I678" i="1"/>
  <c r="I677" i="1"/>
  <c r="I682" i="1"/>
  <c r="I637" i="1"/>
  <c r="I681" i="1"/>
  <c r="I702" i="1"/>
  <c r="I698" i="1"/>
  <c r="I635" i="1"/>
  <c r="I633" i="1"/>
  <c r="I683" i="1"/>
  <c r="I687" i="1"/>
  <c r="I692" i="1"/>
  <c r="I686" i="1"/>
  <c r="I673" i="1"/>
  <c r="I701" i="1"/>
  <c r="I696" i="1"/>
  <c r="I639" i="1"/>
  <c r="I697" i="1"/>
  <c r="I634" i="1"/>
  <c r="I644" i="1"/>
  <c r="I704" i="1"/>
  <c r="I710" i="1"/>
  <c r="I647" i="1"/>
  <c r="I669" i="1"/>
  <c r="I679" i="1"/>
  <c r="I645" i="1"/>
  <c r="I671" i="1"/>
  <c r="I676" i="1"/>
  <c r="I705" i="1"/>
  <c r="I646" i="1"/>
  <c r="I632" i="1"/>
  <c r="I680" i="1"/>
  <c r="I693" i="1"/>
  <c r="I712" i="1"/>
  <c r="I709" i="1"/>
  <c r="I643" i="1"/>
  <c r="I706" i="1"/>
  <c r="I672" i="1"/>
  <c r="I674" i="1"/>
  <c r="I700" i="1"/>
  <c r="I670" i="1"/>
  <c r="I695" i="1"/>
  <c r="I631" i="1"/>
  <c r="I708" i="1"/>
  <c r="I684" i="1"/>
  <c r="I711" i="1"/>
  <c r="I715" i="1" l="1"/>
  <c r="J630" i="1"/>
  <c r="J642" i="1" l="1"/>
  <c r="J692" i="1"/>
  <c r="J670" i="1"/>
  <c r="J668" i="1"/>
  <c r="J681" i="1"/>
  <c r="J716" i="1"/>
  <c r="J678" i="1"/>
  <c r="J673" i="1"/>
  <c r="J633" i="1"/>
  <c r="J688" i="1"/>
  <c r="J696" i="1"/>
  <c r="J691" i="1"/>
  <c r="J685" i="1"/>
  <c r="J699" i="1"/>
  <c r="J644" i="1"/>
  <c r="J631" i="1"/>
  <c r="J697" i="1"/>
  <c r="J702" i="1"/>
  <c r="J636" i="1"/>
  <c r="J706" i="1"/>
  <c r="J640" i="1"/>
  <c r="J713" i="1"/>
  <c r="J635" i="1"/>
  <c r="J695" i="1"/>
  <c r="J690" i="1"/>
  <c r="J710" i="1"/>
  <c r="J703" i="1"/>
  <c r="J686" i="1"/>
  <c r="J671" i="1"/>
  <c r="J637" i="1"/>
  <c r="J683" i="1"/>
  <c r="J708" i="1"/>
  <c r="J712" i="1"/>
  <c r="J680" i="1"/>
  <c r="J646" i="1"/>
  <c r="J701" i="1"/>
  <c r="J693" i="1"/>
  <c r="J677" i="1"/>
  <c r="J634" i="1"/>
  <c r="J676" i="1"/>
  <c r="J711" i="1"/>
  <c r="J684" i="1"/>
  <c r="J641" i="1"/>
  <c r="J687" i="1"/>
  <c r="J669" i="1"/>
  <c r="J707" i="1"/>
  <c r="J632" i="1"/>
  <c r="J639" i="1"/>
  <c r="J679" i="1"/>
  <c r="J705" i="1"/>
  <c r="J689" i="1"/>
  <c r="J645" i="1"/>
  <c r="J704" i="1"/>
  <c r="J682" i="1"/>
  <c r="J694" i="1"/>
  <c r="J674" i="1"/>
  <c r="J672" i="1"/>
  <c r="J647" i="1"/>
  <c r="J675" i="1"/>
  <c r="J638" i="1"/>
  <c r="J643" i="1"/>
  <c r="J709" i="1"/>
  <c r="J700" i="1"/>
  <c r="J698" i="1"/>
  <c r="J715" i="1" l="1"/>
  <c r="K644" i="1"/>
  <c r="L647" i="1"/>
  <c r="L702" i="1" l="1"/>
  <c r="L709" i="1"/>
  <c r="L712" i="1"/>
  <c r="L710" i="1"/>
  <c r="L688" i="1"/>
  <c r="L704" i="1"/>
  <c r="L707" i="1"/>
  <c r="L685" i="1"/>
  <c r="L698" i="1"/>
  <c r="L678" i="1"/>
  <c r="L694" i="1"/>
  <c r="L675" i="1"/>
  <c r="L679" i="1"/>
  <c r="L701" i="1"/>
  <c r="L668" i="1"/>
  <c r="L691" i="1"/>
  <c r="L672" i="1"/>
  <c r="L680" i="1"/>
  <c r="L673" i="1"/>
  <c r="L696" i="1"/>
  <c r="L690" i="1"/>
  <c r="L669" i="1"/>
  <c r="L686" i="1"/>
  <c r="L693" i="1"/>
  <c r="L711" i="1"/>
  <c r="L681" i="1"/>
  <c r="L682" i="1"/>
  <c r="L683" i="1"/>
  <c r="L706" i="1"/>
  <c r="L713" i="1"/>
  <c r="L674" i="1"/>
  <c r="L671" i="1"/>
  <c r="L699" i="1"/>
  <c r="L716" i="1"/>
  <c r="L697" i="1"/>
  <c r="L670" i="1"/>
  <c r="L676" i="1"/>
  <c r="L708" i="1"/>
  <c r="L689" i="1"/>
  <c r="L700" i="1"/>
  <c r="L687" i="1"/>
  <c r="L695" i="1"/>
  <c r="L692" i="1"/>
  <c r="L705" i="1"/>
  <c r="L684" i="1"/>
  <c r="L703" i="1"/>
  <c r="L677" i="1"/>
  <c r="K708" i="1"/>
  <c r="K682" i="1"/>
  <c r="K695" i="1"/>
  <c r="K672" i="1"/>
  <c r="K712" i="1"/>
  <c r="K678" i="1"/>
  <c r="K681" i="1"/>
  <c r="K687" i="1"/>
  <c r="K696" i="1"/>
  <c r="K711" i="1"/>
  <c r="K677" i="1"/>
  <c r="K698" i="1"/>
  <c r="K685" i="1"/>
  <c r="K700" i="1"/>
  <c r="K692" i="1"/>
  <c r="K716" i="1"/>
  <c r="K688" i="1"/>
  <c r="K668" i="1"/>
  <c r="K701" i="1"/>
  <c r="K699" i="1"/>
  <c r="K693" i="1"/>
  <c r="K670" i="1"/>
  <c r="K704" i="1"/>
  <c r="K705" i="1"/>
  <c r="K706" i="1"/>
  <c r="K694" i="1"/>
  <c r="K680" i="1"/>
  <c r="K679" i="1"/>
  <c r="K684" i="1"/>
  <c r="K710" i="1"/>
  <c r="K673" i="1"/>
  <c r="K676" i="1"/>
  <c r="K690" i="1"/>
  <c r="K703" i="1"/>
  <c r="K675" i="1"/>
  <c r="K697" i="1"/>
  <c r="K709" i="1"/>
  <c r="K686" i="1"/>
  <c r="K707" i="1"/>
  <c r="K689" i="1"/>
  <c r="K713" i="1"/>
  <c r="K669" i="1"/>
  <c r="K683" i="1"/>
  <c r="K671" i="1"/>
  <c r="K702" i="1"/>
  <c r="K674" i="1"/>
  <c r="K691" i="1"/>
  <c r="M677" i="1" l="1"/>
  <c r="M703" i="1"/>
  <c r="M708" i="1"/>
  <c r="M700" i="1"/>
  <c r="M671" i="1"/>
  <c r="M693" i="1"/>
  <c r="M691" i="1"/>
  <c r="M685" i="1"/>
  <c r="M689" i="1"/>
  <c r="M674" i="1"/>
  <c r="M686" i="1"/>
  <c r="L715" i="1"/>
  <c r="M668" i="1"/>
  <c r="M707" i="1"/>
  <c r="H183" i="9"/>
  <c r="Y774" i="1"/>
  <c r="M713" i="1"/>
  <c r="M669" i="1"/>
  <c r="M701" i="1"/>
  <c r="M704" i="1"/>
  <c r="C183" i="9"/>
  <c r="Y769" i="1"/>
  <c r="M684" i="1"/>
  <c r="M676" i="1"/>
  <c r="M706" i="1"/>
  <c r="M690" i="1"/>
  <c r="M679" i="1"/>
  <c r="M688" i="1"/>
  <c r="M705" i="1"/>
  <c r="M670" i="1"/>
  <c r="M683" i="1"/>
  <c r="M696" i="1"/>
  <c r="M675" i="1"/>
  <c r="M710" i="1"/>
  <c r="M692" i="1"/>
  <c r="M697" i="1"/>
  <c r="M682" i="1"/>
  <c r="M673" i="1"/>
  <c r="M694" i="1"/>
  <c r="M712" i="1"/>
  <c r="Y743" i="1"/>
  <c r="E55" i="9"/>
  <c r="M695" i="1"/>
  <c r="M681" i="1"/>
  <c r="M680" i="1"/>
  <c r="M678" i="1"/>
  <c r="M709" i="1"/>
  <c r="K715" i="1"/>
  <c r="M687" i="1"/>
  <c r="M699" i="1"/>
  <c r="M711" i="1"/>
  <c r="M672" i="1"/>
  <c r="M698" i="1"/>
  <c r="M702" i="1"/>
  <c r="Y761" i="1" l="1"/>
  <c r="I119" i="9"/>
  <c r="Y758" i="1"/>
  <c r="F119" i="9"/>
  <c r="Y745" i="1"/>
  <c r="G55" i="9"/>
  <c r="Y767" i="1"/>
  <c r="H151" i="9"/>
  <c r="Y752" i="1"/>
  <c r="G87" i="9"/>
  <c r="Y776" i="1"/>
  <c r="C215" i="9"/>
  <c r="D119" i="9"/>
  <c r="Y756" i="1"/>
  <c r="D23" i="9"/>
  <c r="Y735" i="1"/>
  <c r="Y740" i="1"/>
  <c r="I23" i="9"/>
  <c r="H87" i="9"/>
  <c r="Y753" i="1"/>
  <c r="C55" i="9"/>
  <c r="Y741" i="1"/>
  <c r="Y772" i="1"/>
  <c r="F183" i="9"/>
  <c r="F215" i="9"/>
  <c r="Y779" i="1"/>
  <c r="Y755" i="1"/>
  <c r="C119" i="9"/>
  <c r="E215" i="9"/>
  <c r="Y778" i="1"/>
  <c r="Y762" i="1"/>
  <c r="C151" i="9"/>
  <c r="D55" i="9"/>
  <c r="Y742" i="1"/>
  <c r="F87" i="9"/>
  <c r="Y751" i="1"/>
  <c r="Y765" i="1"/>
  <c r="F151" i="9"/>
  <c r="Y760" i="1"/>
  <c r="H119" i="9"/>
  <c r="Y749" i="1"/>
  <c r="D87" i="9"/>
  <c r="E87" i="9"/>
  <c r="Y750" i="1"/>
  <c r="Y757" i="1"/>
  <c r="E119" i="9"/>
  <c r="I151" i="9"/>
  <c r="Y768" i="1"/>
  <c r="Y744" i="1"/>
  <c r="F55" i="9"/>
  <c r="Y739" i="1"/>
  <c r="H23" i="9"/>
  <c r="E23" i="9"/>
  <c r="Y736" i="1"/>
  <c r="Y773" i="1"/>
  <c r="G183" i="9"/>
  <c r="G119" i="9"/>
  <c r="Y759" i="1"/>
  <c r="Y764" i="1"/>
  <c r="E151" i="9"/>
  <c r="Y746" i="1"/>
  <c r="H55" i="9"/>
  <c r="Y748" i="1"/>
  <c r="C87" i="9"/>
  <c r="E183" i="9"/>
  <c r="Y771" i="1"/>
  <c r="Y734" i="1"/>
  <c r="M715" i="1"/>
  <c r="C23" i="9"/>
  <c r="F23" i="9"/>
  <c r="Y737" i="1"/>
  <c r="Y777" i="1"/>
  <c r="D215" i="9"/>
  <c r="Y775" i="1"/>
  <c r="I183" i="9"/>
  <c r="G23" i="9"/>
  <c r="Y738" i="1"/>
  <c r="Y747" i="1"/>
  <c r="I55" i="9"/>
  <c r="D151" i="9"/>
  <c r="Y763" i="1"/>
  <c r="I87" i="9"/>
  <c r="Y754" i="1"/>
  <c r="Y770" i="1"/>
  <c r="D183" i="9"/>
  <c r="G151" i="9"/>
  <c r="Y766" i="1"/>
  <c r="Y815" i="1" l="1"/>
</calcChain>
</file>

<file path=xl/sharedStrings.xml><?xml version="1.0" encoding="utf-8"?>
<sst xmlns="http://schemas.openxmlformats.org/spreadsheetml/2006/main" count="4940" uniqueCount="1280">
  <si>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</si>
  <si>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</si>
  <si>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</si>
  <si>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</si>
  <si>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</si>
  <si>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</si>
  <si>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</si>
  <si>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</si>
  <si>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</si>
  <si>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</si>
  <si>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</si>
  <si>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</si>
  <si>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</si>
  <si>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</si>
  <si>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</si>
  <si>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</si>
  <si>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</si>
  <si>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</si>
  <si>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</si>
  <si>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</si>
  <si>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</si>
  <si>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</si>
  <si>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</si>
  <si>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</si>
  <si>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</si>
  <si>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</si>
  <si>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</si>
  <si>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</si>
  <si>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</si>
  <si>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</si>
  <si>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</si>
  <si>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</si>
  <si>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</si>
  <si>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</si>
  <si>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</si>
  <si>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</si>
  <si>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</si>
  <si>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</si>
  <si>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</si>
  <si>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</si>
  <si>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</si>
  <si>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</si>
  <si>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</si>
  <si>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</si>
  <si>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</si>
  <si>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</si>
  <si>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</si>
  <si>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</si>
  <si>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</si>
  <si>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</si>
  <si>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</si>
  <si>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</si>
  <si>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</si>
  <si>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</si>
  <si>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</si>
  <si>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</si>
  <si>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</si>
  <si>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</si>
  <si>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</si>
  <si>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</si>
  <si>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</si>
  <si>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</si>
  <si>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</si>
  <si>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</si>
  <si>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</si>
  <si>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</si>
  <si>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</si>
  <si>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</si>
  <si>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</si>
  <si>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</si>
  <si>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</si>
  <si>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</si>
  <si>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</si>
  <si>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</si>
  <si>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</si>
  <si>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</si>
  <si>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</si>
  <si>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</si>
  <si>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</si>
  <si>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</si>
  <si>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</si>
  <si>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</si>
  <si>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</si>
  <si>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</si>
  <si>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</si>
  <si>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</si>
  <si>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</si>
  <si>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</si>
  <si>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</si>
  <si>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</si>
  <si>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</si>
  <si>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</si>
  <si>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</si>
  <si>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</si>
  <si>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</si>
  <si>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</si>
  <si>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</si>
  <si>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</si>
  <si>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</si>
  <si>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</si>
  <si>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</si>
  <si>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</si>
  <si>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</si>
  <si>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</si>
  <si>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</si>
  <si>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</si>
  <si>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</si>
  <si>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</si>
  <si>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</si>
  <si>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</si>
  <si>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</si>
  <si>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</si>
  <si>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</si>
  <si>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</si>
  <si>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</si>
  <si>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</si>
  <si>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</si>
  <si>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</si>
  <si>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</si>
  <si>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</si>
  <si>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</si>
  <si>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</si>
  <si>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</si>
  <si>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</si>
  <si>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</si>
  <si>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</si>
  <si>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</si>
  <si>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</si>
  <si>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</si>
  <si>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</si>
  <si>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</si>
  <si>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</si>
  <si>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</si>
  <si>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</si>
  <si>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</si>
  <si>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</si>
  <si>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</si>
  <si>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</si>
  <si>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</si>
  <si>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</si>
  <si>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</si>
  <si>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</si>
  <si>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</si>
  <si>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</si>
  <si>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</si>
  <si>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</si>
  <si>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</si>
  <si>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</si>
  <si>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</si>
  <si>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</si>
  <si>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</si>
  <si>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</si>
  <si>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</si>
  <si>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</si>
  <si>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</si>
  <si>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</si>
  <si>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</si>
  <si>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</si>
  <si>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</si>
  <si>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</si>
  <si>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</si>
  <si>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</si>
  <si>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</si>
  <si>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</si>
  <si>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</si>
  <si>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</si>
  <si>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</si>
  <si>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</si>
  <si>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</si>
  <si>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</si>
  <si>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</si>
  <si>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</si>
  <si>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</si>
  <si>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</si>
  <si>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</si>
  <si>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</si>
  <si>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</si>
  <si>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</si>
  <si>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</si>
  <si>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</si>
  <si>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</si>
  <si>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</si>
  <si>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</si>
  <si>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</si>
  <si>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</si>
  <si>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</si>
  <si>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</si>
  <si>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</si>
  <si>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</si>
  <si>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</si>
  <si>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</si>
  <si>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</si>
  <si>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</si>
  <si>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</si>
  <si>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</si>
  <si>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</si>
  <si>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</si>
  <si>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</si>
  <si>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</si>
  <si>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</si>
  <si>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</si>
  <si>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</si>
  <si>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</si>
  <si>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</si>
  <si>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</si>
  <si>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</si>
  <si>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</si>
  <si>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</si>
  <si>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</si>
  <si>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</si>
  <si>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</si>
  <si>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</si>
  <si>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</si>
  <si>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</si>
  <si>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</si>
  <si>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</si>
  <si>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</si>
  <si>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</si>
  <si>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</si>
  <si>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</si>
  <si>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</si>
  <si>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</si>
  <si>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</si>
  <si>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</si>
  <si>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</si>
  <si>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</si>
  <si>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</si>
  <si>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</si>
  <si>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</si>
  <si>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</si>
  <si>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</si>
  <si>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</si>
  <si>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</si>
  <si>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</si>
  <si>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</si>
  <si>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</si>
  <si>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</si>
  <si>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</si>
  <si>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</si>
  <si>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</si>
  <si>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</si>
  <si>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</si>
  <si>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</si>
  <si>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</si>
  <si>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</si>
  <si>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</si>
  <si>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</si>
  <si>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</si>
  <si>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</si>
  <si>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</si>
  <si>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</si>
  <si>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</si>
  <si>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</si>
  <si>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</si>
  <si>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</si>
  <si>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</si>
  <si>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</si>
  <si>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</si>
  <si>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</si>
  <si>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</si>
  <si>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</si>
  <si>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</si>
  <si>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</si>
  <si>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</si>
  <si>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</si>
  <si>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</si>
  <si>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</si>
  <si>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</si>
  <si>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</si>
  <si>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</si>
  <si>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</si>
  <si>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</si>
  <si>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</si>
  <si>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</si>
  <si>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</si>
  <si>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</si>
  <si>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</si>
  <si>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</si>
  <si>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</si>
  <si>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</si>
  <si>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</si>
  <si>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</si>
  <si>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</si>
  <si>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</si>
  <si>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</si>
  <si>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</si>
  <si>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</si>
  <si>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</si>
  <si>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</si>
  <si>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</si>
  <si>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</si>
  <si>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</si>
  <si>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</si>
  <si>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</si>
  <si>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</si>
  <si>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</si>
  <si>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</si>
  <si>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</si>
  <si>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</si>
  <si>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</si>
  <si>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</si>
  <si>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</si>
  <si>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</si>
  <si>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</si>
  <si>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</si>
  <si>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</si>
  <si>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</si>
  <si>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</si>
  <si>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</si>
  <si>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</si>
  <si>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</si>
  <si>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</si>
  <si>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</si>
  <si>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</si>
  <si>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</si>
  <si>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</si>
  <si>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</si>
  <si>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</si>
  <si>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</si>
  <si>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</si>
  <si>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</si>
  <si>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</si>
  <si>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</si>
  <si>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</si>
  <si>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</si>
  <si>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</si>
  <si>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</si>
  <si>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</si>
  <si>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</si>
  <si>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</si>
  <si>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</si>
  <si>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</si>
  <si>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</si>
  <si>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</si>
  <si>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</si>
  <si>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</si>
  <si>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</si>
  <si>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</si>
  <si>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</si>
  <si>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</si>
  <si>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</si>
  <si>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</si>
  <si>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</si>
  <si>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</si>
  <si>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</si>
  <si>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</si>
  <si>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</si>
  <si>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</si>
  <si>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</si>
  <si>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</si>
  <si>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</si>
  <si>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</si>
  <si>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</si>
  <si>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</si>
  <si>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</si>
  <si>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</si>
  <si>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</si>
  <si>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</si>
  <si>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</si>
  <si>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</si>
  <si>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</si>
  <si>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</si>
  <si>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</si>
  <si>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</si>
  <si>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</si>
  <si>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</si>
  <si>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</si>
  <si>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</si>
  <si>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</si>
  <si>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</si>
  <si>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</si>
  <si>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</si>
  <si>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</si>
  <si>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</si>
  <si>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</si>
  <si>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</si>
  <si>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</si>
  <si>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</si>
  <si>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</si>
  <si>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</si>
  <si>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</si>
  <si>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</si>
  <si>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</si>
  <si>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</si>
  <si>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</si>
  <si>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</si>
  <si>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</si>
  <si>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</si>
  <si>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</si>
  <si>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</si>
  <si>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</si>
  <si>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</si>
  <si>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</si>
  <si>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</si>
  <si>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</si>
  <si>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</si>
  <si>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</si>
  <si>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</si>
  <si>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</si>
  <si>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</si>
  <si>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</si>
  <si>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</si>
  <si>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</si>
  <si>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</si>
  <si>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</si>
  <si>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</si>
  <si>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</si>
  <si>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</si>
  <si>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</si>
  <si>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</si>
  <si>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</si>
  <si>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</si>
  <si>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</si>
  <si>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</si>
  <si>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</si>
  <si>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</si>
  <si>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</si>
  <si>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</si>
  <si>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</si>
  <si>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</si>
  <si>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</si>
  <si>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</si>
  <si>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</si>
  <si>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</si>
  <si>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</si>
  <si>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</si>
  <si>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</si>
  <si>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</si>
  <si>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</si>
  <si>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</si>
  <si>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</si>
  <si>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</si>
  <si>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</si>
  <si>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</si>
  <si>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</si>
  <si>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</si>
  <si>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</si>
  <si>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</si>
  <si>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</si>
  <si>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</si>
  <si>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</si>
  <si>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</si>
  <si>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</si>
  <si>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</si>
  <si>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</si>
  <si>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</si>
  <si>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</si>
  <si>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</si>
  <si>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</si>
  <si>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</si>
  <si>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</si>
  <si>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</si>
  <si>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</si>
  <si>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</si>
  <si>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</si>
  <si>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</si>
  <si>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</si>
  <si>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</si>
  <si>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</si>
  <si>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</si>
  <si>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</si>
  <si>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</si>
  <si>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</si>
  <si>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</si>
  <si>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</si>
  <si>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</si>
  <si>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</si>
  <si>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</si>
  <si>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</si>
  <si>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</si>
  <si>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</si>
  <si>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</si>
  <si>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</si>
  <si>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</si>
  <si>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</si>
  <si>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</si>
  <si>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</si>
  <si>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</si>
  <si>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</si>
  <si>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</si>
  <si>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</si>
  <si>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</si>
  <si>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</si>
  <si>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</si>
  <si>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</si>
  <si>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</si>
  <si>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</si>
  <si>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</si>
  <si>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</si>
  <si>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</si>
  <si>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</si>
  <si>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</si>
  <si>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</si>
  <si>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</si>
  <si>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</si>
  <si>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</si>
  <si>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</si>
  <si>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</si>
  <si>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</si>
  <si>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</si>
  <si>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</si>
  <si>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</si>
  <si>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</si>
  <si>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</si>
  <si>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</si>
  <si>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</si>
  <si>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</si>
  <si>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</si>
  <si>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</si>
  <si>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</si>
  <si>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</si>
  <si>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</si>
  <si>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</si>
  <si>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</si>
  <si>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</si>
  <si>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</si>
  <si>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</si>
  <si>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</si>
  <si>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</si>
  <si>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</si>
  <si>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</si>
  <si>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</si>
  <si>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</si>
  <si>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</si>
  <si>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</si>
  <si>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</si>
  <si>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</si>
  <si>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</si>
  <si>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</si>
  <si>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</si>
  <si>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</si>
  <si>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</si>
  <si>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</si>
  <si>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</si>
  <si>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</si>
  <si>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</si>
  <si>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</si>
  <si>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</si>
  <si>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</si>
  <si>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</si>
  <si>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</si>
  <si>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</si>
  <si>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</si>
  <si>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</si>
  <si>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</si>
  <si>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</si>
  <si>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</si>
  <si>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</si>
  <si>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</si>
  <si>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</si>
  <si>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</si>
  <si>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</si>
  <si>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</si>
  <si>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</si>
  <si>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</si>
  <si>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</si>
  <si>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</si>
  <si>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</si>
  <si>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</si>
  <si>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</si>
  <si>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</si>
  <si>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</si>
  <si>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</si>
  <si>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</si>
  <si>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</si>
  <si>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</si>
  <si>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</si>
  <si>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</si>
  <si>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</si>
  <si>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</si>
  <si>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</si>
  <si>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</si>
  <si>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</si>
  <si>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</si>
  <si>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</si>
  <si>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</si>
  <si>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</si>
  <si>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</si>
  <si>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</si>
  <si>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</si>
  <si>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</si>
  <si>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</si>
  <si>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</si>
  <si>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</si>
  <si>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</si>
  <si>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</si>
  <si>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</si>
  <si>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</si>
  <si>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</si>
  <si>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</si>
  <si>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</si>
  <si>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</si>
  <si>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</si>
  <si>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</si>
  <si>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</si>
  <si>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</si>
  <si>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</si>
  <si>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</si>
  <si>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</si>
  <si>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</si>
  <si>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</si>
  <si>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</si>
  <si>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</si>
  <si>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</si>
  <si>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</si>
  <si>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</si>
  <si>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</si>
  <si>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</si>
  <si>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</si>
  <si>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</si>
  <si>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</si>
  <si>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</si>
  <si>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</si>
  <si>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</si>
  <si>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</si>
  <si>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</si>
  <si>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</si>
  <si>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</si>
  <si>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</si>
  <si>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</si>
  <si>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</si>
  <si>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</si>
  <si>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</si>
  <si>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</si>
  <si>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</si>
  <si>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</si>
  <si>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</si>
  <si>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</si>
  <si>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</si>
  <si>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</si>
  <si>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</si>
  <si>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</si>
  <si>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</si>
  <si>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</si>
  <si>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</si>
  <si>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</si>
  <si>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</si>
  <si>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</si>
  <si>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</si>
  <si>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</si>
  <si>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</si>
  <si>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</si>
  <si>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</si>
  <si>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</si>
  <si>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</si>
  <si>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</si>
  <si>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</si>
  <si>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</si>
  <si>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</si>
  <si>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</si>
  <si>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</si>
  <si>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</si>
  <si>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</si>
  <si>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</si>
  <si>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</si>
  <si>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</si>
  <si>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</si>
  <si>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</si>
  <si>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</si>
  <si>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</si>
  <si>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</si>
  <si>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</si>
  <si>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</si>
  <si>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</si>
  <si>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</si>
  <si>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</si>
  <si>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</si>
  <si>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</si>
  <si>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</si>
  <si>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</si>
  <si>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</si>
  <si>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</si>
  <si>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</si>
  <si>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</si>
  <si>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</si>
  <si>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</si>
  <si>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</si>
  <si>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</si>
  <si>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</si>
  <si>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</si>
  <si>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</si>
  <si>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</si>
  <si>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</si>
  <si>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</si>
  <si>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</si>
  <si>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</si>
  <si>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</si>
  <si>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</si>
  <si>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</si>
  <si>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</si>
  <si>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</si>
  <si>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</si>
  <si>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</si>
  <si>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</si>
  <si>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</si>
  <si>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</si>
  <si>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</si>
  <si>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</si>
  <si>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</si>
  <si>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</si>
  <si>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</si>
  <si>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</si>
  <si>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</si>
  <si>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</si>
  <si>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</si>
  <si>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</si>
  <si>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</si>
  <si>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</si>
  <si>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</si>
  <si>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</si>
  <si>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</si>
  <si>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</si>
  <si>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</si>
  <si>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</si>
  <si>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</si>
  <si>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</si>
  <si>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</si>
  <si>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</si>
  <si>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</si>
  <si>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</si>
  <si>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</si>
  <si>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</si>
  <si>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</si>
  <si>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</si>
  <si>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</si>
  <si>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</si>
  <si>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</si>
  <si>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</si>
  <si>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</si>
  <si>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</si>
  <si>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</si>
  <si>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</si>
  <si>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</si>
  <si>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</si>
  <si>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</si>
  <si>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</si>
  <si>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</si>
  <si>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</si>
  <si>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</si>
  <si>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</si>
  <si>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</si>
  <si>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</si>
  <si>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</si>
  <si>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</si>
  <si>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</si>
  <si>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</si>
  <si>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</si>
  <si>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</si>
  <si>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</si>
  <si>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</si>
  <si>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</si>
  <si>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</si>
  <si>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</si>
  <si>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</si>
  <si>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</si>
  <si>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</si>
  <si>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</si>
  <si>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</si>
  <si>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</si>
  <si>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</si>
  <si>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</si>
  <si>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</si>
  <si>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</si>
  <si>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</si>
  <si>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</si>
  <si>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</si>
  <si>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</si>
  <si>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</si>
  <si>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</si>
  <si>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</si>
  <si>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</si>
  <si>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</si>
  <si>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</si>
  <si>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</si>
  <si>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</si>
  <si>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</si>
  <si>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</si>
  <si>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</si>
  <si>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</si>
  <si>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</si>
  <si>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</si>
  <si>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</si>
  <si>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</si>
  <si>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</si>
  <si>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</si>
  <si>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</si>
  <si>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</si>
  <si>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</si>
  <si>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</si>
  <si>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</si>
  <si>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</si>
  <si>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</si>
  <si>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</si>
  <si>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</si>
  <si>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</si>
  <si>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</si>
  <si>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</si>
  <si>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</si>
  <si>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</si>
  <si>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</si>
  <si>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</si>
  <si>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</si>
  <si>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</si>
  <si>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</si>
  <si>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</si>
  <si>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</si>
  <si>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</si>
  <si>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</si>
  <si>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</si>
  <si>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</si>
  <si>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</si>
  <si>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</si>
  <si>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</si>
  <si>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</si>
  <si>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</si>
  <si>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</si>
  <si>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</si>
  <si>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</si>
  <si>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</si>
  <si>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</si>
  <si>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</si>
  <si>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</si>
  <si>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</si>
  <si>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</si>
  <si>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</si>
  <si>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</si>
  <si>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</si>
  <si>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</si>
  <si>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</si>
  <si>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</si>
  <si>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</si>
  <si>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</si>
  <si>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</si>
  <si>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</si>
  <si>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</si>
  <si>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</si>
  <si>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</si>
  <si>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</si>
  <si>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</si>
  <si>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</si>
  <si>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</si>
  <si>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</si>
  <si>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</si>
  <si>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</si>
  <si>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</si>
  <si>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</si>
  <si>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</si>
  <si>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</si>
  <si>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</si>
  <si>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</si>
  <si>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</si>
  <si>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</si>
  <si>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</si>
  <si>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</si>
  <si>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</si>
  <si>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</si>
  <si>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</si>
  <si>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</si>
  <si>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</si>
  <si>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</si>
  <si>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</si>
  <si>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</si>
  <si>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</si>
  <si>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</si>
  <si>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</si>
  <si>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</si>
  <si>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</si>
  <si>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</si>
  <si>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</si>
  <si>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</si>
  <si>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</si>
  <si>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</si>
  <si>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</si>
  <si>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</si>
  <si>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</si>
  <si>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</si>
  <si>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</si>
  <si>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</si>
  <si>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</si>
  <si>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</si>
  <si>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</si>
  <si>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</si>
  <si>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</si>
  <si>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</si>
  <si>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</si>
  <si>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</si>
  <si>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</si>
  <si>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</si>
  <si>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</si>
  <si>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</si>
  <si>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</si>
  <si>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</si>
  <si>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</si>
  <si>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</si>
  <si>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</si>
  <si>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</si>
  <si>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</si>
  <si>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</si>
  <si>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</si>
  <si>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</si>
  <si>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</si>
  <si>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</si>
  <si>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</si>
  <si>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</si>
  <si>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</si>
  <si>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</si>
  <si>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</si>
  <si>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</si>
  <si>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</si>
  <si>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</si>
  <si>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</si>
  <si>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</si>
  <si>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</si>
  <si>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</si>
  <si>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</si>
  <si>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</si>
  <si>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</si>
  <si>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</si>
  <si>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</si>
  <si>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</si>
  <si>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</si>
  <si>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</si>
  <si>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</si>
  <si>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</si>
  <si>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</si>
  <si>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</si>
  <si>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</si>
  <si>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</si>
  <si>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</si>
  <si>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</si>
  <si>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</si>
  <si>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</si>
  <si>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</si>
  <si>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</si>
  <si>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</si>
  <si>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</si>
  <si>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</si>
  <si>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</si>
  <si>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</si>
  <si>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</si>
  <si>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</si>
  <si>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</si>
  <si>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</si>
  <si>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</si>
  <si>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</si>
  <si>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</si>
  <si>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</si>
  <si>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</si>
  <si>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</si>
  <si>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</si>
  <si>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</si>
  <si>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</si>
  <si>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</si>
  <si>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</si>
  <si>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</si>
  <si>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</si>
  <si>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</si>
  <si>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</si>
  <si>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</si>
  <si>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</si>
  <si>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</si>
  <si>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</si>
  <si>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</si>
  <si>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</si>
  <si>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</si>
  <si>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</si>
  <si>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</si>
  <si>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</si>
  <si>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</si>
  <si>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</si>
  <si>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</si>
  <si>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</si>
  <si>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</si>
  <si>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</si>
  <si>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</si>
  <si>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</si>
  <si>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</si>
  <si>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</si>
  <si>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</si>
  <si>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</si>
  <si>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</si>
  <si>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</si>
  <si>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</si>
  <si>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</si>
  <si>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</si>
  <si>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</si>
  <si>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</si>
  <si>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</si>
  <si>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</si>
  <si>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</si>
  <si>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</si>
  <si>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</si>
  <si>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</si>
  <si>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</si>
  <si>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</si>
  <si>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</si>
  <si>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</si>
  <si>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</si>
  <si>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</si>
  <si>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</si>
  <si>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</si>
  <si>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</si>
  <si>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</si>
  <si>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</si>
  <si>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</si>
  <si>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</si>
  <si>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</si>
  <si>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</si>
  <si>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</si>
  <si>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</si>
  <si>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</si>
  <si>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</si>
  <si>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</si>
  <si>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</si>
  <si>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</si>
  <si>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</si>
  <si>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</si>
  <si>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</si>
  <si>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</si>
  <si>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</si>
  <si>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</si>
  <si>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</si>
  <si>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</si>
  <si>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</si>
  <si>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</si>
  <si>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</si>
  <si>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</si>
  <si>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</si>
  <si>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</si>
  <si>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</si>
  <si>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</si>
  <si>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</si>
  <si>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</si>
  <si>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</si>
  <si>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</si>
  <si>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</si>
  <si>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</si>
  <si>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</si>
  <si>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</si>
  <si>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</si>
  <si>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</si>
  <si>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</si>
  <si>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</si>
  <si>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</si>
  <si>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</si>
  <si>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</si>
  <si>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</si>
  <si>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</si>
  <si>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</si>
  <si>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</si>
  <si>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</si>
  <si>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</si>
  <si>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</si>
  <si>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</si>
  <si>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</si>
  <si>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</si>
  <si>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</si>
  <si>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</si>
  <si>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</si>
  <si>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</si>
  <si>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</si>
  <si>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</si>
  <si>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</si>
  <si>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</si>
  <si>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</si>
  <si>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</si>
  <si>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</si>
  <si>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</si>
  <si>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</si>
  <si>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</si>
  <si>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</si>
  <si>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</si>
  <si>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</si>
  <si>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</si>
  <si>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</si>
  <si>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</si>
  <si>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</si>
  <si>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</si>
  <si>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</si>
  <si>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</si>
  <si>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</si>
  <si>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</si>
  <si>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</si>
  <si>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</si>
  <si>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</si>
  <si>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</si>
  <si>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</si>
  <si>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</si>
  <si>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</si>
  <si>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</si>
  <si>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</si>
  <si>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</si>
  <si>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</si>
  <si>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</si>
  <si>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</si>
  <si>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</si>
  <si>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</si>
  <si>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</si>
  <si>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</si>
  <si>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</si>
  <si>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</si>
  <si>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</si>
  <si>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</si>
  <si>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</si>
  <si>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</si>
  <si>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</si>
  <si>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</si>
  <si>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</si>
  <si>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</si>
  <si>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</si>
  <si>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</si>
  <si>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</si>
  <si>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</si>
  <si>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</si>
  <si>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</si>
  <si>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</si>
  <si>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</si>
  <si>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</si>
  <si>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</si>
  <si>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</si>
  <si>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</si>
  <si>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</si>
  <si>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</si>
  <si>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</si>
  <si>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</si>
  <si>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</si>
  <si>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</si>
  <si>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</si>
  <si>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</si>
  <si>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</si>
  <si>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</si>
  <si>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</si>
  <si>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</si>
  <si>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</si>
  <si>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</si>
  <si>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</si>
  <si>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</si>
  <si>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</si>
  <si>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</si>
  <si>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</si>
  <si>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</si>
  <si>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</si>
  <si>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</si>
  <si>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</si>
  <si>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</si>
  <si>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</si>
  <si>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</si>
  <si>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</si>
  <si>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</si>
  <si>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</si>
  <si>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</si>
  <si>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</si>
  <si>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</si>
  <si>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</si>
  <si>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</si>
  <si>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</si>
  <si>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</si>
  <si>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</si>
  <si>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</si>
  <si>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</si>
  <si>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</si>
  <si>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</si>
  <si>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</si>
  <si>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</si>
  <si>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</si>
  <si>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</si>
  <si>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</si>
  <si>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</si>
  <si>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</si>
  <si>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</si>
  <si>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</si>
  <si>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</si>
  <si>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</si>
  <si>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</si>
  <si>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</si>
  <si>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</si>
  <si>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</si>
  <si>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</si>
  <si>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</si>
  <si>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</si>
  <si>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</si>
  <si>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</si>
  <si>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</si>
  <si>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</si>
  <si>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</si>
  <si>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</si>
  <si>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</si>
  <si>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</si>
  <si>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</si>
  <si>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</si>
  <si>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</si>
  <si>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</si>
  <si>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</si>
  <si>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</si>
  <si>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</si>
  <si>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</si>
  <si>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</si>
  <si>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</si>
  <si>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</si>
  <si>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</si>
  <si>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</si>
  <si>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</si>
  <si>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</si>
  <si>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</si>
  <si>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</si>
  <si>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</si>
  <si>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</si>
  <si>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</si>
  <si>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</si>
  <si>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</si>
  <si>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</si>
  <si>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</si>
  <si>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</si>
  <si>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</si>
  <si>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</si>
  <si>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</si>
  <si>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</si>
  <si>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</si>
  <si>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</si>
  <si>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</si>
  <si>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</si>
  <si>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</si>
  <si>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</si>
  <si>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</si>
  <si>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</si>
  <si>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</si>
  <si>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</si>
  <si>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</si>
  <si>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</si>
  <si>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</si>
  <si>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</si>
  <si>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</si>
  <si>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</si>
  <si>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</si>
  <si>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</si>
  <si>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</si>
  <si>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</si>
  <si>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</si>
  <si>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</si>
  <si>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</si>
  <si>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</si>
  <si>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</si>
  <si>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</si>
  <si>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</si>
  <si>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</si>
  <si>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</si>
  <si>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</si>
  <si>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</si>
  <si>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</si>
  <si>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</si>
  <si>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</si>
  <si>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</si>
  <si>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</si>
  <si>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</si>
  <si>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</si>
  <si>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</si>
  <si>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</si>
  <si>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</si>
  <si>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</si>
  <si>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</si>
  <si>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</si>
  <si>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</si>
  <si>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</si>
  <si>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</si>
  <si>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</si>
  <si>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</si>
  <si>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</si>
  <si>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</si>
  <si>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003</t>
  </si>
  <si>
    <t>Swedish Health Services DBA Swedish Medical Center Cherry Hill</t>
  </si>
  <si>
    <t xml:space="preserve">500 17th Ave </t>
  </si>
  <si>
    <t>Seattle, WA 98122</t>
  </si>
  <si>
    <t xml:space="preserve">King </t>
  </si>
  <si>
    <t>June Altaras</t>
  </si>
  <si>
    <t>Jeff Treasure</t>
  </si>
  <si>
    <t>Michael Hart M.D.</t>
  </si>
  <si>
    <t>206-320-2000</t>
  </si>
  <si>
    <t>206-233-7468</t>
  </si>
  <si>
    <t>Increase driven by higher purchased services expense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</si>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</sst>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0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21914.659409038333</v>
          </cell>
          <cell r="D59">
            <v>0</v>
          </cell>
          <cell r="E59">
            <v>31743.222387723141</v>
          </cell>
          <cell r="F59">
            <v>0</v>
          </cell>
          <cell r="G59">
            <v>4346.1576556952687</v>
          </cell>
          <cell r="H59">
            <v>0.96054754325464831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246247.17</v>
          </cell>
          <cell r="AZ59">
            <v>0</v>
          </cell>
          <cell r="BA59"/>
          <cell r="BE59">
            <v>745880.32741499983</v>
          </cell>
        </row>
        <row r="71">
          <cell r="C71">
            <v>28481435.86999999</v>
          </cell>
          <cell r="D71">
            <v>0</v>
          </cell>
          <cell r="E71">
            <v>35681363.389999993</v>
          </cell>
          <cell r="F71">
            <v>0</v>
          </cell>
          <cell r="G71">
            <v>4898643.1899999985</v>
          </cell>
          <cell r="H71">
            <v>10736.160000000002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21216151.77</v>
          </cell>
          <cell r="Q71">
            <v>7521447.1799999988</v>
          </cell>
          <cell r="R71">
            <v>4232466.43</v>
          </cell>
          <cell r="S71">
            <v>30867591.890000008</v>
          </cell>
          <cell r="T71">
            <v>1296159.7600000002</v>
          </cell>
          <cell r="U71">
            <v>9712286.9700000007</v>
          </cell>
          <cell r="V71">
            <v>47502987.860000022</v>
          </cell>
          <cell r="W71">
            <v>4896689.1700000009</v>
          </cell>
          <cell r="X71">
            <v>2206218.8799999994</v>
          </cell>
          <cell r="Y71">
            <v>17533639.760000002</v>
          </cell>
          <cell r="Z71">
            <v>17322725.169999994</v>
          </cell>
          <cell r="AA71">
            <v>1091115.5399999998</v>
          </cell>
          <cell r="AB71">
            <v>15821620.669999998</v>
          </cell>
          <cell r="AC71">
            <v>6730489.919999999</v>
          </cell>
          <cell r="AD71">
            <v>427389.39</v>
          </cell>
          <cell r="AE71">
            <v>5048972.4899999993</v>
          </cell>
          <cell r="AF71">
            <v>0</v>
          </cell>
          <cell r="AG71">
            <v>7511841.5899999999</v>
          </cell>
          <cell r="AH71">
            <v>0</v>
          </cell>
          <cell r="AI71">
            <v>0</v>
          </cell>
          <cell r="AJ71">
            <v>3235039.9699999997</v>
          </cell>
          <cell r="AK71">
            <v>1590181.9699999997</v>
          </cell>
          <cell r="AL71">
            <v>542435.80999999994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6228</v>
          </cell>
          <cell r="AT71">
            <v>0</v>
          </cell>
          <cell r="AU71">
            <v>0</v>
          </cell>
          <cell r="AV71">
            <v>392283.73000000004</v>
          </cell>
          <cell r="AW71">
            <v>0</v>
          </cell>
          <cell r="AX71">
            <v>0</v>
          </cell>
          <cell r="AY71">
            <v>3524044.37</v>
          </cell>
          <cell r="AZ71">
            <v>1095181.1799999997</v>
          </cell>
          <cell r="BA71">
            <v>94455.12</v>
          </cell>
          <cell r="BB71">
            <v>3714222.2500000005</v>
          </cell>
          <cell r="BC71">
            <v>802167.12999999977</v>
          </cell>
          <cell r="BD71">
            <v>707898.64</v>
          </cell>
          <cell r="BE71">
            <v>14508361.890000001</v>
          </cell>
          <cell r="BF71">
            <v>4118167.6400000006</v>
          </cell>
          <cell r="BG71">
            <v>0</v>
          </cell>
          <cell r="BH71">
            <v>311942.2</v>
          </cell>
          <cell r="BI71">
            <v>0</v>
          </cell>
          <cell r="BJ71">
            <v>653.67999999999995</v>
          </cell>
          <cell r="BK71">
            <v>0</v>
          </cell>
          <cell r="BL71">
            <v>60487</v>
          </cell>
          <cell r="BM71">
            <v>0</v>
          </cell>
          <cell r="BN71">
            <v>4555132.26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280295.35000000003</v>
          </cell>
          <cell r="BT71">
            <v>0</v>
          </cell>
          <cell r="BU71">
            <v>0</v>
          </cell>
          <cell r="BV71">
            <v>21845.65</v>
          </cell>
          <cell r="BW71">
            <v>10143284.09</v>
          </cell>
          <cell r="BX71">
            <v>0</v>
          </cell>
          <cell r="BY71">
            <v>859369.47999999975</v>
          </cell>
          <cell r="BZ71">
            <v>0</v>
          </cell>
          <cell r="CA71">
            <v>7332569.71</v>
          </cell>
          <cell r="CB71">
            <v>0</v>
          </cell>
          <cell r="CC71">
            <v>134814537.29879519</v>
          </cell>
          <cell r="CD71">
            <v>18571802.23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77" transitionEvaluation="1" transitionEntry="1" codeName="Sheet1">
    <pageSetUpPr autoPageBreaks="0" fitToPage="1"/>
  </sheetPr>
  <dimension ref="A1:CF817"/>
  <sheetViews>
    <sheetView showGridLines="0" tabSelected="1" topLeftCell="A477" zoomScale="75" zoomScaleNormal="75" workbookViewId="0">
      <selection activeCell="F260" sqref="F2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5"/>
      <c r="C15" s="236"/>
    </row>
    <row r="16" spans="1:6" ht="12.75" customHeight="1" x14ac:dyDescent="0.35">
      <c r="A16" s="296" t="s">
        <v>1266</v>
      </c>
      <c r="C16" s="236"/>
      <c r="F16" s="289"/>
    </row>
    <row r="17" spans="1:6" ht="12.75" customHeight="1" x14ac:dyDescent="0.35">
      <c r="A17" s="296" t="s">
        <v>1264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18850389.449999996</v>
      </c>
      <c r="C48" s="246">
        <f>ROUND(((B48/CE61)*C61),0)</f>
        <v>3398114</v>
      </c>
      <c r="D48" s="246">
        <f>ROUND(((B48/CE61)*D61),0)</f>
        <v>0</v>
      </c>
      <c r="E48" s="195">
        <f>ROUND(((B48/CE61)*E61),0)</f>
        <v>3588978</v>
      </c>
      <c r="F48" s="195">
        <f>ROUND(((B48/CE61)*F61),0)</f>
        <v>0</v>
      </c>
      <c r="G48" s="195">
        <f>ROUND(((B48/CE61)*G61),0)</f>
        <v>481466</v>
      </c>
      <c r="H48" s="195">
        <f>ROUND(((B48/CE61)*H61),0)</f>
        <v>91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1510666</v>
      </c>
      <c r="Q48" s="195">
        <f>ROUND(((B48/CE61)*Q61),0)</f>
        <v>589328</v>
      </c>
      <c r="R48" s="195">
        <f>ROUND(((B48/CE61)*R61),0)</f>
        <v>168544</v>
      </c>
      <c r="S48" s="195">
        <f>ROUND(((B48/CE61)*S61),0)</f>
        <v>140</v>
      </c>
      <c r="T48" s="195">
        <f>ROUND(((B48/CE61)*T61),0)</f>
        <v>53402</v>
      </c>
      <c r="U48" s="195">
        <f>ROUND(((B48/CE61)*U61),0)</f>
        <v>31964</v>
      </c>
      <c r="V48" s="195">
        <f>ROUND(((B48/CE61)*V61),0)</f>
        <v>1456934</v>
      </c>
      <c r="W48" s="195">
        <f>ROUND(((B48/CE61)*W61),0)</f>
        <v>315850</v>
      </c>
      <c r="X48" s="195">
        <f>ROUND(((B48/CE61)*X61),0)</f>
        <v>153948</v>
      </c>
      <c r="Y48" s="195">
        <f>ROUND(((B48/CE61)*Y61),0)</f>
        <v>794341</v>
      </c>
      <c r="Z48" s="195">
        <f>ROUND(((B48/CE61)*Z61),0)</f>
        <v>290146</v>
      </c>
      <c r="AA48" s="195">
        <f>ROUND(((B48/CE61)*AA61),0)</f>
        <v>50666</v>
      </c>
      <c r="AB48" s="195">
        <f>ROUND(((B48/CE61)*AB61),0)</f>
        <v>696153</v>
      </c>
      <c r="AC48" s="195">
        <f>ROUND(((B48/CE61)*AC61),0)</f>
        <v>496172</v>
      </c>
      <c r="AD48" s="195">
        <f>ROUND(((B48/CE61)*AD61),0)</f>
        <v>73693</v>
      </c>
      <c r="AE48" s="195">
        <f>ROUND(((B48/CE61)*AE61),0)</f>
        <v>508404</v>
      </c>
      <c r="AF48" s="195">
        <f>ROUND(((B48/CE61)*AF61),0)</f>
        <v>0</v>
      </c>
      <c r="AG48" s="195">
        <f>ROUND(((B48/CE61)*AG61),0)</f>
        <v>683608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89941</v>
      </c>
      <c r="AK48" s="195">
        <f>ROUND(((B48/CE61)*AK61),0)</f>
        <v>201788</v>
      </c>
      <c r="AL48" s="195">
        <f>ROUND(((B48/CE61)*AL61),0)</f>
        <v>62146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104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19378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367682</v>
      </c>
      <c r="AZ48" s="195">
        <f>ROUND(((B48/CE61)*AZ61),0)</f>
        <v>80419</v>
      </c>
      <c r="BA48" s="195">
        <f>ROUND(((B48/CE61)*BA61),0)</f>
        <v>23169</v>
      </c>
      <c r="BB48" s="195">
        <f>ROUND(((B48/CE61)*BB61),0)</f>
        <v>245611</v>
      </c>
      <c r="BC48" s="195">
        <f>ROUND(((B48/CE61)*BC61),0)</f>
        <v>89672</v>
      </c>
      <c r="BD48" s="195">
        <f>ROUND(((B48/CE61)*BD61),0)</f>
        <v>-6297</v>
      </c>
      <c r="BE48" s="195">
        <f>ROUND(((B48/CE61)*BE61),0)</f>
        <v>281731</v>
      </c>
      <c r="BF48" s="195">
        <f>ROUND(((B48/CE61)*BF61),0)</f>
        <v>386903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292672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2008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266568</v>
      </c>
      <c r="BX48" s="195">
        <f>ROUND(((B48/CE61)*BX61),0)</f>
        <v>0</v>
      </c>
      <c r="BY48" s="195">
        <f>ROUND(((B48/CE61)*BY61),0)</f>
        <v>102792</v>
      </c>
      <c r="BZ48" s="195">
        <f>ROUND(((B48/CE61)*BZ61),0)</f>
        <v>0</v>
      </c>
      <c r="CA48" s="195">
        <f>ROUND(((B48/CE61)*CA61),0)</f>
        <v>666433</v>
      </c>
      <c r="CB48" s="195">
        <f>ROUND(((B48/CE61)*CB61),0)</f>
        <v>0</v>
      </c>
      <c r="CC48" s="195">
        <f>ROUND(((B48/CE61)*CC61),0)</f>
        <v>335059</v>
      </c>
      <c r="CD48" s="195"/>
      <c r="CE48" s="195">
        <f>SUM(C48:CD48)</f>
        <v>18850387</v>
      </c>
    </row>
    <row r="49" spans="1:84" ht="12.65" customHeight="1" x14ac:dyDescent="0.35">
      <c r="A49" s="175" t="s">
        <v>206</v>
      </c>
      <c r="B49" s="195">
        <f>B47+B48</f>
        <v>18850389.449999996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16842597.200000003</v>
      </c>
      <c r="C52" s="195">
        <f>ROUND((B52/(CE76+CF76)*C76),0)</f>
        <v>938552</v>
      </c>
      <c r="D52" s="195">
        <f>ROUND((B52/(CE76+CF76)*D76),0)</f>
        <v>0</v>
      </c>
      <c r="E52" s="195">
        <f>ROUND((B52/(CE76+CF76)*E76),0)</f>
        <v>1370310</v>
      </c>
      <c r="F52" s="195">
        <f>ROUND((B52/(CE76+CF76)*F76),0)</f>
        <v>0</v>
      </c>
      <c r="G52" s="195">
        <f>ROUND((B52/(CE76+CF76)*G76),0)</f>
        <v>329195</v>
      </c>
      <c r="H52" s="195">
        <f>ROUND((B52/(CE76+CF76)*H76),0)</f>
        <v>982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963893</v>
      </c>
      <c r="Q52" s="195">
        <f>ROUND((B52/(CE76+CF76)*Q76),0)</f>
        <v>287039</v>
      </c>
      <c r="R52" s="195">
        <f>ROUND((B52/(CE76+CF76)*R76),0)</f>
        <v>15019</v>
      </c>
      <c r="S52" s="195">
        <f>ROUND((B52/(CE76+CF76)*S76),0)</f>
        <v>0</v>
      </c>
      <c r="T52" s="195">
        <f>ROUND((B52/(CE76+CF76)*T76),0)</f>
        <v>81731</v>
      </c>
      <c r="U52" s="195">
        <f>ROUND((B52/(CE76+CF76)*U76),0)</f>
        <v>44212</v>
      </c>
      <c r="V52" s="195">
        <f>ROUND((B52/(CE76+CF76)*V76),0)</f>
        <v>704078</v>
      </c>
      <c r="W52" s="195">
        <f>ROUND((B52/(CE76+CF76)*W76),0)</f>
        <v>126942</v>
      </c>
      <c r="X52" s="195">
        <f>ROUND((B52/(CE76+CF76)*X76),0)</f>
        <v>38177</v>
      </c>
      <c r="Y52" s="195">
        <f>ROUND((B52/(CE76+CF76)*Y76),0)</f>
        <v>706973</v>
      </c>
      <c r="Z52" s="195">
        <f>ROUND((B52/(CE76+CF76)*Z76),0)</f>
        <v>0</v>
      </c>
      <c r="AA52" s="195">
        <f>ROUND((B52/(CE76+CF76)*AA76),0)</f>
        <v>42528</v>
      </c>
      <c r="AB52" s="195">
        <f>ROUND((B52/(CE76+CF76)*AB76),0)</f>
        <v>148346</v>
      </c>
      <c r="AC52" s="195">
        <f>ROUND((B52/(CE76+CF76)*AC76),0)</f>
        <v>285294</v>
      </c>
      <c r="AD52" s="195">
        <f>ROUND((B52/(CE76+CF76)*AD76),0)</f>
        <v>19758</v>
      </c>
      <c r="AE52" s="195">
        <f>ROUND((B52/(CE76+CF76)*AE76),0)</f>
        <v>152657</v>
      </c>
      <c r="AF52" s="195">
        <f>ROUND((B52/(CE76+CF76)*AF76),0)</f>
        <v>0</v>
      </c>
      <c r="AG52" s="195">
        <f>ROUND((B52/(CE76+CF76)*AG76),0)</f>
        <v>248639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61151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54039</v>
      </c>
      <c r="AZ52" s="195">
        <f>ROUND((B52/(CE76+CF76)*AZ76),0)</f>
        <v>398226</v>
      </c>
      <c r="BA52" s="195">
        <f>ROUND((B52/(CE76+CF76)*BA76),0)</f>
        <v>0</v>
      </c>
      <c r="BB52" s="195">
        <f>ROUND((B52/(CE76+CF76)*BB76),0)</f>
        <v>6577</v>
      </c>
      <c r="BC52" s="195">
        <f>ROUND((B52/(CE76+CF76)*BC76),0)</f>
        <v>0</v>
      </c>
      <c r="BD52" s="195">
        <f>ROUND((B52/(CE76+CF76)*BD76),0)</f>
        <v>439182</v>
      </c>
      <c r="BE52" s="195">
        <f>ROUND((B52/(CE76+CF76)*BE76),0)</f>
        <v>6682001</v>
      </c>
      <c r="BF52" s="195">
        <f>ROUND((B52/(CE76+CF76)*BF76),0)</f>
        <v>107575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50308</v>
      </c>
      <c r="BM52" s="195">
        <f>ROUND((B52/(CE76+CF76)*BM76),0)</f>
        <v>0</v>
      </c>
      <c r="BN52" s="195">
        <f>ROUND((B52/(CE76+CF76)*BN76),0)</f>
        <v>341244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45527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157618</v>
      </c>
      <c r="BX52" s="195">
        <f>ROUND((B52/(CE76+CF76)*BX76),0)</f>
        <v>0</v>
      </c>
      <c r="BY52" s="195">
        <f>ROUND((B52/(CE76+CF76)*BY76),0)</f>
        <v>3675</v>
      </c>
      <c r="BZ52" s="195">
        <f>ROUND((B52/(CE76+CF76)*BZ76),0)</f>
        <v>0</v>
      </c>
      <c r="CA52" s="195">
        <f>ROUND((B52/(CE76+CF76)*CA76),0)</f>
        <v>127076</v>
      </c>
      <c r="CB52" s="195">
        <f>ROUND((B52/(CE76+CF76)*CB76),0)</f>
        <v>0</v>
      </c>
      <c r="CC52" s="195">
        <f>ROUND((B52/(CE76+CF76)*CC76),0)</f>
        <v>1864073</v>
      </c>
      <c r="CD52" s="195"/>
      <c r="CE52" s="195">
        <f>SUM(C52:CD52)</f>
        <v>16842597</v>
      </c>
    </row>
    <row r="53" spans="1:84" ht="12.65" customHeight="1" x14ac:dyDescent="0.35">
      <c r="A53" s="175" t="s">
        <v>206</v>
      </c>
      <c r="B53" s="195">
        <f>B51+B52</f>
        <v>16842597.200000003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>
        <v>20791.315603892675</v>
      </c>
      <c r="D59" s="184">
        <v>0</v>
      </c>
      <c r="E59" s="184">
        <v>30634.37071305509</v>
      </c>
      <c r="F59" s="184">
        <v>0</v>
      </c>
      <c r="G59" s="184">
        <v>4123.3136830522353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322130</v>
      </c>
      <c r="AZ59" s="185"/>
      <c r="BA59" s="249"/>
      <c r="BB59" s="249"/>
      <c r="BC59" s="249"/>
      <c r="BD59" s="249"/>
      <c r="BE59" s="185">
        <v>745880.32741499983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>
        <v>200.14000000000007</v>
      </c>
      <c r="D60" s="187">
        <v>0</v>
      </c>
      <c r="E60" s="187">
        <v>280.54000000000002</v>
      </c>
      <c r="F60" s="223">
        <v>0</v>
      </c>
      <c r="G60" s="187">
        <v>34.949999999999996</v>
      </c>
      <c r="H60" s="187">
        <v>0.01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104.19</v>
      </c>
      <c r="Q60" s="221">
        <v>36.469999999999992</v>
      </c>
      <c r="R60" s="221">
        <v>13.79</v>
      </c>
      <c r="S60" s="221">
        <v>0</v>
      </c>
      <c r="T60" s="221">
        <v>2.6399999999999997</v>
      </c>
      <c r="U60" s="221">
        <v>2.3299999999999996</v>
      </c>
      <c r="V60" s="221">
        <v>94.1</v>
      </c>
      <c r="W60" s="221">
        <v>19.34</v>
      </c>
      <c r="X60" s="221">
        <v>9.5900000000000016</v>
      </c>
      <c r="Y60" s="221">
        <v>46.970000000000006</v>
      </c>
      <c r="Z60" s="221">
        <v>17.53</v>
      </c>
      <c r="AA60" s="221">
        <v>2.2999999999999998</v>
      </c>
      <c r="AB60" s="221">
        <v>43.129999999999988</v>
      </c>
      <c r="AC60" s="221">
        <v>38.119999999999997</v>
      </c>
      <c r="AD60" s="221">
        <v>4.3899999999999997</v>
      </c>
      <c r="AE60" s="221">
        <v>40.159999999999997</v>
      </c>
      <c r="AF60" s="221">
        <v>0</v>
      </c>
      <c r="AG60" s="221">
        <v>49.22999999999999</v>
      </c>
      <c r="AH60" s="221">
        <v>0</v>
      </c>
      <c r="AI60" s="221">
        <v>0</v>
      </c>
      <c r="AJ60" s="221">
        <v>6.0600000000000005</v>
      </c>
      <c r="AK60" s="221">
        <v>16.079999999999998</v>
      </c>
      <c r="AL60" s="221">
        <v>4.87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0.01</v>
      </c>
      <c r="AT60" s="221">
        <v>0</v>
      </c>
      <c r="AU60" s="221">
        <v>0</v>
      </c>
      <c r="AV60" s="221">
        <v>1.2</v>
      </c>
      <c r="AW60" s="221">
        <v>0</v>
      </c>
      <c r="AX60" s="221">
        <v>0</v>
      </c>
      <c r="AY60" s="221">
        <v>47.07</v>
      </c>
      <c r="AZ60" s="221">
        <v>11.49</v>
      </c>
      <c r="BA60" s="221">
        <v>3.82</v>
      </c>
      <c r="BB60" s="221">
        <v>16.869999999999997</v>
      </c>
      <c r="BC60" s="221">
        <v>12.260000000000002</v>
      </c>
      <c r="BD60" s="221">
        <v>0.16999999999999998</v>
      </c>
      <c r="BE60" s="221">
        <v>30.430000000000003</v>
      </c>
      <c r="BF60" s="221">
        <v>51.16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19.78</v>
      </c>
      <c r="BO60" s="221">
        <v>0</v>
      </c>
      <c r="BP60" s="221">
        <v>0</v>
      </c>
      <c r="BQ60" s="221">
        <v>0</v>
      </c>
      <c r="BR60" s="221">
        <v>0</v>
      </c>
      <c r="BS60" s="221">
        <v>0.24</v>
      </c>
      <c r="BT60" s="221">
        <v>0</v>
      </c>
      <c r="BU60" s="221">
        <v>0</v>
      </c>
      <c r="BV60" s="221">
        <v>0</v>
      </c>
      <c r="BW60" s="221">
        <v>21.639999999999997</v>
      </c>
      <c r="BX60" s="221">
        <v>0</v>
      </c>
      <c r="BY60" s="221">
        <v>4.9399999999999995</v>
      </c>
      <c r="BZ60" s="221">
        <v>0</v>
      </c>
      <c r="CA60" s="221">
        <v>62.99</v>
      </c>
      <c r="CB60" s="221">
        <v>0</v>
      </c>
      <c r="CC60" s="221">
        <v>31.73</v>
      </c>
      <c r="CD60" s="250" t="s">
        <v>221</v>
      </c>
      <c r="CE60" s="252">
        <f t="shared" ref="CE60:CE70" si="0">SUM(C60:CD60)</f>
        <v>1382.73</v>
      </c>
    </row>
    <row r="61" spans="1:84" ht="12.65" customHeight="1" x14ac:dyDescent="0.35">
      <c r="A61" s="171" t="s">
        <v>235</v>
      </c>
      <c r="B61" s="175"/>
      <c r="C61" s="184">
        <v>26684401.240000006</v>
      </c>
      <c r="D61" s="184">
        <v>0</v>
      </c>
      <c r="E61" s="184">
        <v>28183198.639999997</v>
      </c>
      <c r="F61" s="185">
        <v>0</v>
      </c>
      <c r="G61" s="184">
        <v>3780813.4299999997</v>
      </c>
      <c r="H61" s="184">
        <v>717.96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11862817.75</v>
      </c>
      <c r="Q61" s="185">
        <v>4627824.5</v>
      </c>
      <c r="R61" s="185">
        <v>1323523.1399999999</v>
      </c>
      <c r="S61" s="185">
        <v>1099.42</v>
      </c>
      <c r="T61" s="185">
        <v>419348.77999999997</v>
      </c>
      <c r="U61" s="185">
        <v>251004.96000000002</v>
      </c>
      <c r="V61" s="185">
        <v>11440876.199999999</v>
      </c>
      <c r="W61" s="185">
        <v>2480280.2499999995</v>
      </c>
      <c r="X61" s="185">
        <v>1208909.1099999999</v>
      </c>
      <c r="Y61" s="185">
        <v>6237727.46</v>
      </c>
      <c r="Z61" s="185">
        <v>2278429.88</v>
      </c>
      <c r="AA61" s="185">
        <v>397864.83</v>
      </c>
      <c r="AB61" s="185">
        <v>5466684.4899999993</v>
      </c>
      <c r="AC61" s="185">
        <v>3896295.8299999996</v>
      </c>
      <c r="AD61" s="185">
        <v>578685.89</v>
      </c>
      <c r="AE61" s="185">
        <v>3992349.3499999996</v>
      </c>
      <c r="AF61" s="185">
        <v>0</v>
      </c>
      <c r="AG61" s="185">
        <v>5368175.01</v>
      </c>
      <c r="AH61" s="185">
        <v>0</v>
      </c>
      <c r="AI61" s="185">
        <v>0</v>
      </c>
      <c r="AJ61" s="185">
        <v>706283.56999999983</v>
      </c>
      <c r="AK61" s="185">
        <v>1584580.6000000003</v>
      </c>
      <c r="AL61" s="185">
        <v>488013.33999999997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818.43999999999994</v>
      </c>
      <c r="AT61" s="185">
        <v>0</v>
      </c>
      <c r="AU61" s="185">
        <v>0</v>
      </c>
      <c r="AV61" s="185">
        <v>152173.27000000002</v>
      </c>
      <c r="AW61" s="185">
        <v>0</v>
      </c>
      <c r="AX61" s="185">
        <v>0</v>
      </c>
      <c r="AY61" s="185">
        <v>2887303.26</v>
      </c>
      <c r="AZ61" s="185">
        <v>631508.86</v>
      </c>
      <c r="BA61" s="185">
        <v>181941.66999999998</v>
      </c>
      <c r="BB61" s="185">
        <v>1928713.22</v>
      </c>
      <c r="BC61" s="185">
        <v>704165.33</v>
      </c>
      <c r="BD61" s="185">
        <v>-49446.610000000008</v>
      </c>
      <c r="BE61" s="185">
        <v>2212349.0500000003</v>
      </c>
      <c r="BF61" s="185">
        <v>3038234.7800000003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2298270.0599999996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15769.749999999998</v>
      </c>
      <c r="BT61" s="185">
        <v>0</v>
      </c>
      <c r="BU61" s="185">
        <v>0</v>
      </c>
      <c r="BV61" s="185">
        <v>0</v>
      </c>
      <c r="BW61" s="185">
        <v>2093278.3599999999</v>
      </c>
      <c r="BX61" s="185">
        <v>0</v>
      </c>
      <c r="BY61" s="185">
        <v>807197.62000000011</v>
      </c>
      <c r="BZ61" s="185">
        <v>0</v>
      </c>
      <c r="CA61" s="185">
        <v>5233303.41</v>
      </c>
      <c r="CB61" s="185">
        <v>0</v>
      </c>
      <c r="CC61" s="185">
        <v>2631121.2400000002</v>
      </c>
      <c r="CD61" s="250" t="s">
        <v>221</v>
      </c>
      <c r="CE61" s="195">
        <f t="shared" si="0"/>
        <v>148026607.34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3398114</v>
      </c>
      <c r="D62" s="195">
        <f t="shared" si="1"/>
        <v>0</v>
      </c>
      <c r="E62" s="195">
        <f t="shared" si="1"/>
        <v>3588978</v>
      </c>
      <c r="F62" s="195">
        <f t="shared" si="1"/>
        <v>0</v>
      </c>
      <c r="G62" s="195">
        <f t="shared" si="1"/>
        <v>481466</v>
      </c>
      <c r="H62" s="195">
        <f t="shared" si="1"/>
        <v>91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1510666</v>
      </c>
      <c r="Q62" s="195">
        <f t="shared" si="1"/>
        <v>589328</v>
      </c>
      <c r="R62" s="195">
        <f t="shared" si="1"/>
        <v>168544</v>
      </c>
      <c r="S62" s="195">
        <f t="shared" si="1"/>
        <v>140</v>
      </c>
      <c r="T62" s="195">
        <f t="shared" si="1"/>
        <v>53402</v>
      </c>
      <c r="U62" s="195">
        <f t="shared" si="1"/>
        <v>31964</v>
      </c>
      <c r="V62" s="195">
        <f t="shared" si="1"/>
        <v>1456934</v>
      </c>
      <c r="W62" s="195">
        <f t="shared" si="1"/>
        <v>315850</v>
      </c>
      <c r="X62" s="195">
        <f t="shared" si="1"/>
        <v>153948</v>
      </c>
      <c r="Y62" s="195">
        <f t="shared" si="1"/>
        <v>794341</v>
      </c>
      <c r="Z62" s="195">
        <f t="shared" si="1"/>
        <v>290146</v>
      </c>
      <c r="AA62" s="195">
        <f t="shared" si="1"/>
        <v>50666</v>
      </c>
      <c r="AB62" s="195">
        <f t="shared" si="1"/>
        <v>696153</v>
      </c>
      <c r="AC62" s="195">
        <f t="shared" si="1"/>
        <v>496172</v>
      </c>
      <c r="AD62" s="195">
        <f t="shared" si="1"/>
        <v>73693</v>
      </c>
      <c r="AE62" s="195">
        <f t="shared" si="1"/>
        <v>508404</v>
      </c>
      <c r="AF62" s="195">
        <f t="shared" si="1"/>
        <v>0</v>
      </c>
      <c r="AG62" s="195">
        <f t="shared" si="1"/>
        <v>683608</v>
      </c>
      <c r="AH62" s="195">
        <f t="shared" si="1"/>
        <v>0</v>
      </c>
      <c r="AI62" s="195">
        <f t="shared" si="1"/>
        <v>0</v>
      </c>
      <c r="AJ62" s="195">
        <f t="shared" si="1"/>
        <v>89941</v>
      </c>
      <c r="AK62" s="195">
        <f t="shared" si="1"/>
        <v>201788</v>
      </c>
      <c r="AL62" s="195">
        <f t="shared" si="1"/>
        <v>62146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104</v>
      </c>
      <c r="AT62" s="195">
        <f t="shared" si="1"/>
        <v>0</v>
      </c>
      <c r="AU62" s="195">
        <f t="shared" si="1"/>
        <v>0</v>
      </c>
      <c r="AV62" s="195">
        <f t="shared" si="1"/>
        <v>19378</v>
      </c>
      <c r="AW62" s="195">
        <f t="shared" si="1"/>
        <v>0</v>
      </c>
      <c r="AX62" s="195">
        <f t="shared" si="1"/>
        <v>0</v>
      </c>
      <c r="AY62" s="195">
        <f>ROUND(AY47+AY48,0)</f>
        <v>367682</v>
      </c>
      <c r="AZ62" s="195">
        <f>ROUND(AZ47+AZ48,0)</f>
        <v>80419</v>
      </c>
      <c r="BA62" s="195">
        <f>ROUND(BA47+BA48,0)</f>
        <v>23169</v>
      </c>
      <c r="BB62" s="195">
        <f t="shared" si="1"/>
        <v>245611</v>
      </c>
      <c r="BC62" s="195">
        <f t="shared" si="1"/>
        <v>89672</v>
      </c>
      <c r="BD62" s="195">
        <f t="shared" si="1"/>
        <v>-6297</v>
      </c>
      <c r="BE62" s="195">
        <f t="shared" si="1"/>
        <v>281731</v>
      </c>
      <c r="BF62" s="195">
        <f t="shared" si="1"/>
        <v>386903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292672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2008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266568</v>
      </c>
      <c r="BX62" s="195">
        <f t="shared" si="2"/>
        <v>0</v>
      </c>
      <c r="BY62" s="195">
        <f t="shared" si="2"/>
        <v>102792</v>
      </c>
      <c r="BZ62" s="195">
        <f t="shared" si="2"/>
        <v>0</v>
      </c>
      <c r="CA62" s="195">
        <f t="shared" si="2"/>
        <v>666433</v>
      </c>
      <c r="CB62" s="195">
        <f t="shared" si="2"/>
        <v>0</v>
      </c>
      <c r="CC62" s="195">
        <f t="shared" si="2"/>
        <v>335059</v>
      </c>
      <c r="CD62" s="250" t="s">
        <v>221</v>
      </c>
      <c r="CE62" s="195">
        <f t="shared" si="0"/>
        <v>18850387</v>
      </c>
      <c r="CF62" s="253"/>
    </row>
    <row r="63" spans="1:84" ht="12.65" customHeight="1" x14ac:dyDescent="0.35">
      <c r="A63" s="171" t="s">
        <v>236</v>
      </c>
      <c r="B63" s="175"/>
      <c r="C63" s="184">
        <v>196939.17</v>
      </c>
      <c r="D63" s="184">
        <v>0</v>
      </c>
      <c r="E63" s="184">
        <v>20888.849999999999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248355.53</v>
      </c>
      <c r="Q63" s="185">
        <v>33674.6</v>
      </c>
      <c r="R63" s="185">
        <v>1235000</v>
      </c>
      <c r="S63" s="185">
        <v>53008.490000000005</v>
      </c>
      <c r="T63" s="185">
        <v>267.73</v>
      </c>
      <c r="U63" s="185">
        <v>1014892.55</v>
      </c>
      <c r="V63" s="185">
        <v>885</v>
      </c>
      <c r="W63" s="185">
        <v>0</v>
      </c>
      <c r="X63" s="185">
        <v>0</v>
      </c>
      <c r="Y63" s="185">
        <v>111693.47</v>
      </c>
      <c r="Z63" s="185">
        <v>0</v>
      </c>
      <c r="AA63" s="185">
        <v>0</v>
      </c>
      <c r="AB63" s="185">
        <v>238224.06</v>
      </c>
      <c r="AC63" s="185">
        <v>121191</v>
      </c>
      <c r="AD63" s="185">
        <v>0</v>
      </c>
      <c r="AE63" s="185">
        <v>0</v>
      </c>
      <c r="AF63" s="185">
        <v>0</v>
      </c>
      <c r="AG63" s="185">
        <v>1038012.2799999999</v>
      </c>
      <c r="AH63" s="185">
        <v>0</v>
      </c>
      <c r="AI63" s="185">
        <v>0</v>
      </c>
      <c r="AJ63" s="185">
        <v>199478.76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104436.66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964273.18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68222</v>
      </c>
      <c r="BX63" s="185">
        <v>0</v>
      </c>
      <c r="BY63" s="185">
        <v>0</v>
      </c>
      <c r="BZ63" s="185">
        <v>0</v>
      </c>
      <c r="CA63" s="185">
        <v>1282210.54</v>
      </c>
      <c r="CB63" s="185">
        <v>0</v>
      </c>
      <c r="CC63" s="185">
        <v>1035130.8799999999</v>
      </c>
      <c r="CD63" s="250" t="s">
        <v>221</v>
      </c>
      <c r="CE63" s="195">
        <f t="shared" si="0"/>
        <v>7966784.75</v>
      </c>
      <c r="CF63" s="253"/>
    </row>
    <row r="64" spans="1:84" ht="12.65" customHeight="1" x14ac:dyDescent="0.35">
      <c r="A64" s="171" t="s">
        <v>237</v>
      </c>
      <c r="B64" s="175"/>
      <c r="C64" s="184">
        <v>2924487.0399999986</v>
      </c>
      <c r="D64" s="184">
        <v>0</v>
      </c>
      <c r="E64" s="185">
        <v>2274164.1899999981</v>
      </c>
      <c r="F64" s="185">
        <v>0</v>
      </c>
      <c r="G64" s="184">
        <v>167622.74000000005</v>
      </c>
      <c r="H64" s="184">
        <v>2650.07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4726182.4200000009</v>
      </c>
      <c r="Q64" s="185">
        <v>305943.28000000003</v>
      </c>
      <c r="R64" s="185">
        <v>2333199.0599999982</v>
      </c>
      <c r="S64" s="185">
        <v>23815381.769999996</v>
      </c>
      <c r="T64" s="185">
        <v>196333.50999999995</v>
      </c>
      <c r="U64" s="185">
        <v>2064679.71</v>
      </c>
      <c r="V64" s="185">
        <v>27417574.409999993</v>
      </c>
      <c r="W64" s="185">
        <v>611329.44999999984</v>
      </c>
      <c r="X64" s="185">
        <v>216513.28</v>
      </c>
      <c r="Y64" s="185">
        <v>9509641.0299999975</v>
      </c>
      <c r="Z64" s="185">
        <v>10532.400000000001</v>
      </c>
      <c r="AA64" s="185">
        <v>405758.81999999995</v>
      </c>
      <c r="AB64" s="185">
        <v>8546655.1699999999</v>
      </c>
      <c r="AC64" s="185">
        <v>731011.36</v>
      </c>
      <c r="AD64" s="185">
        <v>56828.51999999999</v>
      </c>
      <c r="AE64" s="185">
        <v>34679.24</v>
      </c>
      <c r="AF64" s="185">
        <v>0</v>
      </c>
      <c r="AG64" s="185">
        <v>752285.85000000021</v>
      </c>
      <c r="AH64" s="185">
        <v>0</v>
      </c>
      <c r="AI64" s="185">
        <v>0</v>
      </c>
      <c r="AJ64" s="185">
        <v>310133.83</v>
      </c>
      <c r="AK64" s="185">
        <v>5231.8200000000006</v>
      </c>
      <c r="AL64" s="185">
        <v>1703.28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662.03</v>
      </c>
      <c r="AW64" s="185">
        <v>0</v>
      </c>
      <c r="AX64" s="185">
        <v>0</v>
      </c>
      <c r="AY64" s="185">
        <v>556154.66</v>
      </c>
      <c r="AZ64" s="185">
        <v>862081.28</v>
      </c>
      <c r="BA64" s="185">
        <v>104790.15999999999</v>
      </c>
      <c r="BB64" s="185">
        <v>5264.85</v>
      </c>
      <c r="BC64" s="185">
        <v>433.37</v>
      </c>
      <c r="BD64" s="185">
        <v>71172.26999999999</v>
      </c>
      <c r="BE64" s="185">
        <v>385216.29999999993</v>
      </c>
      <c r="BF64" s="185">
        <v>262402.96000000002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86361.900000000009</v>
      </c>
      <c r="BO64" s="185">
        <v>0</v>
      </c>
      <c r="BP64" s="185">
        <v>0</v>
      </c>
      <c r="BQ64" s="185">
        <v>0</v>
      </c>
      <c r="BR64" s="185">
        <v>0</v>
      </c>
      <c r="BS64" s="185">
        <v>3524.97</v>
      </c>
      <c r="BT64" s="185">
        <v>0</v>
      </c>
      <c r="BU64" s="185">
        <v>0</v>
      </c>
      <c r="BV64" s="185">
        <v>0</v>
      </c>
      <c r="BW64" s="185">
        <v>103557.57</v>
      </c>
      <c r="BX64" s="185">
        <v>0</v>
      </c>
      <c r="BY64" s="185">
        <v>2258.66</v>
      </c>
      <c r="BZ64" s="185">
        <v>0</v>
      </c>
      <c r="CA64" s="185">
        <v>94947.24</v>
      </c>
      <c r="CB64" s="185">
        <v>0</v>
      </c>
      <c r="CC64" s="185">
        <v>129122.2</v>
      </c>
      <c r="CD64" s="250" t="s">
        <v>221</v>
      </c>
      <c r="CE64" s="195">
        <f t="shared" si="0"/>
        <v>90088472.669999942</v>
      </c>
      <c r="CF64" s="253"/>
    </row>
    <row r="65" spans="1:84" ht="12.65" customHeight="1" x14ac:dyDescent="0.35">
      <c r="A65" s="171" t="s">
        <v>238</v>
      </c>
      <c r="B65" s="175"/>
      <c r="C65" s="184">
        <v>11277.75</v>
      </c>
      <c r="D65" s="184">
        <v>0</v>
      </c>
      <c r="E65" s="184">
        <v>44427.679999999993</v>
      </c>
      <c r="F65" s="184">
        <v>0</v>
      </c>
      <c r="G65" s="184">
        <v>11933.21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7396.73</v>
      </c>
      <c r="Q65" s="185">
        <v>2113.66</v>
      </c>
      <c r="R65" s="185">
        <v>441.89000000000004</v>
      </c>
      <c r="S65" s="185">
        <v>0</v>
      </c>
      <c r="T65" s="185">
        <v>918.60000000000014</v>
      </c>
      <c r="U65" s="185">
        <v>600</v>
      </c>
      <c r="V65" s="185">
        <v>4424.9299999999994</v>
      </c>
      <c r="W65" s="185">
        <v>1153.3499999999999</v>
      </c>
      <c r="X65" s="185">
        <v>0</v>
      </c>
      <c r="Y65" s="185">
        <v>1602.8700000000001</v>
      </c>
      <c r="Z65" s="185">
        <v>898.88</v>
      </c>
      <c r="AA65" s="185">
        <v>0</v>
      </c>
      <c r="AB65" s="185">
        <v>1870.5300000000002</v>
      </c>
      <c r="AC65" s="185">
        <v>4505.2700000000004</v>
      </c>
      <c r="AD65" s="185">
        <v>0</v>
      </c>
      <c r="AE65" s="185">
        <v>14375.42</v>
      </c>
      <c r="AF65" s="185">
        <v>0</v>
      </c>
      <c r="AG65" s="185">
        <v>747.29000000000008</v>
      </c>
      <c r="AH65" s="185">
        <v>0</v>
      </c>
      <c r="AI65" s="185">
        <v>0</v>
      </c>
      <c r="AJ65" s="185">
        <v>723.78000000000009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684.09</v>
      </c>
      <c r="AW65" s="185">
        <v>0</v>
      </c>
      <c r="AX65" s="185">
        <v>0</v>
      </c>
      <c r="AY65" s="185">
        <v>3218.1600000000003</v>
      </c>
      <c r="AZ65" s="185">
        <v>300</v>
      </c>
      <c r="BA65" s="185">
        <v>0</v>
      </c>
      <c r="BB65" s="185">
        <v>3592.7300000000005</v>
      </c>
      <c r="BC65" s="185">
        <v>0</v>
      </c>
      <c r="BD65" s="185">
        <v>0</v>
      </c>
      <c r="BE65" s="185">
        <v>1685690.92</v>
      </c>
      <c r="BF65" s="185">
        <v>518551.44999999995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30534.440000000006</v>
      </c>
      <c r="BO65" s="185">
        <v>0</v>
      </c>
      <c r="BP65" s="185">
        <v>0</v>
      </c>
      <c r="BQ65" s="185">
        <v>0</v>
      </c>
      <c r="BR65" s="185">
        <v>0</v>
      </c>
      <c r="BS65" s="185">
        <v>75</v>
      </c>
      <c r="BT65" s="185">
        <v>0</v>
      </c>
      <c r="BU65" s="185">
        <v>0</v>
      </c>
      <c r="BV65" s="185">
        <v>0</v>
      </c>
      <c r="BW65" s="185">
        <v>1757.14</v>
      </c>
      <c r="BX65" s="185">
        <v>0</v>
      </c>
      <c r="BY65" s="185">
        <v>420.75</v>
      </c>
      <c r="BZ65" s="185">
        <v>0</v>
      </c>
      <c r="CA65" s="185">
        <v>12700</v>
      </c>
      <c r="CB65" s="185">
        <v>0</v>
      </c>
      <c r="CC65" s="185">
        <v>14841.46</v>
      </c>
      <c r="CD65" s="250" t="s">
        <v>221</v>
      </c>
      <c r="CE65" s="195">
        <f t="shared" si="0"/>
        <v>2381777.98</v>
      </c>
      <c r="CF65" s="253"/>
    </row>
    <row r="66" spans="1:84" ht="12.65" customHeight="1" x14ac:dyDescent="0.35">
      <c r="A66" s="171" t="s">
        <v>239</v>
      </c>
      <c r="B66" s="175"/>
      <c r="C66" s="184">
        <v>1100787.5899999999</v>
      </c>
      <c r="D66" s="184">
        <v>0</v>
      </c>
      <c r="E66" s="184">
        <v>2263289.67</v>
      </c>
      <c r="F66" s="184">
        <v>0</v>
      </c>
      <c r="G66" s="184">
        <v>101745.56000000001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1608000.4299999997</v>
      </c>
      <c r="Q66" s="185">
        <v>780730.11</v>
      </c>
      <c r="R66" s="185">
        <v>191348.05999999997</v>
      </c>
      <c r="S66" s="184">
        <v>436472.97</v>
      </c>
      <c r="T66" s="184">
        <v>5458.4700000000012</v>
      </c>
      <c r="U66" s="185">
        <v>8057538.049999997</v>
      </c>
      <c r="V66" s="185">
        <v>2306040.52</v>
      </c>
      <c r="W66" s="185">
        <v>1229566.0300000003</v>
      </c>
      <c r="X66" s="185">
        <v>389410.23000000004</v>
      </c>
      <c r="Y66" s="185">
        <v>680081.97</v>
      </c>
      <c r="Z66" s="185">
        <v>17985268.700000003</v>
      </c>
      <c r="AA66" s="185">
        <v>76113.23</v>
      </c>
      <c r="AB66" s="185">
        <v>109655.06</v>
      </c>
      <c r="AC66" s="185">
        <v>130661.65000000001</v>
      </c>
      <c r="AD66" s="185">
        <v>5315.42</v>
      </c>
      <c r="AE66" s="185">
        <v>22134.969999999998</v>
      </c>
      <c r="AF66" s="185">
        <v>0</v>
      </c>
      <c r="AG66" s="185">
        <v>391446.37</v>
      </c>
      <c r="AH66" s="185">
        <v>0</v>
      </c>
      <c r="AI66" s="185">
        <v>0</v>
      </c>
      <c r="AJ66" s="185">
        <v>938321.09</v>
      </c>
      <c r="AK66" s="185">
        <v>218.85</v>
      </c>
      <c r="AL66" s="185">
        <v>751.27999999999986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166.23</v>
      </c>
      <c r="AW66" s="185">
        <v>0</v>
      </c>
      <c r="AX66" s="185">
        <v>0</v>
      </c>
      <c r="AY66" s="185">
        <v>108128.38000000002</v>
      </c>
      <c r="AZ66" s="185">
        <v>438.92999999999995</v>
      </c>
      <c r="BA66" s="185">
        <v>-357553.47</v>
      </c>
      <c r="BB66" s="185">
        <v>8134.7199999999993</v>
      </c>
      <c r="BC66" s="185">
        <v>678.99</v>
      </c>
      <c r="BD66" s="185">
        <v>87044.59</v>
      </c>
      <c r="BE66" s="185">
        <v>1736038.51</v>
      </c>
      <c r="BF66" s="185">
        <v>651237.82000000007</v>
      </c>
      <c r="BG66" s="185">
        <v>0</v>
      </c>
      <c r="BH66" s="185">
        <v>0</v>
      </c>
      <c r="BI66" s="185">
        <v>0</v>
      </c>
      <c r="BJ66" s="185">
        <v>562.35000000000014</v>
      </c>
      <c r="BK66" s="185">
        <v>0</v>
      </c>
      <c r="BL66" s="185">
        <v>0</v>
      </c>
      <c r="BM66" s="185">
        <v>0</v>
      </c>
      <c r="BN66" s="185">
        <v>332889.04999999993</v>
      </c>
      <c r="BO66" s="185">
        <v>0</v>
      </c>
      <c r="BP66" s="185">
        <v>0</v>
      </c>
      <c r="BQ66" s="185">
        <v>0</v>
      </c>
      <c r="BR66" s="185">
        <v>0</v>
      </c>
      <c r="BS66" s="185">
        <v>397.62</v>
      </c>
      <c r="BT66" s="185">
        <v>0</v>
      </c>
      <c r="BU66" s="185">
        <v>0</v>
      </c>
      <c r="BV66" s="185">
        <v>0</v>
      </c>
      <c r="BW66" s="185">
        <v>9568918.6899999976</v>
      </c>
      <c r="BX66" s="185">
        <v>0</v>
      </c>
      <c r="BY66" s="185">
        <v>2354.09</v>
      </c>
      <c r="BZ66" s="185">
        <v>0</v>
      </c>
      <c r="CA66" s="185">
        <v>-1584.4099999999996</v>
      </c>
      <c r="CB66" s="185">
        <v>0</v>
      </c>
      <c r="CC66" s="185">
        <v>2569456.1999999993</v>
      </c>
      <c r="CD66" s="250" t="s">
        <v>221</v>
      </c>
      <c r="CE66" s="195">
        <f t="shared" si="0"/>
        <v>53517664.570000008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938552</v>
      </c>
      <c r="D67" s="195">
        <f>ROUND(D51+D52,0)</f>
        <v>0</v>
      </c>
      <c r="E67" s="195">
        <f t="shared" ref="E67:BP67" si="3">ROUND(E51+E52,0)</f>
        <v>1370310</v>
      </c>
      <c r="F67" s="195">
        <f t="shared" si="3"/>
        <v>0</v>
      </c>
      <c r="G67" s="195">
        <f t="shared" si="3"/>
        <v>329195</v>
      </c>
      <c r="H67" s="195">
        <f t="shared" si="3"/>
        <v>982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963893</v>
      </c>
      <c r="Q67" s="195">
        <f t="shared" si="3"/>
        <v>287039</v>
      </c>
      <c r="R67" s="195">
        <f t="shared" si="3"/>
        <v>15019</v>
      </c>
      <c r="S67" s="195">
        <f t="shared" si="3"/>
        <v>0</v>
      </c>
      <c r="T67" s="195">
        <f t="shared" si="3"/>
        <v>81731</v>
      </c>
      <c r="U67" s="195">
        <f t="shared" si="3"/>
        <v>44212</v>
      </c>
      <c r="V67" s="195">
        <f t="shared" si="3"/>
        <v>704078</v>
      </c>
      <c r="W67" s="195">
        <f t="shared" si="3"/>
        <v>126942</v>
      </c>
      <c r="X67" s="195">
        <f t="shared" si="3"/>
        <v>38177</v>
      </c>
      <c r="Y67" s="195">
        <f t="shared" si="3"/>
        <v>706973</v>
      </c>
      <c r="Z67" s="195">
        <f t="shared" si="3"/>
        <v>0</v>
      </c>
      <c r="AA67" s="195">
        <f t="shared" si="3"/>
        <v>42528</v>
      </c>
      <c r="AB67" s="195">
        <f t="shared" si="3"/>
        <v>148346</v>
      </c>
      <c r="AC67" s="195">
        <f t="shared" si="3"/>
        <v>285294</v>
      </c>
      <c r="AD67" s="195">
        <f t="shared" si="3"/>
        <v>19758</v>
      </c>
      <c r="AE67" s="195">
        <f t="shared" si="3"/>
        <v>152657</v>
      </c>
      <c r="AF67" s="195">
        <f t="shared" si="3"/>
        <v>0</v>
      </c>
      <c r="AG67" s="195">
        <f t="shared" si="3"/>
        <v>248639</v>
      </c>
      <c r="AH67" s="195">
        <f t="shared" si="3"/>
        <v>0</v>
      </c>
      <c r="AI67" s="195">
        <f t="shared" si="3"/>
        <v>0</v>
      </c>
      <c r="AJ67" s="195">
        <f t="shared" si="3"/>
        <v>61151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54039</v>
      </c>
      <c r="AZ67" s="195">
        <f>ROUND(AZ51+AZ52,0)</f>
        <v>398226</v>
      </c>
      <c r="BA67" s="195">
        <f>ROUND(BA51+BA52,0)</f>
        <v>0</v>
      </c>
      <c r="BB67" s="195">
        <f t="shared" si="3"/>
        <v>6577</v>
      </c>
      <c r="BC67" s="195">
        <f t="shared" si="3"/>
        <v>0</v>
      </c>
      <c r="BD67" s="195">
        <f t="shared" si="3"/>
        <v>439182</v>
      </c>
      <c r="BE67" s="195">
        <f t="shared" si="3"/>
        <v>6682001</v>
      </c>
      <c r="BF67" s="195">
        <f t="shared" si="3"/>
        <v>107575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50308</v>
      </c>
      <c r="BM67" s="195">
        <f t="shared" si="3"/>
        <v>0</v>
      </c>
      <c r="BN67" s="195">
        <f t="shared" si="3"/>
        <v>341244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45527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157618</v>
      </c>
      <c r="BX67" s="195">
        <f t="shared" si="4"/>
        <v>0</v>
      </c>
      <c r="BY67" s="195">
        <f t="shared" si="4"/>
        <v>3675</v>
      </c>
      <c r="BZ67" s="195">
        <f t="shared" si="4"/>
        <v>0</v>
      </c>
      <c r="CA67" s="195">
        <f t="shared" si="4"/>
        <v>127076</v>
      </c>
      <c r="CB67" s="195">
        <f t="shared" si="4"/>
        <v>0</v>
      </c>
      <c r="CC67" s="195">
        <f t="shared" si="4"/>
        <v>1864073</v>
      </c>
      <c r="CD67" s="250" t="s">
        <v>221</v>
      </c>
      <c r="CE67" s="195">
        <f t="shared" si="0"/>
        <v>16842597</v>
      </c>
      <c r="CF67" s="253"/>
    </row>
    <row r="68" spans="1:84" ht="12.65" customHeight="1" x14ac:dyDescent="0.35">
      <c r="A68" s="171" t="s">
        <v>240</v>
      </c>
      <c r="B68" s="175"/>
      <c r="C68" s="184">
        <v>98376.430000000008</v>
      </c>
      <c r="D68" s="184">
        <v>0</v>
      </c>
      <c r="E68" s="184">
        <v>308073.48</v>
      </c>
      <c r="F68" s="184">
        <v>0</v>
      </c>
      <c r="G68" s="184">
        <v>16202.91</v>
      </c>
      <c r="H68" s="184">
        <v>365.97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15492.89</v>
      </c>
      <c r="Q68" s="185">
        <v>467804.43999999989</v>
      </c>
      <c r="R68" s="185">
        <v>-24.01</v>
      </c>
      <c r="S68" s="185">
        <v>124193.55</v>
      </c>
      <c r="T68" s="185">
        <v>-16.510000000000002</v>
      </c>
      <c r="U68" s="185">
        <v>-5.6599999999999966</v>
      </c>
      <c r="V68" s="185">
        <v>1658822.8499999999</v>
      </c>
      <c r="W68" s="185">
        <v>425591.59000000014</v>
      </c>
      <c r="X68" s="185">
        <v>2.4500000000000002</v>
      </c>
      <c r="Y68" s="185">
        <v>183010.55000000002</v>
      </c>
      <c r="Z68" s="185">
        <v>12.990000000000009</v>
      </c>
      <c r="AA68" s="185">
        <v>-8.629999999999999</v>
      </c>
      <c r="AB68" s="185">
        <v>221754.53999999998</v>
      </c>
      <c r="AC68" s="185">
        <v>631525.2300000001</v>
      </c>
      <c r="AD68" s="185">
        <v>449.59</v>
      </c>
      <c r="AE68" s="185">
        <v>340230.42</v>
      </c>
      <c r="AF68" s="185">
        <v>0</v>
      </c>
      <c r="AG68" s="185">
        <v>-4.8899999999999864</v>
      </c>
      <c r="AH68" s="185">
        <v>0</v>
      </c>
      <c r="AI68" s="185">
        <v>0</v>
      </c>
      <c r="AJ68" s="185">
        <v>0.19000000000000039</v>
      </c>
      <c r="AK68" s="185">
        <v>0</v>
      </c>
      <c r="AL68" s="185">
        <v>18.240000000000002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-0.89999999999999991</v>
      </c>
      <c r="AW68" s="185">
        <v>0</v>
      </c>
      <c r="AX68" s="185">
        <v>0</v>
      </c>
      <c r="AY68" s="185">
        <v>216.46</v>
      </c>
      <c r="AZ68" s="185">
        <v>967.41000000000008</v>
      </c>
      <c r="BA68" s="185">
        <v>0</v>
      </c>
      <c r="BB68" s="185">
        <v>-10.090000000000003</v>
      </c>
      <c r="BC68" s="185">
        <v>0</v>
      </c>
      <c r="BD68" s="185">
        <v>7623.68</v>
      </c>
      <c r="BE68" s="185">
        <v>2742.15</v>
      </c>
      <c r="BF68" s="185">
        <v>0.87</v>
      </c>
      <c r="BG68" s="185">
        <v>0</v>
      </c>
      <c r="BH68" s="185">
        <v>0</v>
      </c>
      <c r="BI68" s="185">
        <v>0</v>
      </c>
      <c r="BJ68" s="185">
        <v>11.129999999999999</v>
      </c>
      <c r="BK68" s="185">
        <v>0</v>
      </c>
      <c r="BL68" s="185">
        <v>0</v>
      </c>
      <c r="BM68" s="185">
        <v>0</v>
      </c>
      <c r="BN68" s="185">
        <v>432913.2300000001</v>
      </c>
      <c r="BO68" s="185">
        <v>0</v>
      </c>
      <c r="BP68" s="185">
        <v>0</v>
      </c>
      <c r="BQ68" s="185">
        <v>0</v>
      </c>
      <c r="BR68" s="185">
        <v>0</v>
      </c>
      <c r="BS68" s="185">
        <v>36.099999999999994</v>
      </c>
      <c r="BT68" s="185">
        <v>0</v>
      </c>
      <c r="BU68" s="185">
        <v>0</v>
      </c>
      <c r="BV68" s="185">
        <v>0</v>
      </c>
      <c r="BW68" s="185">
        <v>286924.22000000003</v>
      </c>
      <c r="BX68" s="185">
        <v>0</v>
      </c>
      <c r="BY68" s="185">
        <v>-16.939999999999998</v>
      </c>
      <c r="BZ68" s="185">
        <v>0</v>
      </c>
      <c r="CA68" s="185">
        <v>241682.29999999993</v>
      </c>
      <c r="CB68" s="185">
        <v>0</v>
      </c>
      <c r="CC68" s="185">
        <v>1348981.87</v>
      </c>
      <c r="CD68" s="250" t="s">
        <v>221</v>
      </c>
      <c r="CE68" s="195">
        <f t="shared" si="0"/>
        <v>6813940.1000000006</v>
      </c>
      <c r="CF68" s="253"/>
    </row>
    <row r="69" spans="1:84" ht="12.65" customHeight="1" x14ac:dyDescent="0.35">
      <c r="A69" s="171" t="s">
        <v>241</v>
      </c>
      <c r="B69" s="175"/>
      <c r="C69" s="184">
        <v>143956.24000000002</v>
      </c>
      <c r="D69" s="184">
        <v>0</v>
      </c>
      <c r="E69" s="185">
        <v>121660.38</v>
      </c>
      <c r="F69" s="185">
        <v>0</v>
      </c>
      <c r="G69" s="184">
        <v>16051.3</v>
      </c>
      <c r="H69" s="184">
        <v>722.2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67953.350000000006</v>
      </c>
      <c r="Q69" s="185">
        <v>45837.03</v>
      </c>
      <c r="R69" s="224">
        <v>5790.47</v>
      </c>
      <c r="S69" s="185">
        <v>1933.97</v>
      </c>
      <c r="T69" s="184">
        <v>4792.7999999999993</v>
      </c>
      <c r="U69" s="185">
        <v>9766.58</v>
      </c>
      <c r="V69" s="185">
        <v>51984.420000000013</v>
      </c>
      <c r="W69" s="184">
        <v>3507.5800000000004</v>
      </c>
      <c r="X69" s="185">
        <v>949.96</v>
      </c>
      <c r="Y69" s="185">
        <v>26485.96</v>
      </c>
      <c r="Z69" s="185">
        <v>15212.71</v>
      </c>
      <c r="AA69" s="185">
        <v>507.83</v>
      </c>
      <c r="AB69" s="185">
        <v>426875.88</v>
      </c>
      <c r="AC69" s="185">
        <v>34512.17</v>
      </c>
      <c r="AD69" s="185">
        <v>0</v>
      </c>
      <c r="AE69" s="185">
        <v>18391.309999999998</v>
      </c>
      <c r="AF69" s="185">
        <v>0</v>
      </c>
      <c r="AG69" s="185">
        <v>42331.149999999994</v>
      </c>
      <c r="AH69" s="185">
        <v>0</v>
      </c>
      <c r="AI69" s="185">
        <v>0</v>
      </c>
      <c r="AJ69" s="185">
        <v>4125.16</v>
      </c>
      <c r="AK69" s="185">
        <v>3729.5</v>
      </c>
      <c r="AL69" s="185">
        <v>1885.45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86400.82</v>
      </c>
      <c r="AZ69" s="185">
        <v>1273.24</v>
      </c>
      <c r="BA69" s="185">
        <v>0</v>
      </c>
      <c r="BB69" s="185">
        <v>46202.28</v>
      </c>
      <c r="BC69" s="185">
        <v>1616.04</v>
      </c>
      <c r="BD69" s="185">
        <v>1471.98</v>
      </c>
      <c r="BE69" s="185">
        <v>30438.99</v>
      </c>
      <c r="BF69" s="185">
        <v>5029.6000000000004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332896.69</v>
      </c>
      <c r="BO69" s="185">
        <v>0</v>
      </c>
      <c r="BP69" s="185">
        <v>0</v>
      </c>
      <c r="BQ69" s="185">
        <v>0</v>
      </c>
      <c r="BR69" s="185">
        <v>0</v>
      </c>
      <c r="BS69" s="185">
        <v>8279.7899999999991</v>
      </c>
      <c r="BT69" s="185">
        <v>0</v>
      </c>
      <c r="BU69" s="185">
        <v>0</v>
      </c>
      <c r="BV69" s="185">
        <v>0</v>
      </c>
      <c r="BW69" s="185">
        <v>17294.64</v>
      </c>
      <c r="BX69" s="185">
        <v>0</v>
      </c>
      <c r="BY69" s="185">
        <v>152</v>
      </c>
      <c r="BZ69" s="185">
        <v>0</v>
      </c>
      <c r="CA69" s="185">
        <v>246242.99000000002</v>
      </c>
      <c r="CB69" s="185">
        <v>0</v>
      </c>
      <c r="CC69" s="185">
        <v>149372532.85761419</v>
      </c>
      <c r="CD69" s="188">
        <v>16269326.860000001</v>
      </c>
      <c r="CE69" s="195">
        <f t="shared" si="0"/>
        <v>167468122.17761421</v>
      </c>
      <c r="CF69" s="253"/>
    </row>
    <row r="70" spans="1:84" ht="12.65" customHeight="1" x14ac:dyDescent="0.35">
      <c r="A70" s="171" t="s">
        <v>242</v>
      </c>
      <c r="B70" s="175"/>
      <c r="C70" s="184">
        <v>46745.599999999999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7926.9</v>
      </c>
      <c r="W70" s="184">
        <v>0</v>
      </c>
      <c r="X70" s="185">
        <v>0</v>
      </c>
      <c r="Y70" s="185">
        <v>5833.72</v>
      </c>
      <c r="Z70" s="185">
        <v>2973672.79</v>
      </c>
      <c r="AA70" s="185">
        <v>34176.870000000003</v>
      </c>
      <c r="AB70" s="185">
        <v>7344.36</v>
      </c>
      <c r="AC70" s="185">
        <v>0</v>
      </c>
      <c r="AD70" s="185">
        <v>0</v>
      </c>
      <c r="AE70" s="185">
        <v>6747.59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142183.38</v>
      </c>
      <c r="AZ70" s="185">
        <v>896316.29999999993</v>
      </c>
      <c r="BA70" s="185">
        <v>0</v>
      </c>
      <c r="BB70" s="185">
        <v>0</v>
      </c>
      <c r="BC70" s="185">
        <v>0</v>
      </c>
      <c r="BD70" s="185">
        <v>0</v>
      </c>
      <c r="BE70" s="185">
        <v>222685.63999999998</v>
      </c>
      <c r="BF70" s="185">
        <v>525632.31000000006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13970.880000000001</v>
      </c>
      <c r="BO70" s="185">
        <v>0</v>
      </c>
      <c r="BP70" s="185">
        <v>0</v>
      </c>
      <c r="BQ70" s="185">
        <v>0</v>
      </c>
      <c r="BR70" s="185">
        <v>0</v>
      </c>
      <c r="BS70" s="185">
        <v>854.76</v>
      </c>
      <c r="BT70" s="185">
        <v>0</v>
      </c>
      <c r="BU70" s="185">
        <v>0</v>
      </c>
      <c r="BV70" s="185">
        <v>0</v>
      </c>
      <c r="BW70" s="185">
        <v>-12582.449999999999</v>
      </c>
      <c r="BX70" s="185">
        <v>0</v>
      </c>
      <c r="BY70" s="185">
        <v>0</v>
      </c>
      <c r="BZ70" s="185">
        <v>0</v>
      </c>
      <c r="CA70" s="185">
        <v>878040.50000000012</v>
      </c>
      <c r="CB70" s="185">
        <v>0</v>
      </c>
      <c r="CC70" s="185">
        <v>1532047</v>
      </c>
      <c r="CD70" s="188"/>
      <c r="CE70" s="195">
        <f t="shared" si="0"/>
        <v>7281596.1499999985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35450145.860000007</v>
      </c>
      <c r="D71" s="195">
        <f t="shared" ref="D71:AI71" si="5">SUM(D61:D69)-D70</f>
        <v>0</v>
      </c>
      <c r="E71" s="195">
        <f t="shared" si="5"/>
        <v>38174990.890000001</v>
      </c>
      <c r="F71" s="195">
        <f t="shared" si="5"/>
        <v>0</v>
      </c>
      <c r="G71" s="195">
        <f t="shared" si="5"/>
        <v>4905030.1499999994</v>
      </c>
      <c r="H71" s="195">
        <f t="shared" si="5"/>
        <v>5529.2000000000007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21010758.100000001</v>
      </c>
      <c r="Q71" s="195">
        <f t="shared" si="5"/>
        <v>7140294.6200000001</v>
      </c>
      <c r="R71" s="195">
        <f t="shared" si="5"/>
        <v>5272841.6099999966</v>
      </c>
      <c r="S71" s="195">
        <f t="shared" si="5"/>
        <v>24432230.169999994</v>
      </c>
      <c r="T71" s="195">
        <f t="shared" si="5"/>
        <v>762236.37999999989</v>
      </c>
      <c r="U71" s="195">
        <f t="shared" si="5"/>
        <v>11474652.189999996</v>
      </c>
      <c r="V71" s="195">
        <f t="shared" si="5"/>
        <v>45033693.43</v>
      </c>
      <c r="W71" s="195">
        <f t="shared" si="5"/>
        <v>5194220.25</v>
      </c>
      <c r="X71" s="195">
        <f t="shared" si="5"/>
        <v>2007910.0299999998</v>
      </c>
      <c r="Y71" s="195">
        <f t="shared" si="5"/>
        <v>18245723.59</v>
      </c>
      <c r="Z71" s="195">
        <f t="shared" si="5"/>
        <v>17606828.770000003</v>
      </c>
      <c r="AA71" s="195">
        <f t="shared" si="5"/>
        <v>939253.20999999985</v>
      </c>
      <c r="AB71" s="195">
        <f t="shared" si="5"/>
        <v>15848874.369999999</v>
      </c>
      <c r="AC71" s="195">
        <f t="shared" si="5"/>
        <v>6331168.5100000007</v>
      </c>
      <c r="AD71" s="195">
        <f t="shared" si="5"/>
        <v>734730.42</v>
      </c>
      <c r="AE71" s="195">
        <f t="shared" si="5"/>
        <v>5076474.1199999992</v>
      </c>
      <c r="AF71" s="195">
        <f t="shared" si="5"/>
        <v>0</v>
      </c>
      <c r="AG71" s="195">
        <f t="shared" si="5"/>
        <v>8525240.0600000005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2310158.38</v>
      </c>
      <c r="AK71" s="195">
        <f t="shared" si="6"/>
        <v>1795548.7700000005</v>
      </c>
      <c r="AL71" s="195">
        <f t="shared" si="6"/>
        <v>554517.59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922.43999999999994</v>
      </c>
      <c r="AT71" s="195">
        <f t="shared" si="6"/>
        <v>0</v>
      </c>
      <c r="AU71" s="195">
        <f t="shared" si="6"/>
        <v>0</v>
      </c>
      <c r="AV71" s="195">
        <f t="shared" si="6"/>
        <v>173062.72000000003</v>
      </c>
      <c r="AW71" s="195">
        <f t="shared" si="6"/>
        <v>0</v>
      </c>
      <c r="AX71" s="195">
        <f t="shared" si="6"/>
        <v>0</v>
      </c>
      <c r="AY71" s="195">
        <f t="shared" si="6"/>
        <v>3920959.36</v>
      </c>
      <c r="AZ71" s="195">
        <f t="shared" si="6"/>
        <v>1078898.42</v>
      </c>
      <c r="BA71" s="195">
        <f t="shared" si="6"/>
        <v>-47652.640000000014</v>
      </c>
      <c r="BB71" s="195">
        <f t="shared" si="6"/>
        <v>2244085.71</v>
      </c>
      <c r="BC71" s="195">
        <f t="shared" si="6"/>
        <v>796565.73</v>
      </c>
      <c r="BD71" s="195">
        <f t="shared" si="6"/>
        <v>550750.91</v>
      </c>
      <c r="BE71" s="195">
        <f t="shared" si="6"/>
        <v>12897958.939999999</v>
      </c>
      <c r="BF71" s="195">
        <f t="shared" si="6"/>
        <v>4444303.17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573.48000000000013</v>
      </c>
      <c r="BK71" s="195">
        <f t="shared" si="6"/>
        <v>0</v>
      </c>
      <c r="BL71" s="195">
        <f t="shared" si="6"/>
        <v>50308</v>
      </c>
      <c r="BM71" s="195">
        <f t="shared" si="6"/>
        <v>0</v>
      </c>
      <c r="BN71" s="195">
        <f t="shared" si="6"/>
        <v>5098083.67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74763.47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12576721.069999998</v>
      </c>
      <c r="BX71" s="195">
        <f t="shared" si="7"/>
        <v>0</v>
      </c>
      <c r="BY71" s="195">
        <f t="shared" si="7"/>
        <v>918833.18000000017</v>
      </c>
      <c r="BZ71" s="195">
        <f t="shared" si="7"/>
        <v>0</v>
      </c>
      <c r="CA71" s="195">
        <f t="shared" si="7"/>
        <v>7024970.5700000003</v>
      </c>
      <c r="CB71" s="195">
        <f t="shared" si="7"/>
        <v>0</v>
      </c>
      <c r="CC71" s="195">
        <f t="shared" si="7"/>
        <v>157768271.70761418</v>
      </c>
      <c r="CD71" s="246">
        <f>CD69-CD70</f>
        <v>16269326.860000001</v>
      </c>
      <c r="CE71" s="195">
        <f>SUM(CE61:CE69)-CE70</f>
        <v>504674757.4376142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>
        <v>113333766.47</v>
      </c>
      <c r="D73" s="184">
        <v>0</v>
      </c>
      <c r="E73" s="185">
        <v>159186377.09999999</v>
      </c>
      <c r="F73" s="185">
        <v>0</v>
      </c>
      <c r="G73" s="184">
        <v>22539017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394754351.08999985</v>
      </c>
      <c r="Q73" s="185">
        <v>11609755</v>
      </c>
      <c r="R73" s="185">
        <v>67465367</v>
      </c>
      <c r="S73" s="185">
        <v>-2037.1499999999996</v>
      </c>
      <c r="T73" s="185">
        <v>3039265</v>
      </c>
      <c r="U73" s="185">
        <v>50048496.960000001</v>
      </c>
      <c r="V73" s="185">
        <v>209735599.60000002</v>
      </c>
      <c r="W73" s="185">
        <v>9526159.6300000008</v>
      </c>
      <c r="X73" s="185">
        <v>13314973.279999999</v>
      </c>
      <c r="Y73" s="185">
        <v>102541839.45</v>
      </c>
      <c r="Z73" s="185">
        <v>189697</v>
      </c>
      <c r="AA73" s="185">
        <v>2190544.35</v>
      </c>
      <c r="AB73" s="185">
        <v>58029113.00999999</v>
      </c>
      <c r="AC73" s="185">
        <v>51655412</v>
      </c>
      <c r="AD73" s="185">
        <v>7370197</v>
      </c>
      <c r="AE73" s="185">
        <v>13568949.000000002</v>
      </c>
      <c r="AF73" s="185">
        <v>0</v>
      </c>
      <c r="AG73" s="185">
        <v>11572992</v>
      </c>
      <c r="AH73" s="185">
        <v>0</v>
      </c>
      <c r="AI73" s="185">
        <v>0</v>
      </c>
      <c r="AJ73" s="185">
        <v>7041</v>
      </c>
      <c r="AK73" s="185">
        <v>13216594</v>
      </c>
      <c r="AL73" s="185">
        <v>4817836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240146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1319951451.7899997</v>
      </c>
      <c r="CF73" s="253"/>
    </row>
    <row r="74" spans="1:84" ht="12.65" customHeight="1" x14ac:dyDescent="0.35">
      <c r="A74" s="171" t="s">
        <v>246</v>
      </c>
      <c r="B74" s="175"/>
      <c r="C74" s="184">
        <v>321480</v>
      </c>
      <c r="D74" s="184">
        <v>0</v>
      </c>
      <c r="E74" s="185">
        <v>8275702.75</v>
      </c>
      <c r="F74" s="185">
        <v>0</v>
      </c>
      <c r="G74" s="184">
        <v>982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48750171.469999932</v>
      </c>
      <c r="Q74" s="185">
        <v>3645697.44</v>
      </c>
      <c r="R74" s="185">
        <v>22426461</v>
      </c>
      <c r="S74" s="185">
        <v>2037.15</v>
      </c>
      <c r="T74" s="185">
        <v>244</v>
      </c>
      <c r="U74" s="185">
        <v>18858611.240000002</v>
      </c>
      <c r="V74" s="185">
        <v>166066023.60000002</v>
      </c>
      <c r="W74" s="185">
        <v>18802058.98</v>
      </c>
      <c r="X74" s="185">
        <v>16078224.059999999</v>
      </c>
      <c r="Y74" s="185">
        <v>51499938.109999992</v>
      </c>
      <c r="Z74" s="185">
        <v>46565291</v>
      </c>
      <c r="AA74" s="185">
        <v>2432987.17</v>
      </c>
      <c r="AB74" s="185">
        <v>10230422.819999998</v>
      </c>
      <c r="AC74" s="185">
        <v>7385496</v>
      </c>
      <c r="AD74" s="185">
        <v>134165</v>
      </c>
      <c r="AE74" s="185">
        <v>3681334.38</v>
      </c>
      <c r="AF74" s="185">
        <v>0</v>
      </c>
      <c r="AG74" s="185">
        <v>46746809</v>
      </c>
      <c r="AH74" s="185">
        <v>0</v>
      </c>
      <c r="AI74" s="185">
        <v>0</v>
      </c>
      <c r="AJ74" s="185">
        <v>4674457.4000000004</v>
      </c>
      <c r="AK74" s="185">
        <v>226146</v>
      </c>
      <c r="AL74" s="185">
        <v>54806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2986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476862532.56999999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113655246.47</v>
      </c>
      <c r="D75" s="195">
        <f t="shared" si="9"/>
        <v>0</v>
      </c>
      <c r="E75" s="195">
        <f t="shared" si="9"/>
        <v>167462079.84999999</v>
      </c>
      <c r="F75" s="195">
        <f t="shared" si="9"/>
        <v>0</v>
      </c>
      <c r="G75" s="195">
        <f t="shared" si="9"/>
        <v>22539999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443504522.55999976</v>
      </c>
      <c r="Q75" s="195">
        <f t="shared" si="9"/>
        <v>15255452.439999999</v>
      </c>
      <c r="R75" s="195">
        <f t="shared" si="9"/>
        <v>89891828</v>
      </c>
      <c r="S75" s="195">
        <f t="shared" si="9"/>
        <v>0</v>
      </c>
      <c r="T75" s="195">
        <f t="shared" si="9"/>
        <v>3039509</v>
      </c>
      <c r="U75" s="195">
        <f t="shared" si="9"/>
        <v>68907108.200000003</v>
      </c>
      <c r="V75" s="195">
        <f t="shared" si="9"/>
        <v>375801623.20000005</v>
      </c>
      <c r="W75" s="195">
        <f t="shared" si="9"/>
        <v>28328218.609999999</v>
      </c>
      <c r="X75" s="195">
        <f t="shared" si="9"/>
        <v>29393197.339999996</v>
      </c>
      <c r="Y75" s="195">
        <f t="shared" si="9"/>
        <v>154041777.56</v>
      </c>
      <c r="Z75" s="195">
        <f t="shared" si="9"/>
        <v>46754988</v>
      </c>
      <c r="AA75" s="195">
        <f t="shared" si="9"/>
        <v>4623531.5199999996</v>
      </c>
      <c r="AB75" s="195">
        <f t="shared" si="9"/>
        <v>68259535.829999983</v>
      </c>
      <c r="AC75" s="195">
        <f t="shared" si="9"/>
        <v>59040908</v>
      </c>
      <c r="AD75" s="195">
        <f t="shared" si="9"/>
        <v>7504362</v>
      </c>
      <c r="AE75" s="195">
        <f t="shared" si="9"/>
        <v>17250283.380000003</v>
      </c>
      <c r="AF75" s="195">
        <f t="shared" si="9"/>
        <v>0</v>
      </c>
      <c r="AG75" s="195">
        <f t="shared" si="9"/>
        <v>58319801</v>
      </c>
      <c r="AH75" s="195">
        <f t="shared" si="9"/>
        <v>0</v>
      </c>
      <c r="AI75" s="195">
        <f t="shared" si="9"/>
        <v>0</v>
      </c>
      <c r="AJ75" s="195">
        <f t="shared" si="9"/>
        <v>4681498.4000000004</v>
      </c>
      <c r="AK75" s="195">
        <f t="shared" si="9"/>
        <v>13442740</v>
      </c>
      <c r="AL75" s="195">
        <f t="shared" si="9"/>
        <v>4872642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243132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1796813984.3599997</v>
      </c>
      <c r="CF75" s="253"/>
    </row>
    <row r="76" spans="1:84" ht="12.65" customHeight="1" x14ac:dyDescent="0.35">
      <c r="A76" s="171" t="s">
        <v>248</v>
      </c>
      <c r="B76" s="175"/>
      <c r="C76" s="184">
        <v>41564.08654199999</v>
      </c>
      <c r="D76" s="184">
        <v>0</v>
      </c>
      <c r="E76" s="185">
        <v>60684.666411000042</v>
      </c>
      <c r="F76" s="185">
        <v>0</v>
      </c>
      <c r="G76" s="184">
        <v>14578.532603999995</v>
      </c>
      <c r="H76" s="184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250" t="s">
        <v>221</v>
      </c>
      <c r="CE76" s="195">
        <f t="shared" si="8"/>
        <v>745880.32741499983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395242.88729481091</v>
      </c>
      <c r="F77" s="184">
        <v>0</v>
      </c>
      <c r="G77" s="184">
        <v>53198.755756299965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50" t="s">
        <v>221</v>
      </c>
      <c r="AY77" s="250" t="s">
        <v>221</v>
      </c>
      <c r="AZ77" s="184"/>
      <c r="BA77" s="184"/>
      <c r="BB77" s="184">
        <v>0</v>
      </c>
      <c r="BC77" s="184">
        <v>0</v>
      </c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>
        <v>0</v>
      </c>
      <c r="BL77" s="184">
        <v>0</v>
      </c>
      <c r="BM77" s="184">
        <v>0</v>
      </c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50" t="s">
        <v>221</v>
      </c>
      <c r="CD77" s="250" t="s">
        <v>221</v>
      </c>
      <c r="CE77" s="195">
        <f>SUM(C77:CD77)</f>
        <v>448441.64305111085</v>
      </c>
      <c r="CF77" s="195">
        <f>AY59-CE77</f>
        <v>-126311.64305111085</v>
      </c>
    </row>
    <row r="78" spans="1:84" ht="12.65" customHeight="1" x14ac:dyDescent="0.35">
      <c r="A78" s="171" t="s">
        <v>250</v>
      </c>
      <c r="B78" s="175"/>
      <c r="C78" s="184">
        <v>220579.61272362905</v>
      </c>
      <c r="D78" s="184">
        <v>0</v>
      </c>
      <c r="E78" s="184">
        <v>322052.07256689796</v>
      </c>
      <c r="F78" s="184">
        <v>0</v>
      </c>
      <c r="G78" s="184">
        <v>77367.923691037126</v>
      </c>
      <c r="H78" s="184">
        <v>230.78021223852198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226535.34164555059</v>
      </c>
      <c r="Q78" s="184">
        <v>67460.369233428544</v>
      </c>
      <c r="R78" s="184">
        <v>3529.6805266579186</v>
      </c>
      <c r="S78" s="184">
        <v>0</v>
      </c>
      <c r="T78" s="184">
        <v>19208.453997714758</v>
      </c>
      <c r="U78" s="184">
        <v>10390.821947935292</v>
      </c>
      <c r="V78" s="184">
        <v>165473.41091780661</v>
      </c>
      <c r="W78" s="184">
        <v>29834.054821070305</v>
      </c>
      <c r="X78" s="184">
        <v>8972.437608495371</v>
      </c>
      <c r="Y78" s="184">
        <v>166153.75555436299</v>
      </c>
      <c r="Z78" s="184">
        <v>0</v>
      </c>
      <c r="AA78" s="184">
        <v>9994.9539002278489</v>
      </c>
      <c r="AB78" s="184">
        <v>34864.377970182977</v>
      </c>
      <c r="AC78" s="184">
        <v>67050.220251093328</v>
      </c>
      <c r="AD78" s="184">
        <v>4643.5949188844015</v>
      </c>
      <c r="AE78" s="184">
        <v>35877.754444436287</v>
      </c>
      <c r="AF78" s="184">
        <v>0</v>
      </c>
      <c r="AG78" s="184">
        <v>58435.377723517486</v>
      </c>
      <c r="AH78" s="184">
        <v>0</v>
      </c>
      <c r="AI78" s="184">
        <v>0</v>
      </c>
      <c r="AJ78" s="184">
        <v>14371.780595782357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50" t="s">
        <v>221</v>
      </c>
      <c r="AY78" s="250" t="s">
        <v>221</v>
      </c>
      <c r="AZ78" s="250" t="s">
        <v>221</v>
      </c>
      <c r="BA78" s="184"/>
      <c r="BB78" s="184">
        <v>1545.7704351043708</v>
      </c>
      <c r="BC78" s="184">
        <v>0</v>
      </c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>
        <v>0</v>
      </c>
      <c r="BL78" s="184">
        <v>11823.48721669601</v>
      </c>
      <c r="BM78" s="184">
        <v>0</v>
      </c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>
        <v>10699.861769392968</v>
      </c>
      <c r="BT78" s="184">
        <v>0</v>
      </c>
      <c r="BU78" s="184">
        <v>0</v>
      </c>
      <c r="BV78" s="184">
        <v>0</v>
      </c>
      <c r="BW78" s="184">
        <v>37043.65151109502</v>
      </c>
      <c r="BX78" s="184">
        <v>0</v>
      </c>
      <c r="BY78" s="184">
        <v>863.7120804487995</v>
      </c>
      <c r="BZ78" s="184">
        <v>0</v>
      </c>
      <c r="CA78" s="184">
        <v>29865.472926075581</v>
      </c>
      <c r="CB78" s="184">
        <v>0</v>
      </c>
      <c r="CC78" s="250" t="s">
        <v>221</v>
      </c>
      <c r="CD78" s="250" t="s">
        <v>221</v>
      </c>
      <c r="CE78" s="195">
        <f t="shared" si="8"/>
        <v>1634868.7311897625</v>
      </c>
      <c r="CF78" s="195"/>
    </row>
    <row r="79" spans="1:84" ht="12.65" customHeight="1" x14ac:dyDescent="0.35">
      <c r="A79" s="171" t="s">
        <v>251</v>
      </c>
      <c r="B79" s="175"/>
      <c r="C79" s="225">
        <v>5927.7051738172322</v>
      </c>
      <c r="D79" s="225">
        <v>0</v>
      </c>
      <c r="E79" s="184">
        <v>8734.0080460523186</v>
      </c>
      <c r="F79" s="184">
        <v>0</v>
      </c>
      <c r="G79" s="184">
        <v>1175.5767801304494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>
        <v>0</v>
      </c>
      <c r="BC79" s="184">
        <v>0</v>
      </c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>
        <v>0</v>
      </c>
      <c r="BL79" s="184">
        <v>0</v>
      </c>
      <c r="BM79" s="184">
        <v>0</v>
      </c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50" t="s">
        <v>221</v>
      </c>
      <c r="CD79" s="250" t="s">
        <v>221</v>
      </c>
      <c r="CE79" s="195">
        <f t="shared" si="8"/>
        <v>15837.29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103.82000000000001</v>
      </c>
      <c r="D80" s="187">
        <v>0</v>
      </c>
      <c r="E80" s="187">
        <v>150.65</v>
      </c>
      <c r="F80" s="187">
        <v>0</v>
      </c>
      <c r="G80" s="187">
        <v>20.23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32.549999999999997</v>
      </c>
      <c r="Q80" s="187">
        <v>23.73</v>
      </c>
      <c r="R80" s="187">
        <v>0</v>
      </c>
      <c r="S80" s="187">
        <v>0</v>
      </c>
      <c r="T80" s="187">
        <v>1.88</v>
      </c>
      <c r="U80" s="187">
        <v>0</v>
      </c>
      <c r="V80" s="187">
        <v>19.05</v>
      </c>
      <c r="W80" s="187">
        <v>1.63</v>
      </c>
      <c r="X80" s="187">
        <v>0.08</v>
      </c>
      <c r="Y80" s="187">
        <v>8.76</v>
      </c>
      <c r="Z80" s="187">
        <v>2.69</v>
      </c>
      <c r="AA80" s="187">
        <v>0</v>
      </c>
      <c r="AB80" s="187">
        <v>0</v>
      </c>
      <c r="AC80" s="187">
        <v>0</v>
      </c>
      <c r="AD80" s="187">
        <v>4.21</v>
      </c>
      <c r="AE80" s="187">
        <v>0</v>
      </c>
      <c r="AF80" s="187">
        <v>0</v>
      </c>
      <c r="AG80" s="187">
        <v>24.06</v>
      </c>
      <c r="AH80" s="187">
        <v>0</v>
      </c>
      <c r="AI80" s="187">
        <v>0</v>
      </c>
      <c r="AJ80" s="187">
        <v>2.86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0.01</v>
      </c>
      <c r="AT80" s="187">
        <v>0</v>
      </c>
      <c r="AU80" s="187">
        <v>0</v>
      </c>
      <c r="AV80" s="187">
        <v>1.2</v>
      </c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397.41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1279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1277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8158</v>
      </c>
      <c r="D111" s="174">
        <v>55549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56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108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36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227</v>
      </c>
    </row>
    <row r="128" spans="1:5" ht="12.65" customHeight="1" x14ac:dyDescent="0.35">
      <c r="A128" s="173" t="s">
        <v>292</v>
      </c>
      <c r="B128" s="172" t="s">
        <v>256</v>
      </c>
      <c r="C128" s="189">
        <v>349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4851</v>
      </c>
      <c r="C138" s="189">
        <v>907</v>
      </c>
      <c r="D138" s="174">
        <v>2400</v>
      </c>
      <c r="E138" s="175">
        <f>SUM(B138:D138)</f>
        <v>8158</v>
      </c>
    </row>
    <row r="139" spans="1:6" ht="12.65" customHeight="1" x14ac:dyDescent="0.35">
      <c r="A139" s="173" t="s">
        <v>215</v>
      </c>
      <c r="B139" s="174">
        <v>32880</v>
      </c>
      <c r="C139" s="189">
        <v>8400</v>
      </c>
      <c r="D139" s="174">
        <v>14269.010000000009</v>
      </c>
      <c r="E139" s="175">
        <f>SUM(B139:D139)</f>
        <v>55549.010000000009</v>
      </c>
    </row>
    <row r="140" spans="1:6" ht="12.65" customHeight="1" x14ac:dyDescent="0.35">
      <c r="A140" s="173" t="s">
        <v>298</v>
      </c>
      <c r="B140" s="174">
        <v>77649.168300912992</v>
      </c>
      <c r="C140" s="174">
        <v>19981.608325488687</v>
      </c>
      <c r="D140" s="174">
        <v>65766.223373598332</v>
      </c>
      <c r="E140" s="175">
        <f>SUM(B140:D140)</f>
        <v>163397</v>
      </c>
    </row>
    <row r="141" spans="1:6" ht="12.65" customHeight="1" x14ac:dyDescent="0.35">
      <c r="A141" s="173" t="s">
        <v>245</v>
      </c>
      <c r="B141" s="174">
        <v>756080796.92000008</v>
      </c>
      <c r="C141" s="189">
        <v>160465756.63999999</v>
      </c>
      <c r="D141" s="174">
        <v>403404898.22999996</v>
      </c>
      <c r="E141" s="175">
        <f>SUM(B141:D141)</f>
        <v>1319951451.79</v>
      </c>
      <c r="F141" s="199"/>
    </row>
    <row r="142" spans="1:6" ht="12.65" customHeight="1" x14ac:dyDescent="0.35">
      <c r="A142" s="173" t="s">
        <v>246</v>
      </c>
      <c r="B142" s="174">
        <v>226613579.48999998</v>
      </c>
      <c r="C142" s="189">
        <v>58314903.890000008</v>
      </c>
      <c r="D142" s="174">
        <v>191934049.19</v>
      </c>
      <c r="E142" s="175">
        <f>SUM(B142:D142)</f>
        <v>476862532.56999999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9723492.6499999985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9667792.5700000003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-540895.7699999999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18850389.449999999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5944893.0700000003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869047.03000000038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6813940.1000000006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295515.7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13376425.110000001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13671940.810000001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>
        <v>-346249.79000000004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2943635.8400000003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2597386.0500000003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37000000</v>
      </c>
      <c r="C195" s="189">
        <v>0</v>
      </c>
      <c r="D195" s="174">
        <v>0</v>
      </c>
      <c r="E195" s="175">
        <f t="shared" ref="E195:E203" si="10">SUM(B195:C195)-D195</f>
        <v>37000000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152019367.75</v>
      </c>
      <c r="C197" s="189">
        <v>21204.959999999999</v>
      </c>
      <c r="D197" s="174">
        <v>0</v>
      </c>
      <c r="E197" s="175">
        <f t="shared" si="10"/>
        <v>152040572.71000001</v>
      </c>
    </row>
    <row r="198" spans="1:8" ht="12.65" customHeight="1" x14ac:dyDescent="0.35">
      <c r="A198" s="173" t="s">
        <v>335</v>
      </c>
      <c r="B198" s="174">
        <v>10765211.689999999</v>
      </c>
      <c r="C198" s="189">
        <v>-42454.7</v>
      </c>
      <c r="D198" s="174">
        <v>0</v>
      </c>
      <c r="E198" s="175">
        <f t="shared" si="10"/>
        <v>10722756.99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117221851.08</v>
      </c>
      <c r="C200" s="189">
        <v>6352834.2500000009</v>
      </c>
      <c r="D200" s="174">
        <v>-580398.86</v>
      </c>
      <c r="E200" s="175">
        <f t="shared" si="10"/>
        <v>124155084.19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8368986.6100000003</v>
      </c>
      <c r="C202" s="189">
        <v>0</v>
      </c>
      <c r="D202" s="174">
        <v>0</v>
      </c>
      <c r="E202" s="175">
        <f t="shared" si="10"/>
        <v>8368986.6100000003</v>
      </c>
    </row>
    <row r="203" spans="1:8" ht="12.65" customHeight="1" x14ac:dyDescent="0.35">
      <c r="A203" s="173" t="s">
        <v>340</v>
      </c>
      <c r="B203" s="174">
        <v>2902801.97</v>
      </c>
      <c r="C203" s="189">
        <v>-6331584.5100000016</v>
      </c>
      <c r="D203" s="174">
        <v>-4295295.4399999995</v>
      </c>
      <c r="E203" s="175">
        <f t="shared" si="10"/>
        <v>866512.89999999804</v>
      </c>
    </row>
    <row r="204" spans="1:8" ht="12.65" customHeight="1" x14ac:dyDescent="0.35">
      <c r="A204" s="173" t="s">
        <v>203</v>
      </c>
      <c r="B204" s="175">
        <f>SUM(B195:B203)</f>
        <v>328278219.10000002</v>
      </c>
      <c r="C204" s="191">
        <f>SUM(C195:C203)</f>
        <v>0</v>
      </c>
      <c r="D204" s="175">
        <f>SUM(D195:D203)</f>
        <v>-4875694.3</v>
      </c>
      <c r="E204" s="175">
        <f>SUM(E195:E203)</f>
        <v>333153913.39999998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>
        <v>8020700.8399999999</v>
      </c>
      <c r="C209" s="189">
        <v>103682.25</v>
      </c>
      <c r="D209" s="174"/>
      <c r="E209" s="175">
        <f t="shared" ref="E209:E216" si="11">SUM(B209:C209)-D209</f>
        <v>8124383.0899999999</v>
      </c>
      <c r="H209" s="260"/>
    </row>
    <row r="210" spans="1:8" ht="12.65" customHeight="1" x14ac:dyDescent="0.35">
      <c r="A210" s="173" t="s">
        <v>334</v>
      </c>
      <c r="B210" s="174">
        <v>83308328.930000007</v>
      </c>
      <c r="C210" s="189">
        <v>9108148.3699999992</v>
      </c>
      <c r="D210" s="174"/>
      <c r="E210" s="175">
        <f t="shared" si="11"/>
        <v>92416477.300000012</v>
      </c>
      <c r="H210" s="260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0"/>
    </row>
    <row r="212" spans="1:8" ht="12.65" customHeight="1" x14ac:dyDescent="0.35">
      <c r="A212" s="173" t="s">
        <v>336</v>
      </c>
      <c r="B212" s="174">
        <v>3699256.18</v>
      </c>
      <c r="C212" s="189">
        <v>817521.27</v>
      </c>
      <c r="D212" s="174"/>
      <c r="E212" s="175">
        <f t="shared" si="11"/>
        <v>4516777.45</v>
      </c>
      <c r="H212" s="260"/>
    </row>
    <row r="213" spans="1:8" ht="12.65" customHeight="1" x14ac:dyDescent="0.35">
      <c r="A213" s="173" t="s">
        <v>337</v>
      </c>
      <c r="B213" s="174">
        <v>93808970.929999992</v>
      </c>
      <c r="C213" s="189">
        <v>6813246.1100000013</v>
      </c>
      <c r="D213" s="174">
        <v>523421.17000000074</v>
      </c>
      <c r="E213" s="175">
        <f t="shared" si="11"/>
        <v>100098795.86999999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188837256.88</v>
      </c>
      <c r="C217" s="191">
        <f>SUM(C208:C216)</f>
        <v>16842598</v>
      </c>
      <c r="D217" s="175">
        <f>SUM(D208:D216)</f>
        <v>523421.17000000074</v>
      </c>
      <c r="E217" s="175">
        <f>SUM(E208:E216)</f>
        <v>205156433.71000001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-4592478.51</v>
      </c>
      <c r="D221" s="172">
        <f>C221</f>
        <v>-4592478.51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793579331.3900001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168823347.28999999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4258806.26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41489062.590000004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304782636.08999997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12381159.469999999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1325314343.0900002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>
        <v>444.99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10944447.02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4972495.33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15916942.35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1336638806.9300001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870502.01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240254700.37999997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175440692.40000001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7086692.8799999999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10351477.41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568172.28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83690852.559999943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>
        <v>37000000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152040572.71000001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10722756.99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122554133.14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8368986.6100000003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2467463.9500000002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333153913.40000004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205156433.71000001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127997479.69000003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36227787.82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36227787.82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247916120.06999996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12425082.18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13325079.84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48344632.75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74094794.769999996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-293329.93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1715143.4199999995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61018751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2099122.2799999998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64539686.770000003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64539686.770000003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109281638.52999988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247916120.06999987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247916120.06999996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v>1319951451.7900004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476862532.56999993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1796813984.3600004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-4592478.51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1325314343.0900002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15916942.349999998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1336638806.9300001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460175177.43000031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v>7281596.1499999985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7281596.1499999985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467456773.58000028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148026607.34000006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18850389.449999996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7966784.7499999991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90088472.669999897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2381777.98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53517664.570000045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16842597.200000003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6813940.1000000006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13671940.810000001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2597386.0500000003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151198795.31761396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511956356.23761398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-44499582.657613695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-44499582.657613695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-44499582.657613695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Swedish Health Services DBA Swedish Medical Center Cherry Hill   H-0     FYE 12/31/2021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8158</v>
      </c>
      <c r="C414" s="194">
        <f>E138</f>
        <v>8158</v>
      </c>
      <c r="D414" s="179"/>
    </row>
    <row r="415" spans="1:5" ht="12.65" customHeight="1" x14ac:dyDescent="0.35">
      <c r="A415" s="179" t="s">
        <v>464</v>
      </c>
      <c r="B415" s="179">
        <f>D111</f>
        <v>55549</v>
      </c>
      <c r="C415" s="179">
        <f>E139</f>
        <v>55549.010000000009</v>
      </c>
      <c r="D415" s="194">
        <f>SUM(C59:H59)+N59</f>
        <v>55549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148026607.34000006</v>
      </c>
      <c r="C427" s="179">
        <f t="shared" ref="C427:C434" si="13">CE61</f>
        <v>148026607.34</v>
      </c>
      <c r="D427" s="179"/>
    </row>
    <row r="428" spans="1:7" ht="12.65" customHeight="1" x14ac:dyDescent="0.35">
      <c r="A428" s="179" t="s">
        <v>3</v>
      </c>
      <c r="B428" s="179">
        <f t="shared" si="12"/>
        <v>18850389.449999996</v>
      </c>
      <c r="C428" s="179">
        <f t="shared" si="13"/>
        <v>18850387</v>
      </c>
      <c r="D428" s="179">
        <f>D173</f>
        <v>18850389.449999999</v>
      </c>
    </row>
    <row r="429" spans="1:7" ht="12.65" customHeight="1" x14ac:dyDescent="0.35">
      <c r="A429" s="179" t="s">
        <v>236</v>
      </c>
      <c r="B429" s="179">
        <f t="shared" si="12"/>
        <v>7966784.7499999991</v>
      </c>
      <c r="C429" s="179">
        <f t="shared" si="13"/>
        <v>7966784.75</v>
      </c>
      <c r="D429" s="179"/>
    </row>
    <row r="430" spans="1:7" ht="12.65" customHeight="1" x14ac:dyDescent="0.35">
      <c r="A430" s="179" t="s">
        <v>237</v>
      </c>
      <c r="B430" s="179">
        <f t="shared" si="12"/>
        <v>90088472.669999897</v>
      </c>
      <c r="C430" s="179">
        <f t="shared" si="13"/>
        <v>90088472.669999942</v>
      </c>
      <c r="D430" s="179"/>
    </row>
    <row r="431" spans="1:7" ht="12.65" customHeight="1" x14ac:dyDescent="0.35">
      <c r="A431" s="179" t="s">
        <v>444</v>
      </c>
      <c r="B431" s="179">
        <f t="shared" si="12"/>
        <v>2381777.98</v>
      </c>
      <c r="C431" s="179">
        <f t="shared" si="13"/>
        <v>2381777.98</v>
      </c>
      <c r="D431" s="179"/>
    </row>
    <row r="432" spans="1:7" ht="12.65" customHeight="1" x14ac:dyDescent="0.35">
      <c r="A432" s="179" t="s">
        <v>445</v>
      </c>
      <c r="B432" s="179">
        <f t="shared" si="12"/>
        <v>53517664.570000045</v>
      </c>
      <c r="C432" s="179">
        <f t="shared" si="13"/>
        <v>53517664.570000008</v>
      </c>
      <c r="D432" s="179"/>
    </row>
    <row r="433" spans="1:7" ht="12.65" customHeight="1" x14ac:dyDescent="0.35">
      <c r="A433" s="179" t="s">
        <v>6</v>
      </c>
      <c r="B433" s="179">
        <f t="shared" si="12"/>
        <v>16842597.200000003</v>
      </c>
      <c r="C433" s="179">
        <f t="shared" si="13"/>
        <v>16842597</v>
      </c>
      <c r="D433" s="179">
        <f>C217</f>
        <v>16842598</v>
      </c>
    </row>
    <row r="434" spans="1:7" ht="12.65" customHeight="1" x14ac:dyDescent="0.35">
      <c r="A434" s="179" t="s">
        <v>474</v>
      </c>
      <c r="B434" s="179">
        <f t="shared" si="12"/>
        <v>6813940.1000000006</v>
      </c>
      <c r="C434" s="179">
        <f t="shared" si="13"/>
        <v>6813940.1000000006</v>
      </c>
      <c r="D434" s="179">
        <f>D177</f>
        <v>6813940.1000000006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13671940.810000001</v>
      </c>
      <c r="C436" s="179"/>
      <c r="D436" s="179">
        <f>D186</f>
        <v>13671940.810000001</v>
      </c>
    </row>
    <row r="437" spans="1:7" ht="12.65" customHeight="1" x14ac:dyDescent="0.35">
      <c r="A437" s="194" t="s">
        <v>449</v>
      </c>
      <c r="B437" s="194">
        <f t="shared" si="12"/>
        <v>2597386.0500000003</v>
      </c>
      <c r="C437" s="194"/>
      <c r="D437" s="194">
        <f>D190</f>
        <v>2597386.0500000003</v>
      </c>
    </row>
    <row r="438" spans="1:7" ht="12.65" customHeight="1" x14ac:dyDescent="0.35">
      <c r="A438" s="194" t="s">
        <v>476</v>
      </c>
      <c r="B438" s="194">
        <f>C386+C387+C388</f>
        <v>16269326.860000001</v>
      </c>
      <c r="C438" s="194">
        <f>CD69</f>
        <v>16269326.860000001</v>
      </c>
      <c r="D438" s="194">
        <f>D181+D186+D190</f>
        <v>16269326.860000001</v>
      </c>
    </row>
    <row r="439" spans="1:7" ht="12.65" customHeight="1" x14ac:dyDescent="0.35">
      <c r="A439" s="179" t="s">
        <v>451</v>
      </c>
      <c r="B439" s="194">
        <f>C389</f>
        <v>151198795.31761396</v>
      </c>
      <c r="C439" s="194">
        <f>SUM(C69:CC69)</f>
        <v>151198795.3176142</v>
      </c>
      <c r="D439" s="179"/>
    </row>
    <row r="440" spans="1:7" ht="12.65" customHeight="1" x14ac:dyDescent="0.35">
      <c r="A440" s="179" t="s">
        <v>477</v>
      </c>
      <c r="B440" s="194">
        <f>B438+B439</f>
        <v>167468122.17761397</v>
      </c>
      <c r="C440" s="194">
        <f>CE69</f>
        <v>167468122.17761421</v>
      </c>
      <c r="D440" s="179"/>
    </row>
    <row r="441" spans="1:7" ht="12.65" customHeight="1" x14ac:dyDescent="0.35">
      <c r="A441" s="179" t="s">
        <v>478</v>
      </c>
      <c r="B441" s="179">
        <f>D390</f>
        <v>511956356.23761398</v>
      </c>
      <c r="C441" s="179">
        <f>SUM(C427:C437)+C440</f>
        <v>511956353.58761418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-4592478.51</v>
      </c>
      <c r="C444" s="179">
        <f>C363</f>
        <v>-4592478.51</v>
      </c>
      <c r="D444" s="179"/>
    </row>
    <row r="445" spans="1:7" ht="12.65" customHeight="1" x14ac:dyDescent="0.35">
      <c r="A445" s="179" t="s">
        <v>343</v>
      </c>
      <c r="B445" s="179">
        <f>D229</f>
        <v>1325314343.0900002</v>
      </c>
      <c r="C445" s="179">
        <f>C364</f>
        <v>1325314343.0900002</v>
      </c>
      <c r="D445" s="179"/>
    </row>
    <row r="446" spans="1:7" ht="12.65" customHeight="1" x14ac:dyDescent="0.35">
      <c r="A446" s="179" t="s">
        <v>351</v>
      </c>
      <c r="B446" s="179">
        <f>D236</f>
        <v>15916942.35</v>
      </c>
      <c r="C446" s="179">
        <f>C365</f>
        <v>15916942.349999998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1336638806.9300001</v>
      </c>
      <c r="C448" s="179">
        <f>D367</f>
        <v>1336638806.9300001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444.99</v>
      </c>
    </row>
    <row r="454" spans="1:7" ht="12.65" customHeight="1" x14ac:dyDescent="0.35">
      <c r="A454" s="179" t="s">
        <v>168</v>
      </c>
      <c r="B454" s="179">
        <f>C233</f>
        <v>10944447.02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4972495.33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7281596.1499999985</v>
      </c>
      <c r="C458" s="194">
        <f>CE70</f>
        <v>7281596.1499999985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1319951451.7900004</v>
      </c>
      <c r="C463" s="194">
        <f>CE73</f>
        <v>1319951451.7899997</v>
      </c>
      <c r="D463" s="194">
        <f>E141+E147+E153</f>
        <v>1319951451.79</v>
      </c>
    </row>
    <row r="464" spans="1:7" ht="12.65" customHeight="1" x14ac:dyDescent="0.35">
      <c r="A464" s="179" t="s">
        <v>246</v>
      </c>
      <c r="B464" s="194">
        <f>C360</f>
        <v>476862532.56999993</v>
      </c>
      <c r="C464" s="194">
        <f>CE74</f>
        <v>476862532.56999999</v>
      </c>
      <c r="D464" s="194">
        <f>E142+E148+E154</f>
        <v>476862532.56999999</v>
      </c>
    </row>
    <row r="465" spans="1:7" ht="12.65" customHeight="1" x14ac:dyDescent="0.35">
      <c r="A465" s="179" t="s">
        <v>247</v>
      </c>
      <c r="B465" s="194">
        <f>D361</f>
        <v>1796813984.3600004</v>
      </c>
      <c r="C465" s="194">
        <f>CE75</f>
        <v>1796813984.3599997</v>
      </c>
      <c r="D465" s="194">
        <f>D463+D464</f>
        <v>1796813984.3599999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37000000</v>
      </c>
      <c r="C468" s="179">
        <f>E195</f>
        <v>37000000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152040572.71000001</v>
      </c>
      <c r="C470" s="179">
        <f>E197</f>
        <v>152040572.71000001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10722756.99</v>
      </c>
      <c r="D471" s="179"/>
    </row>
    <row r="472" spans="1:7" ht="12.65" customHeight="1" x14ac:dyDescent="0.35">
      <c r="A472" s="179" t="s">
        <v>377</v>
      </c>
      <c r="B472" s="179">
        <f t="shared" si="14"/>
        <v>10722756.99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122554133.14</v>
      </c>
      <c r="C473" s="179">
        <f>SUM(E200:E201)</f>
        <v>124155084.19</v>
      </c>
      <c r="D473" s="179"/>
    </row>
    <row r="474" spans="1:7" ht="12.65" customHeight="1" x14ac:dyDescent="0.35">
      <c r="A474" s="179" t="s">
        <v>339</v>
      </c>
      <c r="B474" s="179">
        <f t="shared" si="14"/>
        <v>8368986.6100000003</v>
      </c>
      <c r="C474" s="179">
        <f>E202</f>
        <v>8368986.6100000003</v>
      </c>
      <c r="D474" s="179"/>
    </row>
    <row r="475" spans="1:7" ht="12.65" customHeight="1" x14ac:dyDescent="0.35">
      <c r="A475" s="179" t="s">
        <v>340</v>
      </c>
      <c r="B475" s="179">
        <f t="shared" si="14"/>
        <v>2467463.9500000002</v>
      </c>
      <c r="C475" s="179">
        <f>E203</f>
        <v>866512.89999999804</v>
      </c>
      <c r="D475" s="179"/>
    </row>
    <row r="476" spans="1:7" ht="12.65" customHeight="1" x14ac:dyDescent="0.35">
      <c r="A476" s="179" t="s">
        <v>203</v>
      </c>
      <c r="B476" s="179">
        <f>D275</f>
        <v>333153913.40000004</v>
      </c>
      <c r="C476" s="179">
        <f>E204</f>
        <v>333153913.39999998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205156433.71000001</v>
      </c>
      <c r="C478" s="179">
        <f>E217</f>
        <v>205156433.71000001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247916120.06999996</v>
      </c>
    </row>
    <row r="482" spans="1:12" ht="12.65" customHeight="1" x14ac:dyDescent="0.35">
      <c r="A482" s="180" t="s">
        <v>499</v>
      </c>
      <c r="C482" s="180">
        <f>D339</f>
        <v>247916120.06999987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003</v>
      </c>
      <c r="B493" s="262" t="str">
        <f>RIGHT('Prior Year'!C82,4)</f>
        <v>2020</v>
      </c>
      <c r="C493" s="262" t="str">
        <f>RIGHT(C82,4)</f>
        <v>2021</v>
      </c>
      <c r="D493" s="262" t="str">
        <f>RIGHT('Prior Year'!C82,4)</f>
        <v>2020</v>
      </c>
      <c r="E493" s="262" t="str">
        <f>RIGHT(C82,4)</f>
        <v>2021</v>
      </c>
      <c r="F493" s="262" t="str">
        <f>RIGHT('Prior Year'!C82,4)</f>
        <v>2020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31327247.5</v>
      </c>
      <c r="C496" s="241">
        <f>C71</f>
        <v>35450145.860000007</v>
      </c>
      <c r="D496" s="241">
        <f>'Prior Year'!C59</f>
        <v>19030.845431484024</v>
      </c>
      <c r="E496" s="180">
        <f>C59</f>
        <v>20791.315603892675</v>
      </c>
      <c r="F496" s="264">
        <f t="shared" ref="F496:G511" si="15">IF(B496=0,"",IF(D496=0,"",B496/D496))</f>
        <v>1646.1301003566136</v>
      </c>
      <c r="G496" s="265">
        <f t="shared" si="15"/>
        <v>1705.045824678974</v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33660008.149999991</v>
      </c>
      <c r="C498" s="241">
        <f>E71</f>
        <v>38174990.890000001</v>
      </c>
      <c r="D498" s="241">
        <f>'Prior Year'!E59</f>
        <v>27520.628211450952</v>
      </c>
      <c r="E498" s="180">
        <f>E59</f>
        <v>30634.37071305509</v>
      </c>
      <c r="F498" s="264">
        <f t="shared" si="15"/>
        <v>1223.0828414009288</v>
      </c>
      <c r="G498" s="264">
        <f t="shared" si="15"/>
        <v>1246.1490150255122</v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4564255.0500000007</v>
      </c>
      <c r="C500" s="241">
        <f>G71</f>
        <v>4905030.1499999994</v>
      </c>
      <c r="D500" s="241">
        <f>'Prior Year'!G59</f>
        <v>3651.5263570650241</v>
      </c>
      <c r="E500" s="180">
        <f>G59</f>
        <v>4123.3136830522353</v>
      </c>
      <c r="F500" s="264">
        <f t="shared" si="15"/>
        <v>1249.9581281041601</v>
      </c>
      <c r="G500" s="264">
        <f t="shared" si="15"/>
        <v>1189.5845252231957</v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6206.5999999999995</v>
      </c>
      <c r="C501" s="241">
        <f>H71</f>
        <v>5529.2000000000007</v>
      </c>
      <c r="D501" s="241">
        <f>'Prior Year'!H59</f>
        <v>0</v>
      </c>
      <c r="E501" s="180">
        <f>H59</f>
        <v>0</v>
      </c>
      <c r="F501" s="264" t="str">
        <f t="shared" si="15"/>
        <v/>
      </c>
      <c r="G501" s="264" t="str">
        <f t="shared" si="15"/>
        <v/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5"/>
        <v/>
      </c>
      <c r="G503" s="264" t="str">
        <f t="shared" si="15"/>
        <v/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5"/>
        <v/>
      </c>
      <c r="G508" s="264" t="str">
        <f t="shared" si="15"/>
        <v/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20692604.290000003</v>
      </c>
      <c r="C509" s="241">
        <f>P71</f>
        <v>21010758.100000001</v>
      </c>
      <c r="D509" s="241">
        <f>'Prior Year'!P59</f>
        <v>0</v>
      </c>
      <c r="E509" s="180">
        <f>P59</f>
        <v>0</v>
      </c>
      <c r="F509" s="264" t="str">
        <f t="shared" si="15"/>
        <v/>
      </c>
      <c r="G509" s="264" t="str">
        <f t="shared" si="15"/>
        <v/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7052548.3000000007</v>
      </c>
      <c r="C510" s="241">
        <f>Q71</f>
        <v>7140294.6200000001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4660243.709999999</v>
      </c>
      <c r="C511" s="241">
        <f>R71</f>
        <v>5272841.6099999966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25934067.009999998</v>
      </c>
      <c r="C512" s="241">
        <f>S71</f>
        <v>24432230.169999994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873245.04999999993</v>
      </c>
      <c r="C513" s="241">
        <f>T71</f>
        <v>762236.37999999989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10074834.91</v>
      </c>
      <c r="C514" s="241">
        <f>U71</f>
        <v>11474652.189999996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42906190.519999996</v>
      </c>
      <c r="C515" s="241">
        <f>V71</f>
        <v>45033693.43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5196471.1900000004</v>
      </c>
      <c r="C516" s="241">
        <f>W71</f>
        <v>5194220.25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2004411.87</v>
      </c>
      <c r="C517" s="241">
        <f>X71</f>
        <v>2007910.0299999998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18220888.969999995</v>
      </c>
      <c r="C518" s="241">
        <f>Y71</f>
        <v>18245723.59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16173534.729999997</v>
      </c>
      <c r="C519" s="241">
        <f>Z71</f>
        <v>17606828.770000003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1021728.3399999999</v>
      </c>
      <c r="C520" s="241">
        <f>AA71</f>
        <v>939253.20999999985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15019155.240000002</v>
      </c>
      <c r="C521" s="241">
        <f>AB71</f>
        <v>15848874.369999999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6354498.620000001</v>
      </c>
      <c r="C522" s="241">
        <f>AC71</f>
        <v>6331168.5100000007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539900.11</v>
      </c>
      <c r="C523" s="241">
        <f>AD71</f>
        <v>734730.42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4770767.9300000006</v>
      </c>
      <c r="C524" s="241">
        <f>AE71</f>
        <v>5076474.1199999992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7858308.7199999997</v>
      </c>
      <c r="C526" s="241">
        <f>AG71</f>
        <v>8525240.0600000005</v>
      </c>
      <c r="D526" s="241">
        <f>'Prior Year'!AG59</f>
        <v>0</v>
      </c>
      <c r="E526" s="180">
        <f>AG59</f>
        <v>0</v>
      </c>
      <c r="F526" s="264" t="str">
        <f t="shared" si="17"/>
        <v/>
      </c>
      <c r="G526" s="264" t="str">
        <f t="shared" si="17"/>
        <v/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2232425.3699999996</v>
      </c>
      <c r="C529" s="241">
        <f>AJ71</f>
        <v>2310158.38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1565732.6900000002</v>
      </c>
      <c r="C530" s="241">
        <f>AK71</f>
        <v>1795548.7700000005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598742.44999999995</v>
      </c>
      <c r="C531" s="241">
        <f>AL71</f>
        <v>554517.59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453.84</v>
      </c>
      <c r="C538" s="241">
        <f>AS71</f>
        <v>922.43999999999994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151338.18</v>
      </c>
      <c r="C541" s="241">
        <f>AV71</f>
        <v>173062.72000000003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3655736.0500000007</v>
      </c>
      <c r="C544" s="241">
        <f>AY71</f>
        <v>3920959.36</v>
      </c>
      <c r="D544" s="241">
        <f>'Prior Year'!AY59</f>
        <v>304302.15999999997</v>
      </c>
      <c r="E544" s="180">
        <f>AY59</f>
        <v>322130</v>
      </c>
      <c r="F544" s="264">
        <f t="shared" ref="F544:G550" si="19">IF(B544=0,"",IF(D544=0,"",B544/D544))</f>
        <v>12.01350673948552</v>
      </c>
      <c r="G544" s="264">
        <f t="shared" si="19"/>
        <v>12.17197826964269</v>
      </c>
      <c r="H544" s="266" t="str">
        <f t="shared" si="16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1112851.3800000001</v>
      </c>
      <c r="C545" s="241">
        <f>AZ71</f>
        <v>1078898.42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26042.430000000022</v>
      </c>
      <c r="C546" s="241">
        <f>BA71</f>
        <v>-47652.640000000014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3830545.86</v>
      </c>
      <c r="C547" s="241">
        <f>BB71</f>
        <v>2244085.71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767330.09000000008</v>
      </c>
      <c r="C548" s="241">
        <f>BC71</f>
        <v>796565.73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1007569.47</v>
      </c>
      <c r="C549" s="241">
        <f>BD71</f>
        <v>550750.91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14949586.68</v>
      </c>
      <c r="C550" s="241">
        <f>BE71</f>
        <v>12897958.939999999</v>
      </c>
      <c r="D550" s="241">
        <f>'Prior Year'!BE59</f>
        <v>745880.32741499983</v>
      </c>
      <c r="E550" s="180">
        <f>BE59</f>
        <v>745880.32741499983</v>
      </c>
      <c r="F550" s="264">
        <f t="shared" si="19"/>
        <v>20.042875687324852</v>
      </c>
      <c r="G550" s="264">
        <f t="shared" si="19"/>
        <v>17.292263203536287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4139411.94</v>
      </c>
      <c r="C551" s="241">
        <f>BF71</f>
        <v>4444303.17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330634.66000000003</v>
      </c>
      <c r="C553" s="241">
        <f>BH71</f>
        <v>0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464.53000000000003</v>
      </c>
      <c r="C555" s="241">
        <f>BJ71</f>
        <v>573.48000000000013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0</v>
      </c>
      <c r="C556" s="241">
        <f>BK71</f>
        <v>0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59293</v>
      </c>
      <c r="C557" s="241">
        <f>BL71</f>
        <v>50308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10180284.77</v>
      </c>
      <c r="C559" s="241">
        <f>BN71</f>
        <v>5098083.67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0</v>
      </c>
      <c r="C561" s="241">
        <f>BP71</f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0</v>
      </c>
      <c r="C563" s="241">
        <f>BR71</f>
        <v>0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152013.91</v>
      </c>
      <c r="C564" s="241">
        <f>BS71</f>
        <v>74763.47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0</v>
      </c>
      <c r="C567" s="241">
        <f>BV71</f>
        <v>0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13141007.470000001</v>
      </c>
      <c r="C568" s="241">
        <f>BW71</f>
        <v>12576721.069999998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869505.57000000007</v>
      </c>
      <c r="C570" s="241">
        <f>BY71</f>
        <v>918833.18000000017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7560257.3300000001</v>
      </c>
      <c r="C572" s="241">
        <f>CA71</f>
        <v>7024970.5700000003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114539953.086615</v>
      </c>
      <c r="C574" s="241">
        <f>CC71</f>
        <v>157768271.70761418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16164873.690000001</v>
      </c>
      <c r="C575" s="241">
        <f>CD71</f>
        <v>16269326.860000001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449965.57633400004</v>
      </c>
      <c r="E612" s="180">
        <f>SUM(C624:D647)+SUM(C668:D713)</f>
        <v>335477186.44944847</v>
      </c>
      <c r="F612" s="180">
        <f>CE64-(AX64+BD64+BE64+BG64+BJ64+BN64+BP64+BQ64+CB64+CC64+CD64)</f>
        <v>89416599.99999994</v>
      </c>
      <c r="G612" s="180">
        <f>CE77-(AX77+AY77+BD77+BE77+BG77+BJ77+BN77+BP77+BQ77+CB77+CC77+CD77)</f>
        <v>448441.64305111085</v>
      </c>
      <c r="H612" s="197">
        <f>CE60-(AX60+AY60+AZ60+BD60+BE60+BG60+BJ60+BN60+BO60+BP60+BQ60+BR60+CB60+CC60+CD60)</f>
        <v>1242.06</v>
      </c>
      <c r="I612" s="180">
        <f>CE78-(AX78+AY78+AZ78+BD78+BE78+BF78+BG78+BJ78+BN78+BO78+BP78+BQ78+BR78+CB78+CC78+CD78)</f>
        <v>1634868.7311897625</v>
      </c>
      <c r="J612" s="180">
        <f>CE79-(AX79+AY79+AZ79+BA79+BD79+BE79+BF79+BG79+BJ79+BN79+BO79+BP79+BQ79+BR79+CB79+CC79+CD79)</f>
        <v>15837.29</v>
      </c>
      <c r="K612" s="180">
        <f>CE75-(AW75+AX75+AY75+AZ75+BA75+BB75+BC75+BD75+BE75+BF75+BG75+BH75+BI75+BJ75+BK75+BL75+BM75+BN75+BO75+BP75+BQ75+BR75+BS75+BT75+BU75+BV75+BW75+BX75+CB75+CC75+CD75)</f>
        <v>1796813984.3599997</v>
      </c>
      <c r="L612" s="197">
        <f>CE80-(AW80+AX80+AY80+AZ80+BA80+BB80+BC80+BD80+BE80+BF80+BG80+BH80+BI80+BJ80+BK80+BL80+BM80+BN80+BO80+BP80+BQ80+BR80+BS80+BT80+BU80+BV80+BW80+BX80+BY80+BZ80+CA80+CB80+CC80+CD80)</f>
        <v>397.41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12897958.939999999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16269326.860000001</v>
      </c>
      <c r="D615" s="267">
        <f>SUM(C614:C615)</f>
        <v>29167285.800000001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573.48000000000013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5098083.67</v>
      </c>
      <c r="D619" s="180">
        <f>(D615/D612)*BN76</f>
        <v>979583.66740506911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157768271.70761418</v>
      </c>
      <c r="D620" s="180">
        <f>(D615/D612)*CC76</f>
        <v>5351058.4631465422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169197570.9881658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550750.91</v>
      </c>
      <c r="D624" s="180">
        <f>(D615/D612)*BD76</f>
        <v>1260726.6078280266</v>
      </c>
      <c r="E624" s="180">
        <f>(E623/E612)*SUM(C624:D624)</f>
        <v>913616.80703244673</v>
      </c>
      <c r="F624" s="180">
        <f>SUM(C624:E624)</f>
        <v>2725094.3248604736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3920959.36</v>
      </c>
      <c r="D625" s="180">
        <f>(D615/D612)*AY76</f>
        <v>155126.09824673415</v>
      </c>
      <c r="E625" s="180">
        <f>(E623/E612)*SUM(C625:D625)</f>
        <v>2055769.472656688</v>
      </c>
      <c r="F625" s="180">
        <f>(F624/F612)*AY64</f>
        <v>16949.581036526855</v>
      </c>
      <c r="G625" s="180">
        <f>SUM(C625:F625)</f>
        <v>6148804.5119399484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1078898.42</v>
      </c>
      <c r="D628" s="180">
        <f>(D615/D612)*AZ76</f>
        <v>1143159.2642366269</v>
      </c>
      <c r="E628" s="180">
        <f>(E623/E612)*SUM(C628:D628)</f>
        <v>1120692.4880570939</v>
      </c>
      <c r="F628" s="180">
        <f>(F624/F612)*AZ64</f>
        <v>26273.117113561177</v>
      </c>
      <c r="G628" s="180">
        <f>(G625/G612)*AZ77</f>
        <v>0</v>
      </c>
      <c r="H628" s="180">
        <f>SUM(C626:G628)</f>
        <v>3369023.2894072821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4444303.17</v>
      </c>
      <c r="D629" s="180">
        <f>(D615/D612)*BF76</f>
        <v>308807.89727902354</v>
      </c>
      <c r="E629" s="180">
        <f>(E623/E612)*SUM(C629:D629)</f>
        <v>2397226.6362790735</v>
      </c>
      <c r="F629" s="180">
        <f>(F624/F612)*BF64</f>
        <v>7997.09245400284</v>
      </c>
      <c r="G629" s="180">
        <f>(G625/G612)*BF77</f>
        <v>0</v>
      </c>
      <c r="H629" s="180">
        <f>(H628/H612)*BF60</f>
        <v>138768.84489161277</v>
      </c>
      <c r="I629" s="180">
        <f>SUM(C629:H629)</f>
        <v>7297103.6409037123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-47652.640000000014</v>
      </c>
      <c r="D630" s="180">
        <f>(D615/D612)*BA76</f>
        <v>0</v>
      </c>
      <c r="E630" s="180">
        <f>(E623/E612)*SUM(C630:D630)</f>
        <v>-24033.559552904037</v>
      </c>
      <c r="F630" s="180">
        <f>(F624/F612)*BA64</f>
        <v>3193.6247891020366</v>
      </c>
      <c r="G630" s="180">
        <f>(G625/G612)*BA77</f>
        <v>0</v>
      </c>
      <c r="H630" s="180">
        <f>(H628/H612)*BA60</f>
        <v>10361.551749139186</v>
      </c>
      <c r="I630" s="180">
        <f>(I629/I612)*BA78</f>
        <v>0</v>
      </c>
      <c r="J630" s="180">
        <f>SUM(C630:I630)</f>
        <v>-58131.023014662838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2244085.71</v>
      </c>
      <c r="D632" s="180">
        <f>(D615/D612)*BB76</f>
        <v>18880.547941153145</v>
      </c>
      <c r="E632" s="180">
        <f>(E623/E612)*SUM(C632:D632)</f>
        <v>1141324.6847696388</v>
      </c>
      <c r="F632" s="180">
        <f>(F624/F612)*BB64</f>
        <v>160.45357188980205</v>
      </c>
      <c r="G632" s="180">
        <f>(G625/G612)*BB77</f>
        <v>0</v>
      </c>
      <c r="H632" s="180">
        <f>(H628/H612)*BB60</f>
        <v>45758.999478528283</v>
      </c>
      <c r="I632" s="180">
        <f>(I629/I612)*BB78</f>
        <v>6899.4206414314058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796565.73</v>
      </c>
      <c r="D633" s="180">
        <f>(D615/D612)*BC76</f>
        <v>0</v>
      </c>
      <c r="E633" s="180">
        <f>(E623/E612)*SUM(C633:D633)</f>
        <v>401747.09963094327</v>
      </c>
      <c r="F633" s="180">
        <f>(F624/F612)*BC64</f>
        <v>13.207549018468431</v>
      </c>
      <c r="G633" s="180">
        <f>(G625/G612)*BC77</f>
        <v>0</v>
      </c>
      <c r="H633" s="180">
        <f>(H628/H612)*BC60</f>
        <v>33254.613728912685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50308</v>
      </c>
      <c r="D637" s="180">
        <f>(D615/D612)*BL76</f>
        <v>144415.95734839345</v>
      </c>
      <c r="E637" s="180">
        <f>(E623/E612)*SUM(C637:D637)</f>
        <v>98208.825897363888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52773.173754655771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74763.47</v>
      </c>
      <c r="D639" s="180">
        <f>(D615/D612)*BS76</f>
        <v>130691.62697958788</v>
      </c>
      <c r="E639" s="180">
        <f>(E623/E612)*SUM(C639:D639)</f>
        <v>103621.06503871764</v>
      </c>
      <c r="F639" s="180">
        <f>(F624/F612)*BS64</f>
        <v>107.42832698071085</v>
      </c>
      <c r="G639" s="180">
        <f>(G625/G612)*BS77</f>
        <v>0</v>
      </c>
      <c r="H639" s="180">
        <f>(H628/H612)*BS60</f>
        <v>650.98754444853523</v>
      </c>
      <c r="I639" s="180">
        <f>(I629/I612)*BS78</f>
        <v>47757.962939191595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12576721.069999998</v>
      </c>
      <c r="D643" s="180">
        <f>(D615/D612)*BW76</f>
        <v>452463.32986267505</v>
      </c>
      <c r="E643" s="180">
        <f>(E623/E612)*SUM(C643:D643)</f>
        <v>6571255.6366209239</v>
      </c>
      <c r="F643" s="180">
        <f>(F624/F612)*BW64</f>
        <v>3156.0599072581763</v>
      </c>
      <c r="G643" s="180">
        <f>(G625/G612)*BW77</f>
        <v>0</v>
      </c>
      <c r="H643" s="180">
        <f>(H628/H612)*BW60</f>
        <v>58697.376924442928</v>
      </c>
      <c r="I643" s="180">
        <f>(I629/I612)*BW78</f>
        <v>165341.32628328077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25219623.764739435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918833.18000000017</v>
      </c>
      <c r="D645" s="180">
        <f>(D615/D612)*BY76</f>
        <v>10549.663114216315</v>
      </c>
      <c r="E645" s="180">
        <f>(E623/E612)*SUM(C645:D645)</f>
        <v>468733.27285608486</v>
      </c>
      <c r="F645" s="180">
        <f>(F624/F612)*BY64</f>
        <v>68.835781586297855</v>
      </c>
      <c r="G645" s="180">
        <f>(G625/G612)*BY77</f>
        <v>0</v>
      </c>
      <c r="H645" s="180">
        <f>(H628/H612)*BY60</f>
        <v>13399.493623232351</v>
      </c>
      <c r="I645" s="180">
        <f>(I629/I612)*BY78</f>
        <v>3855.1086375899986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7024970.5700000003</v>
      </c>
      <c r="D647" s="180">
        <f>(D615/D612)*CA76</f>
        <v>364786.69830938271</v>
      </c>
      <c r="E647" s="180">
        <f>(E623/E612)*SUM(C647:D647)</f>
        <v>3727016.4127196088</v>
      </c>
      <c r="F647" s="180">
        <f>(F624/F612)*CA64</f>
        <v>2893.6482139240984</v>
      </c>
      <c r="G647" s="180">
        <f>(G625/G612)*CA77</f>
        <v>0</v>
      </c>
      <c r="H647" s="180">
        <f>(H628/H612)*CA60</f>
        <v>170857.10593672184</v>
      </c>
      <c r="I647" s="180">
        <f>(I629/I612)*CA78</f>
        <v>133302.10986883304</v>
      </c>
      <c r="J647" s="180">
        <f>(J630/J612)*CA79</f>
        <v>0</v>
      </c>
      <c r="K647" s="180">
        <v>0</v>
      </c>
      <c r="L647" s="180">
        <f>SUM(C645:K647)</f>
        <v>12839266.099061182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225667721.60761416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35450145.860000007</v>
      </c>
      <c r="D668" s="180">
        <f>(D615/D612)*C76</f>
        <v>2694231.8589424137</v>
      </c>
      <c r="E668" s="180">
        <f>(E623/E612)*SUM(C668:D668)</f>
        <v>19238077.334575128</v>
      </c>
      <c r="F668" s="180">
        <f>(F624/F612)*C64</f>
        <v>89127.779806344755</v>
      </c>
      <c r="G668" s="180">
        <f>(G625/G612)*C77</f>
        <v>0</v>
      </c>
      <c r="H668" s="180">
        <f>(H628/H612)*C60</f>
        <v>542869.36310804123</v>
      </c>
      <c r="I668" s="180">
        <f>(I629/I612)*C78</f>
        <v>984539.16477034613</v>
      </c>
      <c r="J668" s="180">
        <f>(J630/J612)*C79</f>
        <v>-21757.735438531814</v>
      </c>
      <c r="K668" s="180">
        <f>(K644/K612)*C75</f>
        <v>1595236.1122584881</v>
      </c>
      <c r="L668" s="180">
        <f>(L647/L612)*C80</f>
        <v>3354149.6348972898</v>
      </c>
      <c r="M668" s="180">
        <f t="shared" ref="M668:M713" si="20">ROUND(SUM(D668:L668),0)</f>
        <v>28476474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38174990.890000001</v>
      </c>
      <c r="D670" s="180">
        <f>(D615/D612)*E76</f>
        <v>3933649.8211886757</v>
      </c>
      <c r="E670" s="180">
        <f>(E623/E612)*SUM(C670:D670)</f>
        <v>21237449.262500294</v>
      </c>
      <c r="F670" s="180">
        <f>(F624/F612)*E64</f>
        <v>69308.293180124441</v>
      </c>
      <c r="G670" s="180">
        <f>(G625/G612)*E77</f>
        <v>5419370.1373837786</v>
      </c>
      <c r="H670" s="180">
        <f>(H628/H612)*E60</f>
        <v>760950.19049830048</v>
      </c>
      <c r="I670" s="180">
        <f>(I629/I612)*E78</f>
        <v>1437453.2379601325</v>
      </c>
      <c r="J670" s="180">
        <f>(J630/J612)*E79</f>
        <v>-32058.314442389936</v>
      </c>
      <c r="K670" s="180">
        <f>(K644/K612)*E75</f>
        <v>2350455.1308253785</v>
      </c>
      <c r="L670" s="180">
        <f>(L647/L612)*E80</f>
        <v>4867103.0870475508</v>
      </c>
      <c r="M670" s="180">
        <f t="shared" si="20"/>
        <v>40043681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4905030.1499999994</v>
      </c>
      <c r="D672" s="180">
        <f>(D615/D612)*G76</f>
        <v>944997.23838842509</v>
      </c>
      <c r="E672" s="180">
        <f>(E623/E612)*SUM(C672:D672)</f>
        <v>2950455.2449759934</v>
      </c>
      <c r="F672" s="180">
        <f>(F624/F612)*G64</f>
        <v>5108.5344051503089</v>
      </c>
      <c r="G672" s="180">
        <f>(G625/G612)*G77</f>
        <v>729434.37455617054</v>
      </c>
      <c r="H672" s="180">
        <f>(H628/H612)*G60</f>
        <v>94800.061160317942</v>
      </c>
      <c r="I672" s="180">
        <f>(I629/I612)*G78</f>
        <v>345325.43615545961</v>
      </c>
      <c r="J672" s="180">
        <f>(J630/J612)*G79</f>
        <v>-4314.9731337410876</v>
      </c>
      <c r="K672" s="180">
        <f>(K644/K612)*G75</f>
        <v>316365.68915066478</v>
      </c>
      <c r="L672" s="180">
        <f>(L647/L612)*G80</f>
        <v>653577.79920990334</v>
      </c>
      <c r="M672" s="180">
        <f t="shared" si="20"/>
        <v>6035749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5529.2000000000007</v>
      </c>
      <c r="D673" s="180">
        <f>(D615/D612)*H76</f>
        <v>2818.8253327181205</v>
      </c>
      <c r="E673" s="180">
        <f>(E623/E612)*SUM(C673:D673)</f>
        <v>4210.3179169723326</v>
      </c>
      <c r="F673" s="180">
        <f>(F624/F612)*H64</f>
        <v>80.764541678871709</v>
      </c>
      <c r="G673" s="180">
        <f>(G625/G612)*H77</f>
        <v>0</v>
      </c>
      <c r="H673" s="180">
        <f>(H628/H612)*H60</f>
        <v>27.124481018688972</v>
      </c>
      <c r="I673" s="180">
        <f>(I629/I612)*H78</f>
        <v>1030.0687112345179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8167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21010758.100000001</v>
      </c>
      <c r="D681" s="180">
        <f>(D615/D612)*P76</f>
        <v>2766977.0886875144</v>
      </c>
      <c r="E681" s="180">
        <f>(E623/E612)*SUM(C681:D681)</f>
        <v>11992276.07726462</v>
      </c>
      <c r="F681" s="180">
        <f>(F624/F612)*P64</f>
        <v>144036.9337572369</v>
      </c>
      <c r="G681" s="180">
        <f>(G625/G612)*P77</f>
        <v>0</v>
      </c>
      <c r="H681" s="180">
        <f>(H628/H612)*P60</f>
        <v>282609.96773372038</v>
      </c>
      <c r="I681" s="180">
        <f>(I629/I612)*P78</f>
        <v>1011122.0765181058</v>
      </c>
      <c r="J681" s="180">
        <f>(J630/J612)*P79</f>
        <v>0</v>
      </c>
      <c r="K681" s="180">
        <f>(K644/K612)*P75</f>
        <v>6224916.599203526</v>
      </c>
      <c r="L681" s="180">
        <f>(L647/L612)*P80</f>
        <v>1051604.4174138582</v>
      </c>
      <c r="M681" s="180">
        <f t="shared" si="20"/>
        <v>23473543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7140294.6200000001</v>
      </c>
      <c r="D682" s="180">
        <f>(D615/D612)*Q76</f>
        <v>823983.11321929295</v>
      </c>
      <c r="E682" s="180">
        <f>(E623/E612)*SUM(C682:D682)</f>
        <v>4016775.2132346369</v>
      </c>
      <c r="F682" s="180">
        <f>(F624/F612)*Q64</f>
        <v>9324.0438135334989</v>
      </c>
      <c r="G682" s="180">
        <f>(G625/G612)*Q77</f>
        <v>0</v>
      </c>
      <c r="H682" s="180">
        <f>(H628/H612)*Q60</f>
        <v>98922.982275158647</v>
      </c>
      <c r="I682" s="180">
        <f>(I629/I612)*Q78</f>
        <v>301103.87247526477</v>
      </c>
      <c r="J682" s="180">
        <f>(J630/J612)*Q79</f>
        <v>0</v>
      </c>
      <c r="K682" s="180">
        <f>(K644/K612)*Q75</f>
        <v>214121.647675574</v>
      </c>
      <c r="L682" s="180">
        <f>(L647/L612)*Q80</f>
        <v>766653.54301784514</v>
      </c>
      <c r="M682" s="180">
        <f t="shared" si="20"/>
        <v>6230884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5272841.6099999966</v>
      </c>
      <c r="D683" s="180">
        <f>(D615/D612)*R76</f>
        <v>43112.677592400592</v>
      </c>
      <c r="E683" s="180">
        <f>(E623/E612)*SUM(C683:D683)</f>
        <v>2681096.0305948923</v>
      </c>
      <c r="F683" s="180">
        <f>(F624/F612)*R64</f>
        <v>71107.462341173683</v>
      </c>
      <c r="G683" s="180">
        <f>(G625/G612)*R77</f>
        <v>0</v>
      </c>
      <c r="H683" s="180">
        <f>(H628/H612)*R60</f>
        <v>37404.659324772088</v>
      </c>
      <c r="I683" s="180">
        <f>(I629/I612)*R78</f>
        <v>15754.442011719428</v>
      </c>
      <c r="J683" s="180">
        <f>(J630/J612)*R79</f>
        <v>0</v>
      </c>
      <c r="K683" s="180">
        <f>(K644/K612)*R75</f>
        <v>1261698.8188079789</v>
      </c>
      <c r="L683" s="180">
        <f>(L647/L612)*R80</f>
        <v>0</v>
      </c>
      <c r="M683" s="180">
        <f t="shared" si="20"/>
        <v>4110174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24432230.169999994</v>
      </c>
      <c r="D684" s="180">
        <f>(D615/D612)*S76</f>
        <v>0</v>
      </c>
      <c r="E684" s="180">
        <f>(E623/E612)*SUM(C684:D684)</f>
        <v>12322369.942168018</v>
      </c>
      <c r="F684" s="180">
        <f>(F624/F612)*S64</f>
        <v>725806.63664031751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13048177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762236.37999999989</v>
      </c>
      <c r="D685" s="180">
        <f>(D615/D612)*T76</f>
        <v>234618.36786573095</v>
      </c>
      <c r="E685" s="180">
        <f>(E623/E612)*SUM(C685:D685)</f>
        <v>502762.65802747075</v>
      </c>
      <c r="F685" s="180">
        <f>(F624/F612)*T64</f>
        <v>5983.5347561966937</v>
      </c>
      <c r="G685" s="180">
        <f>(G625/G612)*T77</f>
        <v>0</v>
      </c>
      <c r="H685" s="180">
        <f>(H628/H612)*T60</f>
        <v>7160.8629889338872</v>
      </c>
      <c r="I685" s="180">
        <f>(I629/I612)*T78</f>
        <v>85735.372466785819</v>
      </c>
      <c r="J685" s="180">
        <f>(J630/J612)*T79</f>
        <v>0</v>
      </c>
      <c r="K685" s="180">
        <f>(K644/K612)*T75</f>
        <v>42661.774717232591</v>
      </c>
      <c r="L685" s="180">
        <f>(L647/L612)*T80</f>
        <v>60737.828102551575</v>
      </c>
      <c r="M685" s="180">
        <f t="shared" si="20"/>
        <v>939660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11474652.189999996</v>
      </c>
      <c r="D686" s="180">
        <f>(D615/D612)*U76</f>
        <v>126916.91306848689</v>
      </c>
      <c r="E686" s="180">
        <f>(E623/E612)*SUM(C686:D686)</f>
        <v>5851239.3425784539</v>
      </c>
      <c r="F686" s="180">
        <f>(F624/F612)*U64</f>
        <v>62923.964458227798</v>
      </c>
      <c r="G686" s="180">
        <f>(G625/G612)*U77</f>
        <v>0</v>
      </c>
      <c r="H686" s="180">
        <f>(H628/H612)*U60</f>
        <v>6320.0040773545288</v>
      </c>
      <c r="I686" s="180">
        <f>(I629/I612)*U78</f>
        <v>46378.588825955048</v>
      </c>
      <c r="J686" s="180">
        <f>(J630/J612)*U79</f>
        <v>0</v>
      </c>
      <c r="K686" s="180">
        <f>(K644/K612)*U75</f>
        <v>967162.63266348967</v>
      </c>
      <c r="L686" s="180">
        <f>(L647/L612)*U80</f>
        <v>0</v>
      </c>
      <c r="M686" s="180">
        <f t="shared" si="20"/>
        <v>7060941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45033693.43</v>
      </c>
      <c r="D687" s="180">
        <f>(D615/D612)*V76</f>
        <v>2021146.6055170307</v>
      </c>
      <c r="E687" s="180">
        <f>(E623/E612)*SUM(C687:D687)</f>
        <v>23732059.760927647</v>
      </c>
      <c r="F687" s="180">
        <f>(F624/F612)*V64</f>
        <v>835588.43018109363</v>
      </c>
      <c r="G687" s="180">
        <f>(G625/G612)*V77</f>
        <v>0</v>
      </c>
      <c r="H687" s="180">
        <f>(H628/H612)*V60</f>
        <v>255241.36638586319</v>
      </c>
      <c r="I687" s="180">
        <f>(I629/I612)*V78</f>
        <v>738577.11401841498</v>
      </c>
      <c r="J687" s="180">
        <f>(J630/J612)*V79</f>
        <v>0</v>
      </c>
      <c r="K687" s="180">
        <f>(K644/K612)*V75</f>
        <v>5274655.9353266377</v>
      </c>
      <c r="L687" s="180">
        <f>(L647/L612)*V80</f>
        <v>615455.11986894021</v>
      </c>
      <c r="M687" s="180">
        <f t="shared" si="20"/>
        <v>33472724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5194220.25</v>
      </c>
      <c r="D688" s="180">
        <f>(D615/D612)*W76</f>
        <v>364402.94725275686</v>
      </c>
      <c r="E688" s="180">
        <f>(E623/E612)*SUM(C688:D688)</f>
        <v>2803485.8434564788</v>
      </c>
      <c r="F688" s="180">
        <f>(F624/F612)*W64</f>
        <v>18631.108930725113</v>
      </c>
      <c r="G688" s="180">
        <f>(G625/G612)*W77</f>
        <v>0</v>
      </c>
      <c r="H688" s="180">
        <f>(H628/H612)*W60</f>
        <v>52458.746290144467</v>
      </c>
      <c r="I688" s="180">
        <f>(I629/I612)*W78</f>
        <v>133161.87771193229</v>
      </c>
      <c r="J688" s="180">
        <f>(J630/J612)*W79</f>
        <v>0</v>
      </c>
      <c r="K688" s="180">
        <f>(K644/K612)*W75</f>
        <v>397607.66639622906</v>
      </c>
      <c r="L688" s="180">
        <f>(L647/L612)*W80</f>
        <v>52660.989259127164</v>
      </c>
      <c r="M688" s="180">
        <f t="shared" si="20"/>
        <v>3822409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2007910.0299999998</v>
      </c>
      <c r="D689" s="180">
        <f>(D615/D612)*X76</f>
        <v>109592.30075115526</v>
      </c>
      <c r="E689" s="180">
        <f>(E623/E612)*SUM(C689:D689)</f>
        <v>1067960.1039841857</v>
      </c>
      <c r="F689" s="180">
        <f>(F624/F612)*X64</f>
        <v>6598.5411051742858</v>
      </c>
      <c r="G689" s="180">
        <f>(G625/G612)*X77</f>
        <v>0</v>
      </c>
      <c r="H689" s="180">
        <f>(H628/H612)*X60</f>
        <v>26012.377296922728</v>
      </c>
      <c r="I689" s="180">
        <f>(I629/I612)*X78</f>
        <v>40047.745664011607</v>
      </c>
      <c r="J689" s="180">
        <f>(J630/J612)*X79</f>
        <v>0</v>
      </c>
      <c r="K689" s="180">
        <f>(K644/K612)*X75</f>
        <v>412555.43679529824</v>
      </c>
      <c r="L689" s="180">
        <f>(L647/L612)*X80</f>
        <v>2584.5884298958117</v>
      </c>
      <c r="M689" s="180">
        <f t="shared" si="20"/>
        <v>1665351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18245723.59</v>
      </c>
      <c r="D690" s="180">
        <f>(D615/D612)*Y76</f>
        <v>2029456.5584280796</v>
      </c>
      <c r="E690" s="180">
        <f>(E623/E612)*SUM(C690:D690)</f>
        <v>10225766.075984538</v>
      </c>
      <c r="F690" s="180">
        <f>(F624/F612)*Y64</f>
        <v>289819.43847466039</v>
      </c>
      <c r="G690" s="180">
        <f>(G625/G612)*Y77</f>
        <v>0</v>
      </c>
      <c r="H690" s="180">
        <f>(H628/H612)*Y60</f>
        <v>127403.68734478211</v>
      </c>
      <c r="I690" s="180">
        <f>(I629/I612)*Y78</f>
        <v>741613.77698087308</v>
      </c>
      <c r="J690" s="180">
        <f>(J630/J612)*Y79</f>
        <v>0</v>
      </c>
      <c r="K690" s="180">
        <f>(K644/K612)*Y75</f>
        <v>2162091.1835782607</v>
      </c>
      <c r="L690" s="180">
        <f>(L647/L612)*Y80</f>
        <v>283012.43307359138</v>
      </c>
      <c r="M690" s="180">
        <f t="shared" si="20"/>
        <v>15859163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17606828.770000003</v>
      </c>
      <c r="D691" s="180">
        <f>(D615/D612)*Z76</f>
        <v>0</v>
      </c>
      <c r="E691" s="180">
        <f>(E623/E612)*SUM(C691:D691)</f>
        <v>8879985.8262119181</v>
      </c>
      <c r="F691" s="180">
        <f>(F624/F612)*Z64</f>
        <v>320.98943000696153</v>
      </c>
      <c r="G691" s="180">
        <f>(G625/G612)*Z77</f>
        <v>0</v>
      </c>
      <c r="H691" s="180">
        <f>(H628/H612)*Z60</f>
        <v>47549.215225761771</v>
      </c>
      <c r="I691" s="180">
        <f>(I629/I612)*Z78</f>
        <v>0</v>
      </c>
      <c r="J691" s="180">
        <f>(J630/J612)*Z79</f>
        <v>0</v>
      </c>
      <c r="K691" s="180">
        <f>(K644/K612)*Z75</f>
        <v>656241.11162786931</v>
      </c>
      <c r="L691" s="180">
        <f>(L647/L612)*Z80</f>
        <v>86906.785955246669</v>
      </c>
      <c r="M691" s="180">
        <f t="shared" si="20"/>
        <v>9671004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939253.20999999985</v>
      </c>
      <c r="D692" s="180">
        <f>(D615/D612)*AA76</f>
        <v>122081.65067546122</v>
      </c>
      <c r="E692" s="180">
        <f>(E623/E612)*SUM(C692:D692)</f>
        <v>535283.13603646716</v>
      </c>
      <c r="F692" s="180">
        <f>(F624/F612)*AA64</f>
        <v>12366.060190659038</v>
      </c>
      <c r="G692" s="180">
        <f>(G625/G612)*AA77</f>
        <v>0</v>
      </c>
      <c r="H692" s="180">
        <f>(H628/H612)*AA60</f>
        <v>6238.6306342984626</v>
      </c>
      <c r="I692" s="180">
        <f>(I629/I612)*AA78</f>
        <v>44611.663985364816</v>
      </c>
      <c r="J692" s="180">
        <f>(J630/J612)*AA79</f>
        <v>0</v>
      </c>
      <c r="K692" s="180">
        <f>(K644/K612)*AA75</f>
        <v>64894.71164726407</v>
      </c>
      <c r="L692" s="180">
        <f>(L647/L612)*AA80</f>
        <v>0</v>
      </c>
      <c r="M692" s="180">
        <f t="shared" si="20"/>
        <v>785476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15848874.369999999</v>
      </c>
      <c r="D693" s="180">
        <f>(D615/D612)*AB76</f>
        <v>425844.966856335</v>
      </c>
      <c r="E693" s="180">
        <f>(E623/E612)*SUM(C693:D693)</f>
        <v>8208137.8154313266</v>
      </c>
      <c r="F693" s="180">
        <f>(F624/F612)*AB64</f>
        <v>260471.11498655105</v>
      </c>
      <c r="G693" s="180">
        <f>(G625/G612)*AB77</f>
        <v>0</v>
      </c>
      <c r="H693" s="180">
        <f>(H628/H612)*AB60</f>
        <v>116987.88663360549</v>
      </c>
      <c r="I693" s="180">
        <f>(I629/I612)*AB78</f>
        <v>155614.31604292861</v>
      </c>
      <c r="J693" s="180">
        <f>(J630/J612)*AB79</f>
        <v>0</v>
      </c>
      <c r="K693" s="180">
        <f>(K644/K612)*AB75</f>
        <v>958073.47169635806</v>
      </c>
      <c r="L693" s="180">
        <f>(L647/L612)*AB80</f>
        <v>0</v>
      </c>
      <c r="M693" s="180">
        <f t="shared" si="20"/>
        <v>10125130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6331168.5100000007</v>
      </c>
      <c r="D694" s="180">
        <f>(D615/D612)*AC76</f>
        <v>818973.41879887122</v>
      </c>
      <c r="E694" s="180">
        <f>(E623/E612)*SUM(C694:D694)</f>
        <v>3606166.6647955659</v>
      </c>
      <c r="F694" s="180">
        <f>(F624/F612)*AC64</f>
        <v>22278.580359178697</v>
      </c>
      <c r="G694" s="180">
        <f>(G625/G612)*AC77</f>
        <v>0</v>
      </c>
      <c r="H694" s="180">
        <f>(H628/H612)*AC60</f>
        <v>103398.52164324235</v>
      </c>
      <c r="I694" s="180">
        <f>(I629/I612)*AC78</f>
        <v>299273.20584423002</v>
      </c>
      <c r="J694" s="180">
        <f>(J630/J612)*AC79</f>
        <v>0</v>
      </c>
      <c r="K694" s="180">
        <f>(K644/K612)*AC75</f>
        <v>828683.15777214535</v>
      </c>
      <c r="L694" s="180">
        <f>(L647/L612)*AC80</f>
        <v>0</v>
      </c>
      <c r="M694" s="180">
        <f t="shared" si="20"/>
        <v>5678774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734730.42</v>
      </c>
      <c r="D695" s="180">
        <f>(D615/D612)*AD76</f>
        <v>56718.393944035</v>
      </c>
      <c r="E695" s="180">
        <f>(E623/E612)*SUM(C695:D695)</f>
        <v>399166.3883260031</v>
      </c>
      <c r="F695" s="180">
        <f>(F624/F612)*AD64</f>
        <v>1731.9275989270448</v>
      </c>
      <c r="G695" s="180">
        <f>(G625/G612)*AD77</f>
        <v>0</v>
      </c>
      <c r="H695" s="180">
        <f>(H628/H612)*AD60</f>
        <v>11907.647167204457</v>
      </c>
      <c r="I695" s="180">
        <f>(I629/I612)*AD78</f>
        <v>20726.308322512206</v>
      </c>
      <c r="J695" s="180">
        <f>(J630/J612)*AD79</f>
        <v>0</v>
      </c>
      <c r="K695" s="180">
        <f>(K644/K612)*AD75</f>
        <v>105329.31504416042</v>
      </c>
      <c r="L695" s="180">
        <f>(L647/L612)*AD80</f>
        <v>136013.96612326708</v>
      </c>
      <c r="M695" s="180">
        <f t="shared" si="20"/>
        <v>731594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5076474.1199999992</v>
      </c>
      <c r="D696" s="180">
        <f>(D615/D612)*AE76</f>
        <v>438222.68004715856</v>
      </c>
      <c r="E696" s="180">
        <f>(E623/E612)*SUM(C696:D696)</f>
        <v>2781331.6105916197</v>
      </c>
      <c r="F696" s="180">
        <f>(F624/F612)*AE64</f>
        <v>1056.8977137855206</v>
      </c>
      <c r="G696" s="180">
        <f>(G625/G612)*AE77</f>
        <v>0</v>
      </c>
      <c r="H696" s="180">
        <f>(H628/H612)*AE60</f>
        <v>108931.9157710549</v>
      </c>
      <c r="I696" s="180">
        <f>(I629/I612)*AE78</f>
        <v>160137.43953217569</v>
      </c>
      <c r="J696" s="180">
        <f>(J630/J612)*AE79</f>
        <v>0</v>
      </c>
      <c r="K696" s="180">
        <f>(K644/K612)*AE75</f>
        <v>242120.58703099142</v>
      </c>
      <c r="L696" s="180">
        <f>(L647/L612)*AE80</f>
        <v>0</v>
      </c>
      <c r="M696" s="180">
        <f t="shared" si="20"/>
        <v>3731801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8525240.0600000005</v>
      </c>
      <c r="D698" s="180">
        <f>(D615/D612)*AG76</f>
        <v>713748.90185020911</v>
      </c>
      <c r="E698" s="180">
        <f>(E623/E612)*SUM(C698:D698)</f>
        <v>4659674.4991095979</v>
      </c>
      <c r="F698" s="180">
        <f>(F624/F612)*AG64</f>
        <v>22926.949811420243</v>
      </c>
      <c r="G698" s="180">
        <f>(G625/G612)*AG77</f>
        <v>0</v>
      </c>
      <c r="H698" s="180">
        <f>(H628/H612)*AG60</f>
        <v>133533.82005500578</v>
      </c>
      <c r="I698" s="180">
        <f>(I629/I612)*AG78</f>
        <v>260821.5567457501</v>
      </c>
      <c r="J698" s="180">
        <f>(J630/J612)*AG79</f>
        <v>0</v>
      </c>
      <c r="K698" s="180">
        <f>(K644/K612)*AG75</f>
        <v>818561.88345414877</v>
      </c>
      <c r="L698" s="180">
        <f>(L647/L612)*AG80</f>
        <v>777314.97029116529</v>
      </c>
      <c r="M698" s="180">
        <f t="shared" si="20"/>
        <v>7386583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2310158.38</v>
      </c>
      <c r="D701" s="180">
        <f>(D615/D612)*AJ76</f>
        <v>175541.64989582164</v>
      </c>
      <c r="E701" s="180">
        <f>(E623/E612)*SUM(C701:D701)</f>
        <v>1253660.2316085016</v>
      </c>
      <c r="F701" s="180">
        <f>(F624/F612)*AJ64</f>
        <v>9451.7566098492171</v>
      </c>
      <c r="G701" s="180">
        <f>(G625/G612)*AJ77</f>
        <v>0</v>
      </c>
      <c r="H701" s="180">
        <f>(H628/H612)*AJ60</f>
        <v>16437.435497325518</v>
      </c>
      <c r="I701" s="180">
        <f>(I629/I612)*AJ78</f>
        <v>64147.27403553234</v>
      </c>
      <c r="J701" s="180">
        <f>(J630/J612)*AJ79</f>
        <v>0</v>
      </c>
      <c r="K701" s="180">
        <f>(K644/K612)*AJ75</f>
        <v>65708.320021386637</v>
      </c>
      <c r="L701" s="180">
        <f>(L647/L612)*AJ80</f>
        <v>92399.036368775269</v>
      </c>
      <c r="M701" s="180">
        <f t="shared" si="20"/>
        <v>1677346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1795548.7700000005</v>
      </c>
      <c r="D702" s="180">
        <f>(D615/D612)*AK76</f>
        <v>0</v>
      </c>
      <c r="E702" s="180">
        <f>(E623/E612)*SUM(C702:D702)</f>
        <v>905583.15958861017</v>
      </c>
      <c r="F702" s="180">
        <f>(F624/F612)*AK64</f>
        <v>159.44693704179687</v>
      </c>
      <c r="G702" s="180">
        <f>(G625/G612)*AK77</f>
        <v>0</v>
      </c>
      <c r="H702" s="180">
        <f>(H628/H612)*AK60</f>
        <v>43616.165478051858</v>
      </c>
      <c r="I702" s="180">
        <f>(I629/I612)*AK78</f>
        <v>0</v>
      </c>
      <c r="J702" s="180">
        <f>(J630/J612)*AK79</f>
        <v>0</v>
      </c>
      <c r="K702" s="180">
        <f>(K644/K612)*AK75</f>
        <v>188678.87723389905</v>
      </c>
      <c r="L702" s="180">
        <f>(L647/L612)*AK80</f>
        <v>0</v>
      </c>
      <c r="M702" s="180">
        <f t="shared" si="20"/>
        <v>1138038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554517.59</v>
      </c>
      <c r="D703" s="180">
        <f>(D615/D612)*AL76</f>
        <v>0</v>
      </c>
      <c r="E703" s="180">
        <f>(E623/E612)*SUM(C703:D703)</f>
        <v>279670.3713036218</v>
      </c>
      <c r="F703" s="180">
        <f>(F624/F612)*AL64</f>
        <v>51.90980938269125</v>
      </c>
      <c r="G703" s="180">
        <f>(G625/G612)*AL77</f>
        <v>0</v>
      </c>
      <c r="H703" s="180">
        <f>(H628/H612)*AL60</f>
        <v>13209.622256101529</v>
      </c>
      <c r="I703" s="180">
        <f>(I629/I612)*AL78</f>
        <v>0</v>
      </c>
      <c r="J703" s="180">
        <f>(J630/J612)*AL79</f>
        <v>0</v>
      </c>
      <c r="K703" s="180">
        <f>(K644/K612)*AL75</f>
        <v>68391.162941687508</v>
      </c>
      <c r="L703" s="180">
        <f>(L647/L612)*AL80</f>
        <v>0</v>
      </c>
      <c r="M703" s="180">
        <f t="shared" si="20"/>
        <v>361323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922.43999999999994</v>
      </c>
      <c r="D710" s="180">
        <f>(D615/D612)*AS76</f>
        <v>0</v>
      </c>
      <c r="E710" s="180">
        <f>(E623/E612)*SUM(C710:D710)</f>
        <v>465.23165713338841</v>
      </c>
      <c r="F710" s="180">
        <f>(F624/F612)*AS64</f>
        <v>0</v>
      </c>
      <c r="G710" s="180">
        <f>(G625/G612)*AS77</f>
        <v>0</v>
      </c>
      <c r="H710" s="180">
        <f>(H628/H612)*AS60</f>
        <v>27.124481018688972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323.07355373697646</v>
      </c>
      <c r="M710" s="180">
        <f t="shared" si="20"/>
        <v>815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173062.72000000003</v>
      </c>
      <c r="D713" s="180">
        <f>(D615/D612)*AV76</f>
        <v>0</v>
      </c>
      <c r="E713" s="180">
        <f>(E623/E612)*SUM(C713:D713)</f>
        <v>87284.003310363405</v>
      </c>
      <c r="F713" s="180">
        <f>(F624/F612)*AV64</f>
        <v>20.176278184222845</v>
      </c>
      <c r="G713" s="180">
        <f>(G625/G612)*AV77</f>
        <v>0</v>
      </c>
      <c r="H713" s="180">
        <f>(H628/H612)*AV60</f>
        <v>3254.9377222426765</v>
      </c>
      <c r="I713" s="180">
        <f>(I629/I612)*AV78</f>
        <v>0</v>
      </c>
      <c r="J713" s="180">
        <f>(J630/J612)*AV79</f>
        <v>0</v>
      </c>
      <c r="K713" s="180">
        <f>(K644/K612)*AV75</f>
        <v>3412.5388707683364</v>
      </c>
      <c r="L713" s="180">
        <f>(L647/L612)*AV80</f>
        <v>38768.826448437176</v>
      </c>
      <c r="M713" s="180">
        <f t="shared" si="20"/>
        <v>132740</v>
      </c>
      <c r="N713" s="199" t="s">
        <v>741</v>
      </c>
    </row>
    <row r="715" spans="1:83" ht="12.65" customHeight="1" x14ac:dyDescent="0.35">
      <c r="C715" s="180">
        <f>SUM(C614:C647)+SUM(C668:C713)</f>
        <v>504674757.43761414</v>
      </c>
      <c r="D715" s="180">
        <f>SUM(D616:D647)+SUM(D668:D713)</f>
        <v>29167285.799999997</v>
      </c>
      <c r="E715" s="180">
        <f>SUM(E624:E647)+SUM(E668:E713)</f>
        <v>169197570.98816574</v>
      </c>
      <c r="F715" s="180">
        <f>SUM(F625:F648)+SUM(F668:F713)</f>
        <v>2725094.324860475</v>
      </c>
      <c r="G715" s="180">
        <f>SUM(G626:G647)+SUM(G668:G713)</f>
        <v>6148804.5119399494</v>
      </c>
      <c r="H715" s="180">
        <f>SUM(H629:H647)+SUM(H668:H713)</f>
        <v>3369023.2894072821</v>
      </c>
      <c r="I715" s="180">
        <f>SUM(I630:I647)+SUM(I668:I713)</f>
        <v>7297103.6409037132</v>
      </c>
      <c r="J715" s="180">
        <f>SUM(J631:J647)+SUM(J668:J713)</f>
        <v>-58131.023014662838</v>
      </c>
      <c r="K715" s="180">
        <f>SUM(K668:K713)</f>
        <v>25219623.764739435</v>
      </c>
      <c r="L715" s="180">
        <f>SUM(L668:L713)</f>
        <v>12839266.099061185</v>
      </c>
      <c r="M715" s="180">
        <f>SUM(M668:M713)</f>
        <v>225667721</v>
      </c>
      <c r="N715" s="198" t="s">
        <v>742</v>
      </c>
    </row>
    <row r="716" spans="1:83" ht="12.65" customHeight="1" x14ac:dyDescent="0.35">
      <c r="C716" s="180">
        <f>CE71</f>
        <v>504674757.4376142</v>
      </c>
      <c r="D716" s="180">
        <f>D615</f>
        <v>29167285.800000001</v>
      </c>
      <c r="E716" s="180">
        <f>E623</f>
        <v>169197570.9881658</v>
      </c>
      <c r="F716" s="180">
        <f>F624</f>
        <v>2725094.3248604736</v>
      </c>
      <c r="G716" s="180">
        <f>G625</f>
        <v>6148804.5119399484</v>
      </c>
      <c r="H716" s="180">
        <f>H628</f>
        <v>3369023.2894072821</v>
      </c>
      <c r="I716" s="180">
        <f>I629</f>
        <v>7297103.6409037123</v>
      </c>
      <c r="J716" s="180">
        <f>J630</f>
        <v>-58131.023014662838</v>
      </c>
      <c r="K716" s="180">
        <f>K644</f>
        <v>25219623.764739435</v>
      </c>
      <c r="L716" s="180">
        <f>L647</f>
        <v>12839266.099061182</v>
      </c>
      <c r="M716" s="180">
        <f>C648</f>
        <v>225667721.60761416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003*2021*A</v>
      </c>
      <c r="B722" s="277">
        <f>ROUND(C165,0)</f>
        <v>9723493</v>
      </c>
      <c r="C722" s="277">
        <f>ROUND(C166,0)</f>
        <v>0</v>
      </c>
      <c r="D722" s="277">
        <f>ROUND(C167,0)</f>
        <v>0</v>
      </c>
      <c r="E722" s="277">
        <f>ROUND(C168,0)</f>
        <v>0</v>
      </c>
      <c r="F722" s="277">
        <f>ROUND(C169,0)</f>
        <v>0</v>
      </c>
      <c r="G722" s="277">
        <f>ROUND(C170,0)</f>
        <v>9667793</v>
      </c>
      <c r="H722" s="277">
        <f>ROUND(C171+C172,0)</f>
        <v>-540896</v>
      </c>
      <c r="I722" s="277">
        <f>ROUND(C175,0)</f>
        <v>5944893</v>
      </c>
      <c r="J722" s="277">
        <f>ROUND(C176,0)</f>
        <v>869047</v>
      </c>
      <c r="K722" s="277">
        <f>ROUND(C179,0)</f>
        <v>0</v>
      </c>
      <c r="L722" s="277">
        <f>ROUND(C180,0)</f>
        <v>0</v>
      </c>
      <c r="M722" s="277">
        <f>ROUND(C183,0)</f>
        <v>295516</v>
      </c>
      <c r="N722" s="277">
        <f>ROUND(C184,0)</f>
        <v>13376425</v>
      </c>
      <c r="O722" s="277">
        <f>ROUND(C185,0)</f>
        <v>0</v>
      </c>
      <c r="P722" s="277">
        <f>ROUND(C188,0)</f>
        <v>-346250</v>
      </c>
      <c r="Q722" s="277">
        <f>ROUND(C189,0)</f>
        <v>2943636</v>
      </c>
      <c r="R722" s="277">
        <f>ROUND(B195,0)</f>
        <v>37000000</v>
      </c>
      <c r="S722" s="277">
        <f>ROUND(C195,0)</f>
        <v>0</v>
      </c>
      <c r="T722" s="277">
        <f>ROUND(D195,0)</f>
        <v>0</v>
      </c>
      <c r="U722" s="277">
        <f>ROUND(B196,0)</f>
        <v>0</v>
      </c>
      <c r="V722" s="277">
        <f>ROUND(C196,0)</f>
        <v>0</v>
      </c>
      <c r="W722" s="277">
        <f>ROUND(D196,0)</f>
        <v>0</v>
      </c>
      <c r="X722" s="277">
        <f>ROUND(B197,0)</f>
        <v>152019368</v>
      </c>
      <c r="Y722" s="277">
        <f>ROUND(C197,0)</f>
        <v>21205</v>
      </c>
      <c r="Z722" s="277">
        <f>ROUND(D197,0)</f>
        <v>0</v>
      </c>
      <c r="AA722" s="277">
        <f>ROUND(B198,0)</f>
        <v>10765212</v>
      </c>
      <c r="AB722" s="277">
        <f>ROUND(C198,0)</f>
        <v>-42455</v>
      </c>
      <c r="AC722" s="277">
        <f>ROUND(D198,0)</f>
        <v>0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117221851</v>
      </c>
      <c r="AH722" s="277">
        <f>ROUND(C200,0)</f>
        <v>6352834</v>
      </c>
      <c r="AI722" s="277">
        <f>ROUND(D200,0)</f>
        <v>-580399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8368987</v>
      </c>
      <c r="AN722" s="277">
        <f>ROUND(C202,0)</f>
        <v>0</v>
      </c>
      <c r="AO722" s="277">
        <f>ROUND(D202,0)</f>
        <v>0</v>
      </c>
      <c r="AP722" s="277">
        <f>ROUND(B203,0)</f>
        <v>2902802</v>
      </c>
      <c r="AQ722" s="277">
        <f>ROUND(C203,0)</f>
        <v>-6331585</v>
      </c>
      <c r="AR722" s="277">
        <f>ROUND(D203,0)</f>
        <v>-4295295</v>
      </c>
      <c r="AS722" s="277"/>
      <c r="AT722" s="277"/>
      <c r="AU722" s="277"/>
      <c r="AV722" s="277">
        <f>ROUND(B209,0)</f>
        <v>8020701</v>
      </c>
      <c r="AW722" s="277">
        <f>ROUND(C209,0)</f>
        <v>103682</v>
      </c>
      <c r="AX722" s="277">
        <f>ROUND(D209,0)</f>
        <v>0</v>
      </c>
      <c r="AY722" s="277">
        <f>ROUND(B210,0)</f>
        <v>83308329</v>
      </c>
      <c r="AZ722" s="277">
        <f>ROUND(C210,0)</f>
        <v>9108148</v>
      </c>
      <c r="BA722" s="277">
        <f>ROUND(D210,0)</f>
        <v>0</v>
      </c>
      <c r="BB722" s="277">
        <f>ROUND(B211,0)</f>
        <v>0</v>
      </c>
      <c r="BC722" s="277">
        <f>ROUND(C211,0)</f>
        <v>0</v>
      </c>
      <c r="BD722" s="277">
        <f>ROUND(D211,0)</f>
        <v>0</v>
      </c>
      <c r="BE722" s="277">
        <f>ROUND(B212,0)</f>
        <v>3699256</v>
      </c>
      <c r="BF722" s="277">
        <f>ROUND(C212,0)</f>
        <v>817521</v>
      </c>
      <c r="BG722" s="277">
        <f>ROUND(D212,0)</f>
        <v>0</v>
      </c>
      <c r="BH722" s="277">
        <f>ROUND(B213,0)</f>
        <v>93808971</v>
      </c>
      <c r="BI722" s="277">
        <f>ROUND(C213,0)</f>
        <v>6813246</v>
      </c>
      <c r="BJ722" s="277">
        <f>ROUND(D213,0)</f>
        <v>523421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0</v>
      </c>
      <c r="BO722" s="277">
        <f>ROUND(C215,0)</f>
        <v>0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793579331</v>
      </c>
      <c r="BU722" s="277">
        <f>ROUND(C224,0)</f>
        <v>168823347</v>
      </c>
      <c r="BV722" s="277">
        <f>ROUND(C225,0)</f>
        <v>4258806</v>
      </c>
      <c r="BW722" s="277">
        <f>ROUND(C226,0)</f>
        <v>41489063</v>
      </c>
      <c r="BX722" s="277">
        <f>ROUND(C227,0)</f>
        <v>304782636</v>
      </c>
      <c r="BY722" s="277">
        <f>ROUND(C228,0)</f>
        <v>12381159</v>
      </c>
      <c r="BZ722" s="277">
        <f>ROUND(C231,0)</f>
        <v>445</v>
      </c>
      <c r="CA722" s="277">
        <f>ROUND(C233,0)</f>
        <v>10944447</v>
      </c>
      <c r="CB722" s="277">
        <f>ROUND(C234,0)</f>
        <v>4972495</v>
      </c>
      <c r="CC722" s="277">
        <f>ROUND(C238+C239,0)</f>
        <v>0</v>
      </c>
      <c r="CD722" s="277">
        <f>D221</f>
        <v>-4592478.51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003*2021*A</v>
      </c>
      <c r="B726" s="277">
        <f>ROUND(C111,0)</f>
        <v>8158</v>
      </c>
      <c r="C726" s="277">
        <f>ROUND(C112,0)</f>
        <v>0</v>
      </c>
      <c r="D726" s="277">
        <f>ROUND(C113,0)</f>
        <v>0</v>
      </c>
      <c r="E726" s="277">
        <f>ROUND(C114,0)</f>
        <v>0</v>
      </c>
      <c r="F726" s="277">
        <f>ROUND(D111,0)</f>
        <v>55549</v>
      </c>
      <c r="G726" s="277">
        <f>ROUND(D112,0)</f>
        <v>0</v>
      </c>
      <c r="H726" s="277">
        <f>ROUND(D113,0)</f>
        <v>0</v>
      </c>
      <c r="I726" s="277">
        <f>ROUND(D114,0)</f>
        <v>0</v>
      </c>
      <c r="J726" s="277">
        <f>ROUND(C116,0)</f>
        <v>56</v>
      </c>
      <c r="K726" s="277">
        <f>ROUND(C117,0)</f>
        <v>108</v>
      </c>
      <c r="L726" s="277">
        <f>ROUND(C118,0)</f>
        <v>0</v>
      </c>
      <c r="M726" s="277">
        <f>ROUND(C119,0)</f>
        <v>0</v>
      </c>
      <c r="N726" s="277">
        <f>ROUND(C120,0)</f>
        <v>0</v>
      </c>
      <c r="O726" s="277">
        <f>ROUND(C121,0)</f>
        <v>36</v>
      </c>
      <c r="P726" s="277">
        <f>ROUND(C122,0)</f>
        <v>10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17</v>
      </c>
      <c r="V726" s="277">
        <f>ROUND(C128,0)</f>
        <v>349</v>
      </c>
      <c r="W726" s="277">
        <f>ROUND(C129,0)</f>
        <v>0</v>
      </c>
      <c r="X726" s="277">
        <f>ROUND(B138,0)</f>
        <v>4851</v>
      </c>
      <c r="Y726" s="277">
        <f>ROUND(B139,0)</f>
        <v>32880</v>
      </c>
      <c r="Z726" s="277">
        <f>ROUND(B140,0)</f>
        <v>77649</v>
      </c>
      <c r="AA726" s="277">
        <f>ROUND(B141,0)</f>
        <v>756080797</v>
      </c>
      <c r="AB726" s="277">
        <f>ROUND(B142,0)</f>
        <v>226613579</v>
      </c>
      <c r="AC726" s="277">
        <f>ROUND(C138,0)</f>
        <v>907</v>
      </c>
      <c r="AD726" s="277">
        <f>ROUND(C139,0)</f>
        <v>8400</v>
      </c>
      <c r="AE726" s="277">
        <f>ROUND(C140,0)</f>
        <v>19982</v>
      </c>
      <c r="AF726" s="277">
        <f>ROUND(C141,0)</f>
        <v>160465757</v>
      </c>
      <c r="AG726" s="277">
        <f>ROUND(C142,0)</f>
        <v>58314904</v>
      </c>
      <c r="AH726" s="277">
        <f>ROUND(D138,0)</f>
        <v>2400</v>
      </c>
      <c r="AI726" s="277">
        <f>ROUND(D139,0)</f>
        <v>14269</v>
      </c>
      <c r="AJ726" s="277">
        <f>ROUND(D140,0)</f>
        <v>65766</v>
      </c>
      <c r="AK726" s="277">
        <f>ROUND(D141,0)</f>
        <v>403404898</v>
      </c>
      <c r="AL726" s="277">
        <f>ROUND(D142,0)</f>
        <v>191934049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003*2021*A</v>
      </c>
      <c r="B730" s="277">
        <f>ROUND(C250,0)</f>
        <v>870502</v>
      </c>
      <c r="C730" s="277">
        <f>ROUND(C251,0)</f>
        <v>0</v>
      </c>
      <c r="D730" s="277">
        <f>ROUND(C252,0)</f>
        <v>240254700</v>
      </c>
      <c r="E730" s="277">
        <f>ROUND(C253,0)</f>
        <v>175440692</v>
      </c>
      <c r="F730" s="277">
        <f>ROUND(C254,0)</f>
        <v>0</v>
      </c>
      <c r="G730" s="277">
        <f>ROUND(C255,0)</f>
        <v>7086693</v>
      </c>
      <c r="H730" s="277">
        <f>ROUND(C256,0)</f>
        <v>0</v>
      </c>
      <c r="I730" s="277">
        <f>ROUND(C257,0)</f>
        <v>10351477</v>
      </c>
      <c r="J730" s="277">
        <f>ROUND(C258,0)</f>
        <v>568172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37000000</v>
      </c>
      <c r="P730" s="277">
        <f>ROUND(C268,0)</f>
        <v>0</v>
      </c>
      <c r="Q730" s="277">
        <f>ROUND(C269,0)</f>
        <v>152040573</v>
      </c>
      <c r="R730" s="277">
        <f>ROUND(C270,0)</f>
        <v>0</v>
      </c>
      <c r="S730" s="277">
        <f>ROUND(C271,0)</f>
        <v>10722757</v>
      </c>
      <c r="T730" s="277">
        <f>ROUND(C272,0)</f>
        <v>122554133</v>
      </c>
      <c r="U730" s="277">
        <f>ROUND(C273,0)</f>
        <v>8368987</v>
      </c>
      <c r="V730" s="277">
        <f>ROUND(C274,0)</f>
        <v>2467464</v>
      </c>
      <c r="W730" s="277">
        <f>ROUND(C275,0)</f>
        <v>0</v>
      </c>
      <c r="X730" s="277">
        <f>ROUND(C276,0)</f>
        <v>205156434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36227788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12425082</v>
      </c>
      <c r="AI730" s="277">
        <f>ROUND(C306,0)</f>
        <v>13325080</v>
      </c>
      <c r="AJ730" s="277">
        <f>ROUND(C307,0)</f>
        <v>0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0</v>
      </c>
      <c r="AO730" s="277">
        <f>ROUND(C312,0)</f>
        <v>48344633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-293330</v>
      </c>
      <c r="AX730" s="277">
        <f>ROUND(C325,0)</f>
        <v>1715143</v>
      </c>
      <c r="AY730" s="277">
        <f>ROUND(C326,0)</f>
        <v>61018751</v>
      </c>
      <c r="AZ730" s="277">
        <f>ROUND(C327,0)</f>
        <v>2099122</v>
      </c>
      <c r="BA730" s="277">
        <f>ROUND(C328,0)</f>
        <v>0</v>
      </c>
      <c r="BB730" s="277">
        <f>ROUND(C332,0)</f>
        <v>109281639</v>
      </c>
      <c r="BC730" s="277"/>
      <c r="BD730" s="277"/>
      <c r="BE730" s="277">
        <f>ROUND(C337,0)</f>
        <v>0</v>
      </c>
      <c r="BF730" s="277">
        <f>ROUND(C336,0)</f>
        <v>0</v>
      </c>
      <c r="BG730" s="277"/>
      <c r="BH730" s="277"/>
      <c r="BI730" s="277">
        <f>ROUND(CE60,2)</f>
        <v>1382.73</v>
      </c>
      <c r="BJ730" s="277">
        <f>ROUND(C359,0)</f>
        <v>1319951452</v>
      </c>
      <c r="BK730" s="277">
        <f>ROUND(C360,0)</f>
        <v>476862533</v>
      </c>
      <c r="BL730" s="277">
        <f>ROUND(C364,0)</f>
        <v>1325314343</v>
      </c>
      <c r="BM730" s="277">
        <f>ROUND(C365,0)</f>
        <v>15916942</v>
      </c>
      <c r="BN730" s="277">
        <f>ROUND(C366,0)</f>
        <v>0</v>
      </c>
      <c r="BO730" s="277">
        <f>ROUND(C370,0)</f>
        <v>7281596</v>
      </c>
      <c r="BP730" s="277">
        <f>ROUND(C371,0)</f>
        <v>0</v>
      </c>
      <c r="BQ730" s="277">
        <f>ROUND(C378,0)</f>
        <v>148026607</v>
      </c>
      <c r="BR730" s="277">
        <f>ROUND(C379,0)</f>
        <v>18850389</v>
      </c>
      <c r="BS730" s="277">
        <f>ROUND(C380,0)</f>
        <v>7966785</v>
      </c>
      <c r="BT730" s="277">
        <f>ROUND(C381,0)</f>
        <v>90088473</v>
      </c>
      <c r="BU730" s="277">
        <f>ROUND(C382,0)</f>
        <v>2381778</v>
      </c>
      <c r="BV730" s="277">
        <f>ROUND(C383,0)</f>
        <v>53517665</v>
      </c>
      <c r="BW730" s="277">
        <f>ROUND(C384,0)</f>
        <v>16842597</v>
      </c>
      <c r="BX730" s="277">
        <f>ROUND(C385,0)</f>
        <v>6813940</v>
      </c>
      <c r="BY730" s="277">
        <f>ROUND(C386,0)</f>
        <v>0</v>
      </c>
      <c r="BZ730" s="277">
        <f>ROUND(C387,0)</f>
        <v>13671941</v>
      </c>
      <c r="CA730" s="277">
        <f>ROUND(C388,0)</f>
        <v>2597386</v>
      </c>
      <c r="CB730" s="277">
        <f>C363</f>
        <v>-4592478.51</v>
      </c>
      <c r="CC730" s="277">
        <f>ROUND(C389,0)</f>
        <v>151198795</v>
      </c>
      <c r="CD730" s="277">
        <f>ROUND(C392,0)</f>
        <v>0</v>
      </c>
      <c r="CE730" s="277">
        <f>ROUND(C394,0)</f>
        <v>0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003*2021*6010*A</v>
      </c>
      <c r="B734" s="277">
        <f>ROUND(C59,0)</f>
        <v>20791</v>
      </c>
      <c r="C734" s="277">
        <f>ROUND(C60,2)</f>
        <v>200.14</v>
      </c>
      <c r="D734" s="277">
        <f>ROUND(C61,0)</f>
        <v>26684401</v>
      </c>
      <c r="E734" s="277">
        <f>ROUND(C62,0)</f>
        <v>3398114</v>
      </c>
      <c r="F734" s="277">
        <f>ROUND(C63,0)</f>
        <v>196939</v>
      </c>
      <c r="G734" s="277">
        <f>ROUND(C64,0)</f>
        <v>2924487</v>
      </c>
      <c r="H734" s="277">
        <f>ROUND(C65,0)</f>
        <v>11278</v>
      </c>
      <c r="I734" s="277">
        <f>ROUND(C66,0)</f>
        <v>1100788</v>
      </c>
      <c r="J734" s="277">
        <f>ROUND(C67,0)</f>
        <v>938552</v>
      </c>
      <c r="K734" s="277">
        <f>ROUND(C68,0)</f>
        <v>98376</v>
      </c>
      <c r="L734" s="277">
        <f>ROUND(C69,0)</f>
        <v>143956</v>
      </c>
      <c r="M734" s="277">
        <f>ROUND(C70,0)</f>
        <v>46746</v>
      </c>
      <c r="N734" s="277">
        <f>ROUND(C75,0)</f>
        <v>113655246</v>
      </c>
      <c r="O734" s="277">
        <f>ROUND(C73,0)</f>
        <v>113333766</v>
      </c>
      <c r="P734" s="277">
        <f>IF(C76&gt;0,ROUND(C76,0),0)</f>
        <v>41564</v>
      </c>
      <c r="Q734" s="277">
        <f>IF(C77&gt;0,ROUND(C77,0),0)</f>
        <v>0</v>
      </c>
      <c r="R734" s="277">
        <f>IF(C78&gt;0,ROUND(C78,0),0)</f>
        <v>220580</v>
      </c>
      <c r="S734" s="277">
        <f>IF(C79&gt;0,ROUND(C79,0),0)</f>
        <v>5928</v>
      </c>
      <c r="T734" s="277">
        <f>IF(C80&gt;0,ROUND(C80,2),0)</f>
        <v>103.82</v>
      </c>
      <c r="U734" s="277"/>
      <c r="V734" s="277"/>
      <c r="W734" s="277"/>
      <c r="X734" s="277"/>
      <c r="Y734" s="277">
        <f>IF(M668&lt;&gt;0,ROUND(M668,0),0)</f>
        <v>28476474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003*2021*6030*A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>
        <f t="shared" ref="Y735:Y779" si="21">IF(M669&lt;&gt;0,ROUND(M669,0),0)</f>
        <v>0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003*2021*6070*A</v>
      </c>
      <c r="B736" s="277">
        <f>ROUND(E59,0)</f>
        <v>30634</v>
      </c>
      <c r="C736" s="279">
        <f>ROUND(E60,2)</f>
        <v>280.54000000000002</v>
      </c>
      <c r="D736" s="277">
        <f>ROUND(E61,0)</f>
        <v>28183199</v>
      </c>
      <c r="E736" s="277">
        <f>ROUND(E62,0)</f>
        <v>3588978</v>
      </c>
      <c r="F736" s="277">
        <f>ROUND(E63,0)</f>
        <v>20889</v>
      </c>
      <c r="G736" s="277">
        <f>ROUND(E64,0)</f>
        <v>2274164</v>
      </c>
      <c r="H736" s="277">
        <f>ROUND(E65,0)</f>
        <v>44428</v>
      </c>
      <c r="I736" s="277">
        <f>ROUND(E66,0)</f>
        <v>2263290</v>
      </c>
      <c r="J736" s="277">
        <f>ROUND(E67,0)</f>
        <v>1370310</v>
      </c>
      <c r="K736" s="277">
        <f>ROUND(E68,0)</f>
        <v>308073</v>
      </c>
      <c r="L736" s="277">
        <f>ROUND(E69,0)</f>
        <v>121660</v>
      </c>
      <c r="M736" s="277">
        <f>ROUND(E70,0)</f>
        <v>0</v>
      </c>
      <c r="N736" s="277">
        <f>ROUND(E75,0)</f>
        <v>167462080</v>
      </c>
      <c r="O736" s="277">
        <f>ROUND(E73,0)</f>
        <v>159186377</v>
      </c>
      <c r="P736" s="277">
        <f>IF(E76&gt;0,ROUND(E76,0),0)</f>
        <v>60685</v>
      </c>
      <c r="Q736" s="277">
        <f>IF(E77&gt;0,ROUND(E77,0),0)</f>
        <v>395243</v>
      </c>
      <c r="R736" s="277">
        <f>IF(E78&gt;0,ROUND(E78,0),0)</f>
        <v>322052</v>
      </c>
      <c r="S736" s="277">
        <f>IF(E79&gt;0,ROUND(E79,0),0)</f>
        <v>8734</v>
      </c>
      <c r="T736" s="279">
        <f>IF(E80&gt;0,ROUND(E80,2),0)</f>
        <v>150.65</v>
      </c>
      <c r="U736" s="277"/>
      <c r="V736" s="278"/>
      <c r="W736" s="277"/>
      <c r="X736" s="277"/>
      <c r="Y736" s="277">
        <f t="shared" si="21"/>
        <v>40043681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003*2021*6100*A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>
        <f t="shared" si="21"/>
        <v>0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003*2021*6120*A</v>
      </c>
      <c r="B738" s="277">
        <f>ROUND(G59,0)</f>
        <v>4123</v>
      </c>
      <c r="C738" s="279">
        <f>ROUND(G60,2)</f>
        <v>34.950000000000003</v>
      </c>
      <c r="D738" s="277">
        <f>ROUND(G61,0)</f>
        <v>3780813</v>
      </c>
      <c r="E738" s="277">
        <f>ROUND(G62,0)</f>
        <v>481466</v>
      </c>
      <c r="F738" s="277">
        <f>ROUND(G63,0)</f>
        <v>0</v>
      </c>
      <c r="G738" s="277">
        <f>ROUND(G64,0)</f>
        <v>167623</v>
      </c>
      <c r="H738" s="277">
        <f>ROUND(G65,0)</f>
        <v>11933</v>
      </c>
      <c r="I738" s="277">
        <f>ROUND(G66,0)</f>
        <v>101746</v>
      </c>
      <c r="J738" s="277">
        <f>ROUND(G67,0)</f>
        <v>329195</v>
      </c>
      <c r="K738" s="277">
        <f>ROUND(G68,0)</f>
        <v>16203</v>
      </c>
      <c r="L738" s="277">
        <f>ROUND(G69,0)</f>
        <v>16051</v>
      </c>
      <c r="M738" s="277">
        <f>ROUND(G70,0)</f>
        <v>0</v>
      </c>
      <c r="N738" s="277">
        <f>ROUND(G75,0)</f>
        <v>22539999</v>
      </c>
      <c r="O738" s="277">
        <f>ROUND(G73,0)</f>
        <v>22539017</v>
      </c>
      <c r="P738" s="277">
        <f>IF(G76&gt;0,ROUND(G76,0),0)</f>
        <v>14579</v>
      </c>
      <c r="Q738" s="277">
        <f>IF(G77&gt;0,ROUND(G77,0),0)</f>
        <v>53199</v>
      </c>
      <c r="R738" s="277">
        <f>IF(G78&gt;0,ROUND(G78,0),0)</f>
        <v>77368</v>
      </c>
      <c r="S738" s="277">
        <f>IF(G79&gt;0,ROUND(G79,0),0)</f>
        <v>1176</v>
      </c>
      <c r="T738" s="279">
        <f>IF(G80&gt;0,ROUND(G80,2),0)</f>
        <v>20.23</v>
      </c>
      <c r="U738" s="277"/>
      <c r="V738" s="278"/>
      <c r="W738" s="277"/>
      <c r="X738" s="277"/>
      <c r="Y738" s="277">
        <f t="shared" si="21"/>
        <v>6035749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003*2021*6140*A</v>
      </c>
      <c r="B739" s="277">
        <f>ROUND(H59,0)</f>
        <v>0</v>
      </c>
      <c r="C739" s="279">
        <f>ROUND(H60,2)</f>
        <v>0.01</v>
      </c>
      <c r="D739" s="277">
        <f>ROUND(H61,0)</f>
        <v>718</v>
      </c>
      <c r="E739" s="277">
        <f>ROUND(H62,0)</f>
        <v>91</v>
      </c>
      <c r="F739" s="277">
        <f>ROUND(H63,0)</f>
        <v>0</v>
      </c>
      <c r="G739" s="277">
        <f>ROUND(H64,0)</f>
        <v>2650</v>
      </c>
      <c r="H739" s="277">
        <f>ROUND(H65,0)</f>
        <v>0</v>
      </c>
      <c r="I739" s="277">
        <f>ROUND(H66,0)</f>
        <v>0</v>
      </c>
      <c r="J739" s="277">
        <f>ROUND(H67,0)</f>
        <v>982</v>
      </c>
      <c r="K739" s="277">
        <f>ROUND(H68,0)</f>
        <v>366</v>
      </c>
      <c r="L739" s="277">
        <f>ROUND(H69,0)</f>
        <v>722</v>
      </c>
      <c r="M739" s="277">
        <f>ROUND(H70,0)</f>
        <v>0</v>
      </c>
      <c r="N739" s="277">
        <f>ROUND(H75,0)</f>
        <v>0</v>
      </c>
      <c r="O739" s="277">
        <f>ROUND(H73,0)</f>
        <v>0</v>
      </c>
      <c r="P739" s="277">
        <f>IF(H76&gt;0,ROUND(H76,0),0)</f>
        <v>43</v>
      </c>
      <c r="Q739" s="277">
        <f>IF(H77&gt;0,ROUND(H77,0),0)</f>
        <v>0</v>
      </c>
      <c r="R739" s="277">
        <f>IF(H78&gt;0,ROUND(H78,0),0)</f>
        <v>231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>
        <f t="shared" si="21"/>
        <v>8167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003*2021*6150*A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>
        <f t="shared" si="21"/>
        <v>0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003*2021*6170*A</v>
      </c>
      <c r="B741" s="277">
        <f>ROUND(J59,0)</f>
        <v>0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0</v>
      </c>
      <c r="O741" s="277">
        <f>ROUND(J73,0)</f>
        <v>0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>
        <f t="shared" si="21"/>
        <v>0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003*2021*6200*A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>
        <f t="shared" si="21"/>
        <v>0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003*2021*6210*A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>
        <f t="shared" si="21"/>
        <v>0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003*2021*6330*A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>
        <f t="shared" si="21"/>
        <v>0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003*2021*6400*A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>
        <f t="shared" si="21"/>
        <v>0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003*2021*7010*A</v>
      </c>
      <c r="B746" s="277">
        <f>ROUND(O59,0)</f>
        <v>0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>
        <f t="shared" si="21"/>
        <v>0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003*2021*7020*A</v>
      </c>
      <c r="B747" s="277">
        <f>ROUND(P59,0)</f>
        <v>0</v>
      </c>
      <c r="C747" s="279">
        <f>ROUND(P60,2)</f>
        <v>104.19</v>
      </c>
      <c r="D747" s="277">
        <f>ROUND(P61,0)</f>
        <v>11862818</v>
      </c>
      <c r="E747" s="277">
        <f>ROUND(P62,0)</f>
        <v>1510666</v>
      </c>
      <c r="F747" s="277">
        <f>ROUND(P63,0)</f>
        <v>248356</v>
      </c>
      <c r="G747" s="277">
        <f>ROUND(P64,0)</f>
        <v>4726182</v>
      </c>
      <c r="H747" s="277">
        <f>ROUND(P65,0)</f>
        <v>7397</v>
      </c>
      <c r="I747" s="277">
        <f>ROUND(P66,0)</f>
        <v>1608000</v>
      </c>
      <c r="J747" s="277">
        <f>ROUND(P67,0)</f>
        <v>963893</v>
      </c>
      <c r="K747" s="277">
        <f>ROUND(P68,0)</f>
        <v>15493</v>
      </c>
      <c r="L747" s="277">
        <f>ROUND(P69,0)</f>
        <v>67953</v>
      </c>
      <c r="M747" s="277">
        <f>ROUND(P70,0)</f>
        <v>0</v>
      </c>
      <c r="N747" s="277">
        <f>ROUND(P75,0)</f>
        <v>443504523</v>
      </c>
      <c r="O747" s="277">
        <f>ROUND(P73,0)</f>
        <v>394754351</v>
      </c>
      <c r="P747" s="277">
        <f>IF(P76&gt;0,ROUND(P76,0),0)</f>
        <v>42686</v>
      </c>
      <c r="Q747" s="277">
        <f>IF(P77&gt;0,ROUND(P77,0),0)</f>
        <v>0</v>
      </c>
      <c r="R747" s="277">
        <f>IF(P78&gt;0,ROUND(P78,0),0)</f>
        <v>226535</v>
      </c>
      <c r="S747" s="277">
        <f>IF(P79&gt;0,ROUND(P79,0),0)</f>
        <v>0</v>
      </c>
      <c r="T747" s="279">
        <f>IF(P80&gt;0,ROUND(P80,2),0)</f>
        <v>32.549999999999997</v>
      </c>
      <c r="U747" s="277"/>
      <c r="V747" s="278"/>
      <c r="W747" s="277"/>
      <c r="X747" s="277"/>
      <c r="Y747" s="277">
        <f t="shared" si="21"/>
        <v>23473543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003*2021*7030*A</v>
      </c>
      <c r="B748" s="277">
        <f>ROUND(Q59,0)</f>
        <v>0</v>
      </c>
      <c r="C748" s="279">
        <f>ROUND(Q60,2)</f>
        <v>36.47</v>
      </c>
      <c r="D748" s="277">
        <f>ROUND(Q61,0)</f>
        <v>4627825</v>
      </c>
      <c r="E748" s="277">
        <f>ROUND(Q62,0)</f>
        <v>589328</v>
      </c>
      <c r="F748" s="277">
        <f>ROUND(Q63,0)</f>
        <v>33675</v>
      </c>
      <c r="G748" s="277">
        <f>ROUND(Q64,0)</f>
        <v>305943</v>
      </c>
      <c r="H748" s="277">
        <f>ROUND(Q65,0)</f>
        <v>2114</v>
      </c>
      <c r="I748" s="277">
        <f>ROUND(Q66,0)</f>
        <v>780730</v>
      </c>
      <c r="J748" s="277">
        <f>ROUND(Q67,0)</f>
        <v>287039</v>
      </c>
      <c r="K748" s="277">
        <f>ROUND(Q68,0)</f>
        <v>467804</v>
      </c>
      <c r="L748" s="277">
        <f>ROUND(Q69,0)</f>
        <v>45837</v>
      </c>
      <c r="M748" s="277">
        <f>ROUND(Q70,0)</f>
        <v>0</v>
      </c>
      <c r="N748" s="277">
        <f>ROUND(Q75,0)</f>
        <v>15255452</v>
      </c>
      <c r="O748" s="277">
        <f>ROUND(Q73,0)</f>
        <v>11609755</v>
      </c>
      <c r="P748" s="277">
        <f>IF(Q76&gt;0,ROUND(Q76,0),0)</f>
        <v>12712</v>
      </c>
      <c r="Q748" s="277">
        <f>IF(Q77&gt;0,ROUND(Q77,0),0)</f>
        <v>0</v>
      </c>
      <c r="R748" s="277">
        <f>IF(Q78&gt;0,ROUND(Q78,0),0)</f>
        <v>67460</v>
      </c>
      <c r="S748" s="277">
        <f>IF(Q79&gt;0,ROUND(Q79,0),0)</f>
        <v>0</v>
      </c>
      <c r="T748" s="279">
        <f>IF(Q80&gt;0,ROUND(Q80,2),0)</f>
        <v>23.73</v>
      </c>
      <c r="U748" s="277"/>
      <c r="V748" s="278"/>
      <c r="W748" s="277"/>
      <c r="X748" s="277"/>
      <c r="Y748" s="277">
        <f t="shared" si="21"/>
        <v>6230884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003*2021*7040*A</v>
      </c>
      <c r="B749" s="277">
        <f>ROUND(R59,0)</f>
        <v>0</v>
      </c>
      <c r="C749" s="279">
        <f>ROUND(R60,2)</f>
        <v>13.79</v>
      </c>
      <c r="D749" s="277">
        <f>ROUND(R61,0)</f>
        <v>1323523</v>
      </c>
      <c r="E749" s="277">
        <f>ROUND(R62,0)</f>
        <v>168544</v>
      </c>
      <c r="F749" s="277">
        <f>ROUND(R63,0)</f>
        <v>1235000</v>
      </c>
      <c r="G749" s="277">
        <f>ROUND(R64,0)</f>
        <v>2333199</v>
      </c>
      <c r="H749" s="277">
        <f>ROUND(R65,0)</f>
        <v>442</v>
      </c>
      <c r="I749" s="277">
        <f>ROUND(R66,0)</f>
        <v>191348</v>
      </c>
      <c r="J749" s="277">
        <f>ROUND(R67,0)</f>
        <v>15019</v>
      </c>
      <c r="K749" s="277">
        <f>ROUND(R68,0)</f>
        <v>-24</v>
      </c>
      <c r="L749" s="277">
        <f>ROUND(R69,0)</f>
        <v>5790</v>
      </c>
      <c r="M749" s="277">
        <f>ROUND(R70,0)</f>
        <v>0</v>
      </c>
      <c r="N749" s="277">
        <f>ROUND(R75,0)</f>
        <v>89891828</v>
      </c>
      <c r="O749" s="277">
        <f>ROUND(R73,0)</f>
        <v>67465367</v>
      </c>
      <c r="P749" s="277">
        <f>IF(R76&gt;0,ROUND(R76,0),0)</f>
        <v>665</v>
      </c>
      <c r="Q749" s="277">
        <f>IF(R77&gt;0,ROUND(R77,0),0)</f>
        <v>0</v>
      </c>
      <c r="R749" s="277">
        <f>IF(R78&gt;0,ROUND(R78,0),0)</f>
        <v>3530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>
        <f t="shared" si="21"/>
        <v>4110174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003*2021*7050*A</v>
      </c>
      <c r="B750" s="277"/>
      <c r="C750" s="279">
        <f>ROUND(S60,2)</f>
        <v>0</v>
      </c>
      <c r="D750" s="277">
        <f>ROUND(S61,0)</f>
        <v>1099</v>
      </c>
      <c r="E750" s="277">
        <f>ROUND(S62,0)</f>
        <v>140</v>
      </c>
      <c r="F750" s="277">
        <f>ROUND(S63,0)</f>
        <v>53008</v>
      </c>
      <c r="G750" s="277">
        <f>ROUND(S64,0)</f>
        <v>23815382</v>
      </c>
      <c r="H750" s="277">
        <f>ROUND(S65,0)</f>
        <v>0</v>
      </c>
      <c r="I750" s="277">
        <f>ROUND(S66,0)</f>
        <v>436473</v>
      </c>
      <c r="J750" s="277">
        <f>ROUND(S67,0)</f>
        <v>0</v>
      </c>
      <c r="K750" s="277">
        <f>ROUND(S68,0)</f>
        <v>124194</v>
      </c>
      <c r="L750" s="277">
        <f>ROUND(S69,0)</f>
        <v>1934</v>
      </c>
      <c r="M750" s="277">
        <f>ROUND(S70,0)</f>
        <v>0</v>
      </c>
      <c r="N750" s="277">
        <f>ROUND(S75,0)</f>
        <v>0</v>
      </c>
      <c r="O750" s="277">
        <f>ROUND(S73,0)</f>
        <v>-2037</v>
      </c>
      <c r="P750" s="277">
        <f>IF(S76&gt;0,ROUND(S76,0),0)</f>
        <v>0</v>
      </c>
      <c r="Q750" s="277">
        <f>IF(S77&gt;0,ROUND(S77,0),0)</f>
        <v>0</v>
      </c>
      <c r="R750" s="277">
        <f>IF(S78&gt;0,ROUND(S78,0),0)</f>
        <v>0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>
        <f t="shared" si="21"/>
        <v>13048177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003*2021*7060*A</v>
      </c>
      <c r="B751" s="277"/>
      <c r="C751" s="279">
        <f>ROUND(T60,2)</f>
        <v>2.64</v>
      </c>
      <c r="D751" s="277">
        <f>ROUND(T61,0)</f>
        <v>419349</v>
      </c>
      <c r="E751" s="277">
        <f>ROUND(T62,0)</f>
        <v>53402</v>
      </c>
      <c r="F751" s="277">
        <f>ROUND(T63,0)</f>
        <v>268</v>
      </c>
      <c r="G751" s="277">
        <f>ROUND(T64,0)</f>
        <v>196334</v>
      </c>
      <c r="H751" s="277">
        <f>ROUND(T65,0)</f>
        <v>919</v>
      </c>
      <c r="I751" s="277">
        <f>ROUND(T66,0)</f>
        <v>5458</v>
      </c>
      <c r="J751" s="277">
        <f>ROUND(T67,0)</f>
        <v>81731</v>
      </c>
      <c r="K751" s="277">
        <f>ROUND(T68,0)</f>
        <v>-17</v>
      </c>
      <c r="L751" s="277">
        <f>ROUND(T69,0)</f>
        <v>4793</v>
      </c>
      <c r="M751" s="277">
        <f>ROUND(T70,0)</f>
        <v>0</v>
      </c>
      <c r="N751" s="277">
        <f>ROUND(T75,0)</f>
        <v>3039509</v>
      </c>
      <c r="O751" s="277">
        <f>ROUND(T73,0)</f>
        <v>3039265</v>
      </c>
      <c r="P751" s="277">
        <f>IF(T76&gt;0,ROUND(T76,0),0)</f>
        <v>3619</v>
      </c>
      <c r="Q751" s="277">
        <f>IF(T77&gt;0,ROUND(T77,0),0)</f>
        <v>0</v>
      </c>
      <c r="R751" s="277">
        <f>IF(T78&gt;0,ROUND(T78,0),0)</f>
        <v>19208</v>
      </c>
      <c r="S751" s="277">
        <f>IF(T79&gt;0,ROUND(T79,0),0)</f>
        <v>0</v>
      </c>
      <c r="T751" s="279">
        <f>IF(T80&gt;0,ROUND(T80,2),0)</f>
        <v>1.88</v>
      </c>
      <c r="U751" s="277"/>
      <c r="V751" s="278"/>
      <c r="W751" s="277"/>
      <c r="X751" s="277"/>
      <c r="Y751" s="277">
        <f t="shared" si="21"/>
        <v>939660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003*2021*7070*A</v>
      </c>
      <c r="B752" s="277">
        <f>ROUND(U59,0)</f>
        <v>0</v>
      </c>
      <c r="C752" s="279">
        <f>ROUND(U60,2)</f>
        <v>2.33</v>
      </c>
      <c r="D752" s="277">
        <f>ROUND(U61,0)</f>
        <v>251005</v>
      </c>
      <c r="E752" s="277">
        <f>ROUND(U62,0)</f>
        <v>31964</v>
      </c>
      <c r="F752" s="277">
        <f>ROUND(U63,0)</f>
        <v>1014893</v>
      </c>
      <c r="G752" s="277">
        <f>ROUND(U64,0)</f>
        <v>2064680</v>
      </c>
      <c r="H752" s="277">
        <f>ROUND(U65,0)</f>
        <v>600</v>
      </c>
      <c r="I752" s="277">
        <f>ROUND(U66,0)</f>
        <v>8057538</v>
      </c>
      <c r="J752" s="277">
        <f>ROUND(U67,0)</f>
        <v>44212</v>
      </c>
      <c r="K752" s="277">
        <f>ROUND(U68,0)</f>
        <v>-6</v>
      </c>
      <c r="L752" s="277">
        <f>ROUND(U69,0)</f>
        <v>9767</v>
      </c>
      <c r="M752" s="277">
        <f>ROUND(U70,0)</f>
        <v>0</v>
      </c>
      <c r="N752" s="277">
        <f>ROUND(U75,0)</f>
        <v>68907108</v>
      </c>
      <c r="O752" s="277">
        <f>ROUND(U73,0)</f>
        <v>50048497</v>
      </c>
      <c r="P752" s="277">
        <f>IF(U76&gt;0,ROUND(U76,0),0)</f>
        <v>1958</v>
      </c>
      <c r="Q752" s="277">
        <f>IF(U77&gt;0,ROUND(U77,0),0)</f>
        <v>0</v>
      </c>
      <c r="R752" s="277">
        <f>IF(U78&gt;0,ROUND(U78,0),0)</f>
        <v>10391</v>
      </c>
      <c r="S752" s="277">
        <f>IF(U79&gt;0,ROUND(U79,0),0)</f>
        <v>0</v>
      </c>
      <c r="T752" s="279">
        <f>IF(U80&gt;0,ROUND(U80,2),0)</f>
        <v>0</v>
      </c>
      <c r="U752" s="277"/>
      <c r="V752" s="278"/>
      <c r="W752" s="277"/>
      <c r="X752" s="277"/>
      <c r="Y752" s="277">
        <f t="shared" si="21"/>
        <v>7060941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003*2021*7110*A</v>
      </c>
      <c r="B753" s="277">
        <f>ROUND(V59,0)</f>
        <v>0</v>
      </c>
      <c r="C753" s="279">
        <f>ROUND(V60,2)</f>
        <v>94.1</v>
      </c>
      <c r="D753" s="277">
        <f>ROUND(V61,0)</f>
        <v>11440876</v>
      </c>
      <c r="E753" s="277">
        <f>ROUND(V62,0)</f>
        <v>1456934</v>
      </c>
      <c r="F753" s="277">
        <f>ROUND(V63,0)</f>
        <v>885</v>
      </c>
      <c r="G753" s="277">
        <f>ROUND(V64,0)</f>
        <v>27417574</v>
      </c>
      <c r="H753" s="277">
        <f>ROUND(V65,0)</f>
        <v>4425</v>
      </c>
      <c r="I753" s="277">
        <f>ROUND(V66,0)</f>
        <v>2306041</v>
      </c>
      <c r="J753" s="277">
        <f>ROUND(V67,0)</f>
        <v>704078</v>
      </c>
      <c r="K753" s="277">
        <f>ROUND(V68,0)</f>
        <v>1658823</v>
      </c>
      <c r="L753" s="277">
        <f>ROUND(V69,0)</f>
        <v>51984</v>
      </c>
      <c r="M753" s="277">
        <f>ROUND(V70,0)</f>
        <v>7927</v>
      </c>
      <c r="N753" s="277">
        <f>ROUND(V75,0)</f>
        <v>375801623</v>
      </c>
      <c r="O753" s="277">
        <f>ROUND(V73,0)</f>
        <v>209735600</v>
      </c>
      <c r="P753" s="277">
        <f>IF(V76&gt;0,ROUND(V76,0),0)</f>
        <v>31180</v>
      </c>
      <c r="Q753" s="277">
        <f>IF(V77&gt;0,ROUND(V77,0),0)</f>
        <v>0</v>
      </c>
      <c r="R753" s="277">
        <f>IF(V78&gt;0,ROUND(V78,0),0)</f>
        <v>165473</v>
      </c>
      <c r="S753" s="277">
        <f>IF(V79&gt;0,ROUND(V79,0),0)</f>
        <v>0</v>
      </c>
      <c r="T753" s="279">
        <f>IF(V80&gt;0,ROUND(V80,2),0)</f>
        <v>19.05</v>
      </c>
      <c r="U753" s="277"/>
      <c r="V753" s="278"/>
      <c r="W753" s="277"/>
      <c r="X753" s="277"/>
      <c r="Y753" s="277">
        <f t="shared" si="21"/>
        <v>33472724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003*2021*7120*A</v>
      </c>
      <c r="B754" s="277">
        <f>ROUND(W59,0)</f>
        <v>0</v>
      </c>
      <c r="C754" s="279">
        <f>ROUND(W60,2)</f>
        <v>19.34</v>
      </c>
      <c r="D754" s="277">
        <f>ROUND(W61,0)</f>
        <v>2480280</v>
      </c>
      <c r="E754" s="277">
        <f>ROUND(W62,0)</f>
        <v>315850</v>
      </c>
      <c r="F754" s="277">
        <f>ROUND(W63,0)</f>
        <v>0</v>
      </c>
      <c r="G754" s="277">
        <f>ROUND(W64,0)</f>
        <v>611329</v>
      </c>
      <c r="H754" s="277">
        <f>ROUND(W65,0)</f>
        <v>1153</v>
      </c>
      <c r="I754" s="277">
        <f>ROUND(W66,0)</f>
        <v>1229566</v>
      </c>
      <c r="J754" s="277">
        <f>ROUND(W67,0)</f>
        <v>126942</v>
      </c>
      <c r="K754" s="277">
        <f>ROUND(W68,0)</f>
        <v>425592</v>
      </c>
      <c r="L754" s="277">
        <f>ROUND(W69,0)</f>
        <v>3508</v>
      </c>
      <c r="M754" s="277">
        <f>ROUND(W70,0)</f>
        <v>0</v>
      </c>
      <c r="N754" s="277">
        <f>ROUND(W75,0)</f>
        <v>28328219</v>
      </c>
      <c r="O754" s="277">
        <f>ROUND(W73,0)</f>
        <v>9526160</v>
      </c>
      <c r="P754" s="277">
        <f>IF(W76&gt;0,ROUND(W76,0),0)</f>
        <v>5622</v>
      </c>
      <c r="Q754" s="277">
        <f>IF(W77&gt;0,ROUND(W77,0),0)</f>
        <v>0</v>
      </c>
      <c r="R754" s="277">
        <f>IF(W78&gt;0,ROUND(W78,0),0)</f>
        <v>29834</v>
      </c>
      <c r="S754" s="277">
        <f>IF(W79&gt;0,ROUND(W79,0),0)</f>
        <v>0</v>
      </c>
      <c r="T754" s="279">
        <f>IF(W80&gt;0,ROUND(W80,2),0)</f>
        <v>1.63</v>
      </c>
      <c r="U754" s="277"/>
      <c r="V754" s="278"/>
      <c r="W754" s="277"/>
      <c r="X754" s="277"/>
      <c r="Y754" s="277">
        <f t="shared" si="21"/>
        <v>3822409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003*2021*7130*A</v>
      </c>
      <c r="B755" s="277">
        <f>ROUND(X59,0)</f>
        <v>0</v>
      </c>
      <c r="C755" s="279">
        <f>ROUND(X60,2)</f>
        <v>9.59</v>
      </c>
      <c r="D755" s="277">
        <f>ROUND(X61,0)</f>
        <v>1208909</v>
      </c>
      <c r="E755" s="277">
        <f>ROUND(X62,0)</f>
        <v>153948</v>
      </c>
      <c r="F755" s="277">
        <f>ROUND(X63,0)</f>
        <v>0</v>
      </c>
      <c r="G755" s="277">
        <f>ROUND(X64,0)</f>
        <v>216513</v>
      </c>
      <c r="H755" s="277">
        <f>ROUND(X65,0)</f>
        <v>0</v>
      </c>
      <c r="I755" s="277">
        <f>ROUND(X66,0)</f>
        <v>389410</v>
      </c>
      <c r="J755" s="277">
        <f>ROUND(X67,0)</f>
        <v>38177</v>
      </c>
      <c r="K755" s="277">
        <f>ROUND(X68,0)</f>
        <v>2</v>
      </c>
      <c r="L755" s="277">
        <f>ROUND(X69,0)</f>
        <v>950</v>
      </c>
      <c r="M755" s="277">
        <f>ROUND(X70,0)</f>
        <v>0</v>
      </c>
      <c r="N755" s="277">
        <f>ROUND(X75,0)</f>
        <v>29393197</v>
      </c>
      <c r="O755" s="277">
        <f>ROUND(X73,0)</f>
        <v>13314973</v>
      </c>
      <c r="P755" s="277">
        <f>IF(X76&gt;0,ROUND(X76,0),0)</f>
        <v>1691</v>
      </c>
      <c r="Q755" s="277">
        <f>IF(X77&gt;0,ROUND(X77,0),0)</f>
        <v>0</v>
      </c>
      <c r="R755" s="277">
        <f>IF(X78&gt;0,ROUND(X78,0),0)</f>
        <v>8972</v>
      </c>
      <c r="S755" s="277">
        <f>IF(X79&gt;0,ROUND(X79,0),0)</f>
        <v>0</v>
      </c>
      <c r="T755" s="279">
        <f>IF(X80&gt;0,ROUND(X80,2),0)</f>
        <v>0.08</v>
      </c>
      <c r="U755" s="277"/>
      <c r="V755" s="278"/>
      <c r="W755" s="277"/>
      <c r="X755" s="277"/>
      <c r="Y755" s="277">
        <f t="shared" si="21"/>
        <v>1665351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003*2021*7140*A</v>
      </c>
      <c r="B756" s="277">
        <f>ROUND(Y59,0)</f>
        <v>0</v>
      </c>
      <c r="C756" s="279">
        <f>ROUND(Y60,2)</f>
        <v>46.97</v>
      </c>
      <c r="D756" s="277">
        <f>ROUND(Y61,0)</f>
        <v>6237727</v>
      </c>
      <c r="E756" s="277">
        <f>ROUND(Y62,0)</f>
        <v>794341</v>
      </c>
      <c r="F756" s="277">
        <f>ROUND(Y63,0)</f>
        <v>111693</v>
      </c>
      <c r="G756" s="277">
        <f>ROUND(Y64,0)</f>
        <v>9509641</v>
      </c>
      <c r="H756" s="277">
        <f>ROUND(Y65,0)</f>
        <v>1603</v>
      </c>
      <c r="I756" s="277">
        <f>ROUND(Y66,0)</f>
        <v>680082</v>
      </c>
      <c r="J756" s="277">
        <f>ROUND(Y67,0)</f>
        <v>706973</v>
      </c>
      <c r="K756" s="277">
        <f>ROUND(Y68,0)</f>
        <v>183011</v>
      </c>
      <c r="L756" s="277">
        <f>ROUND(Y69,0)</f>
        <v>26486</v>
      </c>
      <c r="M756" s="277">
        <f>ROUND(Y70,0)</f>
        <v>5834</v>
      </c>
      <c r="N756" s="277">
        <f>ROUND(Y75,0)</f>
        <v>154041778</v>
      </c>
      <c r="O756" s="277">
        <f>ROUND(Y73,0)</f>
        <v>102541839</v>
      </c>
      <c r="P756" s="277">
        <f>IF(Y76&gt;0,ROUND(Y76,0),0)</f>
        <v>31309</v>
      </c>
      <c r="Q756" s="277">
        <f>IF(Y77&gt;0,ROUND(Y77,0),0)</f>
        <v>0</v>
      </c>
      <c r="R756" s="277">
        <f>IF(Y78&gt;0,ROUND(Y78,0),0)</f>
        <v>166154</v>
      </c>
      <c r="S756" s="277">
        <f>IF(Y79&gt;0,ROUND(Y79,0),0)</f>
        <v>0</v>
      </c>
      <c r="T756" s="279">
        <f>IF(Y80&gt;0,ROUND(Y80,2),0)</f>
        <v>8.76</v>
      </c>
      <c r="U756" s="277"/>
      <c r="V756" s="278"/>
      <c r="W756" s="277"/>
      <c r="X756" s="277"/>
      <c r="Y756" s="277">
        <f t="shared" si="21"/>
        <v>15859163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003*2021*7150*A</v>
      </c>
      <c r="B757" s="277">
        <f>ROUND(Z59,0)</f>
        <v>0</v>
      </c>
      <c r="C757" s="279">
        <f>ROUND(Z60,2)</f>
        <v>17.53</v>
      </c>
      <c r="D757" s="277">
        <f>ROUND(Z61,0)</f>
        <v>2278430</v>
      </c>
      <c r="E757" s="277">
        <f>ROUND(Z62,0)</f>
        <v>290146</v>
      </c>
      <c r="F757" s="277">
        <f>ROUND(Z63,0)</f>
        <v>0</v>
      </c>
      <c r="G757" s="277">
        <f>ROUND(Z64,0)</f>
        <v>10532</v>
      </c>
      <c r="H757" s="277">
        <f>ROUND(Z65,0)</f>
        <v>899</v>
      </c>
      <c r="I757" s="277">
        <f>ROUND(Z66,0)</f>
        <v>17985269</v>
      </c>
      <c r="J757" s="277">
        <f>ROUND(Z67,0)</f>
        <v>0</v>
      </c>
      <c r="K757" s="277">
        <f>ROUND(Z68,0)</f>
        <v>13</v>
      </c>
      <c r="L757" s="277">
        <f>ROUND(Z69,0)</f>
        <v>15213</v>
      </c>
      <c r="M757" s="277">
        <f>ROUND(Z70,0)</f>
        <v>2973673</v>
      </c>
      <c r="N757" s="277">
        <f>ROUND(Z75,0)</f>
        <v>46754988</v>
      </c>
      <c r="O757" s="277">
        <f>ROUND(Z73,0)</f>
        <v>189697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2.69</v>
      </c>
      <c r="U757" s="277"/>
      <c r="V757" s="278"/>
      <c r="W757" s="277"/>
      <c r="X757" s="277"/>
      <c r="Y757" s="277">
        <f t="shared" si="21"/>
        <v>9671004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003*2021*7160*A</v>
      </c>
      <c r="B758" s="277">
        <f>ROUND(AA59,0)</f>
        <v>0</v>
      </c>
      <c r="C758" s="279">
        <f>ROUND(AA60,2)</f>
        <v>2.2999999999999998</v>
      </c>
      <c r="D758" s="277">
        <f>ROUND(AA61,0)</f>
        <v>397865</v>
      </c>
      <c r="E758" s="277">
        <f>ROUND(AA62,0)</f>
        <v>50666</v>
      </c>
      <c r="F758" s="277">
        <f>ROUND(AA63,0)</f>
        <v>0</v>
      </c>
      <c r="G758" s="277">
        <f>ROUND(AA64,0)</f>
        <v>405759</v>
      </c>
      <c r="H758" s="277">
        <f>ROUND(AA65,0)</f>
        <v>0</v>
      </c>
      <c r="I758" s="277">
        <f>ROUND(AA66,0)</f>
        <v>76113</v>
      </c>
      <c r="J758" s="277">
        <f>ROUND(AA67,0)</f>
        <v>42528</v>
      </c>
      <c r="K758" s="277">
        <f>ROUND(AA68,0)</f>
        <v>-9</v>
      </c>
      <c r="L758" s="277">
        <f>ROUND(AA69,0)</f>
        <v>508</v>
      </c>
      <c r="M758" s="277">
        <f>ROUND(AA70,0)</f>
        <v>34177</v>
      </c>
      <c r="N758" s="277">
        <f>ROUND(AA75,0)</f>
        <v>4623532</v>
      </c>
      <c r="O758" s="277">
        <f>ROUND(AA73,0)</f>
        <v>2190544</v>
      </c>
      <c r="P758" s="277">
        <f>IF(AA76&gt;0,ROUND(AA76,0),0)</f>
        <v>1883</v>
      </c>
      <c r="Q758" s="277">
        <f>IF(AA77&gt;0,ROUND(AA77,0),0)</f>
        <v>0</v>
      </c>
      <c r="R758" s="277">
        <f>IF(AA78&gt;0,ROUND(AA78,0),0)</f>
        <v>9995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>
        <f t="shared" si="21"/>
        <v>785476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003*2021*7170*A</v>
      </c>
      <c r="B759" s="277"/>
      <c r="C759" s="279">
        <f>ROUND(AB60,2)</f>
        <v>43.13</v>
      </c>
      <c r="D759" s="277">
        <f>ROUND(AB61,0)</f>
        <v>5466684</v>
      </c>
      <c r="E759" s="277">
        <f>ROUND(AB62,0)</f>
        <v>696153</v>
      </c>
      <c r="F759" s="277">
        <f>ROUND(AB63,0)</f>
        <v>238224</v>
      </c>
      <c r="G759" s="277">
        <f>ROUND(AB64,0)</f>
        <v>8546655</v>
      </c>
      <c r="H759" s="277">
        <f>ROUND(AB65,0)</f>
        <v>1871</v>
      </c>
      <c r="I759" s="277">
        <f>ROUND(AB66,0)</f>
        <v>109655</v>
      </c>
      <c r="J759" s="277">
        <f>ROUND(AB67,0)</f>
        <v>148346</v>
      </c>
      <c r="K759" s="277">
        <f>ROUND(AB68,0)</f>
        <v>221755</v>
      </c>
      <c r="L759" s="277">
        <f>ROUND(AB69,0)</f>
        <v>426876</v>
      </c>
      <c r="M759" s="277">
        <f>ROUND(AB70,0)</f>
        <v>7344</v>
      </c>
      <c r="N759" s="277">
        <f>ROUND(AB75,0)</f>
        <v>68259536</v>
      </c>
      <c r="O759" s="277">
        <f>ROUND(AB73,0)</f>
        <v>58029113</v>
      </c>
      <c r="P759" s="277">
        <f>IF(AB76&gt;0,ROUND(AB76,0),0)</f>
        <v>6570</v>
      </c>
      <c r="Q759" s="277">
        <f>IF(AB77&gt;0,ROUND(AB77,0),0)</f>
        <v>0</v>
      </c>
      <c r="R759" s="277">
        <f>IF(AB78&gt;0,ROUND(AB78,0),0)</f>
        <v>34864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>
        <f t="shared" si="21"/>
        <v>10125130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003*2021*7180*A</v>
      </c>
      <c r="B760" s="277">
        <f>ROUND(AC59,0)</f>
        <v>0</v>
      </c>
      <c r="C760" s="279">
        <f>ROUND(AC60,2)</f>
        <v>38.119999999999997</v>
      </c>
      <c r="D760" s="277">
        <f>ROUND(AC61,0)</f>
        <v>3896296</v>
      </c>
      <c r="E760" s="277">
        <f>ROUND(AC62,0)</f>
        <v>496172</v>
      </c>
      <c r="F760" s="277">
        <f>ROUND(AC63,0)</f>
        <v>121191</v>
      </c>
      <c r="G760" s="277">
        <f>ROUND(AC64,0)</f>
        <v>731011</v>
      </c>
      <c r="H760" s="277">
        <f>ROUND(AC65,0)</f>
        <v>4505</v>
      </c>
      <c r="I760" s="277">
        <f>ROUND(AC66,0)</f>
        <v>130662</v>
      </c>
      <c r="J760" s="277">
        <f>ROUND(AC67,0)</f>
        <v>285294</v>
      </c>
      <c r="K760" s="277">
        <f>ROUND(AC68,0)</f>
        <v>631525</v>
      </c>
      <c r="L760" s="277">
        <f>ROUND(AC69,0)</f>
        <v>34512</v>
      </c>
      <c r="M760" s="277">
        <f>ROUND(AC70,0)</f>
        <v>0</v>
      </c>
      <c r="N760" s="277">
        <f>ROUND(AC75,0)</f>
        <v>59040908</v>
      </c>
      <c r="O760" s="277">
        <f>ROUND(AC73,0)</f>
        <v>51655412</v>
      </c>
      <c r="P760" s="277">
        <f>IF(AC76&gt;0,ROUND(AC76,0),0)</f>
        <v>12634</v>
      </c>
      <c r="Q760" s="277">
        <f>IF(AC77&gt;0,ROUND(AC77,0),0)</f>
        <v>0</v>
      </c>
      <c r="R760" s="277">
        <f>IF(AC78&gt;0,ROUND(AC78,0),0)</f>
        <v>67050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>
        <f t="shared" si="21"/>
        <v>5678774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003*2021*7190*A</v>
      </c>
      <c r="B761" s="277">
        <f>ROUND(AD59,0)</f>
        <v>0</v>
      </c>
      <c r="C761" s="279">
        <f>ROUND(AD60,2)</f>
        <v>4.3899999999999997</v>
      </c>
      <c r="D761" s="277">
        <f>ROUND(AD61,0)</f>
        <v>578686</v>
      </c>
      <c r="E761" s="277">
        <f>ROUND(AD62,0)</f>
        <v>73693</v>
      </c>
      <c r="F761" s="277">
        <f>ROUND(AD63,0)</f>
        <v>0</v>
      </c>
      <c r="G761" s="277">
        <f>ROUND(AD64,0)</f>
        <v>56829</v>
      </c>
      <c r="H761" s="277">
        <f>ROUND(AD65,0)</f>
        <v>0</v>
      </c>
      <c r="I761" s="277">
        <f>ROUND(AD66,0)</f>
        <v>5315</v>
      </c>
      <c r="J761" s="277">
        <f>ROUND(AD67,0)</f>
        <v>19758</v>
      </c>
      <c r="K761" s="277">
        <f>ROUND(AD68,0)</f>
        <v>450</v>
      </c>
      <c r="L761" s="277">
        <f>ROUND(AD69,0)</f>
        <v>0</v>
      </c>
      <c r="M761" s="277">
        <f>ROUND(AD70,0)</f>
        <v>0</v>
      </c>
      <c r="N761" s="277">
        <f>ROUND(AD75,0)</f>
        <v>7504362</v>
      </c>
      <c r="O761" s="277">
        <f>ROUND(AD73,0)</f>
        <v>7370197</v>
      </c>
      <c r="P761" s="277">
        <f>IF(AD76&gt;0,ROUND(AD76,0),0)</f>
        <v>875</v>
      </c>
      <c r="Q761" s="277">
        <f>IF(AD77&gt;0,ROUND(AD77,0),0)</f>
        <v>0</v>
      </c>
      <c r="R761" s="277">
        <f>IF(AD78&gt;0,ROUND(AD78,0),0)</f>
        <v>4644</v>
      </c>
      <c r="S761" s="277">
        <f>IF(AD79&gt;0,ROUND(AD79,0),0)</f>
        <v>0</v>
      </c>
      <c r="T761" s="279">
        <f>IF(AD80&gt;0,ROUND(AD80,2),0)</f>
        <v>4.21</v>
      </c>
      <c r="U761" s="277"/>
      <c r="V761" s="278"/>
      <c r="W761" s="277"/>
      <c r="X761" s="277"/>
      <c r="Y761" s="277">
        <f t="shared" si="21"/>
        <v>731594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003*2021*7200*A</v>
      </c>
      <c r="B762" s="277">
        <f>ROUND(AE59,0)</f>
        <v>0</v>
      </c>
      <c r="C762" s="279">
        <f>ROUND(AE60,2)</f>
        <v>40.159999999999997</v>
      </c>
      <c r="D762" s="277">
        <f>ROUND(AE61,0)</f>
        <v>3992349</v>
      </c>
      <c r="E762" s="277">
        <f>ROUND(AE62,0)</f>
        <v>508404</v>
      </c>
      <c r="F762" s="277">
        <f>ROUND(AE63,0)</f>
        <v>0</v>
      </c>
      <c r="G762" s="277">
        <f>ROUND(AE64,0)</f>
        <v>34679</v>
      </c>
      <c r="H762" s="277">
        <f>ROUND(AE65,0)</f>
        <v>14375</v>
      </c>
      <c r="I762" s="277">
        <f>ROUND(AE66,0)</f>
        <v>22135</v>
      </c>
      <c r="J762" s="277">
        <f>ROUND(AE67,0)</f>
        <v>152657</v>
      </c>
      <c r="K762" s="277">
        <f>ROUND(AE68,0)</f>
        <v>340230</v>
      </c>
      <c r="L762" s="277">
        <f>ROUND(AE69,0)</f>
        <v>18391</v>
      </c>
      <c r="M762" s="277">
        <f>ROUND(AE70,0)</f>
        <v>6748</v>
      </c>
      <c r="N762" s="277">
        <f>ROUND(AE75,0)</f>
        <v>17250283</v>
      </c>
      <c r="O762" s="277">
        <f>ROUND(AE73,0)</f>
        <v>13568949</v>
      </c>
      <c r="P762" s="277">
        <f>IF(AE76&gt;0,ROUND(AE76,0),0)</f>
        <v>6760</v>
      </c>
      <c r="Q762" s="277">
        <f>IF(AE77&gt;0,ROUND(AE77,0),0)</f>
        <v>0</v>
      </c>
      <c r="R762" s="277">
        <f>IF(AE78&gt;0,ROUND(AE78,0),0)</f>
        <v>35878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>
        <f t="shared" si="21"/>
        <v>3731801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003*2021*7220*A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>
        <f t="shared" si="21"/>
        <v>0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003*2021*7230*A</v>
      </c>
      <c r="B764" s="277">
        <f>ROUND(AG59,0)</f>
        <v>0</v>
      </c>
      <c r="C764" s="279">
        <f>ROUND(AG60,2)</f>
        <v>49.23</v>
      </c>
      <c r="D764" s="277">
        <f>ROUND(AG61,0)</f>
        <v>5368175</v>
      </c>
      <c r="E764" s="277">
        <f>ROUND(AG62,0)</f>
        <v>683608</v>
      </c>
      <c r="F764" s="277">
        <f>ROUND(AG63,0)</f>
        <v>1038012</v>
      </c>
      <c r="G764" s="277">
        <f>ROUND(AG64,0)</f>
        <v>752286</v>
      </c>
      <c r="H764" s="277">
        <f>ROUND(AG65,0)</f>
        <v>747</v>
      </c>
      <c r="I764" s="277">
        <f>ROUND(AG66,0)</f>
        <v>391446</v>
      </c>
      <c r="J764" s="277">
        <f>ROUND(AG67,0)</f>
        <v>248639</v>
      </c>
      <c r="K764" s="277">
        <f>ROUND(AG68,0)</f>
        <v>-5</v>
      </c>
      <c r="L764" s="277">
        <f>ROUND(AG69,0)</f>
        <v>42331</v>
      </c>
      <c r="M764" s="277">
        <f>ROUND(AG70,0)</f>
        <v>0</v>
      </c>
      <c r="N764" s="277">
        <f>ROUND(AG75,0)</f>
        <v>58319801</v>
      </c>
      <c r="O764" s="277">
        <f>ROUND(AG73,0)</f>
        <v>11572992</v>
      </c>
      <c r="P764" s="277">
        <f>IF(AG76&gt;0,ROUND(AG76,0),0)</f>
        <v>11011</v>
      </c>
      <c r="Q764" s="277">
        <f>IF(AG77&gt;0,ROUND(AG77,0),0)</f>
        <v>0</v>
      </c>
      <c r="R764" s="277">
        <f>IF(AG78&gt;0,ROUND(AG78,0),0)</f>
        <v>58435</v>
      </c>
      <c r="S764" s="277">
        <f>IF(AG79&gt;0,ROUND(AG79,0),0)</f>
        <v>0</v>
      </c>
      <c r="T764" s="279">
        <f>IF(AG80&gt;0,ROUND(AG80,2),0)</f>
        <v>24.06</v>
      </c>
      <c r="U764" s="277"/>
      <c r="V764" s="278"/>
      <c r="W764" s="277"/>
      <c r="X764" s="277"/>
      <c r="Y764" s="277">
        <f t="shared" si="21"/>
        <v>7386583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003*2021*7240*A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>
        <f t="shared" si="21"/>
        <v>0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003*2021*7250*A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>
        <f t="shared" si="21"/>
        <v>0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003*2021*7260*A</v>
      </c>
      <c r="B767" s="277">
        <f>ROUND(AJ59,0)</f>
        <v>0</v>
      </c>
      <c r="C767" s="279">
        <f>ROUND(AJ60,2)</f>
        <v>6.06</v>
      </c>
      <c r="D767" s="277">
        <f>ROUND(AJ61,0)</f>
        <v>706284</v>
      </c>
      <c r="E767" s="277">
        <f>ROUND(AJ62,0)</f>
        <v>89941</v>
      </c>
      <c r="F767" s="277">
        <f>ROUND(AJ63,0)</f>
        <v>199479</v>
      </c>
      <c r="G767" s="277">
        <f>ROUND(AJ64,0)</f>
        <v>310134</v>
      </c>
      <c r="H767" s="277">
        <f>ROUND(AJ65,0)</f>
        <v>724</v>
      </c>
      <c r="I767" s="277">
        <f>ROUND(AJ66,0)</f>
        <v>938321</v>
      </c>
      <c r="J767" s="277">
        <f>ROUND(AJ67,0)</f>
        <v>61151</v>
      </c>
      <c r="K767" s="277">
        <f>ROUND(AJ68,0)</f>
        <v>0</v>
      </c>
      <c r="L767" s="277">
        <f>ROUND(AJ69,0)</f>
        <v>4125</v>
      </c>
      <c r="M767" s="277">
        <f>ROUND(AJ70,0)</f>
        <v>0</v>
      </c>
      <c r="N767" s="277">
        <f>ROUND(AJ75,0)</f>
        <v>4681498</v>
      </c>
      <c r="O767" s="277">
        <f>ROUND(AJ73,0)</f>
        <v>7041</v>
      </c>
      <c r="P767" s="277">
        <f>IF(AJ76&gt;0,ROUND(AJ76,0),0)</f>
        <v>2708</v>
      </c>
      <c r="Q767" s="277">
        <f>IF(AJ77&gt;0,ROUND(AJ77,0),0)</f>
        <v>0</v>
      </c>
      <c r="R767" s="277">
        <f>IF(AJ78&gt;0,ROUND(AJ78,0),0)</f>
        <v>14372</v>
      </c>
      <c r="S767" s="277">
        <f>IF(AJ79&gt;0,ROUND(AJ79,0),0)</f>
        <v>0</v>
      </c>
      <c r="T767" s="279">
        <f>IF(AJ80&gt;0,ROUND(AJ80,2),0)</f>
        <v>2.86</v>
      </c>
      <c r="U767" s="277"/>
      <c r="V767" s="278"/>
      <c r="W767" s="277"/>
      <c r="X767" s="277"/>
      <c r="Y767" s="277">
        <f t="shared" si="21"/>
        <v>1677346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003*2021*7310*A</v>
      </c>
      <c r="B768" s="277">
        <f>ROUND(AK59,0)</f>
        <v>0</v>
      </c>
      <c r="C768" s="279">
        <f>ROUND(AK60,2)</f>
        <v>16.079999999999998</v>
      </c>
      <c r="D768" s="277">
        <f>ROUND(AK61,0)</f>
        <v>1584581</v>
      </c>
      <c r="E768" s="277">
        <f>ROUND(AK62,0)</f>
        <v>201788</v>
      </c>
      <c r="F768" s="277">
        <f>ROUND(AK63,0)</f>
        <v>0</v>
      </c>
      <c r="G768" s="277">
        <f>ROUND(AK64,0)</f>
        <v>5232</v>
      </c>
      <c r="H768" s="277">
        <f>ROUND(AK65,0)</f>
        <v>0</v>
      </c>
      <c r="I768" s="277">
        <f>ROUND(AK66,0)</f>
        <v>219</v>
      </c>
      <c r="J768" s="277">
        <f>ROUND(AK67,0)</f>
        <v>0</v>
      </c>
      <c r="K768" s="277">
        <f>ROUND(AK68,0)</f>
        <v>0</v>
      </c>
      <c r="L768" s="277">
        <f>ROUND(AK69,0)</f>
        <v>3730</v>
      </c>
      <c r="M768" s="277">
        <f>ROUND(AK70,0)</f>
        <v>0</v>
      </c>
      <c r="N768" s="277">
        <f>ROUND(AK75,0)</f>
        <v>13442740</v>
      </c>
      <c r="O768" s="277">
        <f>ROUND(AK73,0)</f>
        <v>13216594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>
        <f t="shared" si="21"/>
        <v>1138038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003*2021*7320*A</v>
      </c>
      <c r="B769" s="277">
        <f>ROUND(AL59,0)</f>
        <v>0</v>
      </c>
      <c r="C769" s="279">
        <f>ROUND(AL60,2)</f>
        <v>4.87</v>
      </c>
      <c r="D769" s="277">
        <f>ROUND(AL61,0)</f>
        <v>488013</v>
      </c>
      <c r="E769" s="277">
        <f>ROUND(AL62,0)</f>
        <v>62146</v>
      </c>
      <c r="F769" s="277">
        <f>ROUND(AL63,0)</f>
        <v>0</v>
      </c>
      <c r="G769" s="277">
        <f>ROUND(AL64,0)</f>
        <v>1703</v>
      </c>
      <c r="H769" s="277">
        <f>ROUND(AL65,0)</f>
        <v>0</v>
      </c>
      <c r="I769" s="277">
        <f>ROUND(AL66,0)</f>
        <v>751</v>
      </c>
      <c r="J769" s="277">
        <f>ROUND(AL67,0)</f>
        <v>0</v>
      </c>
      <c r="K769" s="277">
        <f>ROUND(AL68,0)</f>
        <v>18</v>
      </c>
      <c r="L769" s="277">
        <f>ROUND(AL69,0)</f>
        <v>1885</v>
      </c>
      <c r="M769" s="277">
        <f>ROUND(AL70,0)</f>
        <v>0</v>
      </c>
      <c r="N769" s="277">
        <f>ROUND(AL75,0)</f>
        <v>4872642</v>
      </c>
      <c r="O769" s="277">
        <f>ROUND(AL73,0)</f>
        <v>4817836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>
        <f t="shared" si="21"/>
        <v>361323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003*2021*7330*A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>
        <f t="shared" si="21"/>
        <v>0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003*2021*7340*A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>
        <f t="shared" si="21"/>
        <v>0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003*2021*7350*A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>
        <f t="shared" si="21"/>
        <v>0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003*2021*7380*A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>
        <f t="shared" si="21"/>
        <v>0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003*2021*7390*A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>
        <f t="shared" si="21"/>
        <v>0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003*2021*7400*A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>
        <f t="shared" si="21"/>
        <v>0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003*2021*7410*A</v>
      </c>
      <c r="B776" s="277">
        <f>ROUND(AS59,0)</f>
        <v>0</v>
      </c>
      <c r="C776" s="279">
        <f>ROUND(AS60,2)</f>
        <v>0.01</v>
      </c>
      <c r="D776" s="277">
        <f>ROUND(AS61,0)</f>
        <v>818</v>
      </c>
      <c r="E776" s="277">
        <f>ROUND(AS62,0)</f>
        <v>104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0.01</v>
      </c>
      <c r="U776" s="277"/>
      <c r="V776" s="278"/>
      <c r="W776" s="277"/>
      <c r="X776" s="277"/>
      <c r="Y776" s="277">
        <f t="shared" si="21"/>
        <v>815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003*2021*7420*A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>
        <f t="shared" si="21"/>
        <v>0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003*2021*7430*A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>
        <f t="shared" si="21"/>
        <v>0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003*2021*7490*A</v>
      </c>
      <c r="B779" s="277"/>
      <c r="C779" s="279">
        <f>ROUND(AV60,2)</f>
        <v>1.2</v>
      </c>
      <c r="D779" s="277">
        <f>ROUND(AV61,0)</f>
        <v>152173</v>
      </c>
      <c r="E779" s="277">
        <f>ROUND(AV62,0)</f>
        <v>19378</v>
      </c>
      <c r="F779" s="277">
        <f>ROUND(AV63,0)</f>
        <v>0</v>
      </c>
      <c r="G779" s="277">
        <f>ROUND(AV64,0)</f>
        <v>662</v>
      </c>
      <c r="H779" s="277">
        <f>ROUND(AV65,0)</f>
        <v>684</v>
      </c>
      <c r="I779" s="277">
        <f>ROUND(AV66,0)</f>
        <v>166</v>
      </c>
      <c r="J779" s="277">
        <f>ROUND(AV67,0)</f>
        <v>0</v>
      </c>
      <c r="K779" s="277">
        <f>ROUND(AV68,0)</f>
        <v>-1</v>
      </c>
      <c r="L779" s="277">
        <f>ROUND(AV69,0)</f>
        <v>0</v>
      </c>
      <c r="M779" s="277">
        <f>ROUND(AV70,0)</f>
        <v>0</v>
      </c>
      <c r="N779" s="277">
        <f>ROUND(AV75,0)</f>
        <v>243132</v>
      </c>
      <c r="O779" s="277">
        <f>ROUND(AV73,0)</f>
        <v>240146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1.2</v>
      </c>
      <c r="U779" s="277"/>
      <c r="V779" s="278"/>
      <c r="W779" s="277"/>
      <c r="X779" s="277"/>
      <c r="Y779" s="277">
        <f t="shared" si="21"/>
        <v>132740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003*2021*8200*A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003*2021*8310*A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003*2021*8320*A</v>
      </c>
      <c r="B782" s="277">
        <f>ROUND(AY59,0)</f>
        <v>322130</v>
      </c>
      <c r="C782" s="279">
        <f>ROUND(AY60,2)</f>
        <v>47.07</v>
      </c>
      <c r="D782" s="277">
        <f>ROUND(AY61,0)</f>
        <v>2887303</v>
      </c>
      <c r="E782" s="277">
        <f>ROUND(AY62,0)</f>
        <v>367682</v>
      </c>
      <c r="F782" s="277">
        <f>ROUND(AY63,0)</f>
        <v>0</v>
      </c>
      <c r="G782" s="277">
        <f>ROUND(AY64,0)</f>
        <v>556155</v>
      </c>
      <c r="H782" s="277">
        <f>ROUND(AY65,0)</f>
        <v>3218</v>
      </c>
      <c r="I782" s="277">
        <f>ROUND(AY66,0)</f>
        <v>108128</v>
      </c>
      <c r="J782" s="277">
        <f>ROUND(AY67,0)</f>
        <v>54039</v>
      </c>
      <c r="K782" s="277">
        <f>ROUND(AY68,0)</f>
        <v>216</v>
      </c>
      <c r="L782" s="277">
        <f>ROUND(AY69,0)</f>
        <v>86401</v>
      </c>
      <c r="M782" s="277">
        <f>ROUND(AY70,0)</f>
        <v>142183</v>
      </c>
      <c r="N782" s="277"/>
      <c r="O782" s="277"/>
      <c r="P782" s="277">
        <f>IF(AY76&gt;0,ROUND(AY76,0),0)</f>
        <v>2393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003*2021*8330*A</v>
      </c>
      <c r="B783" s="277">
        <f>ROUND(AZ59,0)</f>
        <v>0</v>
      </c>
      <c r="C783" s="279">
        <f>ROUND(AZ60,2)</f>
        <v>11.49</v>
      </c>
      <c r="D783" s="277">
        <f>ROUND(AZ61,0)</f>
        <v>631509</v>
      </c>
      <c r="E783" s="277">
        <f>ROUND(AZ62,0)</f>
        <v>80419</v>
      </c>
      <c r="F783" s="277">
        <f>ROUND(AZ63,0)</f>
        <v>0</v>
      </c>
      <c r="G783" s="277">
        <f>ROUND(AZ64,0)</f>
        <v>862081</v>
      </c>
      <c r="H783" s="277">
        <f>ROUND(AZ65,0)</f>
        <v>300</v>
      </c>
      <c r="I783" s="277">
        <f>ROUND(AZ66,0)</f>
        <v>439</v>
      </c>
      <c r="J783" s="277">
        <f>ROUND(AZ67,0)</f>
        <v>398226</v>
      </c>
      <c r="K783" s="277">
        <f>ROUND(AZ68,0)</f>
        <v>967</v>
      </c>
      <c r="L783" s="277">
        <f>ROUND(AZ69,0)</f>
        <v>1273</v>
      </c>
      <c r="M783" s="277">
        <f>ROUND(AZ70,0)</f>
        <v>896316</v>
      </c>
      <c r="N783" s="277"/>
      <c r="O783" s="277"/>
      <c r="P783" s="277">
        <f>IF(AZ76&gt;0,ROUND(AZ76,0),0)</f>
        <v>17636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003*2021*8350*A</v>
      </c>
      <c r="B784" s="277">
        <f>ROUND(BA59,0)</f>
        <v>0</v>
      </c>
      <c r="C784" s="279">
        <f>ROUND(BA60,2)</f>
        <v>3.82</v>
      </c>
      <c r="D784" s="277">
        <f>ROUND(BA61,0)</f>
        <v>181942</v>
      </c>
      <c r="E784" s="277">
        <f>ROUND(BA62,0)</f>
        <v>23169</v>
      </c>
      <c r="F784" s="277">
        <f>ROUND(BA63,0)</f>
        <v>0</v>
      </c>
      <c r="G784" s="277">
        <f>ROUND(BA64,0)</f>
        <v>104790</v>
      </c>
      <c r="H784" s="277">
        <f>ROUND(BA65,0)</f>
        <v>0</v>
      </c>
      <c r="I784" s="277">
        <f>ROUND(BA66,0)</f>
        <v>-357553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003*2021*8360*A</v>
      </c>
      <c r="B785" s="277"/>
      <c r="C785" s="279">
        <f>ROUND(BB60,2)</f>
        <v>16.87</v>
      </c>
      <c r="D785" s="277">
        <f>ROUND(BB61,0)</f>
        <v>1928713</v>
      </c>
      <c r="E785" s="277">
        <f>ROUND(BB62,0)</f>
        <v>245611</v>
      </c>
      <c r="F785" s="277">
        <f>ROUND(BB63,0)</f>
        <v>0</v>
      </c>
      <c r="G785" s="277">
        <f>ROUND(BB64,0)</f>
        <v>5265</v>
      </c>
      <c r="H785" s="277">
        <f>ROUND(BB65,0)</f>
        <v>3593</v>
      </c>
      <c r="I785" s="277">
        <f>ROUND(BB66,0)</f>
        <v>8135</v>
      </c>
      <c r="J785" s="277">
        <f>ROUND(BB67,0)</f>
        <v>6577</v>
      </c>
      <c r="K785" s="277">
        <f>ROUND(BB68,0)</f>
        <v>-10</v>
      </c>
      <c r="L785" s="277">
        <f>ROUND(BB69,0)</f>
        <v>46202</v>
      </c>
      <c r="M785" s="277">
        <f>ROUND(BB70,0)</f>
        <v>0</v>
      </c>
      <c r="N785" s="277"/>
      <c r="O785" s="277"/>
      <c r="P785" s="277">
        <f>IF(BB76&gt;0,ROUND(BB76,0),0)</f>
        <v>291</v>
      </c>
      <c r="Q785" s="277">
        <f>IF(BB77&gt;0,ROUND(BB77,0),0)</f>
        <v>0</v>
      </c>
      <c r="R785" s="277">
        <f>IF(BB78&gt;0,ROUND(BB78,0),0)</f>
        <v>1546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003*2021*8370*A</v>
      </c>
      <c r="B786" s="277"/>
      <c r="C786" s="279">
        <f>ROUND(BC60,2)</f>
        <v>12.26</v>
      </c>
      <c r="D786" s="277">
        <f>ROUND(BC61,0)</f>
        <v>704165</v>
      </c>
      <c r="E786" s="277">
        <f>ROUND(BC62,0)</f>
        <v>89672</v>
      </c>
      <c r="F786" s="277">
        <f>ROUND(BC63,0)</f>
        <v>0</v>
      </c>
      <c r="G786" s="277">
        <f>ROUND(BC64,0)</f>
        <v>433</v>
      </c>
      <c r="H786" s="277">
        <f>ROUND(BC65,0)</f>
        <v>0</v>
      </c>
      <c r="I786" s="277">
        <f>ROUND(BC66,0)</f>
        <v>679</v>
      </c>
      <c r="J786" s="277">
        <f>ROUND(BC67,0)</f>
        <v>0</v>
      </c>
      <c r="K786" s="277">
        <f>ROUND(BC68,0)</f>
        <v>0</v>
      </c>
      <c r="L786" s="277">
        <f>ROUND(BC69,0)</f>
        <v>1616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003*2021*8420*A</v>
      </c>
      <c r="B787" s="277"/>
      <c r="C787" s="279">
        <f>ROUND(BD60,2)</f>
        <v>0.17</v>
      </c>
      <c r="D787" s="277">
        <f>ROUND(BD61,0)</f>
        <v>-49447</v>
      </c>
      <c r="E787" s="277">
        <f>ROUND(BD62,0)</f>
        <v>-6297</v>
      </c>
      <c r="F787" s="277">
        <f>ROUND(BD63,0)</f>
        <v>0</v>
      </c>
      <c r="G787" s="277">
        <f>ROUND(BD64,0)</f>
        <v>71172</v>
      </c>
      <c r="H787" s="277">
        <f>ROUND(BD65,0)</f>
        <v>0</v>
      </c>
      <c r="I787" s="277">
        <f>ROUND(BD66,0)</f>
        <v>87045</v>
      </c>
      <c r="J787" s="277">
        <f>ROUND(BD67,0)</f>
        <v>439182</v>
      </c>
      <c r="K787" s="277">
        <f>ROUND(BD68,0)</f>
        <v>7624</v>
      </c>
      <c r="L787" s="277">
        <f>ROUND(BD69,0)</f>
        <v>1472</v>
      </c>
      <c r="M787" s="277">
        <f>ROUND(BD70,0)</f>
        <v>0</v>
      </c>
      <c r="N787" s="277"/>
      <c r="O787" s="277"/>
      <c r="P787" s="277">
        <f>IF(BD76&gt;0,ROUND(BD76,0),0)</f>
        <v>19449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003*2021*8430*A</v>
      </c>
      <c r="B788" s="277">
        <f>ROUND(BE59,0)</f>
        <v>745880</v>
      </c>
      <c r="C788" s="279">
        <f>ROUND(BE60,2)</f>
        <v>30.43</v>
      </c>
      <c r="D788" s="277">
        <f>ROUND(BE61,0)</f>
        <v>2212349</v>
      </c>
      <c r="E788" s="277">
        <f>ROUND(BE62,0)</f>
        <v>281731</v>
      </c>
      <c r="F788" s="277">
        <f>ROUND(BE63,0)</f>
        <v>104437</v>
      </c>
      <c r="G788" s="277">
        <f>ROUND(BE64,0)</f>
        <v>385216</v>
      </c>
      <c r="H788" s="277">
        <f>ROUND(BE65,0)</f>
        <v>1685691</v>
      </c>
      <c r="I788" s="277">
        <f>ROUND(BE66,0)</f>
        <v>1736039</v>
      </c>
      <c r="J788" s="277">
        <f>ROUND(BE67,0)</f>
        <v>6682001</v>
      </c>
      <c r="K788" s="277">
        <f>ROUND(BE68,0)</f>
        <v>2742</v>
      </c>
      <c r="L788" s="277">
        <f>ROUND(BE69,0)</f>
        <v>30439</v>
      </c>
      <c r="M788" s="277">
        <f>ROUND(BE70,0)</f>
        <v>222686</v>
      </c>
      <c r="N788" s="277"/>
      <c r="O788" s="277"/>
      <c r="P788" s="277">
        <f>IF(BE76&gt;0,ROUND(BE76,0),0)</f>
        <v>295915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003*2021*8460*A</v>
      </c>
      <c r="B789" s="277"/>
      <c r="C789" s="279">
        <f>ROUND(BF60,2)</f>
        <v>51.16</v>
      </c>
      <c r="D789" s="277">
        <f>ROUND(BF61,0)</f>
        <v>3038235</v>
      </c>
      <c r="E789" s="277">
        <f>ROUND(BF62,0)</f>
        <v>386903</v>
      </c>
      <c r="F789" s="277">
        <f>ROUND(BF63,0)</f>
        <v>0</v>
      </c>
      <c r="G789" s="277">
        <f>ROUND(BF64,0)</f>
        <v>262403</v>
      </c>
      <c r="H789" s="277">
        <f>ROUND(BF65,0)</f>
        <v>518551</v>
      </c>
      <c r="I789" s="277">
        <f>ROUND(BF66,0)</f>
        <v>651238</v>
      </c>
      <c r="J789" s="277">
        <f>ROUND(BF67,0)</f>
        <v>107575</v>
      </c>
      <c r="K789" s="277">
        <f>ROUND(BF68,0)</f>
        <v>1</v>
      </c>
      <c r="L789" s="277">
        <f>ROUND(BF69,0)</f>
        <v>5030</v>
      </c>
      <c r="M789" s="277">
        <f>ROUND(BF70,0)</f>
        <v>525632</v>
      </c>
      <c r="N789" s="277"/>
      <c r="O789" s="277"/>
      <c r="P789" s="277">
        <f>IF(BF76&gt;0,ROUND(BF76,0),0)</f>
        <v>4764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003*2021*8470*A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0</v>
      </c>
      <c r="J790" s="277">
        <f>ROUND(BG67,0)</f>
        <v>0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003*2021*8480*A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0</v>
      </c>
      <c r="H791" s="277">
        <f>ROUND(BH65,0)</f>
        <v>0</v>
      </c>
      <c r="I791" s="277">
        <f>ROUND(BH66,0)</f>
        <v>0</v>
      </c>
      <c r="J791" s="277">
        <f>ROUND(BH67,0)</f>
        <v>0</v>
      </c>
      <c r="K791" s="277">
        <f>ROUND(BH68,0)</f>
        <v>0</v>
      </c>
      <c r="L791" s="277">
        <f>ROUND(BH69,0)</f>
        <v>0</v>
      </c>
      <c r="M791" s="277">
        <f>ROUND(BH70,0)</f>
        <v>0</v>
      </c>
      <c r="N791" s="277"/>
      <c r="O791" s="277"/>
      <c r="P791" s="277">
        <f>IF(BH76&gt;0,ROUND(BH76,0),0)</f>
        <v>0</v>
      </c>
      <c r="Q791" s="277">
        <f>IF(BH77&gt;0,ROUND(BH77,0),0)</f>
        <v>0</v>
      </c>
      <c r="R791" s="277">
        <f>IF(BH78&gt;0,ROUND(BH78,0),0)</f>
        <v>0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003*2021*8490*A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003*2021*8510*A</v>
      </c>
      <c r="B793" s="277"/>
      <c r="C793" s="279">
        <f>ROUND(BJ60,2)</f>
        <v>0</v>
      </c>
      <c r="D793" s="277">
        <f>ROUND(BJ61,0)</f>
        <v>0</v>
      </c>
      <c r="E793" s="277">
        <f>ROUND(BJ62,0)</f>
        <v>0</v>
      </c>
      <c r="F793" s="277">
        <f>ROUND(BJ63,0)</f>
        <v>0</v>
      </c>
      <c r="G793" s="277">
        <f>ROUND(BJ64,0)</f>
        <v>0</v>
      </c>
      <c r="H793" s="277">
        <f>ROUND(BJ65,0)</f>
        <v>0</v>
      </c>
      <c r="I793" s="277">
        <f>ROUND(BJ66,0)</f>
        <v>562</v>
      </c>
      <c r="J793" s="277">
        <f>ROUND(BJ67,0)</f>
        <v>0</v>
      </c>
      <c r="K793" s="277">
        <f>ROUND(BJ68,0)</f>
        <v>11</v>
      </c>
      <c r="L793" s="277">
        <f>ROUND(BJ69,0)</f>
        <v>0</v>
      </c>
      <c r="M793" s="277">
        <f>ROUND(BJ70,0)</f>
        <v>0</v>
      </c>
      <c r="N793" s="277"/>
      <c r="O793" s="277"/>
      <c r="P793" s="277">
        <f>IF(BJ76&gt;0,ROUND(BJ76,0),0)</f>
        <v>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003*2021*8530*A</v>
      </c>
      <c r="B794" s="277"/>
      <c r="C794" s="279">
        <f>ROUND(BK60,2)</f>
        <v>0</v>
      </c>
      <c r="D794" s="277">
        <f>ROUND(BK61,0)</f>
        <v>0</v>
      </c>
      <c r="E794" s="277">
        <f>ROUND(BK62,0)</f>
        <v>0</v>
      </c>
      <c r="F794" s="277">
        <f>ROUND(BK63,0)</f>
        <v>0</v>
      </c>
      <c r="G794" s="277">
        <f>ROUND(BK64,0)</f>
        <v>0</v>
      </c>
      <c r="H794" s="277">
        <f>ROUND(BK65,0)</f>
        <v>0</v>
      </c>
      <c r="I794" s="277">
        <f>ROUND(BK66,0)</f>
        <v>0</v>
      </c>
      <c r="J794" s="277">
        <f>ROUND(BK67,0)</f>
        <v>0</v>
      </c>
      <c r="K794" s="277">
        <f>ROUND(BK68,0)</f>
        <v>0</v>
      </c>
      <c r="L794" s="277">
        <f>ROUND(BK69,0)</f>
        <v>0</v>
      </c>
      <c r="M794" s="277">
        <f>ROUND(BK70,0)</f>
        <v>0</v>
      </c>
      <c r="N794" s="277"/>
      <c r="O794" s="277"/>
      <c r="P794" s="277">
        <f>IF(BK76&gt;0,ROUND(BK76,0),0)</f>
        <v>0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003*2021*8560*A</v>
      </c>
      <c r="B795" s="277"/>
      <c r="C795" s="279">
        <f>ROUND(BL60,2)</f>
        <v>0</v>
      </c>
      <c r="D795" s="277">
        <f>ROUND(BL61,0)</f>
        <v>0</v>
      </c>
      <c r="E795" s="277">
        <f>ROUND(BL62,0)</f>
        <v>0</v>
      </c>
      <c r="F795" s="277">
        <f>ROUND(BL63,0)</f>
        <v>0</v>
      </c>
      <c r="G795" s="277">
        <f>ROUND(BL64,0)</f>
        <v>0</v>
      </c>
      <c r="H795" s="277">
        <f>ROUND(BL65,0)</f>
        <v>0</v>
      </c>
      <c r="I795" s="277">
        <f>ROUND(BL66,0)</f>
        <v>0</v>
      </c>
      <c r="J795" s="277">
        <f>ROUND(BL67,0)</f>
        <v>50308</v>
      </c>
      <c r="K795" s="277">
        <f>ROUND(BL68,0)</f>
        <v>0</v>
      </c>
      <c r="L795" s="277">
        <f>ROUND(BL69,0)</f>
        <v>0</v>
      </c>
      <c r="M795" s="277">
        <f>ROUND(BL70,0)</f>
        <v>0</v>
      </c>
      <c r="N795" s="277"/>
      <c r="O795" s="277"/>
      <c r="P795" s="277">
        <f>IF(BL76&gt;0,ROUND(BL76,0),0)</f>
        <v>2228</v>
      </c>
      <c r="Q795" s="277">
        <f>IF(BL77&gt;0,ROUND(BL77,0),0)</f>
        <v>0</v>
      </c>
      <c r="R795" s="277">
        <f>IF(BL78&gt;0,ROUND(BL78,0),0)</f>
        <v>11823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003*2021*8590*A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003*2021*8610*A</v>
      </c>
      <c r="B797" s="277"/>
      <c r="C797" s="279">
        <f>ROUND(BN60,2)</f>
        <v>19.78</v>
      </c>
      <c r="D797" s="277">
        <f>ROUND(BN61,0)</f>
        <v>2298270</v>
      </c>
      <c r="E797" s="277">
        <f>ROUND(BN62,0)</f>
        <v>292672</v>
      </c>
      <c r="F797" s="277">
        <f>ROUND(BN63,0)</f>
        <v>964273</v>
      </c>
      <c r="G797" s="277">
        <f>ROUND(BN64,0)</f>
        <v>86362</v>
      </c>
      <c r="H797" s="277">
        <f>ROUND(BN65,0)</f>
        <v>30534</v>
      </c>
      <c r="I797" s="277">
        <f>ROUND(BN66,0)</f>
        <v>332889</v>
      </c>
      <c r="J797" s="277">
        <f>ROUND(BN67,0)</f>
        <v>341244</v>
      </c>
      <c r="K797" s="277">
        <f>ROUND(BN68,0)</f>
        <v>432913</v>
      </c>
      <c r="L797" s="277">
        <f>ROUND(BN69,0)</f>
        <v>332897</v>
      </c>
      <c r="M797" s="277">
        <f>ROUND(BN70,0)</f>
        <v>13971</v>
      </c>
      <c r="N797" s="277"/>
      <c r="O797" s="277"/>
      <c r="P797" s="277">
        <f>IF(BN76&gt;0,ROUND(BN76,0),0)</f>
        <v>15112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003*2021*8620*A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003*2021*8630*A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0</v>
      </c>
      <c r="J799" s="277">
        <f>ROUND(BP67,0)</f>
        <v>0</v>
      </c>
      <c r="K799" s="277">
        <f>ROUND(BP68,0)</f>
        <v>0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003*2021*8640*A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003*2021*8650*A</v>
      </c>
      <c r="B801" s="277"/>
      <c r="C801" s="279">
        <f>ROUND(BR60,2)</f>
        <v>0</v>
      </c>
      <c r="D801" s="277">
        <f>ROUND(BR61,0)</f>
        <v>0</v>
      </c>
      <c r="E801" s="277">
        <f>ROUND(BR62,0)</f>
        <v>0</v>
      </c>
      <c r="F801" s="277">
        <f>ROUND(BR63,0)</f>
        <v>0</v>
      </c>
      <c r="G801" s="277">
        <f>ROUND(BR64,0)</f>
        <v>0</v>
      </c>
      <c r="H801" s="277">
        <f>ROUND(BR65,0)</f>
        <v>0</v>
      </c>
      <c r="I801" s="277">
        <f>ROUND(BR66,0)</f>
        <v>0</v>
      </c>
      <c r="J801" s="277">
        <f>ROUND(BR67,0)</f>
        <v>0</v>
      </c>
      <c r="K801" s="277">
        <f>ROUND(BR68,0)</f>
        <v>0</v>
      </c>
      <c r="L801" s="277">
        <f>ROUND(BR69,0)</f>
        <v>0</v>
      </c>
      <c r="M801" s="277">
        <f>ROUND(BR70,0)</f>
        <v>0</v>
      </c>
      <c r="N801" s="277"/>
      <c r="O801" s="277"/>
      <c r="P801" s="277">
        <f>IF(BR76&gt;0,ROUND(BR76,0),0)</f>
        <v>0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003*2021*8660*A</v>
      </c>
      <c r="B802" s="277"/>
      <c r="C802" s="279">
        <f>ROUND(BS60,2)</f>
        <v>0.24</v>
      </c>
      <c r="D802" s="277">
        <f>ROUND(BS61,0)</f>
        <v>15770</v>
      </c>
      <c r="E802" s="277">
        <f>ROUND(BS62,0)</f>
        <v>2008</v>
      </c>
      <c r="F802" s="277">
        <f>ROUND(BS63,0)</f>
        <v>0</v>
      </c>
      <c r="G802" s="277">
        <f>ROUND(BS64,0)</f>
        <v>3525</v>
      </c>
      <c r="H802" s="277">
        <f>ROUND(BS65,0)</f>
        <v>75</v>
      </c>
      <c r="I802" s="277">
        <f>ROUND(BS66,0)</f>
        <v>398</v>
      </c>
      <c r="J802" s="277">
        <f>ROUND(BS67,0)</f>
        <v>45527</v>
      </c>
      <c r="K802" s="277">
        <f>ROUND(BS68,0)</f>
        <v>36</v>
      </c>
      <c r="L802" s="277">
        <f>ROUND(BS69,0)</f>
        <v>8280</v>
      </c>
      <c r="M802" s="277">
        <f>ROUND(BS70,0)</f>
        <v>855</v>
      </c>
      <c r="N802" s="277"/>
      <c r="O802" s="277"/>
      <c r="P802" s="277">
        <f>IF(BS76&gt;0,ROUND(BS76,0),0)</f>
        <v>2016</v>
      </c>
      <c r="Q802" s="277">
        <f>IF(BS77&gt;0,ROUND(BS77,0),0)</f>
        <v>0</v>
      </c>
      <c r="R802" s="277">
        <f>IF(BS78&gt;0,ROUND(BS78,0),0)</f>
        <v>10700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003*2021*8670*A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003*2021*8680*A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003*2021*8690*A</v>
      </c>
      <c r="B805" s="277"/>
      <c r="C805" s="279">
        <f>ROUND(BV60,2)</f>
        <v>0</v>
      </c>
      <c r="D805" s="277">
        <f>ROUND(BV61,0)</f>
        <v>0</v>
      </c>
      <c r="E805" s="277">
        <f>ROUND(BV62,0)</f>
        <v>0</v>
      </c>
      <c r="F805" s="277">
        <f>ROUND(BV63,0)</f>
        <v>0</v>
      </c>
      <c r="G805" s="277">
        <f>ROUND(BV64,0)</f>
        <v>0</v>
      </c>
      <c r="H805" s="277">
        <f>ROUND(BV65,0)</f>
        <v>0</v>
      </c>
      <c r="I805" s="277">
        <f>ROUND(BV66,0)</f>
        <v>0</v>
      </c>
      <c r="J805" s="277">
        <f>ROUND(BV67,0)</f>
        <v>0</v>
      </c>
      <c r="K805" s="277">
        <f>ROUND(BV68,0)</f>
        <v>0</v>
      </c>
      <c r="L805" s="277">
        <f>ROUND(BV69,0)</f>
        <v>0</v>
      </c>
      <c r="M805" s="277">
        <f>ROUND(BV70,0)</f>
        <v>0</v>
      </c>
      <c r="N805" s="277"/>
      <c r="O805" s="277"/>
      <c r="P805" s="277">
        <f>IF(BV76&gt;0,ROUND(BV76,0),0)</f>
        <v>0</v>
      </c>
      <c r="Q805" s="277">
        <f>IF(BV77&gt;0,ROUND(BV77,0),0)</f>
        <v>0</v>
      </c>
      <c r="R805" s="277">
        <f>IF(BV78&gt;0,ROUND(BV78,0),0)</f>
        <v>0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003*2021*8700*A</v>
      </c>
      <c r="B806" s="277"/>
      <c r="C806" s="279">
        <f>ROUND(BW60,2)</f>
        <v>21.64</v>
      </c>
      <c r="D806" s="277">
        <f>ROUND(BW61,0)</f>
        <v>2093278</v>
      </c>
      <c r="E806" s="277">
        <f>ROUND(BW62,0)</f>
        <v>266568</v>
      </c>
      <c r="F806" s="277">
        <f>ROUND(BW63,0)</f>
        <v>68222</v>
      </c>
      <c r="G806" s="277">
        <f>ROUND(BW64,0)</f>
        <v>103558</v>
      </c>
      <c r="H806" s="277">
        <f>ROUND(BW65,0)</f>
        <v>1757</v>
      </c>
      <c r="I806" s="277">
        <f>ROUND(BW66,0)</f>
        <v>9568919</v>
      </c>
      <c r="J806" s="277">
        <f>ROUND(BW67,0)</f>
        <v>157618</v>
      </c>
      <c r="K806" s="277">
        <f>ROUND(BW68,0)</f>
        <v>286924</v>
      </c>
      <c r="L806" s="277">
        <f>ROUND(BW69,0)</f>
        <v>17295</v>
      </c>
      <c r="M806" s="277">
        <f>ROUND(BW70,0)</f>
        <v>-12582</v>
      </c>
      <c r="N806" s="277"/>
      <c r="O806" s="277"/>
      <c r="P806" s="277">
        <f>IF(BW76&gt;0,ROUND(BW76,0),0)</f>
        <v>6980</v>
      </c>
      <c r="Q806" s="277">
        <f>IF(BW77&gt;0,ROUND(BW77,0),0)</f>
        <v>0</v>
      </c>
      <c r="R806" s="277">
        <f>IF(BW78&gt;0,ROUND(BW78,0),0)</f>
        <v>37044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003*2021*8710*A</v>
      </c>
      <c r="B807" s="277"/>
      <c r="C807" s="279">
        <f>ROUND(BX60,2)</f>
        <v>0</v>
      </c>
      <c r="D807" s="277">
        <f>ROUND(BX61,0)</f>
        <v>0</v>
      </c>
      <c r="E807" s="277">
        <f>ROUND(BX62,0)</f>
        <v>0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003*2021*8720*A</v>
      </c>
      <c r="B808" s="277"/>
      <c r="C808" s="279">
        <f>ROUND(BY60,2)</f>
        <v>4.9400000000000004</v>
      </c>
      <c r="D808" s="277">
        <f>ROUND(BY61,0)</f>
        <v>807198</v>
      </c>
      <c r="E808" s="277">
        <f>ROUND(BY62,0)</f>
        <v>102792</v>
      </c>
      <c r="F808" s="277">
        <f>ROUND(BY63,0)</f>
        <v>0</v>
      </c>
      <c r="G808" s="277">
        <f>ROUND(BY64,0)</f>
        <v>2259</v>
      </c>
      <c r="H808" s="277">
        <f>ROUND(BY65,0)</f>
        <v>421</v>
      </c>
      <c r="I808" s="277">
        <f>ROUND(BY66,0)</f>
        <v>2354</v>
      </c>
      <c r="J808" s="277">
        <f>ROUND(BY67,0)</f>
        <v>3675</v>
      </c>
      <c r="K808" s="277">
        <f>ROUND(BY68,0)</f>
        <v>-17</v>
      </c>
      <c r="L808" s="277">
        <f>ROUND(BY69,0)</f>
        <v>152</v>
      </c>
      <c r="M808" s="277">
        <f>ROUND(BY70,0)</f>
        <v>0</v>
      </c>
      <c r="N808" s="277"/>
      <c r="O808" s="277"/>
      <c r="P808" s="277">
        <f>IF(BY76&gt;0,ROUND(BY76,0),0)</f>
        <v>163</v>
      </c>
      <c r="Q808" s="277">
        <f>IF(BY77&gt;0,ROUND(BY77,0),0)</f>
        <v>0</v>
      </c>
      <c r="R808" s="277">
        <f>IF(BY78&gt;0,ROUND(BY78,0),0)</f>
        <v>864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003*2021*8730*A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003*2021*8740*A</v>
      </c>
      <c r="B810" s="277"/>
      <c r="C810" s="279">
        <f>ROUND(CA60,2)</f>
        <v>62.99</v>
      </c>
      <c r="D810" s="277">
        <f>ROUND(CA61,0)</f>
        <v>5233303</v>
      </c>
      <c r="E810" s="277">
        <f>ROUND(CA62,0)</f>
        <v>666433</v>
      </c>
      <c r="F810" s="277">
        <f>ROUND(CA63,0)</f>
        <v>1282211</v>
      </c>
      <c r="G810" s="277">
        <f>ROUND(CA64,0)</f>
        <v>94947</v>
      </c>
      <c r="H810" s="277">
        <f>ROUND(CA65,0)</f>
        <v>12700</v>
      </c>
      <c r="I810" s="277">
        <f>ROUND(CA66,0)</f>
        <v>-1584</v>
      </c>
      <c r="J810" s="277">
        <f>ROUND(CA67,0)</f>
        <v>127076</v>
      </c>
      <c r="K810" s="277">
        <f>ROUND(CA68,0)</f>
        <v>241682</v>
      </c>
      <c r="L810" s="277">
        <f>ROUND(CA69,0)</f>
        <v>246243</v>
      </c>
      <c r="M810" s="277">
        <f>ROUND(CA70,0)</f>
        <v>878041</v>
      </c>
      <c r="N810" s="277"/>
      <c r="O810" s="277"/>
      <c r="P810" s="277">
        <f>IF(CA76&gt;0,ROUND(CA76,0),0)</f>
        <v>5628</v>
      </c>
      <c r="Q810" s="277">
        <f>IF(CA77&gt;0,ROUND(CA77,0),0)</f>
        <v>0</v>
      </c>
      <c r="R810" s="277">
        <f>IF(CA78&gt;0,ROUND(CA78,0),0)</f>
        <v>29865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003*2021*8770*A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003*2021*8790*A</v>
      </c>
      <c r="B812" s="277"/>
      <c r="C812" s="279">
        <f>ROUND(CC60,2)</f>
        <v>31.73</v>
      </c>
      <c r="D812" s="277">
        <f>ROUND(CC61,0)</f>
        <v>2631121</v>
      </c>
      <c r="E812" s="277">
        <f>ROUND(CC62,0)</f>
        <v>335059</v>
      </c>
      <c r="F812" s="277">
        <f>ROUND(CC63,0)</f>
        <v>1035131</v>
      </c>
      <c r="G812" s="277">
        <f>ROUND(CC64,0)</f>
        <v>129122</v>
      </c>
      <c r="H812" s="277">
        <f>ROUND(CC65,0)</f>
        <v>14841</v>
      </c>
      <c r="I812" s="277">
        <f>ROUND(CC66,0)</f>
        <v>2569456</v>
      </c>
      <c r="J812" s="277">
        <f>ROUND(CC67,0)</f>
        <v>1864073</v>
      </c>
      <c r="K812" s="277">
        <f>ROUND(CC68,0)</f>
        <v>1348982</v>
      </c>
      <c r="L812" s="277">
        <f>ROUND(CC69,0)</f>
        <v>149372533</v>
      </c>
      <c r="M812" s="277">
        <f>ROUND(CC70,0)</f>
        <v>1532047</v>
      </c>
      <c r="N812" s="277"/>
      <c r="O812" s="277"/>
      <c r="P812" s="277">
        <f>IF(CC76&gt;0,ROUND(CC76,0),0)</f>
        <v>82551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003*2021*9000*A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16269327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2">SUM(C734:C813)</f>
        <v>1382.7299999999998</v>
      </c>
      <c r="D815" s="278">
        <f t="shared" si="22"/>
        <v>148026605</v>
      </c>
      <c r="E815" s="278">
        <f t="shared" si="22"/>
        <v>18850387</v>
      </c>
      <c r="F815" s="278">
        <f t="shared" si="22"/>
        <v>7966786</v>
      </c>
      <c r="G815" s="278">
        <f t="shared" si="22"/>
        <v>90088471</v>
      </c>
      <c r="H815" s="278">
        <f t="shared" si="22"/>
        <v>2381778</v>
      </c>
      <c r="I815" s="278">
        <f t="shared" si="22"/>
        <v>53517666</v>
      </c>
      <c r="J815" s="278">
        <f t="shared" si="22"/>
        <v>16842597</v>
      </c>
      <c r="K815" s="278">
        <f t="shared" si="22"/>
        <v>6813937</v>
      </c>
      <c r="L815" s="278">
        <f>SUM(L734:L813)+SUM(U734:U813)</f>
        <v>167468122</v>
      </c>
      <c r="M815" s="278">
        <f>SUM(M734:M813)+SUM(V734:V813)</f>
        <v>7281598</v>
      </c>
      <c r="N815" s="278">
        <f t="shared" ref="N815:Y815" si="23">SUM(N734:N813)</f>
        <v>1796813984</v>
      </c>
      <c r="O815" s="278">
        <f t="shared" si="23"/>
        <v>1319951451</v>
      </c>
      <c r="P815" s="278">
        <f t="shared" si="23"/>
        <v>745880</v>
      </c>
      <c r="Q815" s="278">
        <f t="shared" si="23"/>
        <v>448442</v>
      </c>
      <c r="R815" s="278">
        <f t="shared" si="23"/>
        <v>1634868</v>
      </c>
      <c r="S815" s="278">
        <f t="shared" si="23"/>
        <v>15838</v>
      </c>
      <c r="T815" s="282">
        <f t="shared" si="23"/>
        <v>397.40999999999997</v>
      </c>
      <c r="U815" s="278">
        <f t="shared" si="23"/>
        <v>16269327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>
        <f t="shared" si="23"/>
        <v>225667721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1382.73</v>
      </c>
      <c r="D816" s="278">
        <f>CE61</f>
        <v>148026607.34</v>
      </c>
      <c r="E816" s="278">
        <f>CE62</f>
        <v>18850387</v>
      </c>
      <c r="F816" s="278">
        <f>CE63</f>
        <v>7966784.75</v>
      </c>
      <c r="G816" s="278">
        <f>CE64</f>
        <v>90088472.669999942</v>
      </c>
      <c r="H816" s="281">
        <f>CE65</f>
        <v>2381777.98</v>
      </c>
      <c r="I816" s="281">
        <f>CE66</f>
        <v>53517664.570000008</v>
      </c>
      <c r="J816" s="281">
        <f>CE67</f>
        <v>16842597</v>
      </c>
      <c r="K816" s="281">
        <f>CE68</f>
        <v>6813940.1000000006</v>
      </c>
      <c r="L816" s="281">
        <f>CE69</f>
        <v>167468122.17761421</v>
      </c>
      <c r="M816" s="281">
        <f>CE70</f>
        <v>7281596.1499999985</v>
      </c>
      <c r="N816" s="278">
        <f>CE75</f>
        <v>1796813984.3599997</v>
      </c>
      <c r="O816" s="278">
        <f>CE73</f>
        <v>1319951451.7899997</v>
      </c>
      <c r="P816" s="278">
        <f>CE76</f>
        <v>745880.32741499983</v>
      </c>
      <c r="Q816" s="278">
        <f>CE77</f>
        <v>448441.64305111085</v>
      </c>
      <c r="R816" s="278">
        <f>CE78</f>
        <v>1634868.7311897625</v>
      </c>
      <c r="S816" s="278">
        <f>CE79</f>
        <v>15837.29</v>
      </c>
      <c r="T816" s="282">
        <f>CE80</f>
        <v>397.41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225667721.60761416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148026607.34000006</v>
      </c>
      <c r="E817" s="180">
        <f>C379</f>
        <v>18850389.449999996</v>
      </c>
      <c r="F817" s="180">
        <f>C380</f>
        <v>7966784.7499999991</v>
      </c>
      <c r="G817" s="241">
        <f>C381</f>
        <v>90088472.669999897</v>
      </c>
      <c r="H817" s="241">
        <f>C382</f>
        <v>2381777.98</v>
      </c>
      <c r="I817" s="241">
        <f>C383</f>
        <v>53517664.570000045</v>
      </c>
      <c r="J817" s="241">
        <f>C384</f>
        <v>16842597.200000003</v>
      </c>
      <c r="K817" s="241">
        <f>C385</f>
        <v>6813940.1000000006</v>
      </c>
      <c r="L817" s="241">
        <f>C386+C387+C388+C389</f>
        <v>167468122.17761397</v>
      </c>
      <c r="M817" s="241">
        <f>C370</f>
        <v>7281596.1499999985</v>
      </c>
      <c r="N817" s="180">
        <f>D361</f>
        <v>1796813984.3600004</v>
      </c>
      <c r="O817" s="180">
        <f>C359</f>
        <v>1319951451.7900004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Swedish Health Services DBA Swedish Medical Center Cherry Hill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H-003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 xml:space="preserve">500 17th Ave 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 xml:space="preserve">500 17th Ave 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Swedish Health Services DBA Swedish Medical Center Cherry Hill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206-320-2000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206-233-7468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8158</v>
      </c>
      <c r="G23" s="21">
        <f>data!D111</f>
        <v>55549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56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108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17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227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36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10</v>
      </c>
      <c r="E36" s="49" t="s">
        <v>292</v>
      </c>
      <c r="F36" s="24"/>
      <c r="G36" s="21">
        <f>data!C128</f>
        <v>349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Swedish Health Services DBA Swedish Medical Center Cherry Hill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4851</v>
      </c>
      <c r="C7" s="48">
        <f>data!B139</f>
        <v>32880</v>
      </c>
      <c r="D7" s="48">
        <f>data!B140</f>
        <v>77649.168300912992</v>
      </c>
      <c r="E7" s="48">
        <f>data!B141</f>
        <v>756080796.92000008</v>
      </c>
      <c r="F7" s="48">
        <f>data!B142</f>
        <v>226613579.48999998</v>
      </c>
      <c r="G7" s="48">
        <f>data!B141+data!B142</f>
        <v>982694376.41000009</v>
      </c>
    </row>
    <row r="8" spans="1:13" ht="20.149999999999999" customHeight="1" x14ac:dyDescent="0.35">
      <c r="A8" s="23" t="s">
        <v>297</v>
      </c>
      <c r="B8" s="48">
        <f>data!C138</f>
        <v>907</v>
      </c>
      <c r="C8" s="48">
        <f>data!C139</f>
        <v>8400</v>
      </c>
      <c r="D8" s="48">
        <f>data!C140</f>
        <v>19981.608325488687</v>
      </c>
      <c r="E8" s="48">
        <f>data!C141</f>
        <v>160465756.63999999</v>
      </c>
      <c r="F8" s="48">
        <f>data!C142</f>
        <v>58314903.890000008</v>
      </c>
      <c r="G8" s="48">
        <f>data!C141+data!C142</f>
        <v>218780660.53</v>
      </c>
    </row>
    <row r="9" spans="1:13" ht="20.149999999999999" customHeight="1" x14ac:dyDescent="0.35">
      <c r="A9" s="23" t="s">
        <v>1058</v>
      </c>
      <c r="B9" s="48">
        <f>data!D138</f>
        <v>2400</v>
      </c>
      <c r="C9" s="48">
        <f>data!D139</f>
        <v>14269.010000000009</v>
      </c>
      <c r="D9" s="48">
        <f>data!D140</f>
        <v>65766.223373598332</v>
      </c>
      <c r="E9" s="48">
        <f>data!D141</f>
        <v>403404898.22999996</v>
      </c>
      <c r="F9" s="48">
        <f>data!D142</f>
        <v>191934049.19</v>
      </c>
      <c r="G9" s="48">
        <f>data!D141+data!D142</f>
        <v>595338947.41999996</v>
      </c>
    </row>
    <row r="10" spans="1:13" ht="20.149999999999999" customHeight="1" x14ac:dyDescent="0.35">
      <c r="A10" s="111" t="s">
        <v>203</v>
      </c>
      <c r="B10" s="48">
        <f>data!E138</f>
        <v>8158</v>
      </c>
      <c r="C10" s="48">
        <f>data!E139</f>
        <v>55549.010000000009</v>
      </c>
      <c r="D10" s="48">
        <f>data!E140</f>
        <v>163397</v>
      </c>
      <c r="E10" s="48">
        <f>data!E141</f>
        <v>1319951451.79</v>
      </c>
      <c r="F10" s="48">
        <f>data!E142</f>
        <v>476862532.56999999</v>
      </c>
      <c r="G10" s="48">
        <f>data!E141+data!E142</f>
        <v>1796813984.3599999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Swedish Health Services DBA Swedish Medical Center Cherry Hill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9723492.6499999985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9667792.5700000003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-540895.7699999999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18850389.449999999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5944893.0700000003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869047.03000000038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6813940.1000000006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295515.7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13376425.110000001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13671940.810000001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-346249.79000000004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2943635.8400000003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2597386.0500000003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Swedish Health Services DBA Swedish Medical Center Cherry Hill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37000000</v>
      </c>
      <c r="D7" s="21">
        <f>data!C195</f>
        <v>0</v>
      </c>
      <c r="E7" s="21">
        <f>data!D195</f>
        <v>0</v>
      </c>
      <c r="F7" s="21">
        <f>data!E195</f>
        <v>37000000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152019367.75</v>
      </c>
      <c r="D9" s="21">
        <f>data!C197</f>
        <v>21204.959999999999</v>
      </c>
      <c r="E9" s="21">
        <f>data!D197</f>
        <v>0</v>
      </c>
      <c r="F9" s="21">
        <f>data!E197</f>
        <v>152040572.71000001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10765211.689999999</v>
      </c>
      <c r="D10" s="21">
        <f>data!C198</f>
        <v>-42454.7</v>
      </c>
      <c r="E10" s="21">
        <f>data!D198</f>
        <v>0</v>
      </c>
      <c r="F10" s="21">
        <f>data!E198</f>
        <v>10722756.99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117221851.08</v>
      </c>
      <c r="D12" s="21">
        <f>data!C200</f>
        <v>6352834.2500000009</v>
      </c>
      <c r="E12" s="21">
        <f>data!D200</f>
        <v>-580398.86</v>
      </c>
      <c r="F12" s="21">
        <f>data!E200</f>
        <v>124155084.19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8368986.6100000003</v>
      </c>
      <c r="D14" s="21">
        <f>data!C202</f>
        <v>0</v>
      </c>
      <c r="E14" s="21">
        <f>data!D202</f>
        <v>0</v>
      </c>
      <c r="F14" s="21">
        <f>data!E202</f>
        <v>8368986.6100000003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2902801.97</v>
      </c>
      <c r="D15" s="21">
        <f>data!C203</f>
        <v>-6331584.5100000016</v>
      </c>
      <c r="E15" s="21">
        <f>data!D203</f>
        <v>-4295295.4399999995</v>
      </c>
      <c r="F15" s="21">
        <f>data!E203</f>
        <v>866512.89999999804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328278219.10000002</v>
      </c>
      <c r="D16" s="21">
        <f>data!C204</f>
        <v>0</v>
      </c>
      <c r="E16" s="21">
        <f>data!D204</f>
        <v>-4875694.3</v>
      </c>
      <c r="F16" s="21">
        <f>data!E204</f>
        <v>333153913.39999998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8020700.8399999999</v>
      </c>
      <c r="D24" s="21">
        <f>data!C209</f>
        <v>103682.25</v>
      </c>
      <c r="E24" s="21">
        <f>data!D209</f>
        <v>0</v>
      </c>
      <c r="F24" s="21">
        <f>data!E209</f>
        <v>8124383.0899999999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83308328.930000007</v>
      </c>
      <c r="D25" s="21">
        <f>data!C210</f>
        <v>9108148.3699999992</v>
      </c>
      <c r="E25" s="21">
        <f>data!D210</f>
        <v>0</v>
      </c>
      <c r="F25" s="21">
        <f>data!E210</f>
        <v>92416477.300000012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3699256.18</v>
      </c>
      <c r="D27" s="21">
        <f>data!C212</f>
        <v>817521.27</v>
      </c>
      <c r="E27" s="21">
        <f>data!D212</f>
        <v>0</v>
      </c>
      <c r="F27" s="21">
        <f>data!E212</f>
        <v>4516777.45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93808970.929999992</v>
      </c>
      <c r="D28" s="21">
        <f>data!C213</f>
        <v>6813246.1100000013</v>
      </c>
      <c r="E28" s="21">
        <f>data!D213</f>
        <v>523421.17000000074</v>
      </c>
      <c r="F28" s="21">
        <f>data!E213</f>
        <v>100098795.86999999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188837256.88</v>
      </c>
      <c r="D32" s="21">
        <f>data!C217</f>
        <v>16842598</v>
      </c>
      <c r="E32" s="21">
        <f>data!D217</f>
        <v>523421.17000000074</v>
      </c>
      <c r="F32" s="21">
        <f>data!E217</f>
        <v>205156433.71000001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Swedish Health Services DBA Swedish Medical Center Cherry Hill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-4592478.51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793579331.3900001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168823347.28999999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4258806.26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41489062.590000004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304782636.08999997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12381159.469999999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1325314343.0900002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444.99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10944447.02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4972495.33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15916942.35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1336638806.9300001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Swedish Health Services DBA Swedish Medical Center Cherry Hill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870502.01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240254700.37999997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175440692.40000001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7086692.8799999999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10351477.41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568172.28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83690852.559999943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37000000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152040572.71000001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10722756.99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122554133.14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8368986.6100000003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2467463.9500000002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333153913.40000004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205156433.71000001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127997479.69000003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36227787.82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36227787.82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247916120.06999996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Swedish Health Services DBA Swedish Medical Center Cherry Hill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12425082.18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13325079.84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48344632.75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74094794.769999996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-293329.93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1715143.4199999995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61018751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2099122.2799999998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64539686.770000003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64539686.770000003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109281638.52999988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109281638.52999988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247916120.06999987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Swedish Health Services DBA Swedish Medical Center Cherry Hill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1319951451.7900004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476862532.56999993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1796813984.3600004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-4592478.51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1325314343.0900002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15916942.349999998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1336638806.9300001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460175177.43000031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7281596.1499999985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7281596.1499999985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467456773.58000028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148026607.34000006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18850389.449999996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7966784.7499999991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90088472.669999897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2381777.98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53517664.570000045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16842597.200000003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6813940.1000000006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13671940.810000001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2597386.0500000003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151198795.31761396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511956356.23761398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-44499582.657613695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-44499582.657613695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-44499582.657613695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Swedish Health Services DBA Swedish Medical Center Cherry Hill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20791.315603892675</v>
      </c>
      <c r="D9" s="14">
        <f>data!D59</f>
        <v>0</v>
      </c>
      <c r="E9" s="14">
        <f>data!E59</f>
        <v>30634.37071305509</v>
      </c>
      <c r="F9" s="14">
        <f>data!F59</f>
        <v>0</v>
      </c>
      <c r="G9" s="14">
        <f>data!G59</f>
        <v>4123.3136830522353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200.14000000000007</v>
      </c>
      <c r="D10" s="26">
        <f>data!D60</f>
        <v>0</v>
      </c>
      <c r="E10" s="26">
        <f>data!E60</f>
        <v>280.54000000000002</v>
      </c>
      <c r="F10" s="26">
        <f>data!F60</f>
        <v>0</v>
      </c>
      <c r="G10" s="26">
        <f>data!G60</f>
        <v>34.949999999999996</v>
      </c>
      <c r="H10" s="26">
        <f>data!H60</f>
        <v>0.01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26684401.240000006</v>
      </c>
      <c r="D11" s="14">
        <f>data!D61</f>
        <v>0</v>
      </c>
      <c r="E11" s="14">
        <f>data!E61</f>
        <v>28183198.639999997</v>
      </c>
      <c r="F11" s="14">
        <f>data!F61</f>
        <v>0</v>
      </c>
      <c r="G11" s="14">
        <f>data!G61</f>
        <v>3780813.4299999997</v>
      </c>
      <c r="H11" s="14">
        <f>data!H61</f>
        <v>717.96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3398114</v>
      </c>
      <c r="D12" s="14">
        <f>data!D62</f>
        <v>0</v>
      </c>
      <c r="E12" s="14">
        <f>data!E62</f>
        <v>3588978</v>
      </c>
      <c r="F12" s="14">
        <f>data!F62</f>
        <v>0</v>
      </c>
      <c r="G12" s="14">
        <f>data!G62</f>
        <v>481466</v>
      </c>
      <c r="H12" s="14">
        <f>data!H62</f>
        <v>91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196939.17</v>
      </c>
      <c r="D13" s="14">
        <f>data!D63</f>
        <v>0</v>
      </c>
      <c r="E13" s="14">
        <f>data!E63</f>
        <v>20888.849999999999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2924487.0399999986</v>
      </c>
      <c r="D14" s="14">
        <f>data!D64</f>
        <v>0</v>
      </c>
      <c r="E14" s="14">
        <f>data!E64</f>
        <v>2274164.1899999981</v>
      </c>
      <c r="F14" s="14">
        <f>data!F64</f>
        <v>0</v>
      </c>
      <c r="G14" s="14">
        <f>data!G64</f>
        <v>167622.74000000005</v>
      </c>
      <c r="H14" s="14">
        <f>data!H64</f>
        <v>2650.07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11277.75</v>
      </c>
      <c r="D15" s="14">
        <f>data!D65</f>
        <v>0</v>
      </c>
      <c r="E15" s="14">
        <f>data!E65</f>
        <v>44427.679999999993</v>
      </c>
      <c r="F15" s="14">
        <f>data!F65</f>
        <v>0</v>
      </c>
      <c r="G15" s="14">
        <f>data!G65</f>
        <v>11933.21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1100787.5899999999</v>
      </c>
      <c r="D16" s="14">
        <f>data!D66</f>
        <v>0</v>
      </c>
      <c r="E16" s="14">
        <f>data!E66</f>
        <v>2263289.67</v>
      </c>
      <c r="F16" s="14">
        <f>data!F66</f>
        <v>0</v>
      </c>
      <c r="G16" s="14">
        <f>data!G66</f>
        <v>101745.56000000001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938552</v>
      </c>
      <c r="D17" s="14">
        <f>data!D67</f>
        <v>0</v>
      </c>
      <c r="E17" s="14">
        <f>data!E67</f>
        <v>1370310</v>
      </c>
      <c r="F17" s="14">
        <f>data!F67</f>
        <v>0</v>
      </c>
      <c r="G17" s="14">
        <f>data!G67</f>
        <v>329195</v>
      </c>
      <c r="H17" s="14">
        <f>data!H67</f>
        <v>982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98376.430000000008</v>
      </c>
      <c r="D18" s="14">
        <f>data!D68</f>
        <v>0</v>
      </c>
      <c r="E18" s="14">
        <f>data!E68</f>
        <v>308073.48</v>
      </c>
      <c r="F18" s="14">
        <f>data!F68</f>
        <v>0</v>
      </c>
      <c r="G18" s="14">
        <f>data!G68</f>
        <v>16202.91</v>
      </c>
      <c r="H18" s="14">
        <f>data!H68</f>
        <v>365.97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143956.24000000002</v>
      </c>
      <c r="D19" s="14">
        <f>data!D69</f>
        <v>0</v>
      </c>
      <c r="E19" s="14">
        <f>data!E69</f>
        <v>121660.38</v>
      </c>
      <c r="F19" s="14">
        <f>data!F69</f>
        <v>0</v>
      </c>
      <c r="G19" s="14">
        <f>data!G69</f>
        <v>16051.3</v>
      </c>
      <c r="H19" s="14">
        <f>data!H69</f>
        <v>722.2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-46745.599999999999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35450145.860000007</v>
      </c>
      <c r="D21" s="14">
        <f>data!D71</f>
        <v>0</v>
      </c>
      <c r="E21" s="14">
        <f>data!E71</f>
        <v>38174990.890000001</v>
      </c>
      <c r="F21" s="14">
        <f>data!F71</f>
        <v>0</v>
      </c>
      <c r="G21" s="14">
        <f>data!G71</f>
        <v>4905030.1499999994</v>
      </c>
      <c r="H21" s="14">
        <f>data!H71</f>
        <v>5529.2000000000007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28476474</v>
      </c>
      <c r="D23" s="48">
        <f>+data!M669</f>
        <v>0</v>
      </c>
      <c r="E23" s="48">
        <f>+data!M670</f>
        <v>40043681</v>
      </c>
      <c r="F23" s="48">
        <f>+data!M671</f>
        <v>0</v>
      </c>
      <c r="G23" s="48">
        <f>+data!M672</f>
        <v>6035749</v>
      </c>
      <c r="H23" s="48">
        <f>+data!M673</f>
        <v>8167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113333766.47</v>
      </c>
      <c r="D24" s="14">
        <f>data!D73</f>
        <v>0</v>
      </c>
      <c r="E24" s="14">
        <f>data!E73</f>
        <v>159186377.09999999</v>
      </c>
      <c r="F24" s="14">
        <f>data!F73</f>
        <v>0</v>
      </c>
      <c r="G24" s="14">
        <f>data!G73</f>
        <v>22539017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321480</v>
      </c>
      <c r="D25" s="14">
        <f>data!D74</f>
        <v>0</v>
      </c>
      <c r="E25" s="14">
        <f>data!E74</f>
        <v>8275702.75</v>
      </c>
      <c r="F25" s="14">
        <f>data!F74</f>
        <v>0</v>
      </c>
      <c r="G25" s="14">
        <f>data!G74</f>
        <v>982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113655246.47</v>
      </c>
      <c r="D26" s="14">
        <f>data!D75</f>
        <v>0</v>
      </c>
      <c r="E26" s="14">
        <f>data!E75</f>
        <v>167462079.84999999</v>
      </c>
      <c r="F26" s="14">
        <f>data!F75</f>
        <v>0</v>
      </c>
      <c r="G26" s="14">
        <f>data!G75</f>
        <v>22539999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41564.08654199999</v>
      </c>
      <c r="D28" s="14">
        <f>data!D76</f>
        <v>0</v>
      </c>
      <c r="E28" s="14">
        <f>data!E76</f>
        <v>60684.666411000042</v>
      </c>
      <c r="F28" s="14">
        <f>data!F76</f>
        <v>0</v>
      </c>
      <c r="G28" s="14">
        <f>data!G76</f>
        <v>14578.532603999995</v>
      </c>
      <c r="H28" s="14">
        <f>data!H76</f>
        <v>43.486198000000002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395242.88729481091</v>
      </c>
      <c r="F29" s="14">
        <f>data!F77</f>
        <v>0</v>
      </c>
      <c r="G29" s="14">
        <f>data!G77</f>
        <v>53198.755756299965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220579.61272362905</v>
      </c>
      <c r="D30" s="14">
        <f>data!D78</f>
        <v>0</v>
      </c>
      <c r="E30" s="14">
        <f>data!E78</f>
        <v>322052.07256689796</v>
      </c>
      <c r="F30" s="14">
        <f>data!F78</f>
        <v>0</v>
      </c>
      <c r="G30" s="14">
        <f>data!G78</f>
        <v>77367.923691037126</v>
      </c>
      <c r="H30" s="14">
        <f>data!H78</f>
        <v>230.78021223852198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5927.7051738172322</v>
      </c>
      <c r="D31" s="14">
        <f>data!D79</f>
        <v>0</v>
      </c>
      <c r="E31" s="14">
        <f>data!E79</f>
        <v>8734.0080460523186</v>
      </c>
      <c r="F31" s="14">
        <f>data!F79</f>
        <v>0</v>
      </c>
      <c r="G31" s="14">
        <f>data!G79</f>
        <v>1175.5767801304494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103.82000000000001</v>
      </c>
      <c r="D32" s="84">
        <f>data!D80</f>
        <v>0</v>
      </c>
      <c r="E32" s="84">
        <f>data!E80</f>
        <v>150.65</v>
      </c>
      <c r="F32" s="84">
        <f>data!F80</f>
        <v>0</v>
      </c>
      <c r="G32" s="84">
        <f>data!G80</f>
        <v>20.23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Swedish Health Services DBA Swedish Medical Center Cherry Hill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104.19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11862817.75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1510666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248355.53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4726182.4200000009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7396.73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1608000.4299999997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963893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15492.89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67953.350000000006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21010758.100000001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23473543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394754351.08999985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48750171.469999932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443504522.55999976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42686.331836000005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226535.34164555059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32.549999999999997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Swedish Health Services DBA Swedish Medical Center Cherry Hill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36.469999999999992</v>
      </c>
      <c r="D74" s="26">
        <f>data!R60</f>
        <v>13.79</v>
      </c>
      <c r="E74" s="26">
        <f>data!S60</f>
        <v>0</v>
      </c>
      <c r="F74" s="26">
        <f>data!T60</f>
        <v>2.6399999999999997</v>
      </c>
      <c r="G74" s="26">
        <f>data!U60</f>
        <v>2.3299999999999996</v>
      </c>
      <c r="H74" s="26">
        <f>data!V60</f>
        <v>94.1</v>
      </c>
      <c r="I74" s="26">
        <f>data!W60</f>
        <v>19.34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4627824.5</v>
      </c>
      <c r="D75" s="14">
        <f>data!R61</f>
        <v>1323523.1399999999</v>
      </c>
      <c r="E75" s="14">
        <f>data!S61</f>
        <v>1099.42</v>
      </c>
      <c r="F75" s="14">
        <f>data!T61</f>
        <v>419348.77999999997</v>
      </c>
      <c r="G75" s="14">
        <f>data!U61</f>
        <v>251004.96000000002</v>
      </c>
      <c r="H75" s="14">
        <f>data!V61</f>
        <v>11440876.199999999</v>
      </c>
      <c r="I75" s="14">
        <f>data!W61</f>
        <v>2480280.2499999995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589328</v>
      </c>
      <c r="D76" s="14">
        <f>data!R62</f>
        <v>168544</v>
      </c>
      <c r="E76" s="14">
        <f>data!S62</f>
        <v>140</v>
      </c>
      <c r="F76" s="14">
        <f>data!T62</f>
        <v>53402</v>
      </c>
      <c r="G76" s="14">
        <f>data!U62</f>
        <v>31964</v>
      </c>
      <c r="H76" s="14">
        <f>data!V62</f>
        <v>1456934</v>
      </c>
      <c r="I76" s="14">
        <f>data!W62</f>
        <v>315850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33674.6</v>
      </c>
      <c r="D77" s="14">
        <f>data!R63</f>
        <v>1235000</v>
      </c>
      <c r="E77" s="14">
        <f>data!S63</f>
        <v>53008.490000000005</v>
      </c>
      <c r="F77" s="14">
        <f>data!T63</f>
        <v>267.73</v>
      </c>
      <c r="G77" s="14">
        <f>data!U63</f>
        <v>1014892.55</v>
      </c>
      <c r="H77" s="14">
        <f>data!V63</f>
        <v>885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305943.28000000003</v>
      </c>
      <c r="D78" s="14">
        <f>data!R64</f>
        <v>2333199.0599999982</v>
      </c>
      <c r="E78" s="14">
        <f>data!S64</f>
        <v>23815381.769999996</v>
      </c>
      <c r="F78" s="14">
        <f>data!T64</f>
        <v>196333.50999999995</v>
      </c>
      <c r="G78" s="14">
        <f>data!U64</f>
        <v>2064679.71</v>
      </c>
      <c r="H78" s="14">
        <f>data!V64</f>
        <v>27417574.409999993</v>
      </c>
      <c r="I78" s="14">
        <f>data!W64</f>
        <v>611329.44999999984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2113.66</v>
      </c>
      <c r="D79" s="14">
        <f>data!R65</f>
        <v>441.89000000000004</v>
      </c>
      <c r="E79" s="14">
        <f>data!S65</f>
        <v>0</v>
      </c>
      <c r="F79" s="14">
        <f>data!T65</f>
        <v>918.60000000000014</v>
      </c>
      <c r="G79" s="14">
        <f>data!U65</f>
        <v>600</v>
      </c>
      <c r="H79" s="14">
        <f>data!V65</f>
        <v>4424.9299999999994</v>
      </c>
      <c r="I79" s="14">
        <f>data!W65</f>
        <v>1153.3499999999999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780730.11</v>
      </c>
      <c r="D80" s="14">
        <f>data!R66</f>
        <v>191348.05999999997</v>
      </c>
      <c r="E80" s="14">
        <f>data!S66</f>
        <v>436472.97</v>
      </c>
      <c r="F80" s="14">
        <f>data!T66</f>
        <v>5458.4700000000012</v>
      </c>
      <c r="G80" s="14">
        <f>data!U66</f>
        <v>8057538.049999997</v>
      </c>
      <c r="H80" s="14">
        <f>data!V66</f>
        <v>2306040.52</v>
      </c>
      <c r="I80" s="14">
        <f>data!W66</f>
        <v>1229566.0300000003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287039</v>
      </c>
      <c r="D81" s="14">
        <f>data!R67</f>
        <v>15019</v>
      </c>
      <c r="E81" s="14">
        <f>data!S67</f>
        <v>0</v>
      </c>
      <c r="F81" s="14">
        <f>data!T67</f>
        <v>81731</v>
      </c>
      <c r="G81" s="14">
        <f>data!U67</f>
        <v>44212</v>
      </c>
      <c r="H81" s="14">
        <f>data!V67</f>
        <v>704078</v>
      </c>
      <c r="I81" s="14">
        <f>data!W67</f>
        <v>126942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467804.43999999989</v>
      </c>
      <c r="D82" s="14">
        <f>data!R68</f>
        <v>-24.01</v>
      </c>
      <c r="E82" s="14">
        <f>data!S68</f>
        <v>124193.55</v>
      </c>
      <c r="F82" s="14">
        <f>data!T68</f>
        <v>-16.510000000000002</v>
      </c>
      <c r="G82" s="14">
        <f>data!U68</f>
        <v>-5.6599999999999966</v>
      </c>
      <c r="H82" s="14">
        <f>data!V68</f>
        <v>1658822.8499999999</v>
      </c>
      <c r="I82" s="14">
        <f>data!W68</f>
        <v>425591.59000000014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45837.03</v>
      </c>
      <c r="D83" s="14">
        <f>data!R69</f>
        <v>5790.47</v>
      </c>
      <c r="E83" s="14">
        <f>data!S69</f>
        <v>1933.97</v>
      </c>
      <c r="F83" s="14">
        <f>data!T69</f>
        <v>4792.7999999999993</v>
      </c>
      <c r="G83" s="14">
        <f>data!U69</f>
        <v>9766.58</v>
      </c>
      <c r="H83" s="14">
        <f>data!V69</f>
        <v>51984.420000000013</v>
      </c>
      <c r="I83" s="14">
        <f>data!W69</f>
        <v>3507.5800000000004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-7926.9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7140294.6200000001</v>
      </c>
      <c r="D85" s="14">
        <f>data!R71</f>
        <v>5272841.6099999966</v>
      </c>
      <c r="E85" s="14">
        <f>data!S71</f>
        <v>24432230.169999994</v>
      </c>
      <c r="F85" s="14">
        <f>data!T71</f>
        <v>762236.37999999989</v>
      </c>
      <c r="G85" s="14">
        <f>data!U71</f>
        <v>11474652.189999996</v>
      </c>
      <c r="H85" s="14">
        <f>data!V71</f>
        <v>45033693.43</v>
      </c>
      <c r="I85" s="14">
        <f>data!W71</f>
        <v>5194220.25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6230884</v>
      </c>
      <c r="D87" s="48">
        <f>+data!M683</f>
        <v>4110174</v>
      </c>
      <c r="E87" s="48">
        <f>+data!M684</f>
        <v>13048177</v>
      </c>
      <c r="F87" s="48">
        <f>+data!M685</f>
        <v>939660</v>
      </c>
      <c r="G87" s="48">
        <f>+data!M686</f>
        <v>7060941</v>
      </c>
      <c r="H87" s="48">
        <f>+data!M687</f>
        <v>33472724</v>
      </c>
      <c r="I87" s="48">
        <f>+data!M688</f>
        <v>3822409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11609755</v>
      </c>
      <c r="D88" s="14">
        <f>data!R73</f>
        <v>67465367</v>
      </c>
      <c r="E88" s="14">
        <f>data!S73</f>
        <v>-2037.1499999999996</v>
      </c>
      <c r="F88" s="14">
        <f>data!T73</f>
        <v>3039265</v>
      </c>
      <c r="G88" s="14">
        <f>data!U73</f>
        <v>50048496.960000001</v>
      </c>
      <c r="H88" s="14">
        <f>data!V73</f>
        <v>209735599.60000002</v>
      </c>
      <c r="I88" s="14">
        <f>data!W73</f>
        <v>9526159.6300000008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3645697.44</v>
      </c>
      <c r="D89" s="14">
        <f>data!R74</f>
        <v>22426461</v>
      </c>
      <c r="E89" s="14">
        <f>data!S74</f>
        <v>2037.15</v>
      </c>
      <c r="F89" s="14">
        <f>data!T74</f>
        <v>244</v>
      </c>
      <c r="G89" s="14">
        <f>data!U74</f>
        <v>18858611.240000002</v>
      </c>
      <c r="H89" s="14">
        <f>data!V74</f>
        <v>166066023.60000002</v>
      </c>
      <c r="I89" s="14">
        <f>data!W74</f>
        <v>18802058.98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15255452.439999999</v>
      </c>
      <c r="D90" s="14">
        <f>data!R75</f>
        <v>89891828</v>
      </c>
      <c r="E90" s="14">
        <f>data!S75</f>
        <v>0</v>
      </c>
      <c r="F90" s="14">
        <f>data!T75</f>
        <v>3039509</v>
      </c>
      <c r="G90" s="14">
        <f>data!U75</f>
        <v>68907108.200000003</v>
      </c>
      <c r="H90" s="14">
        <f>data!V75</f>
        <v>375801623.20000005</v>
      </c>
      <c r="I90" s="14">
        <f>data!W75</f>
        <v>28328218.609999999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12711.639985</v>
      </c>
      <c r="D92" s="14">
        <f>data!R76</f>
        <v>665.10202400000003</v>
      </c>
      <c r="E92" s="14">
        <f>data!S76</f>
        <v>0</v>
      </c>
      <c r="F92" s="14">
        <f>data!T76</f>
        <v>3619.4725089999993</v>
      </c>
      <c r="G92" s="14">
        <f>data!U76</f>
        <v>1957.9553039999998</v>
      </c>
      <c r="H92" s="14">
        <f>data!V76</f>
        <v>31180.357454000005</v>
      </c>
      <c r="I92" s="14">
        <f>data!W76</f>
        <v>5621.6674840000005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67460.369233428544</v>
      </c>
      <c r="D94" s="14">
        <f>data!R78</f>
        <v>3529.6805266579186</v>
      </c>
      <c r="E94" s="14">
        <f>data!S78</f>
        <v>0</v>
      </c>
      <c r="F94" s="14">
        <f>data!T78</f>
        <v>19208.453997714758</v>
      </c>
      <c r="G94" s="14">
        <f>data!U78</f>
        <v>10390.821947935292</v>
      </c>
      <c r="H94" s="14">
        <f>data!V78</f>
        <v>165473.41091780661</v>
      </c>
      <c r="I94" s="14">
        <f>data!W78</f>
        <v>29834.054821070305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23.73</v>
      </c>
      <c r="D96" s="84">
        <f>data!R80</f>
        <v>0</v>
      </c>
      <c r="E96" s="84">
        <f>data!S80</f>
        <v>0</v>
      </c>
      <c r="F96" s="84">
        <f>data!T80</f>
        <v>1.88</v>
      </c>
      <c r="G96" s="84">
        <f>data!U80</f>
        <v>0</v>
      </c>
      <c r="H96" s="84">
        <f>data!V80</f>
        <v>19.05</v>
      </c>
      <c r="I96" s="84">
        <f>data!W80</f>
        <v>1.63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Swedish Health Services DBA Swedish Medical Center Cherry Hill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9.5900000000000016</v>
      </c>
      <c r="D106" s="26">
        <f>data!Y60</f>
        <v>46.970000000000006</v>
      </c>
      <c r="E106" s="26">
        <f>data!Z60</f>
        <v>17.53</v>
      </c>
      <c r="F106" s="26">
        <f>data!AA60</f>
        <v>2.2999999999999998</v>
      </c>
      <c r="G106" s="26">
        <f>data!AB60</f>
        <v>43.129999999999988</v>
      </c>
      <c r="H106" s="26">
        <f>data!AC60</f>
        <v>38.119999999999997</v>
      </c>
      <c r="I106" s="26">
        <f>data!AD60</f>
        <v>4.3899999999999997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1208909.1099999999</v>
      </c>
      <c r="D107" s="14">
        <f>data!Y61</f>
        <v>6237727.46</v>
      </c>
      <c r="E107" s="14">
        <f>data!Z61</f>
        <v>2278429.88</v>
      </c>
      <c r="F107" s="14">
        <f>data!AA61</f>
        <v>397864.83</v>
      </c>
      <c r="G107" s="14">
        <f>data!AB61</f>
        <v>5466684.4899999993</v>
      </c>
      <c r="H107" s="14">
        <f>data!AC61</f>
        <v>3896295.8299999996</v>
      </c>
      <c r="I107" s="14">
        <f>data!AD61</f>
        <v>578685.89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153948</v>
      </c>
      <c r="D108" s="14">
        <f>data!Y62</f>
        <v>794341</v>
      </c>
      <c r="E108" s="14">
        <f>data!Z62</f>
        <v>290146</v>
      </c>
      <c r="F108" s="14">
        <f>data!AA62</f>
        <v>50666</v>
      </c>
      <c r="G108" s="14">
        <f>data!AB62</f>
        <v>696153</v>
      </c>
      <c r="H108" s="14">
        <f>data!AC62</f>
        <v>496172</v>
      </c>
      <c r="I108" s="14">
        <f>data!AD62</f>
        <v>73693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111693.47</v>
      </c>
      <c r="E109" s="14">
        <f>data!Z63</f>
        <v>0</v>
      </c>
      <c r="F109" s="14">
        <f>data!AA63</f>
        <v>0</v>
      </c>
      <c r="G109" s="14">
        <f>data!AB63</f>
        <v>238224.06</v>
      </c>
      <c r="H109" s="14">
        <f>data!AC63</f>
        <v>121191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216513.28</v>
      </c>
      <c r="D110" s="14">
        <f>data!Y64</f>
        <v>9509641.0299999975</v>
      </c>
      <c r="E110" s="14">
        <f>data!Z64</f>
        <v>10532.400000000001</v>
      </c>
      <c r="F110" s="14">
        <f>data!AA64</f>
        <v>405758.81999999995</v>
      </c>
      <c r="G110" s="14">
        <f>data!AB64</f>
        <v>8546655.1699999999</v>
      </c>
      <c r="H110" s="14">
        <f>data!AC64</f>
        <v>731011.36</v>
      </c>
      <c r="I110" s="14">
        <f>data!AD64</f>
        <v>56828.51999999999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1602.8700000000001</v>
      </c>
      <c r="E111" s="14">
        <f>data!Z65</f>
        <v>898.88</v>
      </c>
      <c r="F111" s="14">
        <f>data!AA65</f>
        <v>0</v>
      </c>
      <c r="G111" s="14">
        <f>data!AB65</f>
        <v>1870.5300000000002</v>
      </c>
      <c r="H111" s="14">
        <f>data!AC65</f>
        <v>4505.2700000000004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389410.23000000004</v>
      </c>
      <c r="D112" s="14">
        <f>data!Y66</f>
        <v>680081.97</v>
      </c>
      <c r="E112" s="14">
        <f>data!Z66</f>
        <v>17985268.700000003</v>
      </c>
      <c r="F112" s="14">
        <f>data!AA66</f>
        <v>76113.23</v>
      </c>
      <c r="G112" s="14">
        <f>data!AB66</f>
        <v>109655.06</v>
      </c>
      <c r="H112" s="14">
        <f>data!AC66</f>
        <v>130661.65000000001</v>
      </c>
      <c r="I112" s="14">
        <f>data!AD66</f>
        <v>5315.42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38177</v>
      </c>
      <c r="D113" s="14">
        <f>data!Y67</f>
        <v>706973</v>
      </c>
      <c r="E113" s="14">
        <f>data!Z67</f>
        <v>0</v>
      </c>
      <c r="F113" s="14">
        <f>data!AA67</f>
        <v>42528</v>
      </c>
      <c r="G113" s="14">
        <f>data!AB67</f>
        <v>148346</v>
      </c>
      <c r="H113" s="14">
        <f>data!AC67</f>
        <v>285294</v>
      </c>
      <c r="I113" s="14">
        <f>data!AD67</f>
        <v>19758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2.4500000000000002</v>
      </c>
      <c r="D114" s="14">
        <f>data!Y68</f>
        <v>183010.55000000002</v>
      </c>
      <c r="E114" s="14">
        <f>data!Z68</f>
        <v>12.990000000000009</v>
      </c>
      <c r="F114" s="14">
        <f>data!AA68</f>
        <v>-8.629999999999999</v>
      </c>
      <c r="G114" s="14">
        <f>data!AB68</f>
        <v>221754.53999999998</v>
      </c>
      <c r="H114" s="14">
        <f>data!AC68</f>
        <v>631525.2300000001</v>
      </c>
      <c r="I114" s="14">
        <f>data!AD68</f>
        <v>449.59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949.96</v>
      </c>
      <c r="D115" s="14">
        <f>data!Y69</f>
        <v>26485.96</v>
      </c>
      <c r="E115" s="14">
        <f>data!Z69</f>
        <v>15212.71</v>
      </c>
      <c r="F115" s="14">
        <f>data!AA69</f>
        <v>507.83</v>
      </c>
      <c r="G115" s="14">
        <f>data!AB69</f>
        <v>426875.88</v>
      </c>
      <c r="H115" s="14">
        <f>data!AC69</f>
        <v>34512.17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-5833.72</v>
      </c>
      <c r="E116" s="14">
        <f>-data!Z70</f>
        <v>-2973672.79</v>
      </c>
      <c r="F116" s="14">
        <f>-data!AA70</f>
        <v>-34176.870000000003</v>
      </c>
      <c r="G116" s="14">
        <f>-data!AB70</f>
        <v>-7344.36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2007910.0299999998</v>
      </c>
      <c r="D117" s="14">
        <f>data!Y71</f>
        <v>18245723.59</v>
      </c>
      <c r="E117" s="14">
        <f>data!Z71</f>
        <v>17606828.770000003</v>
      </c>
      <c r="F117" s="14">
        <f>data!AA71</f>
        <v>939253.20999999985</v>
      </c>
      <c r="G117" s="14">
        <f>data!AB71</f>
        <v>15848874.369999999</v>
      </c>
      <c r="H117" s="14">
        <f>data!AC71</f>
        <v>6331168.5100000007</v>
      </c>
      <c r="I117" s="14">
        <f>data!AD71</f>
        <v>734730.42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1665351</v>
      </c>
      <c r="D119" s="48">
        <f>+data!M690</f>
        <v>15859163</v>
      </c>
      <c r="E119" s="48">
        <f>+data!M691</f>
        <v>9671004</v>
      </c>
      <c r="F119" s="48">
        <f>+data!M692</f>
        <v>785476</v>
      </c>
      <c r="G119" s="48">
        <f>+data!M693</f>
        <v>10125130</v>
      </c>
      <c r="H119" s="48">
        <f>+data!M694</f>
        <v>5678774</v>
      </c>
      <c r="I119" s="48">
        <f>+data!M695</f>
        <v>731594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13314973.279999999</v>
      </c>
      <c r="D120" s="14">
        <f>data!Y73</f>
        <v>102541839.45</v>
      </c>
      <c r="E120" s="14">
        <f>data!Z73</f>
        <v>189697</v>
      </c>
      <c r="F120" s="14">
        <f>data!AA73</f>
        <v>2190544.35</v>
      </c>
      <c r="G120" s="14">
        <f>data!AB73</f>
        <v>58029113.00999999</v>
      </c>
      <c r="H120" s="14">
        <f>data!AC73</f>
        <v>51655412</v>
      </c>
      <c r="I120" s="14">
        <f>data!AD73</f>
        <v>7370197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16078224.059999999</v>
      </c>
      <c r="D121" s="14">
        <f>data!Y74</f>
        <v>51499938.109999992</v>
      </c>
      <c r="E121" s="14">
        <f>data!Z74</f>
        <v>46565291</v>
      </c>
      <c r="F121" s="14">
        <f>data!AA74</f>
        <v>2432987.17</v>
      </c>
      <c r="G121" s="14">
        <f>data!AB74</f>
        <v>10230422.819999998</v>
      </c>
      <c r="H121" s="14">
        <f>data!AC74</f>
        <v>7385496</v>
      </c>
      <c r="I121" s="14">
        <f>data!AD74</f>
        <v>134165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29393197.339999996</v>
      </c>
      <c r="D122" s="14">
        <f>data!Y75</f>
        <v>154041777.56</v>
      </c>
      <c r="E122" s="14">
        <f>data!Z75</f>
        <v>46754988</v>
      </c>
      <c r="F122" s="14">
        <f>data!AA75</f>
        <v>4623531.5199999996</v>
      </c>
      <c r="G122" s="14">
        <f>data!AB75</f>
        <v>68259535.829999983</v>
      </c>
      <c r="H122" s="14">
        <f>data!AC75</f>
        <v>59040908</v>
      </c>
      <c r="I122" s="14">
        <f>data!AD75</f>
        <v>7504362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1690.687406</v>
      </c>
      <c r="D124" s="14">
        <f>data!Y76</f>
        <v>31308.555626999991</v>
      </c>
      <c r="E124" s="14">
        <f>data!Z76</f>
        <v>0</v>
      </c>
      <c r="F124" s="14">
        <f>data!AA76</f>
        <v>1883.3614029999997</v>
      </c>
      <c r="G124" s="14">
        <f>data!AB76</f>
        <v>6569.5374349999993</v>
      </c>
      <c r="H124" s="14">
        <f>data!AC76</f>
        <v>12634.35511</v>
      </c>
      <c r="I124" s="14">
        <f>data!AD76</f>
        <v>874.99827699999992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8972.437608495371</v>
      </c>
      <c r="D126" s="14">
        <f>data!Y78</f>
        <v>166153.75555436299</v>
      </c>
      <c r="E126" s="14">
        <f>data!Z78</f>
        <v>0</v>
      </c>
      <c r="F126" s="14">
        <f>data!AA78</f>
        <v>9994.9539002278489</v>
      </c>
      <c r="G126" s="14">
        <f>data!AB78</f>
        <v>34864.377970182977</v>
      </c>
      <c r="H126" s="14">
        <f>data!AC78</f>
        <v>67050.220251093328</v>
      </c>
      <c r="I126" s="14">
        <f>data!AD78</f>
        <v>4643.5949188844015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0.08</v>
      </c>
      <c r="D128" s="26">
        <f>data!Y80</f>
        <v>8.76</v>
      </c>
      <c r="E128" s="26">
        <f>data!Z80</f>
        <v>2.69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4.21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Swedish Health Services DBA Swedish Medical Center Cherry Hill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40.159999999999997</v>
      </c>
      <c r="D138" s="26">
        <f>data!AF60</f>
        <v>0</v>
      </c>
      <c r="E138" s="26">
        <f>data!AG60</f>
        <v>49.22999999999999</v>
      </c>
      <c r="F138" s="26">
        <f>data!AH60</f>
        <v>0</v>
      </c>
      <c r="G138" s="26">
        <f>data!AI60</f>
        <v>0</v>
      </c>
      <c r="H138" s="26">
        <f>data!AJ60</f>
        <v>6.0600000000000005</v>
      </c>
      <c r="I138" s="26">
        <f>data!AK60</f>
        <v>16.079999999999998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3992349.3499999996</v>
      </c>
      <c r="D139" s="14">
        <f>data!AF61</f>
        <v>0</v>
      </c>
      <c r="E139" s="14">
        <f>data!AG61</f>
        <v>5368175.01</v>
      </c>
      <c r="F139" s="14">
        <f>data!AH61</f>
        <v>0</v>
      </c>
      <c r="G139" s="14">
        <f>data!AI61</f>
        <v>0</v>
      </c>
      <c r="H139" s="14">
        <f>data!AJ61</f>
        <v>706283.56999999983</v>
      </c>
      <c r="I139" s="14">
        <f>data!AK61</f>
        <v>1584580.6000000003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508404</v>
      </c>
      <c r="D140" s="14">
        <f>data!AF62</f>
        <v>0</v>
      </c>
      <c r="E140" s="14">
        <f>data!AG62</f>
        <v>683608</v>
      </c>
      <c r="F140" s="14">
        <f>data!AH62</f>
        <v>0</v>
      </c>
      <c r="G140" s="14">
        <f>data!AI62</f>
        <v>0</v>
      </c>
      <c r="H140" s="14">
        <f>data!AJ62</f>
        <v>89941</v>
      </c>
      <c r="I140" s="14">
        <f>data!AK62</f>
        <v>201788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1038012.2799999999</v>
      </c>
      <c r="F141" s="14">
        <f>data!AH63</f>
        <v>0</v>
      </c>
      <c r="G141" s="14">
        <f>data!AI63</f>
        <v>0</v>
      </c>
      <c r="H141" s="14">
        <f>data!AJ63</f>
        <v>199478.76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34679.24</v>
      </c>
      <c r="D142" s="14">
        <f>data!AF64</f>
        <v>0</v>
      </c>
      <c r="E142" s="14">
        <f>data!AG64</f>
        <v>752285.85000000021</v>
      </c>
      <c r="F142" s="14">
        <f>data!AH64</f>
        <v>0</v>
      </c>
      <c r="G142" s="14">
        <f>data!AI64</f>
        <v>0</v>
      </c>
      <c r="H142" s="14">
        <f>data!AJ64</f>
        <v>310133.83</v>
      </c>
      <c r="I142" s="14">
        <f>data!AK64</f>
        <v>5231.8200000000006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14375.42</v>
      </c>
      <c r="D143" s="14">
        <f>data!AF65</f>
        <v>0</v>
      </c>
      <c r="E143" s="14">
        <f>data!AG65</f>
        <v>747.29000000000008</v>
      </c>
      <c r="F143" s="14">
        <f>data!AH65</f>
        <v>0</v>
      </c>
      <c r="G143" s="14">
        <f>data!AI65</f>
        <v>0</v>
      </c>
      <c r="H143" s="14">
        <f>data!AJ65</f>
        <v>723.78000000000009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22134.969999999998</v>
      </c>
      <c r="D144" s="14">
        <f>data!AF66</f>
        <v>0</v>
      </c>
      <c r="E144" s="14">
        <f>data!AG66</f>
        <v>391446.37</v>
      </c>
      <c r="F144" s="14">
        <f>data!AH66</f>
        <v>0</v>
      </c>
      <c r="G144" s="14">
        <f>data!AI66</f>
        <v>0</v>
      </c>
      <c r="H144" s="14">
        <f>data!AJ66</f>
        <v>938321.09</v>
      </c>
      <c r="I144" s="14">
        <f>data!AK66</f>
        <v>218.85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152657</v>
      </c>
      <c r="D145" s="14">
        <f>data!AF67</f>
        <v>0</v>
      </c>
      <c r="E145" s="14">
        <f>data!AG67</f>
        <v>248639</v>
      </c>
      <c r="F145" s="14">
        <f>data!AH67</f>
        <v>0</v>
      </c>
      <c r="G145" s="14">
        <f>data!AI67</f>
        <v>0</v>
      </c>
      <c r="H145" s="14">
        <f>data!AJ67</f>
        <v>61151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340230.42</v>
      </c>
      <c r="D146" s="14">
        <f>data!AF68</f>
        <v>0</v>
      </c>
      <c r="E146" s="14">
        <f>data!AG68</f>
        <v>-4.8899999999999864</v>
      </c>
      <c r="F146" s="14">
        <f>data!AH68</f>
        <v>0</v>
      </c>
      <c r="G146" s="14">
        <f>data!AI68</f>
        <v>0</v>
      </c>
      <c r="H146" s="14">
        <f>data!AJ68</f>
        <v>0.19000000000000039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18391.309999999998</v>
      </c>
      <c r="D147" s="14">
        <f>data!AF69</f>
        <v>0</v>
      </c>
      <c r="E147" s="14">
        <f>data!AG69</f>
        <v>42331.149999999994</v>
      </c>
      <c r="F147" s="14">
        <f>data!AH69</f>
        <v>0</v>
      </c>
      <c r="G147" s="14">
        <f>data!AI69</f>
        <v>0</v>
      </c>
      <c r="H147" s="14">
        <f>data!AJ69</f>
        <v>4125.16</v>
      </c>
      <c r="I147" s="14">
        <f>data!AK69</f>
        <v>3729.5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-6747.59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5076474.1199999992</v>
      </c>
      <c r="D149" s="14">
        <f>data!AF71</f>
        <v>0</v>
      </c>
      <c r="E149" s="14">
        <f>data!AG71</f>
        <v>8525240.0600000005</v>
      </c>
      <c r="F149" s="14">
        <f>data!AH71</f>
        <v>0</v>
      </c>
      <c r="G149" s="14">
        <f>data!AI71</f>
        <v>0</v>
      </c>
      <c r="H149" s="14">
        <f>data!AJ71</f>
        <v>2310158.38</v>
      </c>
      <c r="I149" s="14">
        <f>data!AK71</f>
        <v>1795548.7700000005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3731801</v>
      </c>
      <c r="D151" s="48">
        <f>+data!M697</f>
        <v>0</v>
      </c>
      <c r="E151" s="48">
        <f>+data!M698</f>
        <v>7386583</v>
      </c>
      <c r="F151" s="48">
        <f>+data!M699</f>
        <v>0</v>
      </c>
      <c r="G151" s="48">
        <f>+data!M700</f>
        <v>0</v>
      </c>
      <c r="H151" s="48">
        <f>+data!M701</f>
        <v>1677346</v>
      </c>
      <c r="I151" s="48">
        <f>+data!M702</f>
        <v>1138038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13568949.000000002</v>
      </c>
      <c r="D152" s="14">
        <f>data!AF73</f>
        <v>0</v>
      </c>
      <c r="E152" s="14">
        <f>data!AG73</f>
        <v>11572992</v>
      </c>
      <c r="F152" s="14">
        <f>data!AH73</f>
        <v>0</v>
      </c>
      <c r="G152" s="14">
        <f>data!AI73</f>
        <v>0</v>
      </c>
      <c r="H152" s="14">
        <f>data!AJ73</f>
        <v>7041</v>
      </c>
      <c r="I152" s="14">
        <f>data!AK73</f>
        <v>13216594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3681334.38</v>
      </c>
      <c r="D153" s="14">
        <f>data!AF74</f>
        <v>0</v>
      </c>
      <c r="E153" s="14">
        <f>data!AG74</f>
        <v>46746809</v>
      </c>
      <c r="F153" s="14">
        <f>data!AH74</f>
        <v>0</v>
      </c>
      <c r="G153" s="14">
        <f>data!AI74</f>
        <v>0</v>
      </c>
      <c r="H153" s="14">
        <f>data!AJ74</f>
        <v>4674457.4000000004</v>
      </c>
      <c r="I153" s="14">
        <f>data!AK74</f>
        <v>226146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17250283.380000003</v>
      </c>
      <c r="D154" s="14">
        <f>data!AF75</f>
        <v>0</v>
      </c>
      <c r="E154" s="14">
        <f>data!AG75</f>
        <v>58319801</v>
      </c>
      <c r="F154" s="14">
        <f>data!AH75</f>
        <v>0</v>
      </c>
      <c r="G154" s="14">
        <f>data!AI75</f>
        <v>0</v>
      </c>
      <c r="H154" s="14">
        <f>data!AJ75</f>
        <v>4681498.4000000004</v>
      </c>
      <c r="I154" s="14">
        <f>data!AK75</f>
        <v>13442740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6760.4892049999999</v>
      </c>
      <c r="D156" s="14">
        <f>data!AF76</f>
        <v>0</v>
      </c>
      <c r="E156" s="14">
        <f>data!AG76</f>
        <v>11011.049782999999</v>
      </c>
      <c r="F156" s="14">
        <f>data!AH76</f>
        <v>0</v>
      </c>
      <c r="G156" s="14">
        <f>data!AI76</f>
        <v>0</v>
      </c>
      <c r="H156" s="14">
        <f>data!AJ76</f>
        <v>2708.0922170000003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35877.754444436287</v>
      </c>
      <c r="D158" s="14">
        <f>data!AF78</f>
        <v>0</v>
      </c>
      <c r="E158" s="14">
        <f>data!AG78</f>
        <v>58435.377723517486</v>
      </c>
      <c r="F158" s="14">
        <f>data!AH78</f>
        <v>0</v>
      </c>
      <c r="G158" s="14">
        <f>data!AI78</f>
        <v>0</v>
      </c>
      <c r="H158" s="14">
        <f>data!AJ78</f>
        <v>14371.780595782357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24.06</v>
      </c>
      <c r="F160" s="26">
        <f>data!AH80</f>
        <v>0</v>
      </c>
      <c r="G160" s="26">
        <f>data!AI80</f>
        <v>0</v>
      </c>
      <c r="H160" s="26">
        <f>data!AJ80</f>
        <v>2.86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Swedish Health Services DBA Swedish Medical Center Cherry Hill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4.87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488013.33999999997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62146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1703.28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751.27999999999986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18.240000000000002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1885.45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554517.59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361323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4817836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54806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4872642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Swedish Health Services DBA Swedish Medical Center Cherry Hill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322130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0.01</v>
      </c>
      <c r="D202" s="26">
        <f>data!AT60</f>
        <v>0</v>
      </c>
      <c r="E202" s="26">
        <f>data!AU60</f>
        <v>0</v>
      </c>
      <c r="F202" s="26">
        <f>data!AV60</f>
        <v>1.2</v>
      </c>
      <c r="G202" s="26">
        <f>data!AW60</f>
        <v>0</v>
      </c>
      <c r="H202" s="26">
        <f>data!AX60</f>
        <v>0</v>
      </c>
      <c r="I202" s="26">
        <f>data!AY60</f>
        <v>47.07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818.43999999999994</v>
      </c>
      <c r="D203" s="14">
        <f>data!AT61</f>
        <v>0</v>
      </c>
      <c r="E203" s="14">
        <f>data!AU61</f>
        <v>0</v>
      </c>
      <c r="F203" s="14">
        <f>data!AV61</f>
        <v>152173.27000000002</v>
      </c>
      <c r="G203" s="14">
        <f>data!AW61</f>
        <v>0</v>
      </c>
      <c r="H203" s="14">
        <f>data!AX61</f>
        <v>0</v>
      </c>
      <c r="I203" s="14">
        <f>data!AY61</f>
        <v>2887303.26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104</v>
      </c>
      <c r="D204" s="14">
        <f>data!AT62</f>
        <v>0</v>
      </c>
      <c r="E204" s="14">
        <f>data!AU62</f>
        <v>0</v>
      </c>
      <c r="F204" s="14">
        <f>data!AV62</f>
        <v>19378</v>
      </c>
      <c r="G204" s="14">
        <f>data!AW62</f>
        <v>0</v>
      </c>
      <c r="H204" s="14">
        <f>data!AX62</f>
        <v>0</v>
      </c>
      <c r="I204" s="14">
        <f>data!AY62</f>
        <v>367682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662.03</v>
      </c>
      <c r="G206" s="14">
        <f>data!AW64</f>
        <v>0</v>
      </c>
      <c r="H206" s="14">
        <f>data!AX64</f>
        <v>0</v>
      </c>
      <c r="I206" s="14">
        <f>data!AY64</f>
        <v>556154.66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684.09</v>
      </c>
      <c r="G207" s="14">
        <f>data!AW65</f>
        <v>0</v>
      </c>
      <c r="H207" s="14">
        <f>data!AX65</f>
        <v>0</v>
      </c>
      <c r="I207" s="14">
        <f>data!AY65</f>
        <v>3218.1600000000003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166.23</v>
      </c>
      <c r="G208" s="14">
        <f>data!AW66</f>
        <v>0</v>
      </c>
      <c r="H208" s="14">
        <f>data!AX66</f>
        <v>0</v>
      </c>
      <c r="I208" s="14">
        <f>data!AY66</f>
        <v>108128.38000000002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54039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-0.89999999999999991</v>
      </c>
      <c r="G210" s="14">
        <f>data!AW68</f>
        <v>0</v>
      </c>
      <c r="H210" s="14">
        <f>data!AX68</f>
        <v>0</v>
      </c>
      <c r="I210" s="14">
        <f>data!AY68</f>
        <v>216.46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86400.82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-142183.38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922.43999999999994</v>
      </c>
      <c r="D213" s="14">
        <f>data!AT71</f>
        <v>0</v>
      </c>
      <c r="E213" s="14">
        <f>data!AU71</f>
        <v>0</v>
      </c>
      <c r="F213" s="14">
        <f>data!AV71</f>
        <v>173062.72000000003</v>
      </c>
      <c r="G213" s="14">
        <f>data!AW71</f>
        <v>0</v>
      </c>
      <c r="H213" s="14">
        <f>data!AX71</f>
        <v>0</v>
      </c>
      <c r="I213" s="14">
        <f>data!AY71</f>
        <v>3920959.36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815</v>
      </c>
      <c r="D215" s="48">
        <f>+data!M711</f>
        <v>0</v>
      </c>
      <c r="E215" s="48">
        <f>+data!M712</f>
        <v>0</v>
      </c>
      <c r="F215" s="48">
        <f>+data!M713</f>
        <v>132740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240146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2986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243132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2393.1402009999997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0.01</v>
      </c>
      <c r="D224" s="26">
        <f>data!AT80</f>
        <v>0</v>
      </c>
      <c r="E224" s="26">
        <f>data!AU80</f>
        <v>0</v>
      </c>
      <c r="F224" s="26">
        <f>data!AV80</f>
        <v>1.2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Swedish Health Services DBA Swedish Medical Center Cherry Hill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745880.32741499983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11.49</v>
      </c>
      <c r="D234" s="26">
        <f>data!BA60</f>
        <v>3.82</v>
      </c>
      <c r="E234" s="26">
        <f>data!BB60</f>
        <v>16.869999999999997</v>
      </c>
      <c r="F234" s="26">
        <f>data!BC60</f>
        <v>12.260000000000002</v>
      </c>
      <c r="G234" s="26">
        <f>data!BD60</f>
        <v>0.16999999999999998</v>
      </c>
      <c r="H234" s="26">
        <f>data!BE60</f>
        <v>30.430000000000003</v>
      </c>
      <c r="I234" s="26">
        <f>data!BF60</f>
        <v>51.16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631508.86</v>
      </c>
      <c r="D235" s="14">
        <f>data!BA61</f>
        <v>181941.66999999998</v>
      </c>
      <c r="E235" s="14">
        <f>data!BB61</f>
        <v>1928713.22</v>
      </c>
      <c r="F235" s="14">
        <f>data!BC61</f>
        <v>704165.33</v>
      </c>
      <c r="G235" s="14">
        <f>data!BD61</f>
        <v>-49446.610000000008</v>
      </c>
      <c r="H235" s="14">
        <f>data!BE61</f>
        <v>2212349.0500000003</v>
      </c>
      <c r="I235" s="14">
        <f>data!BF61</f>
        <v>3038234.7800000003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80419</v>
      </c>
      <c r="D236" s="14">
        <f>data!BA62</f>
        <v>23169</v>
      </c>
      <c r="E236" s="14">
        <f>data!BB62</f>
        <v>245611</v>
      </c>
      <c r="F236" s="14">
        <f>data!BC62</f>
        <v>89672</v>
      </c>
      <c r="G236" s="14">
        <f>data!BD62</f>
        <v>-6297</v>
      </c>
      <c r="H236" s="14">
        <f>data!BE62</f>
        <v>281731</v>
      </c>
      <c r="I236" s="14">
        <f>data!BF62</f>
        <v>386903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104436.66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862081.28</v>
      </c>
      <c r="D238" s="14">
        <f>data!BA64</f>
        <v>104790.15999999999</v>
      </c>
      <c r="E238" s="14">
        <f>data!BB64</f>
        <v>5264.85</v>
      </c>
      <c r="F238" s="14">
        <f>data!BC64</f>
        <v>433.37</v>
      </c>
      <c r="G238" s="14">
        <f>data!BD64</f>
        <v>71172.26999999999</v>
      </c>
      <c r="H238" s="14">
        <f>data!BE64</f>
        <v>385216.29999999993</v>
      </c>
      <c r="I238" s="14">
        <f>data!BF64</f>
        <v>262402.96000000002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300</v>
      </c>
      <c r="D239" s="14">
        <f>data!BA65</f>
        <v>0</v>
      </c>
      <c r="E239" s="14">
        <f>data!BB65</f>
        <v>3592.7300000000005</v>
      </c>
      <c r="F239" s="14">
        <f>data!BC65</f>
        <v>0</v>
      </c>
      <c r="G239" s="14">
        <f>data!BD65</f>
        <v>0</v>
      </c>
      <c r="H239" s="14">
        <f>data!BE65</f>
        <v>1685690.92</v>
      </c>
      <c r="I239" s="14">
        <f>data!BF65</f>
        <v>518551.44999999995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438.92999999999995</v>
      </c>
      <c r="D240" s="14">
        <f>data!BA66</f>
        <v>-357553.47</v>
      </c>
      <c r="E240" s="14">
        <f>data!BB66</f>
        <v>8134.7199999999993</v>
      </c>
      <c r="F240" s="14">
        <f>data!BC66</f>
        <v>678.99</v>
      </c>
      <c r="G240" s="14">
        <f>data!BD66</f>
        <v>87044.59</v>
      </c>
      <c r="H240" s="14">
        <f>data!BE66</f>
        <v>1736038.51</v>
      </c>
      <c r="I240" s="14">
        <f>data!BF66</f>
        <v>651237.82000000007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398226</v>
      </c>
      <c r="D241" s="14">
        <f>data!BA67</f>
        <v>0</v>
      </c>
      <c r="E241" s="14">
        <f>data!BB67</f>
        <v>6577</v>
      </c>
      <c r="F241" s="14">
        <f>data!BC67</f>
        <v>0</v>
      </c>
      <c r="G241" s="14">
        <f>data!BD67</f>
        <v>439182</v>
      </c>
      <c r="H241" s="14">
        <f>data!BE67</f>
        <v>6682001</v>
      </c>
      <c r="I241" s="14">
        <f>data!BF67</f>
        <v>107575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967.41000000000008</v>
      </c>
      <c r="D242" s="14">
        <f>data!BA68</f>
        <v>0</v>
      </c>
      <c r="E242" s="14">
        <f>data!BB68</f>
        <v>-10.090000000000003</v>
      </c>
      <c r="F242" s="14">
        <f>data!BC68</f>
        <v>0</v>
      </c>
      <c r="G242" s="14">
        <f>data!BD68</f>
        <v>7623.68</v>
      </c>
      <c r="H242" s="14">
        <f>data!BE68</f>
        <v>2742.15</v>
      </c>
      <c r="I242" s="14">
        <f>data!BF68</f>
        <v>0.87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1273.24</v>
      </c>
      <c r="D243" s="14">
        <f>data!BA69</f>
        <v>0</v>
      </c>
      <c r="E243" s="14">
        <f>data!BB69</f>
        <v>46202.28</v>
      </c>
      <c r="F243" s="14">
        <f>data!BC69</f>
        <v>1616.04</v>
      </c>
      <c r="G243" s="14">
        <f>data!BD69</f>
        <v>1471.98</v>
      </c>
      <c r="H243" s="14">
        <f>data!BE69</f>
        <v>30438.99</v>
      </c>
      <c r="I243" s="14">
        <f>data!BF69</f>
        <v>5029.6000000000004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-896316.29999999993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-222685.63999999998</v>
      </c>
      <c r="I244" s="14">
        <f>-data!BF70</f>
        <v>-525632.31000000006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1078898.42</v>
      </c>
      <c r="D245" s="14">
        <f>data!BA71</f>
        <v>-47652.640000000014</v>
      </c>
      <c r="E245" s="14">
        <f>data!BB71</f>
        <v>2244085.71</v>
      </c>
      <c r="F245" s="14">
        <f>data!BC71</f>
        <v>796565.73</v>
      </c>
      <c r="G245" s="14">
        <f>data!BD71</f>
        <v>550750.91</v>
      </c>
      <c r="H245" s="14">
        <f>data!BE71</f>
        <v>12897958.939999999</v>
      </c>
      <c r="I245" s="14">
        <f>data!BF71</f>
        <v>4444303.17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17635.590801999999</v>
      </c>
      <c r="D252" s="85">
        <f>data!BA76</f>
        <v>0</v>
      </c>
      <c r="E252" s="85">
        <f>data!BB76</f>
        <v>291.27141599999999</v>
      </c>
      <c r="F252" s="85">
        <f>data!BC76</f>
        <v>0</v>
      </c>
      <c r="G252" s="85">
        <f>data!BD76</f>
        <v>19449.309701999999</v>
      </c>
      <c r="H252" s="85">
        <f>data!BE76</f>
        <v>295914.75108099979</v>
      </c>
      <c r="I252" s="85">
        <f>data!BF76</f>
        <v>4763.9991060000002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1545.7704351043708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Swedish Health Services DBA Swedish Medical Center Cherry Hill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562.35000000000014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50308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11.129999999999999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573.48000000000013</v>
      </c>
      <c r="G277" s="14">
        <f>data!BK71</f>
        <v>0</v>
      </c>
      <c r="H277" s="14">
        <f>data!BL71</f>
        <v>50308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2227.9141750000003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11823.48721669601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Swedish Health Services DBA Swedish Medical Center Cherry Hill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19.78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0.24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2298270.0599999996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15769.749999999998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292672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2008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964273.18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86361.900000000009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3524.97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30534.440000000006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75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332889.04999999993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397.62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341244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45527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432913.2300000001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36.099999999999994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332896.69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8279.7899999999991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-13970.880000000001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-854.76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5098083.67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74763.47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15112.099647999996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2016.188056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10699.861769392968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Swedish Health Services DBA Swedish Medical Center Cherry Hill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21.639999999999997</v>
      </c>
      <c r="F330" s="26">
        <f>data!BX60</f>
        <v>0</v>
      </c>
      <c r="G330" s="26">
        <f>data!BY60</f>
        <v>4.9399999999999995</v>
      </c>
      <c r="H330" s="26">
        <f>data!BZ60</f>
        <v>0</v>
      </c>
      <c r="I330" s="26">
        <f>data!CA60</f>
        <v>62.99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2093278.3599999999</v>
      </c>
      <c r="F331" s="86">
        <f>data!BX61</f>
        <v>0</v>
      </c>
      <c r="G331" s="86">
        <f>data!BY61</f>
        <v>807197.62000000011</v>
      </c>
      <c r="H331" s="86">
        <f>data!BZ61</f>
        <v>0</v>
      </c>
      <c r="I331" s="86">
        <f>data!CA61</f>
        <v>5233303.41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266568</v>
      </c>
      <c r="F332" s="86">
        <f>data!BX62</f>
        <v>0</v>
      </c>
      <c r="G332" s="86">
        <f>data!BY62</f>
        <v>102792</v>
      </c>
      <c r="H332" s="86">
        <f>data!BZ62</f>
        <v>0</v>
      </c>
      <c r="I332" s="86">
        <f>data!CA62</f>
        <v>666433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68222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1282210.54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103557.57</v>
      </c>
      <c r="F334" s="86">
        <f>data!BX64</f>
        <v>0</v>
      </c>
      <c r="G334" s="86">
        <f>data!BY64</f>
        <v>2258.66</v>
      </c>
      <c r="H334" s="86">
        <f>data!BZ64</f>
        <v>0</v>
      </c>
      <c r="I334" s="86">
        <f>data!CA64</f>
        <v>94947.24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1757.14</v>
      </c>
      <c r="F335" s="86">
        <f>data!BX65</f>
        <v>0</v>
      </c>
      <c r="G335" s="86">
        <f>data!BY65</f>
        <v>420.75</v>
      </c>
      <c r="H335" s="86">
        <f>data!BZ65</f>
        <v>0</v>
      </c>
      <c r="I335" s="86">
        <f>data!CA65</f>
        <v>12700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9568918.6899999976</v>
      </c>
      <c r="F336" s="86">
        <f>data!BX66</f>
        <v>0</v>
      </c>
      <c r="G336" s="86">
        <f>data!BY66</f>
        <v>2354.09</v>
      </c>
      <c r="H336" s="86">
        <f>data!BZ66</f>
        <v>0</v>
      </c>
      <c r="I336" s="86">
        <f>data!CA66</f>
        <v>-1584.4099999999996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157618</v>
      </c>
      <c r="F337" s="86">
        <f>data!BX67</f>
        <v>0</v>
      </c>
      <c r="G337" s="86">
        <f>data!BY67</f>
        <v>3675</v>
      </c>
      <c r="H337" s="86">
        <f>data!BZ67</f>
        <v>0</v>
      </c>
      <c r="I337" s="86">
        <f>data!CA67</f>
        <v>127076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286924.22000000003</v>
      </c>
      <c r="F338" s="86">
        <f>data!BX68</f>
        <v>0</v>
      </c>
      <c r="G338" s="86">
        <f>data!BY68</f>
        <v>-16.939999999999998</v>
      </c>
      <c r="H338" s="86">
        <f>data!BZ68</f>
        <v>0</v>
      </c>
      <c r="I338" s="86">
        <f>data!CA68</f>
        <v>241682.29999999993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17294.64</v>
      </c>
      <c r="F339" s="86">
        <f>data!BX69</f>
        <v>0</v>
      </c>
      <c r="G339" s="86">
        <f>data!BY69</f>
        <v>152</v>
      </c>
      <c r="H339" s="86">
        <f>data!BZ69</f>
        <v>0</v>
      </c>
      <c r="I339" s="86">
        <f>data!CA69</f>
        <v>246242.99000000002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12582.449999999999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-878040.50000000012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12576721.069999998</v>
      </c>
      <c r="F341" s="14">
        <f>data!BX71</f>
        <v>0</v>
      </c>
      <c r="G341" s="14">
        <f>data!BY71</f>
        <v>918833.18000000017</v>
      </c>
      <c r="H341" s="14">
        <f>data!BZ71</f>
        <v>0</v>
      </c>
      <c r="I341" s="14">
        <f>data!CA71</f>
        <v>7024970.5700000003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6980.180617</v>
      </c>
      <c r="F348" s="85">
        <f>data!BX76</f>
        <v>0</v>
      </c>
      <c r="G348" s="85">
        <f>data!BY76</f>
        <v>162.750325</v>
      </c>
      <c r="H348" s="85">
        <f>data!BZ76</f>
        <v>0</v>
      </c>
      <c r="I348" s="85">
        <f>data!CA76</f>
        <v>5627.5876360000002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37043.65151109502</v>
      </c>
      <c r="F350" s="85">
        <f>data!BX78</f>
        <v>0</v>
      </c>
      <c r="G350" s="85">
        <f>data!BY78</f>
        <v>863.7120804487995</v>
      </c>
      <c r="H350" s="85">
        <f>data!BZ78</f>
        <v>0</v>
      </c>
      <c r="I350" s="85">
        <f>data!CA78</f>
        <v>29865.472926075581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Swedish Health Services DBA Swedish Medical Center Cherry Hill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31.73</v>
      </c>
      <c r="E362" s="217"/>
      <c r="F362" s="211"/>
      <c r="G362" s="211"/>
      <c r="H362" s="211"/>
      <c r="I362" s="87">
        <f>data!CE60</f>
        <v>1382.73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2631121.2400000002</v>
      </c>
      <c r="E363" s="218"/>
      <c r="F363" s="219"/>
      <c r="G363" s="219"/>
      <c r="H363" s="219"/>
      <c r="I363" s="86">
        <f>data!CE61</f>
        <v>148026607.34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335059</v>
      </c>
      <c r="E364" s="218"/>
      <c r="F364" s="219"/>
      <c r="G364" s="219"/>
      <c r="H364" s="219"/>
      <c r="I364" s="86">
        <f>data!CE62</f>
        <v>18850387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1035130.8799999999</v>
      </c>
      <c r="E365" s="218"/>
      <c r="F365" s="219"/>
      <c r="G365" s="219"/>
      <c r="H365" s="219"/>
      <c r="I365" s="86">
        <f>data!CE63</f>
        <v>7966784.75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129122.2</v>
      </c>
      <c r="E366" s="218"/>
      <c r="F366" s="219"/>
      <c r="G366" s="219"/>
      <c r="H366" s="219"/>
      <c r="I366" s="86">
        <f>data!CE64</f>
        <v>90088472.669999942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14841.46</v>
      </c>
      <c r="E367" s="218"/>
      <c r="F367" s="219"/>
      <c r="G367" s="219"/>
      <c r="H367" s="219"/>
      <c r="I367" s="86">
        <f>data!CE65</f>
        <v>2381777.98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2569456.1999999993</v>
      </c>
      <c r="E368" s="218"/>
      <c r="F368" s="219"/>
      <c r="G368" s="219"/>
      <c r="H368" s="219"/>
      <c r="I368" s="86">
        <f>data!CE66</f>
        <v>53517664.570000008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1864073</v>
      </c>
      <c r="E369" s="218"/>
      <c r="F369" s="219"/>
      <c r="G369" s="219"/>
      <c r="H369" s="219"/>
      <c r="I369" s="86">
        <f>data!CE67</f>
        <v>16842597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1348981.87</v>
      </c>
      <c r="E370" s="218"/>
      <c r="F370" s="219"/>
      <c r="G370" s="219"/>
      <c r="H370" s="219"/>
      <c r="I370" s="86">
        <f>data!CE68</f>
        <v>6813940.1000000006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149372532.85761419</v>
      </c>
      <c r="E371" s="86">
        <f>data!CD69</f>
        <v>16269326.860000001</v>
      </c>
      <c r="F371" s="219"/>
      <c r="G371" s="219"/>
      <c r="H371" s="219"/>
      <c r="I371" s="86">
        <f>data!CE69</f>
        <v>167468122.17761421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-1532047</v>
      </c>
      <c r="E372" s="229">
        <f>data!CD70</f>
        <v>0</v>
      </c>
      <c r="F372" s="220"/>
      <c r="G372" s="220"/>
      <c r="H372" s="220"/>
      <c r="I372" s="14">
        <f>-data!CE70</f>
        <v>-7281596.1499999985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157768271.70761418</v>
      </c>
      <c r="E373" s="86">
        <f>data!CD71</f>
        <v>16269326.860000001</v>
      </c>
      <c r="F373" s="219"/>
      <c r="G373" s="219"/>
      <c r="H373" s="219"/>
      <c r="I373" s="14">
        <f>data!CE71</f>
        <v>504674757.4376142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1319951451.7899997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476862532.56999999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1796813984.3599997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82551.119836000042</v>
      </c>
      <c r="E380" s="214"/>
      <c r="F380" s="211"/>
      <c r="G380" s="211"/>
      <c r="H380" s="211"/>
      <c r="I380" s="14">
        <f>data!CE76</f>
        <v>745880.32741499983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448441.64305111085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1634868.7311897625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15837.29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397.41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4" transitionEvaluation="1" transitionEntry="1" codeName="Sheet10">
    <pageSetUpPr autoPageBreaks="0" fitToPage="1"/>
  </sheetPr>
  <dimension ref="A1:CF816"/>
  <sheetViews>
    <sheetView showGridLines="0" topLeftCell="A93" zoomScale="75" workbookViewId="0">
      <selection activeCell="C116" sqref="C116:C1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1265</v>
      </c>
      <c r="C16" s="236"/>
    </row>
    <row r="17" spans="1:7" ht="12.75" customHeight="1" x14ac:dyDescent="0.35">
      <c r="A17" s="294" t="s">
        <v>1264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4" ht="12.65" customHeight="1" x14ac:dyDescent="0.35">
      <c r="A33" s="198" t="s">
        <v>1236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1237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299" t="s">
        <v>60</v>
      </c>
      <c r="BB44" s="299" t="s">
        <v>61</v>
      </c>
      <c r="BC44" s="299" t="s">
        <v>62</v>
      </c>
      <c r="BD44" s="299" t="s">
        <v>63</v>
      </c>
      <c r="BE44" s="299" t="s">
        <v>64</v>
      </c>
      <c r="BF44" s="299" t="s">
        <v>65</v>
      </c>
      <c r="BG44" s="299" t="s">
        <v>66</v>
      </c>
      <c r="BH44" s="299" t="s">
        <v>67</v>
      </c>
      <c r="BI44" s="299" t="s">
        <v>68</v>
      </c>
      <c r="BJ44" s="299" t="s">
        <v>69</v>
      </c>
      <c r="BK44" s="299" t="s">
        <v>70</v>
      </c>
      <c r="BL44" s="299" t="s">
        <v>71</v>
      </c>
      <c r="BM44" s="299" t="s">
        <v>72</v>
      </c>
      <c r="BN44" s="299" t="s">
        <v>73</v>
      </c>
      <c r="BO44" s="299" t="s">
        <v>74</v>
      </c>
      <c r="BP44" s="299" t="s">
        <v>75</v>
      </c>
      <c r="BQ44" s="299" t="s">
        <v>76</v>
      </c>
      <c r="BR44" s="299" t="s">
        <v>77</v>
      </c>
      <c r="BS44" s="299" t="s">
        <v>78</v>
      </c>
      <c r="BT44" s="299" t="s">
        <v>79</v>
      </c>
      <c r="BU44" s="299" t="s">
        <v>80</v>
      </c>
      <c r="BV44" s="299" t="s">
        <v>81</v>
      </c>
      <c r="BW44" s="299" t="s">
        <v>82</v>
      </c>
      <c r="BX44" s="299" t="s">
        <v>83</v>
      </c>
      <c r="BY44" s="299" t="s">
        <v>84</v>
      </c>
      <c r="BZ44" s="299" t="s">
        <v>85</v>
      </c>
      <c r="CA44" s="299" t="s">
        <v>86</v>
      </c>
      <c r="CB44" s="299" t="s">
        <v>87</v>
      </c>
      <c r="CC44" s="299" t="s">
        <v>88</v>
      </c>
      <c r="CD44" s="299" t="s">
        <v>89</v>
      </c>
      <c r="CE44" s="299" t="s">
        <v>90</v>
      </c>
      <c r="CF44" s="2"/>
    </row>
    <row r="45" spans="1:84" ht="12" customHeight="1" x14ac:dyDescent="0.35">
      <c r="A45" s="297"/>
      <c r="B45" s="300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1194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299" t="s">
        <v>137</v>
      </c>
      <c r="BB45" s="299" t="s">
        <v>138</v>
      </c>
      <c r="BC45" s="299" t="s">
        <v>108</v>
      </c>
      <c r="BD45" s="299" t="s">
        <v>139</v>
      </c>
      <c r="BE45" s="299" t="s">
        <v>140</v>
      </c>
      <c r="BF45" s="299" t="s">
        <v>141</v>
      </c>
      <c r="BG45" s="299" t="s">
        <v>142</v>
      </c>
      <c r="BH45" s="299" t="s">
        <v>143</v>
      </c>
      <c r="BI45" s="299" t="s">
        <v>144</v>
      </c>
      <c r="BJ45" s="299" t="s">
        <v>145</v>
      </c>
      <c r="BK45" s="299" t="s">
        <v>146</v>
      </c>
      <c r="BL45" s="299" t="s">
        <v>147</v>
      </c>
      <c r="BM45" s="299" t="s">
        <v>132</v>
      </c>
      <c r="BN45" s="299" t="s">
        <v>148</v>
      </c>
      <c r="BO45" s="299" t="s">
        <v>149</v>
      </c>
      <c r="BP45" s="299" t="s">
        <v>150</v>
      </c>
      <c r="BQ45" s="299" t="s">
        <v>151</v>
      </c>
      <c r="BR45" s="299" t="s">
        <v>152</v>
      </c>
      <c r="BS45" s="299" t="s">
        <v>153</v>
      </c>
      <c r="BT45" s="299" t="s">
        <v>154</v>
      </c>
      <c r="BU45" s="299" t="s">
        <v>155</v>
      </c>
      <c r="BV45" s="299" t="s">
        <v>155</v>
      </c>
      <c r="BW45" s="299" t="s">
        <v>155</v>
      </c>
      <c r="BX45" s="299" t="s">
        <v>156</v>
      </c>
      <c r="BY45" s="299" t="s">
        <v>157</v>
      </c>
      <c r="BZ45" s="299" t="s">
        <v>158</v>
      </c>
      <c r="CA45" s="299" t="s">
        <v>159</v>
      </c>
      <c r="CB45" s="299" t="s">
        <v>160</v>
      </c>
      <c r="CC45" s="299" t="s">
        <v>132</v>
      </c>
      <c r="CD45" s="299"/>
      <c r="CE45" s="299" t="s">
        <v>161</v>
      </c>
      <c r="CF45" s="2"/>
    </row>
    <row r="46" spans="1:84" ht="12.65" customHeight="1" x14ac:dyDescent="0.35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299" t="s">
        <v>189</v>
      </c>
      <c r="BB46" s="299" t="s">
        <v>169</v>
      </c>
      <c r="BC46" s="299" t="s">
        <v>183</v>
      </c>
      <c r="BD46" s="299"/>
      <c r="BE46" s="299"/>
      <c r="BF46" s="299"/>
      <c r="BG46" s="299"/>
      <c r="BH46" s="299" t="s">
        <v>190</v>
      </c>
      <c r="BI46" s="299" t="s">
        <v>169</v>
      </c>
      <c r="BJ46" s="299"/>
      <c r="BK46" s="299" t="s">
        <v>191</v>
      </c>
      <c r="BL46" s="299"/>
      <c r="BM46" s="299" t="s">
        <v>192</v>
      </c>
      <c r="BN46" s="299" t="s">
        <v>193</v>
      </c>
      <c r="BO46" s="299" t="s">
        <v>194</v>
      </c>
      <c r="BP46" s="299" t="s">
        <v>195</v>
      </c>
      <c r="BQ46" s="299" t="s">
        <v>196</v>
      </c>
      <c r="BR46" s="299"/>
      <c r="BS46" s="299" t="s">
        <v>197</v>
      </c>
      <c r="BT46" s="299" t="s">
        <v>169</v>
      </c>
      <c r="BU46" s="299" t="s">
        <v>198</v>
      </c>
      <c r="BV46" s="299" t="s">
        <v>199</v>
      </c>
      <c r="BW46" s="299" t="s">
        <v>200</v>
      </c>
      <c r="BX46" s="299" t="s">
        <v>151</v>
      </c>
      <c r="BY46" s="299" t="s">
        <v>193</v>
      </c>
      <c r="BZ46" s="299" t="s">
        <v>152</v>
      </c>
      <c r="CA46" s="299" t="s">
        <v>201</v>
      </c>
      <c r="CB46" s="299" t="s">
        <v>201</v>
      </c>
      <c r="CC46" s="299" t="s">
        <v>202</v>
      </c>
      <c r="CD46" s="299"/>
      <c r="CE46" s="299" t="s">
        <v>203</v>
      </c>
      <c r="CF46" s="2"/>
    </row>
    <row r="47" spans="1:84" ht="12.65" customHeight="1" x14ac:dyDescent="0.35">
      <c r="A47" s="297" t="s">
        <v>204</v>
      </c>
      <c r="B47" s="301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302"/>
      <c r="BU47" s="302"/>
      <c r="BV47" s="302"/>
      <c r="BW47" s="302"/>
      <c r="BX47" s="302"/>
      <c r="BY47" s="302"/>
      <c r="BZ47" s="302"/>
      <c r="CA47" s="302"/>
      <c r="CB47" s="302"/>
      <c r="CC47" s="302"/>
      <c r="CD47" s="297"/>
      <c r="CE47" s="297">
        <f>SUM(C47:CC47)</f>
        <v>0</v>
      </c>
      <c r="CF47" s="2"/>
    </row>
    <row r="48" spans="1:84" ht="12.65" customHeight="1" x14ac:dyDescent="0.35">
      <c r="A48" s="297" t="s">
        <v>205</v>
      </c>
      <c r="B48" s="301">
        <v>18634593.529999997</v>
      </c>
      <c r="C48" s="303">
        <f>ROUND(((B48/CE61)*C61),0)</f>
        <v>2954167</v>
      </c>
      <c r="D48" s="303">
        <f>ROUND(((B48/CE61)*D61),0)</f>
        <v>0</v>
      </c>
      <c r="E48" s="297">
        <f>ROUND(((B48/CE61)*E61),0)</f>
        <v>3101758</v>
      </c>
      <c r="F48" s="297">
        <f>ROUND(((B48/CE61)*F61),0)</f>
        <v>0</v>
      </c>
      <c r="G48" s="297">
        <f>ROUND(((B48/CE61)*G61),0)</f>
        <v>455204</v>
      </c>
      <c r="H48" s="297">
        <f>ROUND(((B48/CE61)*H61),0)</f>
        <v>175</v>
      </c>
      <c r="I48" s="297">
        <f>ROUND(((B48/CE61)*I61),0)</f>
        <v>0</v>
      </c>
      <c r="J48" s="297">
        <f>ROUND(((B48/CE61)*J61),0)</f>
        <v>0</v>
      </c>
      <c r="K48" s="297">
        <f>ROUND(((B48/CE61)*K61),0)</f>
        <v>0</v>
      </c>
      <c r="L48" s="297">
        <f>ROUND(((B48/CE61)*L61),0)</f>
        <v>0</v>
      </c>
      <c r="M48" s="297">
        <f>ROUND(((B48/CE61)*M61),0)</f>
        <v>0</v>
      </c>
      <c r="N48" s="297">
        <f>ROUND(((B48/CE61)*N61),0)</f>
        <v>0</v>
      </c>
      <c r="O48" s="297">
        <f>ROUND(((B48/CE61)*O61),0)</f>
        <v>0</v>
      </c>
      <c r="P48" s="297">
        <f>ROUND(((B48/CE61)*P61),0)</f>
        <v>1499399</v>
      </c>
      <c r="Q48" s="297">
        <f>ROUND(((B48/CE61)*Q61),0)</f>
        <v>602257</v>
      </c>
      <c r="R48" s="297">
        <f>ROUND(((B48/CE61)*R61),0)</f>
        <v>170278</v>
      </c>
      <c r="S48" s="297">
        <f>ROUND(((B48/CE61)*S61),0)</f>
        <v>0</v>
      </c>
      <c r="T48" s="297">
        <f>ROUND(((B48/CE61)*T61),0)</f>
        <v>66199</v>
      </c>
      <c r="U48" s="297">
        <f>ROUND(((B48/CE61)*U61),0)</f>
        <v>36382</v>
      </c>
      <c r="V48" s="297">
        <f>ROUND(((B48/CE61)*V61),0)</f>
        <v>1454144</v>
      </c>
      <c r="W48" s="297">
        <f>ROUND(((B48/CE61)*W61),0)</f>
        <v>303897</v>
      </c>
      <c r="X48" s="297">
        <f>ROUND(((B48/CE61)*X61),0)</f>
        <v>150808</v>
      </c>
      <c r="Y48" s="297">
        <f>ROUND(((B48/CE61)*Y61),0)</f>
        <v>837668</v>
      </c>
      <c r="Z48" s="297">
        <f>ROUND(((B48/CE61)*Z61),0)</f>
        <v>286448</v>
      </c>
      <c r="AA48" s="297">
        <f>ROUND(((B48/CE61)*AA61),0)</f>
        <v>53418</v>
      </c>
      <c r="AB48" s="297">
        <f>ROUND(((B48/CE61)*AB61),0)</f>
        <v>646478</v>
      </c>
      <c r="AC48" s="297">
        <f>ROUND(((B48/CE61)*AC61),0)</f>
        <v>516424</v>
      </c>
      <c r="AD48" s="297">
        <f>ROUND(((B48/CE61)*AD61),0)</f>
        <v>53220</v>
      </c>
      <c r="AE48" s="297">
        <f>ROUND(((B48/CE61)*AE61),0)</f>
        <v>487017</v>
      </c>
      <c r="AF48" s="297">
        <f>ROUND(((B48/CE61)*AF61),0)</f>
        <v>0</v>
      </c>
      <c r="AG48" s="297">
        <f>ROUND(((B48/CE61)*AG61),0)</f>
        <v>620957</v>
      </c>
      <c r="AH48" s="297">
        <f>ROUND(((B48/CE61)*AH61),0)</f>
        <v>0</v>
      </c>
      <c r="AI48" s="297">
        <f>ROUND(((B48/CE61)*AI61),0)</f>
        <v>0</v>
      </c>
      <c r="AJ48" s="297">
        <f>ROUND(((B48/CE61)*AJ61),0)</f>
        <v>82020</v>
      </c>
      <c r="AK48" s="297">
        <f>ROUND(((B48/CE61)*AK61),0)</f>
        <v>180738</v>
      </c>
      <c r="AL48" s="297">
        <f>ROUND(((B48/CE61)*AL61),0)</f>
        <v>68819</v>
      </c>
      <c r="AM48" s="297">
        <f>ROUND(((B48/CE61)*AM61),0)</f>
        <v>0</v>
      </c>
      <c r="AN48" s="297">
        <f>ROUND(((B48/CE61)*AN61),0)</f>
        <v>0</v>
      </c>
      <c r="AO48" s="297">
        <f>ROUND(((B48/CE61)*AO61),0)</f>
        <v>0</v>
      </c>
      <c r="AP48" s="297">
        <f>ROUND(((B48/CE61)*AP61),0)</f>
        <v>0</v>
      </c>
      <c r="AQ48" s="297">
        <f>ROUND(((B48/CE61)*AQ61),0)</f>
        <v>0</v>
      </c>
      <c r="AR48" s="297">
        <f>ROUND(((B48/CE61)*AR61),0)</f>
        <v>0</v>
      </c>
      <c r="AS48" s="297">
        <f>ROUND(((B48/CE61)*AS61),0)</f>
        <v>52</v>
      </c>
      <c r="AT48" s="297">
        <f>ROUND(((B48/CE61)*AT61),0)</f>
        <v>0</v>
      </c>
      <c r="AU48" s="297">
        <f>ROUND(((B48/CE61)*AU61),0)</f>
        <v>0</v>
      </c>
      <c r="AV48" s="297">
        <f>ROUND(((B48/CE61)*AV61),0)</f>
        <v>17464</v>
      </c>
      <c r="AW48" s="297">
        <f>ROUND(((B48/CE61)*AW61),0)</f>
        <v>0</v>
      </c>
      <c r="AX48" s="297">
        <f>ROUND(((B48/CE61)*AX61),0)</f>
        <v>0</v>
      </c>
      <c r="AY48" s="297">
        <f>ROUND(((B48/CE61)*AY61),0)</f>
        <v>353964</v>
      </c>
      <c r="AZ48" s="297">
        <f>ROUND(((B48/CE61)*AZ61),0)</f>
        <v>98252</v>
      </c>
      <c r="BA48" s="297">
        <f>ROUND(((B48/CE61)*BA61),0)</f>
        <v>21422</v>
      </c>
      <c r="BB48" s="297">
        <f>ROUND(((B48/CE61)*BB61),0)</f>
        <v>408286</v>
      </c>
      <c r="BC48" s="297">
        <f>ROUND(((B48/CE61)*BC61),0)</f>
        <v>88923</v>
      </c>
      <c r="BD48" s="297">
        <f>ROUND(((B48/CE61)*BD61),0)</f>
        <v>19165</v>
      </c>
      <c r="BE48" s="297">
        <f>ROUND(((B48/CE61)*BE61),0)</f>
        <v>278400</v>
      </c>
      <c r="BF48" s="297">
        <f>ROUND(((B48/CE61)*BF61),0)</f>
        <v>365677</v>
      </c>
      <c r="BG48" s="297">
        <f>ROUND(((B48/CE61)*BG61),0)</f>
        <v>0</v>
      </c>
      <c r="BH48" s="297">
        <f>ROUND(((B48/CE61)*BH61),0)</f>
        <v>37586</v>
      </c>
      <c r="BI48" s="297">
        <f>ROUND(((B48/CE61)*BI61),0)</f>
        <v>0</v>
      </c>
      <c r="BJ48" s="297">
        <f>ROUND(((B48/CE61)*BJ61),0)</f>
        <v>0</v>
      </c>
      <c r="BK48" s="297">
        <f>ROUND(((B48/CE61)*BK61),0)</f>
        <v>0</v>
      </c>
      <c r="BL48" s="297">
        <f>ROUND(((B48/CE61)*BL61),0)</f>
        <v>0</v>
      </c>
      <c r="BM48" s="297">
        <f>ROUND(((B48/CE61)*BM61),0)</f>
        <v>0</v>
      </c>
      <c r="BN48" s="297">
        <f>ROUND(((B48/CE61)*BN61),0)</f>
        <v>635909</v>
      </c>
      <c r="BO48" s="297">
        <f>ROUND(((B48/CE61)*BO61),0)</f>
        <v>0</v>
      </c>
      <c r="BP48" s="297">
        <f>ROUND(((B48/CE61)*BP61),0)</f>
        <v>0</v>
      </c>
      <c r="BQ48" s="297">
        <f>ROUND(((B48/CE61)*BQ61),0)</f>
        <v>0</v>
      </c>
      <c r="BR48" s="297">
        <f>ROUND(((B48/CE61)*BR61),0)</f>
        <v>0</v>
      </c>
      <c r="BS48" s="297">
        <f>ROUND(((B48/CE61)*BS61),0)</f>
        <v>8736</v>
      </c>
      <c r="BT48" s="297">
        <f>ROUND(((B48/CE61)*BT61),0)</f>
        <v>0</v>
      </c>
      <c r="BU48" s="297">
        <f>ROUND(((B48/CE61)*BU61),0)</f>
        <v>0</v>
      </c>
      <c r="BV48" s="297">
        <f>ROUND(((B48/CE61)*BV61),0)</f>
        <v>0</v>
      </c>
      <c r="BW48" s="297">
        <f>ROUND(((B48/CE61)*BW61),0)</f>
        <v>232277</v>
      </c>
      <c r="BX48" s="297">
        <f>ROUND(((B48/CE61)*BX61),0)</f>
        <v>0</v>
      </c>
      <c r="BY48" s="297">
        <f>ROUND(((B48/CE61)*BY61),0)</f>
        <v>99970</v>
      </c>
      <c r="BZ48" s="297">
        <f>ROUND(((B48/CE61)*BZ61),0)</f>
        <v>0</v>
      </c>
      <c r="CA48" s="297">
        <f>ROUND(((B48/CE61)*CA61),0)</f>
        <v>734299</v>
      </c>
      <c r="CB48" s="297">
        <f>ROUND(((B48/CE61)*CB61),0)</f>
        <v>0</v>
      </c>
      <c r="CC48" s="297">
        <f>ROUND(((B48/CE61)*CC61),0)</f>
        <v>606339</v>
      </c>
      <c r="CD48" s="297"/>
      <c r="CE48" s="297">
        <f>SUM(C48:CD48)</f>
        <v>18634596</v>
      </c>
      <c r="CF48" s="2"/>
    </row>
    <row r="49" spans="1:84" ht="12.65" customHeight="1" x14ac:dyDescent="0.35">
      <c r="A49" s="297" t="s">
        <v>206</v>
      </c>
      <c r="B49" s="297">
        <f>B47+B48</f>
        <v>18634593.529999997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"/>
    </row>
    <row r="50" spans="1:84" ht="12.65" customHeight="1" x14ac:dyDescent="0.35">
      <c r="A50" s="297" t="s">
        <v>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"/>
    </row>
    <row r="51" spans="1:84" ht="12.65" customHeight="1" x14ac:dyDescent="0.35">
      <c r="A51" s="304" t="s">
        <v>207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297"/>
      <c r="CE51" s="297">
        <f>SUM(C51:CD51)</f>
        <v>0</v>
      </c>
      <c r="CF51" s="2"/>
    </row>
    <row r="52" spans="1:84" ht="12.65" customHeight="1" x14ac:dyDescent="0.35">
      <c r="A52" s="304" t="s">
        <v>208</v>
      </c>
      <c r="B52" s="302">
        <v>19850492.689999994</v>
      </c>
      <c r="C52" s="297">
        <f>ROUND((B52/(CE76+CF76)*C76),0)</f>
        <v>1106166</v>
      </c>
      <c r="D52" s="297">
        <f>ROUND((B52/(CE76+CF76)*D76),0)</f>
        <v>0</v>
      </c>
      <c r="E52" s="297">
        <f>ROUND((B52/(CE76+CF76)*E76),0)</f>
        <v>1615032</v>
      </c>
      <c r="F52" s="297">
        <f>ROUND((B52/(CE76+CF76)*F76),0)</f>
        <v>0</v>
      </c>
      <c r="G52" s="297">
        <f>ROUND((B52/(CE76+CF76)*G76),0)</f>
        <v>387986</v>
      </c>
      <c r="H52" s="297">
        <f>ROUND((B52/(CE76+CF76)*H76),0)</f>
        <v>1157</v>
      </c>
      <c r="I52" s="297">
        <f>ROUND((B52/(CE76+CF76)*I76),0)</f>
        <v>0</v>
      </c>
      <c r="J52" s="297">
        <f>ROUND((B52/(CE76+CF76)*J76),0)</f>
        <v>0</v>
      </c>
      <c r="K52" s="297">
        <f>ROUND((B52/(CE76+CF76)*K76),0)</f>
        <v>0</v>
      </c>
      <c r="L52" s="297">
        <f>ROUND((B52/(CE76+CF76)*L76),0)</f>
        <v>0</v>
      </c>
      <c r="M52" s="297">
        <f>ROUND((B52/(CE76+CF76)*M76),0)</f>
        <v>0</v>
      </c>
      <c r="N52" s="297">
        <f>ROUND((B52/(CE76+CF76)*N76),0)</f>
        <v>0</v>
      </c>
      <c r="O52" s="297">
        <f>ROUND((B52/(CE76+CF76)*O76),0)</f>
        <v>0</v>
      </c>
      <c r="P52" s="297">
        <f>ROUND((B52/(CE76+CF76)*P76),0)</f>
        <v>1136033</v>
      </c>
      <c r="Q52" s="297">
        <f>ROUND((B52/(CE76+CF76)*Q76),0)</f>
        <v>338301</v>
      </c>
      <c r="R52" s="297">
        <f>ROUND((B52/(CE76+CF76)*R76),0)</f>
        <v>17701</v>
      </c>
      <c r="S52" s="297">
        <f>ROUND((B52/(CE76+CF76)*S76),0)</f>
        <v>0</v>
      </c>
      <c r="T52" s="297">
        <f>ROUND((B52/(CE76+CF76)*T76),0)</f>
        <v>96327</v>
      </c>
      <c r="U52" s="297">
        <f>ROUND((B52/(CE76+CF76)*U76),0)</f>
        <v>52108</v>
      </c>
      <c r="V52" s="297">
        <f>ROUND((B52/(CE76+CF76)*V76),0)</f>
        <v>829819</v>
      </c>
      <c r="W52" s="297">
        <f>ROUND((B52/(CE76+CF76)*W76),0)</f>
        <v>149612</v>
      </c>
      <c r="X52" s="297">
        <f>ROUND((B52/(CE76+CF76)*X76),0)</f>
        <v>44995</v>
      </c>
      <c r="Y52" s="297">
        <f>ROUND((B52/(CE76+CF76)*Y76),0)</f>
        <v>833231</v>
      </c>
      <c r="Z52" s="297">
        <f>ROUND((B52/(CE76+CF76)*Z76),0)</f>
        <v>0</v>
      </c>
      <c r="AA52" s="297">
        <f>ROUND((B52/(CE76+CF76)*AA76),0)</f>
        <v>50123</v>
      </c>
      <c r="AB52" s="297">
        <f>ROUND((B52/(CE76+CF76)*AB76),0)</f>
        <v>174838</v>
      </c>
      <c r="AC52" s="297">
        <f>ROUND((B52/(CE76+CF76)*AC76),0)</f>
        <v>336245</v>
      </c>
      <c r="AD52" s="297">
        <f>ROUND((B52/(CE76+CF76)*AD76),0)</f>
        <v>23287</v>
      </c>
      <c r="AE52" s="297">
        <f>ROUND((B52/(CE76+CF76)*AE76),0)</f>
        <v>179920</v>
      </c>
      <c r="AF52" s="297">
        <f>ROUND((B52/(CE76+CF76)*AF76),0)</f>
        <v>0</v>
      </c>
      <c r="AG52" s="297">
        <f>ROUND((B52/(CE76+CF76)*AG76),0)</f>
        <v>293043</v>
      </c>
      <c r="AH52" s="297">
        <f>ROUND((B52/(CE76+CF76)*AH76),0)</f>
        <v>0</v>
      </c>
      <c r="AI52" s="297">
        <f>ROUND((B52/(CE76+CF76)*AI76),0)</f>
        <v>0</v>
      </c>
      <c r="AJ52" s="297">
        <f>ROUND((B52/(CE76+CF76)*AJ76),0)</f>
        <v>72072</v>
      </c>
      <c r="AK52" s="297">
        <f>ROUND((B52/(CE76+CF76)*AK76),0)</f>
        <v>0</v>
      </c>
      <c r="AL52" s="297">
        <f>ROUND((B52/(CE76+CF76)*AL76),0)</f>
        <v>0</v>
      </c>
      <c r="AM52" s="297">
        <f>ROUND((B52/(CE76+CF76)*AM76),0)</f>
        <v>0</v>
      </c>
      <c r="AN52" s="297">
        <f>ROUND((B52/(CE76+CF76)*AN76),0)</f>
        <v>0</v>
      </c>
      <c r="AO52" s="297">
        <f>ROUND((B52/(CE76+CF76)*AO76),0)</f>
        <v>0</v>
      </c>
      <c r="AP52" s="297">
        <f>ROUND((B52/(CE76+CF76)*AP76),0)</f>
        <v>0</v>
      </c>
      <c r="AQ52" s="297">
        <f>ROUND((B52/(CE76+CF76)*AQ76),0)</f>
        <v>0</v>
      </c>
      <c r="AR52" s="297">
        <f>ROUND((B52/(CE76+CF76)*AR76),0)</f>
        <v>0</v>
      </c>
      <c r="AS52" s="297">
        <f>ROUND((B52/(CE76+CF76)*AS76),0)</f>
        <v>0</v>
      </c>
      <c r="AT52" s="297">
        <f>ROUND((B52/(CE76+CF76)*AT76),0)</f>
        <v>0</v>
      </c>
      <c r="AU52" s="297">
        <f>ROUND((B52/(CE76+CF76)*AU76),0)</f>
        <v>0</v>
      </c>
      <c r="AV52" s="297">
        <f>ROUND((B52/(CE76+CF76)*AV76),0)</f>
        <v>0</v>
      </c>
      <c r="AW52" s="297">
        <f>ROUND((B52/(CE76+CF76)*AW76),0)</f>
        <v>0</v>
      </c>
      <c r="AX52" s="297">
        <f>ROUND((B52/(CE76+CF76)*AX76),0)</f>
        <v>0</v>
      </c>
      <c r="AY52" s="297">
        <f>ROUND((B52/(CE76+CF76)*AY76),0)</f>
        <v>63690</v>
      </c>
      <c r="AZ52" s="297">
        <f>ROUND((B52/(CE76+CF76)*AZ76),0)</f>
        <v>469345</v>
      </c>
      <c r="BA52" s="297">
        <f>ROUND((B52/(CE76+CF76)*BA76),0)</f>
        <v>0</v>
      </c>
      <c r="BB52" s="297">
        <f>ROUND((B52/(CE76+CF76)*BB76),0)</f>
        <v>7752</v>
      </c>
      <c r="BC52" s="297">
        <f>ROUND((B52/(CE76+CF76)*BC76),0)</f>
        <v>0</v>
      </c>
      <c r="BD52" s="297">
        <f>ROUND((B52/(CE76+CF76)*BD76),0)</f>
        <v>517614</v>
      </c>
      <c r="BE52" s="297">
        <f>ROUND((B52/(CE76+CF76)*BE76),0)</f>
        <v>7875330</v>
      </c>
      <c r="BF52" s="297">
        <f>ROUND((B52/(CE76+CF76)*BF76),0)</f>
        <v>126787</v>
      </c>
      <c r="BG52" s="297">
        <f>ROUND((B52/(CE76+CF76)*BG76),0)</f>
        <v>0</v>
      </c>
      <c r="BH52" s="297">
        <f>ROUND((B52/(CE76+CF76)*BH76),0)</f>
        <v>0</v>
      </c>
      <c r="BI52" s="297">
        <f>ROUND((B52/(CE76+CF76)*BI76),0)</f>
        <v>0</v>
      </c>
      <c r="BJ52" s="297">
        <f>ROUND((B52/(CE76+CF76)*BJ76),0)</f>
        <v>0</v>
      </c>
      <c r="BK52" s="297">
        <f>ROUND((B52/(CE76+CF76)*BK76),0)</f>
        <v>0</v>
      </c>
      <c r="BL52" s="297">
        <f>ROUND((B52/(CE76+CF76)*BL76),0)</f>
        <v>59293</v>
      </c>
      <c r="BM52" s="297">
        <f>ROUND((B52/(CE76+CF76)*BM76),0)</f>
        <v>0</v>
      </c>
      <c r="BN52" s="297">
        <f>ROUND((B52/(CE76+CF76)*BN76),0)</f>
        <v>402186</v>
      </c>
      <c r="BO52" s="297">
        <f>ROUND((B52/(CE76+CF76)*BO76),0)</f>
        <v>0</v>
      </c>
      <c r="BP52" s="297">
        <f>ROUND((B52/(CE76+CF76)*BP76),0)</f>
        <v>0</v>
      </c>
      <c r="BQ52" s="297">
        <f>ROUND((B52/(CE76+CF76)*BQ76),0)</f>
        <v>0</v>
      </c>
      <c r="BR52" s="297">
        <f>ROUND((B52/(CE76+CF76)*BR76),0)</f>
        <v>0</v>
      </c>
      <c r="BS52" s="297">
        <f>ROUND((B52/(CE76+CF76)*BS76),0)</f>
        <v>53658</v>
      </c>
      <c r="BT52" s="297">
        <f>ROUND((B52/(CE76+CF76)*BT76),0)</f>
        <v>0</v>
      </c>
      <c r="BU52" s="297">
        <f>ROUND((B52/(CE76+CF76)*BU76),0)</f>
        <v>0</v>
      </c>
      <c r="BV52" s="297">
        <f>ROUND((B52/(CE76+CF76)*BV76),0)</f>
        <v>0</v>
      </c>
      <c r="BW52" s="297">
        <f>ROUND((B52/(CE76+CF76)*BW76),0)</f>
        <v>185767</v>
      </c>
      <c r="BX52" s="297">
        <f>ROUND((B52/(CE76+CF76)*BX76),0)</f>
        <v>0</v>
      </c>
      <c r="BY52" s="297">
        <f>ROUND((B52/(CE76+CF76)*BY76),0)</f>
        <v>4331</v>
      </c>
      <c r="BZ52" s="297">
        <f>ROUND((B52/(CE76+CF76)*BZ76),0)</f>
        <v>0</v>
      </c>
      <c r="CA52" s="297">
        <f>ROUND((B52/(CE76+CF76)*CA76),0)</f>
        <v>149770</v>
      </c>
      <c r="CB52" s="297">
        <f>ROUND((B52/(CE76+CF76)*CB76),0)</f>
        <v>0</v>
      </c>
      <c r="CC52" s="297">
        <f>ROUND((B52/(CE76+CF76)*CC76),0)</f>
        <v>2196975</v>
      </c>
      <c r="CD52" s="297"/>
      <c r="CE52" s="297">
        <f>SUM(C52:CD52)</f>
        <v>19850494</v>
      </c>
      <c r="CF52" s="2"/>
    </row>
    <row r="53" spans="1:84" ht="12.65" customHeight="1" x14ac:dyDescent="0.35">
      <c r="A53" s="297" t="s">
        <v>206</v>
      </c>
      <c r="B53" s="297">
        <f>B51+B52</f>
        <v>19850492.689999994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"/>
    </row>
    <row r="54" spans="1:84" ht="15.75" customHeight="1" x14ac:dyDescent="0.35">
      <c r="A54" s="297"/>
      <c r="B54" s="297"/>
      <c r="C54" s="30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"/>
    </row>
    <row r="55" spans="1:84" ht="12.65" customHeight="1" x14ac:dyDescent="0.35">
      <c r="A55" s="304" t="s">
        <v>209</v>
      </c>
      <c r="B55" s="297"/>
      <c r="C55" s="298" t="s">
        <v>10</v>
      </c>
      <c r="D55" s="299" t="s">
        <v>11</v>
      </c>
      <c r="E55" s="299" t="s">
        <v>12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06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299" t="s">
        <v>60</v>
      </c>
      <c r="BB55" s="299" t="s">
        <v>61</v>
      </c>
      <c r="BC55" s="299" t="s">
        <v>62</v>
      </c>
      <c r="BD55" s="299" t="s">
        <v>63</v>
      </c>
      <c r="BE55" s="299" t="s">
        <v>64</v>
      </c>
      <c r="BF55" s="299" t="s">
        <v>65</v>
      </c>
      <c r="BG55" s="299" t="s">
        <v>66</v>
      </c>
      <c r="BH55" s="299" t="s">
        <v>67</v>
      </c>
      <c r="BI55" s="299" t="s">
        <v>68</v>
      </c>
      <c r="BJ55" s="299" t="s">
        <v>69</v>
      </c>
      <c r="BK55" s="299" t="s">
        <v>70</v>
      </c>
      <c r="BL55" s="299" t="s">
        <v>71</v>
      </c>
      <c r="BM55" s="299" t="s">
        <v>72</v>
      </c>
      <c r="BN55" s="299" t="s">
        <v>73</v>
      </c>
      <c r="BO55" s="299" t="s">
        <v>74</v>
      </c>
      <c r="BP55" s="299" t="s">
        <v>75</v>
      </c>
      <c r="BQ55" s="299" t="s">
        <v>76</v>
      </c>
      <c r="BR55" s="299" t="s">
        <v>77</v>
      </c>
      <c r="BS55" s="299" t="s">
        <v>78</v>
      </c>
      <c r="BT55" s="299" t="s">
        <v>79</v>
      </c>
      <c r="BU55" s="299" t="s">
        <v>80</v>
      </c>
      <c r="BV55" s="299" t="s">
        <v>81</v>
      </c>
      <c r="BW55" s="299" t="s">
        <v>82</v>
      </c>
      <c r="BX55" s="299" t="s">
        <v>83</v>
      </c>
      <c r="BY55" s="299" t="s">
        <v>84</v>
      </c>
      <c r="BZ55" s="299" t="s">
        <v>85</v>
      </c>
      <c r="CA55" s="299" t="s">
        <v>86</v>
      </c>
      <c r="CB55" s="299" t="s">
        <v>87</v>
      </c>
      <c r="CC55" s="299" t="s">
        <v>88</v>
      </c>
      <c r="CD55" s="299" t="s">
        <v>89</v>
      </c>
      <c r="CE55" s="299" t="s">
        <v>90</v>
      </c>
      <c r="CF55" s="2"/>
    </row>
    <row r="56" spans="1:84" ht="12.65" customHeight="1" x14ac:dyDescent="0.35">
      <c r="A56" s="304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1194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299" t="s">
        <v>137</v>
      </c>
      <c r="BB56" s="299" t="s">
        <v>138</v>
      </c>
      <c r="BC56" s="299" t="s">
        <v>108</v>
      </c>
      <c r="BD56" s="299" t="s">
        <v>139</v>
      </c>
      <c r="BE56" s="299" t="s">
        <v>140</v>
      </c>
      <c r="BF56" s="299" t="s">
        <v>141</v>
      </c>
      <c r="BG56" s="299" t="s">
        <v>142</v>
      </c>
      <c r="BH56" s="299" t="s">
        <v>143</v>
      </c>
      <c r="BI56" s="299" t="s">
        <v>144</v>
      </c>
      <c r="BJ56" s="299" t="s">
        <v>145</v>
      </c>
      <c r="BK56" s="299" t="s">
        <v>146</v>
      </c>
      <c r="BL56" s="299" t="s">
        <v>147</v>
      </c>
      <c r="BM56" s="299" t="s">
        <v>132</v>
      </c>
      <c r="BN56" s="299" t="s">
        <v>148</v>
      </c>
      <c r="BO56" s="299" t="s">
        <v>149</v>
      </c>
      <c r="BP56" s="299" t="s">
        <v>150</v>
      </c>
      <c r="BQ56" s="299" t="s">
        <v>151</v>
      </c>
      <c r="BR56" s="299" t="s">
        <v>152</v>
      </c>
      <c r="BS56" s="299" t="s">
        <v>153</v>
      </c>
      <c r="BT56" s="299" t="s">
        <v>154</v>
      </c>
      <c r="BU56" s="299" t="s">
        <v>155</v>
      </c>
      <c r="BV56" s="299" t="s">
        <v>155</v>
      </c>
      <c r="BW56" s="299" t="s">
        <v>155</v>
      </c>
      <c r="BX56" s="299" t="s">
        <v>156</v>
      </c>
      <c r="BY56" s="299" t="s">
        <v>157</v>
      </c>
      <c r="BZ56" s="299" t="s">
        <v>158</v>
      </c>
      <c r="CA56" s="299" t="s">
        <v>159</v>
      </c>
      <c r="CB56" s="299" t="s">
        <v>160</v>
      </c>
      <c r="CC56" s="299" t="s">
        <v>132</v>
      </c>
      <c r="CD56" s="299" t="s">
        <v>211</v>
      </c>
      <c r="CE56" s="299" t="s">
        <v>161</v>
      </c>
      <c r="CF56" s="2"/>
    </row>
    <row r="57" spans="1:84" ht="12.65" customHeight="1" x14ac:dyDescent="0.35">
      <c r="A57" s="304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299" t="s">
        <v>189</v>
      </c>
      <c r="BB57" s="299" t="s">
        <v>169</v>
      </c>
      <c r="BC57" s="299" t="s">
        <v>183</v>
      </c>
      <c r="BD57" s="299"/>
      <c r="BE57" s="299"/>
      <c r="BF57" s="299"/>
      <c r="BG57" s="299"/>
      <c r="BH57" s="299" t="s">
        <v>190</v>
      </c>
      <c r="BI57" s="299" t="s">
        <v>169</v>
      </c>
      <c r="BJ57" s="299"/>
      <c r="BK57" s="299" t="s">
        <v>191</v>
      </c>
      <c r="BL57" s="299"/>
      <c r="BM57" s="299" t="s">
        <v>192</v>
      </c>
      <c r="BN57" s="299" t="s">
        <v>193</v>
      </c>
      <c r="BO57" s="299" t="s">
        <v>194</v>
      </c>
      <c r="BP57" s="299" t="s">
        <v>195</v>
      </c>
      <c r="BQ57" s="299" t="s">
        <v>196</v>
      </c>
      <c r="BR57" s="299"/>
      <c r="BS57" s="299" t="s">
        <v>197</v>
      </c>
      <c r="BT57" s="299" t="s">
        <v>169</v>
      </c>
      <c r="BU57" s="299" t="s">
        <v>198</v>
      </c>
      <c r="BV57" s="299" t="s">
        <v>199</v>
      </c>
      <c r="BW57" s="299" t="s">
        <v>200</v>
      </c>
      <c r="BX57" s="299" t="s">
        <v>151</v>
      </c>
      <c r="BY57" s="299" t="s">
        <v>193</v>
      </c>
      <c r="BZ57" s="299" t="s">
        <v>152</v>
      </c>
      <c r="CA57" s="299" t="s">
        <v>201</v>
      </c>
      <c r="CB57" s="299" t="s">
        <v>201</v>
      </c>
      <c r="CC57" s="299" t="s">
        <v>202</v>
      </c>
      <c r="CD57" s="299" t="s">
        <v>213</v>
      </c>
      <c r="CE57" s="299" t="s">
        <v>203</v>
      </c>
      <c r="CF57" s="2"/>
    </row>
    <row r="58" spans="1:84" ht="12.65" customHeight="1" x14ac:dyDescent="0.35">
      <c r="A58" s="304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0" t="s">
        <v>220</v>
      </c>
      <c r="S58" s="307" t="s">
        <v>221</v>
      </c>
      <c r="T58" s="307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07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1212</v>
      </c>
      <c r="AU58" s="299" t="s">
        <v>228</v>
      </c>
      <c r="AV58" s="307" t="s">
        <v>221</v>
      </c>
      <c r="AW58" s="307" t="s">
        <v>221</v>
      </c>
      <c r="AX58" s="307" t="s">
        <v>221</v>
      </c>
      <c r="AY58" s="299" t="s">
        <v>231</v>
      </c>
      <c r="AZ58" s="299" t="s">
        <v>231</v>
      </c>
      <c r="BA58" s="307" t="s">
        <v>221</v>
      </c>
      <c r="BB58" s="307" t="s">
        <v>221</v>
      </c>
      <c r="BC58" s="307" t="s">
        <v>221</v>
      </c>
      <c r="BD58" s="307" t="s">
        <v>221</v>
      </c>
      <c r="BE58" s="299" t="s">
        <v>232</v>
      </c>
      <c r="BF58" s="307" t="s">
        <v>221</v>
      </c>
      <c r="BG58" s="307" t="s">
        <v>221</v>
      </c>
      <c r="BH58" s="307" t="s">
        <v>221</v>
      </c>
      <c r="BI58" s="307" t="s">
        <v>221</v>
      </c>
      <c r="BJ58" s="307" t="s">
        <v>221</v>
      </c>
      <c r="BK58" s="307" t="s">
        <v>221</v>
      </c>
      <c r="BL58" s="307" t="s">
        <v>221</v>
      </c>
      <c r="BM58" s="307" t="s">
        <v>221</v>
      </c>
      <c r="BN58" s="307" t="s">
        <v>221</v>
      </c>
      <c r="BO58" s="307" t="s">
        <v>221</v>
      </c>
      <c r="BP58" s="307" t="s">
        <v>221</v>
      </c>
      <c r="BQ58" s="307" t="s">
        <v>221</v>
      </c>
      <c r="BR58" s="307" t="s">
        <v>221</v>
      </c>
      <c r="BS58" s="307" t="s">
        <v>221</v>
      </c>
      <c r="BT58" s="307" t="s">
        <v>221</v>
      </c>
      <c r="BU58" s="307" t="s">
        <v>221</v>
      </c>
      <c r="BV58" s="307" t="s">
        <v>221</v>
      </c>
      <c r="BW58" s="307" t="s">
        <v>221</v>
      </c>
      <c r="BX58" s="307" t="s">
        <v>221</v>
      </c>
      <c r="BY58" s="307" t="s">
        <v>221</v>
      </c>
      <c r="BZ58" s="307" t="s">
        <v>221</v>
      </c>
      <c r="CA58" s="307" t="s">
        <v>221</v>
      </c>
      <c r="CB58" s="307" t="s">
        <v>221</v>
      </c>
      <c r="CC58" s="307" t="s">
        <v>221</v>
      </c>
      <c r="CD58" s="307" t="s">
        <v>221</v>
      </c>
      <c r="CE58" s="307" t="s">
        <v>221</v>
      </c>
      <c r="CF58" s="2"/>
    </row>
    <row r="59" spans="1:84" ht="12.65" customHeight="1" x14ac:dyDescent="0.35">
      <c r="A59" s="304" t="s">
        <v>233</v>
      </c>
      <c r="B59" s="297"/>
      <c r="C59" s="302">
        <v>19030.845431484024</v>
      </c>
      <c r="D59" s="302">
        <v>0</v>
      </c>
      <c r="E59" s="302">
        <v>27520.628211450952</v>
      </c>
      <c r="F59" s="302">
        <v>0</v>
      </c>
      <c r="G59" s="302">
        <v>3651.5263570650241</v>
      </c>
      <c r="H59" s="302">
        <v>0</v>
      </c>
      <c r="I59" s="302">
        <v>0</v>
      </c>
      <c r="J59" s="302">
        <v>0</v>
      </c>
      <c r="K59" s="302">
        <v>0</v>
      </c>
      <c r="L59" s="302">
        <v>0</v>
      </c>
      <c r="M59" s="302">
        <v>0</v>
      </c>
      <c r="N59" s="302">
        <v>0</v>
      </c>
      <c r="O59" s="302">
        <v>0</v>
      </c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304302.15999999997</v>
      </c>
      <c r="AZ59" s="185">
        <v>0</v>
      </c>
      <c r="BA59" s="249"/>
      <c r="BB59" s="249"/>
      <c r="BC59" s="249"/>
      <c r="BD59" s="249"/>
      <c r="BE59" s="185">
        <v>745880.32741499983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7"/>
      <c r="CE59" s="297"/>
      <c r="CF59" s="2"/>
    </row>
    <row r="60" spans="1:84" ht="12.65" customHeight="1" x14ac:dyDescent="0.35">
      <c r="A60" s="308" t="s">
        <v>234</v>
      </c>
      <c r="B60" s="297"/>
      <c r="C60" s="186">
        <v>197.70999999999998</v>
      </c>
      <c r="D60" s="187">
        <v>0</v>
      </c>
      <c r="E60" s="187">
        <v>250.82000000000005</v>
      </c>
      <c r="F60" s="223">
        <v>0</v>
      </c>
      <c r="G60" s="187">
        <v>31.780000000000005</v>
      </c>
      <c r="H60" s="187">
        <v>0.03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102.06</v>
      </c>
      <c r="Q60" s="221">
        <v>38.06</v>
      </c>
      <c r="R60" s="221">
        <v>13.8</v>
      </c>
      <c r="S60" s="221">
        <v>0</v>
      </c>
      <c r="T60" s="221">
        <v>3.35</v>
      </c>
      <c r="U60" s="221">
        <v>2.6799999999999997</v>
      </c>
      <c r="V60" s="221">
        <v>89.989999999999981</v>
      </c>
      <c r="W60" s="221">
        <v>18.559999999999995</v>
      </c>
      <c r="X60" s="221">
        <v>9.6600000000000019</v>
      </c>
      <c r="Y60" s="221">
        <v>46.760000000000005</v>
      </c>
      <c r="Z60" s="221">
        <v>17.68</v>
      </c>
      <c r="AA60" s="221">
        <v>2.76</v>
      </c>
      <c r="AB60" s="221">
        <v>40.099999999999987</v>
      </c>
      <c r="AC60" s="221">
        <v>38.980000000000004</v>
      </c>
      <c r="AD60" s="221">
        <v>3.08</v>
      </c>
      <c r="AE60" s="221">
        <v>37.119999999999997</v>
      </c>
      <c r="AF60" s="221">
        <v>0</v>
      </c>
      <c r="AG60" s="221">
        <v>50.82</v>
      </c>
      <c r="AH60" s="221">
        <v>0</v>
      </c>
      <c r="AI60" s="221">
        <v>0</v>
      </c>
      <c r="AJ60" s="221">
        <v>5.3999999999999995</v>
      </c>
      <c r="AK60" s="221">
        <v>14.33</v>
      </c>
      <c r="AL60" s="221">
        <v>5.01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1.08</v>
      </c>
      <c r="AW60" s="221">
        <v>0</v>
      </c>
      <c r="AX60" s="221">
        <v>0</v>
      </c>
      <c r="AY60" s="221">
        <v>47.319999999999993</v>
      </c>
      <c r="AZ60" s="221">
        <v>13.790000000000001</v>
      </c>
      <c r="BA60" s="221">
        <v>3.77</v>
      </c>
      <c r="BB60" s="221">
        <v>27.990000000000006</v>
      </c>
      <c r="BC60" s="221">
        <v>12.610000000000001</v>
      </c>
      <c r="BD60" s="221">
        <v>2.0099999999999998</v>
      </c>
      <c r="BE60" s="221">
        <v>30.88</v>
      </c>
      <c r="BF60" s="221">
        <v>50.58</v>
      </c>
      <c r="BG60" s="221">
        <v>0</v>
      </c>
      <c r="BH60" s="221">
        <v>2.5199999999999996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35.43</v>
      </c>
      <c r="BO60" s="221">
        <v>0</v>
      </c>
      <c r="BP60" s="221">
        <v>0</v>
      </c>
      <c r="BQ60" s="221">
        <v>0</v>
      </c>
      <c r="BR60" s="221">
        <v>0</v>
      </c>
      <c r="BS60" s="221">
        <v>1.01</v>
      </c>
      <c r="BT60" s="221">
        <v>0</v>
      </c>
      <c r="BU60" s="221">
        <v>0</v>
      </c>
      <c r="BV60" s="221">
        <v>0</v>
      </c>
      <c r="BW60" s="221">
        <v>21.92</v>
      </c>
      <c r="BX60" s="221">
        <v>0</v>
      </c>
      <c r="BY60" s="221">
        <v>4.9499999999999993</v>
      </c>
      <c r="BZ60" s="221">
        <v>0</v>
      </c>
      <c r="CA60" s="221">
        <v>64.459999999999994</v>
      </c>
      <c r="CB60" s="221">
        <v>0</v>
      </c>
      <c r="CC60" s="221">
        <v>49.48</v>
      </c>
      <c r="CD60" s="307" t="s">
        <v>221</v>
      </c>
      <c r="CE60" s="309">
        <f t="shared" ref="CE60:CE70" si="0">SUM(C60:CD60)</f>
        <v>1390.3400000000001</v>
      </c>
      <c r="CF60" s="2"/>
    </row>
    <row r="61" spans="1:84" ht="12.65" customHeight="1" x14ac:dyDescent="0.35">
      <c r="A61" s="304" t="s">
        <v>235</v>
      </c>
      <c r="B61" s="297"/>
      <c r="C61" s="302">
        <v>22489442.210000001</v>
      </c>
      <c r="D61" s="302">
        <v>0</v>
      </c>
      <c r="E61" s="302">
        <v>23613025.00999999</v>
      </c>
      <c r="F61" s="185">
        <v>0</v>
      </c>
      <c r="G61" s="302">
        <v>3465371.4100000006</v>
      </c>
      <c r="H61" s="302">
        <v>1328.6399999999999</v>
      </c>
      <c r="I61" s="185">
        <v>0</v>
      </c>
      <c r="J61" s="185">
        <v>0</v>
      </c>
      <c r="K61" s="185">
        <v>0</v>
      </c>
      <c r="L61" s="185">
        <v>0</v>
      </c>
      <c r="M61" s="302">
        <v>0</v>
      </c>
      <c r="N61" s="302">
        <v>0</v>
      </c>
      <c r="O61" s="302">
        <v>0</v>
      </c>
      <c r="P61" s="185">
        <v>11414606.840000002</v>
      </c>
      <c r="Q61" s="185">
        <v>4584857.12</v>
      </c>
      <c r="R61" s="185">
        <v>1296288.29</v>
      </c>
      <c r="S61" s="185">
        <v>0</v>
      </c>
      <c r="T61" s="185">
        <v>503959.63</v>
      </c>
      <c r="U61" s="185">
        <v>276969.99</v>
      </c>
      <c r="V61" s="185">
        <v>11070085.01</v>
      </c>
      <c r="W61" s="185">
        <v>2313501.6800000002</v>
      </c>
      <c r="X61" s="185">
        <v>1148067.75</v>
      </c>
      <c r="Y61" s="185">
        <v>6376988.0699999984</v>
      </c>
      <c r="Z61" s="185">
        <v>2180666.94</v>
      </c>
      <c r="AA61" s="185">
        <v>406657.06999999995</v>
      </c>
      <c r="AB61" s="185">
        <v>4921500.7300000004</v>
      </c>
      <c r="AC61" s="185">
        <v>3931425.3800000004</v>
      </c>
      <c r="AD61" s="185">
        <v>405153.48000000004</v>
      </c>
      <c r="AE61" s="185">
        <v>3707554.6399999997</v>
      </c>
      <c r="AF61" s="185">
        <v>0</v>
      </c>
      <c r="AG61" s="185">
        <v>4727216.59</v>
      </c>
      <c r="AH61" s="185">
        <v>0</v>
      </c>
      <c r="AI61" s="185">
        <v>0</v>
      </c>
      <c r="AJ61" s="185">
        <v>624400.26</v>
      </c>
      <c r="AK61" s="185">
        <v>1375917.55</v>
      </c>
      <c r="AL61" s="185">
        <v>523906.48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392.57</v>
      </c>
      <c r="AT61" s="185">
        <v>0</v>
      </c>
      <c r="AU61" s="185">
        <v>0</v>
      </c>
      <c r="AV61" s="185">
        <v>132948.71000000002</v>
      </c>
      <c r="AW61" s="185">
        <v>0</v>
      </c>
      <c r="AX61" s="185">
        <v>0</v>
      </c>
      <c r="AY61" s="185">
        <v>2694650.9800000004</v>
      </c>
      <c r="AZ61" s="185">
        <v>747967.8600000001</v>
      </c>
      <c r="BA61" s="185">
        <v>163082.32999999999</v>
      </c>
      <c r="BB61" s="185">
        <v>3108197.01</v>
      </c>
      <c r="BC61" s="185">
        <v>676949.56</v>
      </c>
      <c r="BD61" s="185">
        <v>145897.53</v>
      </c>
      <c r="BE61" s="185">
        <v>2119403.56</v>
      </c>
      <c r="BF61" s="185">
        <v>2783820.39</v>
      </c>
      <c r="BG61" s="185">
        <v>0</v>
      </c>
      <c r="BH61" s="185">
        <v>286132.21000000002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4841042.040000001</v>
      </c>
      <c r="BO61" s="185">
        <v>0</v>
      </c>
      <c r="BP61" s="185">
        <v>0</v>
      </c>
      <c r="BQ61" s="185">
        <v>0</v>
      </c>
      <c r="BR61" s="185">
        <v>0</v>
      </c>
      <c r="BS61" s="185">
        <v>66506.099999999991</v>
      </c>
      <c r="BT61" s="185">
        <v>0</v>
      </c>
      <c r="BU61" s="185">
        <v>0</v>
      </c>
      <c r="BV61" s="185">
        <v>0</v>
      </c>
      <c r="BW61" s="185">
        <v>1768272.0400000003</v>
      </c>
      <c r="BX61" s="185">
        <v>0</v>
      </c>
      <c r="BY61" s="185">
        <v>761047.20000000007</v>
      </c>
      <c r="BZ61" s="185">
        <v>0</v>
      </c>
      <c r="CA61" s="185">
        <v>5590062.3799999999</v>
      </c>
      <c r="CB61" s="185">
        <v>0</v>
      </c>
      <c r="CC61" s="185">
        <v>4615929.59</v>
      </c>
      <c r="CD61" s="307" t="s">
        <v>221</v>
      </c>
      <c r="CE61" s="297">
        <f t="shared" si="0"/>
        <v>141861192.83000001</v>
      </c>
      <c r="CF61" s="2"/>
    </row>
    <row r="62" spans="1:84" ht="12.65" customHeight="1" x14ac:dyDescent="0.35">
      <c r="A62" s="304" t="s">
        <v>3</v>
      </c>
      <c r="B62" s="297"/>
      <c r="C62" s="297">
        <f t="shared" ref="C62:BN62" si="1">ROUND(C47+C48,0)</f>
        <v>2954167</v>
      </c>
      <c r="D62" s="297">
        <f t="shared" si="1"/>
        <v>0</v>
      </c>
      <c r="E62" s="297">
        <f t="shared" si="1"/>
        <v>3101758</v>
      </c>
      <c r="F62" s="297">
        <f t="shared" si="1"/>
        <v>0</v>
      </c>
      <c r="G62" s="297">
        <f t="shared" si="1"/>
        <v>455204</v>
      </c>
      <c r="H62" s="297">
        <f t="shared" si="1"/>
        <v>175</v>
      </c>
      <c r="I62" s="297">
        <f t="shared" si="1"/>
        <v>0</v>
      </c>
      <c r="J62" s="297">
        <f>ROUND(J47+J48,0)</f>
        <v>0</v>
      </c>
      <c r="K62" s="297">
        <f t="shared" si="1"/>
        <v>0</v>
      </c>
      <c r="L62" s="297">
        <f t="shared" si="1"/>
        <v>0</v>
      </c>
      <c r="M62" s="297">
        <f t="shared" si="1"/>
        <v>0</v>
      </c>
      <c r="N62" s="297">
        <f t="shared" si="1"/>
        <v>0</v>
      </c>
      <c r="O62" s="297">
        <f t="shared" si="1"/>
        <v>0</v>
      </c>
      <c r="P62" s="297">
        <f t="shared" si="1"/>
        <v>1499399</v>
      </c>
      <c r="Q62" s="297">
        <f t="shared" si="1"/>
        <v>602257</v>
      </c>
      <c r="R62" s="297">
        <f t="shared" si="1"/>
        <v>170278</v>
      </c>
      <c r="S62" s="297">
        <f t="shared" si="1"/>
        <v>0</v>
      </c>
      <c r="T62" s="297">
        <f t="shared" si="1"/>
        <v>66199</v>
      </c>
      <c r="U62" s="297">
        <f t="shared" si="1"/>
        <v>36382</v>
      </c>
      <c r="V62" s="297">
        <f t="shared" si="1"/>
        <v>1454144</v>
      </c>
      <c r="W62" s="297">
        <f t="shared" si="1"/>
        <v>303897</v>
      </c>
      <c r="X62" s="297">
        <f t="shared" si="1"/>
        <v>150808</v>
      </c>
      <c r="Y62" s="297">
        <f t="shared" si="1"/>
        <v>837668</v>
      </c>
      <c r="Z62" s="297">
        <f t="shared" si="1"/>
        <v>286448</v>
      </c>
      <c r="AA62" s="297">
        <f t="shared" si="1"/>
        <v>53418</v>
      </c>
      <c r="AB62" s="297">
        <f t="shared" si="1"/>
        <v>646478</v>
      </c>
      <c r="AC62" s="297">
        <f t="shared" si="1"/>
        <v>516424</v>
      </c>
      <c r="AD62" s="297">
        <f t="shared" si="1"/>
        <v>53220</v>
      </c>
      <c r="AE62" s="297">
        <f t="shared" si="1"/>
        <v>487017</v>
      </c>
      <c r="AF62" s="297">
        <f t="shared" si="1"/>
        <v>0</v>
      </c>
      <c r="AG62" s="297">
        <f t="shared" si="1"/>
        <v>620957</v>
      </c>
      <c r="AH62" s="297">
        <f t="shared" si="1"/>
        <v>0</v>
      </c>
      <c r="AI62" s="297">
        <f t="shared" si="1"/>
        <v>0</v>
      </c>
      <c r="AJ62" s="297">
        <f t="shared" si="1"/>
        <v>82020</v>
      </c>
      <c r="AK62" s="297">
        <f t="shared" si="1"/>
        <v>180738</v>
      </c>
      <c r="AL62" s="297">
        <f t="shared" si="1"/>
        <v>68819</v>
      </c>
      <c r="AM62" s="297">
        <f t="shared" si="1"/>
        <v>0</v>
      </c>
      <c r="AN62" s="297">
        <f t="shared" si="1"/>
        <v>0</v>
      </c>
      <c r="AO62" s="297">
        <f t="shared" si="1"/>
        <v>0</v>
      </c>
      <c r="AP62" s="297">
        <f t="shared" si="1"/>
        <v>0</v>
      </c>
      <c r="AQ62" s="297">
        <f t="shared" si="1"/>
        <v>0</v>
      </c>
      <c r="AR62" s="297">
        <f t="shared" si="1"/>
        <v>0</v>
      </c>
      <c r="AS62" s="297">
        <f t="shared" si="1"/>
        <v>52</v>
      </c>
      <c r="AT62" s="297">
        <f t="shared" si="1"/>
        <v>0</v>
      </c>
      <c r="AU62" s="297">
        <f t="shared" si="1"/>
        <v>0</v>
      </c>
      <c r="AV62" s="297">
        <f t="shared" si="1"/>
        <v>17464</v>
      </c>
      <c r="AW62" s="297">
        <f t="shared" si="1"/>
        <v>0</v>
      </c>
      <c r="AX62" s="297">
        <f t="shared" si="1"/>
        <v>0</v>
      </c>
      <c r="AY62" s="297">
        <f>ROUND(AY47+AY48,0)</f>
        <v>353964</v>
      </c>
      <c r="AZ62" s="297">
        <f>ROUND(AZ47+AZ48,0)</f>
        <v>98252</v>
      </c>
      <c r="BA62" s="297">
        <f>ROUND(BA47+BA48,0)</f>
        <v>21422</v>
      </c>
      <c r="BB62" s="297">
        <f t="shared" si="1"/>
        <v>408286</v>
      </c>
      <c r="BC62" s="297">
        <f t="shared" si="1"/>
        <v>88923</v>
      </c>
      <c r="BD62" s="297">
        <f t="shared" si="1"/>
        <v>19165</v>
      </c>
      <c r="BE62" s="297">
        <f t="shared" si="1"/>
        <v>278400</v>
      </c>
      <c r="BF62" s="297">
        <f t="shared" si="1"/>
        <v>365677</v>
      </c>
      <c r="BG62" s="297">
        <f t="shared" si="1"/>
        <v>0</v>
      </c>
      <c r="BH62" s="297">
        <f t="shared" si="1"/>
        <v>37586</v>
      </c>
      <c r="BI62" s="297">
        <f t="shared" si="1"/>
        <v>0</v>
      </c>
      <c r="BJ62" s="297">
        <f t="shared" si="1"/>
        <v>0</v>
      </c>
      <c r="BK62" s="297">
        <f t="shared" si="1"/>
        <v>0</v>
      </c>
      <c r="BL62" s="297">
        <f t="shared" si="1"/>
        <v>0</v>
      </c>
      <c r="BM62" s="297">
        <f t="shared" si="1"/>
        <v>0</v>
      </c>
      <c r="BN62" s="297">
        <f t="shared" si="1"/>
        <v>635909</v>
      </c>
      <c r="BO62" s="297">
        <f t="shared" ref="BO62:CC62" si="2">ROUND(BO47+BO48,0)</f>
        <v>0</v>
      </c>
      <c r="BP62" s="297">
        <f t="shared" si="2"/>
        <v>0</v>
      </c>
      <c r="BQ62" s="297">
        <f t="shared" si="2"/>
        <v>0</v>
      </c>
      <c r="BR62" s="297">
        <f t="shared" si="2"/>
        <v>0</v>
      </c>
      <c r="BS62" s="297">
        <f t="shared" si="2"/>
        <v>8736</v>
      </c>
      <c r="BT62" s="297">
        <f t="shared" si="2"/>
        <v>0</v>
      </c>
      <c r="BU62" s="297">
        <f t="shared" si="2"/>
        <v>0</v>
      </c>
      <c r="BV62" s="297">
        <f t="shared" si="2"/>
        <v>0</v>
      </c>
      <c r="BW62" s="297">
        <f t="shared" si="2"/>
        <v>232277</v>
      </c>
      <c r="BX62" s="297">
        <f t="shared" si="2"/>
        <v>0</v>
      </c>
      <c r="BY62" s="297">
        <f t="shared" si="2"/>
        <v>99970</v>
      </c>
      <c r="BZ62" s="297">
        <f t="shared" si="2"/>
        <v>0</v>
      </c>
      <c r="CA62" s="297">
        <f t="shared" si="2"/>
        <v>734299</v>
      </c>
      <c r="CB62" s="297">
        <f t="shared" si="2"/>
        <v>0</v>
      </c>
      <c r="CC62" s="297">
        <f t="shared" si="2"/>
        <v>606339</v>
      </c>
      <c r="CD62" s="307" t="s">
        <v>221</v>
      </c>
      <c r="CE62" s="297">
        <f t="shared" si="0"/>
        <v>18634596</v>
      </c>
      <c r="CF62" s="2"/>
    </row>
    <row r="63" spans="1:84" ht="12.65" customHeight="1" x14ac:dyDescent="0.35">
      <c r="A63" s="304" t="s">
        <v>236</v>
      </c>
      <c r="B63" s="297"/>
      <c r="C63" s="302">
        <v>361439.29</v>
      </c>
      <c r="D63" s="302">
        <v>0</v>
      </c>
      <c r="E63" s="302">
        <v>233061.73</v>
      </c>
      <c r="F63" s="185">
        <v>0</v>
      </c>
      <c r="G63" s="302">
        <v>22799.98</v>
      </c>
      <c r="H63" s="302">
        <v>0</v>
      </c>
      <c r="I63" s="185">
        <v>0</v>
      </c>
      <c r="J63" s="185">
        <v>0</v>
      </c>
      <c r="K63" s="185">
        <v>0</v>
      </c>
      <c r="L63" s="185">
        <v>0</v>
      </c>
      <c r="M63" s="302">
        <v>0</v>
      </c>
      <c r="N63" s="302">
        <v>0</v>
      </c>
      <c r="O63" s="302">
        <v>0</v>
      </c>
      <c r="P63" s="185">
        <v>115498.57999999999</v>
      </c>
      <c r="Q63" s="185">
        <v>0</v>
      </c>
      <c r="R63" s="185">
        <v>1070337</v>
      </c>
      <c r="S63" s="185">
        <v>73034.55</v>
      </c>
      <c r="T63" s="185">
        <v>337.4</v>
      </c>
      <c r="U63" s="185">
        <v>1229812.4200000002</v>
      </c>
      <c r="V63" s="185">
        <v>675</v>
      </c>
      <c r="W63" s="185">
        <v>0</v>
      </c>
      <c r="X63" s="185">
        <v>0</v>
      </c>
      <c r="Y63" s="185">
        <v>-3964.38</v>
      </c>
      <c r="Z63" s="185">
        <v>0</v>
      </c>
      <c r="AA63" s="185">
        <v>0</v>
      </c>
      <c r="AB63" s="185">
        <v>390126.24</v>
      </c>
      <c r="AC63" s="185">
        <v>162586.98000000001</v>
      </c>
      <c r="AD63" s="185">
        <v>0</v>
      </c>
      <c r="AE63" s="185">
        <v>0</v>
      </c>
      <c r="AF63" s="185">
        <v>0</v>
      </c>
      <c r="AG63" s="185">
        <v>1103183.19</v>
      </c>
      <c r="AH63" s="185">
        <v>0</v>
      </c>
      <c r="AI63" s="185">
        <v>0</v>
      </c>
      <c r="AJ63" s="185">
        <v>438504.90999999992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9322.6</v>
      </c>
      <c r="BC63" s="185">
        <v>0</v>
      </c>
      <c r="BD63" s="185">
        <v>0</v>
      </c>
      <c r="BE63" s="185">
        <v>101387.88000000002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302864.26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132600.01</v>
      </c>
      <c r="BX63" s="185">
        <v>0</v>
      </c>
      <c r="BY63" s="185">
        <v>0</v>
      </c>
      <c r="BZ63" s="185">
        <v>0</v>
      </c>
      <c r="CA63" s="185">
        <v>1533873.59</v>
      </c>
      <c r="CB63" s="185">
        <v>0</v>
      </c>
      <c r="CC63" s="185">
        <v>1645363.5099999998</v>
      </c>
      <c r="CD63" s="307" t="s">
        <v>221</v>
      </c>
      <c r="CE63" s="297">
        <f t="shared" si="0"/>
        <v>8922844.7399999984</v>
      </c>
      <c r="CF63" s="2"/>
    </row>
    <row r="64" spans="1:84" ht="12.65" customHeight="1" x14ac:dyDescent="0.35">
      <c r="A64" s="304" t="s">
        <v>237</v>
      </c>
      <c r="B64" s="297"/>
      <c r="C64" s="302">
        <v>2805961.9999999991</v>
      </c>
      <c r="D64" s="302">
        <v>0</v>
      </c>
      <c r="E64" s="185">
        <v>1940638.3599999996</v>
      </c>
      <c r="F64" s="185">
        <v>0</v>
      </c>
      <c r="G64" s="302">
        <v>144130.38999999998</v>
      </c>
      <c r="H64" s="302">
        <v>1748.26</v>
      </c>
      <c r="I64" s="185">
        <v>0</v>
      </c>
      <c r="J64" s="185">
        <v>0</v>
      </c>
      <c r="K64" s="185">
        <v>0</v>
      </c>
      <c r="L64" s="185">
        <v>0</v>
      </c>
      <c r="M64" s="302">
        <v>0</v>
      </c>
      <c r="N64" s="302">
        <v>0</v>
      </c>
      <c r="O64" s="302">
        <v>0</v>
      </c>
      <c r="P64" s="185">
        <v>4860591.8800000027</v>
      </c>
      <c r="Q64" s="185">
        <v>289208.63000000006</v>
      </c>
      <c r="R64" s="185">
        <v>2026856.2699999998</v>
      </c>
      <c r="S64" s="185">
        <v>25444904.559999999</v>
      </c>
      <c r="T64" s="185">
        <v>200449.62999999995</v>
      </c>
      <c r="U64" s="185">
        <v>2456223.39</v>
      </c>
      <c r="V64" s="185">
        <v>25836170.900000006</v>
      </c>
      <c r="W64" s="185">
        <v>609676.9</v>
      </c>
      <c r="X64" s="185">
        <v>157984.17000000001</v>
      </c>
      <c r="Y64" s="185">
        <v>9323019.8199999966</v>
      </c>
      <c r="Z64" s="185">
        <v>14912.059999999998</v>
      </c>
      <c r="AA64" s="185">
        <v>418916.1999999999</v>
      </c>
      <c r="AB64" s="185">
        <v>8310669.7500000009</v>
      </c>
      <c r="AC64" s="185">
        <v>726689.28000000003</v>
      </c>
      <c r="AD64" s="185">
        <v>41176.29</v>
      </c>
      <c r="AE64" s="185">
        <v>26668.68</v>
      </c>
      <c r="AF64" s="185">
        <v>0</v>
      </c>
      <c r="AG64" s="185">
        <v>690794.08</v>
      </c>
      <c r="AH64" s="185">
        <v>0</v>
      </c>
      <c r="AI64" s="185">
        <v>0</v>
      </c>
      <c r="AJ64" s="185">
        <v>314920.69999999995</v>
      </c>
      <c r="AK64" s="185">
        <v>5039.26</v>
      </c>
      <c r="AL64" s="185">
        <v>2220.42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9.27</v>
      </c>
      <c r="AT64" s="185">
        <v>0</v>
      </c>
      <c r="AU64" s="185">
        <v>0</v>
      </c>
      <c r="AV64" s="185">
        <v>250.57999999999998</v>
      </c>
      <c r="AW64" s="185">
        <v>0</v>
      </c>
      <c r="AX64" s="185">
        <v>0</v>
      </c>
      <c r="AY64" s="185">
        <v>498696.04000000004</v>
      </c>
      <c r="AZ64" s="185">
        <v>866118.4</v>
      </c>
      <c r="BA64" s="185">
        <v>47771.02</v>
      </c>
      <c r="BB64" s="185">
        <v>3813.87</v>
      </c>
      <c r="BC64" s="185">
        <v>305.90000000000003</v>
      </c>
      <c r="BD64" s="185">
        <v>297095.5</v>
      </c>
      <c r="BE64" s="185">
        <v>401499.62999999995</v>
      </c>
      <c r="BF64" s="185">
        <v>308768.2</v>
      </c>
      <c r="BG64" s="185">
        <v>0</v>
      </c>
      <c r="BH64" s="185">
        <v>61.980000000000004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270686.78999999998</v>
      </c>
      <c r="BO64" s="185">
        <v>0</v>
      </c>
      <c r="BP64" s="185">
        <v>0</v>
      </c>
      <c r="BQ64" s="185">
        <v>0</v>
      </c>
      <c r="BR64" s="185">
        <v>0</v>
      </c>
      <c r="BS64" s="185">
        <v>18592.210000000003</v>
      </c>
      <c r="BT64" s="185">
        <v>0</v>
      </c>
      <c r="BU64" s="185">
        <v>0</v>
      </c>
      <c r="BV64" s="185">
        <v>0</v>
      </c>
      <c r="BW64" s="185">
        <v>189437.07</v>
      </c>
      <c r="BX64" s="185">
        <v>0</v>
      </c>
      <c r="BY64" s="185">
        <v>2065.9</v>
      </c>
      <c r="BZ64" s="185">
        <v>0</v>
      </c>
      <c r="CA64" s="185">
        <v>46269.409999999996</v>
      </c>
      <c r="CB64" s="185">
        <v>0</v>
      </c>
      <c r="CC64" s="185">
        <v>164641.78999999998</v>
      </c>
      <c r="CD64" s="307" t="s">
        <v>221</v>
      </c>
      <c r="CE64" s="297">
        <f t="shared" si="0"/>
        <v>89765655.440000057</v>
      </c>
      <c r="CF64" s="2"/>
    </row>
    <row r="65" spans="1:84" ht="12.65" customHeight="1" x14ac:dyDescent="0.35">
      <c r="A65" s="304" t="s">
        <v>238</v>
      </c>
      <c r="B65" s="297"/>
      <c r="C65" s="302">
        <v>6801.42</v>
      </c>
      <c r="D65" s="302">
        <v>0</v>
      </c>
      <c r="E65" s="302">
        <v>27267.030000000002</v>
      </c>
      <c r="F65" s="302">
        <v>0</v>
      </c>
      <c r="G65" s="302">
        <v>8889.2000000000007</v>
      </c>
      <c r="H65" s="302">
        <v>0</v>
      </c>
      <c r="I65" s="185">
        <v>0</v>
      </c>
      <c r="J65" s="302">
        <v>0</v>
      </c>
      <c r="K65" s="185">
        <v>0</v>
      </c>
      <c r="L65" s="185">
        <v>0</v>
      </c>
      <c r="M65" s="302">
        <v>0</v>
      </c>
      <c r="N65" s="302">
        <v>0</v>
      </c>
      <c r="O65" s="302">
        <v>0</v>
      </c>
      <c r="P65" s="185">
        <v>3542.24</v>
      </c>
      <c r="Q65" s="185">
        <v>1468.52</v>
      </c>
      <c r="R65" s="185">
        <v>179.97</v>
      </c>
      <c r="S65" s="185">
        <v>0</v>
      </c>
      <c r="T65" s="185">
        <v>1893.12</v>
      </c>
      <c r="U65" s="185">
        <v>475</v>
      </c>
      <c r="V65" s="185">
        <v>2436.3000000000002</v>
      </c>
      <c r="W65" s="185">
        <v>612.77</v>
      </c>
      <c r="X65" s="185">
        <v>0</v>
      </c>
      <c r="Y65" s="185">
        <v>3058.2399999999993</v>
      </c>
      <c r="Z65" s="185">
        <v>944.02</v>
      </c>
      <c r="AA65" s="185">
        <v>0</v>
      </c>
      <c r="AB65" s="185">
        <v>1858.54</v>
      </c>
      <c r="AC65" s="185">
        <v>4557.8899999999994</v>
      </c>
      <c r="AD65" s="185">
        <v>0</v>
      </c>
      <c r="AE65" s="185">
        <v>1480.7800000000002</v>
      </c>
      <c r="AF65" s="185">
        <v>0</v>
      </c>
      <c r="AG65" s="185">
        <v>1381.2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602.93999999999994</v>
      </c>
      <c r="AW65" s="185">
        <v>0</v>
      </c>
      <c r="AX65" s="185">
        <v>0</v>
      </c>
      <c r="AY65" s="185">
        <v>2667.6000000000004</v>
      </c>
      <c r="AZ65" s="185">
        <v>175</v>
      </c>
      <c r="BA65" s="185">
        <v>0</v>
      </c>
      <c r="BB65" s="185">
        <v>6226.63</v>
      </c>
      <c r="BC65" s="185">
        <v>0</v>
      </c>
      <c r="BD65" s="185">
        <v>0</v>
      </c>
      <c r="BE65" s="185">
        <v>1909084.9100000001</v>
      </c>
      <c r="BF65" s="185">
        <v>562265.96</v>
      </c>
      <c r="BG65" s="185">
        <v>0</v>
      </c>
      <c r="BH65" s="185">
        <v>1675.8999999999999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16449.5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5201.1899999999996</v>
      </c>
      <c r="BX65" s="185">
        <v>0</v>
      </c>
      <c r="BY65" s="185">
        <v>509.36</v>
      </c>
      <c r="BZ65" s="185">
        <v>0</v>
      </c>
      <c r="CA65" s="185">
        <v>2337.5299999999997</v>
      </c>
      <c r="CB65" s="185">
        <v>0</v>
      </c>
      <c r="CC65" s="185">
        <v>8955.4900000000016</v>
      </c>
      <c r="CD65" s="307" t="s">
        <v>221</v>
      </c>
      <c r="CE65" s="297">
        <f t="shared" si="0"/>
        <v>2583298.25</v>
      </c>
      <c r="CF65" s="2"/>
    </row>
    <row r="66" spans="1:84" ht="12.65" customHeight="1" x14ac:dyDescent="0.35">
      <c r="A66" s="304" t="s">
        <v>239</v>
      </c>
      <c r="B66" s="297"/>
      <c r="C66" s="302">
        <v>1311398.76</v>
      </c>
      <c r="D66" s="302">
        <v>0</v>
      </c>
      <c r="E66" s="302">
        <v>2781755.9300000006</v>
      </c>
      <c r="F66" s="302">
        <v>0</v>
      </c>
      <c r="G66" s="302">
        <v>59521.41</v>
      </c>
      <c r="H66" s="302">
        <v>0</v>
      </c>
      <c r="I66" s="302">
        <v>0</v>
      </c>
      <c r="J66" s="302">
        <v>0</v>
      </c>
      <c r="K66" s="185">
        <v>0</v>
      </c>
      <c r="L66" s="185">
        <v>0</v>
      </c>
      <c r="M66" s="302">
        <v>0</v>
      </c>
      <c r="N66" s="302">
        <v>0</v>
      </c>
      <c r="O66" s="185">
        <v>0</v>
      </c>
      <c r="P66" s="185">
        <v>1548023.0499999998</v>
      </c>
      <c r="Q66" s="185">
        <v>759987.36</v>
      </c>
      <c r="R66" s="185">
        <v>75665.7</v>
      </c>
      <c r="S66" s="302">
        <v>367388.61</v>
      </c>
      <c r="T66" s="302">
        <v>3621.9</v>
      </c>
      <c r="U66" s="185">
        <v>6018269.9499999993</v>
      </c>
      <c r="V66" s="185">
        <v>2020704.5100000007</v>
      </c>
      <c r="W66" s="185">
        <v>1403175.79</v>
      </c>
      <c r="X66" s="185">
        <v>494305.29</v>
      </c>
      <c r="Y66" s="185">
        <v>637570.07999999996</v>
      </c>
      <c r="Z66" s="185">
        <v>16490844.009999998</v>
      </c>
      <c r="AA66" s="185">
        <v>92416.91</v>
      </c>
      <c r="AB66" s="185">
        <v>72290.87000000001</v>
      </c>
      <c r="AC66" s="185">
        <v>61408.860000000008</v>
      </c>
      <c r="AD66" s="185">
        <v>15112.5</v>
      </c>
      <c r="AE66" s="185">
        <v>21573.280000000002</v>
      </c>
      <c r="AF66" s="185">
        <v>0</v>
      </c>
      <c r="AG66" s="185">
        <v>161094.29999999999</v>
      </c>
      <c r="AH66" s="185">
        <v>0</v>
      </c>
      <c r="AI66" s="185">
        <v>0</v>
      </c>
      <c r="AJ66" s="185">
        <v>726974.14</v>
      </c>
      <c r="AK66" s="185">
        <v>167.54000000000002</v>
      </c>
      <c r="AL66" s="185">
        <v>61.39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14.02</v>
      </c>
      <c r="AW66" s="185">
        <v>0</v>
      </c>
      <c r="AX66" s="185">
        <v>0</v>
      </c>
      <c r="AY66" s="185">
        <v>99781.72</v>
      </c>
      <c r="AZ66" s="185">
        <v>5049.9400000000005</v>
      </c>
      <c r="BA66" s="185">
        <v>-206232.91999999995</v>
      </c>
      <c r="BB66" s="185">
        <v>39892.910000000003</v>
      </c>
      <c r="BC66" s="185">
        <v>1101.6300000000001</v>
      </c>
      <c r="BD66" s="185">
        <v>16522.12</v>
      </c>
      <c r="BE66" s="185">
        <v>2394060.3400000003</v>
      </c>
      <c r="BF66" s="185">
        <v>494777.78999999992</v>
      </c>
      <c r="BG66" s="185">
        <v>0</v>
      </c>
      <c r="BH66" s="185">
        <v>4568.4800000000005</v>
      </c>
      <c r="BI66" s="185">
        <v>0</v>
      </c>
      <c r="BJ66" s="185">
        <v>13.38</v>
      </c>
      <c r="BK66" s="185">
        <v>0</v>
      </c>
      <c r="BL66" s="185">
        <v>0</v>
      </c>
      <c r="BM66" s="185">
        <v>0</v>
      </c>
      <c r="BN66" s="185">
        <v>3103429.07</v>
      </c>
      <c r="BO66" s="185">
        <v>0</v>
      </c>
      <c r="BP66" s="185">
        <v>0</v>
      </c>
      <c r="BQ66" s="185">
        <v>0</v>
      </c>
      <c r="BR66" s="185">
        <v>0</v>
      </c>
      <c r="BS66" s="185">
        <v>10.3</v>
      </c>
      <c r="BT66" s="185">
        <v>0</v>
      </c>
      <c r="BU66" s="185">
        <v>0</v>
      </c>
      <c r="BV66" s="185">
        <v>0</v>
      </c>
      <c r="BW66" s="185">
        <v>10383917.34</v>
      </c>
      <c r="BX66" s="185">
        <v>0</v>
      </c>
      <c r="BY66" s="185">
        <v>196.52</v>
      </c>
      <c r="BZ66" s="185">
        <v>0</v>
      </c>
      <c r="CA66" s="185">
        <v>1935.5400000000002</v>
      </c>
      <c r="CB66" s="185">
        <v>0</v>
      </c>
      <c r="CC66" s="185">
        <v>3923207.3500000006</v>
      </c>
      <c r="CD66" s="307" t="s">
        <v>221</v>
      </c>
      <c r="CE66" s="297">
        <f t="shared" si="0"/>
        <v>55385577.669999979</v>
      </c>
      <c r="CF66" s="2"/>
    </row>
    <row r="67" spans="1:84" ht="12.65" customHeight="1" x14ac:dyDescent="0.35">
      <c r="A67" s="304" t="s">
        <v>6</v>
      </c>
      <c r="B67" s="297"/>
      <c r="C67" s="297">
        <f>ROUND(C51+C52,0)</f>
        <v>1106166</v>
      </c>
      <c r="D67" s="297">
        <f>ROUND(D51+D52,0)</f>
        <v>0</v>
      </c>
      <c r="E67" s="297">
        <f t="shared" ref="E67:BP67" si="3">ROUND(E51+E52,0)</f>
        <v>1615032</v>
      </c>
      <c r="F67" s="297">
        <f t="shared" si="3"/>
        <v>0</v>
      </c>
      <c r="G67" s="297">
        <f t="shared" si="3"/>
        <v>387986</v>
      </c>
      <c r="H67" s="297">
        <f t="shared" si="3"/>
        <v>1157</v>
      </c>
      <c r="I67" s="297">
        <f t="shared" si="3"/>
        <v>0</v>
      </c>
      <c r="J67" s="297">
        <f>ROUND(J51+J52,0)</f>
        <v>0</v>
      </c>
      <c r="K67" s="297">
        <f t="shared" si="3"/>
        <v>0</v>
      </c>
      <c r="L67" s="297">
        <f t="shared" si="3"/>
        <v>0</v>
      </c>
      <c r="M67" s="297">
        <f t="shared" si="3"/>
        <v>0</v>
      </c>
      <c r="N67" s="297">
        <f t="shared" si="3"/>
        <v>0</v>
      </c>
      <c r="O67" s="297">
        <f t="shared" si="3"/>
        <v>0</v>
      </c>
      <c r="P67" s="297">
        <f t="shared" si="3"/>
        <v>1136033</v>
      </c>
      <c r="Q67" s="297">
        <f t="shared" si="3"/>
        <v>338301</v>
      </c>
      <c r="R67" s="297">
        <f t="shared" si="3"/>
        <v>17701</v>
      </c>
      <c r="S67" s="297">
        <f t="shared" si="3"/>
        <v>0</v>
      </c>
      <c r="T67" s="297">
        <f t="shared" si="3"/>
        <v>96327</v>
      </c>
      <c r="U67" s="297">
        <f t="shared" si="3"/>
        <v>52108</v>
      </c>
      <c r="V67" s="297">
        <f t="shared" si="3"/>
        <v>829819</v>
      </c>
      <c r="W67" s="297">
        <f t="shared" si="3"/>
        <v>149612</v>
      </c>
      <c r="X67" s="297">
        <f t="shared" si="3"/>
        <v>44995</v>
      </c>
      <c r="Y67" s="297">
        <f t="shared" si="3"/>
        <v>833231</v>
      </c>
      <c r="Z67" s="297">
        <f t="shared" si="3"/>
        <v>0</v>
      </c>
      <c r="AA67" s="297">
        <f t="shared" si="3"/>
        <v>50123</v>
      </c>
      <c r="AB67" s="297">
        <f t="shared" si="3"/>
        <v>174838</v>
      </c>
      <c r="AC67" s="297">
        <f t="shared" si="3"/>
        <v>336245</v>
      </c>
      <c r="AD67" s="297">
        <f t="shared" si="3"/>
        <v>23287</v>
      </c>
      <c r="AE67" s="297">
        <f t="shared" si="3"/>
        <v>179920</v>
      </c>
      <c r="AF67" s="297">
        <f t="shared" si="3"/>
        <v>0</v>
      </c>
      <c r="AG67" s="297">
        <f t="shared" si="3"/>
        <v>293043</v>
      </c>
      <c r="AH67" s="297">
        <f t="shared" si="3"/>
        <v>0</v>
      </c>
      <c r="AI67" s="297">
        <f t="shared" si="3"/>
        <v>0</v>
      </c>
      <c r="AJ67" s="297">
        <f t="shared" si="3"/>
        <v>72072</v>
      </c>
      <c r="AK67" s="297">
        <f t="shared" si="3"/>
        <v>0</v>
      </c>
      <c r="AL67" s="297">
        <f t="shared" si="3"/>
        <v>0</v>
      </c>
      <c r="AM67" s="297">
        <f t="shared" si="3"/>
        <v>0</v>
      </c>
      <c r="AN67" s="297">
        <f t="shared" si="3"/>
        <v>0</v>
      </c>
      <c r="AO67" s="297">
        <f t="shared" si="3"/>
        <v>0</v>
      </c>
      <c r="AP67" s="297">
        <f t="shared" si="3"/>
        <v>0</v>
      </c>
      <c r="AQ67" s="297">
        <f t="shared" si="3"/>
        <v>0</v>
      </c>
      <c r="AR67" s="297">
        <f t="shared" si="3"/>
        <v>0</v>
      </c>
      <c r="AS67" s="297">
        <f t="shared" si="3"/>
        <v>0</v>
      </c>
      <c r="AT67" s="297">
        <f t="shared" si="3"/>
        <v>0</v>
      </c>
      <c r="AU67" s="297">
        <f t="shared" si="3"/>
        <v>0</v>
      </c>
      <c r="AV67" s="297">
        <f t="shared" si="3"/>
        <v>0</v>
      </c>
      <c r="AW67" s="297">
        <f t="shared" si="3"/>
        <v>0</v>
      </c>
      <c r="AX67" s="297">
        <f t="shared" si="3"/>
        <v>0</v>
      </c>
      <c r="AY67" s="297">
        <f t="shared" si="3"/>
        <v>63690</v>
      </c>
      <c r="AZ67" s="297">
        <f>ROUND(AZ51+AZ52,0)</f>
        <v>469345</v>
      </c>
      <c r="BA67" s="297">
        <f>ROUND(BA51+BA52,0)</f>
        <v>0</v>
      </c>
      <c r="BB67" s="297">
        <f t="shared" si="3"/>
        <v>7752</v>
      </c>
      <c r="BC67" s="297">
        <f t="shared" si="3"/>
        <v>0</v>
      </c>
      <c r="BD67" s="297">
        <f t="shared" si="3"/>
        <v>517614</v>
      </c>
      <c r="BE67" s="297">
        <f t="shared" si="3"/>
        <v>7875330</v>
      </c>
      <c r="BF67" s="297">
        <f t="shared" si="3"/>
        <v>126787</v>
      </c>
      <c r="BG67" s="297">
        <f t="shared" si="3"/>
        <v>0</v>
      </c>
      <c r="BH67" s="297">
        <f t="shared" si="3"/>
        <v>0</v>
      </c>
      <c r="BI67" s="297">
        <f t="shared" si="3"/>
        <v>0</v>
      </c>
      <c r="BJ67" s="297">
        <f t="shared" si="3"/>
        <v>0</v>
      </c>
      <c r="BK67" s="297">
        <f t="shared" si="3"/>
        <v>0</v>
      </c>
      <c r="BL67" s="297">
        <f t="shared" si="3"/>
        <v>59293</v>
      </c>
      <c r="BM67" s="297">
        <f t="shared" si="3"/>
        <v>0</v>
      </c>
      <c r="BN67" s="297">
        <f t="shared" si="3"/>
        <v>402186</v>
      </c>
      <c r="BO67" s="297">
        <f t="shared" si="3"/>
        <v>0</v>
      </c>
      <c r="BP67" s="297">
        <f t="shared" si="3"/>
        <v>0</v>
      </c>
      <c r="BQ67" s="297">
        <f t="shared" ref="BQ67:CC67" si="4">ROUND(BQ51+BQ52,0)</f>
        <v>0</v>
      </c>
      <c r="BR67" s="297">
        <f t="shared" si="4"/>
        <v>0</v>
      </c>
      <c r="BS67" s="297">
        <f t="shared" si="4"/>
        <v>53658</v>
      </c>
      <c r="BT67" s="297">
        <f t="shared" si="4"/>
        <v>0</v>
      </c>
      <c r="BU67" s="297">
        <f t="shared" si="4"/>
        <v>0</v>
      </c>
      <c r="BV67" s="297">
        <f t="shared" si="4"/>
        <v>0</v>
      </c>
      <c r="BW67" s="297">
        <f t="shared" si="4"/>
        <v>185767</v>
      </c>
      <c r="BX67" s="297">
        <f t="shared" si="4"/>
        <v>0</v>
      </c>
      <c r="BY67" s="297">
        <f t="shared" si="4"/>
        <v>4331</v>
      </c>
      <c r="BZ67" s="297">
        <f t="shared" si="4"/>
        <v>0</v>
      </c>
      <c r="CA67" s="297">
        <f t="shared" si="4"/>
        <v>149770</v>
      </c>
      <c r="CB67" s="297">
        <f t="shared" si="4"/>
        <v>0</v>
      </c>
      <c r="CC67" s="297">
        <f t="shared" si="4"/>
        <v>2196975</v>
      </c>
      <c r="CD67" s="307" t="s">
        <v>221</v>
      </c>
      <c r="CE67" s="297">
        <f t="shared" si="0"/>
        <v>19850494</v>
      </c>
      <c r="CF67" s="2"/>
    </row>
    <row r="68" spans="1:84" ht="12.65" customHeight="1" x14ac:dyDescent="0.35">
      <c r="A68" s="304" t="s">
        <v>240</v>
      </c>
      <c r="B68" s="297"/>
      <c r="C68" s="302">
        <v>140003.06</v>
      </c>
      <c r="D68" s="302">
        <v>0</v>
      </c>
      <c r="E68" s="302">
        <v>258257.99999999997</v>
      </c>
      <c r="F68" s="302">
        <v>0</v>
      </c>
      <c r="G68" s="302">
        <v>2100.9899999999998</v>
      </c>
      <c r="H68" s="302">
        <v>0</v>
      </c>
      <c r="I68" s="302">
        <v>0</v>
      </c>
      <c r="J68" s="302">
        <v>0</v>
      </c>
      <c r="K68" s="185">
        <v>0</v>
      </c>
      <c r="L68" s="185">
        <v>0</v>
      </c>
      <c r="M68" s="302">
        <v>0</v>
      </c>
      <c r="N68" s="302">
        <v>0</v>
      </c>
      <c r="O68" s="302">
        <v>0</v>
      </c>
      <c r="P68" s="185">
        <v>37819.230000000003</v>
      </c>
      <c r="Q68" s="185">
        <v>458385.2300000001</v>
      </c>
      <c r="R68" s="185">
        <v>382.42</v>
      </c>
      <c r="S68" s="185">
        <v>1255.75</v>
      </c>
      <c r="T68" s="185">
        <v>457.37</v>
      </c>
      <c r="U68" s="185">
        <v>2298.59</v>
      </c>
      <c r="V68" s="185">
        <v>1661878.93</v>
      </c>
      <c r="W68" s="185">
        <v>415179.0500000001</v>
      </c>
      <c r="X68" s="185">
        <v>19.079999999999998</v>
      </c>
      <c r="Y68" s="185">
        <v>187032.58000000007</v>
      </c>
      <c r="Z68" s="185">
        <v>3785.2799999999997</v>
      </c>
      <c r="AA68" s="185">
        <v>197.16</v>
      </c>
      <c r="AB68" s="185">
        <v>136133.56</v>
      </c>
      <c r="AC68" s="185">
        <v>596201.04999999981</v>
      </c>
      <c r="AD68" s="185">
        <v>1989.64</v>
      </c>
      <c r="AE68" s="185">
        <v>326103.45000000007</v>
      </c>
      <c r="AF68" s="185">
        <v>0</v>
      </c>
      <c r="AG68" s="185">
        <v>4149.95</v>
      </c>
      <c r="AH68" s="185">
        <v>0</v>
      </c>
      <c r="AI68" s="185">
        <v>0</v>
      </c>
      <c r="AJ68" s="185">
        <v>212.61000000000004</v>
      </c>
      <c r="AK68" s="185">
        <v>0</v>
      </c>
      <c r="AL68" s="185">
        <v>458.45000000000005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57.93</v>
      </c>
      <c r="AW68" s="185">
        <v>0</v>
      </c>
      <c r="AX68" s="185">
        <v>0</v>
      </c>
      <c r="AY68" s="185">
        <v>5152.5</v>
      </c>
      <c r="AZ68" s="185">
        <v>16123.13</v>
      </c>
      <c r="BA68" s="185">
        <v>0</v>
      </c>
      <c r="BB68" s="185">
        <v>1165.72</v>
      </c>
      <c r="BC68" s="185">
        <v>0</v>
      </c>
      <c r="BD68" s="185">
        <v>9218.32</v>
      </c>
      <c r="BE68" s="185">
        <v>15971.439999999999</v>
      </c>
      <c r="BF68" s="185">
        <v>1134.8</v>
      </c>
      <c r="BG68" s="185">
        <v>0</v>
      </c>
      <c r="BH68" s="185">
        <v>0</v>
      </c>
      <c r="BI68" s="185">
        <v>0</v>
      </c>
      <c r="BJ68" s="185">
        <v>451.15000000000003</v>
      </c>
      <c r="BK68" s="185">
        <v>0</v>
      </c>
      <c r="BL68" s="185">
        <v>0</v>
      </c>
      <c r="BM68" s="185">
        <v>0</v>
      </c>
      <c r="BN68" s="185">
        <v>433021.41999999993</v>
      </c>
      <c r="BO68" s="185">
        <v>0</v>
      </c>
      <c r="BP68" s="185">
        <v>0</v>
      </c>
      <c r="BQ68" s="185">
        <v>0</v>
      </c>
      <c r="BR68" s="185">
        <v>0</v>
      </c>
      <c r="BS68" s="185">
        <v>861.73</v>
      </c>
      <c r="BT68" s="185">
        <v>0</v>
      </c>
      <c r="BU68" s="185">
        <v>0</v>
      </c>
      <c r="BV68" s="185">
        <v>0</v>
      </c>
      <c r="BW68" s="185">
        <v>295974.34000000003</v>
      </c>
      <c r="BX68" s="185">
        <v>0</v>
      </c>
      <c r="BY68" s="185">
        <v>1385.5899999999997</v>
      </c>
      <c r="BZ68" s="185">
        <v>0</v>
      </c>
      <c r="CA68" s="185">
        <v>251389.11999999997</v>
      </c>
      <c r="CB68" s="185">
        <v>0</v>
      </c>
      <c r="CC68" s="185">
        <v>1289459.9499999995</v>
      </c>
      <c r="CD68" s="307" t="s">
        <v>221</v>
      </c>
      <c r="CE68" s="297">
        <f t="shared" si="0"/>
        <v>6555668.5700000003</v>
      </c>
      <c r="CF68" s="2"/>
    </row>
    <row r="69" spans="1:84" ht="12.65" customHeight="1" x14ac:dyDescent="0.35">
      <c r="A69" s="304" t="s">
        <v>241</v>
      </c>
      <c r="B69" s="297"/>
      <c r="C69" s="302">
        <v>164083.86000000002</v>
      </c>
      <c r="D69" s="302">
        <v>0</v>
      </c>
      <c r="E69" s="185">
        <v>89212.090000000011</v>
      </c>
      <c r="F69" s="185">
        <v>0</v>
      </c>
      <c r="G69" s="302">
        <v>18251.669999999998</v>
      </c>
      <c r="H69" s="302">
        <v>1797.7</v>
      </c>
      <c r="I69" s="185">
        <v>0</v>
      </c>
      <c r="J69" s="185">
        <v>0</v>
      </c>
      <c r="K69" s="185">
        <v>0</v>
      </c>
      <c r="L69" s="185">
        <v>0</v>
      </c>
      <c r="M69" s="302">
        <v>0</v>
      </c>
      <c r="N69" s="302">
        <v>0</v>
      </c>
      <c r="O69" s="302">
        <v>0</v>
      </c>
      <c r="P69" s="185">
        <v>77090.470000000016</v>
      </c>
      <c r="Q69" s="185">
        <v>18083.440000000002</v>
      </c>
      <c r="R69" s="224">
        <v>2555.06</v>
      </c>
      <c r="S69" s="185">
        <v>47483.54</v>
      </c>
      <c r="T69" s="302">
        <v>0</v>
      </c>
      <c r="U69" s="185">
        <v>2295.5700000000002</v>
      </c>
      <c r="V69" s="185">
        <v>46777.01</v>
      </c>
      <c r="W69" s="302">
        <v>816</v>
      </c>
      <c r="X69" s="185">
        <v>8232.58</v>
      </c>
      <c r="Y69" s="185">
        <v>26285.56</v>
      </c>
      <c r="Z69" s="185">
        <v>19622.29</v>
      </c>
      <c r="AA69" s="185">
        <v>0</v>
      </c>
      <c r="AB69" s="185">
        <v>398439.54999999993</v>
      </c>
      <c r="AC69" s="185">
        <v>18960.18</v>
      </c>
      <c r="AD69" s="185">
        <v>-38.799999999999997</v>
      </c>
      <c r="AE69" s="185">
        <v>25583.530000000006</v>
      </c>
      <c r="AF69" s="185">
        <v>0</v>
      </c>
      <c r="AG69" s="185">
        <v>256489.41000000006</v>
      </c>
      <c r="AH69" s="185">
        <v>0</v>
      </c>
      <c r="AI69" s="185">
        <v>0</v>
      </c>
      <c r="AJ69" s="185">
        <v>1151.75</v>
      </c>
      <c r="AK69" s="185">
        <v>3870.34</v>
      </c>
      <c r="AL69" s="185">
        <v>3276.71</v>
      </c>
      <c r="AM69" s="185">
        <v>0</v>
      </c>
      <c r="AN69" s="185">
        <v>0</v>
      </c>
      <c r="AO69" s="302">
        <v>0</v>
      </c>
      <c r="AP69" s="185">
        <v>0</v>
      </c>
      <c r="AQ69" s="302">
        <v>0</v>
      </c>
      <c r="AR69" s="302">
        <v>0</v>
      </c>
      <c r="AS69" s="302">
        <v>0</v>
      </c>
      <c r="AT69" s="302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33784.500000000007</v>
      </c>
      <c r="AZ69" s="185">
        <v>587.19000000000005</v>
      </c>
      <c r="BA69" s="185">
        <v>0</v>
      </c>
      <c r="BB69" s="185">
        <v>255096.55000000002</v>
      </c>
      <c r="BC69" s="185">
        <v>50</v>
      </c>
      <c r="BD69" s="185">
        <v>2057</v>
      </c>
      <c r="BE69" s="185">
        <v>71915.359999999986</v>
      </c>
      <c r="BF69" s="185">
        <v>6503.48</v>
      </c>
      <c r="BG69" s="185">
        <v>0</v>
      </c>
      <c r="BH69" s="224">
        <v>610.08999999999992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198486.93</v>
      </c>
      <c r="BO69" s="185">
        <v>0</v>
      </c>
      <c r="BP69" s="185">
        <v>0</v>
      </c>
      <c r="BQ69" s="185">
        <v>0</v>
      </c>
      <c r="BR69" s="185">
        <v>0</v>
      </c>
      <c r="BS69" s="185">
        <v>12048.97</v>
      </c>
      <c r="BT69" s="185">
        <v>0</v>
      </c>
      <c r="BU69" s="185">
        <v>0</v>
      </c>
      <c r="BV69" s="185">
        <v>0</v>
      </c>
      <c r="BW69" s="185">
        <v>6278.130000000001</v>
      </c>
      <c r="BX69" s="185">
        <v>0</v>
      </c>
      <c r="BY69" s="185">
        <v>0</v>
      </c>
      <c r="BZ69" s="185">
        <v>0</v>
      </c>
      <c r="CA69" s="185">
        <v>294478.08999999997</v>
      </c>
      <c r="CB69" s="185">
        <v>0</v>
      </c>
      <c r="CC69" s="185">
        <v>140464677.896615</v>
      </c>
      <c r="CD69" s="310">
        <v>16164873.690000001</v>
      </c>
      <c r="CE69" s="297">
        <f t="shared" si="0"/>
        <v>158741767.38661501</v>
      </c>
      <c r="CF69" s="2"/>
    </row>
    <row r="70" spans="1:84" ht="12.65" customHeight="1" x14ac:dyDescent="0.35">
      <c r="A70" s="304" t="s">
        <v>242</v>
      </c>
      <c r="B70" s="297"/>
      <c r="C70" s="302">
        <v>12216.1</v>
      </c>
      <c r="D70" s="302">
        <v>0</v>
      </c>
      <c r="E70" s="302">
        <v>0</v>
      </c>
      <c r="F70" s="185">
        <v>0</v>
      </c>
      <c r="G70" s="302">
        <v>0</v>
      </c>
      <c r="H70" s="302">
        <v>0</v>
      </c>
      <c r="I70" s="302">
        <v>0</v>
      </c>
      <c r="J70" s="185">
        <v>0</v>
      </c>
      <c r="K70" s="185">
        <v>0</v>
      </c>
      <c r="L70" s="185">
        <v>0</v>
      </c>
      <c r="M70" s="302">
        <v>0</v>
      </c>
      <c r="N70" s="302">
        <v>0</v>
      </c>
      <c r="O70" s="302">
        <v>0</v>
      </c>
      <c r="P70" s="302">
        <v>0</v>
      </c>
      <c r="Q70" s="302">
        <v>0</v>
      </c>
      <c r="R70" s="302">
        <v>0</v>
      </c>
      <c r="S70" s="302">
        <v>0</v>
      </c>
      <c r="T70" s="302">
        <v>0</v>
      </c>
      <c r="U70" s="185">
        <v>0</v>
      </c>
      <c r="V70" s="302">
        <v>16500.14</v>
      </c>
      <c r="W70" s="302">
        <v>0</v>
      </c>
      <c r="X70" s="185">
        <v>0</v>
      </c>
      <c r="Y70" s="185">
        <v>0</v>
      </c>
      <c r="Z70" s="185">
        <v>2823687.87</v>
      </c>
      <c r="AA70" s="185">
        <v>0</v>
      </c>
      <c r="AB70" s="185">
        <v>33180</v>
      </c>
      <c r="AC70" s="185">
        <v>0</v>
      </c>
      <c r="AD70" s="185">
        <v>0</v>
      </c>
      <c r="AE70" s="185">
        <v>5133.43</v>
      </c>
      <c r="AF70" s="185">
        <v>0</v>
      </c>
      <c r="AG70" s="185">
        <v>0</v>
      </c>
      <c r="AH70" s="185">
        <v>0</v>
      </c>
      <c r="AI70" s="185">
        <v>0</v>
      </c>
      <c r="AJ70" s="185">
        <v>27831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96651.29</v>
      </c>
      <c r="AZ70" s="185">
        <v>1090767.1399999999</v>
      </c>
      <c r="BA70" s="185">
        <v>0</v>
      </c>
      <c r="BB70" s="185">
        <v>9207.43</v>
      </c>
      <c r="BC70" s="185">
        <v>0</v>
      </c>
      <c r="BD70" s="185">
        <v>0</v>
      </c>
      <c r="BE70" s="185">
        <v>217466.43999999994</v>
      </c>
      <c r="BF70" s="185">
        <v>510322.68000000011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23790.239999999998</v>
      </c>
      <c r="BO70" s="185">
        <v>0</v>
      </c>
      <c r="BP70" s="185">
        <v>0</v>
      </c>
      <c r="BQ70" s="185">
        <v>0</v>
      </c>
      <c r="BR70" s="185">
        <v>0</v>
      </c>
      <c r="BS70" s="185">
        <v>8699.4</v>
      </c>
      <c r="BT70" s="185">
        <v>0</v>
      </c>
      <c r="BU70" s="185">
        <v>0</v>
      </c>
      <c r="BV70" s="185">
        <v>0</v>
      </c>
      <c r="BW70" s="185">
        <v>58716.650000000009</v>
      </c>
      <c r="BX70" s="185">
        <v>0</v>
      </c>
      <c r="BY70" s="185">
        <v>0</v>
      </c>
      <c r="BZ70" s="185">
        <v>0</v>
      </c>
      <c r="CA70" s="185">
        <v>1044157.33</v>
      </c>
      <c r="CB70" s="185">
        <v>0</v>
      </c>
      <c r="CC70" s="185">
        <v>40375596.49000001</v>
      </c>
      <c r="CD70" s="310"/>
      <c r="CE70" s="297">
        <f t="shared" si="0"/>
        <v>46353923.63000001</v>
      </c>
      <c r="CF70" s="2"/>
    </row>
    <row r="71" spans="1:84" ht="12.65" customHeight="1" x14ac:dyDescent="0.35">
      <c r="A71" s="304" t="s">
        <v>243</v>
      </c>
      <c r="B71" s="297"/>
      <c r="C71" s="297">
        <f>SUM(C61:C68)+C69-C70</f>
        <v>31327247.5</v>
      </c>
      <c r="D71" s="297">
        <f t="shared" ref="D71:AI71" si="5">SUM(D61:D69)-D70</f>
        <v>0</v>
      </c>
      <c r="E71" s="297">
        <f t="shared" si="5"/>
        <v>33660008.149999991</v>
      </c>
      <c r="F71" s="297">
        <f t="shared" si="5"/>
        <v>0</v>
      </c>
      <c r="G71" s="297">
        <f t="shared" si="5"/>
        <v>4564255.0500000007</v>
      </c>
      <c r="H71" s="297">
        <f t="shared" si="5"/>
        <v>6206.5999999999995</v>
      </c>
      <c r="I71" s="297">
        <f t="shared" si="5"/>
        <v>0</v>
      </c>
      <c r="J71" s="297">
        <f t="shared" si="5"/>
        <v>0</v>
      </c>
      <c r="K71" s="297">
        <f t="shared" si="5"/>
        <v>0</v>
      </c>
      <c r="L71" s="297">
        <f t="shared" si="5"/>
        <v>0</v>
      </c>
      <c r="M71" s="297">
        <f t="shared" si="5"/>
        <v>0</v>
      </c>
      <c r="N71" s="297">
        <f t="shared" si="5"/>
        <v>0</v>
      </c>
      <c r="O71" s="297">
        <f t="shared" si="5"/>
        <v>0</v>
      </c>
      <c r="P71" s="297">
        <f t="shared" si="5"/>
        <v>20692604.290000003</v>
      </c>
      <c r="Q71" s="297">
        <f t="shared" si="5"/>
        <v>7052548.3000000007</v>
      </c>
      <c r="R71" s="297">
        <f t="shared" si="5"/>
        <v>4660243.709999999</v>
      </c>
      <c r="S71" s="297">
        <f t="shared" si="5"/>
        <v>25934067.009999998</v>
      </c>
      <c r="T71" s="297">
        <f t="shared" si="5"/>
        <v>873245.04999999993</v>
      </c>
      <c r="U71" s="297">
        <f t="shared" si="5"/>
        <v>10074834.91</v>
      </c>
      <c r="V71" s="297">
        <f t="shared" si="5"/>
        <v>42906190.519999996</v>
      </c>
      <c r="W71" s="297">
        <f t="shared" si="5"/>
        <v>5196471.1900000004</v>
      </c>
      <c r="X71" s="297">
        <f t="shared" si="5"/>
        <v>2004411.87</v>
      </c>
      <c r="Y71" s="297">
        <f t="shared" si="5"/>
        <v>18220888.969999995</v>
      </c>
      <c r="Z71" s="297">
        <f t="shared" si="5"/>
        <v>16173534.729999997</v>
      </c>
      <c r="AA71" s="297">
        <f t="shared" si="5"/>
        <v>1021728.3399999999</v>
      </c>
      <c r="AB71" s="297">
        <f t="shared" si="5"/>
        <v>15019155.240000002</v>
      </c>
      <c r="AC71" s="297">
        <f t="shared" si="5"/>
        <v>6354498.620000001</v>
      </c>
      <c r="AD71" s="297">
        <f t="shared" si="5"/>
        <v>539900.11</v>
      </c>
      <c r="AE71" s="297">
        <f t="shared" si="5"/>
        <v>4770767.9300000006</v>
      </c>
      <c r="AF71" s="297">
        <f t="shared" si="5"/>
        <v>0</v>
      </c>
      <c r="AG71" s="297">
        <f t="shared" si="5"/>
        <v>7858308.7199999997</v>
      </c>
      <c r="AH71" s="297">
        <f t="shared" si="5"/>
        <v>0</v>
      </c>
      <c r="AI71" s="297">
        <f t="shared" si="5"/>
        <v>0</v>
      </c>
      <c r="AJ71" s="297">
        <f t="shared" ref="AJ71:BO71" si="6">SUM(AJ61:AJ69)-AJ70</f>
        <v>2232425.3699999996</v>
      </c>
      <c r="AK71" s="297">
        <f t="shared" si="6"/>
        <v>1565732.6900000002</v>
      </c>
      <c r="AL71" s="297">
        <f t="shared" si="6"/>
        <v>598742.44999999995</v>
      </c>
      <c r="AM71" s="297">
        <f t="shared" si="6"/>
        <v>0</v>
      </c>
      <c r="AN71" s="297">
        <f t="shared" si="6"/>
        <v>0</v>
      </c>
      <c r="AO71" s="297">
        <f t="shared" si="6"/>
        <v>0</v>
      </c>
      <c r="AP71" s="297">
        <f t="shared" si="6"/>
        <v>0</v>
      </c>
      <c r="AQ71" s="297">
        <f t="shared" si="6"/>
        <v>0</v>
      </c>
      <c r="AR71" s="297">
        <f t="shared" si="6"/>
        <v>0</v>
      </c>
      <c r="AS71" s="297">
        <f t="shared" si="6"/>
        <v>453.84</v>
      </c>
      <c r="AT71" s="297">
        <f t="shared" si="6"/>
        <v>0</v>
      </c>
      <c r="AU71" s="297">
        <f t="shared" si="6"/>
        <v>0</v>
      </c>
      <c r="AV71" s="297">
        <f t="shared" si="6"/>
        <v>151338.18</v>
      </c>
      <c r="AW71" s="297">
        <f t="shared" si="6"/>
        <v>0</v>
      </c>
      <c r="AX71" s="297">
        <f t="shared" si="6"/>
        <v>0</v>
      </c>
      <c r="AY71" s="297">
        <f t="shared" si="6"/>
        <v>3655736.0500000007</v>
      </c>
      <c r="AZ71" s="297">
        <f t="shared" si="6"/>
        <v>1112851.3800000001</v>
      </c>
      <c r="BA71" s="297">
        <f t="shared" si="6"/>
        <v>26042.430000000022</v>
      </c>
      <c r="BB71" s="297">
        <f t="shared" si="6"/>
        <v>3830545.86</v>
      </c>
      <c r="BC71" s="297">
        <f t="shared" si="6"/>
        <v>767330.09000000008</v>
      </c>
      <c r="BD71" s="297">
        <f t="shared" si="6"/>
        <v>1007569.47</v>
      </c>
      <c r="BE71" s="297">
        <f t="shared" si="6"/>
        <v>14949586.68</v>
      </c>
      <c r="BF71" s="297">
        <f t="shared" si="6"/>
        <v>4139411.94</v>
      </c>
      <c r="BG71" s="297">
        <f t="shared" si="6"/>
        <v>0</v>
      </c>
      <c r="BH71" s="297">
        <f t="shared" si="6"/>
        <v>330634.66000000003</v>
      </c>
      <c r="BI71" s="297">
        <f t="shared" si="6"/>
        <v>0</v>
      </c>
      <c r="BJ71" s="297">
        <f t="shared" si="6"/>
        <v>464.53000000000003</v>
      </c>
      <c r="BK71" s="297">
        <f t="shared" si="6"/>
        <v>0</v>
      </c>
      <c r="BL71" s="297">
        <f t="shared" si="6"/>
        <v>59293</v>
      </c>
      <c r="BM71" s="297">
        <f t="shared" si="6"/>
        <v>0</v>
      </c>
      <c r="BN71" s="297">
        <f t="shared" si="6"/>
        <v>10180284.77</v>
      </c>
      <c r="BO71" s="297">
        <f t="shared" si="6"/>
        <v>0</v>
      </c>
      <c r="BP71" s="297">
        <f t="shared" ref="BP71:CC71" si="7">SUM(BP61:BP69)-BP70</f>
        <v>0</v>
      </c>
      <c r="BQ71" s="297">
        <f t="shared" si="7"/>
        <v>0</v>
      </c>
      <c r="BR71" s="297">
        <f t="shared" si="7"/>
        <v>0</v>
      </c>
      <c r="BS71" s="297">
        <f t="shared" si="7"/>
        <v>152013.91</v>
      </c>
      <c r="BT71" s="297">
        <f t="shared" si="7"/>
        <v>0</v>
      </c>
      <c r="BU71" s="297">
        <f t="shared" si="7"/>
        <v>0</v>
      </c>
      <c r="BV71" s="297">
        <f t="shared" si="7"/>
        <v>0</v>
      </c>
      <c r="BW71" s="297">
        <f t="shared" si="7"/>
        <v>13141007.470000001</v>
      </c>
      <c r="BX71" s="297">
        <f t="shared" si="7"/>
        <v>0</v>
      </c>
      <c r="BY71" s="297">
        <f t="shared" si="7"/>
        <v>869505.57000000007</v>
      </c>
      <c r="BZ71" s="297">
        <f t="shared" si="7"/>
        <v>0</v>
      </c>
      <c r="CA71" s="297">
        <f t="shared" si="7"/>
        <v>7560257.3300000001</v>
      </c>
      <c r="CB71" s="297">
        <f t="shared" si="7"/>
        <v>0</v>
      </c>
      <c r="CC71" s="297">
        <f t="shared" si="7"/>
        <v>114539953.086615</v>
      </c>
      <c r="CD71" s="303">
        <f>CD69-CD70</f>
        <v>16164873.690000001</v>
      </c>
      <c r="CE71" s="297">
        <f>SUM(CE61:CE69)-CE70</f>
        <v>455947171.25661504</v>
      </c>
      <c r="CF71" s="2"/>
    </row>
    <row r="72" spans="1:84" ht="12.65" customHeight="1" x14ac:dyDescent="0.35">
      <c r="A72" s="304" t="s">
        <v>244</v>
      </c>
      <c r="B72" s="297"/>
      <c r="C72" s="307" t="s">
        <v>221</v>
      </c>
      <c r="D72" s="307" t="s">
        <v>221</v>
      </c>
      <c r="E72" s="307" t="s">
        <v>221</v>
      </c>
      <c r="F72" s="307" t="s">
        <v>221</v>
      </c>
      <c r="G72" s="307" t="s">
        <v>221</v>
      </c>
      <c r="H72" s="307" t="s">
        <v>221</v>
      </c>
      <c r="I72" s="307" t="s">
        <v>221</v>
      </c>
      <c r="J72" s="307" t="s">
        <v>221</v>
      </c>
      <c r="K72" s="254" t="s">
        <v>221</v>
      </c>
      <c r="L72" s="307" t="s">
        <v>221</v>
      </c>
      <c r="M72" s="307" t="s">
        <v>221</v>
      </c>
      <c r="N72" s="307" t="s">
        <v>221</v>
      </c>
      <c r="O72" s="307" t="s">
        <v>221</v>
      </c>
      <c r="P72" s="307" t="s">
        <v>221</v>
      </c>
      <c r="Q72" s="307" t="s">
        <v>221</v>
      </c>
      <c r="R72" s="307" t="s">
        <v>221</v>
      </c>
      <c r="S72" s="307" t="s">
        <v>221</v>
      </c>
      <c r="T72" s="307" t="s">
        <v>221</v>
      </c>
      <c r="U72" s="307" t="s">
        <v>221</v>
      </c>
      <c r="V72" s="307" t="s">
        <v>221</v>
      </c>
      <c r="W72" s="307" t="s">
        <v>221</v>
      </c>
      <c r="X72" s="307" t="s">
        <v>221</v>
      </c>
      <c r="Y72" s="307" t="s">
        <v>221</v>
      </c>
      <c r="Z72" s="307" t="s">
        <v>221</v>
      </c>
      <c r="AA72" s="307" t="s">
        <v>221</v>
      </c>
      <c r="AB72" s="307" t="s">
        <v>221</v>
      </c>
      <c r="AC72" s="307" t="s">
        <v>221</v>
      </c>
      <c r="AD72" s="307" t="s">
        <v>221</v>
      </c>
      <c r="AE72" s="307" t="s">
        <v>221</v>
      </c>
      <c r="AF72" s="307" t="s">
        <v>221</v>
      </c>
      <c r="AG72" s="307" t="s">
        <v>221</v>
      </c>
      <c r="AH72" s="307" t="s">
        <v>221</v>
      </c>
      <c r="AI72" s="307" t="s">
        <v>221</v>
      </c>
      <c r="AJ72" s="307" t="s">
        <v>221</v>
      </c>
      <c r="AK72" s="307" t="s">
        <v>221</v>
      </c>
      <c r="AL72" s="307" t="s">
        <v>221</v>
      </c>
      <c r="AM72" s="307" t="s">
        <v>221</v>
      </c>
      <c r="AN72" s="307" t="s">
        <v>221</v>
      </c>
      <c r="AO72" s="307" t="s">
        <v>221</v>
      </c>
      <c r="AP72" s="307" t="s">
        <v>221</v>
      </c>
      <c r="AQ72" s="307" t="s">
        <v>221</v>
      </c>
      <c r="AR72" s="307" t="s">
        <v>221</v>
      </c>
      <c r="AS72" s="307" t="s">
        <v>221</v>
      </c>
      <c r="AT72" s="307" t="s">
        <v>221</v>
      </c>
      <c r="AU72" s="307" t="s">
        <v>221</v>
      </c>
      <c r="AV72" s="307" t="s">
        <v>221</v>
      </c>
      <c r="AW72" s="307" t="s">
        <v>221</v>
      </c>
      <c r="AX72" s="307" t="s">
        <v>221</v>
      </c>
      <c r="AY72" s="307" t="s">
        <v>221</v>
      </c>
      <c r="AZ72" s="307" t="s">
        <v>221</v>
      </c>
      <c r="BA72" s="307" t="s">
        <v>221</v>
      </c>
      <c r="BB72" s="307" t="s">
        <v>221</v>
      </c>
      <c r="BC72" s="307" t="s">
        <v>221</v>
      </c>
      <c r="BD72" s="307" t="s">
        <v>221</v>
      </c>
      <c r="BE72" s="307" t="s">
        <v>221</v>
      </c>
      <c r="BF72" s="307" t="s">
        <v>221</v>
      </c>
      <c r="BG72" s="307" t="s">
        <v>221</v>
      </c>
      <c r="BH72" s="307" t="s">
        <v>221</v>
      </c>
      <c r="BI72" s="307" t="s">
        <v>221</v>
      </c>
      <c r="BJ72" s="307" t="s">
        <v>221</v>
      </c>
      <c r="BK72" s="307" t="s">
        <v>221</v>
      </c>
      <c r="BL72" s="307" t="s">
        <v>221</v>
      </c>
      <c r="BM72" s="307" t="s">
        <v>221</v>
      </c>
      <c r="BN72" s="307" t="s">
        <v>221</v>
      </c>
      <c r="BO72" s="307" t="s">
        <v>221</v>
      </c>
      <c r="BP72" s="307" t="s">
        <v>221</v>
      </c>
      <c r="BQ72" s="307" t="s">
        <v>221</v>
      </c>
      <c r="BR72" s="307" t="s">
        <v>221</v>
      </c>
      <c r="BS72" s="307" t="s">
        <v>221</v>
      </c>
      <c r="BT72" s="307" t="s">
        <v>221</v>
      </c>
      <c r="BU72" s="307" t="s">
        <v>221</v>
      </c>
      <c r="BV72" s="307" t="s">
        <v>221</v>
      </c>
      <c r="BW72" s="307" t="s">
        <v>221</v>
      </c>
      <c r="BX72" s="307" t="s">
        <v>221</v>
      </c>
      <c r="BY72" s="307" t="s">
        <v>221</v>
      </c>
      <c r="BZ72" s="307" t="s">
        <v>221</v>
      </c>
      <c r="CA72" s="307" t="s">
        <v>221</v>
      </c>
      <c r="CB72" s="307" t="s">
        <v>221</v>
      </c>
      <c r="CC72" s="307" t="s">
        <v>221</v>
      </c>
      <c r="CD72" s="307" t="s">
        <v>221</v>
      </c>
      <c r="CE72" s="310"/>
      <c r="CF72" s="2"/>
    </row>
    <row r="73" spans="1:84" ht="12.65" customHeight="1" x14ac:dyDescent="0.35">
      <c r="A73" s="304" t="s">
        <v>245</v>
      </c>
      <c r="B73" s="297"/>
      <c r="C73" s="302">
        <v>100353444.75999999</v>
      </c>
      <c r="D73" s="302">
        <v>0</v>
      </c>
      <c r="E73" s="185">
        <v>137740361.57000023</v>
      </c>
      <c r="F73" s="185">
        <v>0</v>
      </c>
      <c r="G73" s="302">
        <v>19136030</v>
      </c>
      <c r="H73" s="302">
        <v>0</v>
      </c>
      <c r="I73" s="185">
        <v>0</v>
      </c>
      <c r="J73" s="185">
        <v>0</v>
      </c>
      <c r="K73" s="185">
        <v>0</v>
      </c>
      <c r="L73" s="185">
        <v>0</v>
      </c>
      <c r="M73" s="302">
        <v>0</v>
      </c>
      <c r="N73" s="302">
        <v>0</v>
      </c>
      <c r="O73" s="302">
        <v>0</v>
      </c>
      <c r="P73" s="185">
        <v>377494954.70999998</v>
      </c>
      <c r="Q73" s="185">
        <v>9851894.5</v>
      </c>
      <c r="R73" s="185">
        <v>62535532</v>
      </c>
      <c r="S73" s="185">
        <v>-31477.520000000004</v>
      </c>
      <c r="T73" s="185">
        <v>3190970.1599999997</v>
      </c>
      <c r="U73" s="185">
        <v>47317511.509999998</v>
      </c>
      <c r="V73" s="185">
        <v>181012191.85999998</v>
      </c>
      <c r="W73" s="185">
        <v>9410491.3999999985</v>
      </c>
      <c r="X73" s="185">
        <v>12875518.870000001</v>
      </c>
      <c r="Y73" s="185">
        <v>115285042.58000001</v>
      </c>
      <c r="Z73" s="185">
        <v>304818</v>
      </c>
      <c r="AA73" s="185">
        <v>1977375.1899999997</v>
      </c>
      <c r="AB73" s="185">
        <v>55241093.549999997</v>
      </c>
      <c r="AC73" s="185">
        <v>49036124.460000001</v>
      </c>
      <c r="AD73" s="185">
        <v>4692113</v>
      </c>
      <c r="AE73" s="185">
        <v>13274536.030000001</v>
      </c>
      <c r="AF73" s="185">
        <v>0</v>
      </c>
      <c r="AG73" s="185">
        <v>10230378.370000001</v>
      </c>
      <c r="AH73" s="185">
        <v>0</v>
      </c>
      <c r="AI73" s="185">
        <v>0</v>
      </c>
      <c r="AJ73" s="185">
        <v>2986</v>
      </c>
      <c r="AK73" s="185">
        <v>12449900.030000001</v>
      </c>
      <c r="AL73" s="185">
        <v>4659525.25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231633</v>
      </c>
      <c r="AW73" s="307" t="s">
        <v>221</v>
      </c>
      <c r="AX73" s="307" t="s">
        <v>221</v>
      </c>
      <c r="AY73" s="307" t="s">
        <v>221</v>
      </c>
      <c r="AZ73" s="307" t="s">
        <v>221</v>
      </c>
      <c r="BA73" s="307" t="s">
        <v>221</v>
      </c>
      <c r="BB73" s="307" t="s">
        <v>221</v>
      </c>
      <c r="BC73" s="307" t="s">
        <v>221</v>
      </c>
      <c r="BD73" s="307" t="s">
        <v>221</v>
      </c>
      <c r="BE73" s="307" t="s">
        <v>221</v>
      </c>
      <c r="BF73" s="307" t="s">
        <v>221</v>
      </c>
      <c r="BG73" s="307" t="s">
        <v>221</v>
      </c>
      <c r="BH73" s="307" t="s">
        <v>221</v>
      </c>
      <c r="BI73" s="307" t="s">
        <v>221</v>
      </c>
      <c r="BJ73" s="307" t="s">
        <v>221</v>
      </c>
      <c r="BK73" s="307" t="s">
        <v>221</v>
      </c>
      <c r="BL73" s="307" t="s">
        <v>221</v>
      </c>
      <c r="BM73" s="307" t="s">
        <v>221</v>
      </c>
      <c r="BN73" s="307" t="s">
        <v>221</v>
      </c>
      <c r="BO73" s="307" t="s">
        <v>221</v>
      </c>
      <c r="BP73" s="307" t="s">
        <v>221</v>
      </c>
      <c r="BQ73" s="307" t="s">
        <v>221</v>
      </c>
      <c r="BR73" s="307" t="s">
        <v>221</v>
      </c>
      <c r="BS73" s="307" t="s">
        <v>221</v>
      </c>
      <c r="BT73" s="307" t="s">
        <v>221</v>
      </c>
      <c r="BU73" s="307" t="s">
        <v>221</v>
      </c>
      <c r="BV73" s="307" t="s">
        <v>221</v>
      </c>
      <c r="BW73" s="307" t="s">
        <v>221</v>
      </c>
      <c r="BX73" s="307" t="s">
        <v>221</v>
      </c>
      <c r="BY73" s="307" t="s">
        <v>221</v>
      </c>
      <c r="BZ73" s="307" t="s">
        <v>221</v>
      </c>
      <c r="CA73" s="307" t="s">
        <v>221</v>
      </c>
      <c r="CB73" s="307" t="s">
        <v>221</v>
      </c>
      <c r="CC73" s="307" t="s">
        <v>221</v>
      </c>
      <c r="CD73" s="307" t="s">
        <v>221</v>
      </c>
      <c r="CE73" s="297">
        <f t="shared" ref="CE73:CE80" si="8">SUM(C73:CD73)</f>
        <v>1228272949.28</v>
      </c>
      <c r="CF73" s="2"/>
    </row>
    <row r="74" spans="1:84" ht="12.65" customHeight="1" x14ac:dyDescent="0.35">
      <c r="A74" s="304" t="s">
        <v>246</v>
      </c>
      <c r="B74" s="297"/>
      <c r="C74" s="302">
        <v>-621225</v>
      </c>
      <c r="D74" s="302">
        <v>0</v>
      </c>
      <c r="E74" s="185">
        <v>6483044.0899999999</v>
      </c>
      <c r="F74" s="185">
        <v>0</v>
      </c>
      <c r="G74" s="302">
        <v>0</v>
      </c>
      <c r="H74" s="302">
        <v>0</v>
      </c>
      <c r="I74" s="302">
        <v>0</v>
      </c>
      <c r="J74" s="185">
        <v>0</v>
      </c>
      <c r="K74" s="185">
        <v>0</v>
      </c>
      <c r="L74" s="185">
        <v>0</v>
      </c>
      <c r="M74" s="302">
        <v>0</v>
      </c>
      <c r="N74" s="302">
        <v>0</v>
      </c>
      <c r="O74" s="302">
        <v>0</v>
      </c>
      <c r="P74" s="185">
        <v>50674216.300000027</v>
      </c>
      <c r="Q74" s="185">
        <v>2985021.99</v>
      </c>
      <c r="R74" s="185">
        <v>20336289.82</v>
      </c>
      <c r="S74" s="185">
        <v>31477.520000000019</v>
      </c>
      <c r="T74" s="185">
        <v>16955.580000000002</v>
      </c>
      <c r="U74" s="185">
        <v>14804082.369999997</v>
      </c>
      <c r="V74" s="185">
        <v>146149268.24000004</v>
      </c>
      <c r="W74" s="185">
        <v>17799424.43</v>
      </c>
      <c r="X74" s="185">
        <v>13249127.640000001</v>
      </c>
      <c r="Y74" s="185">
        <v>39307090.25</v>
      </c>
      <c r="Z74" s="185">
        <v>43982662</v>
      </c>
      <c r="AA74" s="185">
        <v>2209256.3899999997</v>
      </c>
      <c r="AB74" s="185">
        <v>10012569.459999997</v>
      </c>
      <c r="AC74" s="185">
        <v>5943527.4400000004</v>
      </c>
      <c r="AD74" s="185">
        <v>76001</v>
      </c>
      <c r="AE74" s="185">
        <v>3108664</v>
      </c>
      <c r="AF74" s="185">
        <v>0</v>
      </c>
      <c r="AG74" s="185">
        <v>42663104.299999997</v>
      </c>
      <c r="AH74" s="185">
        <v>0</v>
      </c>
      <c r="AI74" s="185">
        <v>0</v>
      </c>
      <c r="AJ74" s="185">
        <v>5986111.25</v>
      </c>
      <c r="AK74" s="185">
        <v>172449.99</v>
      </c>
      <c r="AL74" s="185">
        <v>32919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1314</v>
      </c>
      <c r="AW74" s="307" t="s">
        <v>221</v>
      </c>
      <c r="AX74" s="307" t="s">
        <v>221</v>
      </c>
      <c r="AY74" s="307" t="s">
        <v>221</v>
      </c>
      <c r="AZ74" s="307" t="s">
        <v>221</v>
      </c>
      <c r="BA74" s="307" t="s">
        <v>221</v>
      </c>
      <c r="BB74" s="307" t="s">
        <v>221</v>
      </c>
      <c r="BC74" s="307" t="s">
        <v>221</v>
      </c>
      <c r="BD74" s="307" t="s">
        <v>221</v>
      </c>
      <c r="BE74" s="307" t="s">
        <v>221</v>
      </c>
      <c r="BF74" s="307" t="s">
        <v>221</v>
      </c>
      <c r="BG74" s="307" t="s">
        <v>221</v>
      </c>
      <c r="BH74" s="307" t="s">
        <v>221</v>
      </c>
      <c r="BI74" s="307" t="s">
        <v>221</v>
      </c>
      <c r="BJ74" s="307" t="s">
        <v>221</v>
      </c>
      <c r="BK74" s="307" t="s">
        <v>221</v>
      </c>
      <c r="BL74" s="307" t="s">
        <v>221</v>
      </c>
      <c r="BM74" s="307" t="s">
        <v>221</v>
      </c>
      <c r="BN74" s="307" t="s">
        <v>221</v>
      </c>
      <c r="BO74" s="307" t="s">
        <v>221</v>
      </c>
      <c r="BP74" s="307" t="s">
        <v>221</v>
      </c>
      <c r="BQ74" s="307" t="s">
        <v>221</v>
      </c>
      <c r="BR74" s="307" t="s">
        <v>221</v>
      </c>
      <c r="BS74" s="307" t="s">
        <v>221</v>
      </c>
      <c r="BT74" s="307" t="s">
        <v>221</v>
      </c>
      <c r="BU74" s="307" t="s">
        <v>221</v>
      </c>
      <c r="BV74" s="307" t="s">
        <v>221</v>
      </c>
      <c r="BW74" s="307" t="s">
        <v>221</v>
      </c>
      <c r="BX74" s="307" t="s">
        <v>221</v>
      </c>
      <c r="BY74" s="307" t="s">
        <v>221</v>
      </c>
      <c r="BZ74" s="307" t="s">
        <v>221</v>
      </c>
      <c r="CA74" s="307" t="s">
        <v>221</v>
      </c>
      <c r="CB74" s="307" t="s">
        <v>221</v>
      </c>
      <c r="CC74" s="307" t="s">
        <v>221</v>
      </c>
      <c r="CD74" s="307" t="s">
        <v>221</v>
      </c>
      <c r="CE74" s="297">
        <f t="shared" si="8"/>
        <v>425403352.06000006</v>
      </c>
      <c r="CF74" s="2"/>
    </row>
    <row r="75" spans="1:84" ht="12.65" customHeight="1" x14ac:dyDescent="0.35">
      <c r="A75" s="304" t="s">
        <v>247</v>
      </c>
      <c r="B75" s="297"/>
      <c r="C75" s="297">
        <f t="shared" ref="C75:AV75" si="9">SUM(C73:C74)</f>
        <v>99732219.75999999</v>
      </c>
      <c r="D75" s="297">
        <f t="shared" si="9"/>
        <v>0</v>
      </c>
      <c r="E75" s="297">
        <f t="shared" si="9"/>
        <v>144223405.66000023</v>
      </c>
      <c r="F75" s="297">
        <f t="shared" si="9"/>
        <v>0</v>
      </c>
      <c r="G75" s="297">
        <f t="shared" si="9"/>
        <v>19136030</v>
      </c>
      <c r="H75" s="297">
        <f t="shared" si="9"/>
        <v>0</v>
      </c>
      <c r="I75" s="297">
        <f t="shared" si="9"/>
        <v>0</v>
      </c>
      <c r="J75" s="297">
        <f t="shared" si="9"/>
        <v>0</v>
      </c>
      <c r="K75" s="297">
        <f t="shared" si="9"/>
        <v>0</v>
      </c>
      <c r="L75" s="297">
        <f t="shared" si="9"/>
        <v>0</v>
      </c>
      <c r="M75" s="297">
        <f t="shared" si="9"/>
        <v>0</v>
      </c>
      <c r="N75" s="297">
        <f t="shared" si="9"/>
        <v>0</v>
      </c>
      <c r="O75" s="297">
        <f t="shared" si="9"/>
        <v>0</v>
      </c>
      <c r="P75" s="297">
        <f t="shared" si="9"/>
        <v>428169171.00999999</v>
      </c>
      <c r="Q75" s="297">
        <f t="shared" si="9"/>
        <v>12836916.49</v>
      </c>
      <c r="R75" s="297">
        <f t="shared" si="9"/>
        <v>82871821.819999993</v>
      </c>
      <c r="S75" s="297">
        <f t="shared" si="9"/>
        <v>0</v>
      </c>
      <c r="T75" s="297">
        <f t="shared" si="9"/>
        <v>3207925.7399999998</v>
      </c>
      <c r="U75" s="297">
        <f t="shared" si="9"/>
        <v>62121593.879999995</v>
      </c>
      <c r="V75" s="297">
        <f t="shared" si="9"/>
        <v>327161460.10000002</v>
      </c>
      <c r="W75" s="297">
        <f t="shared" si="9"/>
        <v>27209915.829999998</v>
      </c>
      <c r="X75" s="297">
        <f t="shared" si="9"/>
        <v>26124646.510000002</v>
      </c>
      <c r="Y75" s="297">
        <f t="shared" si="9"/>
        <v>154592132.83000001</v>
      </c>
      <c r="Z75" s="297">
        <f t="shared" si="9"/>
        <v>44287480</v>
      </c>
      <c r="AA75" s="297">
        <f t="shared" si="9"/>
        <v>4186631.5799999991</v>
      </c>
      <c r="AB75" s="297">
        <f t="shared" si="9"/>
        <v>65253663.00999999</v>
      </c>
      <c r="AC75" s="297">
        <f t="shared" si="9"/>
        <v>54979651.899999999</v>
      </c>
      <c r="AD75" s="297">
        <f t="shared" si="9"/>
        <v>4768114</v>
      </c>
      <c r="AE75" s="297">
        <f t="shared" si="9"/>
        <v>16383200.030000001</v>
      </c>
      <c r="AF75" s="297">
        <f t="shared" si="9"/>
        <v>0</v>
      </c>
      <c r="AG75" s="297">
        <f t="shared" si="9"/>
        <v>52893482.670000002</v>
      </c>
      <c r="AH75" s="297">
        <f t="shared" si="9"/>
        <v>0</v>
      </c>
      <c r="AI75" s="297">
        <f t="shared" si="9"/>
        <v>0</v>
      </c>
      <c r="AJ75" s="297">
        <f t="shared" si="9"/>
        <v>5989097.25</v>
      </c>
      <c r="AK75" s="297">
        <f t="shared" si="9"/>
        <v>12622350.020000001</v>
      </c>
      <c r="AL75" s="297">
        <f t="shared" si="9"/>
        <v>4692444.25</v>
      </c>
      <c r="AM75" s="297">
        <f t="shared" si="9"/>
        <v>0</v>
      </c>
      <c r="AN75" s="297">
        <f t="shared" si="9"/>
        <v>0</v>
      </c>
      <c r="AO75" s="297">
        <f t="shared" si="9"/>
        <v>0</v>
      </c>
      <c r="AP75" s="297">
        <f t="shared" si="9"/>
        <v>0</v>
      </c>
      <c r="AQ75" s="297">
        <f t="shared" si="9"/>
        <v>0</v>
      </c>
      <c r="AR75" s="297">
        <f t="shared" si="9"/>
        <v>0</v>
      </c>
      <c r="AS75" s="297">
        <f t="shared" si="9"/>
        <v>0</v>
      </c>
      <c r="AT75" s="297">
        <f t="shared" si="9"/>
        <v>0</v>
      </c>
      <c r="AU75" s="297">
        <f t="shared" si="9"/>
        <v>0</v>
      </c>
      <c r="AV75" s="297">
        <f t="shared" si="9"/>
        <v>232947</v>
      </c>
      <c r="AW75" s="307" t="s">
        <v>221</v>
      </c>
      <c r="AX75" s="307" t="s">
        <v>221</v>
      </c>
      <c r="AY75" s="307" t="s">
        <v>221</v>
      </c>
      <c r="AZ75" s="307" t="s">
        <v>221</v>
      </c>
      <c r="BA75" s="307" t="s">
        <v>221</v>
      </c>
      <c r="BB75" s="307" t="s">
        <v>221</v>
      </c>
      <c r="BC75" s="307" t="s">
        <v>221</v>
      </c>
      <c r="BD75" s="307" t="s">
        <v>221</v>
      </c>
      <c r="BE75" s="307" t="s">
        <v>221</v>
      </c>
      <c r="BF75" s="307" t="s">
        <v>221</v>
      </c>
      <c r="BG75" s="307" t="s">
        <v>221</v>
      </c>
      <c r="BH75" s="307" t="s">
        <v>221</v>
      </c>
      <c r="BI75" s="307" t="s">
        <v>221</v>
      </c>
      <c r="BJ75" s="307" t="s">
        <v>221</v>
      </c>
      <c r="BK75" s="307" t="s">
        <v>221</v>
      </c>
      <c r="BL75" s="307" t="s">
        <v>221</v>
      </c>
      <c r="BM75" s="307" t="s">
        <v>221</v>
      </c>
      <c r="BN75" s="307" t="s">
        <v>221</v>
      </c>
      <c r="BO75" s="307" t="s">
        <v>221</v>
      </c>
      <c r="BP75" s="307" t="s">
        <v>221</v>
      </c>
      <c r="BQ75" s="307" t="s">
        <v>221</v>
      </c>
      <c r="BR75" s="307" t="s">
        <v>221</v>
      </c>
      <c r="BS75" s="307" t="s">
        <v>221</v>
      </c>
      <c r="BT75" s="307" t="s">
        <v>221</v>
      </c>
      <c r="BU75" s="307" t="s">
        <v>221</v>
      </c>
      <c r="BV75" s="307" t="s">
        <v>221</v>
      </c>
      <c r="BW75" s="307" t="s">
        <v>221</v>
      </c>
      <c r="BX75" s="307" t="s">
        <v>221</v>
      </c>
      <c r="BY75" s="307" t="s">
        <v>221</v>
      </c>
      <c r="BZ75" s="307" t="s">
        <v>221</v>
      </c>
      <c r="CA75" s="307" t="s">
        <v>221</v>
      </c>
      <c r="CB75" s="307" t="s">
        <v>221</v>
      </c>
      <c r="CC75" s="307" t="s">
        <v>221</v>
      </c>
      <c r="CD75" s="307" t="s">
        <v>221</v>
      </c>
      <c r="CE75" s="297">
        <f t="shared" si="8"/>
        <v>1653676301.3400002</v>
      </c>
      <c r="CF75" s="2"/>
    </row>
    <row r="76" spans="1:84" ht="12.65" customHeight="1" x14ac:dyDescent="0.35">
      <c r="A76" s="304" t="s">
        <v>248</v>
      </c>
      <c r="B76" s="297"/>
      <c r="C76" s="302">
        <v>41564.08654199999</v>
      </c>
      <c r="D76" s="302">
        <v>0</v>
      </c>
      <c r="E76" s="185">
        <v>60684.666411000042</v>
      </c>
      <c r="F76" s="185">
        <v>0</v>
      </c>
      <c r="G76" s="302">
        <v>14578.532603999995</v>
      </c>
      <c r="H76" s="302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307" t="s">
        <v>221</v>
      </c>
      <c r="CE76" s="297">
        <f t="shared" si="8"/>
        <v>745880.32741499983</v>
      </c>
      <c r="CF76" s="297">
        <f>BE59-CE76</f>
        <v>0</v>
      </c>
    </row>
    <row r="77" spans="1:84" ht="12.65" customHeight="1" x14ac:dyDescent="0.35">
      <c r="A77" s="304" t="s">
        <v>249</v>
      </c>
      <c r="B77" s="297"/>
      <c r="C77" s="302">
        <v>115354.20933861961</v>
      </c>
      <c r="D77" s="302">
        <v>0</v>
      </c>
      <c r="E77" s="302">
        <v>166814.46545627675</v>
      </c>
      <c r="F77" s="302">
        <v>0</v>
      </c>
      <c r="G77" s="302">
        <v>22133.485205103636</v>
      </c>
      <c r="H77" s="302">
        <v>0</v>
      </c>
      <c r="I77" s="302">
        <v>0</v>
      </c>
      <c r="J77" s="302"/>
      <c r="K77" s="302">
        <v>0</v>
      </c>
      <c r="L77" s="302">
        <v>0</v>
      </c>
      <c r="M77" s="302">
        <v>0</v>
      </c>
      <c r="N77" s="302">
        <v>0</v>
      </c>
      <c r="O77" s="302">
        <v>0</v>
      </c>
      <c r="P77" s="302">
        <v>0</v>
      </c>
      <c r="Q77" s="302">
        <v>0</v>
      </c>
      <c r="R77" s="302">
        <v>0</v>
      </c>
      <c r="S77" s="302">
        <v>0</v>
      </c>
      <c r="T77" s="302">
        <v>0</v>
      </c>
      <c r="U77" s="302">
        <v>0</v>
      </c>
      <c r="V77" s="302">
        <v>0</v>
      </c>
      <c r="W77" s="302">
        <v>0</v>
      </c>
      <c r="X77" s="302">
        <v>0</v>
      </c>
      <c r="Y77" s="302">
        <v>0</v>
      </c>
      <c r="Z77" s="302">
        <v>0</v>
      </c>
      <c r="AA77" s="302">
        <v>0</v>
      </c>
      <c r="AB77" s="302">
        <v>0</v>
      </c>
      <c r="AC77" s="302">
        <v>0</v>
      </c>
      <c r="AD77" s="302">
        <v>0</v>
      </c>
      <c r="AE77" s="302">
        <v>0</v>
      </c>
      <c r="AF77" s="302">
        <v>0</v>
      </c>
      <c r="AG77" s="302">
        <v>0</v>
      </c>
      <c r="AH77" s="302">
        <v>0</v>
      </c>
      <c r="AI77" s="302">
        <v>0</v>
      </c>
      <c r="AJ77" s="302">
        <v>0</v>
      </c>
      <c r="AK77" s="302">
        <v>0</v>
      </c>
      <c r="AL77" s="302">
        <v>0</v>
      </c>
      <c r="AM77" s="302">
        <v>0</v>
      </c>
      <c r="AN77" s="302">
        <v>0</v>
      </c>
      <c r="AO77" s="302">
        <v>0</v>
      </c>
      <c r="AP77" s="302">
        <v>0</v>
      </c>
      <c r="AQ77" s="302">
        <v>0</v>
      </c>
      <c r="AR77" s="302">
        <v>0</v>
      </c>
      <c r="AS77" s="302">
        <v>0</v>
      </c>
      <c r="AT77" s="302">
        <v>0</v>
      </c>
      <c r="AU77" s="302">
        <v>0</v>
      </c>
      <c r="AV77" s="302">
        <v>0</v>
      </c>
      <c r="AW77" s="302"/>
      <c r="AX77" s="307" t="s">
        <v>221</v>
      </c>
      <c r="AY77" s="307" t="s">
        <v>221</v>
      </c>
      <c r="AZ77" s="302"/>
      <c r="BA77" s="302">
        <v>0</v>
      </c>
      <c r="BB77" s="302">
        <v>0</v>
      </c>
      <c r="BC77" s="302">
        <v>0</v>
      </c>
      <c r="BD77" s="307" t="s">
        <v>221</v>
      </c>
      <c r="BE77" s="307" t="s">
        <v>221</v>
      </c>
      <c r="BF77" s="302"/>
      <c r="BG77" s="307" t="s">
        <v>221</v>
      </c>
      <c r="BH77" s="302"/>
      <c r="BI77" s="302"/>
      <c r="BJ77" s="307" t="s">
        <v>221</v>
      </c>
      <c r="BK77" s="302">
        <v>0</v>
      </c>
      <c r="BL77" s="302">
        <v>0</v>
      </c>
      <c r="BM77" s="302">
        <v>0</v>
      </c>
      <c r="BN77" s="307" t="s">
        <v>221</v>
      </c>
      <c r="BO77" s="307" t="s">
        <v>221</v>
      </c>
      <c r="BP77" s="307" t="s">
        <v>221</v>
      </c>
      <c r="BQ77" s="307" t="s">
        <v>221</v>
      </c>
      <c r="BR77" s="302"/>
      <c r="BS77" s="302">
        <v>0</v>
      </c>
      <c r="BT77" s="302">
        <v>0</v>
      </c>
      <c r="BU77" s="302">
        <v>0</v>
      </c>
      <c r="BV77" s="302">
        <v>0</v>
      </c>
      <c r="BW77" s="302">
        <v>0</v>
      </c>
      <c r="BX77" s="302">
        <v>0</v>
      </c>
      <c r="BY77" s="302">
        <v>0</v>
      </c>
      <c r="BZ77" s="302">
        <v>0</v>
      </c>
      <c r="CA77" s="302">
        <v>0</v>
      </c>
      <c r="CB77" s="302">
        <v>0</v>
      </c>
      <c r="CC77" s="307" t="s">
        <v>221</v>
      </c>
      <c r="CD77" s="307" t="s">
        <v>221</v>
      </c>
      <c r="CE77" s="297">
        <f>SUM(C77:CD77)</f>
        <v>304302.16000000003</v>
      </c>
      <c r="CF77" s="297">
        <f>AY59-CE77</f>
        <v>0</v>
      </c>
    </row>
    <row r="78" spans="1:84" ht="12.65" customHeight="1" x14ac:dyDescent="0.35">
      <c r="A78" s="304" t="s">
        <v>250</v>
      </c>
      <c r="B78" s="297"/>
      <c r="C78" s="302">
        <v>5863.7378100538572</v>
      </c>
      <c r="D78" s="302">
        <v>0</v>
      </c>
      <c r="E78" s="302">
        <v>8561.2123958291577</v>
      </c>
      <c r="F78" s="302">
        <v>0</v>
      </c>
      <c r="G78" s="302">
        <v>2056.6960555910805</v>
      </c>
      <c r="H78" s="302">
        <v>6.1349035824574791</v>
      </c>
      <c r="I78" s="302">
        <v>0</v>
      </c>
      <c r="J78" s="302">
        <v>0</v>
      </c>
      <c r="K78" s="302">
        <v>0</v>
      </c>
      <c r="L78" s="302">
        <v>0</v>
      </c>
      <c r="M78" s="302">
        <v>0</v>
      </c>
      <c r="N78" s="302">
        <v>0</v>
      </c>
      <c r="O78" s="302">
        <v>0</v>
      </c>
      <c r="P78" s="302">
        <v>6022.0608410660589</v>
      </c>
      <c r="Q78" s="302">
        <v>1793.3203928953785</v>
      </c>
      <c r="R78" s="302">
        <v>93.830617009500799</v>
      </c>
      <c r="S78" s="302">
        <v>0</v>
      </c>
      <c r="T78" s="302">
        <v>510.62442529628493</v>
      </c>
      <c r="U78" s="302">
        <v>276.22251567730115</v>
      </c>
      <c r="V78" s="302">
        <v>4398.8321684698521</v>
      </c>
      <c r="W78" s="302">
        <v>793.08814228772826</v>
      </c>
      <c r="X78" s="302">
        <v>238.51715488866472</v>
      </c>
      <c r="Y78" s="302">
        <v>4416.9179857400159</v>
      </c>
      <c r="Z78" s="302">
        <v>0</v>
      </c>
      <c r="AA78" s="302">
        <v>265.69902980083111</v>
      </c>
      <c r="AB78" s="302">
        <v>926.8108181145202</v>
      </c>
      <c r="AC78" s="302">
        <v>1782.4172724039693</v>
      </c>
      <c r="AD78" s="302">
        <v>123.44215661740354</v>
      </c>
      <c r="AE78" s="302">
        <v>953.74972635960512</v>
      </c>
      <c r="AF78" s="302">
        <v>0</v>
      </c>
      <c r="AG78" s="302">
        <v>1553.4061809759576</v>
      </c>
      <c r="AH78" s="302">
        <v>0</v>
      </c>
      <c r="AI78" s="302">
        <v>0</v>
      </c>
      <c r="AJ78" s="302">
        <v>382.04960212200012</v>
      </c>
      <c r="AK78" s="302">
        <v>0</v>
      </c>
      <c r="AL78" s="302">
        <v>0</v>
      </c>
      <c r="AM78" s="302">
        <v>0</v>
      </c>
      <c r="AN78" s="302">
        <v>0</v>
      </c>
      <c r="AO78" s="302">
        <v>0</v>
      </c>
      <c r="AP78" s="302">
        <v>0</v>
      </c>
      <c r="AQ78" s="302">
        <v>0</v>
      </c>
      <c r="AR78" s="302">
        <v>0</v>
      </c>
      <c r="AS78" s="302">
        <v>0</v>
      </c>
      <c r="AT78" s="302">
        <v>0</v>
      </c>
      <c r="AU78" s="302">
        <v>0</v>
      </c>
      <c r="AV78" s="302">
        <v>0</v>
      </c>
      <c r="AW78" s="302"/>
      <c r="AX78" s="307" t="s">
        <v>221</v>
      </c>
      <c r="AY78" s="307" t="s">
        <v>221</v>
      </c>
      <c r="AZ78" s="307" t="s">
        <v>221</v>
      </c>
      <c r="BA78" s="302">
        <v>0</v>
      </c>
      <c r="BB78" s="302">
        <v>41.0917057749188</v>
      </c>
      <c r="BC78" s="302">
        <v>0</v>
      </c>
      <c r="BD78" s="307" t="s">
        <v>221</v>
      </c>
      <c r="BE78" s="307" t="s">
        <v>221</v>
      </c>
      <c r="BF78" s="307" t="s">
        <v>221</v>
      </c>
      <c r="BG78" s="307" t="s">
        <v>221</v>
      </c>
      <c r="BH78" s="302"/>
      <c r="BI78" s="302"/>
      <c r="BJ78" s="307" t="s">
        <v>221</v>
      </c>
      <c r="BK78" s="302">
        <v>0</v>
      </c>
      <c r="BL78" s="302">
        <v>314.30751093979978</v>
      </c>
      <c r="BM78" s="302">
        <v>0</v>
      </c>
      <c r="BN78" s="307" t="s">
        <v>221</v>
      </c>
      <c r="BO78" s="307" t="s">
        <v>221</v>
      </c>
      <c r="BP78" s="307" t="s">
        <v>221</v>
      </c>
      <c r="BQ78" s="307" t="s">
        <v>221</v>
      </c>
      <c r="BR78" s="307" t="s">
        <v>221</v>
      </c>
      <c r="BS78" s="302">
        <v>284.43781927457485</v>
      </c>
      <c r="BT78" s="302">
        <v>0</v>
      </c>
      <c r="BU78" s="302">
        <v>0</v>
      </c>
      <c r="BV78" s="302">
        <v>0</v>
      </c>
      <c r="BW78" s="302">
        <v>984.74313789017731</v>
      </c>
      <c r="BX78" s="302">
        <v>0</v>
      </c>
      <c r="BY78" s="302">
        <v>22.960332192955082</v>
      </c>
      <c r="BZ78" s="302">
        <v>0</v>
      </c>
      <c r="CA78" s="302">
        <v>793.92333973850305</v>
      </c>
      <c r="CB78" s="302">
        <v>0</v>
      </c>
      <c r="CC78" s="307" t="s">
        <v>221</v>
      </c>
      <c r="CD78" s="307" t="s">
        <v>221</v>
      </c>
      <c r="CE78" s="297">
        <f t="shared" si="8"/>
        <v>43460.234040592557</v>
      </c>
      <c r="CF78" s="297"/>
    </row>
    <row r="79" spans="1:84" ht="12.65" customHeight="1" x14ac:dyDescent="0.35">
      <c r="A79" s="304" t="s">
        <v>251</v>
      </c>
      <c r="B79" s="297"/>
      <c r="C79" s="225">
        <v>527120.7715019153</v>
      </c>
      <c r="D79" s="225">
        <v>0</v>
      </c>
      <c r="E79" s="302">
        <v>762272.74438570056</v>
      </c>
      <c r="F79" s="302">
        <v>0</v>
      </c>
      <c r="G79" s="302">
        <v>101140.82411238406</v>
      </c>
      <c r="H79" s="302">
        <v>0</v>
      </c>
      <c r="I79" s="302">
        <v>0</v>
      </c>
      <c r="J79" s="302">
        <v>0</v>
      </c>
      <c r="K79" s="302">
        <v>0</v>
      </c>
      <c r="L79" s="302">
        <v>0</v>
      </c>
      <c r="M79" s="302">
        <v>0</v>
      </c>
      <c r="N79" s="302">
        <v>0</v>
      </c>
      <c r="O79" s="302">
        <v>0</v>
      </c>
      <c r="P79" s="302">
        <v>0</v>
      </c>
      <c r="Q79" s="302">
        <v>0</v>
      </c>
      <c r="R79" s="302">
        <v>0</v>
      </c>
      <c r="S79" s="302">
        <v>0</v>
      </c>
      <c r="T79" s="302">
        <v>0</v>
      </c>
      <c r="U79" s="302">
        <v>0</v>
      </c>
      <c r="V79" s="302">
        <v>0</v>
      </c>
      <c r="W79" s="302">
        <v>0</v>
      </c>
      <c r="X79" s="302">
        <v>0</v>
      </c>
      <c r="Y79" s="302">
        <v>0</v>
      </c>
      <c r="Z79" s="302">
        <v>0</v>
      </c>
      <c r="AA79" s="302">
        <v>0</v>
      </c>
      <c r="AB79" s="302">
        <v>0</v>
      </c>
      <c r="AC79" s="302">
        <v>0</v>
      </c>
      <c r="AD79" s="302">
        <v>0</v>
      </c>
      <c r="AE79" s="302">
        <v>0</v>
      </c>
      <c r="AF79" s="302">
        <v>0</v>
      </c>
      <c r="AG79" s="302">
        <v>0</v>
      </c>
      <c r="AH79" s="302">
        <v>0</v>
      </c>
      <c r="AI79" s="302">
        <v>0</v>
      </c>
      <c r="AJ79" s="302">
        <v>0</v>
      </c>
      <c r="AK79" s="302">
        <v>0</v>
      </c>
      <c r="AL79" s="302">
        <v>0</v>
      </c>
      <c r="AM79" s="302">
        <v>0</v>
      </c>
      <c r="AN79" s="302">
        <v>0</v>
      </c>
      <c r="AO79" s="302">
        <v>0</v>
      </c>
      <c r="AP79" s="302">
        <v>0</v>
      </c>
      <c r="AQ79" s="302">
        <v>0</v>
      </c>
      <c r="AR79" s="302">
        <v>0</v>
      </c>
      <c r="AS79" s="302">
        <v>0</v>
      </c>
      <c r="AT79" s="302">
        <v>0</v>
      </c>
      <c r="AU79" s="302">
        <v>0</v>
      </c>
      <c r="AV79" s="302">
        <v>0</v>
      </c>
      <c r="AW79" s="302"/>
      <c r="AX79" s="307" t="s">
        <v>221</v>
      </c>
      <c r="AY79" s="307" t="s">
        <v>221</v>
      </c>
      <c r="AZ79" s="307" t="s">
        <v>221</v>
      </c>
      <c r="BA79" s="307" t="s">
        <v>221</v>
      </c>
      <c r="BB79" s="302">
        <v>0</v>
      </c>
      <c r="BC79" s="302">
        <v>0</v>
      </c>
      <c r="BD79" s="307" t="s">
        <v>221</v>
      </c>
      <c r="BE79" s="307" t="s">
        <v>221</v>
      </c>
      <c r="BF79" s="307" t="s">
        <v>221</v>
      </c>
      <c r="BG79" s="307" t="s">
        <v>221</v>
      </c>
      <c r="BH79" s="302"/>
      <c r="BI79" s="302"/>
      <c r="BJ79" s="307" t="s">
        <v>221</v>
      </c>
      <c r="BK79" s="302">
        <v>0</v>
      </c>
      <c r="BL79" s="302">
        <v>0</v>
      </c>
      <c r="BM79" s="302">
        <v>0</v>
      </c>
      <c r="BN79" s="307" t="s">
        <v>221</v>
      </c>
      <c r="BO79" s="307" t="s">
        <v>221</v>
      </c>
      <c r="BP79" s="307" t="s">
        <v>221</v>
      </c>
      <c r="BQ79" s="307" t="s">
        <v>221</v>
      </c>
      <c r="BR79" s="307" t="s">
        <v>221</v>
      </c>
      <c r="BS79" s="302">
        <v>0</v>
      </c>
      <c r="BT79" s="302">
        <v>0</v>
      </c>
      <c r="BU79" s="302">
        <v>0</v>
      </c>
      <c r="BV79" s="302">
        <v>0</v>
      </c>
      <c r="BW79" s="302">
        <v>0</v>
      </c>
      <c r="BX79" s="302">
        <v>0</v>
      </c>
      <c r="BY79" s="302">
        <v>0</v>
      </c>
      <c r="BZ79" s="302">
        <v>0</v>
      </c>
      <c r="CA79" s="302">
        <v>0</v>
      </c>
      <c r="CB79" s="302">
        <v>0</v>
      </c>
      <c r="CC79" s="307" t="s">
        <v>221</v>
      </c>
      <c r="CD79" s="307" t="s">
        <v>221</v>
      </c>
      <c r="CE79" s="297">
        <f t="shared" si="8"/>
        <v>1390534.3399999999</v>
      </c>
      <c r="CF79" s="297">
        <f>BA59</f>
        <v>0</v>
      </c>
    </row>
    <row r="80" spans="1:84" ht="12.65" customHeight="1" x14ac:dyDescent="0.35">
      <c r="A80" s="304" t="s">
        <v>252</v>
      </c>
      <c r="B80" s="297"/>
      <c r="C80" s="187">
        <v>116.44</v>
      </c>
      <c r="D80" s="187">
        <v>0</v>
      </c>
      <c r="E80" s="187">
        <v>142.49999999999997</v>
      </c>
      <c r="F80" s="187">
        <v>0</v>
      </c>
      <c r="G80" s="187">
        <v>16.25</v>
      </c>
      <c r="H80" s="187">
        <v>0.01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30.59</v>
      </c>
      <c r="Q80" s="187">
        <v>24.66</v>
      </c>
      <c r="R80" s="187">
        <v>0</v>
      </c>
      <c r="S80" s="187">
        <v>0</v>
      </c>
      <c r="T80" s="187">
        <v>2.84</v>
      </c>
      <c r="U80" s="187">
        <v>0</v>
      </c>
      <c r="V80" s="187">
        <v>17.11</v>
      </c>
      <c r="W80" s="187">
        <v>1.63</v>
      </c>
      <c r="X80" s="187">
        <v>7.0000000000000007E-2</v>
      </c>
      <c r="Y80" s="187">
        <v>5.88</v>
      </c>
      <c r="Z80" s="187">
        <v>2.68</v>
      </c>
      <c r="AA80" s="187">
        <v>0</v>
      </c>
      <c r="AB80" s="187">
        <v>0.01</v>
      </c>
      <c r="AC80" s="187">
        <v>0</v>
      </c>
      <c r="AD80" s="187">
        <v>3.08</v>
      </c>
      <c r="AE80" s="187">
        <v>0</v>
      </c>
      <c r="AF80" s="187">
        <v>0</v>
      </c>
      <c r="AG80" s="187">
        <v>26.23</v>
      </c>
      <c r="AH80" s="187">
        <v>0</v>
      </c>
      <c r="AI80" s="187">
        <v>0</v>
      </c>
      <c r="AJ80" s="187">
        <v>1.82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1.07</v>
      </c>
      <c r="AW80" s="307" t="s">
        <v>221</v>
      </c>
      <c r="AX80" s="307" t="s">
        <v>221</v>
      </c>
      <c r="AY80" s="307" t="s">
        <v>221</v>
      </c>
      <c r="AZ80" s="307" t="s">
        <v>221</v>
      </c>
      <c r="BA80" s="307" t="s">
        <v>221</v>
      </c>
      <c r="BB80" s="307" t="s">
        <v>221</v>
      </c>
      <c r="BC80" s="307" t="s">
        <v>221</v>
      </c>
      <c r="BD80" s="307" t="s">
        <v>221</v>
      </c>
      <c r="BE80" s="307" t="s">
        <v>221</v>
      </c>
      <c r="BF80" s="307" t="s">
        <v>221</v>
      </c>
      <c r="BG80" s="307" t="s">
        <v>221</v>
      </c>
      <c r="BH80" s="307" t="s">
        <v>221</v>
      </c>
      <c r="BI80" s="307" t="s">
        <v>221</v>
      </c>
      <c r="BJ80" s="307" t="s">
        <v>221</v>
      </c>
      <c r="BK80" s="307" t="s">
        <v>221</v>
      </c>
      <c r="BL80" s="307" t="s">
        <v>221</v>
      </c>
      <c r="BM80" s="307" t="s">
        <v>221</v>
      </c>
      <c r="BN80" s="307" t="s">
        <v>221</v>
      </c>
      <c r="BO80" s="307" t="s">
        <v>221</v>
      </c>
      <c r="BP80" s="307" t="s">
        <v>221</v>
      </c>
      <c r="BQ80" s="307" t="s">
        <v>221</v>
      </c>
      <c r="BR80" s="307" t="s">
        <v>221</v>
      </c>
      <c r="BS80" s="307" t="s">
        <v>221</v>
      </c>
      <c r="BT80" s="307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7" t="s">
        <v>221</v>
      </c>
      <c r="CD80" s="307" t="s">
        <v>221</v>
      </c>
      <c r="CE80" s="312">
        <f t="shared" si="8"/>
        <v>392.86999999999989</v>
      </c>
      <c r="CF80" s="312"/>
    </row>
    <row r="81" spans="1:84" ht="21" customHeight="1" x14ac:dyDescent="0.35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4" t="s">
        <v>254</v>
      </c>
      <c r="B82" s="314"/>
      <c r="C82" s="315" t="s">
        <v>1267</v>
      </c>
      <c r="D82" s="316"/>
      <c r="E82" s="29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7" t="s">
        <v>255</v>
      </c>
      <c r="B83" s="314" t="s">
        <v>256</v>
      </c>
      <c r="C83" s="317" t="s">
        <v>1268</v>
      </c>
      <c r="D83" s="316"/>
      <c r="E83" s="29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7" t="s">
        <v>257</v>
      </c>
      <c r="B84" s="314" t="s">
        <v>256</v>
      </c>
      <c r="C84" s="230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7" t="s">
        <v>1250</v>
      </c>
      <c r="B85" s="314"/>
      <c r="C85" s="272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7" t="s">
        <v>1251</v>
      </c>
      <c r="B86" s="314" t="s">
        <v>256</v>
      </c>
      <c r="C86" s="231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7" t="s">
        <v>258</v>
      </c>
      <c r="B87" s="314" t="s">
        <v>256</v>
      </c>
      <c r="C87" s="230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7" t="s">
        <v>259</v>
      </c>
      <c r="B88" s="314" t="s">
        <v>256</v>
      </c>
      <c r="C88" s="230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7" t="s">
        <v>260</v>
      </c>
      <c r="B89" s="314" t="s">
        <v>256</v>
      </c>
      <c r="C89" s="230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7" t="s">
        <v>261</v>
      </c>
      <c r="B90" s="314" t="s">
        <v>256</v>
      </c>
      <c r="C90" s="230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7" t="s">
        <v>262</v>
      </c>
      <c r="B91" s="314" t="s">
        <v>256</v>
      </c>
      <c r="C91" s="230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7" t="s">
        <v>263</v>
      </c>
      <c r="B92" s="314" t="s">
        <v>256</v>
      </c>
      <c r="C92" s="226" t="s">
        <v>1276</v>
      </c>
      <c r="D92" s="316"/>
      <c r="E92" s="29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7" t="s">
        <v>264</v>
      </c>
      <c r="B93" s="314" t="s">
        <v>256</v>
      </c>
      <c r="C93" s="271" t="s">
        <v>1277</v>
      </c>
      <c r="D93" s="316"/>
      <c r="E93" s="29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7"/>
      <c r="B94" s="297"/>
      <c r="C94" s="305"/>
      <c r="D94" s="297"/>
      <c r="E94" s="29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8" t="s">
        <v>266</v>
      </c>
      <c r="B96" s="318"/>
      <c r="C96" s="318"/>
      <c r="D96" s="318"/>
      <c r="E96" s="3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7" t="s">
        <v>267</v>
      </c>
      <c r="B97" s="314" t="s">
        <v>256</v>
      </c>
      <c r="C97" s="189"/>
      <c r="D97" s="297"/>
      <c r="E97" s="2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7" t="s">
        <v>259</v>
      </c>
      <c r="B98" s="314" t="s">
        <v>256</v>
      </c>
      <c r="C98" s="189"/>
      <c r="D98" s="297"/>
      <c r="E98" s="2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7" t="s">
        <v>268</v>
      </c>
      <c r="B99" s="314" t="s">
        <v>256</v>
      </c>
      <c r="C99" s="189"/>
      <c r="D99" s="297"/>
      <c r="E99" s="2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8" t="s">
        <v>269</v>
      </c>
      <c r="B100" s="318"/>
      <c r="C100" s="318"/>
      <c r="D100" s="318"/>
      <c r="E100" s="3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7" t="s">
        <v>270</v>
      </c>
      <c r="B101" s="314" t="s">
        <v>256</v>
      </c>
      <c r="C101" s="189"/>
      <c r="D101" s="297"/>
      <c r="E101" s="29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7" t="s">
        <v>132</v>
      </c>
      <c r="B102" s="314" t="s">
        <v>256</v>
      </c>
      <c r="C102" s="222">
        <v>1</v>
      </c>
      <c r="D102" s="297"/>
      <c r="E102" s="29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8" t="s">
        <v>271</v>
      </c>
      <c r="B103" s="318"/>
      <c r="C103" s="318"/>
      <c r="D103" s="318"/>
      <c r="E103" s="3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7" t="s">
        <v>272</v>
      </c>
      <c r="B104" s="314" t="s">
        <v>256</v>
      </c>
      <c r="C104" s="189"/>
      <c r="D104" s="297"/>
      <c r="E104" s="29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7" t="s">
        <v>273</v>
      </c>
      <c r="B105" s="314" t="s">
        <v>256</v>
      </c>
      <c r="C105" s="189"/>
      <c r="D105" s="297"/>
      <c r="E105" s="29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7" t="s">
        <v>274</v>
      </c>
      <c r="B106" s="314" t="s">
        <v>256</v>
      </c>
      <c r="C106" s="189"/>
      <c r="D106" s="297"/>
      <c r="E106" s="29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7"/>
      <c r="B107" s="314"/>
      <c r="C107" s="319"/>
      <c r="D107" s="297"/>
      <c r="E107" s="29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20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7"/>
      <c r="B109" s="314"/>
      <c r="C109" s="319"/>
      <c r="D109" s="297"/>
      <c r="E109" s="29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4" t="s">
        <v>276</v>
      </c>
      <c r="B110" s="297"/>
      <c r="C110" s="298" t="s">
        <v>277</v>
      </c>
      <c r="D110" s="299" t="s">
        <v>215</v>
      </c>
      <c r="E110" s="29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7" t="s">
        <v>278</v>
      </c>
      <c r="B111" s="314" t="s">
        <v>256</v>
      </c>
      <c r="C111" s="189">
        <v>7573</v>
      </c>
      <c r="D111" s="174">
        <v>50203</v>
      </c>
      <c r="E111" s="29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7" t="s">
        <v>279</v>
      </c>
      <c r="B112" s="314" t="s">
        <v>256</v>
      </c>
      <c r="C112" s="189"/>
      <c r="D112" s="174"/>
      <c r="E112" s="29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7" t="s">
        <v>280</v>
      </c>
      <c r="B113" s="314" t="s">
        <v>256</v>
      </c>
      <c r="C113" s="189"/>
      <c r="D113" s="174"/>
      <c r="E113" s="29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7" t="s">
        <v>281</v>
      </c>
      <c r="B114" s="314" t="s">
        <v>256</v>
      </c>
      <c r="C114" s="189">
        <v>0</v>
      </c>
      <c r="D114" s="174">
        <v>0</v>
      </c>
      <c r="E114" s="29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4" t="s">
        <v>282</v>
      </c>
      <c r="B115" s="297"/>
      <c r="C115" s="298" t="s">
        <v>167</v>
      </c>
      <c r="D115" s="297"/>
      <c r="E115" s="29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7" t="s">
        <v>283</v>
      </c>
      <c r="B116" s="314" t="s">
        <v>256</v>
      </c>
      <c r="C116" s="189">
        <v>56</v>
      </c>
      <c r="D116" s="297"/>
      <c r="E116" s="29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7" t="s">
        <v>284</v>
      </c>
      <c r="B117" s="314" t="s">
        <v>256</v>
      </c>
      <c r="C117" s="189">
        <v>108</v>
      </c>
      <c r="D117" s="297"/>
      <c r="E117" s="29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7" t="s">
        <v>1238</v>
      </c>
      <c r="B118" s="314" t="s">
        <v>256</v>
      </c>
      <c r="C118" s="189"/>
      <c r="D118" s="297"/>
      <c r="E118" s="29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7" t="s">
        <v>285</v>
      </c>
      <c r="B119" s="314" t="s">
        <v>256</v>
      </c>
      <c r="C119" s="189"/>
      <c r="D119" s="297"/>
      <c r="E119" s="29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7" t="s">
        <v>286</v>
      </c>
      <c r="B120" s="314" t="s">
        <v>256</v>
      </c>
      <c r="C120" s="189"/>
      <c r="D120" s="297"/>
      <c r="E120" s="29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7" t="s">
        <v>287</v>
      </c>
      <c r="B121" s="314" t="s">
        <v>256</v>
      </c>
      <c r="C121" s="189">
        <v>36</v>
      </c>
      <c r="D121" s="297"/>
      <c r="E121" s="29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7" t="s">
        <v>97</v>
      </c>
      <c r="B122" s="314" t="s">
        <v>256</v>
      </c>
      <c r="C122" s="189">
        <v>10</v>
      </c>
      <c r="D122" s="297"/>
      <c r="E122" s="29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7" t="s">
        <v>288</v>
      </c>
      <c r="B123" s="314" t="s">
        <v>256</v>
      </c>
      <c r="C123" s="189"/>
      <c r="D123" s="297"/>
      <c r="E123" s="29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7" t="s">
        <v>289</v>
      </c>
      <c r="B124" s="314"/>
      <c r="C124" s="189"/>
      <c r="D124" s="297"/>
      <c r="E124" s="29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7" t="s">
        <v>280</v>
      </c>
      <c r="B125" s="314" t="s">
        <v>256</v>
      </c>
      <c r="C125" s="189"/>
      <c r="D125" s="297"/>
      <c r="E125" s="29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7" t="s">
        <v>290</v>
      </c>
      <c r="B126" s="314" t="s">
        <v>256</v>
      </c>
      <c r="C126" s="189">
        <v>17</v>
      </c>
      <c r="D126" s="297"/>
      <c r="E126" s="29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7" t="s">
        <v>291</v>
      </c>
      <c r="B127" s="297"/>
      <c r="C127" s="305"/>
      <c r="D127" s="297"/>
      <c r="E127" s="297">
        <f>SUM(C116:C126)</f>
        <v>227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7" t="s">
        <v>292</v>
      </c>
      <c r="B128" s="314" t="s">
        <v>256</v>
      </c>
      <c r="C128" s="189">
        <v>349</v>
      </c>
      <c r="D128" s="297"/>
      <c r="E128" s="29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7" t="s">
        <v>293</v>
      </c>
      <c r="B129" s="314" t="s">
        <v>256</v>
      </c>
      <c r="C129" s="189"/>
      <c r="D129" s="297"/>
      <c r="E129" s="29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7"/>
      <c r="B130" s="297"/>
      <c r="C130" s="305"/>
      <c r="D130" s="297"/>
      <c r="E130" s="29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7" t="s">
        <v>294</v>
      </c>
      <c r="B131" s="314" t="s">
        <v>256</v>
      </c>
      <c r="C131" s="189"/>
      <c r="D131" s="297"/>
      <c r="E131" s="29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7"/>
      <c r="B132" s="297"/>
      <c r="C132" s="305"/>
      <c r="D132" s="297"/>
      <c r="E132" s="29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7"/>
      <c r="B133" s="297"/>
      <c r="C133" s="305"/>
      <c r="D133" s="297"/>
      <c r="E133" s="29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7"/>
      <c r="B134" s="297"/>
      <c r="C134" s="305"/>
      <c r="D134" s="297"/>
      <c r="E134" s="29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7"/>
      <c r="B135" s="297"/>
      <c r="C135" s="305"/>
      <c r="D135" s="297"/>
      <c r="E135" s="29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3" t="s">
        <v>1239</v>
      </c>
      <c r="B136" s="320"/>
      <c r="C136" s="320"/>
      <c r="D136" s="320"/>
      <c r="E136" s="3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7" t="s">
        <v>277</v>
      </c>
      <c r="B138" s="174">
        <v>4442</v>
      </c>
      <c r="C138" s="189">
        <v>767</v>
      </c>
      <c r="D138" s="174">
        <v>2364</v>
      </c>
      <c r="E138" s="297">
        <f>SUM(B138:D138)</f>
        <v>7573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7" t="s">
        <v>215</v>
      </c>
      <c r="B139" s="174">
        <v>30300.74</v>
      </c>
      <c r="C139" s="189">
        <v>6524.76</v>
      </c>
      <c r="D139" s="174">
        <v>13377.5</v>
      </c>
      <c r="E139" s="297">
        <f>SUM(B139:D139)</f>
        <v>50203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7" t="s">
        <v>298</v>
      </c>
      <c r="B140" s="174">
        <v>66189.065665406233</v>
      </c>
      <c r="C140" s="174">
        <v>16658.316916809348</v>
      </c>
      <c r="D140" s="174">
        <v>57274.007417784473</v>
      </c>
      <c r="E140" s="297">
        <f>SUM(B140:D140)</f>
        <v>140121.39000000004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7" t="s">
        <v>245</v>
      </c>
      <c r="B141" s="174">
        <v>675572442.12</v>
      </c>
      <c r="C141" s="189">
        <v>138880559.75999999</v>
      </c>
      <c r="D141" s="174">
        <v>413819947.40000004</v>
      </c>
      <c r="E141" s="297">
        <f>SUM(B141:D141)</f>
        <v>1228272949.28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7" t="s">
        <v>246</v>
      </c>
      <c r="B142" s="174">
        <v>200944564.98000002</v>
      </c>
      <c r="C142" s="189">
        <v>50573281.439999998</v>
      </c>
      <c r="D142" s="174">
        <v>173885505.64000005</v>
      </c>
      <c r="E142" s="297">
        <f>SUM(B142:D142)</f>
        <v>425403352.06000006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7" t="s">
        <v>277</v>
      </c>
      <c r="B144" s="174"/>
      <c r="C144" s="189"/>
      <c r="D144" s="174"/>
      <c r="E144" s="297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7" t="s">
        <v>215</v>
      </c>
      <c r="B145" s="174"/>
      <c r="C145" s="189"/>
      <c r="D145" s="174"/>
      <c r="E145" s="297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7" t="s">
        <v>298</v>
      </c>
      <c r="B146" s="174"/>
      <c r="C146" s="189"/>
      <c r="D146" s="174"/>
      <c r="E146" s="297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7" t="s">
        <v>245</v>
      </c>
      <c r="B147" s="174"/>
      <c r="C147" s="189"/>
      <c r="D147" s="174"/>
      <c r="E147" s="297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7" t="s">
        <v>246</v>
      </c>
      <c r="B148" s="174"/>
      <c r="C148" s="189"/>
      <c r="D148" s="174"/>
      <c r="E148" s="297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7" t="s">
        <v>277</v>
      </c>
      <c r="B150" s="174"/>
      <c r="C150" s="189"/>
      <c r="D150" s="174"/>
      <c r="E150" s="297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7" t="s">
        <v>215</v>
      </c>
      <c r="B151" s="174"/>
      <c r="C151" s="189"/>
      <c r="D151" s="174"/>
      <c r="E151" s="297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7" t="s">
        <v>298</v>
      </c>
      <c r="B152" s="174"/>
      <c r="C152" s="189"/>
      <c r="D152" s="174"/>
      <c r="E152" s="297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7" t="s">
        <v>245</v>
      </c>
      <c r="B153" s="174"/>
      <c r="C153" s="189"/>
      <c r="D153" s="174"/>
      <c r="E153" s="297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7" t="s">
        <v>246</v>
      </c>
      <c r="B154" s="174"/>
      <c r="C154" s="189"/>
      <c r="D154" s="174"/>
      <c r="E154" s="297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3"/>
      <c r="B155" s="303"/>
      <c r="C155" s="325"/>
      <c r="D155" s="326"/>
      <c r="E155" s="29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1" t="s">
        <v>301</v>
      </c>
      <c r="B156" s="322" t="s">
        <v>302</v>
      </c>
      <c r="C156" s="323" t="s">
        <v>303</v>
      </c>
      <c r="D156" s="297"/>
      <c r="E156" s="29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3" t="s">
        <v>304</v>
      </c>
      <c r="B157" s="174"/>
      <c r="C157" s="174"/>
      <c r="D157" s="297"/>
      <c r="E157" s="29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3"/>
      <c r="B158" s="326"/>
      <c r="C158" s="325"/>
      <c r="D158" s="297"/>
      <c r="E158" s="29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3"/>
      <c r="B159" s="303"/>
      <c r="C159" s="325"/>
      <c r="D159" s="326"/>
      <c r="E159" s="2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3"/>
      <c r="B160" s="303"/>
      <c r="C160" s="325"/>
      <c r="D160" s="326"/>
      <c r="E160" s="29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3"/>
      <c r="B161" s="303"/>
      <c r="C161" s="325"/>
      <c r="D161" s="326"/>
      <c r="E161" s="29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3"/>
      <c r="B162" s="303"/>
      <c r="C162" s="325"/>
      <c r="D162" s="326"/>
      <c r="E162" s="29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20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8" t="s">
        <v>306</v>
      </c>
      <c r="B164" s="318"/>
      <c r="C164" s="318"/>
      <c r="D164" s="318"/>
      <c r="E164" s="3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7" t="s">
        <v>307</v>
      </c>
      <c r="B165" s="314" t="s">
        <v>256</v>
      </c>
      <c r="C165" s="189">
        <v>9315903.6399999987</v>
      </c>
      <c r="D165" s="297"/>
      <c r="E165" s="29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7" t="s">
        <v>308</v>
      </c>
      <c r="B166" s="314" t="s">
        <v>256</v>
      </c>
      <c r="C166" s="189">
        <v>0</v>
      </c>
      <c r="D166" s="297"/>
      <c r="E166" s="29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3" t="s">
        <v>309</v>
      </c>
      <c r="B167" s="314" t="s">
        <v>256</v>
      </c>
      <c r="C167" s="189">
        <v>0</v>
      </c>
      <c r="D167" s="297"/>
      <c r="E167" s="29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7" t="s">
        <v>310</v>
      </c>
      <c r="B168" s="314" t="s">
        <v>256</v>
      </c>
      <c r="C168" s="189">
        <v>0</v>
      </c>
      <c r="D168" s="297"/>
      <c r="E168" s="29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7" t="s">
        <v>311</v>
      </c>
      <c r="B169" s="314" t="s">
        <v>256</v>
      </c>
      <c r="C169" s="189">
        <v>0</v>
      </c>
      <c r="D169" s="297"/>
      <c r="E169" s="29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7" t="s">
        <v>312</v>
      </c>
      <c r="B170" s="314" t="s">
        <v>256</v>
      </c>
      <c r="C170" s="189">
        <v>9308688.9499999993</v>
      </c>
      <c r="D170" s="297"/>
      <c r="E170" s="29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7" t="s">
        <v>313</v>
      </c>
      <c r="B171" s="314" t="s">
        <v>256</v>
      </c>
      <c r="C171" s="189">
        <v>10000.939999999953</v>
      </c>
      <c r="D171" s="297"/>
      <c r="E171" s="29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7" t="s">
        <v>313</v>
      </c>
      <c r="B172" s="314" t="s">
        <v>256</v>
      </c>
      <c r="C172" s="189"/>
      <c r="D172" s="297"/>
      <c r="E172" s="29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7" t="s">
        <v>203</v>
      </c>
      <c r="B173" s="297"/>
      <c r="C173" s="305"/>
      <c r="D173" s="297">
        <f>SUM(C165:C172)</f>
        <v>18634593.529999997</v>
      </c>
      <c r="E173" s="29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8" t="s">
        <v>314</v>
      </c>
      <c r="B174" s="318"/>
      <c r="C174" s="318"/>
      <c r="D174" s="318"/>
      <c r="E174" s="3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7" t="s">
        <v>315</v>
      </c>
      <c r="B175" s="314" t="s">
        <v>256</v>
      </c>
      <c r="C175" s="189">
        <v>5992603.25</v>
      </c>
      <c r="D175" s="297"/>
      <c r="E175" s="29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7" t="s">
        <v>316</v>
      </c>
      <c r="B176" s="314" t="s">
        <v>256</v>
      </c>
      <c r="C176" s="189">
        <v>563065.32000000018</v>
      </c>
      <c r="D176" s="297"/>
      <c r="E176" s="29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7" t="s">
        <v>203</v>
      </c>
      <c r="B177" s="297"/>
      <c r="C177" s="305"/>
      <c r="D177" s="297">
        <f>SUM(C175:C176)</f>
        <v>6555668.5700000003</v>
      </c>
      <c r="E177" s="29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8" t="s">
        <v>317</v>
      </c>
      <c r="B178" s="318"/>
      <c r="C178" s="318"/>
      <c r="D178" s="318"/>
      <c r="E178" s="3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7" t="s">
        <v>318</v>
      </c>
      <c r="B179" s="314" t="s">
        <v>256</v>
      </c>
      <c r="C179" s="189">
        <v>7950</v>
      </c>
      <c r="D179" s="297"/>
      <c r="E179" s="29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7" t="s">
        <v>319</v>
      </c>
      <c r="B180" s="314" t="s">
        <v>256</v>
      </c>
      <c r="C180" s="189">
        <v>0</v>
      </c>
      <c r="D180" s="297"/>
      <c r="E180" s="29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7" t="s">
        <v>203</v>
      </c>
      <c r="B181" s="297"/>
      <c r="C181" s="305"/>
      <c r="D181" s="297">
        <f>SUM(C179:C180)</f>
        <v>7950</v>
      </c>
      <c r="E181" s="29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8" t="s">
        <v>320</v>
      </c>
      <c r="B182" s="318"/>
      <c r="C182" s="318"/>
      <c r="D182" s="318"/>
      <c r="E182" s="31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7" t="s">
        <v>321</v>
      </c>
      <c r="B183" s="314" t="s">
        <v>256</v>
      </c>
      <c r="C183" s="189">
        <v>197384.72</v>
      </c>
      <c r="D183" s="297"/>
      <c r="E183" s="29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7" t="s">
        <v>322</v>
      </c>
      <c r="B184" s="314" t="s">
        <v>256</v>
      </c>
      <c r="C184" s="189">
        <v>13638139.17</v>
      </c>
      <c r="D184" s="297"/>
      <c r="E184" s="29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7" t="s">
        <v>132</v>
      </c>
      <c r="B185" s="314" t="s">
        <v>256</v>
      </c>
      <c r="C185" s="189"/>
      <c r="D185" s="297"/>
      <c r="E185" s="29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7" t="s">
        <v>203</v>
      </c>
      <c r="B186" s="297"/>
      <c r="C186" s="305"/>
      <c r="D186" s="297">
        <f>SUM(C183:C185)</f>
        <v>13835523.890000001</v>
      </c>
      <c r="E186" s="29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8" t="s">
        <v>323</v>
      </c>
      <c r="B187" s="318"/>
      <c r="C187" s="318"/>
      <c r="D187" s="318"/>
      <c r="E187" s="3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7" t="s">
        <v>324</v>
      </c>
      <c r="B188" s="314" t="s">
        <v>256</v>
      </c>
      <c r="C188" s="189">
        <v>-599986.48</v>
      </c>
      <c r="D188" s="297"/>
      <c r="E188" s="29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7" t="s">
        <v>325</v>
      </c>
      <c r="B189" s="314" t="s">
        <v>256</v>
      </c>
      <c r="C189" s="189">
        <v>2921386.28</v>
      </c>
      <c r="D189" s="297"/>
      <c r="E189" s="29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7" t="s">
        <v>203</v>
      </c>
      <c r="B190" s="297"/>
      <c r="C190" s="305"/>
      <c r="D190" s="297">
        <f>SUM(C188:C189)</f>
        <v>2321399.7999999998</v>
      </c>
      <c r="E190" s="29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7"/>
      <c r="B191" s="297"/>
      <c r="C191" s="305"/>
      <c r="D191" s="297"/>
      <c r="E191" s="29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20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4"/>
      <c r="B194" s="299" t="s">
        <v>328</v>
      </c>
      <c r="C194" s="298" t="s">
        <v>329</v>
      </c>
      <c r="D194" s="299" t="s">
        <v>330</v>
      </c>
      <c r="E194" s="299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7" t="s">
        <v>332</v>
      </c>
      <c r="B195" s="174">
        <v>37000000</v>
      </c>
      <c r="C195" s="189">
        <v>0</v>
      </c>
      <c r="D195" s="174">
        <v>0</v>
      </c>
      <c r="E195" s="297">
        <f t="shared" ref="E195:E203" si="10">SUM(B195:C195)-D195</f>
        <v>37000000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7" t="s">
        <v>333</v>
      </c>
      <c r="B196" s="174">
        <v>0</v>
      </c>
      <c r="C196" s="189">
        <v>0</v>
      </c>
      <c r="D196" s="174">
        <v>0</v>
      </c>
      <c r="E196" s="297">
        <f t="shared" si="10"/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7" t="s">
        <v>334</v>
      </c>
      <c r="B197" s="174">
        <v>147390667.97999999</v>
      </c>
      <c r="C197" s="189">
        <v>4628089.1900000013</v>
      </c>
      <c r="D197" s="174">
        <v>-610.58000000000004</v>
      </c>
      <c r="E197" s="297">
        <f t="shared" si="10"/>
        <v>152019367.75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7" t="s">
        <v>335</v>
      </c>
      <c r="B198" s="174">
        <v>0</v>
      </c>
      <c r="C198" s="189">
        <v>0</v>
      </c>
      <c r="D198" s="174">
        <v>0</v>
      </c>
      <c r="E198" s="297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7" t="s">
        <v>336</v>
      </c>
      <c r="B199" s="174">
        <v>6587901.4000000004</v>
      </c>
      <c r="C199" s="189">
        <v>4309404.57</v>
      </c>
      <c r="D199" s="174">
        <v>132094.28</v>
      </c>
      <c r="E199" s="297">
        <f t="shared" si="10"/>
        <v>10765211.690000001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7" t="s">
        <v>337</v>
      </c>
      <c r="B200" s="174">
        <v>106053837.86000001</v>
      </c>
      <c r="C200" s="189">
        <v>11158836.260000005</v>
      </c>
      <c r="D200" s="174">
        <v>-9176.9600000000009</v>
      </c>
      <c r="E200" s="297">
        <f t="shared" si="10"/>
        <v>117221851.08000001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7" t="s">
        <v>338</v>
      </c>
      <c r="B201" s="174">
        <v>0</v>
      </c>
      <c r="C201" s="189">
        <v>0</v>
      </c>
      <c r="D201" s="174">
        <v>0</v>
      </c>
      <c r="E201" s="297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7" t="s">
        <v>339</v>
      </c>
      <c r="B202" s="174">
        <v>8368986.6100000003</v>
      </c>
      <c r="C202" s="189">
        <v>0</v>
      </c>
      <c r="D202" s="174">
        <v>0</v>
      </c>
      <c r="E202" s="297">
        <f t="shared" si="10"/>
        <v>8368986.6100000003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7" t="s">
        <v>340</v>
      </c>
      <c r="B203" s="174">
        <v>14343730.150000006</v>
      </c>
      <c r="C203" s="189">
        <v>-12605159.729999993</v>
      </c>
      <c r="D203" s="174">
        <v>-1164231.5499999998</v>
      </c>
      <c r="E203" s="297">
        <f t="shared" si="10"/>
        <v>2902801.9700000128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7" t="s">
        <v>203</v>
      </c>
      <c r="B204" s="297">
        <f>SUM(B195:B203)</f>
        <v>319745124</v>
      </c>
      <c r="C204" s="305">
        <f>SUM(C195:C203)</f>
        <v>7491170.290000014</v>
      </c>
      <c r="D204" s="297">
        <f>SUM(D195:D203)</f>
        <v>-1041924.8099999998</v>
      </c>
      <c r="E204" s="297">
        <f>SUM(E195:E203)</f>
        <v>328278219.10000002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7"/>
      <c r="B205" s="297"/>
      <c r="C205" s="305"/>
      <c r="D205" s="297"/>
      <c r="E205" s="29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20" t="s">
        <v>341</v>
      </c>
      <c r="B206" s="320"/>
      <c r="C206" s="320"/>
      <c r="D206" s="320"/>
      <c r="E206" s="3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4"/>
      <c r="B207" s="299" t="s">
        <v>328</v>
      </c>
      <c r="C207" s="298" t="s">
        <v>329</v>
      </c>
      <c r="D207" s="299" t="s">
        <v>330</v>
      </c>
      <c r="E207" s="299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7" t="s">
        <v>332</v>
      </c>
      <c r="B208" s="326"/>
      <c r="C208" s="325"/>
      <c r="D208" s="326"/>
      <c r="E208" s="297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7" t="s">
        <v>333</v>
      </c>
      <c r="B209" s="174">
        <v>7910183.3599999994</v>
      </c>
      <c r="C209" s="189">
        <v>110517.47999999997</v>
      </c>
      <c r="D209" s="174">
        <v>0</v>
      </c>
      <c r="E209" s="297">
        <f t="shared" ref="E209:E216" si="11">SUM(B209:C209)-D209</f>
        <v>8020700.8399999989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7" t="s">
        <v>334</v>
      </c>
      <c r="B210" s="174">
        <v>72370684.210000008</v>
      </c>
      <c r="C210" s="189">
        <v>10937288.870000012</v>
      </c>
      <c r="D210" s="174">
        <v>-355.85</v>
      </c>
      <c r="E210" s="297">
        <f t="shared" si="11"/>
        <v>83308328.930000007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7" t="s">
        <v>335</v>
      </c>
      <c r="B211" s="174"/>
      <c r="C211" s="189"/>
      <c r="D211" s="174"/>
      <c r="E211" s="297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7" t="s">
        <v>336</v>
      </c>
      <c r="B212" s="174">
        <v>3093399.2599999905</v>
      </c>
      <c r="C212" s="189">
        <v>605856.91999999969</v>
      </c>
      <c r="D212" s="174">
        <v>0</v>
      </c>
      <c r="E212" s="297">
        <f t="shared" si="11"/>
        <v>3699256.1799999904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7" t="s">
        <v>337</v>
      </c>
      <c r="B213" s="174">
        <v>85603320.560000002</v>
      </c>
      <c r="C213" s="189">
        <v>8196473.5700000739</v>
      </c>
      <c r="D213" s="174">
        <v>-9176.7999999999993</v>
      </c>
      <c r="E213" s="297">
        <f t="shared" si="11"/>
        <v>93808970.930000067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7" t="s">
        <v>338</v>
      </c>
      <c r="B214" s="174">
        <v>0</v>
      </c>
      <c r="C214" s="189">
        <v>0</v>
      </c>
      <c r="D214" s="174">
        <v>0</v>
      </c>
      <c r="E214" s="297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7" t="s">
        <v>339</v>
      </c>
      <c r="B215" s="174">
        <v>0</v>
      </c>
      <c r="C215" s="189">
        <v>0</v>
      </c>
      <c r="D215" s="174">
        <v>0</v>
      </c>
      <c r="E215" s="297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7" t="s">
        <v>340</v>
      </c>
      <c r="B216" s="174"/>
      <c r="C216" s="189"/>
      <c r="D216" s="174"/>
      <c r="E216" s="297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7" t="s">
        <v>203</v>
      </c>
      <c r="B217" s="297">
        <f>SUM(B208:B216)</f>
        <v>168977587.38999999</v>
      </c>
      <c r="C217" s="305">
        <f>SUM(C208:C216)</f>
        <v>19850136.840000086</v>
      </c>
      <c r="D217" s="297">
        <f>SUM(D208:D216)</f>
        <v>-9532.65</v>
      </c>
      <c r="E217" s="297">
        <f>SUM(E208:E216)</f>
        <v>188837256.88000005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7"/>
      <c r="B218" s="297"/>
      <c r="C218" s="305"/>
      <c r="D218" s="297"/>
      <c r="E218" s="29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3"/>
      <c r="B220" s="343" t="s">
        <v>1254</v>
      </c>
      <c r="C220" s="343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7" t="s">
        <v>1254</v>
      </c>
      <c r="B221" s="313"/>
      <c r="C221" s="189">
        <v>4250541.9399999995</v>
      </c>
      <c r="D221" s="314">
        <f>C221</f>
        <v>4250541.9399999995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8" t="s">
        <v>343</v>
      </c>
      <c r="B222" s="318"/>
      <c r="C222" s="318"/>
      <c r="D222" s="318"/>
      <c r="E222" s="3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7" t="s">
        <v>344</v>
      </c>
      <c r="B223" s="314" t="s">
        <v>256</v>
      </c>
      <c r="C223" s="189">
        <v>710773138.20999992</v>
      </c>
      <c r="D223" s="297"/>
      <c r="E223" s="29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7" t="s">
        <v>345</v>
      </c>
      <c r="B224" s="314" t="s">
        <v>256</v>
      </c>
      <c r="C224" s="189">
        <v>148876698.29999998</v>
      </c>
      <c r="D224" s="297"/>
      <c r="E224" s="29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7" t="s">
        <v>346</v>
      </c>
      <c r="B225" s="314" t="s">
        <v>256</v>
      </c>
      <c r="C225" s="189">
        <v>7098598.3700000001</v>
      </c>
      <c r="D225" s="297"/>
      <c r="E225" s="29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7" t="s">
        <v>347</v>
      </c>
      <c r="B226" s="314" t="s">
        <v>256</v>
      </c>
      <c r="C226" s="189">
        <v>48160146.829999998</v>
      </c>
      <c r="D226" s="297"/>
      <c r="E226" s="29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7" t="s">
        <v>348</v>
      </c>
      <c r="B227" s="314" t="s">
        <v>256</v>
      </c>
      <c r="C227" s="189">
        <v>297933052.52999997</v>
      </c>
      <c r="D227" s="297"/>
      <c r="E227" s="29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7" t="s">
        <v>349</v>
      </c>
      <c r="B228" s="314" t="s">
        <v>256</v>
      </c>
      <c r="C228" s="189">
        <v>1134851.3099999987</v>
      </c>
      <c r="D228" s="297"/>
      <c r="E228" s="29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7" t="s">
        <v>350</v>
      </c>
      <c r="B229" s="297"/>
      <c r="C229" s="305"/>
      <c r="D229" s="297">
        <f>SUM(C223:C228)</f>
        <v>1213976485.5499997</v>
      </c>
      <c r="E229" s="29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8" t="s">
        <v>351</v>
      </c>
      <c r="B230" s="318"/>
      <c r="C230" s="318"/>
      <c r="D230" s="318"/>
      <c r="E230" s="3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4" t="s">
        <v>352</v>
      </c>
      <c r="B231" s="314" t="s">
        <v>256</v>
      </c>
      <c r="C231" s="189">
        <v>485</v>
      </c>
      <c r="D231" s="297"/>
      <c r="E231" s="29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4"/>
      <c r="B232" s="314"/>
      <c r="C232" s="305"/>
      <c r="D232" s="297"/>
      <c r="E232" s="29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4" t="s">
        <v>353</v>
      </c>
      <c r="B233" s="314" t="s">
        <v>256</v>
      </c>
      <c r="C233" s="189">
        <v>13117303.73</v>
      </c>
      <c r="D233" s="297"/>
      <c r="E233" s="29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4" t="s">
        <v>354</v>
      </c>
      <c r="B234" s="314" t="s">
        <v>256</v>
      </c>
      <c r="C234" s="189">
        <v>5149172.330000001</v>
      </c>
      <c r="D234" s="297"/>
      <c r="E234" s="29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7"/>
      <c r="B235" s="297"/>
      <c r="C235" s="305"/>
      <c r="D235" s="297"/>
      <c r="E235" s="29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4" t="s">
        <v>355</v>
      </c>
      <c r="B236" s="297"/>
      <c r="C236" s="305"/>
      <c r="D236" s="297">
        <f>SUM(C233:C235)</f>
        <v>18266476.060000002</v>
      </c>
      <c r="E236" s="29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8" t="s">
        <v>356</v>
      </c>
      <c r="B237" s="318"/>
      <c r="C237" s="318"/>
      <c r="D237" s="318"/>
      <c r="E237" s="3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7" t="s">
        <v>357</v>
      </c>
      <c r="B238" s="314" t="s">
        <v>256</v>
      </c>
      <c r="C238" s="189"/>
      <c r="D238" s="297"/>
      <c r="E238" s="29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7" t="s">
        <v>356</v>
      </c>
      <c r="B239" s="314" t="s">
        <v>256</v>
      </c>
      <c r="C239" s="189"/>
      <c r="D239" s="297"/>
      <c r="E239" s="29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7" t="s">
        <v>358</v>
      </c>
      <c r="B240" s="297"/>
      <c r="C240" s="305"/>
      <c r="D240" s="297">
        <f>SUM(C238:C239)</f>
        <v>0</v>
      </c>
      <c r="E240" s="29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7"/>
      <c r="B241" s="297"/>
      <c r="C241" s="305"/>
      <c r="D241" s="297"/>
      <c r="E241" s="29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7" t="s">
        <v>359</v>
      </c>
      <c r="B242" s="297"/>
      <c r="C242" s="305"/>
      <c r="D242" s="297">
        <f>D221+D229+D236+D240</f>
        <v>1236493503.5499997</v>
      </c>
      <c r="E242" s="29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7"/>
      <c r="B243" s="297"/>
      <c r="C243" s="305"/>
      <c r="D243" s="297"/>
      <c r="E243" s="29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7"/>
      <c r="B244" s="297"/>
      <c r="C244" s="305"/>
      <c r="D244" s="297"/>
      <c r="E244" s="29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7"/>
      <c r="B245" s="297"/>
      <c r="C245" s="305"/>
      <c r="D245" s="297"/>
      <c r="E245" s="29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7"/>
      <c r="B246" s="297"/>
      <c r="C246" s="305"/>
      <c r="D246" s="297"/>
      <c r="E246" s="29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7"/>
      <c r="B247" s="297"/>
      <c r="C247" s="305"/>
      <c r="D247" s="297"/>
      <c r="E247" s="29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8" t="s">
        <v>361</v>
      </c>
      <c r="B249" s="318"/>
      <c r="C249" s="318"/>
      <c r="D249" s="318"/>
      <c r="E249" s="3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7" t="s">
        <v>362</v>
      </c>
      <c r="B250" s="314" t="s">
        <v>256</v>
      </c>
      <c r="C250" s="189">
        <v>715424.84</v>
      </c>
      <c r="D250" s="297"/>
      <c r="E250" s="29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7" t="s">
        <v>363</v>
      </c>
      <c r="B251" s="314" t="s">
        <v>256</v>
      </c>
      <c r="C251" s="189"/>
      <c r="D251" s="297"/>
      <c r="E251" s="29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7" t="s">
        <v>364</v>
      </c>
      <c r="B252" s="314" t="s">
        <v>256</v>
      </c>
      <c r="C252" s="189">
        <v>234049385.18000001</v>
      </c>
      <c r="D252" s="297"/>
      <c r="E252" s="29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7" t="s">
        <v>365</v>
      </c>
      <c r="B253" s="314" t="s">
        <v>256</v>
      </c>
      <c r="C253" s="189">
        <v>181505839.54000002</v>
      </c>
      <c r="D253" s="297"/>
      <c r="E253" s="29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7" t="s">
        <v>1240</v>
      </c>
      <c r="B254" s="314" t="s">
        <v>256</v>
      </c>
      <c r="C254" s="189"/>
      <c r="D254" s="297"/>
      <c r="E254" s="29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7" t="s">
        <v>366</v>
      </c>
      <c r="B255" s="314" t="s">
        <v>256</v>
      </c>
      <c r="C255" s="189">
        <v>4121043.13</v>
      </c>
      <c r="D255" s="297"/>
      <c r="E255" s="29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7" t="s">
        <v>367</v>
      </c>
      <c r="B256" s="314" t="s">
        <v>256</v>
      </c>
      <c r="C256" s="189"/>
      <c r="D256" s="297"/>
      <c r="E256" s="29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7" t="s">
        <v>368</v>
      </c>
      <c r="B257" s="314" t="s">
        <v>256</v>
      </c>
      <c r="C257" s="189">
        <v>10044445.76</v>
      </c>
      <c r="D257" s="297"/>
      <c r="E257" s="29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7" t="s">
        <v>369</v>
      </c>
      <c r="B258" s="314" t="s">
        <v>256</v>
      </c>
      <c r="C258" s="189">
        <v>176531.6</v>
      </c>
      <c r="D258" s="297"/>
      <c r="E258" s="29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7" t="s">
        <v>370</v>
      </c>
      <c r="B259" s="314" t="s">
        <v>256</v>
      </c>
      <c r="C259" s="189">
        <v>0</v>
      </c>
      <c r="D259" s="297"/>
      <c r="E259" s="29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7" t="s">
        <v>371</v>
      </c>
      <c r="B260" s="297"/>
      <c r="C260" s="305"/>
      <c r="D260" s="297">
        <f>SUM(C250:C252)-C253+SUM(C254:C259)</f>
        <v>67600990.969999984</v>
      </c>
      <c r="E260" s="29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8" t="s">
        <v>372</v>
      </c>
      <c r="B261" s="318"/>
      <c r="C261" s="318"/>
      <c r="D261" s="318"/>
      <c r="E261" s="3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7" t="s">
        <v>362</v>
      </c>
      <c r="B262" s="314" t="s">
        <v>256</v>
      </c>
      <c r="C262" s="189"/>
      <c r="D262" s="297"/>
      <c r="E262" s="29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7" t="s">
        <v>363</v>
      </c>
      <c r="B263" s="314" t="s">
        <v>256</v>
      </c>
      <c r="C263" s="189"/>
      <c r="D263" s="297"/>
      <c r="E263" s="29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7" t="s">
        <v>373</v>
      </c>
      <c r="B264" s="314" t="s">
        <v>256</v>
      </c>
      <c r="C264" s="189"/>
      <c r="D264" s="297"/>
      <c r="E264" s="29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7" t="s">
        <v>374</v>
      </c>
      <c r="B265" s="297"/>
      <c r="C265" s="305"/>
      <c r="D265" s="297">
        <f>SUM(C262:C264)</f>
        <v>0</v>
      </c>
      <c r="E265" s="29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8" t="s">
        <v>375</v>
      </c>
      <c r="B266" s="318"/>
      <c r="C266" s="318"/>
      <c r="D266" s="318"/>
      <c r="E266" s="31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7" t="s">
        <v>332</v>
      </c>
      <c r="B267" s="314" t="s">
        <v>256</v>
      </c>
      <c r="C267" s="189">
        <v>37000000</v>
      </c>
      <c r="D267" s="297"/>
      <c r="E267" s="29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7" t="s">
        <v>333</v>
      </c>
      <c r="B268" s="314" t="s">
        <v>256</v>
      </c>
      <c r="C268" s="189">
        <v>0</v>
      </c>
      <c r="D268" s="297"/>
      <c r="E268" s="29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7" t="s">
        <v>334</v>
      </c>
      <c r="B269" s="314" t="s">
        <v>256</v>
      </c>
      <c r="C269" s="189">
        <v>152019367.75</v>
      </c>
      <c r="D269" s="297"/>
      <c r="E269" s="29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7" t="s">
        <v>376</v>
      </c>
      <c r="B270" s="314" t="s">
        <v>256</v>
      </c>
      <c r="C270" s="189"/>
      <c r="D270" s="297"/>
      <c r="E270" s="29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7" t="s">
        <v>377</v>
      </c>
      <c r="B271" s="314" t="s">
        <v>256</v>
      </c>
      <c r="C271" s="189">
        <v>10765211.689999999</v>
      </c>
      <c r="D271" s="297"/>
      <c r="E271" s="29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7" t="s">
        <v>378</v>
      </c>
      <c r="B272" s="314" t="s">
        <v>256</v>
      </c>
      <c r="C272" s="189">
        <v>117221851.08</v>
      </c>
      <c r="D272" s="297"/>
      <c r="E272" s="29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7" t="s">
        <v>339</v>
      </c>
      <c r="B273" s="314" t="s">
        <v>256</v>
      </c>
      <c r="C273" s="189">
        <v>8368986.6100000003</v>
      </c>
      <c r="D273" s="297"/>
      <c r="E273" s="29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7" t="s">
        <v>340</v>
      </c>
      <c r="B274" s="314" t="s">
        <v>256</v>
      </c>
      <c r="C274" s="189">
        <v>2902801.97</v>
      </c>
      <c r="D274" s="297"/>
      <c r="E274" s="29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7" t="s">
        <v>379</v>
      </c>
      <c r="B275" s="297"/>
      <c r="C275" s="305"/>
      <c r="D275" s="297">
        <f>SUM(C267:C274)</f>
        <v>328278219.10000002</v>
      </c>
      <c r="E275" s="29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7" t="s">
        <v>380</v>
      </c>
      <c r="B276" s="314" t="s">
        <v>256</v>
      </c>
      <c r="C276" s="189">
        <v>188837256.88</v>
      </c>
      <c r="D276" s="297"/>
      <c r="E276" s="29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7" t="s">
        <v>381</v>
      </c>
      <c r="B277" s="297"/>
      <c r="C277" s="305"/>
      <c r="D277" s="297">
        <f>D275-C276</f>
        <v>139440962.22000003</v>
      </c>
      <c r="E277" s="29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8" t="s">
        <v>382</v>
      </c>
      <c r="B278" s="318"/>
      <c r="C278" s="318"/>
      <c r="D278" s="318"/>
      <c r="E278" s="3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7" t="s">
        <v>383</v>
      </c>
      <c r="B279" s="314" t="s">
        <v>256</v>
      </c>
      <c r="C279" s="189"/>
      <c r="D279" s="297"/>
      <c r="E279" s="29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7" t="s">
        <v>384</v>
      </c>
      <c r="B280" s="314" t="s">
        <v>256</v>
      </c>
      <c r="C280" s="189"/>
      <c r="D280" s="297"/>
      <c r="E280" s="29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7" t="s">
        <v>385</v>
      </c>
      <c r="B281" s="314" t="s">
        <v>256</v>
      </c>
      <c r="C281" s="189"/>
      <c r="D281" s="297"/>
      <c r="E281" s="29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7" t="s">
        <v>373</v>
      </c>
      <c r="B282" s="314" t="s">
        <v>256</v>
      </c>
      <c r="C282" s="189">
        <v>32990792.790000003</v>
      </c>
      <c r="D282" s="297"/>
      <c r="E282" s="29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7" t="s">
        <v>386</v>
      </c>
      <c r="B283" s="297"/>
      <c r="C283" s="305"/>
      <c r="D283" s="297">
        <f>C279-C280+C281+C282</f>
        <v>32990792.790000003</v>
      </c>
      <c r="E283" s="29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7"/>
      <c r="B284" s="297"/>
      <c r="C284" s="305"/>
      <c r="D284" s="297"/>
      <c r="E284" s="29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8" t="s">
        <v>387</v>
      </c>
      <c r="B285" s="318"/>
      <c r="C285" s="318"/>
      <c r="D285" s="318"/>
      <c r="E285" s="3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7" t="s">
        <v>388</v>
      </c>
      <c r="B286" s="314" t="s">
        <v>256</v>
      </c>
      <c r="C286" s="189"/>
      <c r="D286" s="297"/>
      <c r="E286" s="29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7" t="s">
        <v>389</v>
      </c>
      <c r="B287" s="314" t="s">
        <v>256</v>
      </c>
      <c r="C287" s="189"/>
      <c r="D287" s="297"/>
      <c r="E287" s="29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7" t="s">
        <v>390</v>
      </c>
      <c r="B288" s="314" t="s">
        <v>256</v>
      </c>
      <c r="C288" s="189"/>
      <c r="D288" s="297"/>
      <c r="E288" s="29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7" t="s">
        <v>391</v>
      </c>
      <c r="B289" s="314" t="s">
        <v>256</v>
      </c>
      <c r="C289" s="189"/>
      <c r="D289" s="297"/>
      <c r="E289" s="29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7" t="s">
        <v>392</v>
      </c>
      <c r="B290" s="297"/>
      <c r="C290" s="305"/>
      <c r="D290" s="297">
        <f>SUM(C286:C289)</f>
        <v>0</v>
      </c>
      <c r="E290" s="29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7"/>
      <c r="B291" s="297"/>
      <c r="C291" s="305"/>
      <c r="D291" s="297"/>
      <c r="E291" s="29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7" t="s">
        <v>393</v>
      </c>
      <c r="B292" s="297"/>
      <c r="C292" s="305"/>
      <c r="D292" s="297">
        <f>D260+D265+D277+D283+D290</f>
        <v>240032745.97999999</v>
      </c>
      <c r="E292" s="29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7"/>
      <c r="B293" s="297"/>
      <c r="C293" s="305"/>
      <c r="D293" s="297"/>
      <c r="E293" s="29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7"/>
      <c r="B294" s="297"/>
      <c r="C294" s="305"/>
      <c r="D294" s="297"/>
      <c r="E294" s="29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7"/>
      <c r="B295" s="297"/>
      <c r="C295" s="305"/>
      <c r="D295" s="297"/>
      <c r="E295" s="29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7"/>
      <c r="B296" s="297"/>
      <c r="C296" s="305"/>
      <c r="D296" s="297"/>
      <c r="E296" s="29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7"/>
      <c r="B297" s="297"/>
      <c r="C297" s="305"/>
      <c r="D297" s="297"/>
      <c r="E297" s="29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7"/>
      <c r="B298" s="297"/>
      <c r="C298" s="305"/>
      <c r="D298" s="297"/>
      <c r="E298" s="29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7"/>
      <c r="B299" s="297"/>
      <c r="C299" s="305"/>
      <c r="D299" s="297"/>
      <c r="E299" s="29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7"/>
      <c r="B300" s="297"/>
      <c r="C300" s="305"/>
      <c r="D300" s="297"/>
      <c r="E300" s="29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7"/>
      <c r="B301" s="297"/>
      <c r="C301" s="305"/>
      <c r="D301" s="297"/>
      <c r="E301" s="29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8" t="s">
        <v>395</v>
      </c>
      <c r="B303" s="318"/>
      <c r="C303" s="318"/>
      <c r="D303" s="318"/>
      <c r="E303" s="31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7" t="s">
        <v>396</v>
      </c>
      <c r="B304" s="314" t="s">
        <v>256</v>
      </c>
      <c r="C304" s="189"/>
      <c r="D304" s="297"/>
      <c r="E304" s="29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7" t="s">
        <v>397</v>
      </c>
      <c r="B305" s="314" t="s">
        <v>256</v>
      </c>
      <c r="C305" s="189">
        <v>11395124.550000001</v>
      </c>
      <c r="D305" s="297"/>
      <c r="E305" s="29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7" t="s">
        <v>398</v>
      </c>
      <c r="B306" s="314" t="s">
        <v>256</v>
      </c>
      <c r="C306" s="189">
        <v>12675014.57</v>
      </c>
      <c r="D306" s="297"/>
      <c r="E306" s="29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7" t="s">
        <v>399</v>
      </c>
      <c r="B307" s="314" t="s">
        <v>256</v>
      </c>
      <c r="C307" s="189"/>
      <c r="D307" s="297"/>
      <c r="E307" s="29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7" t="s">
        <v>400</v>
      </c>
      <c r="B308" s="314" t="s">
        <v>256</v>
      </c>
      <c r="C308" s="189"/>
      <c r="D308" s="297"/>
      <c r="E308" s="29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7" t="s">
        <v>1241</v>
      </c>
      <c r="B309" s="314" t="s">
        <v>256</v>
      </c>
      <c r="C309" s="189"/>
      <c r="D309" s="297"/>
      <c r="E309" s="29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7" t="s">
        <v>401</v>
      </c>
      <c r="B310" s="314" t="s">
        <v>256</v>
      </c>
      <c r="C310" s="189"/>
      <c r="D310" s="297"/>
      <c r="E310" s="29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7" t="s">
        <v>402</v>
      </c>
      <c r="B311" s="314" t="s">
        <v>256</v>
      </c>
      <c r="C311" s="189"/>
      <c r="D311" s="297"/>
      <c r="E311" s="29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7" t="s">
        <v>403</v>
      </c>
      <c r="B312" s="314" t="s">
        <v>256</v>
      </c>
      <c r="C312" s="189">
        <v>19661789.330000002</v>
      </c>
      <c r="D312" s="297"/>
      <c r="E312" s="29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7" t="s">
        <v>404</v>
      </c>
      <c r="B313" s="314" t="s">
        <v>256</v>
      </c>
      <c r="C313" s="189"/>
      <c r="D313" s="297"/>
      <c r="E313" s="29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7" t="s">
        <v>405</v>
      </c>
      <c r="B314" s="297"/>
      <c r="C314" s="305"/>
      <c r="D314" s="297">
        <f>SUM(C304:C313)</f>
        <v>43731928.450000003</v>
      </c>
      <c r="E314" s="29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8" t="s">
        <v>406</v>
      </c>
      <c r="B315" s="318"/>
      <c r="C315" s="318"/>
      <c r="D315" s="318"/>
      <c r="E315" s="31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7" t="s">
        <v>407</v>
      </c>
      <c r="B316" s="314" t="s">
        <v>256</v>
      </c>
      <c r="C316" s="189"/>
      <c r="D316" s="297"/>
      <c r="E316" s="29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7" t="s">
        <v>408</v>
      </c>
      <c r="B317" s="314" t="s">
        <v>256</v>
      </c>
      <c r="C317" s="189"/>
      <c r="D317" s="297"/>
      <c r="E317" s="29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7" t="s">
        <v>409</v>
      </c>
      <c r="B318" s="314" t="s">
        <v>256</v>
      </c>
      <c r="C318" s="189">
        <v>0</v>
      </c>
      <c r="D318" s="297"/>
      <c r="E318" s="29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7" t="s">
        <v>410</v>
      </c>
      <c r="B319" s="297"/>
      <c r="C319" s="305"/>
      <c r="D319" s="297">
        <f>SUM(C316:C318)</f>
        <v>0</v>
      </c>
      <c r="E319" s="29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8" t="s">
        <v>411</v>
      </c>
      <c r="B320" s="318"/>
      <c r="C320" s="318"/>
      <c r="D320" s="318"/>
      <c r="E320" s="3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7" t="s">
        <v>412</v>
      </c>
      <c r="B321" s="314" t="s">
        <v>256</v>
      </c>
      <c r="C321" s="189">
        <v>0</v>
      </c>
      <c r="D321" s="297"/>
      <c r="E321" s="29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7" t="s">
        <v>413</v>
      </c>
      <c r="B322" s="314" t="s">
        <v>256</v>
      </c>
      <c r="C322" s="189"/>
      <c r="D322" s="297"/>
      <c r="E322" s="29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7" t="s">
        <v>414</v>
      </c>
      <c r="B323" s="314" t="s">
        <v>256</v>
      </c>
      <c r="C323" s="189">
        <v>0</v>
      </c>
      <c r="D323" s="297"/>
      <c r="E323" s="29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4" t="s">
        <v>415</v>
      </c>
      <c r="B324" s="314" t="s">
        <v>256</v>
      </c>
      <c r="C324" s="189">
        <v>-100356.65</v>
      </c>
      <c r="D324" s="297"/>
      <c r="E324" s="29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7" t="s">
        <v>416</v>
      </c>
      <c r="B325" s="314" t="s">
        <v>256</v>
      </c>
      <c r="C325" s="189">
        <v>2061393.2099999995</v>
      </c>
      <c r="D325" s="297"/>
      <c r="E325" s="29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4" t="s">
        <v>417</v>
      </c>
      <c r="B326" s="314" t="s">
        <v>256</v>
      </c>
      <c r="C326" s="189">
        <v>70930849</v>
      </c>
      <c r="D326" s="297"/>
      <c r="E326" s="29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7" t="s">
        <v>418</v>
      </c>
      <c r="B327" s="314" t="s">
        <v>256</v>
      </c>
      <c r="C327" s="189">
        <v>32971217.760000002</v>
      </c>
      <c r="D327" s="297"/>
      <c r="E327" s="29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7" t="s">
        <v>203</v>
      </c>
      <c r="B328" s="297"/>
      <c r="C328" s="305"/>
      <c r="D328" s="297">
        <f>SUM(C321:C327)</f>
        <v>105863103.32000001</v>
      </c>
      <c r="E328" s="29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7" t="s">
        <v>419</v>
      </c>
      <c r="B329" s="297"/>
      <c r="C329" s="305"/>
      <c r="D329" s="297">
        <f>C313</f>
        <v>0</v>
      </c>
      <c r="E329" s="29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7" t="s">
        <v>420</v>
      </c>
      <c r="B330" s="297"/>
      <c r="C330" s="305"/>
      <c r="D330" s="297">
        <f>D328-D329</f>
        <v>105863103.32000001</v>
      </c>
      <c r="E330" s="29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7"/>
      <c r="B331" s="297"/>
      <c r="C331" s="305"/>
      <c r="D331" s="297"/>
      <c r="E331" s="29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7" t="s">
        <v>421</v>
      </c>
      <c r="B332" s="314" t="s">
        <v>256</v>
      </c>
      <c r="C332" s="222">
        <v>90437714.210000128</v>
      </c>
      <c r="D332" s="297"/>
      <c r="E332" s="29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7"/>
      <c r="B333" s="314"/>
      <c r="C333" s="232"/>
      <c r="D333" s="297"/>
      <c r="E333" s="29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7" t="s">
        <v>1142</v>
      </c>
      <c r="B334" s="314" t="s">
        <v>256</v>
      </c>
      <c r="C334" s="222"/>
      <c r="D334" s="297"/>
      <c r="E334" s="29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7" t="s">
        <v>1143</v>
      </c>
      <c r="B335" s="314" t="s">
        <v>256</v>
      </c>
      <c r="C335" s="222"/>
      <c r="D335" s="297"/>
      <c r="E335" s="29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7" t="s">
        <v>423</v>
      </c>
      <c r="B336" s="314" t="s">
        <v>256</v>
      </c>
      <c r="C336" s="222"/>
      <c r="D336" s="297"/>
      <c r="E336" s="29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7" t="s">
        <v>422</v>
      </c>
      <c r="B337" s="314" t="s">
        <v>256</v>
      </c>
      <c r="C337" s="189"/>
      <c r="D337" s="297"/>
      <c r="E337" s="29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7" t="s">
        <v>1252</v>
      </c>
      <c r="B338" s="314" t="s">
        <v>256</v>
      </c>
      <c r="C338" s="189"/>
      <c r="D338" s="297"/>
      <c r="E338" s="29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7" t="s">
        <v>424</v>
      </c>
      <c r="B339" s="297"/>
      <c r="C339" s="305"/>
      <c r="D339" s="297">
        <f>D314+D319+D330+C332+C336+C337</f>
        <v>240032745.98000014</v>
      </c>
      <c r="E339" s="29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7"/>
      <c r="B340" s="297"/>
      <c r="C340" s="305"/>
      <c r="D340" s="297"/>
      <c r="E340" s="29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7" t="s">
        <v>425</v>
      </c>
      <c r="B341" s="297"/>
      <c r="C341" s="305"/>
      <c r="D341" s="297">
        <f>D292</f>
        <v>240032745.97999999</v>
      </c>
      <c r="E341" s="29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7"/>
      <c r="B342" s="297"/>
      <c r="C342" s="305"/>
      <c r="D342" s="297"/>
      <c r="E342" s="29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7"/>
      <c r="B343" s="297"/>
      <c r="C343" s="305"/>
      <c r="D343" s="297"/>
      <c r="E343" s="29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7"/>
      <c r="B344" s="297"/>
      <c r="C344" s="305"/>
      <c r="D344" s="297"/>
      <c r="E344" s="29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7"/>
      <c r="B345" s="297"/>
      <c r="C345" s="305"/>
      <c r="D345" s="297"/>
      <c r="E345" s="29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7"/>
      <c r="B346" s="297"/>
      <c r="C346" s="305"/>
      <c r="D346" s="297"/>
      <c r="E346" s="29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7"/>
      <c r="B347" s="297"/>
      <c r="C347" s="305"/>
      <c r="D347" s="297"/>
      <c r="E347" s="29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7"/>
      <c r="B348" s="297"/>
      <c r="C348" s="305"/>
      <c r="D348" s="297"/>
      <c r="E348" s="29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7"/>
      <c r="B349" s="297"/>
      <c r="C349" s="305"/>
      <c r="D349" s="297"/>
      <c r="E349" s="29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7"/>
      <c r="B350" s="297"/>
      <c r="C350" s="305"/>
      <c r="D350" s="297"/>
      <c r="E350" s="29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7"/>
      <c r="B351" s="297"/>
      <c r="C351" s="305"/>
      <c r="D351" s="297"/>
      <c r="E351" s="29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7"/>
      <c r="B352" s="297"/>
      <c r="C352" s="305"/>
      <c r="D352" s="297"/>
      <c r="E352" s="29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7"/>
      <c r="B353" s="297"/>
      <c r="C353" s="305"/>
      <c r="D353" s="297"/>
      <c r="E353" s="29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7"/>
      <c r="B354" s="297"/>
      <c r="C354" s="305"/>
      <c r="D354" s="297"/>
      <c r="E354" s="29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7"/>
      <c r="B355" s="297"/>
      <c r="C355" s="305"/>
      <c r="D355" s="297"/>
      <c r="E355" s="29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7"/>
      <c r="B356" s="297"/>
      <c r="C356" s="305"/>
      <c r="D356" s="297"/>
      <c r="E356" s="29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8" t="s">
        <v>427</v>
      </c>
      <c r="B358" s="318"/>
      <c r="C358" s="318"/>
      <c r="D358" s="318"/>
      <c r="E358" s="31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7" t="s">
        <v>428</v>
      </c>
      <c r="B359" s="314" t="s">
        <v>256</v>
      </c>
      <c r="C359" s="189">
        <v>1228272949.2799995</v>
      </c>
      <c r="D359" s="297"/>
      <c r="E359" s="29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7" t="s">
        <v>429</v>
      </c>
      <c r="B360" s="314" t="s">
        <v>256</v>
      </c>
      <c r="C360" s="189">
        <v>425403352.06000018</v>
      </c>
      <c r="D360" s="297"/>
      <c r="E360" s="29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7" t="s">
        <v>430</v>
      </c>
      <c r="B361" s="297"/>
      <c r="C361" s="305"/>
      <c r="D361" s="297">
        <f>SUM(C359:C360)</f>
        <v>1653676301.3399997</v>
      </c>
      <c r="E361" s="29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8" t="s">
        <v>431</v>
      </c>
      <c r="B362" s="318"/>
      <c r="C362" s="318"/>
      <c r="D362" s="318"/>
      <c r="E362" s="3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7" t="s">
        <v>1254</v>
      </c>
      <c r="B363" s="318"/>
      <c r="C363" s="189">
        <v>4250541.9399999995</v>
      </c>
      <c r="D363" s="297"/>
      <c r="E363" s="3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7" t="s">
        <v>432</v>
      </c>
      <c r="B364" s="314" t="s">
        <v>256</v>
      </c>
      <c r="C364" s="189">
        <v>1213976485.5500002</v>
      </c>
      <c r="D364" s="297"/>
      <c r="E364" s="29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7" t="s">
        <v>433</v>
      </c>
      <c r="B365" s="314" t="s">
        <v>256</v>
      </c>
      <c r="C365" s="189">
        <v>18266476.060000002</v>
      </c>
      <c r="D365" s="297"/>
      <c r="E365" s="29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7" t="s">
        <v>434</v>
      </c>
      <c r="B366" s="314" t="s">
        <v>256</v>
      </c>
      <c r="C366" s="189"/>
      <c r="D366" s="297"/>
      <c r="E366" s="29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7" t="s">
        <v>359</v>
      </c>
      <c r="B367" s="297"/>
      <c r="C367" s="305"/>
      <c r="D367" s="297">
        <f>SUM(C363:C366)</f>
        <v>1236493503.5500002</v>
      </c>
      <c r="E367" s="29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7" t="s">
        <v>435</v>
      </c>
      <c r="B368" s="297"/>
      <c r="C368" s="305"/>
      <c r="D368" s="297">
        <f>D361-D367</f>
        <v>417182797.78999949</v>
      </c>
      <c r="E368" s="29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8" t="s">
        <v>436</v>
      </c>
      <c r="B369" s="318"/>
      <c r="C369" s="318"/>
      <c r="D369" s="318"/>
      <c r="E369" s="3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7" t="s">
        <v>437</v>
      </c>
      <c r="B370" s="314" t="s">
        <v>256</v>
      </c>
      <c r="C370" s="189">
        <v>46353923.629999988</v>
      </c>
      <c r="D370" s="297"/>
      <c r="E370" s="29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7" t="s">
        <v>438</v>
      </c>
      <c r="B371" s="314" t="s">
        <v>256</v>
      </c>
      <c r="C371" s="189"/>
      <c r="D371" s="297"/>
      <c r="E371" s="29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7" t="s">
        <v>439</v>
      </c>
      <c r="B372" s="297"/>
      <c r="C372" s="305"/>
      <c r="D372" s="297">
        <f>SUM(C370:C371)</f>
        <v>46353923.629999988</v>
      </c>
      <c r="E372" s="29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7" t="s">
        <v>440</v>
      </c>
      <c r="B373" s="297"/>
      <c r="C373" s="305"/>
      <c r="D373" s="297">
        <f>D368+D372</f>
        <v>463536721.41999948</v>
      </c>
      <c r="E373" s="29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7"/>
      <c r="B374" s="297"/>
      <c r="C374" s="305"/>
      <c r="D374" s="297"/>
      <c r="E374" s="29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7"/>
      <c r="B375" s="297"/>
      <c r="C375" s="305"/>
      <c r="D375" s="297"/>
      <c r="E375" s="29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7"/>
      <c r="B376" s="297"/>
      <c r="C376" s="305"/>
      <c r="D376" s="297"/>
      <c r="E376" s="29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8" t="s">
        <v>441</v>
      </c>
      <c r="B377" s="318"/>
      <c r="C377" s="318"/>
      <c r="D377" s="318"/>
      <c r="E377" s="3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7" t="s">
        <v>442</v>
      </c>
      <c r="B378" s="314" t="s">
        <v>256</v>
      </c>
      <c r="C378" s="189">
        <v>141861192.82999989</v>
      </c>
      <c r="D378" s="297"/>
      <c r="E378" s="29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7" t="s">
        <v>3</v>
      </c>
      <c r="B379" s="314" t="s">
        <v>256</v>
      </c>
      <c r="C379" s="189">
        <v>18634593.529999997</v>
      </c>
      <c r="D379" s="297"/>
      <c r="E379" s="29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7" t="s">
        <v>236</v>
      </c>
      <c r="B380" s="314" t="s">
        <v>256</v>
      </c>
      <c r="C380" s="189">
        <v>8922844.7400000058</v>
      </c>
      <c r="D380" s="297"/>
      <c r="E380" s="29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7" t="s">
        <v>443</v>
      </c>
      <c r="B381" s="314" t="s">
        <v>256</v>
      </c>
      <c r="C381" s="189">
        <v>89765655.440000042</v>
      </c>
      <c r="D381" s="297"/>
      <c r="E381" s="29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7" t="s">
        <v>444</v>
      </c>
      <c r="B382" s="314" t="s">
        <v>256</v>
      </c>
      <c r="C382" s="189">
        <v>2583298.25</v>
      </c>
      <c r="D382" s="297"/>
      <c r="E382" s="29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7" t="s">
        <v>445</v>
      </c>
      <c r="B383" s="314" t="s">
        <v>256</v>
      </c>
      <c r="C383" s="189">
        <v>55385577.669999972</v>
      </c>
      <c r="D383" s="297"/>
      <c r="E383" s="29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7" t="s">
        <v>6</v>
      </c>
      <c r="B384" s="314" t="s">
        <v>256</v>
      </c>
      <c r="C384" s="189">
        <v>19850492.689999994</v>
      </c>
      <c r="D384" s="297"/>
      <c r="E384" s="29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7" t="s">
        <v>446</v>
      </c>
      <c r="B385" s="314" t="s">
        <v>256</v>
      </c>
      <c r="C385" s="189">
        <v>6555668.5700000003</v>
      </c>
      <c r="D385" s="297"/>
      <c r="E385" s="29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7" t="s">
        <v>447</v>
      </c>
      <c r="B386" s="314" t="s">
        <v>256</v>
      </c>
      <c r="C386" s="189">
        <v>7950</v>
      </c>
      <c r="D386" s="297"/>
      <c r="E386" s="29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7" t="s">
        <v>448</v>
      </c>
      <c r="B387" s="314" t="s">
        <v>256</v>
      </c>
      <c r="C387" s="189">
        <v>13835523.890000001</v>
      </c>
      <c r="D387" s="297"/>
      <c r="E387" s="29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7" t="s">
        <v>449</v>
      </c>
      <c r="B388" s="314" t="s">
        <v>256</v>
      </c>
      <c r="C388" s="189">
        <v>2321399.7999999998</v>
      </c>
      <c r="D388" s="297"/>
      <c r="E388" s="29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7" t="s">
        <v>451</v>
      </c>
      <c r="B389" s="314" t="s">
        <v>256</v>
      </c>
      <c r="C389" s="189">
        <v>142576893.69661501</v>
      </c>
      <c r="D389" s="297"/>
      <c r="E389" s="29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7" t="s">
        <v>452</v>
      </c>
      <c r="B390" s="297"/>
      <c r="C390" s="305"/>
      <c r="D390" s="297">
        <f>SUM(C378:C389)</f>
        <v>502301091.10661495</v>
      </c>
      <c r="E390" s="29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7" t="s">
        <v>453</v>
      </c>
      <c r="B391" s="297"/>
      <c r="C391" s="305"/>
      <c r="D391" s="297">
        <f>D373-D390</f>
        <v>-38764369.686615467</v>
      </c>
      <c r="E391" s="29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7" t="s">
        <v>454</v>
      </c>
      <c r="B392" s="314" t="s">
        <v>256</v>
      </c>
      <c r="C392" s="189">
        <v>0</v>
      </c>
      <c r="D392" s="297"/>
      <c r="E392" s="29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7" t="s">
        <v>455</v>
      </c>
      <c r="B393" s="297"/>
      <c r="C393" s="305"/>
      <c r="D393" s="297">
        <f>D391+C392</f>
        <v>-38764369.686615467</v>
      </c>
      <c r="E393" s="297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7" t="s">
        <v>456</v>
      </c>
      <c r="B394" s="314" t="s">
        <v>256</v>
      </c>
      <c r="C394" s="189"/>
      <c r="D394" s="297"/>
      <c r="E394" s="29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7" t="s">
        <v>457</v>
      </c>
      <c r="B395" s="314" t="s">
        <v>256</v>
      </c>
      <c r="C395" s="189"/>
      <c r="D395" s="297"/>
      <c r="E395" s="29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7" t="s">
        <v>458</v>
      </c>
      <c r="B396" s="297"/>
      <c r="C396" s="305"/>
      <c r="D396" s="297">
        <f>D393+C394-C395</f>
        <v>-38764369.686615467</v>
      </c>
      <c r="E396" s="29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Swedish Health Services DBA Swedish Medical Center Cherry Hill   H-0     FYE 12/31/2020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7573</v>
      </c>
      <c r="C414" s="2">
        <f>E138</f>
        <v>7573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50203</v>
      </c>
      <c r="C415" s="2">
        <f>E139</f>
        <v>50203</v>
      </c>
      <c r="D415" s="2">
        <f>SUM(C59:H59)+N59</f>
        <v>50203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141861192.82999989</v>
      </c>
      <c r="C427" s="2">
        <f t="shared" ref="C427:C434" si="13">CE61</f>
        <v>141861192.83000001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18634593.529999997</v>
      </c>
      <c r="C428" s="2">
        <f t="shared" si="13"/>
        <v>18634596</v>
      </c>
      <c r="D428" s="2">
        <f>D173</f>
        <v>18634593.529999997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8922844.7400000058</v>
      </c>
      <c r="C429" s="2">
        <f t="shared" si="13"/>
        <v>8922844.7399999984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89765655.440000042</v>
      </c>
      <c r="C430" s="2">
        <f t="shared" si="13"/>
        <v>89765655.440000057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2583298.25</v>
      </c>
      <c r="C431" s="2">
        <f t="shared" si="13"/>
        <v>2583298.25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55385577.669999972</v>
      </c>
      <c r="C432" s="2">
        <f t="shared" si="13"/>
        <v>55385577.669999979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19850492.689999994</v>
      </c>
      <c r="C433" s="2">
        <f t="shared" si="13"/>
        <v>19850494</v>
      </c>
      <c r="D433" s="2">
        <f>C217</f>
        <v>19850136.840000086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6555668.5700000003</v>
      </c>
      <c r="C434" s="2">
        <f t="shared" si="13"/>
        <v>6555668.5700000003</v>
      </c>
      <c r="D434" s="2">
        <f>D177</f>
        <v>6555668.5700000003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7950</v>
      </c>
      <c r="C435" s="2"/>
      <c r="D435" s="2">
        <f>D181</f>
        <v>7950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13835523.890000001</v>
      </c>
      <c r="C436" s="2"/>
      <c r="D436" s="2">
        <f>D186</f>
        <v>13835523.890000001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2321399.7999999998</v>
      </c>
      <c r="C437" s="2"/>
      <c r="D437" s="2">
        <f>D190</f>
        <v>2321399.7999999998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16164873.690000001</v>
      </c>
      <c r="C438" s="2">
        <f>CD69</f>
        <v>16164873.690000001</v>
      </c>
      <c r="D438" s="2">
        <f>D181+D186+D190</f>
        <v>16164873.690000001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142576893.69661501</v>
      </c>
      <c r="C439" s="2">
        <f>SUM(C69:CC69)</f>
        <v>142576893.69661501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158741767.38661501</v>
      </c>
      <c r="C440" s="2">
        <f>CE69</f>
        <v>158741767.38661501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502301091.10661495</v>
      </c>
      <c r="C441" s="2">
        <f>SUM(C427:C437)+C440</f>
        <v>502301094.88661504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4250541.9399999995</v>
      </c>
      <c r="C444" s="2">
        <f>C363</f>
        <v>4250541.9399999995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1213976485.5499997</v>
      </c>
      <c r="C445" s="2">
        <f>C364</f>
        <v>1213976485.5500002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18266476.060000002</v>
      </c>
      <c r="C446" s="2">
        <f>C365</f>
        <v>18266476.060000002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1236493503.5499997</v>
      </c>
      <c r="C448" s="2">
        <f>D367</f>
        <v>1236493503.5500002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4" t="s">
        <v>484</v>
      </c>
      <c r="B453" s="2">
        <f>C231</f>
        <v>485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13117303.73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5149172.330000001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46353923.629999988</v>
      </c>
      <c r="C458" s="2">
        <f>CE70</f>
        <v>46353923.63000001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1228272949.2799995</v>
      </c>
      <c r="C463" s="2">
        <f>CE73</f>
        <v>1228272949.28</v>
      </c>
      <c r="D463" s="2">
        <f>E141+E147+E153</f>
        <v>1228272949.28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425403352.06000018</v>
      </c>
      <c r="C464" s="2">
        <f>CE74</f>
        <v>425403352.06000006</v>
      </c>
      <c r="D464" s="2">
        <f>E142+E148+E154</f>
        <v>425403352.06000006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1653676301.3399997</v>
      </c>
      <c r="C465" s="2">
        <f>CE75</f>
        <v>1653676301.3400002</v>
      </c>
      <c r="D465" s="2">
        <f>D463+D464</f>
        <v>1653676301.3400002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37000000</v>
      </c>
      <c r="C468" s="2">
        <f>E195</f>
        <v>37000000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0</v>
      </c>
      <c r="C469" s="2">
        <f>E196</f>
        <v>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152019367.75</v>
      </c>
      <c r="C470" s="2">
        <f>E197</f>
        <v>152019367.75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10765211.689999999</v>
      </c>
      <c r="C472" s="2">
        <f>E199</f>
        <v>10765211.690000001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117221851.08</v>
      </c>
      <c r="C473" s="2">
        <f>SUM(E200:E201)</f>
        <v>117221851.08000001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8368986.6100000003</v>
      </c>
      <c r="C474" s="2">
        <f>E202</f>
        <v>8368986.6100000003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2902801.97</v>
      </c>
      <c r="C475" s="2">
        <f>E203</f>
        <v>2902801.9700000128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328278219.10000002</v>
      </c>
      <c r="C476" s="2">
        <f>E204</f>
        <v>328278219.10000002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188837256.88</v>
      </c>
      <c r="C478" s="2">
        <f>E217</f>
        <v>188837256.88000005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240032745.97999999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240032745.98000014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Swedish Health Services DBA Swedish Medical Center Cherry Hill   H-0     FYE 12/31/2020</v>
      </c>
      <c r="B493" s="333" t="str">
        <f>RIGHT('[1]Prior Year'!C82,4)</f>
        <v>2019</v>
      </c>
      <c r="C493" s="333" t="str">
        <f>RIGHT(C82,4)</f>
        <v>2020</v>
      </c>
      <c r="D493" s="333" t="str">
        <f>RIGHT('[1]Prior Year'!C82,4)</f>
        <v>2019</v>
      </c>
      <c r="E493" s="333" t="str">
        <f>RIGHT(C82,4)</f>
        <v>2020</v>
      </c>
      <c r="F493" s="333" t="str">
        <f>RIGHT('[1]Prior Year'!C82,4)</f>
        <v>2019</v>
      </c>
      <c r="G493" s="333" t="str">
        <f>RIGHT(C82,4)</f>
        <v>2020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>
        <f>'[1]Prior Year'!C71</f>
        <v>28481435.86999999</v>
      </c>
      <c r="C496" s="335">
        <f>C71</f>
        <v>31327247.5</v>
      </c>
      <c r="D496" s="335">
        <f>'[1]Prior Year'!C59</f>
        <v>21914.659409038333</v>
      </c>
      <c r="E496" s="2">
        <f>C59</f>
        <v>19030.845431484024</v>
      </c>
      <c r="F496" s="336">
        <f t="shared" ref="F496:G511" si="15">IF(B496=0,"",IF(D496=0,"",B496/D496))</f>
        <v>1299.6522254073134</v>
      </c>
      <c r="G496" s="336">
        <f t="shared" si="15"/>
        <v>1646.1301003566136</v>
      </c>
      <c r="H496" s="337">
        <f>IF(B496=0,"",IF(C496=0,"",IF(D496=0,"",IF(E496=0,"",IF(G496/F496-1&lt;-0.25,G496/F496-1,IF(G496/F496-1&gt;0.25,G496/F496-1,""))))))</f>
        <v>0.26659276087548234</v>
      </c>
      <c r="I496" s="268" t="s">
        <v>1278</v>
      </c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>
        <f>'[1]Prior Year'!D71</f>
        <v>0</v>
      </c>
      <c r="C497" s="335">
        <f>D71</f>
        <v>0</v>
      </c>
      <c r="D497" s="335">
        <f>'[1]Prior Year'!D59</f>
        <v>0</v>
      </c>
      <c r="E497" s="2">
        <f>D59</f>
        <v>0</v>
      </c>
      <c r="F497" s="336" t="str">
        <f t="shared" si="15"/>
        <v/>
      </c>
      <c r="G497" s="336" t="str">
        <f t="shared" si="15"/>
        <v/>
      </c>
      <c r="H497" s="337" t="str">
        <f t="shared" ref="H497:H550" si="16">IF(B497=0,"",IF(C497=0,"",IF(D497=0,"",IF(E497=0,"",IF(G497/F497-1&lt;-0.25,G497/F497-1,IF(G497/F497-1&gt;0.25,G497/F497-1,""))))))</f>
        <v/>
      </c>
      <c r="I497" s="268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>
        <f>'[1]Prior Year'!E71</f>
        <v>35681363.389999993</v>
      </c>
      <c r="C498" s="335">
        <f>E71</f>
        <v>33660008.149999991</v>
      </c>
      <c r="D498" s="335">
        <f>'[1]Prior Year'!E59</f>
        <v>31743.222387723141</v>
      </c>
      <c r="E498" s="2">
        <f>E59</f>
        <v>27520.628211450952</v>
      </c>
      <c r="F498" s="336">
        <f t="shared" si="15"/>
        <v>1124.0624204491587</v>
      </c>
      <c r="G498" s="336">
        <f t="shared" si="15"/>
        <v>1223.0828414009288</v>
      </c>
      <c r="H498" s="337" t="str">
        <f t="shared" si="16"/>
        <v/>
      </c>
      <c r="I498" s="268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>
        <f>'[1]Prior Year'!F71</f>
        <v>0</v>
      </c>
      <c r="C499" s="335">
        <f>F71</f>
        <v>0</v>
      </c>
      <c r="D499" s="335">
        <f>'[1]Prior Year'!F59</f>
        <v>0</v>
      </c>
      <c r="E499" s="2">
        <f>F59</f>
        <v>0</v>
      </c>
      <c r="F499" s="336" t="str">
        <f t="shared" si="15"/>
        <v/>
      </c>
      <c r="G499" s="336" t="str">
        <f t="shared" si="15"/>
        <v/>
      </c>
      <c r="H499" s="337" t="str">
        <f t="shared" si="16"/>
        <v/>
      </c>
      <c r="I499" s="268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>
        <f>'[1]Prior Year'!G71</f>
        <v>4898643.1899999985</v>
      </c>
      <c r="C500" s="335">
        <f>G71</f>
        <v>4564255.0500000007</v>
      </c>
      <c r="D500" s="335">
        <f>'[1]Prior Year'!G59</f>
        <v>4346.1576556952687</v>
      </c>
      <c r="E500" s="2">
        <f>G59</f>
        <v>3651.5263570650241</v>
      </c>
      <c r="F500" s="336">
        <f t="shared" si="15"/>
        <v>1127.1204539901457</v>
      </c>
      <c r="G500" s="336">
        <f t="shared" si="15"/>
        <v>1249.9581281041601</v>
      </c>
      <c r="H500" s="337" t="str">
        <f t="shared" si="16"/>
        <v/>
      </c>
      <c r="I500" s="268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>
        <f>'[1]Prior Year'!H71</f>
        <v>10736.160000000002</v>
      </c>
      <c r="C501" s="335">
        <f>H71</f>
        <v>6206.5999999999995</v>
      </c>
      <c r="D501" s="335">
        <f>'[1]Prior Year'!H59</f>
        <v>0.96054754325464831</v>
      </c>
      <c r="E501" s="2">
        <f>H59</f>
        <v>0</v>
      </c>
      <c r="F501" s="336">
        <f t="shared" si="15"/>
        <v>11177.125042267446</v>
      </c>
      <c r="G501" s="336" t="str">
        <f t="shared" si="15"/>
        <v/>
      </c>
      <c r="H501" s="337" t="str">
        <f t="shared" si="16"/>
        <v/>
      </c>
      <c r="I501" s="268"/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>
        <f>'[1]Prior Year'!I71</f>
        <v>0</v>
      </c>
      <c r="C502" s="335">
        <f>I71</f>
        <v>0</v>
      </c>
      <c r="D502" s="335">
        <f>'[1]Prior Year'!I59</f>
        <v>0</v>
      </c>
      <c r="E502" s="2">
        <f>I59</f>
        <v>0</v>
      </c>
      <c r="F502" s="336" t="str">
        <f t="shared" si="15"/>
        <v/>
      </c>
      <c r="G502" s="336" t="str">
        <f t="shared" si="15"/>
        <v/>
      </c>
      <c r="H502" s="337" t="str">
        <f t="shared" si="16"/>
        <v/>
      </c>
      <c r="I502" s="268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>
        <f>'[1]Prior Year'!J71</f>
        <v>0</v>
      </c>
      <c r="C503" s="335">
        <f>J71</f>
        <v>0</v>
      </c>
      <c r="D503" s="335">
        <f>'[1]Prior Year'!J59</f>
        <v>0</v>
      </c>
      <c r="E503" s="2">
        <f>J59</f>
        <v>0</v>
      </c>
      <c r="F503" s="336" t="str">
        <f t="shared" si="15"/>
        <v/>
      </c>
      <c r="G503" s="336" t="str">
        <f t="shared" si="15"/>
        <v/>
      </c>
      <c r="H503" s="337" t="str">
        <f t="shared" si="16"/>
        <v/>
      </c>
      <c r="I503" s="268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>
        <f>'[1]Prior Year'!K71</f>
        <v>0</v>
      </c>
      <c r="C504" s="335">
        <f>K71</f>
        <v>0</v>
      </c>
      <c r="D504" s="335">
        <f>'[1]Prior Year'!K59</f>
        <v>0</v>
      </c>
      <c r="E504" s="2">
        <f>K59</f>
        <v>0</v>
      </c>
      <c r="F504" s="336" t="str">
        <f t="shared" si="15"/>
        <v/>
      </c>
      <c r="G504" s="336" t="str">
        <f t="shared" si="15"/>
        <v/>
      </c>
      <c r="H504" s="337" t="str">
        <f t="shared" si="16"/>
        <v/>
      </c>
      <c r="I504" s="268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>
        <f>'[1]Prior Year'!L71</f>
        <v>0</v>
      </c>
      <c r="C505" s="335">
        <f>L71</f>
        <v>0</v>
      </c>
      <c r="D505" s="335">
        <f>'[1]Prior Year'!L59</f>
        <v>0</v>
      </c>
      <c r="E505" s="2">
        <f>L59</f>
        <v>0</v>
      </c>
      <c r="F505" s="336" t="str">
        <f t="shared" si="15"/>
        <v/>
      </c>
      <c r="G505" s="336" t="str">
        <f t="shared" si="15"/>
        <v/>
      </c>
      <c r="H505" s="337" t="str">
        <f t="shared" si="16"/>
        <v/>
      </c>
      <c r="I505" s="268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>
        <f>'[1]Prior Year'!M71</f>
        <v>0</v>
      </c>
      <c r="C506" s="335">
        <f>M71</f>
        <v>0</v>
      </c>
      <c r="D506" s="335">
        <f>'[1]Prior Year'!M59</f>
        <v>0</v>
      </c>
      <c r="E506" s="2">
        <f>M59</f>
        <v>0</v>
      </c>
      <c r="F506" s="336" t="str">
        <f t="shared" si="15"/>
        <v/>
      </c>
      <c r="G506" s="336" t="str">
        <f t="shared" si="15"/>
        <v/>
      </c>
      <c r="H506" s="337" t="str">
        <f t="shared" si="16"/>
        <v/>
      </c>
      <c r="I506" s="268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>
        <f>'[1]Prior Year'!N71</f>
        <v>0</v>
      </c>
      <c r="C507" s="335">
        <f>N71</f>
        <v>0</v>
      </c>
      <c r="D507" s="335">
        <f>'[1]Prior Year'!N59</f>
        <v>0</v>
      </c>
      <c r="E507" s="2">
        <f>N59</f>
        <v>0</v>
      </c>
      <c r="F507" s="336" t="str">
        <f t="shared" si="15"/>
        <v/>
      </c>
      <c r="G507" s="336" t="str">
        <f t="shared" si="15"/>
        <v/>
      </c>
      <c r="H507" s="337" t="str">
        <f t="shared" si="16"/>
        <v/>
      </c>
      <c r="I507" s="268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>
        <f>'[1]Prior Year'!O71</f>
        <v>0</v>
      </c>
      <c r="C508" s="335">
        <f>O71</f>
        <v>0</v>
      </c>
      <c r="D508" s="335">
        <f>'[1]Prior Year'!O59</f>
        <v>0</v>
      </c>
      <c r="E508" s="2">
        <f>O59</f>
        <v>0</v>
      </c>
      <c r="F508" s="336" t="str">
        <f t="shared" si="15"/>
        <v/>
      </c>
      <c r="G508" s="336" t="str">
        <f t="shared" si="15"/>
        <v/>
      </c>
      <c r="H508" s="337" t="str">
        <f t="shared" si="16"/>
        <v/>
      </c>
      <c r="I508" s="268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>
        <f>'[1]Prior Year'!P71</f>
        <v>21216151.77</v>
      </c>
      <c r="C509" s="335">
        <f>P71</f>
        <v>20692604.290000003</v>
      </c>
      <c r="D509" s="335">
        <f>'[1]Prior Year'!P59</f>
        <v>0</v>
      </c>
      <c r="E509" s="2">
        <f>P59</f>
        <v>0</v>
      </c>
      <c r="F509" s="336" t="str">
        <f t="shared" si="15"/>
        <v/>
      </c>
      <c r="G509" s="336" t="str">
        <f t="shared" si="15"/>
        <v/>
      </c>
      <c r="H509" s="337" t="str">
        <f t="shared" si="16"/>
        <v/>
      </c>
      <c r="I509" s="268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>
        <f>'[1]Prior Year'!Q71</f>
        <v>7521447.1799999988</v>
      </c>
      <c r="C510" s="335">
        <f>Q71</f>
        <v>7052548.3000000007</v>
      </c>
      <c r="D510" s="335">
        <f>'[1]Prior Year'!Q59</f>
        <v>0</v>
      </c>
      <c r="E510" s="2">
        <f>Q59</f>
        <v>0</v>
      </c>
      <c r="F510" s="336" t="str">
        <f t="shared" si="15"/>
        <v/>
      </c>
      <c r="G510" s="336" t="str">
        <f t="shared" si="15"/>
        <v/>
      </c>
      <c r="H510" s="337" t="str">
        <f t="shared" si="16"/>
        <v/>
      </c>
      <c r="I510" s="268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>
        <f>'[1]Prior Year'!R71</f>
        <v>4232466.43</v>
      </c>
      <c r="C511" s="335">
        <f>R71</f>
        <v>4660243.709999999</v>
      </c>
      <c r="D511" s="335">
        <f>'[1]Prior Year'!R59</f>
        <v>0</v>
      </c>
      <c r="E511" s="2">
        <f>R59</f>
        <v>0</v>
      </c>
      <c r="F511" s="336" t="str">
        <f t="shared" si="15"/>
        <v/>
      </c>
      <c r="G511" s="336" t="str">
        <f t="shared" si="15"/>
        <v/>
      </c>
      <c r="H511" s="337" t="str">
        <f t="shared" si="16"/>
        <v/>
      </c>
      <c r="I511" s="268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>
        <f>'[1]Prior Year'!S71</f>
        <v>30867591.890000008</v>
      </c>
      <c r="C512" s="335">
        <f>S71</f>
        <v>25934067.009999998</v>
      </c>
      <c r="D512" s="329" t="s">
        <v>529</v>
      </c>
      <c r="E512" s="329" t="s">
        <v>529</v>
      </c>
      <c r="F512" s="336" t="str">
        <f t="shared" ref="F512:G527" si="17">IF(B512=0,"",IF(D512=0,"",B512/D512))</f>
        <v/>
      </c>
      <c r="G512" s="336" t="str">
        <f t="shared" si="17"/>
        <v/>
      </c>
      <c r="H512" s="337" t="str">
        <f t="shared" si="16"/>
        <v/>
      </c>
      <c r="I512" s="268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>
        <f>'[1]Prior Year'!T71</f>
        <v>1296159.7600000002</v>
      </c>
      <c r="C513" s="335">
        <f>T71</f>
        <v>873245.04999999993</v>
      </c>
      <c r="D513" s="329" t="s">
        <v>529</v>
      </c>
      <c r="E513" s="329" t="s">
        <v>529</v>
      </c>
      <c r="F513" s="336" t="str">
        <f t="shared" si="17"/>
        <v/>
      </c>
      <c r="G513" s="336" t="str">
        <f t="shared" si="17"/>
        <v/>
      </c>
      <c r="H513" s="337" t="str">
        <f t="shared" si="16"/>
        <v/>
      </c>
      <c r="I513" s="268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>
        <f>'[1]Prior Year'!U71</f>
        <v>9712286.9700000007</v>
      </c>
      <c r="C514" s="335">
        <f>U71</f>
        <v>10074834.91</v>
      </c>
      <c r="D514" s="335">
        <f>'[1]Prior Year'!U59</f>
        <v>0</v>
      </c>
      <c r="E514" s="2">
        <f>U59</f>
        <v>0</v>
      </c>
      <c r="F514" s="336" t="str">
        <f t="shared" si="17"/>
        <v/>
      </c>
      <c r="G514" s="336" t="str">
        <f t="shared" si="17"/>
        <v/>
      </c>
      <c r="H514" s="337" t="str">
        <f t="shared" si="16"/>
        <v/>
      </c>
      <c r="I514" s="268"/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>
        <f>'[1]Prior Year'!V71</f>
        <v>47502987.860000022</v>
      </c>
      <c r="C515" s="335">
        <f>V71</f>
        <v>42906190.519999996</v>
      </c>
      <c r="D515" s="335">
        <f>'[1]Prior Year'!V59</f>
        <v>0</v>
      </c>
      <c r="E515" s="2">
        <f>V59</f>
        <v>0</v>
      </c>
      <c r="F515" s="336" t="str">
        <f t="shared" si="17"/>
        <v/>
      </c>
      <c r="G515" s="336" t="str">
        <f t="shared" si="17"/>
        <v/>
      </c>
      <c r="H515" s="337" t="str">
        <f t="shared" si="16"/>
        <v/>
      </c>
      <c r="I515" s="268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>
        <f>'[1]Prior Year'!W71</f>
        <v>4896689.1700000009</v>
      </c>
      <c r="C516" s="335">
        <f>W71</f>
        <v>5196471.1900000004</v>
      </c>
      <c r="D516" s="335">
        <f>'[1]Prior Year'!W59</f>
        <v>0</v>
      </c>
      <c r="E516" s="2">
        <f>W59</f>
        <v>0</v>
      </c>
      <c r="F516" s="336" t="str">
        <f t="shared" si="17"/>
        <v/>
      </c>
      <c r="G516" s="336" t="str">
        <f t="shared" si="17"/>
        <v/>
      </c>
      <c r="H516" s="337" t="str">
        <f t="shared" si="16"/>
        <v/>
      </c>
      <c r="I516" s="268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>
        <f>'[1]Prior Year'!X71</f>
        <v>2206218.8799999994</v>
      </c>
      <c r="C517" s="335">
        <f>X71</f>
        <v>2004411.87</v>
      </c>
      <c r="D517" s="335">
        <f>'[1]Prior Year'!X59</f>
        <v>0</v>
      </c>
      <c r="E517" s="2">
        <f>X59</f>
        <v>0</v>
      </c>
      <c r="F517" s="336" t="str">
        <f t="shared" si="17"/>
        <v/>
      </c>
      <c r="G517" s="336" t="str">
        <f t="shared" si="17"/>
        <v/>
      </c>
      <c r="H517" s="337" t="str">
        <f t="shared" si="16"/>
        <v/>
      </c>
      <c r="I517" s="268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>
        <f>'[1]Prior Year'!Y71</f>
        <v>17533639.760000002</v>
      </c>
      <c r="C518" s="335">
        <f>Y71</f>
        <v>18220888.969999995</v>
      </c>
      <c r="D518" s="335">
        <f>'[1]Prior Year'!Y59</f>
        <v>0</v>
      </c>
      <c r="E518" s="2">
        <f>Y59</f>
        <v>0</v>
      </c>
      <c r="F518" s="336" t="str">
        <f t="shared" si="17"/>
        <v/>
      </c>
      <c r="G518" s="336" t="str">
        <f t="shared" si="17"/>
        <v/>
      </c>
      <c r="H518" s="337" t="str">
        <f t="shared" si="16"/>
        <v/>
      </c>
      <c r="I518" s="268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>
        <f>'[1]Prior Year'!Z71</f>
        <v>17322725.169999994</v>
      </c>
      <c r="C519" s="335">
        <f>Z71</f>
        <v>16173534.729999997</v>
      </c>
      <c r="D519" s="335">
        <f>'[1]Prior Year'!Z59</f>
        <v>0</v>
      </c>
      <c r="E519" s="2">
        <f>Z59</f>
        <v>0</v>
      </c>
      <c r="F519" s="336" t="str">
        <f t="shared" si="17"/>
        <v/>
      </c>
      <c r="G519" s="336" t="str">
        <f t="shared" si="17"/>
        <v/>
      </c>
      <c r="H519" s="337" t="str">
        <f t="shared" si="16"/>
        <v/>
      </c>
      <c r="I519" s="268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>
        <f>'[1]Prior Year'!AA71</f>
        <v>1091115.5399999998</v>
      </c>
      <c r="C520" s="335">
        <f>AA71</f>
        <v>1021728.3399999999</v>
      </c>
      <c r="D520" s="335">
        <f>'[1]Prior Year'!AA59</f>
        <v>0</v>
      </c>
      <c r="E520" s="2">
        <f>AA59</f>
        <v>0</v>
      </c>
      <c r="F520" s="336" t="str">
        <f t="shared" si="17"/>
        <v/>
      </c>
      <c r="G520" s="336" t="str">
        <f t="shared" si="17"/>
        <v/>
      </c>
      <c r="H520" s="337" t="str">
        <f t="shared" si="16"/>
        <v/>
      </c>
      <c r="I520" s="268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>
        <f>'[1]Prior Year'!AB71</f>
        <v>15821620.669999998</v>
      </c>
      <c r="C521" s="335">
        <f>AB71</f>
        <v>15019155.240000002</v>
      </c>
      <c r="D521" s="329" t="s">
        <v>529</v>
      </c>
      <c r="E521" s="329" t="s">
        <v>529</v>
      </c>
      <c r="F521" s="336" t="str">
        <f t="shared" si="17"/>
        <v/>
      </c>
      <c r="G521" s="336" t="str">
        <f t="shared" si="17"/>
        <v/>
      </c>
      <c r="H521" s="337" t="str">
        <f t="shared" si="16"/>
        <v/>
      </c>
      <c r="I521" s="268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>
        <f>'[1]Prior Year'!AC71</f>
        <v>6730489.919999999</v>
      </c>
      <c r="C522" s="335">
        <f>AC71</f>
        <v>6354498.620000001</v>
      </c>
      <c r="D522" s="335">
        <f>'[1]Prior Year'!AC59</f>
        <v>0</v>
      </c>
      <c r="E522" s="2">
        <f>AC59</f>
        <v>0</v>
      </c>
      <c r="F522" s="336" t="str">
        <f t="shared" si="17"/>
        <v/>
      </c>
      <c r="G522" s="336" t="str">
        <f t="shared" si="17"/>
        <v/>
      </c>
      <c r="H522" s="337" t="str">
        <f t="shared" si="16"/>
        <v/>
      </c>
      <c r="I522" s="268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>
        <f>'[1]Prior Year'!AD71</f>
        <v>427389.39</v>
      </c>
      <c r="C523" s="335">
        <f>AD71</f>
        <v>539900.11</v>
      </c>
      <c r="D523" s="335">
        <f>'[1]Prior Year'!AD59</f>
        <v>0</v>
      </c>
      <c r="E523" s="2">
        <f>AD59</f>
        <v>0</v>
      </c>
      <c r="F523" s="336" t="str">
        <f t="shared" si="17"/>
        <v/>
      </c>
      <c r="G523" s="336" t="str">
        <f t="shared" si="17"/>
        <v/>
      </c>
      <c r="H523" s="337" t="str">
        <f t="shared" si="16"/>
        <v/>
      </c>
      <c r="I523" s="268"/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>
        <f>'[1]Prior Year'!AE71</f>
        <v>5048972.4899999993</v>
      </c>
      <c r="C524" s="335">
        <f>AE71</f>
        <v>4770767.9300000006</v>
      </c>
      <c r="D524" s="335">
        <f>'[1]Prior Year'!AE59</f>
        <v>0</v>
      </c>
      <c r="E524" s="2">
        <f>AE59</f>
        <v>0</v>
      </c>
      <c r="F524" s="336" t="str">
        <f t="shared" si="17"/>
        <v/>
      </c>
      <c r="G524" s="336" t="str">
        <f t="shared" si="17"/>
        <v/>
      </c>
      <c r="H524" s="337" t="str">
        <f t="shared" si="16"/>
        <v/>
      </c>
      <c r="I524" s="268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>
        <f>'[1]Prior Year'!AF71</f>
        <v>0</v>
      </c>
      <c r="C525" s="335">
        <f>AF71</f>
        <v>0</v>
      </c>
      <c r="D525" s="335">
        <f>'[1]Prior Year'!AF59</f>
        <v>0</v>
      </c>
      <c r="E525" s="2">
        <f>AF59</f>
        <v>0</v>
      </c>
      <c r="F525" s="336" t="str">
        <f t="shared" si="17"/>
        <v/>
      </c>
      <c r="G525" s="336" t="str">
        <f t="shared" si="17"/>
        <v/>
      </c>
      <c r="H525" s="337" t="str">
        <f t="shared" si="16"/>
        <v/>
      </c>
      <c r="I525" s="268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>
        <f>'[1]Prior Year'!AG71</f>
        <v>7511841.5899999999</v>
      </c>
      <c r="C526" s="335">
        <f>AG71</f>
        <v>7858308.7199999997</v>
      </c>
      <c r="D526" s="335">
        <f>'[1]Prior Year'!AG59</f>
        <v>0</v>
      </c>
      <c r="E526" s="2">
        <f>AG59</f>
        <v>0</v>
      </c>
      <c r="F526" s="336" t="str">
        <f t="shared" si="17"/>
        <v/>
      </c>
      <c r="G526" s="336" t="str">
        <f t="shared" si="17"/>
        <v/>
      </c>
      <c r="H526" s="337" t="str">
        <f t="shared" si="16"/>
        <v/>
      </c>
      <c r="I526" s="268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>
        <f>'[1]Prior Year'!AH71</f>
        <v>0</v>
      </c>
      <c r="C527" s="335">
        <f>AH71</f>
        <v>0</v>
      </c>
      <c r="D527" s="335">
        <f>'[1]Prior Year'!AH59</f>
        <v>0</v>
      </c>
      <c r="E527" s="2">
        <f>AH59</f>
        <v>0</v>
      </c>
      <c r="F527" s="336" t="str">
        <f t="shared" si="17"/>
        <v/>
      </c>
      <c r="G527" s="336" t="str">
        <f t="shared" si="17"/>
        <v/>
      </c>
      <c r="H527" s="337" t="str">
        <f t="shared" si="16"/>
        <v/>
      </c>
      <c r="I527" s="268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>
        <f>'[1]Prior Year'!AI71</f>
        <v>0</v>
      </c>
      <c r="C528" s="335">
        <f>AI71</f>
        <v>0</v>
      </c>
      <c r="D528" s="335">
        <f>'[1]Prior Year'!AI59</f>
        <v>0</v>
      </c>
      <c r="E528" s="2">
        <f>AI59</f>
        <v>0</v>
      </c>
      <c r="F528" s="336" t="str">
        <f t="shared" ref="F528:G540" si="18">IF(B528=0,"",IF(D528=0,"",B528/D528))</f>
        <v/>
      </c>
      <c r="G528" s="336" t="str">
        <f t="shared" si="18"/>
        <v/>
      </c>
      <c r="H528" s="337" t="str">
        <f t="shared" si="16"/>
        <v/>
      </c>
      <c r="I528" s="268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>
        <f>'[1]Prior Year'!AJ71</f>
        <v>3235039.9699999997</v>
      </c>
      <c r="C529" s="335">
        <f>AJ71</f>
        <v>2232425.3699999996</v>
      </c>
      <c r="D529" s="335">
        <f>'[1]Prior Year'!AJ59</f>
        <v>0</v>
      </c>
      <c r="E529" s="2">
        <f>AJ59</f>
        <v>0</v>
      </c>
      <c r="F529" s="336" t="str">
        <f t="shared" si="18"/>
        <v/>
      </c>
      <c r="G529" s="336" t="str">
        <f t="shared" si="18"/>
        <v/>
      </c>
      <c r="H529" s="337" t="str">
        <f t="shared" si="16"/>
        <v/>
      </c>
      <c r="I529" s="268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>
        <f>'[1]Prior Year'!AK71</f>
        <v>1590181.9699999997</v>
      </c>
      <c r="C530" s="335">
        <f>AK71</f>
        <v>1565732.6900000002</v>
      </c>
      <c r="D530" s="335">
        <f>'[1]Prior Year'!AK59</f>
        <v>0</v>
      </c>
      <c r="E530" s="2">
        <f>AK59</f>
        <v>0</v>
      </c>
      <c r="F530" s="336" t="str">
        <f t="shared" si="18"/>
        <v/>
      </c>
      <c r="G530" s="336" t="str">
        <f t="shared" si="18"/>
        <v/>
      </c>
      <c r="H530" s="337" t="str">
        <f t="shared" si="16"/>
        <v/>
      </c>
      <c r="I530" s="268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>
        <f>'[1]Prior Year'!AL71</f>
        <v>542435.80999999994</v>
      </c>
      <c r="C531" s="335">
        <f>AL71</f>
        <v>598742.44999999995</v>
      </c>
      <c r="D531" s="335">
        <f>'[1]Prior Year'!AL59</f>
        <v>0</v>
      </c>
      <c r="E531" s="2">
        <f>AL59</f>
        <v>0</v>
      </c>
      <c r="F531" s="336" t="str">
        <f t="shared" si="18"/>
        <v/>
      </c>
      <c r="G531" s="336" t="str">
        <f t="shared" si="18"/>
        <v/>
      </c>
      <c r="H531" s="337" t="str">
        <f t="shared" si="16"/>
        <v/>
      </c>
      <c r="I531" s="268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>
        <f>'[1]Prior Year'!AM71</f>
        <v>0</v>
      </c>
      <c r="C532" s="335">
        <f>AM71</f>
        <v>0</v>
      </c>
      <c r="D532" s="335">
        <f>'[1]Prior Year'!AM59</f>
        <v>0</v>
      </c>
      <c r="E532" s="2">
        <f>AM59</f>
        <v>0</v>
      </c>
      <c r="F532" s="336" t="str">
        <f t="shared" si="18"/>
        <v/>
      </c>
      <c r="G532" s="336" t="str">
        <f t="shared" si="18"/>
        <v/>
      </c>
      <c r="H532" s="337" t="str">
        <f t="shared" si="16"/>
        <v/>
      </c>
      <c r="I532" s="268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>
        <f>'[1]Prior Year'!AN71</f>
        <v>0</v>
      </c>
      <c r="C533" s="335">
        <f>AN71</f>
        <v>0</v>
      </c>
      <c r="D533" s="335">
        <f>'[1]Prior Year'!AN59</f>
        <v>0</v>
      </c>
      <c r="E533" s="2">
        <f>AN59</f>
        <v>0</v>
      </c>
      <c r="F533" s="336" t="str">
        <f t="shared" si="18"/>
        <v/>
      </c>
      <c r="G533" s="336" t="str">
        <f t="shared" si="18"/>
        <v/>
      </c>
      <c r="H533" s="337" t="str">
        <f t="shared" si="16"/>
        <v/>
      </c>
      <c r="I533" s="268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>
        <f>'[1]Prior Year'!AO71</f>
        <v>0</v>
      </c>
      <c r="C534" s="335">
        <f>AO71</f>
        <v>0</v>
      </c>
      <c r="D534" s="335">
        <f>'[1]Prior Year'!AO59</f>
        <v>0</v>
      </c>
      <c r="E534" s="2">
        <f>AO59</f>
        <v>0</v>
      </c>
      <c r="F534" s="336" t="str">
        <f t="shared" si="18"/>
        <v/>
      </c>
      <c r="G534" s="336" t="str">
        <f t="shared" si="18"/>
        <v/>
      </c>
      <c r="H534" s="337" t="str">
        <f t="shared" si="16"/>
        <v/>
      </c>
      <c r="I534" s="268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>
        <f>'[1]Prior Year'!AP71</f>
        <v>0</v>
      </c>
      <c r="C535" s="335">
        <f>AP71</f>
        <v>0</v>
      </c>
      <c r="D535" s="335">
        <f>'[1]Prior Year'!AP59</f>
        <v>0</v>
      </c>
      <c r="E535" s="2">
        <f>AP59</f>
        <v>0</v>
      </c>
      <c r="F535" s="336" t="str">
        <f t="shared" si="18"/>
        <v/>
      </c>
      <c r="G535" s="336" t="str">
        <f t="shared" si="18"/>
        <v/>
      </c>
      <c r="H535" s="337" t="str">
        <f t="shared" si="16"/>
        <v/>
      </c>
      <c r="I535" s="268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>
        <f>'[1]Prior Year'!AQ71</f>
        <v>0</v>
      </c>
      <c r="C536" s="335">
        <f>AQ71</f>
        <v>0</v>
      </c>
      <c r="D536" s="335">
        <f>'[1]Prior Year'!AQ59</f>
        <v>0</v>
      </c>
      <c r="E536" s="2">
        <f>AQ59</f>
        <v>0</v>
      </c>
      <c r="F536" s="336" t="str">
        <f t="shared" si="18"/>
        <v/>
      </c>
      <c r="G536" s="336" t="str">
        <f t="shared" si="18"/>
        <v/>
      </c>
      <c r="H536" s="337" t="str">
        <f t="shared" si="16"/>
        <v/>
      </c>
      <c r="I536" s="268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>
        <f>'[1]Prior Year'!AR71</f>
        <v>0</v>
      </c>
      <c r="C537" s="335">
        <f>AR71</f>
        <v>0</v>
      </c>
      <c r="D537" s="335">
        <f>'[1]Prior Year'!AR59</f>
        <v>0</v>
      </c>
      <c r="E537" s="2">
        <f>AR59</f>
        <v>0</v>
      </c>
      <c r="F537" s="336" t="str">
        <f t="shared" si="18"/>
        <v/>
      </c>
      <c r="G537" s="336" t="str">
        <f t="shared" si="18"/>
        <v/>
      </c>
      <c r="H537" s="337" t="str">
        <f t="shared" si="16"/>
        <v/>
      </c>
      <c r="I537" s="268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>
        <f>'[1]Prior Year'!AS71</f>
        <v>6228</v>
      </c>
      <c r="C538" s="335">
        <f>AS71</f>
        <v>453.84</v>
      </c>
      <c r="D538" s="335">
        <f>'[1]Prior Year'!AS59</f>
        <v>0</v>
      </c>
      <c r="E538" s="2">
        <f>AS59</f>
        <v>0</v>
      </c>
      <c r="F538" s="336" t="str">
        <f t="shared" si="18"/>
        <v/>
      </c>
      <c r="G538" s="336" t="str">
        <f t="shared" si="18"/>
        <v/>
      </c>
      <c r="H538" s="337" t="str">
        <f t="shared" si="16"/>
        <v/>
      </c>
      <c r="I538" s="268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>
        <f>'[1]Prior Year'!AT71</f>
        <v>0</v>
      </c>
      <c r="C539" s="335">
        <f>AT71</f>
        <v>0</v>
      </c>
      <c r="D539" s="335">
        <f>'[1]Prior Year'!AT59</f>
        <v>0</v>
      </c>
      <c r="E539" s="2">
        <f>AT59</f>
        <v>0</v>
      </c>
      <c r="F539" s="336" t="str">
        <f t="shared" si="18"/>
        <v/>
      </c>
      <c r="G539" s="336" t="str">
        <f t="shared" si="18"/>
        <v/>
      </c>
      <c r="H539" s="337" t="str">
        <f t="shared" si="16"/>
        <v/>
      </c>
      <c r="I539" s="268"/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>
        <f>'[1]Prior Year'!AU71</f>
        <v>0</v>
      </c>
      <c r="C540" s="335">
        <f>AU71</f>
        <v>0</v>
      </c>
      <c r="D540" s="335">
        <f>'[1]Prior Year'!AU59</f>
        <v>0</v>
      </c>
      <c r="E540" s="2">
        <f>AU59</f>
        <v>0</v>
      </c>
      <c r="F540" s="336" t="str">
        <f t="shared" si="18"/>
        <v/>
      </c>
      <c r="G540" s="336" t="str">
        <f t="shared" si="18"/>
        <v/>
      </c>
      <c r="H540" s="337" t="str">
        <f t="shared" si="16"/>
        <v/>
      </c>
      <c r="I540" s="268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>
        <f>'[1]Prior Year'!AV71</f>
        <v>392283.73000000004</v>
      </c>
      <c r="C541" s="335">
        <f>AV71</f>
        <v>151338.18</v>
      </c>
      <c r="D541" s="329" t="s">
        <v>529</v>
      </c>
      <c r="E541" s="329" t="s">
        <v>529</v>
      </c>
      <c r="F541" s="336"/>
      <c r="G541" s="336"/>
      <c r="H541" s="337"/>
      <c r="I541" s="268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>
        <f>'[1]Prior Year'!AW71</f>
        <v>0</v>
      </c>
      <c r="C542" s="335">
        <f>AW71</f>
        <v>0</v>
      </c>
      <c r="D542" s="329" t="s">
        <v>529</v>
      </c>
      <c r="E542" s="329" t="s">
        <v>529</v>
      </c>
      <c r="F542" s="336"/>
      <c r="G542" s="336"/>
      <c r="H542" s="337"/>
      <c r="I542" s="268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>
        <f>'[1]Prior Year'!AX71</f>
        <v>0</v>
      </c>
      <c r="C543" s="335">
        <f>AX71</f>
        <v>0</v>
      </c>
      <c r="D543" s="329" t="s">
        <v>529</v>
      </c>
      <c r="E543" s="329" t="s">
        <v>529</v>
      </c>
      <c r="F543" s="336"/>
      <c r="G543" s="336"/>
      <c r="H543" s="337"/>
      <c r="I543" s="268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>
        <f>'[1]Prior Year'!AY71</f>
        <v>3524044.37</v>
      </c>
      <c r="C544" s="335">
        <f>AY71</f>
        <v>3655736.0500000007</v>
      </c>
      <c r="D544" s="335">
        <f>'[1]Prior Year'!AY59</f>
        <v>246247.17</v>
      </c>
      <c r="E544" s="2">
        <f>AY59</f>
        <v>304302.15999999997</v>
      </c>
      <c r="F544" s="336">
        <f t="shared" ref="F544:G550" si="19">IF(B544=0,"",IF(D544=0,"",B544/D544))</f>
        <v>14.311004548803545</v>
      </c>
      <c r="G544" s="336">
        <f t="shared" si="19"/>
        <v>12.01350673948552</v>
      </c>
      <c r="H544" s="337" t="str">
        <f t="shared" si="16"/>
        <v/>
      </c>
      <c r="I544" s="268"/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>
        <f>'[1]Prior Year'!AZ71</f>
        <v>1095181.1799999997</v>
      </c>
      <c r="C545" s="335">
        <f>AZ71</f>
        <v>1112851.3800000001</v>
      </c>
      <c r="D545" s="335">
        <f>'[1]Prior Year'!AZ59</f>
        <v>0</v>
      </c>
      <c r="E545" s="2">
        <f>AZ59</f>
        <v>0</v>
      </c>
      <c r="F545" s="336" t="str">
        <f t="shared" si="19"/>
        <v/>
      </c>
      <c r="G545" s="336" t="str">
        <f t="shared" si="19"/>
        <v/>
      </c>
      <c r="H545" s="337" t="str">
        <f t="shared" si="16"/>
        <v/>
      </c>
      <c r="I545" s="268"/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>
        <f>'[1]Prior Year'!BA71</f>
        <v>94455.12</v>
      </c>
      <c r="C546" s="335">
        <f>BA71</f>
        <v>26042.430000000022</v>
      </c>
      <c r="D546" s="335">
        <f>'[1]Prior Year'!BA59</f>
        <v>0</v>
      </c>
      <c r="E546" s="2">
        <f>BA59</f>
        <v>0</v>
      </c>
      <c r="F546" s="336" t="str">
        <f t="shared" si="19"/>
        <v/>
      </c>
      <c r="G546" s="336" t="str">
        <f t="shared" si="19"/>
        <v/>
      </c>
      <c r="H546" s="337" t="str">
        <f t="shared" si="16"/>
        <v/>
      </c>
      <c r="I546" s="268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>
        <f>'[1]Prior Year'!BB71</f>
        <v>3714222.2500000005</v>
      </c>
      <c r="C547" s="335">
        <f>BB71</f>
        <v>3830545.86</v>
      </c>
      <c r="D547" s="329" t="s">
        <v>529</v>
      </c>
      <c r="E547" s="329" t="s">
        <v>529</v>
      </c>
      <c r="F547" s="336"/>
      <c r="G547" s="336"/>
      <c r="H547" s="337"/>
      <c r="I547" s="268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>
        <f>'[1]Prior Year'!BC71</f>
        <v>802167.12999999977</v>
      </c>
      <c r="C548" s="335">
        <f>BC71</f>
        <v>767330.09000000008</v>
      </c>
      <c r="D548" s="329" t="s">
        <v>529</v>
      </c>
      <c r="E548" s="329" t="s">
        <v>529</v>
      </c>
      <c r="F548" s="336"/>
      <c r="G548" s="336"/>
      <c r="H548" s="337"/>
      <c r="I548" s="268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>
        <f>'[1]Prior Year'!BD71</f>
        <v>707898.64</v>
      </c>
      <c r="C549" s="335">
        <f>BD71</f>
        <v>1007569.47</v>
      </c>
      <c r="D549" s="329" t="s">
        <v>529</v>
      </c>
      <c r="E549" s="329" t="s">
        <v>529</v>
      </c>
      <c r="F549" s="336"/>
      <c r="G549" s="336"/>
      <c r="H549" s="337"/>
      <c r="I549" s="268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>
        <f>'[1]Prior Year'!BE71</f>
        <v>14508361.890000001</v>
      </c>
      <c r="C550" s="335">
        <f>BE71</f>
        <v>14949586.68</v>
      </c>
      <c r="D550" s="335">
        <f>'[1]Prior Year'!BE59</f>
        <v>745880.32741499983</v>
      </c>
      <c r="E550" s="2">
        <f>BE59</f>
        <v>745880.32741499983</v>
      </c>
      <c r="F550" s="336">
        <f t="shared" si="19"/>
        <v>19.451326649519881</v>
      </c>
      <c r="G550" s="336">
        <f t="shared" si="19"/>
        <v>20.042875687324852</v>
      </c>
      <c r="H550" s="337" t="str">
        <f t="shared" si="16"/>
        <v/>
      </c>
      <c r="I550" s="268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>
        <f>'[1]Prior Year'!BF71</f>
        <v>4118167.6400000006</v>
      </c>
      <c r="C551" s="335">
        <f>BF71</f>
        <v>4139411.94</v>
      </c>
      <c r="D551" s="329" t="s">
        <v>529</v>
      </c>
      <c r="E551" s="329" t="s">
        <v>529</v>
      </c>
      <c r="F551" s="336"/>
      <c r="G551" s="336"/>
      <c r="H551" s="337"/>
      <c r="I551" s="268"/>
      <c r="J551" s="324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>
        <f>'[1]Prior Year'!BG71</f>
        <v>0</v>
      </c>
      <c r="C552" s="335">
        <f>BG71</f>
        <v>0</v>
      </c>
      <c r="D552" s="329" t="s">
        <v>529</v>
      </c>
      <c r="E552" s="329" t="s">
        <v>529</v>
      </c>
      <c r="F552" s="336"/>
      <c r="G552" s="336"/>
      <c r="H552" s="337"/>
      <c r="I552" s="2"/>
      <c r="J552" s="324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>
        <f>'[1]Prior Year'!BH71</f>
        <v>311942.2</v>
      </c>
      <c r="C553" s="335">
        <f>BH71</f>
        <v>330634.66000000003</v>
      </c>
      <c r="D553" s="329" t="s">
        <v>529</v>
      </c>
      <c r="E553" s="329" t="s">
        <v>529</v>
      </c>
      <c r="F553" s="336"/>
      <c r="G553" s="336"/>
      <c r="H553" s="337"/>
      <c r="I553" s="2"/>
      <c r="J553" s="324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>
        <f>'[1]Prior Year'!BI71</f>
        <v>0</v>
      </c>
      <c r="C554" s="335">
        <f>BI71</f>
        <v>0</v>
      </c>
      <c r="D554" s="329" t="s">
        <v>529</v>
      </c>
      <c r="E554" s="329" t="s">
        <v>529</v>
      </c>
      <c r="F554" s="336"/>
      <c r="G554" s="336"/>
      <c r="H554" s="337"/>
      <c r="I554" s="2"/>
      <c r="J554" s="324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>
        <f>'[1]Prior Year'!BJ71</f>
        <v>653.67999999999995</v>
      </c>
      <c r="C555" s="335">
        <f>BJ71</f>
        <v>464.53000000000003</v>
      </c>
      <c r="D555" s="329" t="s">
        <v>529</v>
      </c>
      <c r="E555" s="329" t="s">
        <v>529</v>
      </c>
      <c r="F555" s="336"/>
      <c r="G555" s="336"/>
      <c r="H555" s="337"/>
      <c r="I555" s="2"/>
      <c r="J555" s="324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>
        <f>'[1]Prior Year'!BK71</f>
        <v>0</v>
      </c>
      <c r="C556" s="335">
        <f>BK71</f>
        <v>0</v>
      </c>
      <c r="D556" s="329" t="s">
        <v>529</v>
      </c>
      <c r="E556" s="329" t="s">
        <v>529</v>
      </c>
      <c r="F556" s="336"/>
      <c r="G556" s="336"/>
      <c r="H556" s="337"/>
      <c r="I556" s="2"/>
      <c r="J556" s="324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>
        <f>'[1]Prior Year'!BL71</f>
        <v>60487</v>
      </c>
      <c r="C557" s="335">
        <f>BL71</f>
        <v>59293</v>
      </c>
      <c r="D557" s="329" t="s">
        <v>529</v>
      </c>
      <c r="E557" s="329" t="s">
        <v>529</v>
      </c>
      <c r="F557" s="336"/>
      <c r="G557" s="336"/>
      <c r="H557" s="337"/>
      <c r="I557" s="2"/>
      <c r="J557" s="324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>
        <f>'[1]Prior Year'!BM71</f>
        <v>0</v>
      </c>
      <c r="C558" s="335">
        <f>BM71</f>
        <v>0</v>
      </c>
      <c r="D558" s="329" t="s">
        <v>529</v>
      </c>
      <c r="E558" s="329" t="s">
        <v>529</v>
      </c>
      <c r="F558" s="336"/>
      <c r="G558" s="336"/>
      <c r="H558" s="337"/>
      <c r="I558" s="2"/>
      <c r="J558" s="324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>
        <f>'[1]Prior Year'!BN71</f>
        <v>4555132.26</v>
      </c>
      <c r="C559" s="335">
        <f>BN71</f>
        <v>10180284.77</v>
      </c>
      <c r="D559" s="329" t="s">
        <v>529</v>
      </c>
      <c r="E559" s="329" t="s">
        <v>529</v>
      </c>
      <c r="F559" s="336"/>
      <c r="G559" s="336"/>
      <c r="H559" s="337"/>
      <c r="I559" s="2"/>
      <c r="J559" s="324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>
        <f>'[1]Prior Year'!BO71</f>
        <v>0</v>
      </c>
      <c r="C560" s="335">
        <f>BO71</f>
        <v>0</v>
      </c>
      <c r="D560" s="329" t="s">
        <v>529</v>
      </c>
      <c r="E560" s="329" t="s">
        <v>529</v>
      </c>
      <c r="F560" s="336"/>
      <c r="G560" s="336"/>
      <c r="H560" s="337"/>
      <c r="I560" s="2"/>
      <c r="J560" s="324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>
        <f>'[1]Prior Year'!BP71</f>
        <v>0</v>
      </c>
      <c r="C561" s="335">
        <f>BP71</f>
        <v>0</v>
      </c>
      <c r="D561" s="329" t="s">
        <v>529</v>
      </c>
      <c r="E561" s="329" t="s">
        <v>529</v>
      </c>
      <c r="F561" s="336"/>
      <c r="G561" s="336"/>
      <c r="H561" s="337"/>
      <c r="I561" s="2"/>
      <c r="J561" s="324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>
        <f>'[1]Prior Year'!BQ71</f>
        <v>0</v>
      </c>
      <c r="C562" s="335">
        <f>BQ71</f>
        <v>0</v>
      </c>
      <c r="D562" s="329" t="s">
        <v>529</v>
      </c>
      <c r="E562" s="329" t="s">
        <v>529</v>
      </c>
      <c r="F562" s="336"/>
      <c r="G562" s="336"/>
      <c r="H562" s="337"/>
      <c r="I562" s="2"/>
      <c r="J562" s="324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>
        <f>'[1]Prior Year'!BR71</f>
        <v>0</v>
      </c>
      <c r="C563" s="335">
        <f>BR71</f>
        <v>0</v>
      </c>
      <c r="D563" s="329" t="s">
        <v>529</v>
      </c>
      <c r="E563" s="329" t="s">
        <v>529</v>
      </c>
      <c r="F563" s="336"/>
      <c r="G563" s="336"/>
      <c r="H563" s="337"/>
      <c r="I563" s="2"/>
      <c r="J563" s="324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>
        <f>'[1]Prior Year'!BS71</f>
        <v>280295.35000000003</v>
      </c>
      <c r="C564" s="335">
        <f>BS71</f>
        <v>152013.91</v>
      </c>
      <c r="D564" s="329" t="s">
        <v>529</v>
      </c>
      <c r="E564" s="329" t="s">
        <v>529</v>
      </c>
      <c r="F564" s="336"/>
      <c r="G564" s="336"/>
      <c r="H564" s="337"/>
      <c r="I564" s="2"/>
      <c r="J564" s="324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>
        <f>'[1]Prior Year'!BT71</f>
        <v>0</v>
      </c>
      <c r="C565" s="335">
        <f>BT71</f>
        <v>0</v>
      </c>
      <c r="D565" s="329" t="s">
        <v>529</v>
      </c>
      <c r="E565" s="329" t="s">
        <v>529</v>
      </c>
      <c r="F565" s="336"/>
      <c r="G565" s="336"/>
      <c r="H565" s="337"/>
      <c r="I565" s="2"/>
      <c r="J565" s="324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>
        <f>'[1]Prior Year'!BU71</f>
        <v>0</v>
      </c>
      <c r="C566" s="335">
        <f>BU71</f>
        <v>0</v>
      </c>
      <c r="D566" s="329" t="s">
        <v>529</v>
      </c>
      <c r="E566" s="329" t="s">
        <v>529</v>
      </c>
      <c r="F566" s="336"/>
      <c r="G566" s="336"/>
      <c r="H566" s="337"/>
      <c r="I566" s="2"/>
      <c r="J566" s="324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>
        <f>'[1]Prior Year'!BV71</f>
        <v>21845.65</v>
      </c>
      <c r="C567" s="335">
        <f>BV71</f>
        <v>0</v>
      </c>
      <c r="D567" s="329" t="s">
        <v>529</v>
      </c>
      <c r="E567" s="329" t="s">
        <v>529</v>
      </c>
      <c r="F567" s="336"/>
      <c r="G567" s="336"/>
      <c r="H567" s="337"/>
      <c r="I567" s="2"/>
      <c r="J567" s="324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>
        <f>'[1]Prior Year'!BW71</f>
        <v>10143284.09</v>
      </c>
      <c r="C568" s="335">
        <f>BW71</f>
        <v>13141007.470000001</v>
      </c>
      <c r="D568" s="329" t="s">
        <v>529</v>
      </c>
      <c r="E568" s="329" t="s">
        <v>529</v>
      </c>
      <c r="F568" s="336"/>
      <c r="G568" s="336"/>
      <c r="H568" s="337"/>
      <c r="I568" s="2"/>
      <c r="J568" s="324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>
        <f>'[1]Prior Year'!BX71</f>
        <v>0</v>
      </c>
      <c r="C569" s="335">
        <f>BX71</f>
        <v>0</v>
      </c>
      <c r="D569" s="329" t="s">
        <v>529</v>
      </c>
      <c r="E569" s="329" t="s">
        <v>529</v>
      </c>
      <c r="F569" s="336"/>
      <c r="G569" s="336"/>
      <c r="H569" s="337"/>
      <c r="I569" s="2"/>
      <c r="J569" s="324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>
        <f>'[1]Prior Year'!BY71</f>
        <v>859369.47999999975</v>
      </c>
      <c r="C570" s="335">
        <f>BY71</f>
        <v>869505.57000000007</v>
      </c>
      <c r="D570" s="329" t="s">
        <v>529</v>
      </c>
      <c r="E570" s="329" t="s">
        <v>529</v>
      </c>
      <c r="F570" s="336"/>
      <c r="G570" s="336"/>
      <c r="H570" s="337"/>
      <c r="I570" s="2"/>
      <c r="J570" s="324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>
        <f>'[1]Prior Year'!BZ71</f>
        <v>0</v>
      </c>
      <c r="C571" s="335">
        <f>BZ71</f>
        <v>0</v>
      </c>
      <c r="D571" s="329" t="s">
        <v>529</v>
      </c>
      <c r="E571" s="329" t="s">
        <v>529</v>
      </c>
      <c r="F571" s="336"/>
      <c r="G571" s="336"/>
      <c r="H571" s="337"/>
      <c r="I571" s="2"/>
      <c r="J571" s="324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>
        <f>'[1]Prior Year'!CA71</f>
        <v>7332569.71</v>
      </c>
      <c r="C572" s="335">
        <f>CA71</f>
        <v>7560257.3300000001</v>
      </c>
      <c r="D572" s="329" t="s">
        <v>529</v>
      </c>
      <c r="E572" s="329" t="s">
        <v>529</v>
      </c>
      <c r="F572" s="336"/>
      <c r="G572" s="336"/>
      <c r="H572" s="337"/>
      <c r="I572" s="2"/>
      <c r="J572" s="324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>
        <f>'[1]Prior Year'!CB71</f>
        <v>0</v>
      </c>
      <c r="C573" s="335">
        <f>CB71</f>
        <v>0</v>
      </c>
      <c r="D573" s="329" t="s">
        <v>529</v>
      </c>
      <c r="E573" s="329" t="s">
        <v>529</v>
      </c>
      <c r="F573" s="336"/>
      <c r="G573" s="336"/>
      <c r="H573" s="337"/>
      <c r="I573" s="2"/>
      <c r="J573" s="324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>
        <f>'[1]Prior Year'!CC71</f>
        <v>134814537.29879519</v>
      </c>
      <c r="C574" s="335">
        <f>CC71</f>
        <v>114539953.086615</v>
      </c>
      <c r="D574" s="329" t="s">
        <v>529</v>
      </c>
      <c r="E574" s="329" t="s">
        <v>529</v>
      </c>
      <c r="F574" s="336"/>
      <c r="G574" s="336"/>
      <c r="H574" s="337"/>
      <c r="I574" s="2"/>
      <c r="J574" s="324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>
        <f>'[1]Prior Year'!CD71</f>
        <v>18571802.23</v>
      </c>
      <c r="C575" s="335">
        <f>CD71</f>
        <v>16164873.690000001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449965.57633400004</v>
      </c>
      <c r="E612" s="2">
        <f>SUM(C624:D647)+SUM(C668:D713)</f>
        <v>324473200.32666159</v>
      </c>
      <c r="F612" s="2">
        <f>CE64-(AX64+BD64+BE64+BG64+BJ64+BN64+BP64+BQ64+CB64+CC64+CD64)</f>
        <v>88631731.730000064</v>
      </c>
      <c r="G612" s="2">
        <f>CE77-(AX77+AY77+BD77+BE77+BG77+BJ77+BN77+BP77+BQ77+CB77+CC77+CD77)</f>
        <v>304302.16000000003</v>
      </c>
      <c r="H612" s="328">
        <f>CE60-(AX60+AY60+AZ60+BD60+BE60+BG60+BJ60+BN60+BO60+BP60+BQ60+BR60+CB60+CC60+CD60)</f>
        <v>1211.4300000000003</v>
      </c>
      <c r="I612" s="2">
        <f>CE78-(AX78+AY78+AZ78+BD78+BE78+BF78+BG78+BJ78+BN78+BO78+BP78+BQ78+BR78+CB78+CC78+CD78)</f>
        <v>43460.234040592557</v>
      </c>
      <c r="J612" s="2">
        <f>CE79-(AX79+AY79+AZ79+BA79+BD79+BE79+BF79+BG79+BJ79+BN79+BO79+BP79+BQ79+BR79+CB79+CC79+CD79)</f>
        <v>1390534.3399999999</v>
      </c>
      <c r="K612" s="2">
        <f>CE75-(AW75+AX75+AY75+AZ75+BA75+BB75+BC75+BD75+BE75+BF75+BG75+BH75+BI75+BJ75+BK75+BL75+BM75+BN75+BO75+BP75+BQ75+BR75+BS75+BT75+BU75+BV75+BW75+BX75+CB75+CC75+CD75)</f>
        <v>1653676301.3400002</v>
      </c>
      <c r="L612" s="328">
        <f>CE80-(AW80+AX80+AY80+AZ80+BA80+BB80+BC80+BD80+BE80+BF80+BG80+BH80+BI80+BJ80+BK80+BL80+BM80+BN80+BO80+BP80+BQ80+BR80+BS80+BT80+BU80+BV80+BW80+BX80+BY80+BZ80+CA80+CB80+CC80+CD80)</f>
        <v>392.86999999999989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14949586.68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16164873.690000001</v>
      </c>
      <c r="D615" s="340">
        <f>SUM(C614:C615)</f>
        <v>31114460.370000001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464.53000000000003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10180284.77</v>
      </c>
      <c r="D619" s="2">
        <f>(D615/D612)*BN76</f>
        <v>1044979.5502937844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114539953.086615</v>
      </c>
      <c r="D620" s="2">
        <f>(D615/D612)*CC76</f>
        <v>5708288.9930446045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0</v>
      </c>
      <c r="D623" s="2">
        <f>(D615/D612)*BQ76</f>
        <v>0</v>
      </c>
      <c r="E623" s="2">
        <f>SUM(C616:D623)</f>
        <v>131473970.92995338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1007569.47</v>
      </c>
      <c r="D624" s="2">
        <f>(D615/D612)*BD76</f>
        <v>1344891.271188136</v>
      </c>
      <c r="E624" s="2">
        <f>(E623/E612)*SUM(C624:D624)</f>
        <v>953198.46073405212</v>
      </c>
      <c r="F624" s="2">
        <f>SUM(C624:E624)</f>
        <v>3305659.201922188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3655736.0500000007</v>
      </c>
      <c r="D625" s="2">
        <f>(D615/D612)*AY76</f>
        <v>165482.1387683161</v>
      </c>
      <c r="E625" s="2">
        <f>(E623/E612)*SUM(C625:D625)</f>
        <v>1548327.3458681819</v>
      </c>
      <c r="F625" s="2">
        <f>(F624/F612)*AY64</f>
        <v>18599.649599649703</v>
      </c>
      <c r="G625" s="2">
        <f>SUM(C625:F625)</f>
        <v>5388145.1842361493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1112851.3800000001</v>
      </c>
      <c r="D628" s="2">
        <f>(D615/D612)*AZ76</f>
        <v>1219475.2664880762</v>
      </c>
      <c r="E628" s="2">
        <f>(E623/E612)*SUM(C628:D628)</f>
        <v>945040.28502452781</v>
      </c>
      <c r="F628" s="2">
        <f>(F624/F612)*AZ64</f>
        <v>32303.241773905487</v>
      </c>
      <c r="G628" s="2">
        <f>(G625/G612)*AZ77</f>
        <v>0</v>
      </c>
      <c r="H628" s="2">
        <f>SUM(C626:G628)</f>
        <v>3309670.1732865097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4139411.94</v>
      </c>
      <c r="D629" s="2">
        <f>(D615/D612)*BF76</f>
        <v>329423.55856201088</v>
      </c>
      <c r="E629" s="2">
        <f>(E623/E612)*SUM(C629:D629)</f>
        <v>1810736.7506382265</v>
      </c>
      <c r="F629" s="2">
        <f>(F624/F612)*BF64</f>
        <v>11515.993444653299</v>
      </c>
      <c r="G629" s="2">
        <f>(G625/G612)*BF77</f>
        <v>0</v>
      </c>
      <c r="H629" s="2">
        <f>(H628/H612)*BF60</f>
        <v>138186.37260496407</v>
      </c>
      <c r="I629" s="2">
        <f>SUM(C629:H629)</f>
        <v>6429274.6152498554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26042.430000000022</v>
      </c>
      <c r="D630" s="2">
        <f>(D615/D612)*BA76</f>
        <v>0</v>
      </c>
      <c r="E630" s="2">
        <f>(E623/E612)*SUM(C630:D630)</f>
        <v>10552.186378777522</v>
      </c>
      <c r="F630" s="2">
        <f>(F624/F612)*BA64</f>
        <v>1781.694984018437</v>
      </c>
      <c r="G630" s="2">
        <f>(G625/G612)*BA77</f>
        <v>0</v>
      </c>
      <c r="H630" s="2">
        <f>(H628/H612)*BA60</f>
        <v>10299.775103216974</v>
      </c>
      <c r="I630" s="2">
        <f>(I629/I612)*BA78</f>
        <v>0</v>
      </c>
      <c r="J630" s="2">
        <f>SUM(C630:I630)</f>
        <v>48676.086466012959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3830545.86</v>
      </c>
      <c r="D632" s="2">
        <f>(D615/D612)*BB76</f>
        <v>20140.991681814103</v>
      </c>
      <c r="E632" s="2">
        <f>(E623/E612)*SUM(C632:D632)</f>
        <v>1560267.814687589</v>
      </c>
      <c r="F632" s="2">
        <f>(F624/F612)*BB64</f>
        <v>142.2442528691746</v>
      </c>
      <c r="G632" s="2">
        <f>(G625/G612)*BB77</f>
        <v>0</v>
      </c>
      <c r="H632" s="2">
        <f>(H628/H612)*BB60</f>
        <v>76469.683060754149</v>
      </c>
      <c r="I632" s="2">
        <f>(I629/I612)*BB78</f>
        <v>6078.8872096096802</v>
      </c>
      <c r="J632" s="2">
        <f>(J630/J612)*BB79</f>
        <v>0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767330.09000000008</v>
      </c>
      <c r="D633" s="2">
        <f>(D615/D612)*BC76</f>
        <v>0</v>
      </c>
      <c r="E633" s="2">
        <f>(E623/E612)*SUM(C633:D633)</f>
        <v>310916.07517901075</v>
      </c>
      <c r="F633" s="2">
        <f>(F624/F612)*BC64</f>
        <v>11.409019435030695</v>
      </c>
      <c r="G633" s="2">
        <f>(G625/G612)*BC77</f>
        <v>0</v>
      </c>
      <c r="H633" s="2">
        <f>(H628/H612)*BC60</f>
        <v>34450.971896967123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330634.66000000003</v>
      </c>
      <c r="D636" s="2">
        <f>(D615/D612)*BH76</f>
        <v>0</v>
      </c>
      <c r="E636" s="2">
        <f>(E623/E612)*SUM(C636:D636)</f>
        <v>133970.54559055108</v>
      </c>
      <c r="F636" s="2">
        <f>(F624/F612)*BH64</f>
        <v>2.3116411395331888</v>
      </c>
      <c r="G636" s="2">
        <f>(G625/G612)*BH77</f>
        <v>0</v>
      </c>
      <c r="H636" s="2">
        <f>(H628/H612)*BH60</f>
        <v>6884.7303077206288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59293</v>
      </c>
      <c r="D637" s="2">
        <f>(D615/D612)*BL76</f>
        <v>154057.00113900207</v>
      </c>
      <c r="E637" s="2">
        <f>(E623/E612)*SUM(C637:D637)</f>
        <v>86447.730719873085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46496.972372035314</v>
      </c>
      <c r="J637" s="2">
        <f>(J630/J612)*BL79</f>
        <v>0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152013.91</v>
      </c>
      <c r="D639" s="2">
        <f>(D615/D612)*BS76</f>
        <v>139416.45020488021</v>
      </c>
      <c r="E639" s="2">
        <f>(E623/E612)*SUM(C639:D639)</f>
        <v>118085.27381339458</v>
      </c>
      <c r="F639" s="2">
        <f>(F624/F612)*BS64</f>
        <v>693.42558100742735</v>
      </c>
      <c r="G639" s="2">
        <f>(G625/G612)*BS77</f>
        <v>0</v>
      </c>
      <c r="H639" s="2">
        <f>(H628/H612)*BS60</f>
        <v>2759.356194761046</v>
      </c>
      <c r="I639" s="2">
        <f>(I629/I612)*BS78</f>
        <v>42078.209918772824</v>
      </c>
      <c r="J639" s="2">
        <f>(J630/J612)*BS79</f>
        <v>0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0</v>
      </c>
      <c r="D642" s="2">
        <f>(D615/D612)*BV76</f>
        <v>0</v>
      </c>
      <c r="E642" s="2">
        <f>(E623/E612)*SUM(C642:D642)</f>
        <v>0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13141007.470000001</v>
      </c>
      <c r="D643" s="2">
        <f>(D615/D612)*BW76</f>
        <v>482669.26317465032</v>
      </c>
      <c r="E643" s="2">
        <f>(E623/E612)*SUM(C643:D643)</f>
        <v>5520205.9121469734</v>
      </c>
      <c r="F643" s="2">
        <f>(F624/F612)*BW64</f>
        <v>7065.3521194680288</v>
      </c>
      <c r="G643" s="2">
        <f>(G625/G612)*BW77</f>
        <v>0</v>
      </c>
      <c r="H643" s="2">
        <f>(H628/H612)*BW60</f>
        <v>59886.225533823897</v>
      </c>
      <c r="I643" s="2">
        <f>(I629/I612)*BW78</f>
        <v>145677.63378967028</v>
      </c>
      <c r="J643" s="2">
        <f>(J630/J612)*BW79</f>
        <v>0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27235699.461235773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869505.57000000007</v>
      </c>
      <c r="D645" s="2">
        <f>(D615/D612)*BY76</f>
        <v>11253.94653225273</v>
      </c>
      <c r="E645" s="2">
        <f>(E623/E612)*SUM(C645:D645)</f>
        <v>356876.78044369537</v>
      </c>
      <c r="F645" s="2">
        <f>(F624/F612)*BY64</f>
        <v>77.050974994540411</v>
      </c>
      <c r="G645" s="2">
        <f>(G625/G612)*BY77</f>
        <v>0</v>
      </c>
      <c r="H645" s="2">
        <f>(H628/H612)*BY60</f>
        <v>13523.577390165521</v>
      </c>
      <c r="I645" s="2">
        <f>(I629/I612)*BY78</f>
        <v>3396.6287615476786</v>
      </c>
      <c r="J645" s="2">
        <f>(J630/J612)*BY79</f>
        <v>0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7560257.3300000001</v>
      </c>
      <c r="D647" s="2">
        <f>(D615/D612)*CA76</f>
        <v>389139.44018920109</v>
      </c>
      <c r="E647" s="2">
        <f>(E623/E612)*SUM(C647:D647)</f>
        <v>3221032.6116990023</v>
      </c>
      <c r="F647" s="2">
        <f>(F624/F612)*CA64</f>
        <v>1725.6900880595078</v>
      </c>
      <c r="G647" s="2">
        <f>(G625/G612)*CA77</f>
        <v>0</v>
      </c>
      <c r="H647" s="2">
        <f>(H628/H612)*CA60</f>
        <v>176107.03001415546</v>
      </c>
      <c r="I647" s="2">
        <f>(I629/I612)*CA78</f>
        <v>117448.77328243558</v>
      </c>
      <c r="J647" s="2">
        <f>(J630/J612)*CA79</f>
        <v>0</v>
      </c>
      <c r="K647" s="2">
        <v>0</v>
      </c>
      <c r="L647" s="2">
        <f>SUM(C645:K647)</f>
        <v>12720344.429375509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192487361.91661501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31327247.5</v>
      </c>
      <c r="D668" s="2">
        <f>(D615/D612)*C76</f>
        <v>2874095.6898586415</v>
      </c>
      <c r="E668" s="2">
        <f>(E623/E612)*SUM(C668:D668)</f>
        <v>13858113.384347063</v>
      </c>
      <c r="F668" s="2">
        <f>(F624/F612)*C64</f>
        <v>104652.74596913235</v>
      </c>
      <c r="G668" s="2">
        <f>(G625/G612)*C77</f>
        <v>2042526.5056588878</v>
      </c>
      <c r="H668" s="2">
        <f>(H628/H612)*C60</f>
        <v>540150.80521406571</v>
      </c>
      <c r="I668" s="2">
        <f>(I629/I612)*C78</f>
        <v>867450.01459145453</v>
      </c>
      <c r="J668" s="2">
        <f>(J630/J612)*C79</f>
        <v>18452.02632799323</v>
      </c>
      <c r="K668" s="2">
        <f>(K644/K612)*C75</f>
        <v>1642568.5980891408</v>
      </c>
      <c r="L668" s="2">
        <f>(L647/L612)*C80</f>
        <v>3770094.1923702108</v>
      </c>
      <c r="M668" s="2">
        <f t="shared" ref="M668:M713" si="20">ROUND(SUM(D668:L668),0)</f>
        <v>25718104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33660008.149999991</v>
      </c>
      <c r="D670" s="2">
        <f>(D615/D612)*E76</f>
        <v>4196255.7747088224</v>
      </c>
      <c r="E670" s="2">
        <f>(E623/E612)*SUM(C670:D670)</f>
        <v>15339058.318970961</v>
      </c>
      <c r="F670" s="2">
        <f>(F624/F612)*E64</f>
        <v>72379.14601374988</v>
      </c>
      <c r="G670" s="2">
        <f>(G625/G612)*E77</f>
        <v>2953710.7416824279</v>
      </c>
      <c r="H670" s="2">
        <f>(H628/H612)*E60</f>
        <v>685249.22848511464</v>
      </c>
      <c r="I670" s="2">
        <f>(I629/I612)*E78</f>
        <v>1266499.9797482989</v>
      </c>
      <c r="J670" s="2">
        <f>(J630/J612)*E79</f>
        <v>26683.594176036931</v>
      </c>
      <c r="K670" s="2">
        <f>(K644/K612)*E75</f>
        <v>2375329.034254597</v>
      </c>
      <c r="L670" s="2">
        <f>(L647/L612)*E80</f>
        <v>4613864.8438058654</v>
      </c>
      <c r="M670" s="2">
        <f t="shared" si="20"/>
        <v>31529031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4564255.0500000007</v>
      </c>
      <c r="D672" s="2">
        <f>(D615/D612)*G76</f>
        <v>1008084.1709171339</v>
      </c>
      <c r="E672" s="2">
        <f>(E623/E612)*SUM(C672:D672)</f>
        <v>2257867.7191371731</v>
      </c>
      <c r="F672" s="2">
        <f>(F624/F612)*G64</f>
        <v>5375.5685540652285</v>
      </c>
      <c r="G672" s="2">
        <f>(G625/G612)*G77</f>
        <v>391907.93689483241</v>
      </c>
      <c r="H672" s="2">
        <f>(H628/H612)*G60</f>
        <v>86824.098880699064</v>
      </c>
      <c r="I672" s="2">
        <f>(I629/I612)*G78</f>
        <v>304256.61603998003</v>
      </c>
      <c r="J672" s="2">
        <f>(J630/J612)*G79</f>
        <v>3540.465961982798</v>
      </c>
      <c r="K672" s="2">
        <f>(K644/K612)*G75</f>
        <v>315166.37297085806</v>
      </c>
      <c r="L672" s="2">
        <f>(L647/L612)*G80</f>
        <v>526142.48218838824</v>
      </c>
      <c r="M672" s="2">
        <f t="shared" si="20"/>
        <v>4899165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6206.5999999999995</v>
      </c>
      <c r="D673" s="2">
        <f>(D615/D612)*H76</f>
        <v>3007.006881141132</v>
      </c>
      <c r="E673" s="2">
        <f>(E623/E612)*SUM(C673:D673)</f>
        <v>3733.2805360555144</v>
      </c>
      <c r="F673" s="2">
        <f>(F624/F612)*H64</f>
        <v>65.204093878675252</v>
      </c>
      <c r="G673" s="2">
        <f>(G625/G612)*H77</f>
        <v>0</v>
      </c>
      <c r="H673" s="2">
        <f>(H628/H612)*H60</f>
        <v>81.961075091912264</v>
      </c>
      <c r="I673" s="2">
        <f>(I629/I612)*H78</f>
        <v>907.56482886997094</v>
      </c>
      <c r="J673" s="2">
        <f>(J630/J612)*H79</f>
        <v>0</v>
      </c>
      <c r="K673" s="2">
        <f>(K644/K612)*H75</f>
        <v>0</v>
      </c>
      <c r="L673" s="2">
        <f>(L647/L612)*H80</f>
        <v>323.77998903900817</v>
      </c>
      <c r="M673" s="2">
        <f t="shared" si="20"/>
        <v>8119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20692604.290000003</v>
      </c>
      <c r="D681" s="2">
        <f>(D615/D612)*P76</f>
        <v>2951697.3077647714</v>
      </c>
      <c r="E681" s="2">
        <f>(E623/E612)*SUM(C681:D681)</f>
        <v>9580483.743477121</v>
      </c>
      <c r="F681" s="2">
        <f>(F624/F612)*P64</f>
        <v>181283.38419311019</v>
      </c>
      <c r="G681" s="2">
        <f>(G625/G612)*P77</f>
        <v>0</v>
      </c>
      <c r="H681" s="2">
        <f>(H628/H612)*P60</f>
        <v>278831.57746268553</v>
      </c>
      <c r="I681" s="2">
        <f>(I629/I612)*P78</f>
        <v>890871.47714836174</v>
      </c>
      <c r="J681" s="2">
        <f>(J630/J612)*P79</f>
        <v>0</v>
      </c>
      <c r="K681" s="2">
        <f>(K644/K612)*P75</f>
        <v>7051855.8261646107</v>
      </c>
      <c r="L681" s="2">
        <f>(L647/L612)*P80</f>
        <v>990442.98647032585</v>
      </c>
      <c r="M681" s="2">
        <f t="shared" si="20"/>
        <v>21925466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7052548.3000000007</v>
      </c>
      <c r="D682" s="2">
        <f>(D615/D612)*Q76</f>
        <v>878991.28145173215</v>
      </c>
      <c r="E682" s="2">
        <f>(E623/E612)*SUM(C682:D682)</f>
        <v>3213797.0202523218</v>
      </c>
      <c r="F682" s="2">
        <f>(F624/F612)*Q64</f>
        <v>10786.488657890166</v>
      </c>
      <c r="G682" s="2">
        <f>(G625/G612)*Q77</f>
        <v>0</v>
      </c>
      <c r="H682" s="2">
        <f>(H628/H612)*Q60</f>
        <v>103981.2839332727</v>
      </c>
      <c r="I682" s="2">
        <f>(I629/I612)*Q78</f>
        <v>265294.22893312498</v>
      </c>
      <c r="J682" s="2">
        <f>(J630/J612)*Q79</f>
        <v>0</v>
      </c>
      <c r="K682" s="2">
        <f>(K644/K612)*Q75</f>
        <v>211421.30370213147</v>
      </c>
      <c r="L682" s="2">
        <f>(L647/L612)*Q80</f>
        <v>798441.45297019405</v>
      </c>
      <c r="M682" s="2">
        <f t="shared" si="20"/>
        <v>5482713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4660243.709999999</v>
      </c>
      <c r="D683" s="2">
        <f>(D615/D612)*R76</f>
        <v>45990.830534987086</v>
      </c>
      <c r="E683" s="2">
        <f>(E623/E612)*SUM(C683:D683)</f>
        <v>1906928.9622345353</v>
      </c>
      <c r="F683" s="2">
        <f>(F624/F612)*R64</f>
        <v>75594.777955030455</v>
      </c>
      <c r="G683" s="2">
        <f>(G625/G612)*R77</f>
        <v>0</v>
      </c>
      <c r="H683" s="2">
        <f>(H628/H612)*R60</f>
        <v>37702.094542279643</v>
      </c>
      <c r="I683" s="2">
        <f>(I629/I612)*R78</f>
        <v>13880.799710120236</v>
      </c>
      <c r="J683" s="2">
        <f>(J630/J612)*R79</f>
        <v>0</v>
      </c>
      <c r="K683" s="2">
        <f>(K644/K612)*R75</f>
        <v>1364881.4045806059</v>
      </c>
      <c r="L683" s="2">
        <f>(L647/L612)*R80</f>
        <v>0</v>
      </c>
      <c r="M683" s="2">
        <f t="shared" si="20"/>
        <v>3444979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25934067.009999998</v>
      </c>
      <c r="D684" s="2">
        <f>(D615/D612)*S76</f>
        <v>0</v>
      </c>
      <c r="E684" s="2">
        <f>(E623/E612)*SUM(C684:D684)</f>
        <v>10508278.553469291</v>
      </c>
      <c r="F684" s="2">
        <f>(F624/F612)*S64</f>
        <v>949007.55360425333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11457286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873245.04999999993</v>
      </c>
      <c r="D685" s="2">
        <f>(D615/D612)*T76</f>
        <v>250281.22119722114</v>
      </c>
      <c r="E685" s="2">
        <f>(E623/E612)*SUM(C685:D685)</f>
        <v>455243.94671027263</v>
      </c>
      <c r="F685" s="2">
        <f>(F624/F612)*T64</f>
        <v>7476.0827865796364</v>
      </c>
      <c r="G685" s="2">
        <f>(G625/G612)*T77</f>
        <v>0</v>
      </c>
      <c r="H685" s="2">
        <f>(H628/H612)*T60</f>
        <v>9152.3200519302027</v>
      </c>
      <c r="I685" s="2">
        <f>(I629/I612)*T78</f>
        <v>75539.046854134009</v>
      </c>
      <c r="J685" s="2">
        <f>(J630/J612)*T79</f>
        <v>0</v>
      </c>
      <c r="K685" s="2">
        <f>(K644/K612)*T75</f>
        <v>52833.859491004972</v>
      </c>
      <c r="L685" s="2">
        <f>(L647/L612)*T80</f>
        <v>91953.516887078309</v>
      </c>
      <c r="M685" s="2">
        <f t="shared" si="20"/>
        <v>942480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10074834.91</v>
      </c>
      <c r="D686" s="2">
        <f>(D615/D612)*U76</f>
        <v>135389.74071945256</v>
      </c>
      <c r="E686" s="2">
        <f>(E623/E612)*SUM(C686:D686)</f>
        <v>4137102.1630308772</v>
      </c>
      <c r="F686" s="2">
        <f>(F624/F612)*U64</f>
        <v>91608.696937845627</v>
      </c>
      <c r="G686" s="2">
        <f>(G625/G612)*U77</f>
        <v>0</v>
      </c>
      <c r="H686" s="2">
        <f>(H628/H612)*U60</f>
        <v>7321.8560415441616</v>
      </c>
      <c r="I686" s="2">
        <f>(I629/I612)*U78</f>
        <v>40862.88183689482</v>
      </c>
      <c r="J686" s="2">
        <f>(J630/J612)*U79</f>
        <v>0</v>
      </c>
      <c r="K686" s="2">
        <f>(K644/K612)*U75</f>
        <v>1023129.5324227781</v>
      </c>
      <c r="L686" s="2">
        <f>(L647/L612)*U80</f>
        <v>0</v>
      </c>
      <c r="M686" s="2">
        <f t="shared" si="20"/>
        <v>5435415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42906190.519999996</v>
      </c>
      <c r="D687" s="2">
        <f>(D615/D612)*V76</f>
        <v>2156076.0363694751</v>
      </c>
      <c r="E687" s="2">
        <f>(E623/E612)*SUM(C687:D687)</f>
        <v>18258873.513453368</v>
      </c>
      <c r="F687" s="2">
        <f>(F624/F612)*V64</f>
        <v>963600.44434414676</v>
      </c>
      <c r="G687" s="2">
        <f>(G625/G612)*V77</f>
        <v>0</v>
      </c>
      <c r="H687" s="2">
        <f>(H628/H612)*V60</f>
        <v>245855.90491737277</v>
      </c>
      <c r="I687" s="2">
        <f>(I629/I612)*V78</f>
        <v>650739.7077308076</v>
      </c>
      <c r="J687" s="2">
        <f>(J630/J612)*V79</f>
        <v>0</v>
      </c>
      <c r="K687" s="2">
        <f>(K644/K612)*V75</f>
        <v>5388280.1581920134</v>
      </c>
      <c r="L687" s="2">
        <f>(L647/L612)*V80</f>
        <v>553987.56124574295</v>
      </c>
      <c r="M687" s="2">
        <f t="shared" si="20"/>
        <v>28217413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5196471.1900000004</v>
      </c>
      <c r="D688" s="2">
        <f>(D615/D612)*W76</f>
        <v>388730.07035187015</v>
      </c>
      <c r="E688" s="2">
        <f>(E623/E612)*SUM(C688:D688)</f>
        <v>2263079.3156481944</v>
      </c>
      <c r="F688" s="2">
        <f>(F624/F612)*W64</f>
        <v>22738.854531511162</v>
      </c>
      <c r="G688" s="2">
        <f>(G625/G612)*W77</f>
        <v>0</v>
      </c>
      <c r="H688" s="2">
        <f>(H628/H612)*W60</f>
        <v>50706.585123529709</v>
      </c>
      <c r="I688" s="2">
        <f>(I629/I612)*W78</f>
        <v>117325.21863788459</v>
      </c>
      <c r="J688" s="2">
        <f>(J630/J612)*W79</f>
        <v>0</v>
      </c>
      <c r="K688" s="2">
        <f>(K644/K612)*W75</f>
        <v>448141.56755520531</v>
      </c>
      <c r="L688" s="2">
        <f>(L647/L612)*W80</f>
        <v>52776.138213358325</v>
      </c>
      <c r="M688" s="2">
        <f t="shared" si="20"/>
        <v>3343498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2004411.87</v>
      </c>
      <c r="D689" s="2">
        <f>(D615/D612)*X76</f>
        <v>116908.55714037476</v>
      </c>
      <c r="E689" s="2">
        <f>(E623/E612)*SUM(C689:D689)</f>
        <v>859542.23612363206</v>
      </c>
      <c r="F689" s="2">
        <f>(F624/F612)*X64</f>
        <v>5892.2669694579699</v>
      </c>
      <c r="G689" s="2">
        <f>(G625/G612)*X77</f>
        <v>0</v>
      </c>
      <c r="H689" s="2">
        <f>(H628/H612)*X60</f>
        <v>26391.466179595755</v>
      </c>
      <c r="I689" s="2">
        <f>(I629/I612)*X78</f>
        <v>35284.952395677472</v>
      </c>
      <c r="J689" s="2">
        <f>(J630/J612)*X79</f>
        <v>0</v>
      </c>
      <c r="K689" s="2">
        <f>(K644/K612)*X75</f>
        <v>430267.41104097804</v>
      </c>
      <c r="L689" s="2">
        <f>(L647/L612)*X80</f>
        <v>2266.459923273057</v>
      </c>
      <c r="M689" s="2">
        <f t="shared" si="20"/>
        <v>1476553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18220888.969999995</v>
      </c>
      <c r="D690" s="2">
        <f>(D615/D612)*Y76</f>
        <v>2164940.7522124345</v>
      </c>
      <c r="E690" s="2">
        <f>(E623/E612)*SUM(C690:D690)</f>
        <v>8260176.7467478178</v>
      </c>
      <c r="F690" s="2">
        <f>(F624/F612)*Y64</f>
        <v>347716.62085503864</v>
      </c>
      <c r="G690" s="2">
        <f>(G625/G612)*Y77</f>
        <v>0</v>
      </c>
      <c r="H690" s="2">
        <f>(H628/H612)*Y60</f>
        <v>127749.99570992726</v>
      </c>
      <c r="I690" s="2">
        <f>(I629/I612)*Y78</f>
        <v>653415.22682171967</v>
      </c>
      <c r="J690" s="2">
        <f>(J630/J612)*Y79</f>
        <v>0</v>
      </c>
      <c r="K690" s="2">
        <f>(K644/K612)*Y75</f>
        <v>2546099.781086266</v>
      </c>
      <c r="L690" s="2">
        <f>(L647/L612)*Y80</f>
        <v>190382.63355493679</v>
      </c>
      <c r="M690" s="2">
        <f t="shared" si="20"/>
        <v>14290482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16173534.729999997</v>
      </c>
      <c r="D691" s="2">
        <f>(D615/D612)*Z76</f>
        <v>0</v>
      </c>
      <c r="E691" s="2">
        <f>(E623/E612)*SUM(C691:D691)</f>
        <v>6553388.1774700368</v>
      </c>
      <c r="F691" s="2">
        <f>(F624/F612)*Z64</f>
        <v>556.16862489814901</v>
      </c>
      <c r="G691" s="2">
        <f>(G625/G612)*Z77</f>
        <v>0</v>
      </c>
      <c r="H691" s="2">
        <f>(H628/H612)*Z60</f>
        <v>48302.393587500294</v>
      </c>
      <c r="I691" s="2">
        <f>(I629/I612)*Z78</f>
        <v>0</v>
      </c>
      <c r="J691" s="2">
        <f>(J630/J612)*Z79</f>
        <v>0</v>
      </c>
      <c r="K691" s="2">
        <f>(K644/K612)*Z75</f>
        <v>729405.44301087619</v>
      </c>
      <c r="L691" s="2">
        <f>(L647/L612)*Z80</f>
        <v>86773.037062454183</v>
      </c>
      <c r="M691" s="2">
        <f t="shared" si="20"/>
        <v>7418425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1021728.3399999999</v>
      </c>
      <c r="D692" s="2">
        <f>(D615/D612)*AA76</f>
        <v>130231.68175099177</v>
      </c>
      <c r="E692" s="2">
        <f>(E623/E612)*SUM(C692:D692)</f>
        <v>466765.07723807119</v>
      </c>
      <c r="F692" s="2">
        <f>(F624/F612)*AA64</f>
        <v>15624.135558840157</v>
      </c>
      <c r="G692" s="2">
        <f>(G625/G612)*AA77</f>
        <v>0</v>
      </c>
      <c r="H692" s="2">
        <f>(H628/H612)*AA60</f>
        <v>7540.4189084559275</v>
      </c>
      <c r="I692" s="2">
        <f>(I629/I612)*AA78</f>
        <v>39306.093611908844</v>
      </c>
      <c r="J692" s="2">
        <f>(J630/J612)*AA79</f>
        <v>0</v>
      </c>
      <c r="K692" s="2">
        <f>(K644/K612)*AA75</f>
        <v>68952.937993609579</v>
      </c>
      <c r="L692" s="2">
        <f>(L647/L612)*AA80</f>
        <v>0</v>
      </c>
      <c r="M692" s="2">
        <f t="shared" si="20"/>
        <v>728420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15019155.240000002</v>
      </c>
      <c r="D693" s="2">
        <f>(D615/D612)*AB76</f>
        <v>454273.88876257377</v>
      </c>
      <c r="E693" s="2">
        <f>(E623/E612)*SUM(C693:D693)</f>
        <v>6269710.9327166351</v>
      </c>
      <c r="F693" s="2">
        <f>(F624/F612)*AB64</f>
        <v>309959.4399995805</v>
      </c>
      <c r="G693" s="2">
        <f>(G625/G612)*AB77</f>
        <v>0</v>
      </c>
      <c r="H693" s="2">
        <f>(H628/H612)*AB60</f>
        <v>109554.63703952268</v>
      </c>
      <c r="I693" s="2">
        <f>(I629/I612)*AB78</f>
        <v>137107.43620195636</v>
      </c>
      <c r="J693" s="2">
        <f>(J630/J612)*AB79</f>
        <v>0</v>
      </c>
      <c r="K693" s="2">
        <f>(K644/K612)*AB75</f>
        <v>1074714.0495664119</v>
      </c>
      <c r="L693" s="2">
        <f>(L647/L612)*AB80</f>
        <v>323.77998903900817</v>
      </c>
      <c r="M693" s="2">
        <f t="shared" si="20"/>
        <v>8355644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6354498.620000001</v>
      </c>
      <c r="D694" s="2">
        <f>(D615/D612)*AC76</f>
        <v>873647.1455736513</v>
      </c>
      <c r="E694" s="2">
        <f>(E623/E612)*SUM(C694:D694)</f>
        <v>2928787.4169693328</v>
      </c>
      <c r="F694" s="2">
        <f>(F624/F612)*AC64</f>
        <v>27103.014445075063</v>
      </c>
      <c r="G694" s="2">
        <f>(G625/G612)*AC77</f>
        <v>0</v>
      </c>
      <c r="H694" s="2">
        <f>(H628/H612)*AC60</f>
        <v>106494.756902758</v>
      </c>
      <c r="I694" s="2">
        <f>(I629/I612)*AC78</f>
        <v>263681.27959334571</v>
      </c>
      <c r="J694" s="2">
        <f>(J630/J612)*AC79</f>
        <v>0</v>
      </c>
      <c r="K694" s="2">
        <f>(K644/K612)*AC75</f>
        <v>905503.25624088931</v>
      </c>
      <c r="L694" s="2">
        <f>(L647/L612)*AC80</f>
        <v>0</v>
      </c>
      <c r="M694" s="2">
        <f t="shared" si="20"/>
        <v>5105217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539900.11</v>
      </c>
      <c r="D695" s="2">
        <f>(D615/D612)*AD76</f>
        <v>60504.848916100549</v>
      </c>
      <c r="E695" s="2">
        <f>(E623/E612)*SUM(C695:D695)</f>
        <v>243279.33411839636</v>
      </c>
      <c r="F695" s="2">
        <f>(F624/F612)*AD64</f>
        <v>1535.7342035712977</v>
      </c>
      <c r="G695" s="2">
        <f>(G625/G612)*AD77</f>
        <v>0</v>
      </c>
      <c r="H695" s="2">
        <f>(H628/H612)*AD60</f>
        <v>8414.670376102993</v>
      </c>
      <c r="I695" s="2">
        <f>(I629/I612)*AD78</f>
        <v>18261.372528520988</v>
      </c>
      <c r="J695" s="2">
        <f>(J630/J612)*AD79</f>
        <v>0</v>
      </c>
      <c r="K695" s="2">
        <f>(K644/K612)*AD75</f>
        <v>78529.830654089179</v>
      </c>
      <c r="L695" s="2">
        <f>(L647/L612)*AD80</f>
        <v>99724.236624014506</v>
      </c>
      <c r="M695" s="2">
        <f t="shared" si="20"/>
        <v>510250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4770767.9300000006</v>
      </c>
      <c r="D696" s="2">
        <f>(D615/D612)*AE76</f>
        <v>467477.92389933328</v>
      </c>
      <c r="E696" s="2">
        <f>(E623/E612)*SUM(C696:D696)</f>
        <v>2122495.7328561251</v>
      </c>
      <c r="F696" s="2">
        <f>(F624/F612)*AE64</f>
        <v>994.6501746538554</v>
      </c>
      <c r="G696" s="2">
        <f>(G625/G612)*AE77</f>
        <v>0</v>
      </c>
      <c r="H696" s="2">
        <f>(H628/H612)*AE60</f>
        <v>101413.17024705943</v>
      </c>
      <c r="I696" s="2">
        <f>(I629/I612)*AE78</f>
        <v>141092.63422875252</v>
      </c>
      <c r="J696" s="2">
        <f>(J630/J612)*AE79</f>
        <v>0</v>
      </c>
      <c r="K696" s="2">
        <f>(K644/K612)*AE75</f>
        <v>269827.84470504872</v>
      </c>
      <c r="L696" s="2">
        <f>(L647/L612)*AE80</f>
        <v>0</v>
      </c>
      <c r="M696" s="2">
        <f t="shared" si="20"/>
        <v>3103302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7858308.7199999997</v>
      </c>
      <c r="D698" s="2">
        <f>(D615/D612)*AG76</f>
        <v>761397.9604763001</v>
      </c>
      <c r="E698" s="2">
        <f>(E623/E612)*SUM(C698:D698)</f>
        <v>3492636.8784625535</v>
      </c>
      <c r="F698" s="2">
        <f>(F624/F612)*AG64</f>
        <v>25764.246761438859</v>
      </c>
      <c r="G698" s="2">
        <f>(G625/G612)*AG77</f>
        <v>0</v>
      </c>
      <c r="H698" s="2">
        <f>(H628/H612)*AG60</f>
        <v>138842.06120569937</v>
      </c>
      <c r="I698" s="2">
        <f>(I629/I612)*AG78</f>
        <v>229802.60339124431</v>
      </c>
      <c r="J698" s="2">
        <f>(J630/J612)*AG79</f>
        <v>0</v>
      </c>
      <c r="K698" s="2">
        <f>(K644/K612)*AG75</f>
        <v>871144.48957808071</v>
      </c>
      <c r="L698" s="2">
        <f>(L647/L612)*AG80</f>
        <v>849274.91124931839</v>
      </c>
      <c r="M698" s="2">
        <f t="shared" si="20"/>
        <v>6368863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2232425.3699999996</v>
      </c>
      <c r="D701" s="2">
        <f>(D615/D612)*AJ76</f>
        <v>187260.60924626578</v>
      </c>
      <c r="E701" s="2">
        <f>(E623/E612)*SUM(C701:D701)</f>
        <v>980437.59476828272</v>
      </c>
      <c r="F701" s="2">
        <f>(F624/F612)*AJ64</f>
        <v>11745.460564869139</v>
      </c>
      <c r="G701" s="2">
        <f>(G625/G612)*AJ77</f>
        <v>0</v>
      </c>
      <c r="H701" s="2">
        <f>(H628/H612)*AJ60</f>
        <v>14752.993516544206</v>
      </c>
      <c r="I701" s="2">
        <f>(I629/I612)*AJ78</f>
        <v>56518.375082726365</v>
      </c>
      <c r="J701" s="2">
        <f>(J630/J612)*AJ79</f>
        <v>0</v>
      </c>
      <c r="K701" s="2">
        <f>(K644/K612)*AJ75</f>
        <v>98639.166935474103</v>
      </c>
      <c r="L701" s="2">
        <f>(L647/L612)*AJ80</f>
        <v>58927.958005099485</v>
      </c>
      <c r="M701" s="2">
        <f t="shared" si="20"/>
        <v>1408282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1565732.6900000002</v>
      </c>
      <c r="D702" s="2">
        <f>(D615/D612)*AK76</f>
        <v>0</v>
      </c>
      <c r="E702" s="2">
        <f>(E623/E612)*SUM(C702:D702)</f>
        <v>634422.485314338</v>
      </c>
      <c r="F702" s="2">
        <f>(F624/F612)*AK64</f>
        <v>187.94709146182666</v>
      </c>
      <c r="G702" s="2">
        <f>(G625/G612)*AK77</f>
        <v>0</v>
      </c>
      <c r="H702" s="2">
        <f>(H628/H612)*AK60</f>
        <v>39150.073535570089</v>
      </c>
      <c r="I702" s="2">
        <f>(I629/I612)*AK78</f>
        <v>0</v>
      </c>
      <c r="J702" s="2">
        <f>(J630/J612)*AK79</f>
        <v>0</v>
      </c>
      <c r="K702" s="2">
        <f>(K644/K612)*AK75</f>
        <v>207887.43925318043</v>
      </c>
      <c r="L702" s="2">
        <f>(L647/L612)*AK80</f>
        <v>0</v>
      </c>
      <c r="M702" s="2">
        <f t="shared" si="20"/>
        <v>881648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598742.44999999995</v>
      </c>
      <c r="D703" s="2">
        <f>(D615/D612)*AL76</f>
        <v>0</v>
      </c>
      <c r="E703" s="2">
        <f>(E623/E612)*SUM(C703:D703)</f>
        <v>242605.69867273813</v>
      </c>
      <c r="F703" s="2">
        <f>(F624/F612)*AL64</f>
        <v>82.81404032014008</v>
      </c>
      <c r="G703" s="2">
        <f>(G625/G612)*AL77</f>
        <v>0</v>
      </c>
      <c r="H703" s="2">
        <f>(H628/H612)*AL60</f>
        <v>13687.499540349347</v>
      </c>
      <c r="I703" s="2">
        <f>(I629/I612)*AL78</f>
        <v>0</v>
      </c>
      <c r="J703" s="2">
        <f>(J630/J612)*AL79</f>
        <v>0</v>
      </c>
      <c r="K703" s="2">
        <f>(K644/K612)*AL75</f>
        <v>77283.565851457097</v>
      </c>
      <c r="L703" s="2">
        <f>(L647/L612)*AL80</f>
        <v>0</v>
      </c>
      <c r="M703" s="2">
        <f t="shared" si="20"/>
        <v>333660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453.84</v>
      </c>
      <c r="D710" s="2">
        <f>(D615/D612)*AS76</f>
        <v>0</v>
      </c>
      <c r="E710" s="2">
        <f>(E623/E612)*SUM(C710:D710)</f>
        <v>183.89237356669045</v>
      </c>
      <c r="F710" s="2">
        <f>(F624/F612)*AS64</f>
        <v>0.34573916365719032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184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151338.18</v>
      </c>
      <c r="D713" s="2">
        <f>(D615/D612)*AV76</f>
        <v>0</v>
      </c>
      <c r="E713" s="2">
        <f>(E623/E612)*SUM(C713:D713)</f>
        <v>61321.031930775258</v>
      </c>
      <c r="F713" s="2">
        <f>(F624/F612)*AV64</f>
        <v>9.3457734227851947</v>
      </c>
      <c r="G713" s="2">
        <f>(G625/G612)*AV77</f>
        <v>0</v>
      </c>
      <c r="H713" s="2">
        <f>(H628/H612)*AV60</f>
        <v>2950.5987033088418</v>
      </c>
      <c r="I713" s="2">
        <f>(I629/I612)*AV78</f>
        <v>0</v>
      </c>
      <c r="J713" s="2">
        <f>(J630/J612)*AV79</f>
        <v>0</v>
      </c>
      <c r="K713" s="2">
        <f>(K644/K612)*AV75</f>
        <v>3836.5878964676831</v>
      </c>
      <c r="L713" s="2">
        <f>(L647/L612)*AV80</f>
        <v>34644.458827173876</v>
      </c>
      <c r="M713" s="2">
        <f t="shared" si="20"/>
        <v>102762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455947171.25661504</v>
      </c>
      <c r="D715" s="2">
        <f>SUM(D616:D647)+SUM(D668:D713)</f>
        <v>31114460.370000005</v>
      </c>
      <c r="E715" s="2">
        <f>SUM(E624:E647)+SUM(E668:E713)</f>
        <v>131473970.92995341</v>
      </c>
      <c r="F715" s="2">
        <f>SUM(F625:F648)+SUM(F668:F713)</f>
        <v>3305659.2019221843</v>
      </c>
      <c r="G715" s="2">
        <f>SUM(G626:G647)+SUM(G668:G713)</f>
        <v>5388145.1842361484</v>
      </c>
      <c r="H715" s="2">
        <f>SUM(H629:H647)+SUM(H668:H713)</f>
        <v>3309670.1732865097</v>
      </c>
      <c r="I715" s="2">
        <f>SUM(I630:I647)+SUM(I668:I713)</f>
        <v>6429274.6152498564</v>
      </c>
      <c r="J715" s="2">
        <f>SUM(J631:J647)+SUM(J668:J713)</f>
        <v>48676.086466012959</v>
      </c>
      <c r="K715" s="2">
        <f>SUM(K668:K713)</f>
        <v>27235699.461235769</v>
      </c>
      <c r="L715" s="2">
        <f>SUM(L668:L713)</f>
        <v>12720344.429375514</v>
      </c>
      <c r="M715" s="2">
        <f>SUM(M668:M713)</f>
        <v>192487361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455947171.25661504</v>
      </c>
      <c r="D716" s="2">
        <f>D615</f>
        <v>31114460.370000001</v>
      </c>
      <c r="E716" s="2">
        <f>E623</f>
        <v>131473970.92995338</v>
      </c>
      <c r="F716" s="2">
        <f>F624</f>
        <v>3305659.201922188</v>
      </c>
      <c r="G716" s="2">
        <f>G625</f>
        <v>5388145.1842361493</v>
      </c>
      <c r="H716" s="2">
        <f>H628</f>
        <v>3309670.1732865097</v>
      </c>
      <c r="I716" s="2">
        <f>I629</f>
        <v>6429274.6152498554</v>
      </c>
      <c r="J716" s="2">
        <f>J630</f>
        <v>48676.086466012959</v>
      </c>
      <c r="K716" s="2">
        <f>K644</f>
        <v>27235699.461235773</v>
      </c>
      <c r="L716" s="2">
        <f>L647</f>
        <v>12720344.429375509</v>
      </c>
      <c r="M716" s="2">
        <f>C648</f>
        <v>192487361.91661501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ill*003*A</v>
      </c>
      <c r="B721" s="284">
        <f>ROUND(C166,0)</f>
        <v>0</v>
      </c>
      <c r="C721" s="284">
        <f>ROUND(C167,0)</f>
        <v>0</v>
      </c>
      <c r="D721" s="284">
        <f>ROUND(C168,0)</f>
        <v>0</v>
      </c>
      <c r="E721" s="284">
        <f>ROUND(C169,0)</f>
        <v>0</v>
      </c>
      <c r="F721" s="284">
        <f>ROUND(C170,0)</f>
        <v>9308689</v>
      </c>
      <c r="G721" s="284">
        <f>ROUND(C171,0)</f>
        <v>10001</v>
      </c>
      <c r="H721" s="284">
        <f>ROUND(C172+C173,0)</f>
        <v>0</v>
      </c>
      <c r="I721" s="284">
        <f>ROUND(C176,0)</f>
        <v>563065</v>
      </c>
      <c r="J721" s="284">
        <f>ROUND(C177,0)</f>
        <v>0</v>
      </c>
      <c r="K721" s="284">
        <f>ROUND(C180,0)</f>
        <v>0</v>
      </c>
      <c r="L721" s="284">
        <f>ROUND(C181,0)</f>
        <v>0</v>
      </c>
      <c r="M721" s="284">
        <f>ROUND(C184,0)</f>
        <v>13638139</v>
      </c>
      <c r="N721" s="284">
        <f>ROUND(C185,0)</f>
        <v>0</v>
      </c>
      <c r="O721" s="284">
        <f>ROUND(C186,0)</f>
        <v>0</v>
      </c>
      <c r="P721" s="284">
        <f>ROUND(C189,0)</f>
        <v>2921386</v>
      </c>
      <c r="Q721" s="284">
        <f>ROUND(C190,0)</f>
        <v>0</v>
      </c>
      <c r="R721" s="284">
        <f>ROUND(B196,0)</f>
        <v>0</v>
      </c>
      <c r="S721" s="284">
        <f>ROUND(C196,0)</f>
        <v>0</v>
      </c>
      <c r="T721" s="284">
        <f>ROUND(D196,0)</f>
        <v>0</v>
      </c>
      <c r="U721" s="284">
        <f>ROUND(B197,0)</f>
        <v>147390668</v>
      </c>
      <c r="V721" s="284">
        <f>ROUND(C197,0)</f>
        <v>4628089</v>
      </c>
      <c r="W721" s="284">
        <f>ROUND(D197,0)</f>
        <v>-611</v>
      </c>
      <c r="X721" s="284">
        <f>ROUND(B198,0)</f>
        <v>0</v>
      </c>
      <c r="Y721" s="284">
        <f>ROUND(C198,0)</f>
        <v>0</v>
      </c>
      <c r="Z721" s="284">
        <f>ROUND(D198,0)</f>
        <v>0</v>
      </c>
      <c r="AA721" s="284">
        <f>ROUND(B199,0)</f>
        <v>6587901</v>
      </c>
      <c r="AB721" s="284">
        <f>ROUND(C199,0)</f>
        <v>4309405</v>
      </c>
      <c r="AC721" s="284">
        <f>ROUND(D199,0)</f>
        <v>132094</v>
      </c>
      <c r="AD721" s="284">
        <f>ROUND(B200,0)</f>
        <v>106053838</v>
      </c>
      <c r="AE721" s="284">
        <f>ROUND(C200,0)</f>
        <v>11158836</v>
      </c>
      <c r="AF721" s="284">
        <f>ROUND(D200,0)</f>
        <v>-9177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8368987</v>
      </c>
      <c r="AK721" s="284">
        <f>ROUND(C202,0)</f>
        <v>0</v>
      </c>
      <c r="AL721" s="284">
        <f>ROUND(D202,0)</f>
        <v>0</v>
      </c>
      <c r="AM721" s="284">
        <f>ROUND(B203,0)</f>
        <v>14343730</v>
      </c>
      <c r="AN721" s="284">
        <f>ROUND(C203,0)</f>
        <v>-12605160</v>
      </c>
      <c r="AO721" s="284">
        <f>ROUND(D203,0)</f>
        <v>-1164232</v>
      </c>
      <c r="AP721" s="284">
        <f>ROUND(B204,0)</f>
        <v>319745124</v>
      </c>
      <c r="AQ721" s="284">
        <f>ROUND(C204,0)</f>
        <v>7491170</v>
      </c>
      <c r="AR721" s="284">
        <f>ROUND(D204,0)</f>
        <v>-1041925</v>
      </c>
      <c r="AS721" s="284"/>
      <c r="AT721" s="284"/>
      <c r="AU721" s="284"/>
      <c r="AV721" s="284">
        <f>ROUND(B210,0)</f>
        <v>72370684</v>
      </c>
      <c r="AW721" s="284">
        <f>ROUND(C210,0)</f>
        <v>10937289</v>
      </c>
      <c r="AX721" s="284">
        <f>ROUND(D210,0)</f>
        <v>-356</v>
      </c>
      <c r="AY721" s="284">
        <f>ROUND(B211,0)</f>
        <v>0</v>
      </c>
      <c r="AZ721" s="284">
        <f>ROUND(C211,0)</f>
        <v>0</v>
      </c>
      <c r="BA721" s="284">
        <f>ROUND(D211,0)</f>
        <v>0</v>
      </c>
      <c r="BB721" s="284">
        <f>ROUND(B212,0)</f>
        <v>3093399</v>
      </c>
      <c r="BC721" s="284">
        <f>ROUND(C212,0)</f>
        <v>605857</v>
      </c>
      <c r="BD721" s="284">
        <f>ROUND(D212,0)</f>
        <v>0</v>
      </c>
      <c r="BE721" s="284">
        <f>ROUND(B213,0)</f>
        <v>85603321</v>
      </c>
      <c r="BF721" s="284">
        <f>ROUND(C213,0)</f>
        <v>8196474</v>
      </c>
      <c r="BG721" s="284">
        <f>ROUND(D213,0)</f>
        <v>-9177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168977587</v>
      </c>
      <c r="BR721" s="284">
        <f>ROUND(C217,0)</f>
        <v>19850137</v>
      </c>
      <c r="BS721" s="284">
        <f>ROUND(D217,0)</f>
        <v>-9533</v>
      </c>
      <c r="BT721" s="284">
        <f>ROUND(C222,0)</f>
        <v>0</v>
      </c>
      <c r="BU721" s="284">
        <f>ROUND(C223,0)</f>
        <v>710773138</v>
      </c>
      <c r="BV721" s="284">
        <f>ROUND(C224,0)</f>
        <v>148876698</v>
      </c>
      <c r="BW721" s="284">
        <f>ROUND(C225,0)</f>
        <v>7098598</v>
      </c>
      <c r="BX721" s="284">
        <f>ROUND(C226,0)</f>
        <v>48160147</v>
      </c>
      <c r="BY721" s="284">
        <f>ROUND(C227,0)</f>
        <v>297933053</v>
      </c>
      <c r="BZ721" s="284">
        <f>ROUND(C230,0)</f>
        <v>0</v>
      </c>
      <c r="CA721" s="284">
        <f>ROUND(C232,0)</f>
        <v>0</v>
      </c>
      <c r="CB721" s="284">
        <f>ROUND(C233,0)</f>
        <v>13117304</v>
      </c>
      <c r="CC721" s="284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ill*003*A</v>
      </c>
      <c r="B725" s="284">
        <f>ROUND(C112,0)</f>
        <v>0</v>
      </c>
      <c r="C725" s="284">
        <f>ROUND(C113,0)</f>
        <v>0</v>
      </c>
      <c r="D725" s="284">
        <f>ROUND(C114,0)</f>
        <v>0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0</v>
      </c>
      <c r="I725" s="284">
        <f>ROUND(D115,0)</f>
        <v>0</v>
      </c>
      <c r="J725" s="284">
        <f>ROUND(C117,0)</f>
        <v>108</v>
      </c>
      <c r="K725" s="284">
        <f>ROUND(C118,0)</f>
        <v>0</v>
      </c>
      <c r="L725" s="284">
        <f>ROUND(C119,0)</f>
        <v>0</v>
      </c>
      <c r="M725" s="284">
        <f>ROUND(C120,0)</f>
        <v>0</v>
      </c>
      <c r="N725" s="284">
        <f>ROUND(C121,0)</f>
        <v>36</v>
      </c>
      <c r="O725" s="284">
        <f>ROUND(C122,0)</f>
        <v>10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17</v>
      </c>
      <c r="T725" s="284"/>
      <c r="U725" s="284">
        <f>ROUND(C127,0)</f>
        <v>0</v>
      </c>
      <c r="V725" s="284">
        <f>ROUND(C129,0)</f>
        <v>0</v>
      </c>
      <c r="W725" s="284">
        <f>ROUND(C130,0)</f>
        <v>0</v>
      </c>
      <c r="X725" s="284">
        <f>ROUND(B139,0)</f>
        <v>30301</v>
      </c>
      <c r="Y725" s="284">
        <f>ROUND(B140,0)</f>
        <v>66189</v>
      </c>
      <c r="Z725" s="284">
        <f>ROUND(B141,0)</f>
        <v>675572442</v>
      </c>
      <c r="AA725" s="284">
        <f>ROUND(B142,0)</f>
        <v>200944565</v>
      </c>
      <c r="AB725" s="284">
        <f>ROUND(B143,0)</f>
        <v>0</v>
      </c>
      <c r="AC725" s="284">
        <f>ROUND(C139,0)</f>
        <v>6525</v>
      </c>
      <c r="AD725" s="284">
        <f>ROUND(C140,0)</f>
        <v>16658</v>
      </c>
      <c r="AE725" s="284">
        <f>ROUND(C141,0)</f>
        <v>138880560</v>
      </c>
      <c r="AF725" s="284">
        <f>ROUND(C142,0)</f>
        <v>50573281</v>
      </c>
      <c r="AG725" s="284">
        <f>ROUND(C143,0)</f>
        <v>0</v>
      </c>
      <c r="AH725" s="284">
        <f>ROUND(D139,0)</f>
        <v>13378</v>
      </c>
      <c r="AI725" s="284">
        <f>ROUND(D140,0)</f>
        <v>57274</v>
      </c>
      <c r="AJ725" s="284">
        <f>ROUND(D141,0)</f>
        <v>413819947</v>
      </c>
      <c r="AK725" s="284">
        <f>ROUND(D142,0)</f>
        <v>173885506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ill*003*A</v>
      </c>
      <c r="B729" s="284">
        <f>ROUND(C249,0)</f>
        <v>0</v>
      </c>
      <c r="C729" s="284">
        <f>ROUND(C250,0)</f>
        <v>715425</v>
      </c>
      <c r="D729" s="284">
        <f>ROUND(C251,0)</f>
        <v>0</v>
      </c>
      <c r="E729" s="284">
        <f>ROUND(C252,0)</f>
        <v>234049385</v>
      </c>
      <c r="F729" s="284">
        <f>ROUND(C253,0)</f>
        <v>181505840</v>
      </c>
      <c r="G729" s="284">
        <f>ROUND(C254,0)</f>
        <v>0</v>
      </c>
      <c r="H729" s="284">
        <f>ROUND(C255,0)</f>
        <v>4121043</v>
      </c>
      <c r="I729" s="284">
        <f>ROUND(C256,0)</f>
        <v>0</v>
      </c>
      <c r="J729" s="284">
        <f>ROUND(C257,0)</f>
        <v>10044446</v>
      </c>
      <c r="K729" s="284">
        <f>ROUND(C258,0)</f>
        <v>176532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37000000</v>
      </c>
      <c r="Q729" s="284">
        <f>ROUND(C268,0)</f>
        <v>0</v>
      </c>
      <c r="R729" s="284">
        <f>ROUND(C269,0)</f>
        <v>152019368</v>
      </c>
      <c r="S729" s="284">
        <f>ROUND(C270,0)</f>
        <v>0</v>
      </c>
      <c r="T729" s="284">
        <f>ROUND(C271,0)</f>
        <v>10765212</v>
      </c>
      <c r="U729" s="284">
        <f>ROUND(C272,0)</f>
        <v>117221851</v>
      </c>
      <c r="V729" s="284">
        <f>ROUND(C273,0)</f>
        <v>8368987</v>
      </c>
      <c r="W729" s="284">
        <f>ROUND(C274,0)</f>
        <v>2902802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11395125</v>
      </c>
      <c r="AJ729" s="284">
        <f>ROUND(C306,0)</f>
        <v>12675015</v>
      </c>
      <c r="AK729" s="284">
        <f>ROUND(C307,0)</f>
        <v>0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19661789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-100357</v>
      </c>
      <c r="AY729" s="284">
        <f>ROUND(C325,0)</f>
        <v>2061393</v>
      </c>
      <c r="AZ729" s="284">
        <f>ROUND(C326,0)</f>
        <v>70930849</v>
      </c>
      <c r="BA729" s="284">
        <f>ROUND(C327,0)</f>
        <v>32971218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1390.34</v>
      </c>
      <c r="BJ729" s="284">
        <f>ROUND(C358,0)</f>
        <v>0</v>
      </c>
      <c r="BK729" s="284">
        <f>ROUND(C359,0)</f>
        <v>1228272949</v>
      </c>
      <c r="BL729" s="284">
        <f>ROUND(C362,0)</f>
        <v>0</v>
      </c>
      <c r="BM729" s="284">
        <f>ROUND(C363,0)</f>
        <v>4250542</v>
      </c>
      <c r="BN729" s="284">
        <f>ROUND(C364,0)</f>
        <v>1213976486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141861193</v>
      </c>
      <c r="BT729" s="284">
        <f>ROUND(C379,0)</f>
        <v>18634594</v>
      </c>
      <c r="BU729" s="284">
        <f>ROUND(C380,0)</f>
        <v>8922845</v>
      </c>
      <c r="BV729" s="284">
        <f>ROUND(C381,0)</f>
        <v>89765655</v>
      </c>
      <c r="BW729" s="284">
        <f>ROUND(C382,0)</f>
        <v>2583298</v>
      </c>
      <c r="BX729" s="284">
        <f>ROUND(C383,0)</f>
        <v>55385578</v>
      </c>
      <c r="BY729" s="284">
        <f>ROUND(C384,0)</f>
        <v>19850493</v>
      </c>
      <c r="BZ729" s="284">
        <f>ROUND(C385,0)</f>
        <v>6555669</v>
      </c>
      <c r="CA729" s="284">
        <f>ROUND(C386,0)</f>
        <v>7950</v>
      </c>
      <c r="CB729" s="284">
        <f>ROUND(C387,0)</f>
        <v>13835524</v>
      </c>
      <c r="CC729" s="284">
        <f>ROUND(C388,0)</f>
        <v>2321400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ill*003*6010*A</v>
      </c>
      <c r="B733" s="284">
        <f>ROUND(C59,0)</f>
        <v>19031</v>
      </c>
      <c r="C733" s="287">
        <f>ROUND(C60,2)</f>
        <v>197.71</v>
      </c>
      <c r="D733" s="284">
        <f>ROUND(C61,0)</f>
        <v>22489442</v>
      </c>
      <c r="E733" s="284">
        <f>ROUND(C62,0)</f>
        <v>2954167</v>
      </c>
      <c r="F733" s="284">
        <f>ROUND(C63,0)</f>
        <v>361439</v>
      </c>
      <c r="G733" s="284">
        <f>ROUND(C64,0)</f>
        <v>2805962</v>
      </c>
      <c r="H733" s="284">
        <f>ROUND(C65,0)</f>
        <v>6801</v>
      </c>
      <c r="I733" s="284">
        <f>ROUND(C66,0)</f>
        <v>1311399</v>
      </c>
      <c r="J733" s="284">
        <f>ROUND(C67,0)</f>
        <v>1106166</v>
      </c>
      <c r="K733" s="284">
        <f>ROUND(C68,0)</f>
        <v>140003</v>
      </c>
      <c r="L733" s="284">
        <f>ROUND(C70,0)</f>
        <v>12216</v>
      </c>
      <c r="M733" s="284">
        <f>ROUND(C71,0)</f>
        <v>31327248</v>
      </c>
      <c r="N733" s="284">
        <f>ROUND(C76,0)</f>
        <v>41564</v>
      </c>
      <c r="O733" s="284">
        <f>ROUND(C74,0)</f>
        <v>-621225</v>
      </c>
      <c r="P733" s="284">
        <f>IF(C77&gt;0,ROUND(C77,0),0)</f>
        <v>115354</v>
      </c>
      <c r="Q733" s="284">
        <f>IF(C78&gt;0,ROUND(C78,0),0)</f>
        <v>5864</v>
      </c>
      <c r="R733" s="284">
        <f>IF(C79&gt;0,ROUND(C79,0),0)</f>
        <v>527121</v>
      </c>
      <c r="S733" s="284">
        <f>IF(C80&gt;0,ROUND(C80,0),0)</f>
        <v>116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ill*003*6030*A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>
        <f t="shared" ref="Z734:Z778" si="21">IF(M668&lt;&gt;0,ROUND(M668,0),0)</f>
        <v>25718104</v>
      </c>
    </row>
    <row r="735" spans="1:84" ht="12.65" customHeight="1" x14ac:dyDescent="0.35">
      <c r="A735" s="209" t="str">
        <f>RIGHT($C$84,3)&amp;"*"&amp;RIGHT($C$83,4)&amp;"*"&amp;E$55&amp;"*"&amp;"A"</f>
        <v>ill*003*6070*A</v>
      </c>
      <c r="B735" s="284">
        <f>ROUND(E59,0)</f>
        <v>27521</v>
      </c>
      <c r="C735" s="287">
        <f>ROUND(E60,2)</f>
        <v>250.82</v>
      </c>
      <c r="D735" s="284">
        <f>ROUND(E61,0)</f>
        <v>23613025</v>
      </c>
      <c r="E735" s="284">
        <f>ROUND(E62,0)</f>
        <v>3101758</v>
      </c>
      <c r="F735" s="284">
        <f>ROUND(E63,0)</f>
        <v>233062</v>
      </c>
      <c r="G735" s="284">
        <f>ROUND(E64,0)</f>
        <v>1940638</v>
      </c>
      <c r="H735" s="284">
        <f>ROUND(E65,0)</f>
        <v>27267</v>
      </c>
      <c r="I735" s="284">
        <f>ROUND(E66,0)</f>
        <v>2781756</v>
      </c>
      <c r="J735" s="284">
        <f>ROUND(E67,0)</f>
        <v>1615032</v>
      </c>
      <c r="K735" s="284">
        <f>ROUND(E68,0)</f>
        <v>258258</v>
      </c>
      <c r="L735" s="284">
        <f>ROUND(E70,0)</f>
        <v>0</v>
      </c>
      <c r="M735" s="284">
        <f>ROUND(E71,0)</f>
        <v>33660008</v>
      </c>
      <c r="N735" s="284">
        <f>ROUND(E76,0)</f>
        <v>60685</v>
      </c>
      <c r="O735" s="284">
        <f>ROUND(E74,0)</f>
        <v>6483044</v>
      </c>
      <c r="P735" s="284">
        <f>IF(E77&gt;0,ROUND(E77,0),0)</f>
        <v>166814</v>
      </c>
      <c r="Q735" s="284">
        <f>IF(E78&gt;0,ROUND(E78,0),0)</f>
        <v>8561</v>
      </c>
      <c r="R735" s="284">
        <f>IF(E79&gt;0,ROUND(E79,0),0)</f>
        <v>762273</v>
      </c>
      <c r="S735" s="284">
        <f>IF(E80&gt;0,ROUND(E80,0),0)</f>
        <v>143</v>
      </c>
      <c r="T735" s="287">
        <f>IF(E81&gt;0,ROUND(E81,2),0)</f>
        <v>0</v>
      </c>
      <c r="U735" s="284"/>
      <c r="X735" s="284"/>
      <c r="Y735" s="284"/>
      <c r="Z735" s="284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ill*003*6100*A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>
        <f t="shared" si="21"/>
        <v>31529031</v>
      </c>
    </row>
    <row r="737" spans="1:26" ht="12.65" customHeight="1" x14ac:dyDescent="0.35">
      <c r="A737" s="209" t="str">
        <f>RIGHT($C$84,3)&amp;"*"&amp;RIGHT($C$83,4)&amp;"*"&amp;G$55&amp;"*"&amp;"A"</f>
        <v>ill*003*6120*A</v>
      </c>
      <c r="B737" s="284">
        <f>ROUND(G59,0)</f>
        <v>3652</v>
      </c>
      <c r="C737" s="287">
        <f>ROUND(G60,2)</f>
        <v>31.78</v>
      </c>
      <c r="D737" s="284">
        <f>ROUND(G61,0)</f>
        <v>3465371</v>
      </c>
      <c r="E737" s="284">
        <f>ROUND(G62,0)</f>
        <v>455204</v>
      </c>
      <c r="F737" s="284">
        <f>ROUND(G63,0)</f>
        <v>22800</v>
      </c>
      <c r="G737" s="284">
        <f>ROUND(G64,0)</f>
        <v>144130</v>
      </c>
      <c r="H737" s="284">
        <f>ROUND(G65,0)</f>
        <v>8889</v>
      </c>
      <c r="I737" s="284">
        <f>ROUND(G66,0)</f>
        <v>59521</v>
      </c>
      <c r="J737" s="284">
        <f>ROUND(G67,0)</f>
        <v>387986</v>
      </c>
      <c r="K737" s="284">
        <f>ROUND(G68,0)</f>
        <v>2101</v>
      </c>
      <c r="L737" s="284">
        <f>ROUND(G70,0)</f>
        <v>0</v>
      </c>
      <c r="M737" s="284">
        <f>ROUND(G71,0)</f>
        <v>4564255</v>
      </c>
      <c r="N737" s="284">
        <f>ROUND(G76,0)</f>
        <v>14579</v>
      </c>
      <c r="O737" s="284">
        <f>ROUND(G74,0)</f>
        <v>0</v>
      </c>
      <c r="P737" s="284">
        <f>IF(G77&gt;0,ROUND(G77,0),0)</f>
        <v>22133</v>
      </c>
      <c r="Q737" s="284">
        <f>IF(G78&gt;0,ROUND(G78,0),0)</f>
        <v>2057</v>
      </c>
      <c r="R737" s="284">
        <f>IF(G79&gt;0,ROUND(G79,0),0)</f>
        <v>101141</v>
      </c>
      <c r="S737" s="284">
        <f>IF(G80&gt;0,ROUND(G80,0),0)</f>
        <v>16</v>
      </c>
      <c r="T737" s="287">
        <f>IF(G81&gt;0,ROUND(G81,2),0)</f>
        <v>0</v>
      </c>
      <c r="U737" s="284"/>
      <c r="X737" s="284"/>
      <c r="Y737" s="284"/>
      <c r="Z737" s="284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ill*003*6140*A</v>
      </c>
      <c r="B738" s="284">
        <f>ROUND(H59,0)</f>
        <v>0</v>
      </c>
      <c r="C738" s="287">
        <f>ROUND(H60,2)</f>
        <v>0.03</v>
      </c>
      <c r="D738" s="284">
        <f>ROUND(H61,0)</f>
        <v>1329</v>
      </c>
      <c r="E738" s="284">
        <f>ROUND(H62,0)</f>
        <v>175</v>
      </c>
      <c r="F738" s="284">
        <f>ROUND(H63,0)</f>
        <v>0</v>
      </c>
      <c r="G738" s="284">
        <f>ROUND(H64,0)</f>
        <v>1748</v>
      </c>
      <c r="H738" s="284">
        <f>ROUND(H65,0)</f>
        <v>0</v>
      </c>
      <c r="I738" s="284">
        <f>ROUND(H66,0)</f>
        <v>0</v>
      </c>
      <c r="J738" s="284">
        <f>ROUND(H67,0)</f>
        <v>1157</v>
      </c>
      <c r="K738" s="284">
        <f>ROUND(H68,0)</f>
        <v>0</v>
      </c>
      <c r="L738" s="284">
        <f>ROUND(H70,0)</f>
        <v>0</v>
      </c>
      <c r="M738" s="284">
        <f>ROUND(H71,0)</f>
        <v>6207</v>
      </c>
      <c r="N738" s="284">
        <f>ROUND(H76,0)</f>
        <v>43</v>
      </c>
      <c r="O738" s="284">
        <f>ROUND(H74,0)</f>
        <v>0</v>
      </c>
      <c r="P738" s="284">
        <f>IF(H77&gt;0,ROUND(H77,0),0)</f>
        <v>0</v>
      </c>
      <c r="Q738" s="284">
        <f>IF(H78&gt;0,ROUND(H78,0),0)</f>
        <v>6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>
        <f t="shared" si="21"/>
        <v>4899165</v>
      </c>
    </row>
    <row r="739" spans="1:26" ht="12.65" customHeight="1" x14ac:dyDescent="0.35">
      <c r="A739" s="209" t="str">
        <f>RIGHT($C$84,3)&amp;"*"&amp;RIGHT($C$83,4)&amp;"*"&amp;I$55&amp;"*"&amp;"A"</f>
        <v>ill*003*6150*A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>
        <f t="shared" si="21"/>
        <v>8119</v>
      </c>
    </row>
    <row r="740" spans="1:26" ht="12.65" customHeight="1" x14ac:dyDescent="0.35">
      <c r="A740" s="209" t="str">
        <f>RIGHT($C$84,3)&amp;"*"&amp;RIGHT($C$83,4)&amp;"*"&amp;J$55&amp;"*"&amp;"A"</f>
        <v>ill*003*6170*A</v>
      </c>
      <c r="B740" s="284">
        <f>ROUND(J59,0)</f>
        <v>0</v>
      </c>
      <c r="C740" s="287">
        <f>ROUND(J60,2)</f>
        <v>0</v>
      </c>
      <c r="D740" s="284">
        <f>ROUND(J61,0)</f>
        <v>0</v>
      </c>
      <c r="E740" s="284">
        <f>ROUND(J62,0)</f>
        <v>0</v>
      </c>
      <c r="F740" s="284">
        <f>ROUND(J63,0)</f>
        <v>0</v>
      </c>
      <c r="G740" s="284">
        <f>ROUND(J64,0)</f>
        <v>0</v>
      </c>
      <c r="H740" s="284">
        <f>ROUND(J65,0)</f>
        <v>0</v>
      </c>
      <c r="I740" s="284">
        <f>ROUND(J66,0)</f>
        <v>0</v>
      </c>
      <c r="J740" s="284">
        <f>ROUND(J67,0)</f>
        <v>0</v>
      </c>
      <c r="K740" s="284">
        <f>ROUND(J68,0)</f>
        <v>0</v>
      </c>
      <c r="L740" s="284">
        <f>ROUND(J70,0)</f>
        <v>0</v>
      </c>
      <c r="M740" s="284">
        <f>ROUND(J71,0)</f>
        <v>0</v>
      </c>
      <c r="N740" s="284">
        <f>ROUND(J76,0)</f>
        <v>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ill*003*6200*A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ill*003*6210*A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ill*003*6330*A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ill*003*6400*A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ill*003*7010*A</v>
      </c>
      <c r="B745" s="284">
        <f>ROUND(O59,0)</f>
        <v>0</v>
      </c>
      <c r="C745" s="287">
        <f>ROUND(O60,2)</f>
        <v>0</v>
      </c>
      <c r="D745" s="284">
        <f>ROUND(O61,0)</f>
        <v>0</v>
      </c>
      <c r="E745" s="284">
        <f>ROUND(O62,0)</f>
        <v>0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>
        <f>ROUND(O67,0)</f>
        <v>0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ill*003*7020*A</v>
      </c>
      <c r="B746" s="284">
        <f>ROUND(P59,0)</f>
        <v>0</v>
      </c>
      <c r="C746" s="287">
        <f>ROUND(P60,2)</f>
        <v>102.06</v>
      </c>
      <c r="D746" s="284">
        <f>ROUND(P61,0)</f>
        <v>11414607</v>
      </c>
      <c r="E746" s="284">
        <f>ROUND(P62,0)</f>
        <v>1499399</v>
      </c>
      <c r="F746" s="284">
        <f>ROUND(P63,0)</f>
        <v>115499</v>
      </c>
      <c r="G746" s="284">
        <f>ROUND(P64,0)</f>
        <v>4860592</v>
      </c>
      <c r="H746" s="284">
        <f>ROUND(P65,0)</f>
        <v>3542</v>
      </c>
      <c r="I746" s="284">
        <f>ROUND(P66,0)</f>
        <v>1548023</v>
      </c>
      <c r="J746" s="284">
        <f>ROUND(P67,0)</f>
        <v>1136033</v>
      </c>
      <c r="K746" s="284">
        <f>ROUND(P68,0)</f>
        <v>37819</v>
      </c>
      <c r="L746" s="284">
        <f>ROUND(P70,0)</f>
        <v>0</v>
      </c>
      <c r="M746" s="284">
        <f>ROUND(P71,0)</f>
        <v>20692604</v>
      </c>
      <c r="N746" s="284">
        <f>ROUND(P76,0)</f>
        <v>42686</v>
      </c>
      <c r="O746" s="284">
        <f>ROUND(P74,0)</f>
        <v>50674216</v>
      </c>
      <c r="P746" s="284">
        <f>IF(P77&gt;0,ROUND(P77,0),0)</f>
        <v>0</v>
      </c>
      <c r="Q746" s="284">
        <f>IF(P78&gt;0,ROUND(P78,0),0)</f>
        <v>6022</v>
      </c>
      <c r="R746" s="284">
        <f>IF(P79&gt;0,ROUND(P79,0),0)</f>
        <v>0</v>
      </c>
      <c r="S746" s="284">
        <f>IF(P80&gt;0,ROUND(P80,0),0)</f>
        <v>31</v>
      </c>
      <c r="T746" s="287">
        <f>IF(P81&gt;0,ROUND(P81,2),0)</f>
        <v>0</v>
      </c>
      <c r="U746" s="284"/>
      <c r="X746" s="284"/>
      <c r="Y746" s="284"/>
      <c r="Z746" s="284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ill*003*7030*A</v>
      </c>
      <c r="B747" s="284">
        <f>ROUND(Q59,0)</f>
        <v>0</v>
      </c>
      <c r="C747" s="287">
        <f>ROUND(Q60,2)</f>
        <v>38.06</v>
      </c>
      <c r="D747" s="284">
        <f>ROUND(Q61,0)</f>
        <v>4584857</v>
      </c>
      <c r="E747" s="284">
        <f>ROUND(Q62,0)</f>
        <v>602257</v>
      </c>
      <c r="F747" s="284">
        <f>ROUND(Q63,0)</f>
        <v>0</v>
      </c>
      <c r="G747" s="284">
        <f>ROUND(Q64,0)</f>
        <v>289209</v>
      </c>
      <c r="H747" s="284">
        <f>ROUND(Q65,0)</f>
        <v>1469</v>
      </c>
      <c r="I747" s="284">
        <f>ROUND(Q66,0)</f>
        <v>759987</v>
      </c>
      <c r="J747" s="284">
        <f>ROUND(Q67,0)</f>
        <v>338301</v>
      </c>
      <c r="K747" s="284">
        <f>ROUND(Q68,0)</f>
        <v>458385</v>
      </c>
      <c r="L747" s="284">
        <f>ROUND(Q70,0)</f>
        <v>0</v>
      </c>
      <c r="M747" s="284">
        <f>ROUND(Q71,0)</f>
        <v>7052548</v>
      </c>
      <c r="N747" s="284">
        <f>ROUND(Q76,0)</f>
        <v>12712</v>
      </c>
      <c r="O747" s="284">
        <f>ROUND(Q74,0)</f>
        <v>2985022</v>
      </c>
      <c r="P747" s="284">
        <f>IF(Q77&gt;0,ROUND(Q77,0),0)</f>
        <v>0</v>
      </c>
      <c r="Q747" s="284">
        <f>IF(Q78&gt;0,ROUND(Q78,0),0)</f>
        <v>1793</v>
      </c>
      <c r="R747" s="284">
        <f>IF(Q79&gt;0,ROUND(Q79,0),0)</f>
        <v>0</v>
      </c>
      <c r="S747" s="284">
        <f>IF(Q80&gt;0,ROUND(Q80,0),0)</f>
        <v>25</v>
      </c>
      <c r="T747" s="287">
        <f>IF(Q81&gt;0,ROUND(Q81,2),0)</f>
        <v>0</v>
      </c>
      <c r="U747" s="284"/>
      <c r="X747" s="284"/>
      <c r="Y747" s="284"/>
      <c r="Z747" s="284">
        <f t="shared" si="21"/>
        <v>21925466</v>
      </c>
    </row>
    <row r="748" spans="1:26" ht="12.65" customHeight="1" x14ac:dyDescent="0.35">
      <c r="A748" s="209" t="str">
        <f>RIGHT($C$84,3)&amp;"*"&amp;RIGHT($C$83,4)&amp;"*"&amp;R$55&amp;"*"&amp;"A"</f>
        <v>ill*003*7040*A</v>
      </c>
      <c r="B748" s="284">
        <f>ROUND(R59,0)</f>
        <v>0</v>
      </c>
      <c r="C748" s="287">
        <f>ROUND(R60,2)</f>
        <v>13.8</v>
      </c>
      <c r="D748" s="284">
        <f>ROUND(R61,0)</f>
        <v>1296288</v>
      </c>
      <c r="E748" s="284">
        <f>ROUND(R62,0)</f>
        <v>170278</v>
      </c>
      <c r="F748" s="284">
        <f>ROUND(R63,0)</f>
        <v>1070337</v>
      </c>
      <c r="G748" s="284">
        <f>ROUND(R64,0)</f>
        <v>2026856</v>
      </c>
      <c r="H748" s="284">
        <f>ROUND(R65,0)</f>
        <v>180</v>
      </c>
      <c r="I748" s="284">
        <f>ROUND(R66,0)</f>
        <v>75666</v>
      </c>
      <c r="J748" s="284">
        <f>ROUND(R67,0)</f>
        <v>17701</v>
      </c>
      <c r="K748" s="284">
        <f>ROUND(R68,0)</f>
        <v>382</v>
      </c>
      <c r="L748" s="284">
        <f>ROUND(R70,0)</f>
        <v>0</v>
      </c>
      <c r="M748" s="284">
        <f>ROUND(R71,0)</f>
        <v>4660244</v>
      </c>
      <c r="N748" s="284">
        <f>ROUND(R76,0)</f>
        <v>665</v>
      </c>
      <c r="O748" s="284">
        <f>ROUND(R74,0)</f>
        <v>20336290</v>
      </c>
      <c r="P748" s="284">
        <f>IF(R77&gt;0,ROUND(R77,0),0)</f>
        <v>0</v>
      </c>
      <c r="Q748" s="284">
        <f>IF(R78&gt;0,ROUND(R78,0),0)</f>
        <v>94</v>
      </c>
      <c r="R748" s="284">
        <f>IF(R79&gt;0,ROUND(R79,0),0)</f>
        <v>0</v>
      </c>
      <c r="S748" s="284">
        <f>IF(R80&gt;0,ROUND(R80,0),0)</f>
        <v>0</v>
      </c>
      <c r="T748" s="287">
        <f>IF(R81&gt;0,ROUND(R81,2),0)</f>
        <v>0</v>
      </c>
      <c r="U748" s="284"/>
      <c r="X748" s="284"/>
      <c r="Y748" s="284"/>
      <c r="Z748" s="284">
        <f t="shared" si="21"/>
        <v>5482713</v>
      </c>
    </row>
    <row r="749" spans="1:26" ht="12.65" customHeight="1" x14ac:dyDescent="0.35">
      <c r="A749" s="209" t="str">
        <f>RIGHT($C$84,3)&amp;"*"&amp;RIGHT($C$83,4)&amp;"*"&amp;S$55&amp;"*"&amp;"A"</f>
        <v>ill*003*7050*A</v>
      </c>
      <c r="B749" s="284"/>
      <c r="C749" s="287">
        <f>ROUND(S60,2)</f>
        <v>0</v>
      </c>
      <c r="D749" s="284">
        <f>ROUND(S61,0)</f>
        <v>0</v>
      </c>
      <c r="E749" s="284">
        <f>ROUND(S62,0)</f>
        <v>0</v>
      </c>
      <c r="F749" s="284">
        <f>ROUND(S63,0)</f>
        <v>73035</v>
      </c>
      <c r="G749" s="284">
        <f>ROUND(S64,0)</f>
        <v>25444905</v>
      </c>
      <c r="H749" s="284">
        <f>ROUND(S65,0)</f>
        <v>0</v>
      </c>
      <c r="I749" s="284">
        <f>ROUND(S66,0)</f>
        <v>367389</v>
      </c>
      <c r="J749" s="284">
        <f>ROUND(S67,0)</f>
        <v>0</v>
      </c>
      <c r="K749" s="284">
        <f>ROUND(S68,0)</f>
        <v>1256</v>
      </c>
      <c r="L749" s="284">
        <f>ROUND(S70,0)</f>
        <v>0</v>
      </c>
      <c r="M749" s="284">
        <f>ROUND(S71,0)</f>
        <v>25934067</v>
      </c>
      <c r="N749" s="284">
        <f>ROUND(S76,0)</f>
        <v>0</v>
      </c>
      <c r="O749" s="284">
        <f>ROUND(S74,0)</f>
        <v>31478</v>
      </c>
      <c r="P749" s="284">
        <f>IF(S77&gt;0,ROUND(S77,0),0)</f>
        <v>0</v>
      </c>
      <c r="Q749" s="284">
        <f>IF(S78&gt;0,ROUND(S78,0),0)</f>
        <v>0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>
        <f t="shared" si="21"/>
        <v>3444979</v>
      </c>
    </row>
    <row r="750" spans="1:26" ht="12.65" customHeight="1" x14ac:dyDescent="0.35">
      <c r="A750" s="209" t="str">
        <f>RIGHT($C$84,3)&amp;"*"&amp;RIGHT($C$83,4)&amp;"*"&amp;T$55&amp;"*"&amp;"A"</f>
        <v>ill*003*7060*A</v>
      </c>
      <c r="B750" s="284"/>
      <c r="C750" s="287">
        <f>ROUND(T60,2)</f>
        <v>3.35</v>
      </c>
      <c r="D750" s="284">
        <f>ROUND(T61,0)</f>
        <v>503960</v>
      </c>
      <c r="E750" s="284">
        <f>ROUND(T62,0)</f>
        <v>66199</v>
      </c>
      <c r="F750" s="284">
        <f>ROUND(T63,0)</f>
        <v>337</v>
      </c>
      <c r="G750" s="284">
        <f>ROUND(T64,0)</f>
        <v>200450</v>
      </c>
      <c r="H750" s="284">
        <f>ROUND(T65,0)</f>
        <v>1893</v>
      </c>
      <c r="I750" s="284">
        <f>ROUND(T66,0)</f>
        <v>3622</v>
      </c>
      <c r="J750" s="284">
        <f>ROUND(T67,0)</f>
        <v>96327</v>
      </c>
      <c r="K750" s="284">
        <f>ROUND(T68,0)</f>
        <v>457</v>
      </c>
      <c r="L750" s="284">
        <f>ROUND(T70,0)</f>
        <v>0</v>
      </c>
      <c r="M750" s="284">
        <f>ROUND(T71,0)</f>
        <v>873245</v>
      </c>
      <c r="N750" s="284">
        <f>ROUND(T76,0)</f>
        <v>3619</v>
      </c>
      <c r="O750" s="284">
        <f>ROUND(T74,0)</f>
        <v>16956</v>
      </c>
      <c r="P750" s="284">
        <f>IF(T77&gt;0,ROUND(T77,0),0)</f>
        <v>0</v>
      </c>
      <c r="Q750" s="284">
        <f>IF(T78&gt;0,ROUND(T78,0),0)</f>
        <v>511</v>
      </c>
      <c r="R750" s="284">
        <f>IF(T79&gt;0,ROUND(T79,0),0)</f>
        <v>0</v>
      </c>
      <c r="S750" s="284">
        <f>IF(T80&gt;0,ROUND(T80,0),0)</f>
        <v>3</v>
      </c>
      <c r="T750" s="287">
        <f>IF(T81&gt;0,ROUND(T81,2),0)</f>
        <v>0</v>
      </c>
      <c r="U750" s="284"/>
      <c r="X750" s="284"/>
      <c r="Y750" s="284"/>
      <c r="Z750" s="284">
        <f t="shared" si="21"/>
        <v>11457286</v>
      </c>
    </row>
    <row r="751" spans="1:26" ht="12.65" customHeight="1" x14ac:dyDescent="0.35">
      <c r="A751" s="209" t="str">
        <f>RIGHT($C$84,3)&amp;"*"&amp;RIGHT($C$83,4)&amp;"*"&amp;U$55&amp;"*"&amp;"A"</f>
        <v>ill*003*7070*A</v>
      </c>
      <c r="B751" s="284">
        <f>ROUND(U59,0)</f>
        <v>0</v>
      </c>
      <c r="C751" s="287">
        <f>ROUND(U60,2)</f>
        <v>2.68</v>
      </c>
      <c r="D751" s="284">
        <f>ROUND(U61,0)</f>
        <v>276970</v>
      </c>
      <c r="E751" s="284">
        <f>ROUND(U62,0)</f>
        <v>36382</v>
      </c>
      <c r="F751" s="284">
        <f>ROUND(U63,0)</f>
        <v>1229812</v>
      </c>
      <c r="G751" s="284">
        <f>ROUND(U64,0)</f>
        <v>2456223</v>
      </c>
      <c r="H751" s="284">
        <f>ROUND(U65,0)</f>
        <v>475</v>
      </c>
      <c r="I751" s="284">
        <f>ROUND(U66,0)</f>
        <v>6018270</v>
      </c>
      <c r="J751" s="284">
        <f>ROUND(U67,0)</f>
        <v>52108</v>
      </c>
      <c r="K751" s="284">
        <f>ROUND(U68,0)</f>
        <v>2299</v>
      </c>
      <c r="L751" s="284">
        <f>ROUND(U70,0)</f>
        <v>0</v>
      </c>
      <c r="M751" s="284">
        <f>ROUND(U71,0)</f>
        <v>10074835</v>
      </c>
      <c r="N751" s="284">
        <f>ROUND(U76,0)</f>
        <v>1958</v>
      </c>
      <c r="O751" s="284">
        <f>ROUND(U74,0)</f>
        <v>14804082</v>
      </c>
      <c r="P751" s="284">
        <f>IF(U77&gt;0,ROUND(U77,0),0)</f>
        <v>0</v>
      </c>
      <c r="Q751" s="284">
        <f>IF(U78&gt;0,ROUND(U78,0),0)</f>
        <v>276</v>
      </c>
      <c r="R751" s="284">
        <f>IF(U79&gt;0,ROUND(U79,0),0)</f>
        <v>0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>
        <f t="shared" si="21"/>
        <v>942480</v>
      </c>
    </row>
    <row r="752" spans="1:26" ht="12.65" customHeight="1" x14ac:dyDescent="0.35">
      <c r="A752" s="209" t="str">
        <f>RIGHT($C$84,3)&amp;"*"&amp;RIGHT($C$83,4)&amp;"*"&amp;V$55&amp;"*"&amp;"A"</f>
        <v>ill*003*7110*A</v>
      </c>
      <c r="B752" s="284">
        <f>ROUND(V59,0)</f>
        <v>0</v>
      </c>
      <c r="C752" s="287">
        <f>ROUND(V60,2)</f>
        <v>89.99</v>
      </c>
      <c r="D752" s="284">
        <f>ROUND(V61,0)</f>
        <v>11070085</v>
      </c>
      <c r="E752" s="284">
        <f>ROUND(V62,0)</f>
        <v>1454144</v>
      </c>
      <c r="F752" s="284">
        <f>ROUND(V63,0)</f>
        <v>675</v>
      </c>
      <c r="G752" s="284">
        <f>ROUND(V64,0)</f>
        <v>25836171</v>
      </c>
      <c r="H752" s="284">
        <f>ROUND(V65,0)</f>
        <v>2436</v>
      </c>
      <c r="I752" s="284">
        <f>ROUND(V66,0)</f>
        <v>2020705</v>
      </c>
      <c r="J752" s="284">
        <f>ROUND(V67,0)</f>
        <v>829819</v>
      </c>
      <c r="K752" s="284">
        <f>ROUND(V68,0)</f>
        <v>1661879</v>
      </c>
      <c r="L752" s="284">
        <f>ROUND(V70,0)</f>
        <v>16500</v>
      </c>
      <c r="M752" s="284">
        <f>ROUND(V71,0)</f>
        <v>42906191</v>
      </c>
      <c r="N752" s="284">
        <f>ROUND(V76,0)</f>
        <v>31180</v>
      </c>
      <c r="O752" s="284">
        <f>ROUND(V74,0)</f>
        <v>146149268</v>
      </c>
      <c r="P752" s="284">
        <f>IF(V77&gt;0,ROUND(V77,0),0)</f>
        <v>0</v>
      </c>
      <c r="Q752" s="284">
        <f>IF(V78&gt;0,ROUND(V78,0),0)</f>
        <v>4399</v>
      </c>
      <c r="R752" s="284">
        <f>IF(V79&gt;0,ROUND(V79,0),0)</f>
        <v>0</v>
      </c>
      <c r="S752" s="284">
        <f>IF(V80&gt;0,ROUND(V80,0),0)</f>
        <v>17</v>
      </c>
      <c r="T752" s="287">
        <f>IF(V81&gt;0,ROUND(V81,2),0)</f>
        <v>0</v>
      </c>
      <c r="U752" s="284"/>
      <c r="X752" s="284"/>
      <c r="Y752" s="284"/>
      <c r="Z752" s="284">
        <f t="shared" si="21"/>
        <v>5435415</v>
      </c>
    </row>
    <row r="753" spans="1:26" ht="12.65" customHeight="1" x14ac:dyDescent="0.35">
      <c r="A753" s="209" t="str">
        <f>RIGHT($C$84,3)&amp;"*"&amp;RIGHT($C$83,4)&amp;"*"&amp;W$55&amp;"*"&amp;"A"</f>
        <v>ill*003*7120*A</v>
      </c>
      <c r="B753" s="284">
        <f>ROUND(W59,0)</f>
        <v>0</v>
      </c>
      <c r="C753" s="287">
        <f>ROUND(W60,2)</f>
        <v>18.559999999999999</v>
      </c>
      <c r="D753" s="284">
        <f>ROUND(W61,0)</f>
        <v>2313502</v>
      </c>
      <c r="E753" s="284">
        <f>ROUND(W62,0)</f>
        <v>303897</v>
      </c>
      <c r="F753" s="284">
        <f>ROUND(W63,0)</f>
        <v>0</v>
      </c>
      <c r="G753" s="284">
        <f>ROUND(W64,0)</f>
        <v>609677</v>
      </c>
      <c r="H753" s="284">
        <f>ROUND(W65,0)</f>
        <v>613</v>
      </c>
      <c r="I753" s="284">
        <f>ROUND(W66,0)</f>
        <v>1403176</v>
      </c>
      <c r="J753" s="284">
        <f>ROUND(W67,0)</f>
        <v>149612</v>
      </c>
      <c r="K753" s="284">
        <f>ROUND(W68,0)</f>
        <v>415179</v>
      </c>
      <c r="L753" s="284">
        <f>ROUND(W70,0)</f>
        <v>0</v>
      </c>
      <c r="M753" s="284">
        <f>ROUND(W71,0)</f>
        <v>5196471</v>
      </c>
      <c r="N753" s="284">
        <f>ROUND(W76,0)</f>
        <v>5622</v>
      </c>
      <c r="O753" s="284">
        <f>ROUND(W74,0)</f>
        <v>17799424</v>
      </c>
      <c r="P753" s="284">
        <f>IF(W77&gt;0,ROUND(W77,0),0)</f>
        <v>0</v>
      </c>
      <c r="Q753" s="284">
        <f>IF(W78&gt;0,ROUND(W78,0),0)</f>
        <v>793</v>
      </c>
      <c r="R753" s="284">
        <f>IF(W79&gt;0,ROUND(W79,0),0)</f>
        <v>0</v>
      </c>
      <c r="S753" s="284">
        <f>IF(W80&gt;0,ROUND(W80,0),0)</f>
        <v>2</v>
      </c>
      <c r="T753" s="287">
        <f>IF(W81&gt;0,ROUND(W81,2),0)</f>
        <v>0</v>
      </c>
      <c r="U753" s="284"/>
      <c r="X753" s="284"/>
      <c r="Y753" s="284"/>
      <c r="Z753" s="284">
        <f t="shared" si="21"/>
        <v>28217413</v>
      </c>
    </row>
    <row r="754" spans="1:26" ht="12.65" customHeight="1" x14ac:dyDescent="0.35">
      <c r="A754" s="209" t="str">
        <f>RIGHT($C$84,3)&amp;"*"&amp;RIGHT($C$83,4)&amp;"*"&amp;X$55&amp;"*"&amp;"A"</f>
        <v>ill*003*7130*A</v>
      </c>
      <c r="B754" s="284">
        <f>ROUND(X59,0)</f>
        <v>0</v>
      </c>
      <c r="C754" s="287">
        <f>ROUND(X60,2)</f>
        <v>9.66</v>
      </c>
      <c r="D754" s="284">
        <f>ROUND(X61,0)</f>
        <v>1148068</v>
      </c>
      <c r="E754" s="284">
        <f>ROUND(X62,0)</f>
        <v>150808</v>
      </c>
      <c r="F754" s="284">
        <f>ROUND(X63,0)</f>
        <v>0</v>
      </c>
      <c r="G754" s="284">
        <f>ROUND(X64,0)</f>
        <v>157984</v>
      </c>
      <c r="H754" s="284">
        <f>ROUND(X65,0)</f>
        <v>0</v>
      </c>
      <c r="I754" s="284">
        <f>ROUND(X66,0)</f>
        <v>494305</v>
      </c>
      <c r="J754" s="284">
        <f>ROUND(X67,0)</f>
        <v>44995</v>
      </c>
      <c r="K754" s="284">
        <f>ROUND(X68,0)</f>
        <v>19</v>
      </c>
      <c r="L754" s="284">
        <f>ROUND(X70,0)</f>
        <v>0</v>
      </c>
      <c r="M754" s="284">
        <f>ROUND(X71,0)</f>
        <v>2004412</v>
      </c>
      <c r="N754" s="284">
        <f>ROUND(X76,0)</f>
        <v>1691</v>
      </c>
      <c r="O754" s="284">
        <f>ROUND(X74,0)</f>
        <v>13249128</v>
      </c>
      <c r="P754" s="284">
        <f>IF(X77&gt;0,ROUND(X77,0),0)</f>
        <v>0</v>
      </c>
      <c r="Q754" s="284">
        <f>IF(X78&gt;0,ROUND(X78,0),0)</f>
        <v>239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>
        <f t="shared" si="21"/>
        <v>3343498</v>
      </c>
    </row>
    <row r="755" spans="1:26" ht="12.65" customHeight="1" x14ac:dyDescent="0.35">
      <c r="A755" s="209" t="str">
        <f>RIGHT($C$84,3)&amp;"*"&amp;RIGHT($C$83,4)&amp;"*"&amp;Y$55&amp;"*"&amp;"A"</f>
        <v>ill*003*7140*A</v>
      </c>
      <c r="B755" s="284">
        <f>ROUND(Y59,0)</f>
        <v>0</v>
      </c>
      <c r="C755" s="287">
        <f>ROUND(Y60,2)</f>
        <v>46.76</v>
      </c>
      <c r="D755" s="284">
        <f>ROUND(Y61,0)</f>
        <v>6376988</v>
      </c>
      <c r="E755" s="284">
        <f>ROUND(Y62,0)</f>
        <v>837668</v>
      </c>
      <c r="F755" s="284">
        <f>ROUND(Y63,0)</f>
        <v>-3964</v>
      </c>
      <c r="G755" s="284">
        <f>ROUND(Y64,0)</f>
        <v>9323020</v>
      </c>
      <c r="H755" s="284">
        <f>ROUND(Y65,0)</f>
        <v>3058</v>
      </c>
      <c r="I755" s="284">
        <f>ROUND(Y66,0)</f>
        <v>637570</v>
      </c>
      <c r="J755" s="284">
        <f>ROUND(Y67,0)</f>
        <v>833231</v>
      </c>
      <c r="K755" s="284">
        <f>ROUND(Y68,0)</f>
        <v>187033</v>
      </c>
      <c r="L755" s="284">
        <f>ROUND(Y70,0)</f>
        <v>0</v>
      </c>
      <c r="M755" s="284">
        <f>ROUND(Y71,0)</f>
        <v>18220889</v>
      </c>
      <c r="N755" s="284">
        <f>ROUND(Y76,0)</f>
        <v>31309</v>
      </c>
      <c r="O755" s="284">
        <f>ROUND(Y74,0)</f>
        <v>39307090</v>
      </c>
      <c r="P755" s="284">
        <f>IF(Y77&gt;0,ROUND(Y77,0),0)</f>
        <v>0</v>
      </c>
      <c r="Q755" s="284">
        <f>IF(Y78&gt;0,ROUND(Y78,0),0)</f>
        <v>4417</v>
      </c>
      <c r="R755" s="284">
        <f>IF(Y79&gt;0,ROUND(Y79,0),0)</f>
        <v>0</v>
      </c>
      <c r="S755" s="284">
        <f>IF(Y80&gt;0,ROUND(Y80,0),0)</f>
        <v>6</v>
      </c>
      <c r="T755" s="287">
        <f>IF(Y81&gt;0,ROUND(Y81,2),0)</f>
        <v>0</v>
      </c>
      <c r="U755" s="284"/>
      <c r="X755" s="284"/>
      <c r="Y755" s="284"/>
      <c r="Z755" s="284">
        <f t="shared" si="21"/>
        <v>1476553</v>
      </c>
    </row>
    <row r="756" spans="1:26" ht="12.65" customHeight="1" x14ac:dyDescent="0.35">
      <c r="A756" s="209" t="str">
        <f>RIGHT($C$84,3)&amp;"*"&amp;RIGHT($C$83,4)&amp;"*"&amp;Z$55&amp;"*"&amp;"A"</f>
        <v>ill*003*7150*A</v>
      </c>
      <c r="B756" s="284">
        <f>ROUND(Z59,0)</f>
        <v>0</v>
      </c>
      <c r="C756" s="287">
        <f>ROUND(Z60,2)</f>
        <v>17.68</v>
      </c>
      <c r="D756" s="284">
        <f>ROUND(Z61,0)</f>
        <v>2180667</v>
      </c>
      <c r="E756" s="284">
        <f>ROUND(Z62,0)</f>
        <v>286448</v>
      </c>
      <c r="F756" s="284">
        <f>ROUND(Z63,0)</f>
        <v>0</v>
      </c>
      <c r="G756" s="284">
        <f>ROUND(Z64,0)</f>
        <v>14912</v>
      </c>
      <c r="H756" s="284">
        <f>ROUND(Z65,0)</f>
        <v>944</v>
      </c>
      <c r="I756" s="284">
        <f>ROUND(Z66,0)</f>
        <v>16490844</v>
      </c>
      <c r="J756" s="284">
        <f>ROUND(Z67,0)</f>
        <v>0</v>
      </c>
      <c r="K756" s="284">
        <f>ROUND(Z68,0)</f>
        <v>3785</v>
      </c>
      <c r="L756" s="284">
        <f>ROUND(Z70,0)</f>
        <v>2823688</v>
      </c>
      <c r="M756" s="284">
        <f>ROUND(Z71,0)</f>
        <v>16173535</v>
      </c>
      <c r="N756" s="284">
        <f>ROUND(Z76,0)</f>
        <v>0</v>
      </c>
      <c r="O756" s="284">
        <f>ROUND(Z74,0)</f>
        <v>43982662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3</v>
      </c>
      <c r="T756" s="287">
        <f>IF(Z81&gt;0,ROUND(Z81,2),0)</f>
        <v>0</v>
      </c>
      <c r="U756" s="284"/>
      <c r="X756" s="284"/>
      <c r="Y756" s="284"/>
      <c r="Z756" s="284">
        <f t="shared" si="21"/>
        <v>14290482</v>
      </c>
    </row>
    <row r="757" spans="1:26" ht="12.65" customHeight="1" x14ac:dyDescent="0.35">
      <c r="A757" s="209" t="str">
        <f>RIGHT($C$84,3)&amp;"*"&amp;RIGHT($C$83,4)&amp;"*"&amp;AA$55&amp;"*"&amp;"A"</f>
        <v>ill*003*7160*A</v>
      </c>
      <c r="B757" s="284">
        <f>ROUND(AA59,0)</f>
        <v>0</v>
      </c>
      <c r="C757" s="287">
        <f>ROUND(AA60,2)</f>
        <v>2.76</v>
      </c>
      <c r="D757" s="284">
        <f>ROUND(AA61,0)</f>
        <v>406657</v>
      </c>
      <c r="E757" s="284">
        <f>ROUND(AA62,0)</f>
        <v>53418</v>
      </c>
      <c r="F757" s="284">
        <f>ROUND(AA63,0)</f>
        <v>0</v>
      </c>
      <c r="G757" s="284">
        <f>ROUND(AA64,0)</f>
        <v>418916</v>
      </c>
      <c r="H757" s="284">
        <f>ROUND(AA65,0)</f>
        <v>0</v>
      </c>
      <c r="I757" s="284">
        <f>ROUND(AA66,0)</f>
        <v>92417</v>
      </c>
      <c r="J757" s="284">
        <f>ROUND(AA67,0)</f>
        <v>50123</v>
      </c>
      <c r="K757" s="284">
        <f>ROUND(AA68,0)</f>
        <v>197</v>
      </c>
      <c r="L757" s="284">
        <f>ROUND(AA70,0)</f>
        <v>0</v>
      </c>
      <c r="M757" s="284">
        <f>ROUND(AA71,0)</f>
        <v>1021728</v>
      </c>
      <c r="N757" s="284">
        <f>ROUND(AA76,0)</f>
        <v>1883</v>
      </c>
      <c r="O757" s="284">
        <f>ROUND(AA74,0)</f>
        <v>2209256</v>
      </c>
      <c r="P757" s="284">
        <f>IF(AA77&gt;0,ROUND(AA77,0),0)</f>
        <v>0</v>
      </c>
      <c r="Q757" s="284">
        <f>IF(AA78&gt;0,ROUND(AA78,0),0)</f>
        <v>266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>
        <f t="shared" si="21"/>
        <v>7418425</v>
      </c>
    </row>
    <row r="758" spans="1:26" ht="12.65" customHeight="1" x14ac:dyDescent="0.35">
      <c r="A758" s="209" t="str">
        <f>RIGHT($C$84,3)&amp;"*"&amp;RIGHT($C$83,4)&amp;"*"&amp;AB$55&amp;"*"&amp;"A"</f>
        <v>ill*003*7170*A</v>
      </c>
      <c r="B758" s="284"/>
      <c r="C758" s="287">
        <f>ROUND(AB60,2)</f>
        <v>40.1</v>
      </c>
      <c r="D758" s="284">
        <f>ROUND(AB61,0)</f>
        <v>4921501</v>
      </c>
      <c r="E758" s="284">
        <f>ROUND(AB62,0)</f>
        <v>646478</v>
      </c>
      <c r="F758" s="284">
        <f>ROUND(AB63,0)</f>
        <v>390126</v>
      </c>
      <c r="G758" s="284">
        <f>ROUND(AB64,0)</f>
        <v>8310670</v>
      </c>
      <c r="H758" s="284">
        <f>ROUND(AB65,0)</f>
        <v>1859</v>
      </c>
      <c r="I758" s="284">
        <f>ROUND(AB66,0)</f>
        <v>72291</v>
      </c>
      <c r="J758" s="284">
        <f>ROUND(AB67,0)</f>
        <v>174838</v>
      </c>
      <c r="K758" s="284">
        <f>ROUND(AB68,0)</f>
        <v>136134</v>
      </c>
      <c r="L758" s="284">
        <f>ROUND(AB70,0)</f>
        <v>33180</v>
      </c>
      <c r="M758" s="284">
        <f>ROUND(AB71,0)</f>
        <v>15019155</v>
      </c>
      <c r="N758" s="284">
        <f>ROUND(AB76,0)</f>
        <v>6570</v>
      </c>
      <c r="O758" s="284">
        <f>ROUND(AB74,0)</f>
        <v>10012569</v>
      </c>
      <c r="P758" s="284">
        <f>IF(AB77&gt;0,ROUND(AB77,0),0)</f>
        <v>0</v>
      </c>
      <c r="Q758" s="284">
        <f>IF(AB78&gt;0,ROUND(AB78,0),0)</f>
        <v>927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>
        <f t="shared" si="21"/>
        <v>728420</v>
      </c>
    </row>
    <row r="759" spans="1:26" ht="12.65" customHeight="1" x14ac:dyDescent="0.35">
      <c r="A759" s="209" t="str">
        <f>RIGHT($C$84,3)&amp;"*"&amp;RIGHT($C$83,4)&amp;"*"&amp;AC$55&amp;"*"&amp;"A"</f>
        <v>ill*003*7180*A</v>
      </c>
      <c r="B759" s="284">
        <f>ROUND(AC59,0)</f>
        <v>0</v>
      </c>
      <c r="C759" s="287">
        <f>ROUND(AC60,2)</f>
        <v>38.979999999999997</v>
      </c>
      <c r="D759" s="284">
        <f>ROUND(AC61,0)</f>
        <v>3931425</v>
      </c>
      <c r="E759" s="284">
        <f>ROUND(AC62,0)</f>
        <v>516424</v>
      </c>
      <c r="F759" s="284">
        <f>ROUND(AC63,0)</f>
        <v>162587</v>
      </c>
      <c r="G759" s="284">
        <f>ROUND(AC64,0)</f>
        <v>726689</v>
      </c>
      <c r="H759" s="284">
        <f>ROUND(AC65,0)</f>
        <v>4558</v>
      </c>
      <c r="I759" s="284">
        <f>ROUND(AC66,0)</f>
        <v>61409</v>
      </c>
      <c r="J759" s="284">
        <f>ROUND(AC67,0)</f>
        <v>336245</v>
      </c>
      <c r="K759" s="284">
        <f>ROUND(AC68,0)</f>
        <v>596201</v>
      </c>
      <c r="L759" s="284">
        <f>ROUND(AC70,0)</f>
        <v>0</v>
      </c>
      <c r="M759" s="284">
        <f>ROUND(AC71,0)</f>
        <v>6354499</v>
      </c>
      <c r="N759" s="284">
        <f>ROUND(AC76,0)</f>
        <v>12634</v>
      </c>
      <c r="O759" s="284">
        <f>ROUND(AC74,0)</f>
        <v>5943527</v>
      </c>
      <c r="P759" s="284">
        <f>IF(AC77&gt;0,ROUND(AC77,0),0)</f>
        <v>0</v>
      </c>
      <c r="Q759" s="284">
        <f>IF(AC78&gt;0,ROUND(AC78,0),0)</f>
        <v>1782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>
        <f t="shared" si="21"/>
        <v>8355644</v>
      </c>
    </row>
    <row r="760" spans="1:26" ht="12.65" customHeight="1" x14ac:dyDescent="0.35">
      <c r="A760" s="209" t="str">
        <f>RIGHT($C$84,3)&amp;"*"&amp;RIGHT($C$83,4)&amp;"*"&amp;AD$55&amp;"*"&amp;"A"</f>
        <v>ill*003*7190*A</v>
      </c>
      <c r="B760" s="284">
        <f>ROUND(AD59,0)</f>
        <v>0</v>
      </c>
      <c r="C760" s="287">
        <f>ROUND(AD60,2)</f>
        <v>3.08</v>
      </c>
      <c r="D760" s="284">
        <f>ROUND(AD61,0)</f>
        <v>405153</v>
      </c>
      <c r="E760" s="284">
        <f>ROUND(AD62,0)</f>
        <v>53220</v>
      </c>
      <c r="F760" s="284">
        <f>ROUND(AD63,0)</f>
        <v>0</v>
      </c>
      <c r="G760" s="284">
        <f>ROUND(AD64,0)</f>
        <v>41176</v>
      </c>
      <c r="H760" s="284">
        <f>ROUND(AD65,0)</f>
        <v>0</v>
      </c>
      <c r="I760" s="284">
        <f>ROUND(AD66,0)</f>
        <v>15113</v>
      </c>
      <c r="J760" s="284">
        <f>ROUND(AD67,0)</f>
        <v>23287</v>
      </c>
      <c r="K760" s="284">
        <f>ROUND(AD68,0)</f>
        <v>1990</v>
      </c>
      <c r="L760" s="284">
        <f>ROUND(AD70,0)</f>
        <v>0</v>
      </c>
      <c r="M760" s="284">
        <f>ROUND(AD71,0)</f>
        <v>539900</v>
      </c>
      <c r="N760" s="284">
        <f>ROUND(AD76,0)</f>
        <v>875</v>
      </c>
      <c r="O760" s="284">
        <f>ROUND(AD74,0)</f>
        <v>76001</v>
      </c>
      <c r="P760" s="284">
        <f>IF(AD77&gt;0,ROUND(AD77,0),0)</f>
        <v>0</v>
      </c>
      <c r="Q760" s="284">
        <f>IF(AD78&gt;0,ROUND(AD78,0),0)</f>
        <v>123</v>
      </c>
      <c r="R760" s="284">
        <f>IF(AD79&gt;0,ROUND(AD79,0),0)</f>
        <v>0</v>
      </c>
      <c r="S760" s="284">
        <f>IF(AD80&gt;0,ROUND(AD80,0),0)</f>
        <v>3</v>
      </c>
      <c r="T760" s="287">
        <f>IF(AD81&gt;0,ROUND(AD81,2),0)</f>
        <v>0</v>
      </c>
      <c r="U760" s="284"/>
      <c r="X760" s="284"/>
      <c r="Y760" s="284"/>
      <c r="Z760" s="284">
        <f t="shared" si="21"/>
        <v>5105217</v>
      </c>
    </row>
    <row r="761" spans="1:26" ht="12.65" customHeight="1" x14ac:dyDescent="0.35">
      <c r="A761" s="209" t="str">
        <f>RIGHT($C$84,3)&amp;"*"&amp;RIGHT($C$83,4)&amp;"*"&amp;AE$55&amp;"*"&amp;"A"</f>
        <v>ill*003*7200*A</v>
      </c>
      <c r="B761" s="284">
        <f>ROUND(AE59,0)</f>
        <v>0</v>
      </c>
      <c r="C761" s="287">
        <f>ROUND(AE60,2)</f>
        <v>37.119999999999997</v>
      </c>
      <c r="D761" s="284">
        <f>ROUND(AE61,0)</f>
        <v>3707555</v>
      </c>
      <c r="E761" s="284">
        <f>ROUND(AE62,0)</f>
        <v>487017</v>
      </c>
      <c r="F761" s="284">
        <f>ROUND(AE63,0)</f>
        <v>0</v>
      </c>
      <c r="G761" s="284">
        <f>ROUND(AE64,0)</f>
        <v>26669</v>
      </c>
      <c r="H761" s="284">
        <f>ROUND(AE65,0)</f>
        <v>1481</v>
      </c>
      <c r="I761" s="284">
        <f>ROUND(AE66,0)</f>
        <v>21573</v>
      </c>
      <c r="J761" s="284">
        <f>ROUND(AE67,0)</f>
        <v>179920</v>
      </c>
      <c r="K761" s="284">
        <f>ROUND(AE68,0)</f>
        <v>326103</v>
      </c>
      <c r="L761" s="284">
        <f>ROUND(AE70,0)</f>
        <v>5133</v>
      </c>
      <c r="M761" s="284">
        <f>ROUND(AE71,0)</f>
        <v>4770768</v>
      </c>
      <c r="N761" s="284">
        <f>ROUND(AE76,0)</f>
        <v>6760</v>
      </c>
      <c r="O761" s="284">
        <f>ROUND(AE74,0)</f>
        <v>3108664</v>
      </c>
      <c r="P761" s="284">
        <f>IF(AE77&gt;0,ROUND(AE77,0),0)</f>
        <v>0</v>
      </c>
      <c r="Q761" s="284">
        <f>IF(AE78&gt;0,ROUND(AE78,0),0)</f>
        <v>954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>
        <f t="shared" si="21"/>
        <v>510250</v>
      </c>
    </row>
    <row r="762" spans="1:26" ht="12.65" customHeight="1" x14ac:dyDescent="0.35">
      <c r="A762" s="209" t="str">
        <f>RIGHT($C$84,3)&amp;"*"&amp;RIGHT($C$83,4)&amp;"*"&amp;AF$55&amp;"*"&amp;"A"</f>
        <v>ill*003*7220*A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>
        <f t="shared" si="21"/>
        <v>3103302</v>
      </c>
    </row>
    <row r="763" spans="1:26" ht="12.65" customHeight="1" x14ac:dyDescent="0.35">
      <c r="A763" s="209" t="str">
        <f>RIGHT($C$84,3)&amp;"*"&amp;RIGHT($C$83,4)&amp;"*"&amp;AG$55&amp;"*"&amp;"A"</f>
        <v>ill*003*7230*A</v>
      </c>
      <c r="B763" s="284">
        <f>ROUND(AG59,0)</f>
        <v>0</v>
      </c>
      <c r="C763" s="287">
        <f>ROUND(AG60,2)</f>
        <v>50.82</v>
      </c>
      <c r="D763" s="284">
        <f>ROUND(AG61,0)</f>
        <v>4727217</v>
      </c>
      <c r="E763" s="284">
        <f>ROUND(AG62,0)</f>
        <v>620957</v>
      </c>
      <c r="F763" s="284">
        <f>ROUND(AG63,0)</f>
        <v>1103183</v>
      </c>
      <c r="G763" s="284">
        <f>ROUND(AG64,0)</f>
        <v>690794</v>
      </c>
      <c r="H763" s="284">
        <f>ROUND(AG65,0)</f>
        <v>1381</v>
      </c>
      <c r="I763" s="284">
        <f>ROUND(AG66,0)</f>
        <v>161094</v>
      </c>
      <c r="J763" s="284">
        <f>ROUND(AG67,0)</f>
        <v>293043</v>
      </c>
      <c r="K763" s="284">
        <f>ROUND(AG68,0)</f>
        <v>4150</v>
      </c>
      <c r="L763" s="284">
        <f>ROUND(AG70,0)</f>
        <v>0</v>
      </c>
      <c r="M763" s="284">
        <f>ROUND(AG71,0)</f>
        <v>7858309</v>
      </c>
      <c r="N763" s="284">
        <f>ROUND(AG76,0)</f>
        <v>11011</v>
      </c>
      <c r="O763" s="284">
        <f>ROUND(AG74,0)</f>
        <v>42663104</v>
      </c>
      <c r="P763" s="284">
        <f>IF(AG77&gt;0,ROUND(AG77,0),0)</f>
        <v>0</v>
      </c>
      <c r="Q763" s="284">
        <f>IF(AG78&gt;0,ROUND(AG78,0),0)</f>
        <v>1553</v>
      </c>
      <c r="R763" s="284">
        <f>IF(AG79&gt;0,ROUND(AG79,0),0)</f>
        <v>0</v>
      </c>
      <c r="S763" s="284">
        <f>IF(AG80&gt;0,ROUND(AG80,0),0)</f>
        <v>26</v>
      </c>
      <c r="T763" s="287">
        <f>IF(AG81&gt;0,ROUND(AG81,2),0)</f>
        <v>0</v>
      </c>
      <c r="U763" s="284"/>
      <c r="X763" s="284"/>
      <c r="Y763" s="284"/>
      <c r="Z763" s="284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ill*003*7240*A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>
        <f t="shared" si="21"/>
        <v>6368863</v>
      </c>
    </row>
    <row r="765" spans="1:26" ht="12.65" customHeight="1" x14ac:dyDescent="0.35">
      <c r="A765" s="209" t="str">
        <f>RIGHT($C$84,3)&amp;"*"&amp;RIGHT($C$83,4)&amp;"*"&amp;AI$55&amp;"*"&amp;"A"</f>
        <v>ill*003*7250*A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>
        <f>ROUND(AI62,0)</f>
        <v>0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>
        <f>ROUND(AI67,0)</f>
        <v>0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ill*003*7260*A</v>
      </c>
      <c r="B766" s="284">
        <f>ROUND(AJ59,0)</f>
        <v>0</v>
      </c>
      <c r="C766" s="287">
        <f>ROUND(AJ60,2)</f>
        <v>5.4</v>
      </c>
      <c r="D766" s="284">
        <f>ROUND(AJ61,0)</f>
        <v>624400</v>
      </c>
      <c r="E766" s="284">
        <f>ROUND(AJ62,0)</f>
        <v>82020</v>
      </c>
      <c r="F766" s="284">
        <f>ROUND(AJ63,0)</f>
        <v>438505</v>
      </c>
      <c r="G766" s="284">
        <f>ROUND(AJ64,0)</f>
        <v>314921</v>
      </c>
      <c r="H766" s="284">
        <f>ROUND(AJ65,0)</f>
        <v>0</v>
      </c>
      <c r="I766" s="284">
        <f>ROUND(AJ66,0)</f>
        <v>726974</v>
      </c>
      <c r="J766" s="284">
        <f>ROUND(AJ67,0)</f>
        <v>72072</v>
      </c>
      <c r="K766" s="284">
        <f>ROUND(AJ68,0)</f>
        <v>213</v>
      </c>
      <c r="L766" s="284">
        <f>ROUND(AJ70,0)</f>
        <v>27831</v>
      </c>
      <c r="M766" s="284">
        <f>ROUND(AJ71,0)</f>
        <v>2232425</v>
      </c>
      <c r="N766" s="284">
        <f>ROUND(AJ76,0)</f>
        <v>2708</v>
      </c>
      <c r="O766" s="284">
        <f>ROUND(AJ74,0)</f>
        <v>5986111</v>
      </c>
      <c r="P766" s="284">
        <f>IF(AJ77&gt;0,ROUND(AJ77,0),0)</f>
        <v>0</v>
      </c>
      <c r="Q766" s="284">
        <f>IF(AJ78&gt;0,ROUND(AJ78,0),0)</f>
        <v>382</v>
      </c>
      <c r="R766" s="284">
        <f>IF(AJ79&gt;0,ROUND(AJ79,0),0)</f>
        <v>0</v>
      </c>
      <c r="S766" s="284">
        <f>IF(AJ80&gt;0,ROUND(AJ80,0),0)</f>
        <v>2</v>
      </c>
      <c r="T766" s="287">
        <f>IF(AJ81&gt;0,ROUND(AJ81,2),0)</f>
        <v>0</v>
      </c>
      <c r="U766" s="284"/>
      <c r="X766" s="284"/>
      <c r="Y766" s="284"/>
      <c r="Z766" s="284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ill*003*7310*A</v>
      </c>
      <c r="B767" s="284">
        <f>ROUND(AK59,0)</f>
        <v>0</v>
      </c>
      <c r="C767" s="287">
        <f>ROUND(AK60,2)</f>
        <v>14.33</v>
      </c>
      <c r="D767" s="284">
        <f>ROUND(AK61,0)</f>
        <v>1375918</v>
      </c>
      <c r="E767" s="284">
        <f>ROUND(AK62,0)</f>
        <v>180738</v>
      </c>
      <c r="F767" s="284">
        <f>ROUND(AK63,0)</f>
        <v>0</v>
      </c>
      <c r="G767" s="284">
        <f>ROUND(AK64,0)</f>
        <v>5039</v>
      </c>
      <c r="H767" s="284">
        <f>ROUND(AK65,0)</f>
        <v>0</v>
      </c>
      <c r="I767" s="284">
        <f>ROUND(AK66,0)</f>
        <v>168</v>
      </c>
      <c r="J767" s="284">
        <f>ROUND(AK67,0)</f>
        <v>0</v>
      </c>
      <c r="K767" s="284">
        <f>ROUND(AK68,0)</f>
        <v>0</v>
      </c>
      <c r="L767" s="284">
        <f>ROUND(AK70,0)</f>
        <v>0</v>
      </c>
      <c r="M767" s="284">
        <f>ROUND(AK71,0)</f>
        <v>1565733</v>
      </c>
      <c r="N767" s="284">
        <f>ROUND(AK76,0)</f>
        <v>0</v>
      </c>
      <c r="O767" s="284">
        <f>ROUND(AK74,0)</f>
        <v>172450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>
        <f t="shared" si="21"/>
        <v>1408282</v>
      </c>
    </row>
    <row r="768" spans="1:26" ht="12.65" customHeight="1" x14ac:dyDescent="0.35">
      <c r="A768" s="209" t="str">
        <f>RIGHT($C$84,3)&amp;"*"&amp;RIGHT($C$83,4)&amp;"*"&amp;AL$55&amp;"*"&amp;"A"</f>
        <v>ill*003*7320*A</v>
      </c>
      <c r="B768" s="284">
        <f>ROUND(AL59,0)</f>
        <v>0</v>
      </c>
      <c r="C768" s="287">
        <f>ROUND(AL60,2)</f>
        <v>5.01</v>
      </c>
      <c r="D768" s="284">
        <f>ROUND(AL61,0)</f>
        <v>523906</v>
      </c>
      <c r="E768" s="284">
        <f>ROUND(AL62,0)</f>
        <v>68819</v>
      </c>
      <c r="F768" s="284">
        <f>ROUND(AL63,0)</f>
        <v>0</v>
      </c>
      <c r="G768" s="284">
        <f>ROUND(AL64,0)</f>
        <v>2220</v>
      </c>
      <c r="H768" s="284">
        <f>ROUND(AL65,0)</f>
        <v>0</v>
      </c>
      <c r="I768" s="284">
        <f>ROUND(AL66,0)</f>
        <v>61</v>
      </c>
      <c r="J768" s="284">
        <f>ROUND(AL67,0)</f>
        <v>0</v>
      </c>
      <c r="K768" s="284">
        <f>ROUND(AL68,0)</f>
        <v>458</v>
      </c>
      <c r="L768" s="284">
        <f>ROUND(AL70,0)</f>
        <v>0</v>
      </c>
      <c r="M768" s="284">
        <f>ROUND(AL71,0)</f>
        <v>598742</v>
      </c>
      <c r="N768" s="284">
        <f>ROUND(AL76,0)</f>
        <v>0</v>
      </c>
      <c r="O768" s="284">
        <f>ROUND(AL74,0)</f>
        <v>32919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>
        <f t="shared" si="21"/>
        <v>881648</v>
      </c>
    </row>
    <row r="769" spans="1:26" ht="12.65" customHeight="1" x14ac:dyDescent="0.35">
      <c r="A769" s="209" t="str">
        <f>RIGHT($C$84,3)&amp;"*"&amp;RIGHT($C$83,4)&amp;"*"&amp;AM$55&amp;"*"&amp;"A"</f>
        <v>ill*003*7330*A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>
        <f t="shared" si="21"/>
        <v>333660</v>
      </c>
    </row>
    <row r="770" spans="1:26" ht="12.65" customHeight="1" x14ac:dyDescent="0.35">
      <c r="A770" s="209" t="str">
        <f>RIGHT($C$84,3)&amp;"*"&amp;RIGHT($C$83,4)&amp;"*"&amp;AN$55&amp;"*"&amp;"A"</f>
        <v>ill*003*7340*A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ill*003*7350*A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ill*003*7380*A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>
        <f>ROUND(AP62,0)</f>
        <v>0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>
        <f>ROUND(AP67,0)</f>
        <v>0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ill*003*7390*A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ill*003*7400*A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ill*003*7410*A</v>
      </c>
      <c r="B775" s="284">
        <f>ROUND(AS59,0)</f>
        <v>0</v>
      </c>
      <c r="C775" s="287">
        <f>ROUND(AS60,2)</f>
        <v>0</v>
      </c>
      <c r="D775" s="284">
        <f>ROUND(AS61,0)</f>
        <v>393</v>
      </c>
      <c r="E775" s="284">
        <f>ROUND(AS62,0)</f>
        <v>52</v>
      </c>
      <c r="F775" s="284">
        <f>ROUND(AS63,0)</f>
        <v>0</v>
      </c>
      <c r="G775" s="284">
        <f>ROUND(AS64,0)</f>
        <v>9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454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ill*003*7420*A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>
        <f t="shared" si="21"/>
        <v>184</v>
      </c>
    </row>
    <row r="777" spans="1:26" ht="12.65" customHeight="1" x14ac:dyDescent="0.35">
      <c r="A777" s="209" t="str">
        <f>RIGHT($C$84,3)&amp;"*"&amp;RIGHT($C$83,4)&amp;"*"&amp;AU$55&amp;"*"&amp;"A"</f>
        <v>ill*003*7430*A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ill*003*7490*A</v>
      </c>
      <c r="B778" s="284"/>
      <c r="C778" s="287">
        <f>ROUND(AV60,2)</f>
        <v>1.08</v>
      </c>
      <c r="D778" s="284">
        <f>ROUND(AV61,0)</f>
        <v>132949</v>
      </c>
      <c r="E778" s="284">
        <f>ROUND(AV62,0)</f>
        <v>17464</v>
      </c>
      <c r="F778" s="284">
        <f>ROUND(AV63,0)</f>
        <v>0</v>
      </c>
      <c r="G778" s="284">
        <f>ROUND(AV64,0)</f>
        <v>251</v>
      </c>
      <c r="H778" s="284">
        <f>ROUND(AV65,0)</f>
        <v>603</v>
      </c>
      <c r="I778" s="284">
        <f>ROUND(AV66,0)</f>
        <v>14</v>
      </c>
      <c r="J778" s="284">
        <f>ROUND(AV67,0)</f>
        <v>0</v>
      </c>
      <c r="K778" s="284">
        <f>ROUND(AV68,0)</f>
        <v>58</v>
      </c>
      <c r="L778" s="284">
        <f>ROUND(AV70,0)</f>
        <v>0</v>
      </c>
      <c r="M778" s="284">
        <f>ROUND(AV71,0)</f>
        <v>151338</v>
      </c>
      <c r="N778" s="284">
        <f>ROUND(AV76,0)</f>
        <v>0</v>
      </c>
      <c r="O778" s="284">
        <f>ROUND(AV74,0)</f>
        <v>1314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1</v>
      </c>
      <c r="T778" s="287">
        <f>IF(AV81&gt;0,ROUND(AV81,2),0)</f>
        <v>0</v>
      </c>
      <c r="U778" s="284"/>
      <c r="X778" s="284"/>
      <c r="Y778" s="284"/>
      <c r="Z778" s="284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ill*003*8200*A</v>
      </c>
      <c r="B779" s="284"/>
      <c r="C779" s="287">
        <f>ROUND(AW60,2)</f>
        <v>0</v>
      </c>
      <c r="D779" s="284">
        <f>ROUND(AW61,0)</f>
        <v>0</v>
      </c>
      <c r="E779" s="284">
        <f>ROUND(AW62,0)</f>
        <v>0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ill*003*8310*A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ill*003*8320*A</v>
      </c>
      <c r="B781" s="284">
        <f>ROUND(AY59,0)</f>
        <v>304302</v>
      </c>
      <c r="C781" s="287">
        <f>ROUND(AY60,2)</f>
        <v>47.32</v>
      </c>
      <c r="D781" s="284">
        <f>ROUND(AY61,0)</f>
        <v>2694651</v>
      </c>
      <c r="E781" s="284">
        <f>ROUND(AY62,0)</f>
        <v>353964</v>
      </c>
      <c r="F781" s="284">
        <f>ROUND(AY63,0)</f>
        <v>0</v>
      </c>
      <c r="G781" s="284">
        <f>ROUND(AY64,0)</f>
        <v>498696</v>
      </c>
      <c r="H781" s="284">
        <f>ROUND(AY65,0)</f>
        <v>2668</v>
      </c>
      <c r="I781" s="284">
        <f>ROUND(AY66,0)</f>
        <v>99782</v>
      </c>
      <c r="J781" s="284">
        <f>ROUND(AY67,0)</f>
        <v>63690</v>
      </c>
      <c r="K781" s="284">
        <f>ROUND(AY68,0)</f>
        <v>5153</v>
      </c>
      <c r="L781" s="284">
        <f>ROUND(AY70,0)</f>
        <v>96651</v>
      </c>
      <c r="M781" s="284">
        <f>ROUND(AY71,0)</f>
        <v>3655736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ill*003*8330*A</v>
      </c>
      <c r="B782" s="284">
        <f>ROUND(AZ59,0)</f>
        <v>0</v>
      </c>
      <c r="C782" s="287">
        <f>ROUND(AZ60,2)</f>
        <v>13.79</v>
      </c>
      <c r="D782" s="284">
        <f>ROUND(AZ61,0)</f>
        <v>747968</v>
      </c>
      <c r="E782" s="284">
        <f>ROUND(AZ62,0)</f>
        <v>98252</v>
      </c>
      <c r="F782" s="284">
        <f>ROUND(AZ63,0)</f>
        <v>0</v>
      </c>
      <c r="G782" s="284">
        <f>ROUND(AZ64,0)</f>
        <v>866118</v>
      </c>
      <c r="H782" s="284">
        <f>ROUND(AZ65,0)</f>
        <v>175</v>
      </c>
      <c r="I782" s="284">
        <f>ROUND(AZ66,0)</f>
        <v>5050</v>
      </c>
      <c r="J782" s="284">
        <f>ROUND(AZ67,0)</f>
        <v>469345</v>
      </c>
      <c r="K782" s="284">
        <f>ROUND(AZ68,0)</f>
        <v>16123</v>
      </c>
      <c r="L782" s="284">
        <f>ROUND(AZ70,0)</f>
        <v>1090767</v>
      </c>
      <c r="M782" s="284">
        <f>ROUND(AZ71,0)</f>
        <v>1112851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ill*003*8350*A</v>
      </c>
      <c r="B783" s="284">
        <f>ROUND(BA59,0)</f>
        <v>0</v>
      </c>
      <c r="C783" s="287">
        <f>ROUND(BA60,2)</f>
        <v>3.77</v>
      </c>
      <c r="D783" s="284">
        <f>ROUND(BA61,0)</f>
        <v>163082</v>
      </c>
      <c r="E783" s="284">
        <f>ROUND(BA62,0)</f>
        <v>21422</v>
      </c>
      <c r="F783" s="284">
        <f>ROUND(BA63,0)</f>
        <v>0</v>
      </c>
      <c r="G783" s="284">
        <f>ROUND(BA64,0)</f>
        <v>47771</v>
      </c>
      <c r="H783" s="284">
        <f>ROUND(BA65,0)</f>
        <v>0</v>
      </c>
      <c r="I783" s="284">
        <f>ROUND(BA66,0)</f>
        <v>-206233</v>
      </c>
      <c r="J783" s="284">
        <f>ROUND(BA67,0)</f>
        <v>0</v>
      </c>
      <c r="K783" s="284">
        <f>ROUND(BA68,0)</f>
        <v>0</v>
      </c>
      <c r="L783" s="284">
        <f>ROUND(BA70,0)</f>
        <v>0</v>
      </c>
      <c r="M783" s="284">
        <f>ROUND(BA71,0)</f>
        <v>26042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ill*003*8360*A</v>
      </c>
      <c r="B784" s="284"/>
      <c r="C784" s="287">
        <f>ROUND(BB60,2)</f>
        <v>27.99</v>
      </c>
      <c r="D784" s="284">
        <f>ROUND(BB61,0)</f>
        <v>3108197</v>
      </c>
      <c r="E784" s="284">
        <f>ROUND(BB62,0)</f>
        <v>408286</v>
      </c>
      <c r="F784" s="284">
        <f>ROUND(BB63,0)</f>
        <v>9323</v>
      </c>
      <c r="G784" s="284">
        <f>ROUND(BB64,0)</f>
        <v>3814</v>
      </c>
      <c r="H784" s="284">
        <f>ROUND(BB65,0)</f>
        <v>6227</v>
      </c>
      <c r="I784" s="284">
        <f>ROUND(BB66,0)</f>
        <v>39893</v>
      </c>
      <c r="J784" s="284">
        <f>ROUND(BB67,0)</f>
        <v>7752</v>
      </c>
      <c r="K784" s="284">
        <f>ROUND(BB68,0)</f>
        <v>1166</v>
      </c>
      <c r="L784" s="284">
        <f>ROUND(BB70,0)</f>
        <v>9207</v>
      </c>
      <c r="M784" s="284">
        <f>ROUND(BB71,0)</f>
        <v>3830546</v>
      </c>
      <c r="N784" s="284"/>
      <c r="O784" s="284"/>
      <c r="P784" s="284">
        <f>IF(BB77&gt;0,ROUND(BB77,0),0)</f>
        <v>0</v>
      </c>
      <c r="Q784" s="284">
        <f>IF(BB78&gt;0,ROUND(BB78,0),0)</f>
        <v>41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ill*003*8370*A</v>
      </c>
      <c r="B785" s="284"/>
      <c r="C785" s="287">
        <f>ROUND(BC60,2)</f>
        <v>12.61</v>
      </c>
      <c r="D785" s="284">
        <f>ROUND(BC61,0)</f>
        <v>676950</v>
      </c>
      <c r="E785" s="284">
        <f>ROUND(BC62,0)</f>
        <v>88923</v>
      </c>
      <c r="F785" s="284">
        <f>ROUND(BC63,0)</f>
        <v>0</v>
      </c>
      <c r="G785" s="284">
        <f>ROUND(BC64,0)</f>
        <v>306</v>
      </c>
      <c r="H785" s="284">
        <f>ROUND(BC65,0)</f>
        <v>0</v>
      </c>
      <c r="I785" s="284">
        <f>ROUND(BC66,0)</f>
        <v>1102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767330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ill*003*8420*A</v>
      </c>
      <c r="B786" s="284"/>
      <c r="C786" s="287">
        <f>ROUND(BD60,2)</f>
        <v>2.0099999999999998</v>
      </c>
      <c r="D786" s="284">
        <f>ROUND(BD61,0)</f>
        <v>145898</v>
      </c>
      <c r="E786" s="284">
        <f>ROUND(BD62,0)</f>
        <v>19165</v>
      </c>
      <c r="F786" s="284">
        <f>ROUND(BD63,0)</f>
        <v>0</v>
      </c>
      <c r="G786" s="284">
        <f>ROUND(BD64,0)</f>
        <v>297096</v>
      </c>
      <c r="H786" s="284">
        <f>ROUND(BD65,0)</f>
        <v>0</v>
      </c>
      <c r="I786" s="284">
        <f>ROUND(BD66,0)</f>
        <v>16522</v>
      </c>
      <c r="J786" s="284">
        <f>ROUND(BD67,0)</f>
        <v>517614</v>
      </c>
      <c r="K786" s="284">
        <f>ROUND(BD68,0)</f>
        <v>9218</v>
      </c>
      <c r="L786" s="284">
        <f>ROUND(BD70,0)</f>
        <v>0</v>
      </c>
      <c r="M786" s="284">
        <f>ROUND(BD71,0)</f>
        <v>1007569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ill*003*8430*A</v>
      </c>
      <c r="B787" s="284">
        <f>ROUND(BE59,0)</f>
        <v>745880</v>
      </c>
      <c r="C787" s="287">
        <f>ROUND(BE60,2)</f>
        <v>30.88</v>
      </c>
      <c r="D787" s="284">
        <f>ROUND(BE61,0)</f>
        <v>2119404</v>
      </c>
      <c r="E787" s="284">
        <f>ROUND(BE62,0)</f>
        <v>278400</v>
      </c>
      <c r="F787" s="284">
        <f>ROUND(BE63,0)</f>
        <v>101388</v>
      </c>
      <c r="G787" s="284">
        <f>ROUND(BE64,0)</f>
        <v>401500</v>
      </c>
      <c r="H787" s="284">
        <f>ROUND(BE65,0)</f>
        <v>1909085</v>
      </c>
      <c r="I787" s="284">
        <f>ROUND(BE66,0)</f>
        <v>2394060</v>
      </c>
      <c r="J787" s="284">
        <f>ROUND(BE67,0)</f>
        <v>7875330</v>
      </c>
      <c r="K787" s="284">
        <f>ROUND(BE68,0)</f>
        <v>15971</v>
      </c>
      <c r="L787" s="284">
        <f>ROUND(BE70,0)</f>
        <v>217466</v>
      </c>
      <c r="M787" s="284">
        <f>ROUND(BE71,0)</f>
        <v>14949587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ill*003*8460*A</v>
      </c>
      <c r="B788" s="284"/>
      <c r="C788" s="287">
        <f>ROUND(BF60,2)</f>
        <v>50.58</v>
      </c>
      <c r="D788" s="284">
        <f>ROUND(BF61,0)</f>
        <v>2783820</v>
      </c>
      <c r="E788" s="284">
        <f>ROUND(BF62,0)</f>
        <v>365677</v>
      </c>
      <c r="F788" s="284">
        <f>ROUND(BF63,0)</f>
        <v>0</v>
      </c>
      <c r="G788" s="284">
        <f>ROUND(BF64,0)</f>
        <v>308768</v>
      </c>
      <c r="H788" s="284">
        <f>ROUND(BF65,0)</f>
        <v>562266</v>
      </c>
      <c r="I788" s="284">
        <f>ROUND(BF66,0)</f>
        <v>494778</v>
      </c>
      <c r="J788" s="284">
        <f>ROUND(BF67,0)</f>
        <v>126787</v>
      </c>
      <c r="K788" s="284">
        <f>ROUND(BF68,0)</f>
        <v>1135</v>
      </c>
      <c r="L788" s="284">
        <f>ROUND(BF70,0)</f>
        <v>510323</v>
      </c>
      <c r="M788" s="284">
        <f>ROUND(BF71,0)</f>
        <v>4139412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ill*003*8470*A</v>
      </c>
      <c r="B789" s="284"/>
      <c r="C789" s="287">
        <f>ROUND(BG60,2)</f>
        <v>0</v>
      </c>
      <c r="D789" s="284">
        <f>ROUND(BG61,0)</f>
        <v>0</v>
      </c>
      <c r="E789" s="284">
        <f>ROUND(BG62,0)</f>
        <v>0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>
        <f>ROUND(BG67,0)</f>
        <v>0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ill*003*8480*A</v>
      </c>
      <c r="B790" s="284"/>
      <c r="C790" s="287">
        <f>ROUND(BH60,2)</f>
        <v>2.52</v>
      </c>
      <c r="D790" s="284">
        <f>ROUND(BH61,0)</f>
        <v>286132</v>
      </c>
      <c r="E790" s="284">
        <f>ROUND(BH62,0)</f>
        <v>37586</v>
      </c>
      <c r="F790" s="284">
        <f>ROUND(BH63,0)</f>
        <v>0</v>
      </c>
      <c r="G790" s="284">
        <f>ROUND(BH64,0)</f>
        <v>62</v>
      </c>
      <c r="H790" s="284">
        <f>ROUND(BH65,0)</f>
        <v>1676</v>
      </c>
      <c r="I790" s="284">
        <f>ROUND(BH66,0)</f>
        <v>4568</v>
      </c>
      <c r="J790" s="284">
        <f>ROUND(BH67,0)</f>
        <v>0</v>
      </c>
      <c r="K790" s="284">
        <f>ROUND(BH68,0)</f>
        <v>0</v>
      </c>
      <c r="L790" s="284">
        <f>ROUND(BH70,0)</f>
        <v>0</v>
      </c>
      <c r="M790" s="284">
        <f>ROUND(BH71,0)</f>
        <v>330635</v>
      </c>
      <c r="N790" s="284"/>
      <c r="O790" s="284"/>
      <c r="P790" s="284">
        <f>IF(BH77&gt;0,ROUND(BH77,0),0)</f>
        <v>0</v>
      </c>
      <c r="Q790" s="284">
        <f>IF(BH78&gt;0,ROUND(BH78,0),0)</f>
        <v>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ill*003*8490*A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ill*003*8510*A</v>
      </c>
      <c r="B792" s="284"/>
      <c r="C792" s="287">
        <f>ROUND(BJ60,2)</f>
        <v>0</v>
      </c>
      <c r="D792" s="284">
        <f>ROUND(BJ61,0)</f>
        <v>0</v>
      </c>
      <c r="E792" s="284">
        <f>ROUND(BJ62,0)</f>
        <v>0</v>
      </c>
      <c r="F792" s="284">
        <f>ROUND(BJ63,0)</f>
        <v>0</v>
      </c>
      <c r="G792" s="284">
        <f>ROUND(BJ64,0)</f>
        <v>0</v>
      </c>
      <c r="H792" s="284">
        <f>ROUND(BJ65,0)</f>
        <v>0</v>
      </c>
      <c r="I792" s="284">
        <f>ROUND(BJ66,0)</f>
        <v>13</v>
      </c>
      <c r="J792" s="284">
        <f>ROUND(BJ67,0)</f>
        <v>0</v>
      </c>
      <c r="K792" s="284">
        <f>ROUND(BJ68,0)</f>
        <v>451</v>
      </c>
      <c r="L792" s="284">
        <f>ROUND(BJ70,0)</f>
        <v>0</v>
      </c>
      <c r="M792" s="284">
        <f>ROUND(BJ71,0)</f>
        <v>465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ill*003*8530*A</v>
      </c>
      <c r="B793" s="284"/>
      <c r="C793" s="287">
        <f>ROUND(BK60,2)</f>
        <v>0</v>
      </c>
      <c r="D793" s="284">
        <f>ROUND(BK61,0)</f>
        <v>0</v>
      </c>
      <c r="E793" s="284">
        <f>ROUND(BK62,0)</f>
        <v>0</v>
      </c>
      <c r="F793" s="284">
        <f>ROUND(BK63,0)</f>
        <v>0</v>
      </c>
      <c r="G793" s="284">
        <f>ROUND(BK64,0)</f>
        <v>0</v>
      </c>
      <c r="H793" s="284">
        <f>ROUND(BK65,0)</f>
        <v>0</v>
      </c>
      <c r="I793" s="284">
        <f>ROUND(BK66,0)</f>
        <v>0</v>
      </c>
      <c r="J793" s="284">
        <f>ROUND(BK67,0)</f>
        <v>0</v>
      </c>
      <c r="K793" s="284">
        <f>ROUND(BK68,0)</f>
        <v>0</v>
      </c>
      <c r="L793" s="284">
        <f>ROUND(BK70,0)</f>
        <v>0</v>
      </c>
      <c r="M793" s="284">
        <f>ROUND(BK71,0)</f>
        <v>0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ill*003*8560*A</v>
      </c>
      <c r="B794" s="284"/>
      <c r="C794" s="287">
        <f>ROUND(BL60,2)</f>
        <v>0</v>
      </c>
      <c r="D794" s="284">
        <f>ROUND(BL61,0)</f>
        <v>0</v>
      </c>
      <c r="E794" s="284">
        <f>ROUND(BL62,0)</f>
        <v>0</v>
      </c>
      <c r="F794" s="284">
        <f>ROUND(BL63,0)</f>
        <v>0</v>
      </c>
      <c r="G794" s="284">
        <f>ROUND(BL64,0)</f>
        <v>0</v>
      </c>
      <c r="H794" s="284">
        <f>ROUND(BL65,0)</f>
        <v>0</v>
      </c>
      <c r="I794" s="284">
        <f>ROUND(BL66,0)</f>
        <v>0</v>
      </c>
      <c r="J794" s="284">
        <f>ROUND(BL67,0)</f>
        <v>59293</v>
      </c>
      <c r="K794" s="284">
        <f>ROUND(BL68,0)</f>
        <v>0</v>
      </c>
      <c r="L794" s="284">
        <f>ROUND(BL70,0)</f>
        <v>0</v>
      </c>
      <c r="M794" s="284">
        <f>ROUND(BL71,0)</f>
        <v>59293</v>
      </c>
      <c r="N794" s="284"/>
      <c r="O794" s="284"/>
      <c r="P794" s="284">
        <f>IF(BL77&gt;0,ROUND(BL77,0),0)</f>
        <v>0</v>
      </c>
      <c r="Q794" s="284">
        <f>IF(BL78&gt;0,ROUND(BL78,0),0)</f>
        <v>314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ill*003*8590*A</v>
      </c>
      <c r="B795" s="284"/>
      <c r="C795" s="287">
        <f>ROUND(BM60,2)</f>
        <v>0</v>
      </c>
      <c r="D795" s="284">
        <f>ROUND(BM61,0)</f>
        <v>0</v>
      </c>
      <c r="E795" s="284">
        <f>ROUND(BM62,0)</f>
        <v>0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ill*003*8610*A</v>
      </c>
      <c r="B796" s="284"/>
      <c r="C796" s="287">
        <f>ROUND(BN60,2)</f>
        <v>35.43</v>
      </c>
      <c r="D796" s="284">
        <f>ROUND(BN61,0)</f>
        <v>4841042</v>
      </c>
      <c r="E796" s="284">
        <f>ROUND(BN62,0)</f>
        <v>635909</v>
      </c>
      <c r="F796" s="284">
        <f>ROUND(BN63,0)</f>
        <v>302864</v>
      </c>
      <c r="G796" s="284">
        <f>ROUND(BN64,0)</f>
        <v>270687</v>
      </c>
      <c r="H796" s="284">
        <f>ROUND(BN65,0)</f>
        <v>16450</v>
      </c>
      <c r="I796" s="284">
        <f>ROUND(BN66,0)</f>
        <v>3103429</v>
      </c>
      <c r="J796" s="284">
        <f>ROUND(BN67,0)</f>
        <v>402186</v>
      </c>
      <c r="K796" s="284">
        <f>ROUND(BN68,0)</f>
        <v>433021</v>
      </c>
      <c r="L796" s="284">
        <f>ROUND(BN70,0)</f>
        <v>23790</v>
      </c>
      <c r="M796" s="284">
        <f>ROUND(BN71,0)</f>
        <v>10180285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ill*003*8620*A</v>
      </c>
      <c r="B797" s="284"/>
      <c r="C797" s="287">
        <f>ROUND(BO60,2)</f>
        <v>0</v>
      </c>
      <c r="D797" s="284">
        <f>ROUND(BO61,0)</f>
        <v>0</v>
      </c>
      <c r="E797" s="284">
        <f>ROUND(BO62,0)</f>
        <v>0</v>
      </c>
      <c r="F797" s="284">
        <f>ROUND(BO63,0)</f>
        <v>0</v>
      </c>
      <c r="G797" s="284">
        <f>ROUND(BO64,0)</f>
        <v>0</v>
      </c>
      <c r="H797" s="284">
        <f>ROUND(BO65,0)</f>
        <v>0</v>
      </c>
      <c r="I797" s="284">
        <f>ROUND(BO66,0)</f>
        <v>0</v>
      </c>
      <c r="J797" s="284">
        <f>ROUND(BO67,0)</f>
        <v>0</v>
      </c>
      <c r="K797" s="284">
        <f>ROUND(BO68,0)</f>
        <v>0</v>
      </c>
      <c r="L797" s="284">
        <f>ROUND(BO70,0)</f>
        <v>0</v>
      </c>
      <c r="M797" s="284">
        <f>ROUND(BO71,0)</f>
        <v>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ill*003*8630*A</v>
      </c>
      <c r="B798" s="284"/>
      <c r="C798" s="287">
        <f>ROUND(BP60,2)</f>
        <v>0</v>
      </c>
      <c r="D798" s="284">
        <f>ROUND(BP61,0)</f>
        <v>0</v>
      </c>
      <c r="E798" s="284">
        <f>ROUND(BP62,0)</f>
        <v>0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>
        <f>ROUND(BP67,0)</f>
        <v>0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ill*003*8640*A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ill*003*8650*A</v>
      </c>
      <c r="B800" s="284"/>
      <c r="C800" s="287">
        <f>ROUND(BR60,2)</f>
        <v>0</v>
      </c>
      <c r="D800" s="284">
        <f>ROUND(BR61,0)</f>
        <v>0</v>
      </c>
      <c r="E800" s="284">
        <f>ROUND(BR62,0)</f>
        <v>0</v>
      </c>
      <c r="F800" s="284">
        <f>ROUND(BR63,0)</f>
        <v>0</v>
      </c>
      <c r="G800" s="284">
        <f>ROUND(BR64,0)</f>
        <v>0</v>
      </c>
      <c r="H800" s="284">
        <f>ROUND(BR65,0)</f>
        <v>0</v>
      </c>
      <c r="I800" s="284">
        <f>ROUND(BR66,0)</f>
        <v>0</v>
      </c>
      <c r="J800" s="284">
        <f>ROUND(BR67,0)</f>
        <v>0</v>
      </c>
      <c r="K800" s="284">
        <f>ROUND(BR68,0)</f>
        <v>0</v>
      </c>
      <c r="L800" s="284">
        <f>ROUND(BR70,0)</f>
        <v>0</v>
      </c>
      <c r="M800" s="284">
        <f>ROUND(BR71,0)</f>
        <v>0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ill*003*8660*A</v>
      </c>
      <c r="B801" s="284"/>
      <c r="C801" s="287">
        <f>ROUND(BS60,2)</f>
        <v>1.01</v>
      </c>
      <c r="D801" s="284">
        <f>ROUND(BS61,0)</f>
        <v>66506</v>
      </c>
      <c r="E801" s="284">
        <f>ROUND(BS62,0)</f>
        <v>8736</v>
      </c>
      <c r="F801" s="284">
        <f>ROUND(BS63,0)</f>
        <v>0</v>
      </c>
      <c r="G801" s="284">
        <f>ROUND(BS64,0)</f>
        <v>18592</v>
      </c>
      <c r="H801" s="284">
        <f>ROUND(BS65,0)</f>
        <v>300</v>
      </c>
      <c r="I801" s="284">
        <f>ROUND(BS66,0)</f>
        <v>10</v>
      </c>
      <c r="J801" s="284">
        <f>ROUND(BS67,0)</f>
        <v>53658</v>
      </c>
      <c r="K801" s="284">
        <f>ROUND(BS68,0)</f>
        <v>862</v>
      </c>
      <c r="L801" s="284">
        <f>ROUND(BS70,0)</f>
        <v>8699</v>
      </c>
      <c r="M801" s="284">
        <f>ROUND(BS71,0)</f>
        <v>152014</v>
      </c>
      <c r="N801" s="284"/>
      <c r="O801" s="284"/>
      <c r="P801" s="284">
        <f>IF(BS77&gt;0,ROUND(BS77,0),0)</f>
        <v>0</v>
      </c>
      <c r="Q801" s="284">
        <f>IF(BS78&gt;0,ROUND(BS78,0),0)</f>
        <v>284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ill*003*8670*A</v>
      </c>
      <c r="B802" s="284"/>
      <c r="C802" s="287">
        <f>ROUND(BT60,2)</f>
        <v>0</v>
      </c>
      <c r="D802" s="284">
        <f>ROUND(BT61,0)</f>
        <v>0</v>
      </c>
      <c r="E802" s="284">
        <f>ROUND(BT62,0)</f>
        <v>0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>
        <f>ROUND(BT67,0)</f>
        <v>0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ill*003*8680*A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0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ill*003*8690*A</v>
      </c>
      <c r="B804" s="284"/>
      <c r="C804" s="287">
        <f>ROUND(BV60,2)</f>
        <v>0</v>
      </c>
      <c r="D804" s="284">
        <f>ROUND(BV61,0)</f>
        <v>0</v>
      </c>
      <c r="E804" s="284">
        <f>ROUND(BV62,0)</f>
        <v>0</v>
      </c>
      <c r="F804" s="284">
        <f>ROUND(BV63,0)</f>
        <v>0</v>
      </c>
      <c r="G804" s="284">
        <f>ROUND(BV64,0)</f>
        <v>0</v>
      </c>
      <c r="H804" s="284">
        <f>ROUND(BV65,0)</f>
        <v>0</v>
      </c>
      <c r="I804" s="284">
        <f>ROUND(BV66,0)</f>
        <v>0</v>
      </c>
      <c r="J804" s="284">
        <f>ROUND(BV67,0)</f>
        <v>0</v>
      </c>
      <c r="K804" s="284">
        <f>ROUND(BV68,0)</f>
        <v>0</v>
      </c>
      <c r="L804" s="284">
        <f>ROUND(BV70,0)</f>
        <v>0</v>
      </c>
      <c r="M804" s="284">
        <f>ROUND(BV71,0)</f>
        <v>0</v>
      </c>
      <c r="N804" s="284"/>
      <c r="O804" s="284"/>
      <c r="P804" s="284">
        <f>IF(BV77&gt;0,ROUND(BV77,0),0)</f>
        <v>0</v>
      </c>
      <c r="Q804" s="284">
        <f>IF(BV78&gt;0,ROUND(BV78,0),0)</f>
        <v>0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ill*003*8700*A</v>
      </c>
      <c r="B805" s="284"/>
      <c r="C805" s="287">
        <f>ROUND(BW60,2)</f>
        <v>21.92</v>
      </c>
      <c r="D805" s="284">
        <f>ROUND(BW61,0)</f>
        <v>1768272</v>
      </c>
      <c r="E805" s="284">
        <f>ROUND(BW62,0)</f>
        <v>232277</v>
      </c>
      <c r="F805" s="284">
        <f>ROUND(BW63,0)</f>
        <v>132600</v>
      </c>
      <c r="G805" s="284">
        <f>ROUND(BW64,0)</f>
        <v>189437</v>
      </c>
      <c r="H805" s="284">
        <f>ROUND(BW65,0)</f>
        <v>5201</v>
      </c>
      <c r="I805" s="284">
        <f>ROUND(BW66,0)</f>
        <v>10383917</v>
      </c>
      <c r="J805" s="284">
        <f>ROUND(BW67,0)</f>
        <v>185767</v>
      </c>
      <c r="K805" s="284">
        <f>ROUND(BW68,0)</f>
        <v>295974</v>
      </c>
      <c r="L805" s="284">
        <f>ROUND(BW70,0)</f>
        <v>58717</v>
      </c>
      <c r="M805" s="284">
        <f>ROUND(BW71,0)</f>
        <v>13141007</v>
      </c>
      <c r="N805" s="284"/>
      <c r="O805" s="284"/>
      <c r="P805" s="284">
        <f>IF(BW77&gt;0,ROUND(BW77,0),0)</f>
        <v>0</v>
      </c>
      <c r="Q805" s="284">
        <f>IF(BW78&gt;0,ROUND(BW78,0),0)</f>
        <v>985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ill*003*8710*A</v>
      </c>
      <c r="B806" s="284"/>
      <c r="C806" s="287">
        <f>ROUND(BX60,2)</f>
        <v>0</v>
      </c>
      <c r="D806" s="284">
        <f>ROUND(BX61,0)</f>
        <v>0</v>
      </c>
      <c r="E806" s="284">
        <f>ROUND(BX62,0)</f>
        <v>0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>
        <f>ROUND(BX67,0)</f>
        <v>0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ill*003*8720*A</v>
      </c>
      <c r="B807" s="284"/>
      <c r="C807" s="287">
        <f>ROUND(BY60,2)</f>
        <v>4.95</v>
      </c>
      <c r="D807" s="284">
        <f>ROUND(BY61,0)</f>
        <v>761047</v>
      </c>
      <c r="E807" s="284">
        <f>ROUND(BY62,0)</f>
        <v>99970</v>
      </c>
      <c r="F807" s="284">
        <f>ROUND(BY63,0)</f>
        <v>0</v>
      </c>
      <c r="G807" s="284">
        <f>ROUND(BY64,0)</f>
        <v>2066</v>
      </c>
      <c r="H807" s="284">
        <f>ROUND(BY65,0)</f>
        <v>509</v>
      </c>
      <c r="I807" s="284">
        <f>ROUND(BY66,0)</f>
        <v>197</v>
      </c>
      <c r="J807" s="284">
        <f>ROUND(BY67,0)</f>
        <v>4331</v>
      </c>
      <c r="K807" s="284">
        <f>ROUND(BY68,0)</f>
        <v>1386</v>
      </c>
      <c r="L807" s="284">
        <f>ROUND(BY70,0)</f>
        <v>0</v>
      </c>
      <c r="M807" s="284">
        <f>ROUND(BY71,0)</f>
        <v>869506</v>
      </c>
      <c r="N807" s="284"/>
      <c r="O807" s="284"/>
      <c r="P807" s="284">
        <f>IF(BY77&gt;0,ROUND(BY77,0),0)</f>
        <v>0</v>
      </c>
      <c r="Q807" s="284">
        <f>IF(BY78&gt;0,ROUND(BY78,0),0)</f>
        <v>23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ill*003*8730*A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ill*003*8740*A</v>
      </c>
      <c r="B809" s="284"/>
      <c r="C809" s="287">
        <f>ROUND(CA60,2)</f>
        <v>64.459999999999994</v>
      </c>
      <c r="D809" s="284">
        <f>ROUND(CA61,0)</f>
        <v>5590062</v>
      </c>
      <c r="E809" s="284">
        <f>ROUND(CA62,0)</f>
        <v>734299</v>
      </c>
      <c r="F809" s="284">
        <f>ROUND(CA63,0)</f>
        <v>1533874</v>
      </c>
      <c r="G809" s="284">
        <f>ROUND(CA64,0)</f>
        <v>46269</v>
      </c>
      <c r="H809" s="284">
        <f>ROUND(CA65,0)</f>
        <v>2338</v>
      </c>
      <c r="I809" s="284">
        <f>ROUND(CA66,0)</f>
        <v>1936</v>
      </c>
      <c r="J809" s="284">
        <f>ROUND(CA67,0)</f>
        <v>149770</v>
      </c>
      <c r="K809" s="284">
        <f>ROUND(CA68,0)</f>
        <v>251389</v>
      </c>
      <c r="L809" s="284">
        <f>ROUND(CA70,0)</f>
        <v>1044157</v>
      </c>
      <c r="M809" s="284">
        <f>ROUND(CA71,0)</f>
        <v>7560257</v>
      </c>
      <c r="N809" s="284"/>
      <c r="O809" s="284"/>
      <c r="P809" s="284">
        <f>IF(CA77&gt;0,ROUND(CA77,0),0)</f>
        <v>0</v>
      </c>
      <c r="Q809" s="284">
        <f>IF(CA78&gt;0,ROUND(CA78,0),0)</f>
        <v>794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ill*003*8770*A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ill*003*8790*A</v>
      </c>
      <c r="B811" s="284"/>
      <c r="C811" s="287">
        <f>ROUND(CC60,2)</f>
        <v>49.48</v>
      </c>
      <c r="D811" s="284">
        <f>ROUND(CC61,0)</f>
        <v>4615930</v>
      </c>
      <c r="E811" s="284">
        <f>ROUND(CC62,0)</f>
        <v>606339</v>
      </c>
      <c r="F811" s="284">
        <f>ROUND(CC63,0)</f>
        <v>1645364</v>
      </c>
      <c r="G811" s="284">
        <f>ROUND(CC64,0)</f>
        <v>164642</v>
      </c>
      <c r="H811" s="284">
        <f>ROUND(CC65,0)</f>
        <v>8955</v>
      </c>
      <c r="I811" s="284">
        <f>ROUND(CC66,0)</f>
        <v>3923207</v>
      </c>
      <c r="J811" s="284">
        <f>ROUND(CC67,0)</f>
        <v>2196975</v>
      </c>
      <c r="K811" s="284">
        <f>ROUND(CC68,0)</f>
        <v>1289460</v>
      </c>
      <c r="L811" s="284">
        <f>ROUND(CC70,0)</f>
        <v>40375596</v>
      </c>
      <c r="M811" s="284">
        <f>ROUND(CC71,0)</f>
        <v>114539953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ill*003*9000*A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16164874</v>
      </c>
      <c r="W812" s="180">
        <f>ROUND(CD71,0)</f>
        <v>16164874</v>
      </c>
      <c r="X812" s="284">
        <f>ROUND(CE73,0)</f>
        <v>1228272949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2">SUM(C733:C812)</f>
        <v>1390.34</v>
      </c>
      <c r="D814" s="180">
        <f t="shared" si="22"/>
        <v>141861194</v>
      </c>
      <c r="E814" s="180">
        <f t="shared" si="22"/>
        <v>18634596</v>
      </c>
      <c r="F814" s="180">
        <f t="shared" si="22"/>
        <v>8922846</v>
      </c>
      <c r="G814" s="180">
        <f t="shared" si="22"/>
        <v>89765655</v>
      </c>
      <c r="H814" s="180">
        <f t="shared" si="22"/>
        <v>2583299</v>
      </c>
      <c r="I814" s="180">
        <f t="shared" si="22"/>
        <v>55385578</v>
      </c>
      <c r="J814" s="180">
        <f t="shared" si="22"/>
        <v>19850494</v>
      </c>
      <c r="K814" s="180">
        <f t="shared" si="22"/>
        <v>6555668</v>
      </c>
      <c r="L814" s="180">
        <f>SUM(L733:L812)+SUM(U733:U812)</f>
        <v>46353921</v>
      </c>
      <c r="M814" s="180">
        <f>SUM(M733:M812)+SUM(W733:W812)</f>
        <v>455947172</v>
      </c>
      <c r="N814" s="180">
        <f t="shared" ref="N814:Z814" si="23">SUM(N733:N812)</f>
        <v>290754</v>
      </c>
      <c r="O814" s="180">
        <f t="shared" si="23"/>
        <v>425403350</v>
      </c>
      <c r="P814" s="180">
        <f t="shared" si="23"/>
        <v>304301</v>
      </c>
      <c r="Q814" s="180">
        <f t="shared" si="23"/>
        <v>43460</v>
      </c>
      <c r="R814" s="180">
        <f t="shared" si="23"/>
        <v>1390535</v>
      </c>
      <c r="S814" s="180">
        <f t="shared" si="23"/>
        <v>394</v>
      </c>
      <c r="T814" s="264">
        <f t="shared" si="23"/>
        <v>0</v>
      </c>
      <c r="U814" s="180">
        <f t="shared" si="23"/>
        <v>0</v>
      </c>
      <c r="V814" s="180">
        <f t="shared" si="23"/>
        <v>16164874</v>
      </c>
      <c r="W814" s="180">
        <f t="shared" si="23"/>
        <v>16164874</v>
      </c>
      <c r="X814" s="180">
        <f t="shared" si="23"/>
        <v>1228272949</v>
      </c>
      <c r="Y814" s="180">
        <f t="shared" si="23"/>
        <v>0</v>
      </c>
      <c r="Z814" s="180">
        <f t="shared" si="23"/>
        <v>192384599</v>
      </c>
    </row>
    <row r="815" spans="1:26" ht="12.65" customHeight="1" x14ac:dyDescent="0.35">
      <c r="B815" s="180" t="s">
        <v>1005</v>
      </c>
      <c r="C815" s="264">
        <f>CE60</f>
        <v>1390.3400000000001</v>
      </c>
      <c r="D815" s="180">
        <f>CE61</f>
        <v>141861192.83000001</v>
      </c>
      <c r="E815" s="180">
        <f>CE62</f>
        <v>18634596</v>
      </c>
      <c r="F815" s="180">
        <f>CE63</f>
        <v>8922844.7399999984</v>
      </c>
      <c r="G815" s="180">
        <f>CE64</f>
        <v>89765655.440000057</v>
      </c>
      <c r="H815" s="241">
        <f>CE65</f>
        <v>2583298.25</v>
      </c>
      <c r="I815" s="241">
        <f>CE66</f>
        <v>55385577.669999979</v>
      </c>
      <c r="J815" s="241">
        <f>CE67</f>
        <v>19850494</v>
      </c>
      <c r="K815" s="241">
        <f>CE68</f>
        <v>6555668.5700000003</v>
      </c>
      <c r="L815" s="241">
        <f>CE70</f>
        <v>46353923.63000001</v>
      </c>
      <c r="M815" s="241">
        <f>CE71</f>
        <v>455947171.25661504</v>
      </c>
      <c r="N815" s="180">
        <f>CE76</f>
        <v>745880.32741499983</v>
      </c>
      <c r="O815" s="180">
        <f>CE74</f>
        <v>425403352.06000006</v>
      </c>
      <c r="P815" s="180">
        <f>CE77</f>
        <v>304302.16000000003</v>
      </c>
      <c r="Q815" s="180">
        <f>CE78</f>
        <v>43460.234040592557</v>
      </c>
      <c r="R815" s="180">
        <f>CE79</f>
        <v>1390534.3399999999</v>
      </c>
      <c r="S815" s="180">
        <f>CE80</f>
        <v>392.86999999999989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192487361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141861192.82999989</v>
      </c>
      <c r="G816" s="241">
        <f>C379</f>
        <v>18634593.529999997</v>
      </c>
      <c r="H816" s="241">
        <f>C380</f>
        <v>8922844.7400000058</v>
      </c>
      <c r="I816" s="241">
        <f>C381</f>
        <v>89765655.440000042</v>
      </c>
      <c r="J816" s="241">
        <f>C382</f>
        <v>2583298.25</v>
      </c>
      <c r="K816" s="241">
        <f>C383</f>
        <v>55385577.669999972</v>
      </c>
      <c r="L816" s="241">
        <f>C384+C385+C386+C388</f>
        <v>28735511.059999995</v>
      </c>
      <c r="M816" s="241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Hc5BAwNj9kzD/g1ckmsqnHQe9wZH3B6MfFzvGyClgZar0qbTz1BYTDOuIOO/NFuul4++IA5G/CYjEpuLi+ZxbA==" saltValue="tTYQOxtehh4F2tRKiyMxww==" spinCount="100000" sheet="1" objects="1" scenarios="1"/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