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5887A42F-7368-4349-B65D-288B2692F2D7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5" i="10" l="1"/>
  <c r="L612" i="10"/>
  <c r="G612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F550" i="10" s="1"/>
  <c r="B549" i="10"/>
  <c r="B548" i="10"/>
  <c r="B547" i="10"/>
  <c r="E546" i="10"/>
  <c r="D546" i="10"/>
  <c r="B546" i="10"/>
  <c r="F545" i="10"/>
  <c r="E545" i="10"/>
  <c r="D545" i="10"/>
  <c r="B545" i="10"/>
  <c r="E544" i="10"/>
  <c r="D544" i="10"/>
  <c r="B544" i="10"/>
  <c r="B543" i="10"/>
  <c r="B542" i="10"/>
  <c r="B541" i="10"/>
  <c r="E540" i="10"/>
  <c r="D540" i="10"/>
  <c r="B540" i="10"/>
  <c r="H540" i="10" s="1"/>
  <c r="F539" i="10"/>
  <c r="E539" i="10"/>
  <c r="D539" i="10"/>
  <c r="B539" i="10"/>
  <c r="H539" i="10" s="1"/>
  <c r="H538" i="10"/>
  <c r="E538" i="10"/>
  <c r="D538" i="10"/>
  <c r="B538" i="10"/>
  <c r="F538" i="10" s="1"/>
  <c r="H537" i="10"/>
  <c r="E537" i="10"/>
  <c r="D537" i="10"/>
  <c r="B537" i="10"/>
  <c r="F537" i="10" s="1"/>
  <c r="E536" i="10"/>
  <c r="D536" i="10"/>
  <c r="B536" i="10"/>
  <c r="H536" i="10" s="1"/>
  <c r="F535" i="10"/>
  <c r="E535" i="10"/>
  <c r="D535" i="10"/>
  <c r="B535" i="10"/>
  <c r="H535" i="10" s="1"/>
  <c r="H534" i="10"/>
  <c r="E534" i="10"/>
  <c r="D534" i="10"/>
  <c r="B534" i="10"/>
  <c r="F534" i="10" s="1"/>
  <c r="H533" i="10"/>
  <c r="E533" i="10"/>
  <c r="D533" i="10"/>
  <c r="B533" i="10"/>
  <c r="F533" i="10" s="1"/>
  <c r="E532" i="10"/>
  <c r="D532" i="10"/>
  <c r="B532" i="10"/>
  <c r="H532" i="10" s="1"/>
  <c r="E531" i="10"/>
  <c r="D531" i="10"/>
  <c r="B531" i="10"/>
  <c r="H531" i="10" s="1"/>
  <c r="E530" i="10"/>
  <c r="D530" i="10"/>
  <c r="B530" i="10"/>
  <c r="F530" i="10" s="1"/>
  <c r="E529" i="10"/>
  <c r="D529" i="10"/>
  <c r="B529" i="10"/>
  <c r="F528" i="10"/>
  <c r="E528" i="10"/>
  <c r="D528" i="10"/>
  <c r="B528" i="10"/>
  <c r="F527" i="10"/>
  <c r="E527" i="10"/>
  <c r="D527" i="10"/>
  <c r="B527" i="10"/>
  <c r="H527" i="10" s="1"/>
  <c r="E526" i="10"/>
  <c r="D526" i="10"/>
  <c r="B526" i="10"/>
  <c r="F526" i="10" s="1"/>
  <c r="E525" i="10"/>
  <c r="D525" i="10"/>
  <c r="B525" i="10"/>
  <c r="E524" i="10"/>
  <c r="D524" i="10"/>
  <c r="B524" i="10"/>
  <c r="E523" i="10"/>
  <c r="D523" i="10"/>
  <c r="B523" i="10"/>
  <c r="E522" i="10"/>
  <c r="D522" i="10"/>
  <c r="B522" i="10"/>
  <c r="F522" i="10" s="1"/>
  <c r="B521" i="10"/>
  <c r="F521" i="10" s="1"/>
  <c r="E520" i="10"/>
  <c r="D520" i="10"/>
  <c r="B520" i="10"/>
  <c r="F520" i="10" s="1"/>
  <c r="E519" i="10"/>
  <c r="D519" i="10"/>
  <c r="B519" i="10"/>
  <c r="E518" i="10"/>
  <c r="D518" i="10"/>
  <c r="B518" i="10"/>
  <c r="E517" i="10"/>
  <c r="D517" i="10"/>
  <c r="B517" i="10"/>
  <c r="F517" i="10" s="1"/>
  <c r="E516" i="10"/>
  <c r="D516" i="10"/>
  <c r="B516" i="10"/>
  <c r="F516" i="10" s="1"/>
  <c r="H515" i="10"/>
  <c r="E515" i="10"/>
  <c r="D515" i="10"/>
  <c r="B515" i="10"/>
  <c r="F515" i="10" s="1"/>
  <c r="E514" i="10"/>
  <c r="D514" i="10"/>
  <c r="B514" i="10"/>
  <c r="B513" i="10"/>
  <c r="F513" i="10" s="1"/>
  <c r="F512" i="10"/>
  <c r="B512" i="10"/>
  <c r="E511" i="10"/>
  <c r="D511" i="10"/>
  <c r="B511" i="10"/>
  <c r="E510" i="10"/>
  <c r="D510" i="10"/>
  <c r="B510" i="10"/>
  <c r="F510" i="10" s="1"/>
  <c r="E509" i="10"/>
  <c r="D509" i="10"/>
  <c r="B509" i="10"/>
  <c r="H508" i="10"/>
  <c r="E508" i="10"/>
  <c r="D508" i="10"/>
  <c r="B508" i="10"/>
  <c r="F508" i="10" s="1"/>
  <c r="H507" i="10"/>
  <c r="E507" i="10"/>
  <c r="D507" i="10"/>
  <c r="B507" i="10"/>
  <c r="F507" i="10" s="1"/>
  <c r="E506" i="10"/>
  <c r="D506" i="10"/>
  <c r="B506" i="10"/>
  <c r="H506" i="10" s="1"/>
  <c r="E505" i="10"/>
  <c r="D505" i="10"/>
  <c r="B505" i="10"/>
  <c r="H505" i="10" s="1"/>
  <c r="E504" i="10"/>
  <c r="D504" i="10"/>
  <c r="B504" i="10"/>
  <c r="F504" i="10" s="1"/>
  <c r="E503" i="10"/>
  <c r="D503" i="10"/>
  <c r="B503" i="10"/>
  <c r="E502" i="10"/>
  <c r="D502" i="10"/>
  <c r="B502" i="10"/>
  <c r="H502" i="10" s="1"/>
  <c r="E501" i="10"/>
  <c r="D501" i="10"/>
  <c r="B501" i="10"/>
  <c r="H500" i="10"/>
  <c r="E500" i="10"/>
  <c r="D500" i="10"/>
  <c r="B500" i="10"/>
  <c r="F500" i="10" s="1"/>
  <c r="H499" i="10"/>
  <c r="E499" i="10"/>
  <c r="D499" i="10"/>
  <c r="B499" i="10"/>
  <c r="F499" i="10" s="1"/>
  <c r="E498" i="10"/>
  <c r="D498" i="10"/>
  <c r="B498" i="10"/>
  <c r="E497" i="10"/>
  <c r="D497" i="10"/>
  <c r="B497" i="10"/>
  <c r="H497" i="10" s="1"/>
  <c r="E496" i="10"/>
  <c r="D496" i="10"/>
  <c r="B496" i="10"/>
  <c r="F496" i="10" s="1"/>
  <c r="G493" i="10"/>
  <c r="F493" i="10"/>
  <c r="E493" i="10"/>
  <c r="D493" i="10"/>
  <c r="C493" i="10"/>
  <c r="B493" i="10"/>
  <c r="A493" i="10"/>
  <c r="B478" i="10"/>
  <c r="C475" i="10"/>
  <c r="B475" i="10"/>
  <c r="B474" i="10"/>
  <c r="C473" i="10"/>
  <c r="B473" i="10"/>
  <c r="B472" i="10"/>
  <c r="B471" i="10"/>
  <c r="B470" i="10"/>
  <c r="C469" i="10"/>
  <c r="B469" i="10"/>
  <c r="B468" i="10"/>
  <c r="B464" i="10"/>
  <c r="C463" i="10"/>
  <c r="B463" i="10"/>
  <c r="C459" i="10"/>
  <c r="B459" i="10"/>
  <c r="B458" i="10"/>
  <c r="B455" i="10"/>
  <c r="B454" i="10"/>
  <c r="B453" i="10"/>
  <c r="C448" i="10"/>
  <c r="C447" i="10"/>
  <c r="C446" i="10"/>
  <c r="C445" i="10"/>
  <c r="B445" i="10"/>
  <c r="C444" i="10"/>
  <c r="B441" i="10"/>
  <c r="C439" i="10"/>
  <c r="B439" i="10"/>
  <c r="C438" i="10"/>
  <c r="B438" i="10"/>
  <c r="B440" i="10" s="1"/>
  <c r="B437" i="10"/>
  <c r="B436" i="10"/>
  <c r="D435" i="10"/>
  <c r="B435" i="10"/>
  <c r="B434" i="10"/>
  <c r="D433" i="10"/>
  <c r="B433" i="10"/>
  <c r="C432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C417" i="10"/>
  <c r="B417" i="10"/>
  <c r="D415" i="10"/>
  <c r="B415" i="10"/>
  <c r="B414" i="10"/>
  <c r="A412" i="10"/>
  <c r="D390" i="10"/>
  <c r="D372" i="10"/>
  <c r="D367" i="10"/>
  <c r="D361" i="10"/>
  <c r="D329" i="10"/>
  <c r="D328" i="10"/>
  <c r="D330" i="10" s="1"/>
  <c r="D319" i="10"/>
  <c r="D314" i="10"/>
  <c r="D339" i="10" s="1"/>
  <c r="C482" i="10" s="1"/>
  <c r="D290" i="10"/>
  <c r="D283" i="10"/>
  <c r="D275" i="10"/>
  <c r="D277" i="10" s="1"/>
  <c r="D265" i="10"/>
  <c r="D292" i="10" s="1"/>
  <c r="D341" i="10" s="1"/>
  <c r="C481" i="10" s="1"/>
  <c r="D260" i="10"/>
  <c r="D240" i="10"/>
  <c r="B447" i="10" s="1"/>
  <c r="D236" i="10"/>
  <c r="B446" i="10" s="1"/>
  <c r="D229" i="10"/>
  <c r="D221" i="10"/>
  <c r="B444" i="10" s="1"/>
  <c r="D217" i="10"/>
  <c r="C217" i="10"/>
  <c r="B217" i="10"/>
  <c r="E216" i="10"/>
  <c r="E215" i="10"/>
  <c r="E214" i="10"/>
  <c r="E213" i="10"/>
  <c r="E212" i="10"/>
  <c r="E211" i="10"/>
  <c r="E217" i="10" s="1"/>
  <c r="C478" i="10" s="1"/>
  <c r="E210" i="10"/>
  <c r="E209" i="10"/>
  <c r="D204" i="10"/>
  <c r="C204" i="10"/>
  <c r="B204" i="10"/>
  <c r="E203" i="10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E195" i="10"/>
  <c r="C468" i="10" s="1"/>
  <c r="D190" i="10"/>
  <c r="D438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E142" i="10"/>
  <c r="D464" i="10" s="1"/>
  <c r="E141" i="10"/>
  <c r="D463" i="10" s="1"/>
  <c r="D465" i="10" s="1"/>
  <c r="E140" i="10"/>
  <c r="E139" i="10"/>
  <c r="C415" i="10" s="1"/>
  <c r="E138" i="10"/>
  <c r="C414" i="10" s="1"/>
  <c r="E127" i="10"/>
  <c r="CE80" i="10"/>
  <c r="CF79" i="10"/>
  <c r="CE79" i="10"/>
  <c r="J612" i="10" s="1"/>
  <c r="CE78" i="10"/>
  <c r="I612" i="10" s="1"/>
  <c r="CE77" i="10"/>
  <c r="CF77" i="10" s="1"/>
  <c r="CE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5" i="10" s="1"/>
  <c r="CE74" i="10"/>
  <c r="C464" i="10" s="1"/>
  <c r="CE73" i="10"/>
  <c r="CD71" i="10"/>
  <c r="C575" i="10" s="1"/>
  <c r="CE70" i="10"/>
  <c r="C458" i="10" s="1"/>
  <c r="CE69" i="10"/>
  <c r="C440" i="10" s="1"/>
  <c r="CE68" i="10"/>
  <c r="C434" i="10" s="1"/>
  <c r="CE66" i="10"/>
  <c r="CE65" i="10"/>
  <c r="C431" i="10" s="1"/>
  <c r="CE64" i="10"/>
  <c r="F612" i="10" s="1"/>
  <c r="CE63" i="10"/>
  <c r="C429" i="10" s="1"/>
  <c r="CB62" i="10"/>
  <c r="BX62" i="10"/>
  <c r="BT62" i="10"/>
  <c r="BP62" i="10"/>
  <c r="BL62" i="10"/>
  <c r="BH62" i="10"/>
  <c r="BD62" i="10"/>
  <c r="AZ62" i="10"/>
  <c r="AV62" i="10"/>
  <c r="AR62" i="10"/>
  <c r="AN62" i="10"/>
  <c r="AJ62" i="10"/>
  <c r="AF62" i="10"/>
  <c r="AB62" i="10"/>
  <c r="X62" i="10"/>
  <c r="T62" i="10"/>
  <c r="P62" i="10"/>
  <c r="L62" i="10"/>
  <c r="H62" i="10"/>
  <c r="D62" i="10"/>
  <c r="CE61" i="10"/>
  <c r="C427" i="10" s="1"/>
  <c r="CE60" i="10"/>
  <c r="H612" i="10" s="1"/>
  <c r="B53" i="10"/>
  <c r="CE51" i="10"/>
  <c r="B49" i="10"/>
  <c r="CC48" i="10"/>
  <c r="CC62" i="10" s="1"/>
  <c r="CB48" i="10"/>
  <c r="CA48" i="10"/>
  <c r="CA62" i="10" s="1"/>
  <c r="BZ48" i="10"/>
  <c r="BZ62" i="10" s="1"/>
  <c r="BY48" i="10"/>
  <c r="BY62" i="10" s="1"/>
  <c r="BX48" i="10"/>
  <c r="BW48" i="10"/>
  <c r="BW62" i="10" s="1"/>
  <c r="BV48" i="10"/>
  <c r="BV62" i="10" s="1"/>
  <c r="BU48" i="10"/>
  <c r="BU62" i="10" s="1"/>
  <c r="BT48" i="10"/>
  <c r="BS48" i="10"/>
  <c r="BS62" i="10" s="1"/>
  <c r="BR48" i="10"/>
  <c r="BR62" i="10" s="1"/>
  <c r="BQ48" i="10"/>
  <c r="BQ62" i="10" s="1"/>
  <c r="BP48" i="10"/>
  <c r="BO48" i="10"/>
  <c r="BO62" i="10" s="1"/>
  <c r="BN48" i="10"/>
  <c r="BN62" i="10" s="1"/>
  <c r="BM48" i="10"/>
  <c r="BM62" i="10" s="1"/>
  <c r="BL48" i="10"/>
  <c r="BK48" i="10"/>
  <c r="BK62" i="10" s="1"/>
  <c r="BJ48" i="10"/>
  <c r="BJ62" i="10" s="1"/>
  <c r="BI48" i="10"/>
  <c r="BI62" i="10" s="1"/>
  <c r="BH48" i="10"/>
  <c r="BG48" i="10"/>
  <c r="BG62" i="10" s="1"/>
  <c r="BF48" i="10"/>
  <c r="BF62" i="10" s="1"/>
  <c r="BE48" i="10"/>
  <c r="BE62" i="10" s="1"/>
  <c r="BD48" i="10"/>
  <c r="BC48" i="10"/>
  <c r="BC62" i="10" s="1"/>
  <c r="BB48" i="10"/>
  <c r="BB62" i="10" s="1"/>
  <c r="BA48" i="10"/>
  <c r="BA62" i="10" s="1"/>
  <c r="AZ48" i="10"/>
  <c r="AY48" i="10"/>
  <c r="AY62" i="10" s="1"/>
  <c r="AX48" i="10"/>
  <c r="AX62" i="10" s="1"/>
  <c r="AW48" i="10"/>
  <c r="AW62" i="10" s="1"/>
  <c r="AV48" i="10"/>
  <c r="AU48" i="10"/>
  <c r="AU62" i="10" s="1"/>
  <c r="AT48" i="10"/>
  <c r="AT62" i="10" s="1"/>
  <c r="AS48" i="10"/>
  <c r="AS62" i="10" s="1"/>
  <c r="AR48" i="10"/>
  <c r="AQ48" i="10"/>
  <c r="AQ62" i="10" s="1"/>
  <c r="AP48" i="10"/>
  <c r="AP62" i="10" s="1"/>
  <c r="AO48" i="10"/>
  <c r="AO62" i="10" s="1"/>
  <c r="AN48" i="10"/>
  <c r="AM48" i="10"/>
  <c r="AM62" i="10" s="1"/>
  <c r="AL48" i="10"/>
  <c r="AL62" i="10" s="1"/>
  <c r="AK48" i="10"/>
  <c r="AK62" i="10" s="1"/>
  <c r="AJ48" i="10"/>
  <c r="AI48" i="10"/>
  <c r="AI62" i="10" s="1"/>
  <c r="AH48" i="10"/>
  <c r="AH62" i="10" s="1"/>
  <c r="AG48" i="10"/>
  <c r="AG62" i="10" s="1"/>
  <c r="AF48" i="10"/>
  <c r="AE48" i="10"/>
  <c r="AE62" i="10" s="1"/>
  <c r="AD48" i="10"/>
  <c r="AD62" i="10" s="1"/>
  <c r="AC48" i="10"/>
  <c r="AC62" i="10" s="1"/>
  <c r="AB48" i="10"/>
  <c r="AA48" i="10"/>
  <c r="AA62" i="10" s="1"/>
  <c r="Z48" i="10"/>
  <c r="Z62" i="10" s="1"/>
  <c r="Y48" i="10"/>
  <c r="Y62" i="10" s="1"/>
  <c r="X48" i="10"/>
  <c r="W48" i="10"/>
  <c r="W62" i="10" s="1"/>
  <c r="V48" i="10"/>
  <c r="V62" i="10" s="1"/>
  <c r="U48" i="10"/>
  <c r="U62" i="10" s="1"/>
  <c r="T48" i="10"/>
  <c r="S48" i="10"/>
  <c r="S62" i="10" s="1"/>
  <c r="R48" i="10"/>
  <c r="R62" i="10" s="1"/>
  <c r="Q48" i="10"/>
  <c r="Q62" i="10" s="1"/>
  <c r="P48" i="10"/>
  <c r="O48" i="10"/>
  <c r="O62" i="10" s="1"/>
  <c r="N48" i="10"/>
  <c r="N62" i="10" s="1"/>
  <c r="M48" i="10"/>
  <c r="M62" i="10" s="1"/>
  <c r="L48" i="10"/>
  <c r="K48" i="10"/>
  <c r="K62" i="10" s="1"/>
  <c r="J48" i="10"/>
  <c r="J62" i="10" s="1"/>
  <c r="I48" i="10"/>
  <c r="I62" i="10" s="1"/>
  <c r="H48" i="10"/>
  <c r="G48" i="10"/>
  <c r="G62" i="10" s="1"/>
  <c r="F48" i="10"/>
  <c r="F62" i="10" s="1"/>
  <c r="E48" i="10"/>
  <c r="E62" i="10" s="1"/>
  <c r="D48" i="10"/>
  <c r="C48" i="10"/>
  <c r="C62" i="10" s="1"/>
  <c r="CE47" i="10"/>
  <c r="H504" i="10" l="1"/>
  <c r="F519" i="10"/>
  <c r="H530" i="10"/>
  <c r="F506" i="10"/>
  <c r="E204" i="10"/>
  <c r="C476" i="10" s="1"/>
  <c r="D368" i="10"/>
  <c r="D373" i="10" s="1"/>
  <c r="D391" i="10" s="1"/>
  <c r="D393" i="10" s="1"/>
  <c r="D396" i="10" s="1"/>
  <c r="B465" i="10"/>
  <c r="D437" i="10"/>
  <c r="B476" i="10"/>
  <c r="F531" i="10"/>
  <c r="F532" i="10"/>
  <c r="CE48" i="10"/>
  <c r="F498" i="10"/>
  <c r="F502" i="10"/>
  <c r="CE62" i="10"/>
  <c r="C428" i="10" s="1"/>
  <c r="CF76" i="10"/>
  <c r="BZ52" i="10" s="1"/>
  <c r="BZ67" i="10" s="1"/>
  <c r="BZ71" i="10" s="1"/>
  <c r="C430" i="10"/>
  <c r="F503" i="10"/>
  <c r="F511" i="10"/>
  <c r="F514" i="10"/>
  <c r="F518" i="10"/>
  <c r="F544" i="10"/>
  <c r="K612" i="10"/>
  <c r="C465" i="10"/>
  <c r="F497" i="10"/>
  <c r="F501" i="10"/>
  <c r="F505" i="10"/>
  <c r="F509" i="10"/>
  <c r="F523" i="10"/>
  <c r="F524" i="10"/>
  <c r="D612" i="10"/>
  <c r="F540" i="10"/>
  <c r="F536" i="10"/>
  <c r="D242" i="10"/>
  <c r="B448" i="10" s="1"/>
  <c r="F546" i="10"/>
  <c r="F525" i="10"/>
  <c r="F529" i="10"/>
  <c r="B575" i="1"/>
  <c r="F493" i="1"/>
  <c r="D493" i="1"/>
  <c r="B493" i="1"/>
  <c r="C646" i="10" l="1"/>
  <c r="C571" i="10"/>
  <c r="B571" i="1"/>
  <c r="U52" i="10"/>
  <c r="U67" i="10" s="1"/>
  <c r="U71" i="10" s="1"/>
  <c r="BA52" i="10"/>
  <c r="BA67" i="10" s="1"/>
  <c r="BA71" i="10" s="1"/>
  <c r="F52" i="10"/>
  <c r="F67" i="10" s="1"/>
  <c r="F71" i="10" s="1"/>
  <c r="AL52" i="10"/>
  <c r="AL67" i="10" s="1"/>
  <c r="AL71" i="10" s="1"/>
  <c r="I52" i="10"/>
  <c r="I67" i="10" s="1"/>
  <c r="I71" i="10" s="1"/>
  <c r="Y52" i="10"/>
  <c r="Y67" i="10" s="1"/>
  <c r="Y71" i="10" s="1"/>
  <c r="AO52" i="10"/>
  <c r="AO67" i="10" s="1"/>
  <c r="AO71" i="10" s="1"/>
  <c r="BE52" i="10"/>
  <c r="BE67" i="10" s="1"/>
  <c r="BE71" i="10" s="1"/>
  <c r="BU52" i="10"/>
  <c r="BU67" i="10" s="1"/>
  <c r="BU71" i="10" s="1"/>
  <c r="J52" i="10"/>
  <c r="J67" i="10" s="1"/>
  <c r="J71" i="10" s="1"/>
  <c r="Z52" i="10"/>
  <c r="Z67" i="10" s="1"/>
  <c r="Z71" i="10" s="1"/>
  <c r="AP52" i="10"/>
  <c r="AP67" i="10" s="1"/>
  <c r="AP71" i="10" s="1"/>
  <c r="BF52" i="10"/>
  <c r="BF67" i="10" s="1"/>
  <c r="BF71" i="10" s="1"/>
  <c r="BV52" i="10"/>
  <c r="BV67" i="10" s="1"/>
  <c r="BV71" i="10" s="1"/>
  <c r="AK52" i="10"/>
  <c r="AK67" i="10" s="1"/>
  <c r="AK71" i="10" s="1"/>
  <c r="BQ52" i="10"/>
  <c r="BQ67" i="10" s="1"/>
  <c r="BQ71" i="10" s="1"/>
  <c r="M799" i="10" s="1"/>
  <c r="V52" i="10"/>
  <c r="V67" i="10" s="1"/>
  <c r="V71" i="10" s="1"/>
  <c r="BB52" i="10"/>
  <c r="BB67" i="10" s="1"/>
  <c r="BB71" i="10" s="1"/>
  <c r="BR52" i="10"/>
  <c r="BR67" i="10" s="1"/>
  <c r="BR71" i="10" s="1"/>
  <c r="M52" i="10"/>
  <c r="M67" i="10" s="1"/>
  <c r="M71" i="10" s="1"/>
  <c r="AC52" i="10"/>
  <c r="AC67" i="10" s="1"/>
  <c r="AC71" i="10" s="1"/>
  <c r="AS52" i="10"/>
  <c r="AS67" i="10" s="1"/>
  <c r="AS71" i="10" s="1"/>
  <c r="BI52" i="10"/>
  <c r="BI67" i="10" s="1"/>
  <c r="BI71" i="10" s="1"/>
  <c r="BY52" i="10"/>
  <c r="BY67" i="10" s="1"/>
  <c r="BY71" i="10" s="1"/>
  <c r="M807" i="10" s="1"/>
  <c r="N52" i="10"/>
  <c r="N67" i="10" s="1"/>
  <c r="N71" i="10" s="1"/>
  <c r="AD52" i="10"/>
  <c r="AD67" i="10" s="1"/>
  <c r="AD71" i="10" s="1"/>
  <c r="AT52" i="10"/>
  <c r="AT67" i="10" s="1"/>
  <c r="AT71" i="10" s="1"/>
  <c r="BJ52" i="10"/>
  <c r="BJ67" i="10" s="1"/>
  <c r="BJ71" i="10" s="1"/>
  <c r="BW52" i="10"/>
  <c r="BW67" i="10" s="1"/>
  <c r="BW71" i="10" s="1"/>
  <c r="BO52" i="10"/>
  <c r="BO67" i="10" s="1"/>
  <c r="BO71" i="10" s="1"/>
  <c r="BG52" i="10"/>
  <c r="BG67" i="10" s="1"/>
  <c r="BG71" i="10" s="1"/>
  <c r="AY52" i="10"/>
  <c r="AY67" i="10" s="1"/>
  <c r="AY71" i="10" s="1"/>
  <c r="AQ52" i="10"/>
  <c r="AQ67" i="10" s="1"/>
  <c r="AQ71" i="10" s="1"/>
  <c r="AI52" i="10"/>
  <c r="AI67" i="10" s="1"/>
  <c r="AI71" i="10" s="1"/>
  <c r="AA52" i="10"/>
  <c r="AA67" i="10" s="1"/>
  <c r="AA71" i="10" s="1"/>
  <c r="S52" i="10"/>
  <c r="S67" i="10" s="1"/>
  <c r="S71" i="10" s="1"/>
  <c r="K52" i="10"/>
  <c r="K67" i="10" s="1"/>
  <c r="K71" i="10" s="1"/>
  <c r="C52" i="10"/>
  <c r="CB52" i="10"/>
  <c r="CB67" i="10" s="1"/>
  <c r="CB71" i="10" s="1"/>
  <c r="BT52" i="10"/>
  <c r="BT67" i="10" s="1"/>
  <c r="BT71" i="10" s="1"/>
  <c r="M802" i="10" s="1"/>
  <c r="BL52" i="10"/>
  <c r="BL67" i="10" s="1"/>
  <c r="BL71" i="10" s="1"/>
  <c r="BD52" i="10"/>
  <c r="BD67" i="10" s="1"/>
  <c r="BD71" i="10" s="1"/>
  <c r="AV52" i="10"/>
  <c r="AV67" i="10" s="1"/>
  <c r="AV71" i="10" s="1"/>
  <c r="AN52" i="10"/>
  <c r="AN67" i="10" s="1"/>
  <c r="AN71" i="10" s="1"/>
  <c r="AF52" i="10"/>
  <c r="AF67" i="10" s="1"/>
  <c r="AF71" i="10" s="1"/>
  <c r="X52" i="10"/>
  <c r="X67" i="10" s="1"/>
  <c r="X71" i="10" s="1"/>
  <c r="P52" i="10"/>
  <c r="P67" i="10" s="1"/>
  <c r="P71" i="10" s="1"/>
  <c r="H52" i="10"/>
  <c r="H67" i="10" s="1"/>
  <c r="H71" i="10" s="1"/>
  <c r="M738" i="10" s="1"/>
  <c r="BX52" i="10"/>
  <c r="BX67" i="10" s="1"/>
  <c r="BX71" i="10" s="1"/>
  <c r="BH52" i="10"/>
  <c r="BH67" i="10" s="1"/>
  <c r="BH71" i="10" s="1"/>
  <c r="AR52" i="10"/>
  <c r="AR67" i="10" s="1"/>
  <c r="AR71" i="10" s="1"/>
  <c r="AB52" i="10"/>
  <c r="AB67" i="10" s="1"/>
  <c r="AB71" i="10" s="1"/>
  <c r="M758" i="10" s="1"/>
  <c r="L52" i="10"/>
  <c r="L67" i="10" s="1"/>
  <c r="L71" i="10" s="1"/>
  <c r="CA52" i="10"/>
  <c r="CA67" i="10" s="1"/>
  <c r="CA71" i="10" s="1"/>
  <c r="BS52" i="10"/>
  <c r="BS67" i="10" s="1"/>
  <c r="BS71" i="10" s="1"/>
  <c r="BK52" i="10"/>
  <c r="BK67" i="10" s="1"/>
  <c r="BK71" i="10" s="1"/>
  <c r="BC52" i="10"/>
  <c r="BC67" i="10" s="1"/>
  <c r="BC71" i="10" s="1"/>
  <c r="AU52" i="10"/>
  <c r="AU67" i="10" s="1"/>
  <c r="AU71" i="10" s="1"/>
  <c r="AM52" i="10"/>
  <c r="AM67" i="10" s="1"/>
  <c r="AM71" i="10" s="1"/>
  <c r="AE52" i="10"/>
  <c r="AE67" i="10" s="1"/>
  <c r="AE71" i="10" s="1"/>
  <c r="M761" i="10" s="1"/>
  <c r="W52" i="10"/>
  <c r="W67" i="10" s="1"/>
  <c r="W71" i="10" s="1"/>
  <c r="O52" i="10"/>
  <c r="O67" i="10" s="1"/>
  <c r="O71" i="10" s="1"/>
  <c r="G52" i="10"/>
  <c r="G67" i="10" s="1"/>
  <c r="G71" i="10" s="1"/>
  <c r="BP52" i="10"/>
  <c r="BP67" i="10" s="1"/>
  <c r="BP71" i="10" s="1"/>
  <c r="AZ52" i="10"/>
  <c r="AZ67" i="10" s="1"/>
  <c r="AZ71" i="10" s="1"/>
  <c r="AJ52" i="10"/>
  <c r="AJ67" i="10" s="1"/>
  <c r="AJ71" i="10" s="1"/>
  <c r="T52" i="10"/>
  <c r="T67" i="10" s="1"/>
  <c r="T71" i="10" s="1"/>
  <c r="D52" i="10"/>
  <c r="D67" i="10" s="1"/>
  <c r="D71" i="10" s="1"/>
  <c r="M734" i="10" s="1"/>
  <c r="E52" i="10"/>
  <c r="E67" i="10" s="1"/>
  <c r="E71" i="10" s="1"/>
  <c r="Q52" i="10"/>
  <c r="Q67" i="10" s="1"/>
  <c r="Q71" i="10" s="1"/>
  <c r="AG52" i="10"/>
  <c r="AG67" i="10" s="1"/>
  <c r="AG71" i="10" s="1"/>
  <c r="AW52" i="10"/>
  <c r="AW67" i="10" s="1"/>
  <c r="AW71" i="10" s="1"/>
  <c r="M779" i="10" s="1"/>
  <c r="BM52" i="10"/>
  <c r="BM67" i="10" s="1"/>
  <c r="BM71" i="10" s="1"/>
  <c r="CC52" i="10"/>
  <c r="CC67" i="10" s="1"/>
  <c r="CC71" i="10" s="1"/>
  <c r="R52" i="10"/>
  <c r="R67" i="10" s="1"/>
  <c r="R71" i="10" s="1"/>
  <c r="AH52" i="10"/>
  <c r="AH67" i="10" s="1"/>
  <c r="AH71" i="10" s="1"/>
  <c r="AX52" i="10"/>
  <c r="AX67" i="10" s="1"/>
  <c r="AX71" i="10" s="1"/>
  <c r="BN52" i="10"/>
  <c r="BN67" i="10" s="1"/>
  <c r="BN71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K814" i="10" s="1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D48" i="1" s="1"/>
  <c r="D62" i="1" s="1"/>
  <c r="CE65" i="1"/>
  <c r="CE63" i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/>
  <c r="P75" i="1"/>
  <c r="I58" i="9" s="1"/>
  <c r="O75" i="1"/>
  <c r="N746" i="1" s="1"/>
  <c r="N75" i="1"/>
  <c r="G58" i="9" s="1"/>
  <c r="M75" i="1"/>
  <c r="F58" i="9" s="1"/>
  <c r="L75" i="1"/>
  <c r="E58" i="9" s="1"/>
  <c r="I75" i="1"/>
  <c r="H75" i="1"/>
  <c r="G75" i="1"/>
  <c r="F75" i="1"/>
  <c r="N737" i="1" s="1"/>
  <c r="AV75" i="1"/>
  <c r="AP75" i="1"/>
  <c r="G186" i="9" s="1"/>
  <c r="AJ75" i="1"/>
  <c r="AL75" i="1"/>
  <c r="C186" i="9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/>
  <c r="S75" i="1"/>
  <c r="E90" i="9" s="1"/>
  <c r="K75" i="1"/>
  <c r="J75" i="1"/>
  <c r="E75" i="1"/>
  <c r="E26" i="9" s="1"/>
  <c r="CE73" i="1"/>
  <c r="CE74" i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E197" i="1"/>
  <c r="E198" i="1"/>
  <c r="E199" i="1"/>
  <c r="C472" i="1" s="1"/>
  <c r="E200" i="1"/>
  <c r="F12" i="6" s="1"/>
  <c r="E201" i="1"/>
  <c r="C473" i="1" s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N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48" i="1"/>
  <c r="N752" i="1"/>
  <c r="N761" i="1"/>
  <c r="N762" i="1"/>
  <c r="N768" i="1"/>
  <c r="N745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29" i="1"/>
  <c r="C431" i="1"/>
  <c r="C434" i="1"/>
  <c r="B438" i="1"/>
  <c r="B439" i="1"/>
  <c r="B440" i="1" s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68" i="1"/>
  <c r="C120" i="8" s="1"/>
  <c r="N766" i="1"/>
  <c r="N743" i="1"/>
  <c r="N769" i="1"/>
  <c r="N758" i="1"/>
  <c r="N747" i="1"/>
  <c r="C16" i="8"/>
  <c r="C469" i="1"/>
  <c r="F8" i="6"/>
  <c r="I377" i="9"/>
  <c r="C464" i="1"/>
  <c r="G122" i="9"/>
  <c r="I26" i="9"/>
  <c r="N740" i="1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I381" i="9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CD722" i="1"/>
  <c r="CD71" i="1"/>
  <c r="N757" i="1"/>
  <c r="K816" i="1"/>
  <c r="C615" i="1"/>
  <c r="V815" i="1"/>
  <c r="O816" i="1"/>
  <c r="E372" i="9"/>
  <c r="B441" i="1"/>
  <c r="C141" i="8"/>
  <c r="G10" i="4"/>
  <c r="F10" i="4"/>
  <c r="I366" i="9"/>
  <c r="D330" i="1" l="1"/>
  <c r="C86" i="8" s="1"/>
  <c r="F13" i="6"/>
  <c r="B476" i="1"/>
  <c r="C33" i="8"/>
  <c r="B10" i="4"/>
  <c r="Q816" i="1"/>
  <c r="F815" i="1"/>
  <c r="F26" i="9"/>
  <c r="H58" i="9"/>
  <c r="N755" i="1"/>
  <c r="N760" i="1"/>
  <c r="N773" i="1"/>
  <c r="N753" i="1"/>
  <c r="N765" i="1"/>
  <c r="N777" i="1"/>
  <c r="CF77" i="1"/>
  <c r="G612" i="1"/>
  <c r="P816" i="1"/>
  <c r="M816" i="1"/>
  <c r="I372" i="9"/>
  <c r="G816" i="1"/>
  <c r="C430" i="1"/>
  <c r="AY48" i="1"/>
  <c r="AY62" i="1" s="1"/>
  <c r="E782" i="1" s="1"/>
  <c r="D815" i="1"/>
  <c r="AG48" i="1"/>
  <c r="AG62" i="1" s="1"/>
  <c r="E140" i="9" s="1"/>
  <c r="F48" i="1"/>
  <c r="F62" i="1" s="1"/>
  <c r="F12" i="9" s="1"/>
  <c r="AF48" i="1"/>
  <c r="AF62" i="1" s="1"/>
  <c r="E763" i="1" s="1"/>
  <c r="L48" i="1"/>
  <c r="L62" i="1" s="1"/>
  <c r="E743" i="1" s="1"/>
  <c r="AK48" i="1"/>
  <c r="AK62" i="1" s="1"/>
  <c r="E768" i="1" s="1"/>
  <c r="AT48" i="1"/>
  <c r="AT62" i="1" s="1"/>
  <c r="BT48" i="1"/>
  <c r="BT62" i="1" s="1"/>
  <c r="E803" i="1" s="1"/>
  <c r="J48" i="1"/>
  <c r="J62" i="1" s="1"/>
  <c r="AH48" i="1"/>
  <c r="AH62" i="1" s="1"/>
  <c r="F140" i="9" s="1"/>
  <c r="AV48" i="1"/>
  <c r="AV62" i="1" s="1"/>
  <c r="E779" i="1" s="1"/>
  <c r="BH48" i="1"/>
  <c r="BH62" i="1" s="1"/>
  <c r="BV48" i="1"/>
  <c r="BV62" i="1" s="1"/>
  <c r="D332" i="9" s="1"/>
  <c r="BG48" i="1"/>
  <c r="BG62" i="1" s="1"/>
  <c r="AO48" i="1"/>
  <c r="AO62" i="1" s="1"/>
  <c r="BA48" i="1"/>
  <c r="BA62" i="1" s="1"/>
  <c r="O48" i="1"/>
  <c r="O62" i="1" s="1"/>
  <c r="H44" i="9" s="1"/>
  <c r="X48" i="1"/>
  <c r="X62" i="1" s="1"/>
  <c r="BO48" i="1"/>
  <c r="BO62" i="1" s="1"/>
  <c r="D300" i="9" s="1"/>
  <c r="AX48" i="1"/>
  <c r="AX62" i="1" s="1"/>
  <c r="E781" i="1" s="1"/>
  <c r="R48" i="1"/>
  <c r="R62" i="1" s="1"/>
  <c r="D76" i="9" s="1"/>
  <c r="AL48" i="1"/>
  <c r="AL62" i="1" s="1"/>
  <c r="C172" i="9" s="1"/>
  <c r="BY48" i="1"/>
  <c r="BY62" i="1" s="1"/>
  <c r="G332" i="9" s="1"/>
  <c r="BW48" i="1"/>
  <c r="BW62" i="1" s="1"/>
  <c r="E806" i="1" s="1"/>
  <c r="BE48" i="1"/>
  <c r="BE62" i="1" s="1"/>
  <c r="AE48" i="1"/>
  <c r="AE62" i="1" s="1"/>
  <c r="V48" i="1"/>
  <c r="V62" i="1" s="1"/>
  <c r="E753" i="1" s="1"/>
  <c r="AN48" i="1"/>
  <c r="AN62" i="1" s="1"/>
  <c r="E172" i="9" s="1"/>
  <c r="AZ48" i="1"/>
  <c r="AZ62" i="1" s="1"/>
  <c r="C236" i="9" s="1"/>
  <c r="BL48" i="1"/>
  <c r="BL62" i="1" s="1"/>
  <c r="H268" i="9" s="1"/>
  <c r="CA48" i="1"/>
  <c r="CA62" i="1" s="1"/>
  <c r="I332" i="9" s="1"/>
  <c r="K48" i="1"/>
  <c r="K62" i="1" s="1"/>
  <c r="CC48" i="1"/>
  <c r="CC62" i="1" s="1"/>
  <c r="E812" i="1" s="1"/>
  <c r="BM48" i="1"/>
  <c r="BM62" i="1" s="1"/>
  <c r="I268" i="9" s="1"/>
  <c r="BS48" i="1"/>
  <c r="BS62" i="1" s="1"/>
  <c r="AJ48" i="1"/>
  <c r="AJ62" i="1" s="1"/>
  <c r="E767" i="1" s="1"/>
  <c r="BJ48" i="1"/>
  <c r="BJ62" i="1" s="1"/>
  <c r="E793" i="1" s="1"/>
  <c r="BQ48" i="1"/>
  <c r="BQ62" i="1" s="1"/>
  <c r="F300" i="9" s="1"/>
  <c r="AP48" i="1"/>
  <c r="AP62" i="1" s="1"/>
  <c r="BB48" i="1"/>
  <c r="BB62" i="1" s="1"/>
  <c r="E236" i="9" s="1"/>
  <c r="BN48" i="1"/>
  <c r="BN62" i="1" s="1"/>
  <c r="C300" i="9" s="1"/>
  <c r="AA48" i="1"/>
  <c r="AA62" i="1" s="1"/>
  <c r="F108" i="9" s="1"/>
  <c r="I48" i="1"/>
  <c r="I62" i="1" s="1"/>
  <c r="I12" i="9" s="1"/>
  <c r="BU48" i="1"/>
  <c r="BU62" i="1" s="1"/>
  <c r="AU48" i="1"/>
  <c r="AU62" i="1" s="1"/>
  <c r="D816" i="1"/>
  <c r="AS48" i="1"/>
  <c r="AS62" i="1" s="1"/>
  <c r="N48" i="1"/>
  <c r="N62" i="1" s="1"/>
  <c r="G44" i="9" s="1"/>
  <c r="BX48" i="1"/>
  <c r="BX62" i="1" s="1"/>
  <c r="E807" i="1" s="1"/>
  <c r="AW48" i="1"/>
  <c r="AW62" i="1" s="1"/>
  <c r="E780" i="1" s="1"/>
  <c r="Z48" i="1"/>
  <c r="Z62" i="1" s="1"/>
  <c r="E108" i="9" s="1"/>
  <c r="BD48" i="1"/>
  <c r="BD62" i="1" s="1"/>
  <c r="BP48" i="1"/>
  <c r="BP62" i="1" s="1"/>
  <c r="C48" i="1"/>
  <c r="AI48" i="1"/>
  <c r="AI62" i="1" s="1"/>
  <c r="E766" i="1" s="1"/>
  <c r="E48" i="1"/>
  <c r="E62" i="1" s="1"/>
  <c r="E12" i="9" s="1"/>
  <c r="W48" i="1"/>
  <c r="W62" i="1" s="1"/>
  <c r="E754" i="1" s="1"/>
  <c r="AB48" i="1"/>
  <c r="AB62" i="1" s="1"/>
  <c r="G108" i="9" s="1"/>
  <c r="AD48" i="1"/>
  <c r="AD62" i="1" s="1"/>
  <c r="E761" i="1" s="1"/>
  <c r="AR48" i="1"/>
  <c r="AR62" i="1" s="1"/>
  <c r="BF48" i="1"/>
  <c r="BF62" i="1" s="1"/>
  <c r="E789" i="1" s="1"/>
  <c r="BR48" i="1"/>
  <c r="BR62" i="1" s="1"/>
  <c r="E801" i="1" s="1"/>
  <c r="Q48" i="1"/>
  <c r="Q62" i="1" s="1"/>
  <c r="U48" i="1"/>
  <c r="U62" i="1" s="1"/>
  <c r="BI48" i="1"/>
  <c r="BI62" i="1" s="1"/>
  <c r="G48" i="1"/>
  <c r="G62" i="1" s="1"/>
  <c r="G12" i="9" s="1"/>
  <c r="E737" i="1"/>
  <c r="C614" i="10"/>
  <c r="C550" i="10"/>
  <c r="B550" i="1"/>
  <c r="F814" i="10"/>
  <c r="M787" i="10"/>
  <c r="C683" i="10"/>
  <c r="C511" i="10"/>
  <c r="B511" i="1"/>
  <c r="C698" i="10"/>
  <c r="C526" i="10"/>
  <c r="B526" i="1"/>
  <c r="C685" i="10"/>
  <c r="C513" i="10"/>
  <c r="B513" i="1"/>
  <c r="C672" i="10"/>
  <c r="C500" i="10"/>
  <c r="G500" i="10" s="1"/>
  <c r="B500" i="1"/>
  <c r="C704" i="10"/>
  <c r="C532" i="10"/>
  <c r="G532" i="10" s="1"/>
  <c r="B532" i="1"/>
  <c r="C639" i="10"/>
  <c r="C564" i="10"/>
  <c r="B564" i="1"/>
  <c r="C709" i="10"/>
  <c r="C537" i="10"/>
  <c r="G537" i="10" s="1"/>
  <c r="B537" i="1"/>
  <c r="C681" i="10"/>
  <c r="C509" i="10"/>
  <c r="B509" i="1"/>
  <c r="C713" i="10"/>
  <c r="C541" i="10"/>
  <c r="B541" i="1"/>
  <c r="C622" i="10"/>
  <c r="C573" i="10"/>
  <c r="B573" i="1"/>
  <c r="C692" i="10"/>
  <c r="C520" i="10"/>
  <c r="B520" i="1"/>
  <c r="C552" i="10"/>
  <c r="C618" i="10"/>
  <c r="B552" i="1"/>
  <c r="C711" i="10"/>
  <c r="C539" i="10"/>
  <c r="G539" i="10" s="1"/>
  <c r="B539" i="1"/>
  <c r="C634" i="10"/>
  <c r="C554" i="10"/>
  <c r="B554" i="1"/>
  <c r="C626" i="10"/>
  <c r="C563" i="10"/>
  <c r="B563" i="1"/>
  <c r="C702" i="10"/>
  <c r="C530" i="10"/>
  <c r="G530" i="10" s="1"/>
  <c r="B530" i="1"/>
  <c r="C691" i="10"/>
  <c r="C519" i="10"/>
  <c r="B519" i="1"/>
  <c r="C706" i="10"/>
  <c r="C534" i="10"/>
  <c r="G534" i="10" s="1"/>
  <c r="B534" i="1"/>
  <c r="C671" i="10"/>
  <c r="C499" i="10"/>
  <c r="G499" i="10" s="1"/>
  <c r="B499" i="1"/>
  <c r="C631" i="10"/>
  <c r="C542" i="10"/>
  <c r="B542" i="1"/>
  <c r="C621" i="10"/>
  <c r="C561" i="10"/>
  <c r="B561" i="1"/>
  <c r="C635" i="10"/>
  <c r="C556" i="10"/>
  <c r="B556" i="1"/>
  <c r="C673" i="10"/>
  <c r="C501" i="10"/>
  <c r="B501" i="1"/>
  <c r="C705" i="10"/>
  <c r="C533" i="10"/>
  <c r="G533" i="10" s="1"/>
  <c r="B533" i="1"/>
  <c r="C512" i="10"/>
  <c r="C684" i="10"/>
  <c r="B512" i="1"/>
  <c r="C617" i="10"/>
  <c r="C555" i="10"/>
  <c r="B555" i="1"/>
  <c r="C678" i="10"/>
  <c r="C506" i="10"/>
  <c r="G506" i="10" s="1"/>
  <c r="B506" i="1"/>
  <c r="C707" i="10"/>
  <c r="C535" i="10"/>
  <c r="G535" i="10" s="1"/>
  <c r="B535" i="1"/>
  <c r="T814" i="10"/>
  <c r="H814" i="10"/>
  <c r="R814" i="10"/>
  <c r="P814" i="10"/>
  <c r="M743" i="10"/>
  <c r="M770" i="10"/>
  <c r="M774" i="10"/>
  <c r="M798" i="10"/>
  <c r="M810" i="10"/>
  <c r="C619" i="10"/>
  <c r="C559" i="10"/>
  <c r="B559" i="1"/>
  <c r="C574" i="10"/>
  <c r="C620" i="10"/>
  <c r="B574" i="1"/>
  <c r="C682" i="10"/>
  <c r="C510" i="10"/>
  <c r="B510" i="1"/>
  <c r="C701" i="10"/>
  <c r="C529" i="10"/>
  <c r="B529" i="1"/>
  <c r="C508" i="10"/>
  <c r="G508" i="10" s="1"/>
  <c r="C680" i="10"/>
  <c r="B508" i="1"/>
  <c r="C712" i="10"/>
  <c r="C540" i="10"/>
  <c r="G540" i="10" s="1"/>
  <c r="B540" i="1"/>
  <c r="C647" i="10"/>
  <c r="C572" i="10"/>
  <c r="B572" i="1"/>
  <c r="C636" i="10"/>
  <c r="C553" i="10"/>
  <c r="B553" i="1"/>
  <c r="C689" i="10"/>
  <c r="C517" i="10"/>
  <c r="B517" i="1"/>
  <c r="C549" i="10"/>
  <c r="C624" i="10"/>
  <c r="B549" i="1"/>
  <c r="C67" i="10"/>
  <c r="CE52" i="10"/>
  <c r="C700" i="10"/>
  <c r="C528" i="10"/>
  <c r="B528" i="1"/>
  <c r="C560" i="10"/>
  <c r="C627" i="10"/>
  <c r="B560" i="1"/>
  <c r="C695" i="10"/>
  <c r="C523" i="10"/>
  <c r="B523" i="1"/>
  <c r="C710" i="10"/>
  <c r="C538" i="10"/>
  <c r="G538" i="10" s="1"/>
  <c r="B538" i="1"/>
  <c r="C547" i="10"/>
  <c r="C632" i="10"/>
  <c r="B547" i="1"/>
  <c r="C642" i="10"/>
  <c r="C567" i="10"/>
  <c r="B567" i="1"/>
  <c r="C675" i="10"/>
  <c r="C503" i="10"/>
  <c r="B503" i="1"/>
  <c r="C690" i="10"/>
  <c r="C518" i="10"/>
  <c r="B518" i="1"/>
  <c r="C630" i="10"/>
  <c r="C546" i="10"/>
  <c r="B546" i="1"/>
  <c r="C699" i="10"/>
  <c r="C527" i="10"/>
  <c r="G527" i="10" s="1"/>
  <c r="B527" i="1"/>
  <c r="C669" i="10"/>
  <c r="C497" i="10"/>
  <c r="G497" i="10" s="1"/>
  <c r="B497" i="1"/>
  <c r="C696" i="10"/>
  <c r="C524" i="10"/>
  <c r="B524" i="1"/>
  <c r="C693" i="10"/>
  <c r="C521" i="10"/>
  <c r="B521" i="1"/>
  <c r="C640" i="10"/>
  <c r="C565" i="10"/>
  <c r="B565" i="1"/>
  <c r="C625" i="10"/>
  <c r="C544" i="10"/>
  <c r="B544" i="1"/>
  <c r="C645" i="10"/>
  <c r="C570" i="10"/>
  <c r="B570" i="1"/>
  <c r="C623" i="10"/>
  <c r="C562" i="10"/>
  <c r="B562" i="1"/>
  <c r="C703" i="10"/>
  <c r="C531" i="10"/>
  <c r="G531" i="10" s="1"/>
  <c r="B531" i="1"/>
  <c r="M749" i="10"/>
  <c r="M763" i="10"/>
  <c r="M789" i="10"/>
  <c r="M793" i="10"/>
  <c r="M801" i="10"/>
  <c r="C616" i="10"/>
  <c r="C543" i="10"/>
  <c r="B543" i="1"/>
  <c r="C638" i="10"/>
  <c r="C558" i="10"/>
  <c r="B558" i="1"/>
  <c r="C670" i="10"/>
  <c r="C498" i="10"/>
  <c r="B498" i="1"/>
  <c r="C628" i="10"/>
  <c r="C545" i="10"/>
  <c r="B545" i="1"/>
  <c r="C688" i="10"/>
  <c r="C516" i="10"/>
  <c r="B516" i="1"/>
  <c r="C633" i="10"/>
  <c r="C548" i="10"/>
  <c r="B548" i="1"/>
  <c r="C677" i="10"/>
  <c r="C505" i="10"/>
  <c r="G505" i="10" s="1"/>
  <c r="B505" i="1"/>
  <c r="C644" i="10"/>
  <c r="C569" i="10"/>
  <c r="B569" i="1"/>
  <c r="C697" i="10"/>
  <c r="C525" i="10"/>
  <c r="B525" i="1"/>
  <c r="C637" i="10"/>
  <c r="C557" i="10"/>
  <c r="B557" i="1"/>
  <c r="C676" i="10"/>
  <c r="C504" i="10"/>
  <c r="G504" i="10" s="1"/>
  <c r="B504" i="1"/>
  <c r="C708" i="10"/>
  <c r="C536" i="10"/>
  <c r="G536" i="10" s="1"/>
  <c r="B536" i="1"/>
  <c r="C643" i="10"/>
  <c r="C568" i="10"/>
  <c r="B568" i="1"/>
  <c r="C679" i="10"/>
  <c r="C507" i="10"/>
  <c r="G507" i="10" s="1"/>
  <c r="B507" i="1"/>
  <c r="C694" i="10"/>
  <c r="C522" i="10"/>
  <c r="B522" i="1"/>
  <c r="C687" i="10"/>
  <c r="C515" i="10"/>
  <c r="G515" i="10" s="1"/>
  <c r="B515" i="1"/>
  <c r="C629" i="10"/>
  <c r="C551" i="10"/>
  <c r="B551" i="1"/>
  <c r="C641" i="10"/>
  <c r="C566" i="10"/>
  <c r="B566" i="1"/>
  <c r="C674" i="10"/>
  <c r="C502" i="10"/>
  <c r="G502" i="10" s="1"/>
  <c r="B502" i="1"/>
  <c r="C686" i="10"/>
  <c r="C514" i="10"/>
  <c r="B514" i="1"/>
  <c r="E373" i="9"/>
  <c r="C575" i="1"/>
  <c r="E752" i="10"/>
  <c r="C14" i="5"/>
  <c r="D428" i="1"/>
  <c r="D612" i="1"/>
  <c r="CF76" i="1"/>
  <c r="H52" i="1" s="1"/>
  <c r="H67" i="1" s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E744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G814" i="10"/>
  <c r="L814" i="10"/>
  <c r="Q814" i="10"/>
  <c r="D814" i="10"/>
  <c r="I814" i="10"/>
  <c r="O814" i="10"/>
  <c r="S814" i="10"/>
  <c r="D12" i="9"/>
  <c r="E735" i="1"/>
  <c r="B446" i="1"/>
  <c r="D242" i="1"/>
  <c r="E779" i="10"/>
  <c r="E795" i="10"/>
  <c r="C418" i="1"/>
  <c r="D438" i="1"/>
  <c r="F14" i="6"/>
  <c r="O815" i="1"/>
  <c r="T815" i="1"/>
  <c r="C471" i="1"/>
  <c r="F10" i="6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F7" i="6"/>
  <c r="E204" i="1"/>
  <c r="C468" i="1"/>
  <c r="I383" i="9"/>
  <c r="S816" i="1"/>
  <c r="D22" i="7"/>
  <c r="C40" i="5"/>
  <c r="N815" i="10"/>
  <c r="C420" i="1"/>
  <c r="B28" i="4"/>
  <c r="N772" i="1"/>
  <c r="F186" i="9"/>
  <c r="E763" i="10"/>
  <c r="CB52" i="1"/>
  <c r="CB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D339" i="1" l="1"/>
  <c r="C482" i="1" s="1"/>
  <c r="BF52" i="1"/>
  <c r="BF67" i="1" s="1"/>
  <c r="I241" i="9" s="1"/>
  <c r="BD52" i="1"/>
  <c r="BD67" i="1" s="1"/>
  <c r="J787" i="1" s="1"/>
  <c r="AB52" i="1"/>
  <c r="AB67" i="1" s="1"/>
  <c r="G113" i="9" s="1"/>
  <c r="AX52" i="1"/>
  <c r="AX67" i="1" s="1"/>
  <c r="J781" i="1" s="1"/>
  <c r="BE52" i="1"/>
  <c r="BE67" i="1" s="1"/>
  <c r="BE71" i="1" s="1"/>
  <c r="AW52" i="1"/>
  <c r="AW67" i="1" s="1"/>
  <c r="G209" i="9" s="1"/>
  <c r="AM52" i="1"/>
  <c r="AM67" i="1" s="1"/>
  <c r="J770" i="1" s="1"/>
  <c r="AA52" i="1"/>
  <c r="AA67" i="1" s="1"/>
  <c r="AA71" i="1" s="1"/>
  <c r="C520" i="1" s="1"/>
  <c r="G520" i="1" s="1"/>
  <c r="T52" i="1"/>
  <c r="T67" i="1" s="1"/>
  <c r="F81" i="9" s="1"/>
  <c r="E797" i="1"/>
  <c r="E740" i="1"/>
  <c r="E765" i="1"/>
  <c r="E764" i="1"/>
  <c r="E769" i="1"/>
  <c r="E798" i="1"/>
  <c r="I140" i="9"/>
  <c r="AH52" i="1"/>
  <c r="AH67" i="1" s="1"/>
  <c r="F145" i="9" s="1"/>
  <c r="J52" i="1"/>
  <c r="J67" i="1" s="1"/>
  <c r="C49" i="9" s="1"/>
  <c r="V52" i="1"/>
  <c r="V67" i="1" s="1"/>
  <c r="J753" i="1" s="1"/>
  <c r="BM52" i="1"/>
  <c r="BM67" i="1" s="1"/>
  <c r="BM71" i="1" s="1"/>
  <c r="C638" i="1" s="1"/>
  <c r="AF52" i="1"/>
  <c r="AF67" i="1" s="1"/>
  <c r="AF71" i="1" s="1"/>
  <c r="C525" i="1" s="1"/>
  <c r="G525" i="1" s="1"/>
  <c r="AJ52" i="1"/>
  <c r="AJ67" i="1" s="1"/>
  <c r="H145" i="9" s="1"/>
  <c r="D52" i="1"/>
  <c r="D67" i="1" s="1"/>
  <c r="D71" i="1" s="1"/>
  <c r="D21" i="9" s="1"/>
  <c r="P52" i="1"/>
  <c r="P67" i="1" s="1"/>
  <c r="J747" i="1" s="1"/>
  <c r="BV52" i="1"/>
  <c r="BV67" i="1" s="1"/>
  <c r="D337" i="9" s="1"/>
  <c r="AY52" i="1"/>
  <c r="AY67" i="1" s="1"/>
  <c r="I209" i="9" s="1"/>
  <c r="AK52" i="1"/>
  <c r="AK67" i="1" s="1"/>
  <c r="AK71" i="1" s="1"/>
  <c r="C530" i="1" s="1"/>
  <c r="G530" i="1" s="1"/>
  <c r="BY52" i="1"/>
  <c r="BY67" i="1" s="1"/>
  <c r="J808" i="1" s="1"/>
  <c r="BR52" i="1"/>
  <c r="BR67" i="1" s="1"/>
  <c r="G305" i="9" s="1"/>
  <c r="M52" i="1"/>
  <c r="M67" i="1" s="1"/>
  <c r="J744" i="1" s="1"/>
  <c r="F52" i="1"/>
  <c r="F67" i="1" s="1"/>
  <c r="F71" i="1" s="1"/>
  <c r="C499" i="1" s="1"/>
  <c r="G499" i="1" s="1"/>
  <c r="G52" i="1"/>
  <c r="G67" i="1" s="1"/>
  <c r="J738" i="1" s="1"/>
  <c r="BN52" i="1"/>
  <c r="BN67" i="1" s="1"/>
  <c r="BN71" i="1" s="1"/>
  <c r="C619" i="1" s="1"/>
  <c r="BQ52" i="1"/>
  <c r="BQ67" i="1" s="1"/>
  <c r="BQ71" i="1" s="1"/>
  <c r="C623" i="1" s="1"/>
  <c r="BX52" i="1"/>
  <c r="BX67" i="1" s="1"/>
  <c r="J807" i="1" s="1"/>
  <c r="H71" i="1"/>
  <c r="C501" i="1" s="1"/>
  <c r="G501" i="1" s="1"/>
  <c r="BP52" i="1"/>
  <c r="BP67" i="1" s="1"/>
  <c r="J799" i="1" s="1"/>
  <c r="AN52" i="1"/>
  <c r="AN67" i="1" s="1"/>
  <c r="J771" i="1" s="1"/>
  <c r="AG52" i="1"/>
  <c r="AG67" i="1" s="1"/>
  <c r="AG71" i="1" s="1"/>
  <c r="BO52" i="1"/>
  <c r="BO67" i="1" s="1"/>
  <c r="BO71" i="1" s="1"/>
  <c r="D309" i="9" s="1"/>
  <c r="BT52" i="1"/>
  <c r="BT67" i="1" s="1"/>
  <c r="BT71" i="1" s="1"/>
  <c r="E736" i="1"/>
  <c r="G204" i="9"/>
  <c r="I204" i="9"/>
  <c r="C108" i="9"/>
  <c r="D140" i="9"/>
  <c r="E749" i="1"/>
  <c r="E805" i="1"/>
  <c r="E804" i="1"/>
  <c r="E44" i="9"/>
  <c r="I76" i="9"/>
  <c r="H204" i="9"/>
  <c r="F268" i="9"/>
  <c r="E759" i="1"/>
  <c r="E783" i="1"/>
  <c r="E773" i="1"/>
  <c r="E796" i="1"/>
  <c r="E758" i="1"/>
  <c r="G172" i="9"/>
  <c r="I108" i="9"/>
  <c r="E784" i="1"/>
  <c r="H172" i="9"/>
  <c r="E332" i="9"/>
  <c r="H140" i="9"/>
  <c r="E742" i="1"/>
  <c r="I300" i="9"/>
  <c r="E738" i="1"/>
  <c r="E771" i="1"/>
  <c r="C332" i="9"/>
  <c r="C140" i="9"/>
  <c r="C44" i="9"/>
  <c r="E755" i="1"/>
  <c r="G300" i="9"/>
  <c r="E762" i="1"/>
  <c r="F44" i="9"/>
  <c r="F332" i="9"/>
  <c r="I236" i="9"/>
  <c r="E777" i="1"/>
  <c r="D204" i="9"/>
  <c r="F172" i="9"/>
  <c r="E808" i="1"/>
  <c r="E772" i="1"/>
  <c r="E810" i="1"/>
  <c r="E811" i="1"/>
  <c r="E788" i="1"/>
  <c r="C62" i="1"/>
  <c r="CE48" i="1"/>
  <c r="C204" i="9"/>
  <c r="E776" i="1"/>
  <c r="H76" i="9"/>
  <c r="D236" i="9"/>
  <c r="E800" i="1"/>
  <c r="E799" i="1"/>
  <c r="E300" i="9"/>
  <c r="G140" i="9"/>
  <c r="E204" i="9"/>
  <c r="E745" i="1"/>
  <c r="E748" i="1"/>
  <c r="E795" i="1"/>
  <c r="F204" i="9"/>
  <c r="H236" i="9"/>
  <c r="E757" i="1"/>
  <c r="D364" i="9"/>
  <c r="C76" i="9"/>
  <c r="I172" i="9"/>
  <c r="E775" i="1"/>
  <c r="G236" i="9"/>
  <c r="E787" i="1"/>
  <c r="C268" i="9"/>
  <c r="E790" i="1"/>
  <c r="E746" i="1"/>
  <c r="E778" i="1"/>
  <c r="E785" i="1"/>
  <c r="E791" i="1"/>
  <c r="D268" i="9"/>
  <c r="E268" i="9"/>
  <c r="E792" i="1"/>
  <c r="E802" i="1"/>
  <c r="H300" i="9"/>
  <c r="D44" i="9"/>
  <c r="E741" i="1"/>
  <c r="G76" i="9"/>
  <c r="E752" i="1"/>
  <c r="E756" i="1"/>
  <c r="D108" i="9"/>
  <c r="G514" i="10"/>
  <c r="H514" i="10"/>
  <c r="G545" i="10"/>
  <c r="H545" i="10"/>
  <c r="G521" i="10"/>
  <c r="H521" i="10"/>
  <c r="H546" i="10"/>
  <c r="G546" i="10"/>
  <c r="G528" i="10"/>
  <c r="H528" i="10" s="1"/>
  <c r="G517" i="10"/>
  <c r="H517" i="10" s="1"/>
  <c r="G509" i="10"/>
  <c r="H509" i="10"/>
  <c r="G525" i="10"/>
  <c r="H525" i="10"/>
  <c r="G516" i="10"/>
  <c r="H516" i="10"/>
  <c r="G519" i="10"/>
  <c r="H519" i="10"/>
  <c r="G511" i="10"/>
  <c r="H511" i="10" s="1"/>
  <c r="G526" i="10"/>
  <c r="H526" i="10"/>
  <c r="G550" i="10"/>
  <c r="H550" i="10"/>
  <c r="G544" i="10"/>
  <c r="H544" i="10"/>
  <c r="G503" i="10"/>
  <c r="H503" i="10" s="1"/>
  <c r="G523" i="10"/>
  <c r="H523" i="10"/>
  <c r="G510" i="10"/>
  <c r="H510" i="10"/>
  <c r="G512" i="10"/>
  <c r="H512" i="10"/>
  <c r="G522" i="10"/>
  <c r="H522" i="10" s="1"/>
  <c r="G498" i="10"/>
  <c r="H498" i="10" s="1"/>
  <c r="G524" i="10"/>
  <c r="H524" i="10"/>
  <c r="G518" i="10"/>
  <c r="H518" i="10"/>
  <c r="CE67" i="10"/>
  <c r="C71" i="10"/>
  <c r="G529" i="10"/>
  <c r="H529" i="10"/>
  <c r="G501" i="10"/>
  <c r="H501" i="10"/>
  <c r="G520" i="10"/>
  <c r="H520" i="10"/>
  <c r="G513" i="10"/>
  <c r="H513" i="10"/>
  <c r="C648" i="10"/>
  <c r="M716" i="10" s="1"/>
  <c r="D615" i="10"/>
  <c r="F76" i="9"/>
  <c r="E751" i="1"/>
  <c r="H17" i="9"/>
  <c r="J739" i="1"/>
  <c r="J806" i="10"/>
  <c r="J776" i="10"/>
  <c r="J755" i="10"/>
  <c r="N815" i="1"/>
  <c r="J759" i="1"/>
  <c r="F511" i="1"/>
  <c r="F501" i="1"/>
  <c r="F497" i="1"/>
  <c r="H497" i="1"/>
  <c r="E750" i="1"/>
  <c r="E76" i="9"/>
  <c r="AM71" i="1"/>
  <c r="D172" i="9"/>
  <c r="E770" i="1"/>
  <c r="H332" i="9"/>
  <c r="E809" i="1"/>
  <c r="BC52" i="1"/>
  <c r="BC67" i="1" s="1"/>
  <c r="BC71" i="1" s="1"/>
  <c r="AP52" i="1"/>
  <c r="AP67" i="1" s="1"/>
  <c r="AP71" i="1" s="1"/>
  <c r="AU52" i="1"/>
  <c r="AU67" i="1" s="1"/>
  <c r="AU71" i="1" s="1"/>
  <c r="E213" i="9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D85" i="9" s="1"/>
  <c r="Z52" i="1"/>
  <c r="Z67" i="1" s="1"/>
  <c r="Z71" i="1" s="1"/>
  <c r="BB52" i="1"/>
  <c r="BB67" i="1" s="1"/>
  <c r="BB71" i="1" s="1"/>
  <c r="E245" i="9" s="1"/>
  <c r="L52" i="1"/>
  <c r="L67" i="1" s="1"/>
  <c r="L71" i="1" s="1"/>
  <c r="C677" i="1" s="1"/>
  <c r="BA52" i="1"/>
  <c r="BA67" i="1" s="1"/>
  <c r="BA71" i="1" s="1"/>
  <c r="AV52" i="1"/>
  <c r="AV67" i="1" s="1"/>
  <c r="AV71" i="1" s="1"/>
  <c r="AL52" i="1"/>
  <c r="AL67" i="1" s="1"/>
  <c r="AL71" i="1" s="1"/>
  <c r="C531" i="1" s="1"/>
  <c r="G531" i="1" s="1"/>
  <c r="CC52" i="1"/>
  <c r="CC67" i="1" s="1"/>
  <c r="CC71" i="1" s="1"/>
  <c r="AC52" i="1"/>
  <c r="AC67" i="1" s="1"/>
  <c r="AC71" i="1" s="1"/>
  <c r="C522" i="1" s="1"/>
  <c r="G522" i="1" s="1"/>
  <c r="BS52" i="1"/>
  <c r="BS67" i="1" s="1"/>
  <c r="BS71" i="1" s="1"/>
  <c r="AO52" i="1"/>
  <c r="AO67" i="1" s="1"/>
  <c r="AO71" i="1" s="1"/>
  <c r="AI52" i="1"/>
  <c r="AI67" i="1" s="1"/>
  <c r="AI71" i="1" s="1"/>
  <c r="W52" i="1"/>
  <c r="W67" i="1" s="1"/>
  <c r="W71" i="1" s="1"/>
  <c r="I85" i="9" s="1"/>
  <c r="AS52" i="1"/>
  <c r="AS67" i="1" s="1"/>
  <c r="AS71" i="1" s="1"/>
  <c r="AQ52" i="1"/>
  <c r="AQ67" i="1" s="1"/>
  <c r="AQ71" i="1" s="1"/>
  <c r="C708" i="1" s="1"/>
  <c r="AR52" i="1"/>
  <c r="AR67" i="1" s="1"/>
  <c r="AR71" i="1" s="1"/>
  <c r="AZ52" i="1"/>
  <c r="AZ67" i="1" s="1"/>
  <c r="AZ71" i="1" s="1"/>
  <c r="C628" i="1" s="1"/>
  <c r="N52" i="1"/>
  <c r="N67" i="1" s="1"/>
  <c r="N71" i="1" s="1"/>
  <c r="C507" i="1" s="1"/>
  <c r="G507" i="1" s="1"/>
  <c r="CA52" i="1"/>
  <c r="CA67" i="1" s="1"/>
  <c r="CA71" i="1" s="1"/>
  <c r="C647" i="1" s="1"/>
  <c r="BU52" i="1"/>
  <c r="BU67" i="1" s="1"/>
  <c r="BU71" i="1" s="1"/>
  <c r="AD52" i="1"/>
  <c r="AD67" i="1" s="1"/>
  <c r="AD71" i="1" s="1"/>
  <c r="C523" i="1" s="1"/>
  <c r="G523" i="1" s="1"/>
  <c r="AT52" i="1"/>
  <c r="AT67" i="1" s="1"/>
  <c r="AT71" i="1" s="1"/>
  <c r="E760" i="1"/>
  <c r="F236" i="9"/>
  <c r="E786" i="1"/>
  <c r="I44" i="9"/>
  <c r="E747" i="1"/>
  <c r="G268" i="9"/>
  <c r="E794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C680" i="1" s="1"/>
  <c r="BW52" i="1"/>
  <c r="BW67" i="1" s="1"/>
  <c r="BW71" i="1" s="1"/>
  <c r="C568" i="1" s="1"/>
  <c r="BI52" i="1"/>
  <c r="BI67" i="1" s="1"/>
  <c r="BI71" i="1" s="1"/>
  <c r="K52" i="1"/>
  <c r="K67" i="1" s="1"/>
  <c r="K71" i="1" s="1"/>
  <c r="D465" i="1"/>
  <c r="CB71" i="1"/>
  <c r="C622" i="1" s="1"/>
  <c r="F505" i="1"/>
  <c r="H505" i="1"/>
  <c r="F499" i="1"/>
  <c r="E739" i="1"/>
  <c r="H12" i="9"/>
  <c r="E52" i="1"/>
  <c r="E67" i="1" s="1"/>
  <c r="E71" i="1" s="1"/>
  <c r="X52" i="1"/>
  <c r="X67" i="1" s="1"/>
  <c r="X71" i="1" s="1"/>
  <c r="BH52" i="1"/>
  <c r="BH67" i="1" s="1"/>
  <c r="BH71" i="1" s="1"/>
  <c r="I52" i="1"/>
  <c r="I67" i="1" s="1"/>
  <c r="I71" i="1" s="1"/>
  <c r="C502" i="1" s="1"/>
  <c r="G502" i="1" s="1"/>
  <c r="BJ52" i="1"/>
  <c r="BJ67" i="1" s="1"/>
  <c r="BJ71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F520" i="1"/>
  <c r="D341" i="1"/>
  <c r="C481" i="1" s="1"/>
  <c r="C50" i="8"/>
  <c r="H209" i="9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C126" i="8"/>
  <c r="D391" i="1"/>
  <c r="F32" i="6"/>
  <c r="C478" i="1"/>
  <c r="J748" i="10"/>
  <c r="J763" i="10"/>
  <c r="J795" i="10"/>
  <c r="E760" i="10"/>
  <c r="E770" i="10"/>
  <c r="E786" i="10"/>
  <c r="E802" i="10"/>
  <c r="E810" i="10"/>
  <c r="F498" i="1"/>
  <c r="I145" i="9"/>
  <c r="D177" i="9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J771" i="10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C369" i="9"/>
  <c r="J811" i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102" i="8" l="1"/>
  <c r="H241" i="9"/>
  <c r="J788" i="1"/>
  <c r="J789" i="1"/>
  <c r="BF71" i="1"/>
  <c r="C629" i="1" s="1"/>
  <c r="AW71" i="1"/>
  <c r="G213" i="9" s="1"/>
  <c r="AB71" i="1"/>
  <c r="C521" i="1" s="1"/>
  <c r="G521" i="1" s="1"/>
  <c r="G241" i="9"/>
  <c r="J751" i="1"/>
  <c r="J780" i="1"/>
  <c r="T71" i="1"/>
  <c r="C685" i="1" s="1"/>
  <c r="AX71" i="1"/>
  <c r="C543" i="1" s="1"/>
  <c r="BD71" i="1"/>
  <c r="C549" i="1" s="1"/>
  <c r="J758" i="1"/>
  <c r="F113" i="9"/>
  <c r="P71" i="1"/>
  <c r="C681" i="1" s="1"/>
  <c r="BY71" i="1"/>
  <c r="G341" i="9" s="1"/>
  <c r="J796" i="1"/>
  <c r="J763" i="1"/>
  <c r="J801" i="1"/>
  <c r="G337" i="9"/>
  <c r="I273" i="9"/>
  <c r="D145" i="9"/>
  <c r="BR71" i="1"/>
  <c r="C626" i="1" s="1"/>
  <c r="E305" i="9"/>
  <c r="BP71" i="1"/>
  <c r="C621" i="1" s="1"/>
  <c r="J782" i="1"/>
  <c r="AY71" i="1"/>
  <c r="C625" i="1" s="1"/>
  <c r="J800" i="1"/>
  <c r="J741" i="1"/>
  <c r="F305" i="9"/>
  <c r="D305" i="9"/>
  <c r="J71" i="1"/>
  <c r="C53" i="9" s="1"/>
  <c r="C703" i="1"/>
  <c r="F309" i="9"/>
  <c r="C562" i="1"/>
  <c r="C702" i="1"/>
  <c r="J768" i="1"/>
  <c r="I149" i="9"/>
  <c r="H81" i="9"/>
  <c r="C181" i="9"/>
  <c r="AN71" i="1"/>
  <c r="C533" i="1" s="1"/>
  <c r="G533" i="1" s="1"/>
  <c r="V71" i="1"/>
  <c r="C687" i="1" s="1"/>
  <c r="I49" i="9"/>
  <c r="F49" i="9"/>
  <c r="F337" i="9"/>
  <c r="BX71" i="1"/>
  <c r="C644" i="1" s="1"/>
  <c r="J798" i="1"/>
  <c r="J797" i="1"/>
  <c r="C309" i="9"/>
  <c r="J765" i="1"/>
  <c r="AH71" i="1"/>
  <c r="C699" i="1" s="1"/>
  <c r="G71" i="1"/>
  <c r="G17" i="9"/>
  <c r="J767" i="1"/>
  <c r="BV71" i="1"/>
  <c r="C642" i="1" s="1"/>
  <c r="C669" i="1"/>
  <c r="M71" i="1"/>
  <c r="C678" i="1" s="1"/>
  <c r="C497" i="1"/>
  <c r="G497" i="1" s="1"/>
  <c r="AJ71" i="1"/>
  <c r="C701" i="1" s="1"/>
  <c r="C671" i="1"/>
  <c r="J737" i="1"/>
  <c r="F17" i="9"/>
  <c r="D17" i="9"/>
  <c r="J735" i="1"/>
  <c r="C305" i="9"/>
  <c r="C559" i="1"/>
  <c r="F21" i="9"/>
  <c r="J805" i="1"/>
  <c r="E177" i="9"/>
  <c r="C516" i="1"/>
  <c r="G516" i="1" s="1"/>
  <c r="C518" i="1"/>
  <c r="G518" i="1" s="1"/>
  <c r="D117" i="9"/>
  <c r="C690" i="1"/>
  <c r="C541" i="1"/>
  <c r="C713" i="1"/>
  <c r="F213" i="9"/>
  <c r="C555" i="1"/>
  <c r="C617" i="1"/>
  <c r="F277" i="9"/>
  <c r="C641" i="1"/>
  <c r="C566" i="1"/>
  <c r="C341" i="9"/>
  <c r="C700" i="1"/>
  <c r="G149" i="9"/>
  <c r="C528" i="1"/>
  <c r="G528" i="1" s="1"/>
  <c r="G181" i="9"/>
  <c r="C707" i="1"/>
  <c r="C535" i="1"/>
  <c r="G535" i="1" s="1"/>
  <c r="C524" i="1"/>
  <c r="C696" i="1"/>
  <c r="C149" i="9"/>
  <c r="C85" i="9"/>
  <c r="C510" i="1"/>
  <c r="G510" i="1" s="1"/>
  <c r="C682" i="1"/>
  <c r="C546" i="1"/>
  <c r="G546" i="1" s="1"/>
  <c r="D245" i="9"/>
  <c r="C630" i="1"/>
  <c r="C676" i="1"/>
  <c r="D53" i="9"/>
  <c r="C504" i="1"/>
  <c r="G504" i="1" s="1"/>
  <c r="F181" i="9"/>
  <c r="C706" i="1"/>
  <c r="C534" i="1"/>
  <c r="G534" i="1" s="1"/>
  <c r="C711" i="1"/>
  <c r="D213" i="9"/>
  <c r="C539" i="1"/>
  <c r="G539" i="1" s="1"/>
  <c r="C640" i="1"/>
  <c r="I309" i="9"/>
  <c r="C565" i="1"/>
  <c r="C117" i="9"/>
  <c r="C689" i="1"/>
  <c r="C517" i="1"/>
  <c r="G517" i="1" s="1"/>
  <c r="C526" i="1"/>
  <c r="G526" i="1" s="1"/>
  <c r="E149" i="9"/>
  <c r="C557" i="1"/>
  <c r="H277" i="9"/>
  <c r="C637" i="1"/>
  <c r="C670" i="1"/>
  <c r="E21" i="9"/>
  <c r="C620" i="1"/>
  <c r="C574" i="1"/>
  <c r="D373" i="9"/>
  <c r="C712" i="1"/>
  <c r="C540" i="1"/>
  <c r="G540" i="1" s="1"/>
  <c r="C673" i="1"/>
  <c r="I21" i="9"/>
  <c r="C683" i="1"/>
  <c r="H21" i="9"/>
  <c r="C674" i="1"/>
  <c r="J803" i="1"/>
  <c r="I305" i="9"/>
  <c r="C688" i="1"/>
  <c r="E145" i="9"/>
  <c r="J764" i="1"/>
  <c r="C505" i="1"/>
  <c r="G505" i="1" s="1"/>
  <c r="H53" i="9"/>
  <c r="C245" i="9"/>
  <c r="G117" i="9"/>
  <c r="C698" i="1"/>
  <c r="C679" i="1"/>
  <c r="H181" i="9"/>
  <c r="E53" i="9"/>
  <c r="C536" i="1"/>
  <c r="G536" i="1" s="1"/>
  <c r="C511" i="1"/>
  <c r="G511" i="1" s="1"/>
  <c r="G53" i="9"/>
  <c r="F117" i="9"/>
  <c r="E341" i="9"/>
  <c r="C632" i="1"/>
  <c r="D149" i="9"/>
  <c r="C545" i="1"/>
  <c r="G545" i="1" s="1"/>
  <c r="C558" i="1"/>
  <c r="C697" i="1"/>
  <c r="I245" i="9"/>
  <c r="C692" i="1"/>
  <c r="I117" i="9"/>
  <c r="C695" i="1"/>
  <c r="C643" i="1"/>
  <c r="I341" i="9"/>
  <c r="C572" i="1"/>
  <c r="I277" i="9"/>
  <c r="H499" i="1"/>
  <c r="C498" i="1"/>
  <c r="G498" i="1" s="1"/>
  <c r="C694" i="1"/>
  <c r="H117" i="9"/>
  <c r="C547" i="1"/>
  <c r="C573" i="1"/>
  <c r="C560" i="1"/>
  <c r="C627" i="1"/>
  <c r="C636" i="1"/>
  <c r="C553" i="1"/>
  <c r="D277" i="9"/>
  <c r="C554" i="1"/>
  <c r="E277" i="9"/>
  <c r="C634" i="1"/>
  <c r="C710" i="1"/>
  <c r="C213" i="9"/>
  <c r="C538" i="1"/>
  <c r="G538" i="1" s="1"/>
  <c r="C691" i="1"/>
  <c r="C519" i="1"/>
  <c r="G519" i="1" s="1"/>
  <c r="E117" i="9"/>
  <c r="C508" i="1"/>
  <c r="G508" i="1" s="1"/>
  <c r="G85" i="9"/>
  <c r="C686" i="1"/>
  <c r="C514" i="1"/>
  <c r="G514" i="1" s="1"/>
  <c r="C537" i="1"/>
  <c r="G537" i="1" s="1"/>
  <c r="I181" i="9"/>
  <c r="C709" i="1"/>
  <c r="E734" i="1"/>
  <c r="E815" i="1" s="1"/>
  <c r="CE62" i="1"/>
  <c r="C12" i="9"/>
  <c r="C639" i="1"/>
  <c r="H309" i="9"/>
  <c r="C564" i="1"/>
  <c r="C277" i="9"/>
  <c r="C618" i="1"/>
  <c r="C552" i="1"/>
  <c r="C614" i="1"/>
  <c r="C550" i="1"/>
  <c r="H245" i="9"/>
  <c r="C373" i="9"/>
  <c r="H501" i="1"/>
  <c r="H520" i="1"/>
  <c r="D710" i="10"/>
  <c r="D706" i="10"/>
  <c r="D702" i="10"/>
  <c r="D698" i="10"/>
  <c r="D694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9" i="10"/>
  <c r="D682" i="10"/>
  <c r="D678" i="10"/>
  <c r="D674" i="10"/>
  <c r="D670" i="10"/>
  <c r="D647" i="10"/>
  <c r="D646" i="10"/>
  <c r="D705" i="10"/>
  <c r="D686" i="10"/>
  <c r="D683" i="10"/>
  <c r="D679" i="10"/>
  <c r="D675" i="10"/>
  <c r="D671" i="10"/>
  <c r="D644" i="10"/>
  <c r="D643" i="10"/>
  <c r="D642" i="10"/>
  <c r="D709" i="10"/>
  <c r="D693" i="10"/>
  <c r="D684" i="10"/>
  <c r="D680" i="10"/>
  <c r="D676" i="10"/>
  <c r="D672" i="10"/>
  <c r="D668" i="10"/>
  <c r="D697" i="10"/>
  <c r="D685" i="10"/>
  <c r="D669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713" i="10"/>
  <c r="D690" i="10"/>
  <c r="D673" i="10"/>
  <c r="D628" i="10"/>
  <c r="D622" i="10"/>
  <c r="D620" i="10"/>
  <c r="D618" i="10"/>
  <c r="D616" i="10"/>
  <c r="D627" i="10"/>
  <c r="D681" i="10"/>
  <c r="D623" i="10"/>
  <c r="D619" i="10"/>
  <c r="D677" i="10"/>
  <c r="D645" i="10"/>
  <c r="D617" i="10"/>
  <c r="D626" i="10"/>
  <c r="D629" i="10"/>
  <c r="D621" i="10"/>
  <c r="C433" i="10"/>
  <c r="C441" i="10" s="1"/>
  <c r="CE71" i="10"/>
  <c r="C496" i="10"/>
  <c r="C668" i="10"/>
  <c r="C715" i="10" s="1"/>
  <c r="B496" i="1"/>
  <c r="F496" i="1" s="1"/>
  <c r="M733" i="10"/>
  <c r="M814" i="10" s="1"/>
  <c r="C145" i="9"/>
  <c r="J762" i="1"/>
  <c r="J740" i="1"/>
  <c r="I17" i="9"/>
  <c r="J806" i="1"/>
  <c r="E337" i="9"/>
  <c r="J790" i="1"/>
  <c r="C273" i="9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H515" i="1"/>
  <c r="F522" i="1"/>
  <c r="H522" i="1"/>
  <c r="F510" i="1"/>
  <c r="F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F526" i="1"/>
  <c r="F503" i="1"/>
  <c r="H508" i="1"/>
  <c r="F508" i="1"/>
  <c r="F514" i="1"/>
  <c r="H507" i="1"/>
  <c r="F507" i="1"/>
  <c r="F518" i="1"/>
  <c r="H546" i="1"/>
  <c r="F546" i="1"/>
  <c r="F506" i="1"/>
  <c r="H506" i="1"/>
  <c r="H500" i="1"/>
  <c r="F500" i="1"/>
  <c r="F509" i="1"/>
  <c r="C624" i="1" l="1"/>
  <c r="G245" i="9"/>
  <c r="C513" i="1"/>
  <c r="G513" i="1" s="1"/>
  <c r="C509" i="1"/>
  <c r="G509" i="1" s="1"/>
  <c r="I53" i="9"/>
  <c r="C563" i="1"/>
  <c r="C542" i="1"/>
  <c r="F85" i="9"/>
  <c r="C693" i="1"/>
  <c r="C631" i="1"/>
  <c r="C551" i="1"/>
  <c r="C561" i="1"/>
  <c r="H213" i="9"/>
  <c r="C570" i="1"/>
  <c r="C645" i="1"/>
  <c r="C616" i="1"/>
  <c r="E309" i="9"/>
  <c r="G309" i="9"/>
  <c r="C503" i="1"/>
  <c r="G503" i="1" s="1"/>
  <c r="C675" i="1"/>
  <c r="I213" i="9"/>
  <c r="C544" i="1"/>
  <c r="G544" i="1" s="1"/>
  <c r="E181" i="9"/>
  <c r="C705" i="1"/>
  <c r="H526" i="1"/>
  <c r="H85" i="9"/>
  <c r="C515" i="1"/>
  <c r="G515" i="1" s="1"/>
  <c r="C506" i="1"/>
  <c r="G506" i="1" s="1"/>
  <c r="C569" i="1"/>
  <c r="F341" i="9"/>
  <c r="H516" i="1"/>
  <c r="H518" i="1"/>
  <c r="D341" i="9"/>
  <c r="F149" i="9"/>
  <c r="C567" i="1"/>
  <c r="F53" i="9"/>
  <c r="C527" i="1"/>
  <c r="G527" i="1" s="1"/>
  <c r="H517" i="1"/>
  <c r="C672" i="1"/>
  <c r="C500" i="1"/>
  <c r="G500" i="1" s="1"/>
  <c r="G21" i="9"/>
  <c r="H149" i="9"/>
  <c r="C529" i="1"/>
  <c r="G529" i="1" s="1"/>
  <c r="H510" i="1"/>
  <c r="H528" i="1"/>
  <c r="H511" i="1"/>
  <c r="G524" i="1"/>
  <c r="H524" i="1" s="1"/>
  <c r="H498" i="1"/>
  <c r="H514" i="1"/>
  <c r="I364" i="9"/>
  <c r="C428" i="1"/>
  <c r="E816" i="1"/>
  <c r="G550" i="1"/>
  <c r="H550" i="1" s="1"/>
  <c r="D615" i="1"/>
  <c r="C496" i="1"/>
  <c r="C668" i="1"/>
  <c r="C21" i="9"/>
  <c r="H512" i="1"/>
  <c r="H513" i="1"/>
  <c r="G496" i="10"/>
  <c r="H496" i="10" s="1"/>
  <c r="C716" i="10"/>
  <c r="M815" i="10"/>
  <c r="D715" i="10"/>
  <c r="E623" i="10"/>
  <c r="E612" i="10"/>
  <c r="J734" i="1"/>
  <c r="J815" i="1" s="1"/>
  <c r="CE67" i="1"/>
  <c r="CE71" i="1" s="1"/>
  <c r="C17" i="9"/>
  <c r="J733" i="10"/>
  <c r="J814" i="10" s="1"/>
  <c r="H545" i="1"/>
  <c r="F545" i="1"/>
  <c r="H525" i="1"/>
  <c r="F525" i="1"/>
  <c r="F529" i="1"/>
  <c r="C146" i="8"/>
  <c r="D396" i="1"/>
  <c r="C151" i="8" s="1"/>
  <c r="F521" i="1"/>
  <c r="H521" i="1"/>
  <c r="H535" i="1"/>
  <c r="F535" i="1"/>
  <c r="H533" i="1"/>
  <c r="F533" i="1"/>
  <c r="Z733" i="10"/>
  <c r="H527" i="1"/>
  <c r="F527" i="1"/>
  <c r="F539" i="1"/>
  <c r="H539" i="1"/>
  <c r="F519" i="1"/>
  <c r="H519" i="1"/>
  <c r="F523" i="1"/>
  <c r="H523" i="1"/>
  <c r="F537" i="1"/>
  <c r="H537" i="1"/>
  <c r="F531" i="1"/>
  <c r="H531" i="1"/>
  <c r="C648" i="1" l="1"/>
  <c r="M716" i="1" s="1"/>
  <c r="Y816" i="1" s="1"/>
  <c r="H509" i="1"/>
  <c r="H544" i="1"/>
  <c r="H503" i="1"/>
  <c r="H529" i="1"/>
  <c r="D617" i="1"/>
  <c r="D685" i="1"/>
  <c r="D707" i="1"/>
  <c r="D647" i="1"/>
  <c r="D638" i="1"/>
  <c r="D672" i="1"/>
  <c r="D626" i="1"/>
  <c r="D641" i="1"/>
  <c r="D633" i="1"/>
  <c r="D646" i="1"/>
  <c r="D708" i="1"/>
  <c r="D688" i="1"/>
  <c r="D679" i="1"/>
  <c r="D693" i="1"/>
  <c r="D618" i="1"/>
  <c r="D684" i="1"/>
  <c r="D674" i="1"/>
  <c r="D716" i="1"/>
  <c r="D636" i="1"/>
  <c r="D698" i="1"/>
  <c r="D669" i="1"/>
  <c r="D689" i="1"/>
  <c r="D627" i="1"/>
  <c r="D687" i="1"/>
  <c r="D692" i="1"/>
  <c r="D622" i="1"/>
  <c r="D700" i="1"/>
  <c r="D623" i="1"/>
  <c r="D686" i="1"/>
  <c r="D699" i="1"/>
  <c r="D675" i="1"/>
  <c r="D630" i="1"/>
  <c r="D682" i="1"/>
  <c r="D642" i="1"/>
  <c r="D709" i="1"/>
  <c r="D713" i="1"/>
  <c r="D616" i="1"/>
  <c r="D620" i="1"/>
  <c r="D673" i="1"/>
  <c r="D640" i="1"/>
  <c r="D701" i="1"/>
  <c r="D703" i="1"/>
  <c r="D712" i="1"/>
  <c r="D702" i="1"/>
  <c r="D629" i="1"/>
  <c r="D691" i="1"/>
  <c r="D677" i="1"/>
  <c r="D696" i="1"/>
  <c r="D670" i="1"/>
  <c r="D634" i="1"/>
  <c r="D678" i="1"/>
  <c r="D710" i="1"/>
  <c r="D668" i="1"/>
  <c r="D680" i="1"/>
  <c r="D643" i="1"/>
  <c r="D619" i="1"/>
  <c r="D695" i="1"/>
  <c r="D683" i="1"/>
  <c r="D624" i="1"/>
  <c r="D625" i="1"/>
  <c r="D681" i="1"/>
  <c r="D645" i="1"/>
  <c r="D628" i="1"/>
  <c r="D711" i="1"/>
  <c r="D706" i="1"/>
  <c r="D644" i="1"/>
  <c r="D704" i="1"/>
  <c r="D639" i="1"/>
  <c r="D705" i="1"/>
  <c r="D631" i="1"/>
  <c r="D676" i="1"/>
  <c r="D632" i="1"/>
  <c r="D697" i="1"/>
  <c r="D690" i="1"/>
  <c r="D637" i="1"/>
  <c r="D694" i="1"/>
  <c r="D635" i="1"/>
  <c r="D671" i="1"/>
  <c r="D621" i="1"/>
  <c r="C715" i="1"/>
  <c r="C716" i="1"/>
  <c r="I373" i="9"/>
  <c r="G496" i="1"/>
  <c r="H496" i="1" s="1"/>
  <c r="E716" i="10"/>
  <c r="E711" i="10"/>
  <c r="E707" i="10"/>
  <c r="E703" i="10"/>
  <c r="E699" i="10"/>
  <c r="E695" i="10"/>
  <c r="E691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98" i="10"/>
  <c r="E686" i="10"/>
  <c r="E683" i="10"/>
  <c r="E679" i="10"/>
  <c r="E675" i="10"/>
  <c r="E671" i="10"/>
  <c r="E702" i="10"/>
  <c r="E684" i="10"/>
  <c r="E680" i="10"/>
  <c r="E676" i="10"/>
  <c r="E672" i="10"/>
  <c r="E668" i="10"/>
  <c r="E706" i="10"/>
  <c r="E690" i="10"/>
  <c r="E685" i="10"/>
  <c r="E681" i="10"/>
  <c r="E677" i="10"/>
  <c r="E673" i="10"/>
  <c r="E669" i="10"/>
  <c r="E682" i="10"/>
  <c r="E628" i="10"/>
  <c r="E687" i="10"/>
  <c r="E670" i="10"/>
  <c r="E647" i="10"/>
  <c r="E645" i="10"/>
  <c r="E627" i="10"/>
  <c r="E644" i="10"/>
  <c r="E642" i="10"/>
  <c r="E710" i="10"/>
  <c r="E678" i="10"/>
  <c r="E646" i="10"/>
  <c r="E625" i="10"/>
  <c r="E694" i="10"/>
  <c r="E674" i="10"/>
  <c r="E643" i="10"/>
  <c r="E629" i="10"/>
  <c r="E626" i="10"/>
  <c r="E640" i="10"/>
  <c r="E636" i="10"/>
  <c r="E632" i="10"/>
  <c r="E639" i="10"/>
  <c r="E635" i="10"/>
  <c r="E631" i="10"/>
  <c r="E637" i="10"/>
  <c r="E638" i="10"/>
  <c r="E634" i="10"/>
  <c r="E630" i="10"/>
  <c r="E624" i="10"/>
  <c r="E641" i="10"/>
  <c r="E633" i="10"/>
  <c r="C433" i="1"/>
  <c r="C441" i="1" s="1"/>
  <c r="J816" i="1"/>
  <c r="I369" i="9"/>
  <c r="J815" i="10"/>
  <c r="E623" i="1" l="1"/>
  <c r="E716" i="1" s="1"/>
  <c r="E612" i="1"/>
  <c r="E676" i="1" s="1"/>
  <c r="D715" i="1"/>
  <c r="E715" i="10"/>
  <c r="F624" i="10"/>
  <c r="E626" i="1" l="1"/>
  <c r="E691" i="1"/>
  <c r="E670" i="1"/>
  <c r="E696" i="1"/>
  <c r="E632" i="1"/>
  <c r="E694" i="1"/>
  <c r="E625" i="1"/>
  <c r="E683" i="1"/>
  <c r="E669" i="1"/>
  <c r="E679" i="1"/>
  <c r="E636" i="1"/>
  <c r="E699" i="1"/>
  <c r="E703" i="1"/>
  <c r="E693" i="1"/>
  <c r="E687" i="1"/>
  <c r="E678" i="1"/>
  <c r="E692" i="1"/>
  <c r="E709" i="1"/>
  <c r="E634" i="1"/>
  <c r="E637" i="1"/>
  <c r="E647" i="1"/>
  <c r="E712" i="1"/>
  <c r="E686" i="1"/>
  <c r="E628" i="1"/>
  <c r="E697" i="1"/>
  <c r="E680" i="1"/>
  <c r="E642" i="1"/>
  <c r="E627" i="1"/>
  <c r="E681" i="1"/>
  <c r="E713" i="1"/>
  <c r="E711" i="1"/>
  <c r="E633" i="1"/>
  <c r="E707" i="1"/>
  <c r="E643" i="1"/>
  <c r="E644" i="1"/>
  <c r="E646" i="1"/>
  <c r="E638" i="1"/>
  <c r="E688" i="1"/>
  <c r="E689" i="1"/>
  <c r="E640" i="1"/>
  <c r="E629" i="1"/>
  <c r="E698" i="1"/>
  <c r="E684" i="1"/>
  <c r="E685" i="1"/>
  <c r="E704" i="1"/>
  <c r="E631" i="1"/>
  <c r="E673" i="1"/>
  <c r="E641" i="1"/>
  <c r="E682" i="1"/>
  <c r="E645" i="1"/>
  <c r="E674" i="1"/>
  <c r="E706" i="1"/>
  <c r="E675" i="1"/>
  <c r="E668" i="1"/>
  <c r="E677" i="1"/>
  <c r="E710" i="1"/>
  <c r="E700" i="1"/>
  <c r="E671" i="1"/>
  <c r="E624" i="1"/>
  <c r="F624" i="1" s="1"/>
  <c r="E672" i="1"/>
  <c r="E705" i="1"/>
  <c r="E708" i="1"/>
  <c r="E695" i="1"/>
  <c r="E639" i="1"/>
  <c r="E702" i="1"/>
  <c r="E701" i="1"/>
  <c r="E690" i="1"/>
  <c r="E630" i="1"/>
  <c r="E635" i="1"/>
  <c r="F712" i="10"/>
  <c r="F708" i="10"/>
  <c r="F704" i="10"/>
  <c r="F700" i="10"/>
  <c r="F696" i="10"/>
  <c r="F692" i="10"/>
  <c r="F713" i="10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686" i="10"/>
  <c r="F711" i="10"/>
  <c r="F695" i="10"/>
  <c r="F684" i="10"/>
  <c r="F680" i="10"/>
  <c r="F676" i="10"/>
  <c r="F672" i="10"/>
  <c r="F668" i="10"/>
  <c r="F716" i="10"/>
  <c r="F699" i="10"/>
  <c r="F688" i="10"/>
  <c r="F681" i="10"/>
  <c r="F677" i="10"/>
  <c r="F673" i="10"/>
  <c r="F669" i="10"/>
  <c r="F703" i="10"/>
  <c r="F687" i="10"/>
  <c r="F682" i="10"/>
  <c r="F678" i="10"/>
  <c r="F674" i="10"/>
  <c r="F670" i="10"/>
  <c r="F647" i="10"/>
  <c r="F646" i="10"/>
  <c r="F645" i="10"/>
  <c r="F691" i="10"/>
  <c r="F679" i="10"/>
  <c r="F627" i="10"/>
  <c r="F707" i="10"/>
  <c r="F683" i="10"/>
  <c r="F644" i="10"/>
  <c r="F643" i="10"/>
  <c r="F642" i="10"/>
  <c r="F629" i="10"/>
  <c r="F626" i="10"/>
  <c r="F625" i="10"/>
  <c r="F675" i="10"/>
  <c r="F628" i="10"/>
  <c r="F671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84" i="1" l="1"/>
  <c r="F639" i="1"/>
  <c r="F675" i="1"/>
  <c r="F630" i="1"/>
  <c r="F629" i="1"/>
  <c r="F627" i="1"/>
  <c r="F646" i="1"/>
  <c r="F708" i="1"/>
  <c r="F668" i="1"/>
  <c r="F673" i="1"/>
  <c r="F634" i="1"/>
  <c r="F712" i="1"/>
  <c r="F637" i="1"/>
  <c r="F674" i="1"/>
  <c r="F695" i="1"/>
  <c r="F682" i="1"/>
  <c r="F640" i="1"/>
  <c r="F693" i="1"/>
  <c r="F692" i="1"/>
  <c r="F683" i="1"/>
  <c r="F690" i="1"/>
  <c r="F705" i="1"/>
  <c r="F625" i="1"/>
  <c r="F638" i="1"/>
  <c r="F702" i="1"/>
  <c r="F645" i="1"/>
  <c r="F642" i="1"/>
  <c r="F698" i="1"/>
  <c r="F680" i="1"/>
  <c r="F647" i="1"/>
  <c r="F704" i="1"/>
  <c r="F681" i="1"/>
  <c r="F670" i="1"/>
  <c r="F678" i="1"/>
  <c r="F636" i="1"/>
  <c r="F644" i="1"/>
  <c r="F626" i="1"/>
  <c r="F688" i="1"/>
  <c r="F701" i="1"/>
  <c r="F711" i="1"/>
  <c r="F631" i="1"/>
  <c r="F628" i="1"/>
  <c r="F700" i="1"/>
  <c r="F672" i="1"/>
  <c r="F633" i="1"/>
  <c r="F696" i="1"/>
  <c r="F699" i="1"/>
  <c r="F671" i="1"/>
  <c r="F713" i="1"/>
  <c r="F707" i="1"/>
  <c r="F632" i="1"/>
  <c r="F694" i="1"/>
  <c r="F669" i="1"/>
  <c r="F691" i="1"/>
  <c r="F676" i="1"/>
  <c r="F709" i="1"/>
  <c r="F679" i="1"/>
  <c r="F685" i="1"/>
  <c r="F641" i="1"/>
  <c r="F697" i="1"/>
  <c r="F677" i="1"/>
  <c r="F703" i="1"/>
  <c r="F687" i="1"/>
  <c r="F635" i="1"/>
  <c r="F689" i="1"/>
  <c r="F686" i="1"/>
  <c r="F706" i="1"/>
  <c r="F716" i="1"/>
  <c r="F710" i="1"/>
  <c r="F643" i="1"/>
  <c r="E715" i="1"/>
  <c r="F715" i="10"/>
  <c r="G625" i="10"/>
  <c r="F715" i="1" l="1"/>
  <c r="G625" i="1"/>
  <c r="G713" i="10"/>
  <c r="G709" i="10"/>
  <c r="G705" i="10"/>
  <c r="G701" i="10"/>
  <c r="G697" i="10"/>
  <c r="G693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8" i="10"/>
  <c r="G692" i="10"/>
  <c r="G688" i="10"/>
  <c r="G681" i="10"/>
  <c r="G677" i="10"/>
  <c r="G673" i="10"/>
  <c r="G669" i="10"/>
  <c r="G712" i="10"/>
  <c r="G696" i="10"/>
  <c r="G685" i="10"/>
  <c r="G682" i="10"/>
  <c r="G678" i="10"/>
  <c r="G674" i="10"/>
  <c r="G670" i="10"/>
  <c r="G647" i="10"/>
  <c r="G646" i="10"/>
  <c r="G645" i="10"/>
  <c r="G700" i="10"/>
  <c r="G683" i="10"/>
  <c r="G679" i="10"/>
  <c r="G675" i="10"/>
  <c r="G671" i="10"/>
  <c r="G644" i="10"/>
  <c r="G643" i="10"/>
  <c r="G642" i="10"/>
  <c r="G676" i="10"/>
  <c r="G629" i="10"/>
  <c r="G626" i="10"/>
  <c r="G680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89" i="10"/>
  <c r="G684" i="10"/>
  <c r="G628" i="10"/>
  <c r="G672" i="10"/>
  <c r="G668" i="10"/>
  <c r="G704" i="10"/>
  <c r="G627" i="10"/>
  <c r="G703" i="1" l="1"/>
  <c r="G695" i="1"/>
  <c r="G643" i="1"/>
  <c r="G628" i="1"/>
  <c r="G681" i="1"/>
  <c r="G646" i="1"/>
  <c r="G677" i="1"/>
  <c r="G672" i="1"/>
  <c r="G701" i="1"/>
  <c r="G710" i="1"/>
  <c r="G641" i="1"/>
  <c r="G674" i="1"/>
  <c r="G647" i="1"/>
  <c r="G712" i="1"/>
  <c r="G683" i="1"/>
  <c r="G676" i="1"/>
  <c r="G679" i="1"/>
  <c r="G638" i="1"/>
  <c r="G668" i="1"/>
  <c r="G644" i="1"/>
  <c r="G632" i="1"/>
  <c r="G637" i="1"/>
  <c r="G693" i="1"/>
  <c r="G716" i="1"/>
  <c r="G687" i="1"/>
  <c r="G680" i="1"/>
  <c r="G669" i="1"/>
  <c r="G675" i="1"/>
  <c r="G702" i="1"/>
  <c r="G705" i="1"/>
  <c r="G685" i="1"/>
  <c r="G630" i="1"/>
  <c r="G697" i="1"/>
  <c r="G639" i="1"/>
  <c r="G670" i="1"/>
  <c r="G640" i="1"/>
  <c r="G704" i="1"/>
  <c r="G645" i="1"/>
  <c r="G686" i="1"/>
  <c r="G633" i="1"/>
  <c r="G691" i="1"/>
  <c r="G690" i="1"/>
  <c r="G682" i="1"/>
  <c r="G698" i="1"/>
  <c r="G689" i="1"/>
  <c r="G635" i="1"/>
  <c r="G626" i="1"/>
  <c r="G671" i="1"/>
  <c r="G699" i="1"/>
  <c r="G673" i="1"/>
  <c r="G636" i="1"/>
  <c r="G694" i="1"/>
  <c r="G696" i="1"/>
  <c r="G709" i="1"/>
  <c r="G688" i="1"/>
  <c r="G708" i="1"/>
  <c r="G634" i="1"/>
  <c r="G631" i="1"/>
  <c r="G629" i="1"/>
  <c r="G700" i="1"/>
  <c r="G711" i="1"/>
  <c r="G678" i="1"/>
  <c r="G627" i="1"/>
  <c r="G684" i="1"/>
  <c r="G692" i="1"/>
  <c r="G707" i="1"/>
  <c r="G706" i="1"/>
  <c r="G642" i="1"/>
  <c r="G713" i="1"/>
  <c r="H628" i="10"/>
  <c r="G715" i="10"/>
  <c r="G715" i="1" l="1"/>
  <c r="H628" i="1"/>
  <c r="H710" i="10"/>
  <c r="H706" i="10"/>
  <c r="H702" i="10"/>
  <c r="H698" i="10"/>
  <c r="H694" i="10"/>
  <c r="H690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85" i="10"/>
  <c r="H682" i="10"/>
  <c r="H678" i="10"/>
  <c r="H674" i="10"/>
  <c r="H670" i="10"/>
  <c r="H647" i="10"/>
  <c r="H646" i="10"/>
  <c r="H645" i="10"/>
  <c r="H709" i="10"/>
  <c r="H693" i="10"/>
  <c r="H683" i="10"/>
  <c r="H679" i="10"/>
  <c r="H675" i="10"/>
  <c r="H671" i="10"/>
  <c r="H644" i="10"/>
  <c r="H643" i="10"/>
  <c r="H642" i="10"/>
  <c r="H641" i="10"/>
  <c r="H713" i="10"/>
  <c r="H697" i="10"/>
  <c r="H689" i="10"/>
  <c r="H684" i="10"/>
  <c r="H680" i="10"/>
  <c r="H676" i="10"/>
  <c r="H672" i="10"/>
  <c r="H668" i="10"/>
  <c r="H673" i="10"/>
  <c r="H640" i="10"/>
  <c r="H639" i="10"/>
  <c r="H638" i="10"/>
  <c r="H637" i="10"/>
  <c r="H636" i="10"/>
  <c r="H635" i="10"/>
  <c r="H634" i="10"/>
  <c r="H633" i="10"/>
  <c r="H632" i="10"/>
  <c r="H631" i="10"/>
  <c r="H630" i="10"/>
  <c r="H701" i="10"/>
  <c r="H677" i="10"/>
  <c r="H681" i="10"/>
  <c r="H669" i="10"/>
  <c r="H629" i="10"/>
  <c r="H686" i="10"/>
  <c r="H671" i="1" l="1"/>
  <c r="H632" i="1"/>
  <c r="H646" i="1"/>
  <c r="H706" i="1"/>
  <c r="H674" i="1"/>
  <c r="H695" i="1"/>
  <c r="H692" i="1"/>
  <c r="H640" i="1"/>
  <c r="H639" i="1"/>
  <c r="H699" i="1"/>
  <c r="H668" i="1"/>
  <c r="H712" i="1"/>
  <c r="H690" i="1"/>
  <c r="H710" i="1"/>
  <c r="H709" i="1"/>
  <c r="H677" i="1"/>
  <c r="H633" i="1"/>
  <c r="H702" i="1"/>
  <c r="H704" i="1"/>
  <c r="H630" i="1"/>
  <c r="H707" i="1"/>
  <c r="H678" i="1"/>
  <c r="H642" i="1"/>
  <c r="H693" i="1"/>
  <c r="H681" i="1"/>
  <c r="H711" i="1"/>
  <c r="H635" i="1"/>
  <c r="H701" i="1"/>
  <c r="H698" i="1"/>
  <c r="H672" i="1"/>
  <c r="H696" i="1"/>
  <c r="H700" i="1"/>
  <c r="H703" i="1"/>
  <c r="H631" i="1"/>
  <c r="H643" i="1"/>
  <c r="H629" i="1"/>
  <c r="H685" i="1"/>
  <c r="H697" i="1"/>
  <c r="H684" i="1"/>
  <c r="H680" i="1"/>
  <c r="H716" i="1"/>
  <c r="H713" i="1"/>
  <c r="H679" i="1"/>
  <c r="H673" i="1"/>
  <c r="H634" i="1"/>
  <c r="H694" i="1"/>
  <c r="H705" i="1"/>
  <c r="H638" i="1"/>
  <c r="H647" i="1"/>
  <c r="H688" i="1"/>
  <c r="H644" i="1"/>
  <c r="H682" i="1"/>
  <c r="H637" i="1"/>
  <c r="H675" i="1"/>
  <c r="H708" i="1"/>
  <c r="H641" i="1"/>
  <c r="H687" i="1"/>
  <c r="H686" i="1"/>
  <c r="H683" i="1"/>
  <c r="H670" i="1"/>
  <c r="H691" i="1"/>
  <c r="H689" i="1"/>
  <c r="H669" i="1"/>
  <c r="H645" i="1"/>
  <c r="H676" i="1"/>
  <c r="H636" i="1"/>
  <c r="H715" i="10"/>
  <c r="I629" i="10"/>
  <c r="H715" i="1" l="1"/>
  <c r="I629" i="1"/>
  <c r="I716" i="10"/>
  <c r="I711" i="10"/>
  <c r="I707" i="10"/>
  <c r="I703" i="10"/>
  <c r="I699" i="10"/>
  <c r="I695" i="10"/>
  <c r="I691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685" i="10"/>
  <c r="I702" i="10"/>
  <c r="I683" i="10"/>
  <c r="I679" i="10"/>
  <c r="I675" i="10"/>
  <c r="I671" i="10"/>
  <c r="I706" i="10"/>
  <c r="I690" i="10"/>
  <c r="I687" i="10"/>
  <c r="I684" i="10"/>
  <c r="I680" i="10"/>
  <c r="I676" i="10"/>
  <c r="I672" i="10"/>
  <c r="I668" i="10"/>
  <c r="I710" i="10"/>
  <c r="I694" i="10"/>
  <c r="I686" i="10"/>
  <c r="I681" i="10"/>
  <c r="I677" i="10"/>
  <c r="I673" i="10"/>
  <c r="I669" i="10"/>
  <c r="I670" i="10"/>
  <c r="I647" i="10"/>
  <c r="I645" i="10"/>
  <c r="I644" i="10"/>
  <c r="I643" i="10"/>
  <c r="I642" i="10"/>
  <c r="I641" i="10"/>
  <c r="I674" i="10"/>
  <c r="I678" i="10"/>
  <c r="I646" i="10"/>
  <c r="I698" i="10"/>
  <c r="I640" i="10"/>
  <c r="I639" i="10"/>
  <c r="I638" i="10"/>
  <c r="I637" i="10"/>
  <c r="I636" i="10"/>
  <c r="I635" i="10"/>
  <c r="I634" i="10"/>
  <c r="I633" i="10"/>
  <c r="I632" i="10"/>
  <c r="I631" i="10"/>
  <c r="I630" i="10"/>
  <c r="I682" i="10"/>
  <c r="I672" i="1" l="1"/>
  <c r="I673" i="1"/>
  <c r="I689" i="1"/>
  <c r="I695" i="1"/>
  <c r="I645" i="1"/>
  <c r="I636" i="1"/>
  <c r="I706" i="1"/>
  <c r="I685" i="1"/>
  <c r="I640" i="1"/>
  <c r="I700" i="1"/>
  <c r="I702" i="1"/>
  <c r="I713" i="1"/>
  <c r="I670" i="1"/>
  <c r="I677" i="1"/>
  <c r="I686" i="1"/>
  <c r="I639" i="1"/>
  <c r="I709" i="1"/>
  <c r="I699" i="1"/>
  <c r="I698" i="1"/>
  <c r="I643" i="1"/>
  <c r="I683" i="1"/>
  <c r="I630" i="1"/>
  <c r="I691" i="1"/>
  <c r="I632" i="1"/>
  <c r="I678" i="1"/>
  <c r="I681" i="1"/>
  <c r="I704" i="1"/>
  <c r="I638" i="1"/>
  <c r="I671" i="1"/>
  <c r="I637" i="1"/>
  <c r="I705" i="1"/>
  <c r="I688" i="1"/>
  <c r="I635" i="1"/>
  <c r="I633" i="1"/>
  <c r="I684" i="1"/>
  <c r="I712" i="1"/>
  <c r="I687" i="1"/>
  <c r="I710" i="1"/>
  <c r="I692" i="1"/>
  <c r="I674" i="1"/>
  <c r="I701" i="1"/>
  <c r="I696" i="1"/>
  <c r="I716" i="1"/>
  <c r="I711" i="1"/>
  <c r="I675" i="1"/>
  <c r="I707" i="1"/>
  <c r="I647" i="1"/>
  <c r="I641" i="1"/>
  <c r="I679" i="1"/>
  <c r="I644" i="1"/>
  <c r="I697" i="1"/>
  <c r="I693" i="1"/>
  <c r="I631" i="1"/>
  <c r="I646" i="1"/>
  <c r="I682" i="1"/>
  <c r="I703" i="1"/>
  <c r="I642" i="1"/>
  <c r="I676" i="1"/>
  <c r="I690" i="1"/>
  <c r="I669" i="1"/>
  <c r="I634" i="1"/>
  <c r="I694" i="1"/>
  <c r="I668" i="1"/>
  <c r="I680" i="1"/>
  <c r="I708" i="1"/>
  <c r="I715" i="10"/>
  <c r="J630" i="10"/>
  <c r="I715" i="1" l="1"/>
  <c r="J630" i="1"/>
  <c r="J712" i="10"/>
  <c r="J708" i="10"/>
  <c r="J704" i="10"/>
  <c r="J700" i="10"/>
  <c r="J696" i="10"/>
  <c r="J692" i="10"/>
  <c r="J713" i="10"/>
  <c r="J709" i="10"/>
  <c r="J705" i="10"/>
  <c r="J701" i="10"/>
  <c r="J697" i="10"/>
  <c r="J693" i="10"/>
  <c r="J689" i="10"/>
  <c r="J685" i="10"/>
  <c r="J710" i="10"/>
  <c r="J706" i="10"/>
  <c r="J702" i="10"/>
  <c r="J698" i="10"/>
  <c r="J694" i="10"/>
  <c r="J690" i="10"/>
  <c r="J686" i="10"/>
  <c r="J716" i="10"/>
  <c r="J699" i="10"/>
  <c r="J687" i="10"/>
  <c r="J684" i="10"/>
  <c r="J680" i="10"/>
  <c r="J676" i="10"/>
  <c r="J672" i="10"/>
  <c r="J668" i="10"/>
  <c r="J703" i="10"/>
  <c r="J681" i="10"/>
  <c r="J677" i="10"/>
  <c r="J673" i="10"/>
  <c r="J669" i="10"/>
  <c r="J707" i="10"/>
  <c r="J691" i="10"/>
  <c r="J682" i="10"/>
  <c r="J678" i="10"/>
  <c r="J674" i="10"/>
  <c r="J670" i="10"/>
  <c r="J647" i="10"/>
  <c r="J646" i="10"/>
  <c r="J645" i="10"/>
  <c r="J683" i="10"/>
  <c r="J695" i="10"/>
  <c r="J671" i="10"/>
  <c r="J711" i="10"/>
  <c r="J675" i="10"/>
  <c r="J640" i="10"/>
  <c r="J639" i="10"/>
  <c r="J638" i="10"/>
  <c r="J637" i="10"/>
  <c r="J636" i="10"/>
  <c r="J635" i="10"/>
  <c r="J634" i="10"/>
  <c r="J633" i="10"/>
  <c r="J632" i="10"/>
  <c r="J631" i="10"/>
  <c r="J688" i="10"/>
  <c r="J643" i="10"/>
  <c r="J641" i="10"/>
  <c r="J679" i="10"/>
  <c r="J644" i="10"/>
  <c r="J642" i="10"/>
  <c r="J681" i="1" l="1"/>
  <c r="J698" i="1"/>
  <c r="J689" i="1"/>
  <c r="J674" i="1"/>
  <c r="J646" i="1"/>
  <c r="J685" i="1"/>
  <c r="J668" i="1"/>
  <c r="J672" i="1"/>
  <c r="J712" i="1"/>
  <c r="J679" i="1"/>
  <c r="J700" i="1"/>
  <c r="J633" i="1"/>
  <c r="J694" i="1"/>
  <c r="J703" i="1"/>
  <c r="J683" i="1"/>
  <c r="J688" i="1"/>
  <c r="J708" i="1"/>
  <c r="J678" i="1"/>
  <c r="J693" i="1"/>
  <c r="J643" i="1"/>
  <c r="J671" i="1"/>
  <c r="J634" i="1"/>
  <c r="J631" i="1"/>
  <c r="J702" i="1"/>
  <c r="J687" i="1"/>
  <c r="J669" i="1"/>
  <c r="J704" i="1"/>
  <c r="J639" i="1"/>
  <c r="J647" i="1"/>
  <c r="J677" i="1"/>
  <c r="J690" i="1"/>
  <c r="J641" i="1"/>
  <c r="J696" i="1"/>
  <c r="J716" i="1"/>
  <c r="J692" i="1"/>
  <c r="J682" i="1"/>
  <c r="J705" i="1"/>
  <c r="J713" i="1"/>
  <c r="J686" i="1"/>
  <c r="J711" i="1"/>
  <c r="J673" i="1"/>
  <c r="J710" i="1"/>
  <c r="J644" i="1"/>
  <c r="J684" i="1"/>
  <c r="J636" i="1"/>
  <c r="J670" i="1"/>
  <c r="J709" i="1"/>
  <c r="J695" i="1"/>
  <c r="J676" i="1"/>
  <c r="J637" i="1"/>
  <c r="J632" i="1"/>
  <c r="J699" i="1"/>
  <c r="J675" i="1"/>
  <c r="J642" i="1"/>
  <c r="J701" i="1"/>
  <c r="J635" i="1"/>
  <c r="J645" i="1"/>
  <c r="J680" i="1"/>
  <c r="J638" i="1"/>
  <c r="J697" i="1"/>
  <c r="J706" i="1"/>
  <c r="J691" i="1"/>
  <c r="J640" i="1"/>
  <c r="J707" i="1"/>
  <c r="K644" i="10"/>
  <c r="J715" i="10"/>
  <c r="L647" i="10"/>
  <c r="J715" i="1" l="1"/>
  <c r="L647" i="1"/>
  <c r="K644" i="1"/>
  <c r="L710" i="10"/>
  <c r="L706" i="10"/>
  <c r="L702" i="10"/>
  <c r="L698" i="10"/>
  <c r="M698" i="10" s="1"/>
  <c r="Z764" i="10" s="1"/>
  <c r="L694" i="10"/>
  <c r="L690" i="10"/>
  <c r="L716" i="10"/>
  <c r="L711" i="10"/>
  <c r="M711" i="10" s="1"/>
  <c r="Z777" i="10" s="1"/>
  <c r="L707" i="10"/>
  <c r="L703" i="10"/>
  <c r="L699" i="10"/>
  <c r="M699" i="10" s="1"/>
  <c r="Z765" i="10" s="1"/>
  <c r="L695" i="10"/>
  <c r="M695" i="10" s="1"/>
  <c r="Z761" i="10" s="1"/>
  <c r="L691" i="10"/>
  <c r="L687" i="10"/>
  <c r="L712" i="10"/>
  <c r="M712" i="10" s="1"/>
  <c r="Z778" i="10" s="1"/>
  <c r="L708" i="10"/>
  <c r="M708" i="10" s="1"/>
  <c r="Z774" i="10" s="1"/>
  <c r="L704" i="10"/>
  <c r="L700" i="10"/>
  <c r="L696" i="10"/>
  <c r="M696" i="10" s="1"/>
  <c r="Z762" i="10" s="1"/>
  <c r="L692" i="10"/>
  <c r="L688" i="10"/>
  <c r="L709" i="10"/>
  <c r="M709" i="10" s="1"/>
  <c r="Z775" i="10" s="1"/>
  <c r="L693" i="10"/>
  <c r="M693" i="10" s="1"/>
  <c r="Z759" i="10" s="1"/>
  <c r="L689" i="10"/>
  <c r="L682" i="10"/>
  <c r="L678" i="10"/>
  <c r="L674" i="10"/>
  <c r="L670" i="10"/>
  <c r="L713" i="10"/>
  <c r="L697" i="10"/>
  <c r="L686" i="10"/>
  <c r="L683" i="10"/>
  <c r="M683" i="10" s="1"/>
  <c r="Z749" i="10" s="1"/>
  <c r="L679" i="10"/>
  <c r="L675" i="10"/>
  <c r="M675" i="10" s="1"/>
  <c r="Z741" i="10" s="1"/>
  <c r="L671" i="10"/>
  <c r="M671" i="10" s="1"/>
  <c r="Z737" i="10" s="1"/>
  <c r="L701" i="10"/>
  <c r="M701" i="10" s="1"/>
  <c r="Z767" i="10" s="1"/>
  <c r="L685" i="10"/>
  <c r="L684" i="10"/>
  <c r="M684" i="10" s="1"/>
  <c r="Z750" i="10" s="1"/>
  <c r="L680" i="10"/>
  <c r="L676" i="10"/>
  <c r="M676" i="10" s="1"/>
  <c r="Z742" i="10" s="1"/>
  <c r="L672" i="10"/>
  <c r="L668" i="10"/>
  <c r="L677" i="10"/>
  <c r="L681" i="10"/>
  <c r="M681" i="10" s="1"/>
  <c r="Z747" i="10" s="1"/>
  <c r="L669" i="10"/>
  <c r="L705" i="10"/>
  <c r="M705" i="10" s="1"/>
  <c r="Z771" i="10" s="1"/>
  <c r="L673" i="10"/>
  <c r="M673" i="10" s="1"/>
  <c r="Z739" i="10" s="1"/>
  <c r="K713" i="10"/>
  <c r="K709" i="10"/>
  <c r="K705" i="10"/>
  <c r="K701" i="10"/>
  <c r="K697" i="10"/>
  <c r="K693" i="10"/>
  <c r="K710" i="10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687" i="10"/>
  <c r="K712" i="10"/>
  <c r="K696" i="10"/>
  <c r="K681" i="10"/>
  <c r="K677" i="10"/>
  <c r="K673" i="10"/>
  <c r="K669" i="10"/>
  <c r="K700" i="10"/>
  <c r="K689" i="10"/>
  <c r="K682" i="10"/>
  <c r="K678" i="10"/>
  <c r="K674" i="10"/>
  <c r="K670" i="10"/>
  <c r="K704" i="10"/>
  <c r="K688" i="10"/>
  <c r="K683" i="10"/>
  <c r="K679" i="10"/>
  <c r="K675" i="10"/>
  <c r="K671" i="10"/>
  <c r="K708" i="10"/>
  <c r="K680" i="10"/>
  <c r="K684" i="10"/>
  <c r="K668" i="10"/>
  <c r="K672" i="10"/>
  <c r="K692" i="10"/>
  <c r="K676" i="10"/>
  <c r="K685" i="10"/>
  <c r="L679" i="1" l="1"/>
  <c r="L712" i="1"/>
  <c r="L681" i="1"/>
  <c r="L669" i="1"/>
  <c r="L688" i="1"/>
  <c r="L713" i="1"/>
  <c r="L673" i="1"/>
  <c r="L668" i="1"/>
  <c r="L671" i="1"/>
  <c r="L683" i="1"/>
  <c r="L709" i="1"/>
  <c r="L670" i="1"/>
  <c r="L711" i="1"/>
  <c r="L690" i="1"/>
  <c r="L699" i="1"/>
  <c r="L686" i="1"/>
  <c r="L689" i="1"/>
  <c r="L703" i="1"/>
  <c r="L674" i="1"/>
  <c r="L682" i="1"/>
  <c r="L698" i="1"/>
  <c r="L687" i="1"/>
  <c r="L672" i="1"/>
  <c r="L695" i="1"/>
  <c r="L676" i="1"/>
  <c r="L704" i="1"/>
  <c r="L694" i="1"/>
  <c r="L684" i="1"/>
  <c r="L706" i="1"/>
  <c r="L680" i="1"/>
  <c r="L692" i="1"/>
  <c r="L700" i="1"/>
  <c r="L710" i="1"/>
  <c r="L705" i="1"/>
  <c r="L697" i="1"/>
  <c r="L675" i="1"/>
  <c r="L696" i="1"/>
  <c r="L685" i="1"/>
  <c r="L678" i="1"/>
  <c r="L716" i="1"/>
  <c r="L677" i="1"/>
  <c r="L693" i="1"/>
  <c r="L701" i="1"/>
  <c r="L707" i="1"/>
  <c r="L691" i="1"/>
  <c r="L702" i="1"/>
  <c r="L708" i="1"/>
  <c r="K673" i="1"/>
  <c r="K668" i="1"/>
  <c r="K695" i="1"/>
  <c r="K690" i="1"/>
  <c r="K713" i="1"/>
  <c r="K716" i="1"/>
  <c r="K677" i="1"/>
  <c r="K679" i="1"/>
  <c r="K688" i="1"/>
  <c r="K705" i="1"/>
  <c r="K686" i="1"/>
  <c r="K691" i="1"/>
  <c r="K708" i="1"/>
  <c r="K674" i="1"/>
  <c r="K700" i="1"/>
  <c r="K678" i="1"/>
  <c r="K672" i="1"/>
  <c r="K698" i="1"/>
  <c r="K697" i="1"/>
  <c r="K676" i="1"/>
  <c r="K706" i="1"/>
  <c r="K702" i="1"/>
  <c r="K710" i="1"/>
  <c r="K696" i="1"/>
  <c r="K681" i="1"/>
  <c r="K684" i="1"/>
  <c r="K707" i="1"/>
  <c r="K685" i="1"/>
  <c r="K669" i="1"/>
  <c r="K711" i="1"/>
  <c r="K712" i="1"/>
  <c r="K709" i="1"/>
  <c r="K671" i="1"/>
  <c r="K689" i="1"/>
  <c r="K703" i="1"/>
  <c r="K704" i="1"/>
  <c r="K701" i="1"/>
  <c r="K694" i="1"/>
  <c r="K699" i="1"/>
  <c r="K683" i="1"/>
  <c r="K675" i="1"/>
  <c r="K692" i="1"/>
  <c r="K687" i="1"/>
  <c r="K680" i="1"/>
  <c r="K670" i="1"/>
  <c r="K693" i="1"/>
  <c r="K682" i="1"/>
  <c r="M692" i="10"/>
  <c r="Z758" i="10" s="1"/>
  <c r="M680" i="10"/>
  <c r="Z746" i="10" s="1"/>
  <c r="M686" i="10"/>
  <c r="Z752" i="10" s="1"/>
  <c r="M702" i="10"/>
  <c r="Z768" i="10" s="1"/>
  <c r="M670" i="10"/>
  <c r="Z736" i="10" s="1"/>
  <c r="M674" i="10"/>
  <c r="Z740" i="10" s="1"/>
  <c r="K715" i="10"/>
  <c r="M697" i="10"/>
  <c r="Z763" i="10" s="1"/>
  <c r="M678" i="10"/>
  <c r="Z744" i="10" s="1"/>
  <c r="M700" i="10"/>
  <c r="Z766" i="10" s="1"/>
  <c r="M687" i="10"/>
  <c r="Z753" i="10" s="1"/>
  <c r="M703" i="10"/>
  <c r="Z769" i="10" s="1"/>
  <c r="M690" i="10"/>
  <c r="Z756" i="10" s="1"/>
  <c r="M706" i="10"/>
  <c r="Z772" i="10" s="1"/>
  <c r="M689" i="10"/>
  <c r="Z755" i="10" s="1"/>
  <c r="M677" i="10"/>
  <c r="Z743" i="10" s="1"/>
  <c r="L715" i="10"/>
  <c r="M668" i="10"/>
  <c r="M669" i="10"/>
  <c r="Z735" i="10" s="1"/>
  <c r="M672" i="10"/>
  <c r="Z738" i="10" s="1"/>
  <c r="M685" i="10"/>
  <c r="Z751" i="10" s="1"/>
  <c r="M679" i="10"/>
  <c r="Z745" i="10" s="1"/>
  <c r="M713" i="10"/>
  <c r="M682" i="10"/>
  <c r="Z748" i="10" s="1"/>
  <c r="M688" i="10"/>
  <c r="Z754" i="10" s="1"/>
  <c r="M704" i="10"/>
  <c r="Z770" i="10" s="1"/>
  <c r="M691" i="10"/>
  <c r="Z757" i="10" s="1"/>
  <c r="M707" i="10"/>
  <c r="Z773" i="10" s="1"/>
  <c r="M694" i="10"/>
  <c r="Z760" i="10" s="1"/>
  <c r="M710" i="10"/>
  <c r="Z776" i="10" s="1"/>
  <c r="M699" i="1" l="1"/>
  <c r="Y765" i="1" s="1"/>
  <c r="M697" i="1"/>
  <c r="Y763" i="1" s="1"/>
  <c r="M701" i="1"/>
  <c r="H151" i="9" s="1"/>
  <c r="M708" i="1"/>
  <c r="H183" i="9" s="1"/>
  <c r="M672" i="1"/>
  <c r="Y738" i="1" s="1"/>
  <c r="M673" i="1"/>
  <c r="H23" i="9" s="1"/>
  <c r="M706" i="1"/>
  <c r="Y772" i="1" s="1"/>
  <c r="M688" i="1"/>
  <c r="I87" i="9" s="1"/>
  <c r="M681" i="1"/>
  <c r="I55" i="9" s="1"/>
  <c r="K715" i="1"/>
  <c r="M677" i="1"/>
  <c r="E55" i="9" s="1"/>
  <c r="M710" i="1"/>
  <c r="Y776" i="1" s="1"/>
  <c r="M671" i="1"/>
  <c r="Y737" i="1" s="1"/>
  <c r="M676" i="1"/>
  <c r="M689" i="1"/>
  <c r="M679" i="1"/>
  <c r="M700" i="1"/>
  <c r="M695" i="1"/>
  <c r="M686" i="1"/>
  <c r="L715" i="1"/>
  <c r="M668" i="1"/>
  <c r="M678" i="1"/>
  <c r="M692" i="1"/>
  <c r="M702" i="1"/>
  <c r="M685" i="1"/>
  <c r="M680" i="1"/>
  <c r="M687" i="1"/>
  <c r="M690" i="1"/>
  <c r="M713" i="1"/>
  <c r="M691" i="1"/>
  <c r="M696" i="1"/>
  <c r="M698" i="1"/>
  <c r="M711" i="1"/>
  <c r="M707" i="1"/>
  <c r="M675" i="1"/>
  <c r="M684" i="1"/>
  <c r="M682" i="1"/>
  <c r="M670" i="1"/>
  <c r="M669" i="1"/>
  <c r="M694" i="1"/>
  <c r="M674" i="1"/>
  <c r="M709" i="1"/>
  <c r="M693" i="1"/>
  <c r="M705" i="1"/>
  <c r="M704" i="1"/>
  <c r="M703" i="1"/>
  <c r="M683" i="1"/>
  <c r="M712" i="1"/>
  <c r="M715" i="10"/>
  <c r="Z815" i="10" s="1"/>
  <c r="Z734" i="10"/>
  <c r="Z814" i="10" s="1"/>
  <c r="Y767" i="1" l="1"/>
  <c r="G23" i="9"/>
  <c r="F183" i="9"/>
  <c r="F23" i="9"/>
  <c r="D151" i="9"/>
  <c r="Y739" i="1"/>
  <c r="Y747" i="1"/>
  <c r="F151" i="9"/>
  <c r="Y754" i="1"/>
  <c r="C215" i="9"/>
  <c r="Y743" i="1"/>
  <c r="Y774" i="1"/>
  <c r="G87" i="9"/>
  <c r="Y752" i="1"/>
  <c r="E215" i="9"/>
  <c r="Y778" i="1"/>
  <c r="H55" i="9"/>
  <c r="Y746" i="1"/>
  <c r="Y740" i="1"/>
  <c r="I23" i="9"/>
  <c r="Y751" i="1"/>
  <c r="F87" i="9"/>
  <c r="Y766" i="1"/>
  <c r="G151" i="9"/>
  <c r="H119" i="9"/>
  <c r="Y760" i="1"/>
  <c r="Y745" i="1"/>
  <c r="G55" i="9"/>
  <c r="D183" i="9"/>
  <c r="Y770" i="1"/>
  <c r="C55" i="9"/>
  <c r="Y741" i="1"/>
  <c r="E119" i="9"/>
  <c r="Y757" i="1"/>
  <c r="G119" i="9"/>
  <c r="Y759" i="1"/>
  <c r="Y779" i="1"/>
  <c r="F215" i="9"/>
  <c r="Y734" i="1"/>
  <c r="C23" i="9"/>
  <c r="M715" i="1"/>
  <c r="C119" i="9"/>
  <c r="Y755" i="1"/>
  <c r="Y735" i="1"/>
  <c r="D23" i="9"/>
  <c r="E151" i="9"/>
  <c r="Y764" i="1"/>
  <c r="Y761" i="1"/>
  <c r="I119" i="9"/>
  <c r="Y749" i="1"/>
  <c r="D87" i="9"/>
  <c r="Y748" i="1"/>
  <c r="C87" i="9"/>
  <c r="Y758" i="1"/>
  <c r="F119" i="9"/>
  <c r="Y769" i="1"/>
  <c r="C183" i="9"/>
  <c r="Y750" i="1"/>
  <c r="E87" i="9"/>
  <c r="F55" i="9"/>
  <c r="Y744" i="1"/>
  <c r="Y762" i="1"/>
  <c r="C151" i="9"/>
  <c r="E183" i="9"/>
  <c r="Y771" i="1"/>
  <c r="Y773" i="1"/>
  <c r="G183" i="9"/>
  <c r="D119" i="9"/>
  <c r="Y756" i="1"/>
  <c r="Y742" i="1"/>
  <c r="D55" i="9"/>
  <c r="Y777" i="1"/>
  <c r="D215" i="9"/>
  <c r="E23" i="9"/>
  <c r="Y736" i="1"/>
  <c r="Y753" i="1"/>
  <c r="H87" i="9"/>
  <c r="I183" i="9"/>
  <c r="Y775" i="1"/>
  <c r="Y768" i="1"/>
  <c r="I151" i="9"/>
  <c r="Y815" i="1" l="1"/>
</calcChain>
</file>

<file path=xl/sharedStrings.xml><?xml version="1.0" encoding="utf-8"?>
<sst xmlns="http://schemas.openxmlformats.org/spreadsheetml/2006/main" count="4939" uniqueCount="1280">
  <si>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</si>
  <si>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</si>
  <si>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</si>
  <si>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</si>
  <si>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</si>
  <si>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</si>
  <si>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</si>
  <si>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</si>
  <si>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</si>
  <si>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</si>
  <si>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</si>
  <si>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</si>
  <si>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</si>
  <si>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</si>
  <si>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</si>
  <si>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</si>
  <si>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</si>
  <si>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</si>
  <si>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</si>
  <si>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</si>
  <si>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</si>
  <si>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</si>
  <si>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</si>
  <si>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</si>
  <si>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</si>
  <si>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</si>
  <si>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</si>
  <si>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</si>
  <si>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</si>
  <si>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</si>
  <si>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</si>
  <si>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</si>
  <si>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</si>
  <si>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</si>
  <si>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</si>
  <si>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</si>
  <si>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</si>
  <si>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</si>
  <si>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</si>
  <si>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</si>
  <si>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</si>
  <si>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</si>
  <si>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</si>
  <si>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</si>
  <si>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</si>
  <si>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</si>
  <si>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</si>
  <si>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</si>
  <si>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</si>
  <si>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</si>
  <si>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</si>
  <si>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</si>
  <si>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</si>
  <si>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</si>
  <si>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</si>
  <si>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</si>
  <si>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</si>
  <si>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</si>
  <si>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</si>
  <si>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</si>
  <si>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</si>
  <si>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</si>
  <si>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</si>
  <si>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</si>
  <si>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</si>
  <si>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</si>
  <si>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</si>
  <si>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</si>
  <si>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</si>
  <si>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</si>
  <si>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</si>
  <si>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</si>
  <si>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</si>
  <si>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</si>
  <si>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</si>
  <si>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</si>
  <si>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</si>
  <si>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</si>
  <si>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</si>
  <si>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</si>
  <si>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</si>
  <si>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</si>
  <si>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</si>
  <si>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</si>
  <si>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</si>
  <si>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</si>
  <si>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</si>
  <si>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</si>
  <si>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</si>
  <si>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</si>
  <si>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</si>
  <si>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</si>
  <si>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</si>
  <si>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</si>
  <si>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</si>
  <si>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</si>
  <si>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</si>
  <si>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</si>
  <si>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</si>
  <si>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</si>
  <si>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</si>
  <si>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</si>
  <si>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</si>
  <si>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</si>
  <si>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</si>
  <si>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</si>
  <si>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</si>
  <si>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</si>
  <si>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</si>
  <si>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</si>
  <si>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</si>
  <si>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</si>
  <si>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</si>
  <si>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</si>
  <si>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</si>
  <si>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</si>
  <si>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</si>
  <si>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</si>
  <si>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</si>
  <si>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</si>
  <si>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</si>
  <si>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</si>
  <si>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</si>
  <si>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</si>
  <si>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</si>
  <si>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</si>
  <si>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</si>
  <si>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</si>
  <si>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</si>
  <si>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</si>
  <si>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</si>
  <si>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</si>
  <si>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</si>
  <si>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</si>
  <si>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</si>
  <si>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</si>
  <si>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</si>
  <si>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</si>
  <si>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</si>
  <si>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</si>
  <si>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</si>
  <si>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</si>
  <si>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</si>
  <si>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</si>
  <si>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</si>
  <si>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</si>
  <si>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</si>
  <si>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</si>
  <si>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</si>
  <si>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</si>
  <si>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</si>
  <si>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</si>
  <si>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</si>
  <si>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</si>
  <si>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</si>
  <si>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</si>
  <si>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</si>
  <si>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</si>
  <si>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</si>
  <si>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</si>
  <si>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</si>
  <si>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</si>
  <si>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</si>
  <si>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</si>
  <si>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</si>
  <si>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</si>
  <si>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</si>
  <si>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</si>
  <si>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</si>
  <si>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</si>
  <si>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</si>
  <si>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</si>
  <si>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</si>
  <si>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</si>
  <si>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</si>
  <si>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</si>
  <si>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</si>
  <si>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</si>
  <si>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</si>
  <si>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</si>
  <si>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</si>
  <si>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</si>
  <si>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</si>
  <si>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</si>
  <si>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</si>
  <si>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</si>
  <si>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</si>
  <si>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</si>
  <si>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</si>
  <si>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</si>
  <si>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</si>
  <si>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</si>
  <si>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</si>
  <si>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</si>
  <si>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</si>
  <si>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</si>
  <si>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</si>
  <si>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</si>
  <si>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</si>
  <si>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</si>
  <si>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</si>
  <si>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</si>
  <si>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</si>
  <si>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</si>
  <si>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</si>
  <si>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</si>
  <si>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</si>
  <si>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</si>
  <si>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</si>
  <si>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</si>
  <si>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</si>
  <si>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</si>
  <si>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</si>
  <si>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</si>
  <si>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</si>
  <si>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</si>
  <si>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</si>
  <si>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</si>
  <si>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</si>
  <si>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</si>
  <si>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</si>
  <si>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</si>
  <si>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</si>
  <si>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</si>
  <si>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</si>
  <si>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</si>
  <si>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</si>
  <si>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</si>
  <si>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</si>
  <si>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</si>
  <si>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</si>
  <si>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</si>
  <si>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</si>
  <si>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</si>
  <si>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</si>
  <si>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</si>
  <si>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</si>
  <si>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</si>
  <si>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</si>
  <si>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</si>
  <si>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</si>
  <si>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</si>
  <si>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</si>
  <si>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</si>
  <si>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</si>
  <si>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</si>
  <si>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</si>
  <si>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</si>
  <si>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</si>
  <si>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</si>
  <si>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</si>
  <si>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</si>
  <si>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</si>
  <si>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</si>
  <si>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</si>
  <si>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</si>
  <si>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</si>
  <si>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</si>
  <si>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</si>
  <si>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</si>
  <si>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</si>
  <si>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</si>
  <si>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</si>
  <si>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</si>
  <si>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</si>
  <si>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</si>
  <si>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</si>
  <si>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</si>
  <si>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</si>
  <si>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</si>
  <si>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</si>
  <si>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</si>
  <si>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</si>
  <si>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</si>
  <si>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</si>
  <si>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</si>
  <si>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</si>
  <si>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</si>
  <si>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</si>
  <si>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</si>
  <si>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</si>
  <si>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</si>
  <si>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</si>
  <si>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</si>
  <si>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</si>
  <si>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</si>
  <si>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</si>
  <si>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</si>
  <si>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</si>
  <si>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</si>
  <si>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</si>
  <si>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</si>
  <si>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</si>
  <si>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</si>
  <si>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</si>
  <si>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</si>
  <si>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</si>
  <si>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</si>
  <si>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</si>
  <si>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</si>
  <si>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</si>
  <si>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</si>
  <si>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</si>
  <si>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</si>
  <si>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</si>
  <si>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</si>
  <si>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</si>
  <si>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</si>
  <si>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</si>
  <si>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</si>
  <si>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</si>
  <si>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</si>
  <si>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</si>
  <si>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</si>
  <si>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</si>
  <si>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</si>
  <si>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</si>
  <si>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</si>
  <si>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</si>
  <si>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</si>
  <si>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</si>
  <si>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</si>
  <si>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</si>
  <si>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</si>
  <si>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</si>
  <si>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</si>
  <si>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</si>
  <si>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</si>
  <si>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</si>
  <si>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</si>
  <si>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</si>
  <si>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</si>
  <si>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</si>
  <si>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</si>
  <si>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</si>
  <si>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</si>
  <si>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</si>
  <si>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</si>
  <si>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</si>
  <si>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</si>
  <si>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</si>
  <si>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</si>
  <si>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</si>
  <si>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</si>
  <si>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</si>
  <si>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</si>
  <si>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</si>
  <si>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</si>
  <si>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</si>
  <si>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</si>
  <si>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</si>
  <si>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</si>
  <si>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</si>
  <si>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</si>
  <si>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</si>
  <si>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</si>
  <si>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</si>
  <si>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</si>
  <si>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</si>
  <si>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</si>
  <si>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</si>
  <si>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</si>
  <si>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</si>
  <si>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</si>
  <si>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</si>
  <si>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</si>
  <si>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</si>
  <si>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</si>
  <si>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</si>
  <si>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</si>
  <si>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</si>
  <si>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</si>
  <si>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</si>
  <si>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</si>
  <si>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</si>
  <si>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</si>
  <si>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</si>
  <si>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</si>
  <si>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</si>
  <si>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</si>
  <si>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</si>
  <si>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</si>
  <si>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</si>
  <si>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</si>
  <si>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</si>
  <si>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</si>
  <si>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</si>
  <si>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</si>
  <si>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</si>
  <si>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</si>
  <si>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</si>
  <si>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</si>
  <si>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</si>
  <si>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</si>
  <si>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</si>
  <si>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</si>
  <si>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</si>
  <si>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</si>
  <si>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</si>
  <si>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</si>
  <si>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</si>
  <si>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</si>
  <si>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</si>
  <si>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</si>
  <si>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</si>
  <si>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</si>
  <si>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</si>
  <si>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</si>
  <si>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</si>
  <si>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</si>
  <si>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</si>
  <si>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</si>
  <si>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</si>
  <si>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</si>
  <si>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</si>
  <si>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</si>
  <si>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</si>
  <si>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</si>
  <si>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</si>
  <si>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</si>
  <si>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</si>
  <si>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</si>
  <si>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</si>
  <si>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</si>
  <si>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</si>
  <si>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</si>
  <si>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</si>
  <si>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</si>
  <si>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</si>
  <si>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</si>
  <si>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</si>
  <si>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</si>
  <si>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</si>
  <si>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</si>
  <si>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</si>
  <si>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</si>
  <si>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</si>
  <si>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</si>
  <si>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</si>
  <si>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</si>
  <si>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</si>
  <si>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</si>
  <si>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</si>
  <si>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</si>
  <si>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</si>
  <si>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</si>
  <si>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</si>
  <si>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</si>
  <si>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</si>
  <si>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</si>
  <si>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</si>
  <si>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</si>
  <si>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</si>
  <si>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</si>
  <si>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</si>
  <si>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</si>
  <si>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</si>
  <si>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</si>
  <si>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</si>
  <si>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</si>
  <si>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</si>
  <si>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</si>
  <si>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</si>
  <si>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</si>
  <si>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</si>
  <si>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</si>
  <si>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</si>
  <si>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</si>
  <si>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</si>
  <si>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</si>
  <si>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</si>
  <si>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</si>
  <si>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</si>
  <si>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</si>
  <si>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</si>
  <si>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</si>
  <si>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</si>
  <si>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</si>
  <si>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</si>
  <si>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</si>
  <si>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</si>
  <si>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</si>
  <si>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</si>
  <si>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</si>
  <si>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</si>
  <si>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</si>
  <si>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</si>
  <si>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</si>
  <si>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</si>
  <si>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</si>
  <si>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</si>
  <si>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</si>
  <si>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</si>
  <si>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</si>
  <si>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</si>
  <si>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</si>
  <si>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</si>
  <si>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</si>
  <si>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</si>
  <si>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</si>
  <si>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</si>
  <si>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</si>
  <si>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</si>
  <si>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</si>
  <si>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</si>
  <si>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</si>
  <si>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</si>
  <si>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</si>
  <si>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</si>
  <si>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</si>
  <si>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</si>
  <si>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</si>
  <si>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</si>
  <si>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</si>
  <si>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</si>
  <si>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</si>
  <si>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</si>
  <si>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</si>
  <si>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</si>
  <si>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</si>
  <si>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</si>
  <si>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</si>
  <si>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</si>
  <si>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</si>
  <si>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</si>
  <si>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</si>
  <si>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</si>
  <si>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</si>
  <si>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</si>
  <si>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</si>
  <si>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</si>
  <si>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</si>
  <si>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</si>
  <si>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</si>
  <si>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</si>
  <si>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</si>
  <si>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</si>
  <si>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</si>
  <si>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</si>
  <si>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</si>
  <si>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</si>
  <si>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</si>
  <si>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</si>
  <si>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</si>
  <si>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</si>
  <si>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</si>
  <si>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</si>
  <si>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</si>
  <si>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</si>
  <si>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</si>
  <si>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</si>
  <si>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</si>
  <si>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</si>
  <si>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</si>
  <si>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</si>
  <si>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</si>
  <si>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</si>
  <si>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</si>
  <si>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</si>
  <si>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</si>
  <si>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</si>
  <si>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</si>
  <si>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</si>
  <si>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</si>
  <si>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</si>
  <si>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</si>
  <si>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</si>
  <si>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</si>
  <si>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</si>
  <si>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</si>
  <si>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</si>
  <si>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</si>
  <si>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</si>
  <si>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</si>
  <si>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</si>
  <si>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</si>
  <si>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</si>
  <si>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</si>
  <si>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</si>
  <si>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</si>
  <si>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</si>
  <si>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</si>
  <si>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</si>
  <si>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</si>
  <si>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</si>
  <si>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</si>
  <si>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</si>
  <si>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</si>
  <si>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</si>
  <si>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</si>
  <si>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</si>
  <si>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</si>
  <si>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</si>
  <si>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</si>
  <si>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</si>
  <si>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</si>
  <si>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</si>
  <si>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</si>
  <si>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</si>
  <si>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</si>
  <si>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</si>
  <si>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</si>
  <si>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</si>
  <si>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</si>
  <si>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</si>
  <si>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</si>
  <si>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</si>
  <si>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</si>
  <si>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</si>
  <si>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</si>
  <si>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</si>
  <si>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</si>
  <si>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</si>
  <si>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</si>
  <si>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</si>
  <si>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</si>
  <si>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</si>
  <si>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</si>
  <si>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</si>
  <si>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</si>
  <si>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</si>
  <si>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</si>
  <si>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</si>
  <si>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</si>
  <si>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</si>
  <si>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</si>
  <si>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</si>
  <si>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</si>
  <si>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</si>
  <si>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</si>
  <si>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</si>
  <si>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</si>
  <si>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</si>
  <si>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</si>
  <si>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</si>
  <si>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</si>
  <si>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</si>
  <si>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</si>
  <si>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</si>
  <si>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</si>
  <si>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</si>
  <si>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</si>
  <si>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</si>
  <si>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</si>
  <si>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</si>
  <si>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</si>
  <si>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</si>
  <si>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</si>
  <si>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</si>
  <si>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</si>
  <si>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</si>
  <si>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</si>
  <si>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</si>
  <si>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</si>
  <si>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</si>
  <si>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</si>
  <si>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</si>
  <si>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</si>
  <si>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</si>
  <si>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</si>
  <si>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</si>
  <si>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</si>
  <si>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</si>
  <si>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</si>
  <si>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</si>
  <si>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</si>
  <si>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</si>
  <si>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</si>
  <si>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</si>
  <si>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</si>
  <si>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</si>
  <si>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</si>
  <si>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</si>
  <si>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</si>
  <si>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</si>
  <si>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</si>
  <si>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</si>
  <si>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</si>
  <si>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</si>
  <si>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</si>
  <si>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</si>
  <si>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</si>
  <si>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</si>
  <si>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</si>
  <si>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</si>
  <si>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</si>
  <si>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</si>
  <si>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</si>
  <si>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</si>
  <si>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</si>
  <si>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</si>
  <si>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</si>
  <si>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</si>
  <si>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</si>
  <si>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</si>
  <si>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</si>
  <si>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</si>
  <si>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</si>
  <si>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</si>
  <si>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</si>
  <si>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</si>
  <si>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</si>
  <si>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</si>
  <si>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</si>
  <si>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</si>
  <si>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</si>
  <si>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</si>
  <si>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</si>
  <si>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</si>
  <si>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</si>
  <si>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</si>
  <si>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</si>
  <si>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</si>
  <si>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</si>
  <si>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</si>
  <si>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</si>
  <si>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</si>
  <si>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</si>
  <si>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</si>
  <si>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</si>
  <si>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</si>
  <si>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</si>
  <si>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</si>
  <si>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</si>
  <si>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</si>
  <si>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</si>
  <si>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</si>
  <si>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</si>
  <si>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</si>
  <si>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</si>
  <si>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</si>
  <si>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</si>
  <si>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</si>
  <si>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</si>
  <si>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</si>
  <si>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</si>
  <si>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</si>
  <si>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</si>
  <si>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</si>
  <si>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</si>
  <si>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</si>
  <si>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</si>
  <si>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</si>
  <si>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</si>
  <si>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</si>
  <si>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</si>
  <si>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</si>
  <si>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</si>
  <si>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</si>
  <si>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</si>
  <si>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</si>
  <si>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</si>
  <si>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</si>
  <si>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</si>
  <si>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</si>
  <si>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</si>
  <si>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</si>
  <si>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</si>
  <si>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</si>
  <si>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</si>
  <si>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</si>
  <si>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</si>
  <si>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</si>
  <si>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</si>
  <si>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</si>
  <si>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</si>
  <si>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</si>
  <si>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</si>
  <si>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</si>
  <si>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</si>
  <si>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</si>
  <si>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</si>
  <si>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</si>
  <si>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</si>
  <si>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</si>
  <si>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</si>
  <si>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</si>
  <si>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</si>
  <si>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</si>
  <si>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</si>
  <si>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</si>
  <si>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</si>
  <si>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</si>
  <si>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</si>
  <si>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</si>
  <si>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</si>
  <si>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</si>
  <si>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</si>
  <si>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</si>
  <si>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</si>
  <si>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</si>
  <si>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</si>
  <si>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</si>
  <si>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</si>
  <si>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</si>
  <si>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</si>
  <si>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</si>
  <si>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</si>
  <si>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</si>
  <si>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</si>
  <si>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</si>
  <si>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</si>
  <si>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</si>
  <si>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</si>
  <si>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</si>
  <si>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</si>
  <si>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</si>
  <si>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</si>
  <si>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</si>
  <si>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</si>
  <si>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</si>
  <si>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</si>
  <si>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</si>
  <si>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</si>
  <si>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</si>
  <si>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</si>
  <si>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</si>
  <si>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</si>
  <si>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</si>
  <si>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</si>
  <si>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</si>
  <si>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</si>
  <si>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</si>
  <si>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</si>
  <si>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</si>
  <si>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</si>
  <si>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</si>
  <si>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</si>
  <si>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</si>
  <si>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</si>
  <si>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</si>
  <si>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</si>
  <si>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</si>
  <si>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</si>
  <si>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</si>
  <si>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</si>
  <si>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</si>
  <si>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</si>
  <si>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</si>
  <si>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</si>
  <si>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</si>
  <si>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</si>
  <si>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</si>
  <si>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</si>
  <si>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</si>
  <si>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</si>
  <si>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</si>
  <si>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</si>
  <si>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</si>
  <si>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</si>
  <si>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</si>
  <si>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</si>
  <si>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</si>
  <si>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</si>
  <si>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</si>
  <si>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</si>
  <si>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</si>
  <si>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</si>
  <si>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</si>
  <si>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</si>
  <si>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</si>
  <si>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</si>
  <si>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</si>
  <si>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</si>
  <si>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</si>
  <si>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</si>
  <si>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</si>
  <si>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</si>
  <si>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</si>
  <si>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</si>
  <si>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</si>
  <si>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</si>
  <si>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</si>
  <si>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</si>
  <si>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</si>
  <si>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</si>
  <si>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</si>
  <si>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</si>
  <si>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</si>
  <si>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</si>
  <si>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</si>
  <si>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</si>
  <si>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</si>
  <si>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</si>
  <si>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</si>
  <si>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</si>
  <si>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</si>
  <si>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</si>
  <si>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</si>
  <si>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</si>
  <si>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</si>
  <si>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</si>
  <si>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</si>
  <si>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</si>
  <si>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</si>
  <si>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</si>
  <si>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</si>
  <si>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</si>
  <si>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</si>
  <si>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</si>
  <si>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</si>
  <si>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</si>
  <si>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</si>
  <si>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</si>
  <si>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</si>
  <si>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</si>
  <si>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</si>
  <si>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</si>
  <si>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</si>
  <si>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</si>
  <si>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</si>
  <si>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</si>
  <si>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</si>
  <si>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</si>
  <si>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</si>
  <si>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</si>
  <si>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</si>
  <si>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</si>
  <si>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</si>
  <si>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</si>
  <si>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</si>
  <si>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</si>
  <si>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</si>
  <si>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</si>
  <si>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</si>
  <si>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</si>
  <si>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</si>
  <si>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</si>
  <si>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</si>
  <si>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</si>
  <si>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</si>
  <si>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</si>
  <si>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</si>
  <si>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</si>
  <si>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</si>
  <si>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</si>
  <si>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</si>
  <si>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</si>
  <si>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</si>
  <si>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</si>
  <si>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</si>
  <si>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</si>
  <si>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</si>
  <si>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</si>
  <si>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</si>
  <si>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</si>
  <si>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</si>
  <si>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</si>
  <si>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</si>
  <si>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</si>
  <si>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</si>
  <si>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</si>
  <si>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</si>
  <si>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</si>
  <si>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</si>
  <si>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</si>
  <si>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</si>
  <si>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</si>
  <si>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</si>
  <si>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</si>
  <si>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</si>
  <si>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</si>
  <si>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</si>
  <si>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</si>
  <si>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</si>
  <si>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</si>
  <si>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</si>
  <si>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</si>
  <si>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</si>
  <si>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</si>
  <si>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</si>
  <si>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</si>
  <si>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</si>
  <si>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</si>
  <si>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</si>
  <si>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</si>
  <si>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</si>
  <si>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</si>
  <si>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</si>
  <si>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</si>
  <si>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</si>
  <si>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</si>
  <si>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</si>
  <si>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</si>
  <si>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</si>
  <si>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</si>
  <si>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</si>
  <si>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</si>
  <si>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</si>
  <si>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</si>
  <si>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</si>
  <si>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</si>
  <si>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</si>
  <si>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</si>
  <si>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</si>
  <si>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</si>
  <si>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</si>
  <si>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</si>
  <si>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</si>
  <si>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</si>
  <si>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</si>
  <si>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</si>
  <si>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</si>
  <si>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</si>
  <si>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</si>
  <si>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</si>
  <si>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</si>
  <si>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</si>
  <si>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</si>
  <si>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</si>
  <si>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</si>
  <si>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</si>
  <si>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</si>
  <si>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</si>
  <si>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</si>
  <si>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</si>
  <si>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</si>
  <si>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</si>
  <si>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</si>
  <si>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</si>
  <si>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</si>
  <si>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</si>
  <si>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</si>
  <si>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</si>
  <si>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</si>
  <si>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</si>
  <si>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</si>
  <si>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</si>
  <si>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</si>
  <si>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</si>
  <si>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</si>
  <si>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</si>
  <si>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</si>
  <si>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</si>
  <si>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</si>
  <si>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</si>
  <si>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</si>
  <si>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</si>
  <si>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</si>
  <si>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</si>
  <si>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</si>
  <si>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</si>
  <si>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</si>
  <si>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</si>
  <si>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</si>
  <si>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</si>
  <si>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</si>
  <si>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</si>
  <si>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</si>
  <si>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</si>
  <si>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</si>
  <si>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</si>
  <si>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</si>
  <si>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</si>
  <si>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</si>
  <si>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</si>
  <si>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</si>
  <si>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</si>
  <si>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</si>
  <si>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</si>
  <si>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</si>
  <si>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</si>
  <si>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</si>
  <si>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</si>
  <si>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</si>
  <si>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</si>
  <si>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</si>
  <si>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</si>
  <si>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</si>
  <si>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</si>
  <si>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</si>
  <si>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</si>
  <si>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</si>
  <si>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</si>
  <si>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</si>
  <si>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</si>
  <si>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</si>
  <si>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</si>
  <si>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</si>
  <si>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</si>
  <si>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</si>
  <si>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</si>
  <si>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</si>
  <si>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</si>
  <si>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</si>
  <si>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</si>
  <si>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</si>
  <si>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</si>
  <si>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</si>
  <si>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</si>
  <si>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</si>
  <si>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</si>
  <si>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</si>
  <si>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</si>
  <si>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</si>
  <si>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</si>
  <si>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</si>
  <si>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</si>
  <si>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</si>
  <si>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</si>
  <si>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</si>
  <si>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</si>
  <si>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</si>
  <si>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</si>
  <si>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</si>
  <si>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</si>
  <si>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</si>
  <si>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</si>
  <si>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</si>
  <si>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</si>
  <si>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</si>
  <si>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</si>
  <si>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</si>
  <si>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</si>
  <si>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</si>
  <si>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</si>
  <si>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</si>
  <si>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</si>
  <si>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</si>
  <si>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</si>
  <si>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</si>
  <si>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</si>
  <si>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</si>
  <si>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</si>
  <si>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</si>
  <si>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</si>
  <si>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</si>
  <si>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</si>
  <si>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</si>
  <si>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</si>
  <si>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</si>
  <si>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</si>
  <si>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</si>
  <si>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</si>
  <si>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</si>
  <si>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</si>
  <si>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</si>
  <si>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</si>
  <si>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</si>
  <si>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</si>
  <si>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</si>
  <si>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</si>
  <si>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</si>
  <si>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</si>
  <si>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</si>
  <si>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</si>
  <si>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</si>
  <si>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</si>
  <si>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</si>
  <si>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</si>
  <si>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</si>
  <si>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</si>
  <si>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</si>
  <si>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</si>
  <si>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</si>
  <si>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</si>
  <si>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</si>
  <si>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</si>
  <si>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</si>
  <si>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</si>
  <si>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</si>
  <si>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</si>
  <si>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</si>
  <si>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</si>
  <si>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</si>
  <si>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</si>
  <si>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</si>
  <si>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</si>
  <si>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</si>
  <si>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</si>
  <si>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</si>
  <si>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</si>
  <si>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</si>
  <si>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</si>
  <si>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</si>
  <si>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</si>
  <si>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</si>
  <si>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</si>
  <si>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</si>
  <si>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</si>
  <si>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</si>
  <si>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</si>
  <si>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</si>
  <si>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</si>
  <si>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</si>
  <si>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</si>
  <si>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</si>
  <si>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</si>
  <si>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</si>
  <si>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</si>
  <si>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</si>
  <si>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</si>
  <si>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</si>
  <si>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</si>
  <si>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</si>
  <si>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</si>
  <si>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</si>
  <si>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</si>
  <si>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</si>
  <si>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</si>
  <si>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</si>
  <si>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</si>
  <si>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</si>
  <si>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</si>
  <si>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</si>
  <si>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</si>
  <si>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</si>
  <si>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</si>
  <si>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</si>
  <si>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</si>
  <si>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</si>
  <si>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</si>
  <si>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</si>
  <si>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</si>
  <si>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</si>
  <si>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</si>
  <si>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</si>
  <si>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</si>
  <si>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</si>
  <si>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</si>
  <si>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</si>
  <si>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</si>
  <si>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</si>
  <si>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</si>
  <si>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</si>
  <si>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</si>
  <si>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</si>
  <si>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</si>
  <si>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</si>
  <si>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</si>
  <si>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</si>
  <si>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</si>
  <si>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</si>
  <si>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</si>
  <si>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</si>
  <si>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</si>
  <si>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</si>
  <si>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</si>
  <si>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</si>
  <si>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</si>
  <si>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</si>
  <si>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</si>
  <si>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</si>
  <si>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</si>
  <si>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</si>
  <si>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</si>
  <si>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</si>
  <si>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</si>
  <si>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</si>
  <si>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</si>
  <si>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</si>
  <si>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</si>
  <si>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</si>
  <si>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</si>
  <si>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</si>
  <si>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</si>
  <si>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</si>
  <si>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</si>
  <si>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</si>
  <si>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</si>
  <si>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</si>
  <si>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</si>
  <si>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</si>
  <si>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</si>
  <si>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</si>
  <si>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</si>
  <si>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Deliveries</t>
  </si>
  <si>
    <t>06/30/2020</t>
  </si>
  <si>
    <t>026</t>
  </si>
  <si>
    <t>PeaceHealth St John Medical Center</t>
  </si>
  <si>
    <t>1615 Delaware Street</t>
  </si>
  <si>
    <t>Box 3002</t>
  </si>
  <si>
    <t>Longview, WA 98632</t>
  </si>
  <si>
    <t>Cowlitz</t>
  </si>
  <si>
    <t>Sean Gregory, CEO</t>
  </si>
  <si>
    <t>Tracey Fernandez, CFO</t>
  </si>
  <si>
    <t>Steve Vincent</t>
  </si>
  <si>
    <t>(360) 514-2002</t>
  </si>
  <si>
    <t>(360) 514-6670</t>
  </si>
  <si>
    <t>06/30/2021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</si>
</sst>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026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9525</v>
          </cell>
          <cell r="D59">
            <v>0</v>
          </cell>
          <cell r="E59">
            <v>16384</v>
          </cell>
          <cell r="F59">
            <v>0</v>
          </cell>
          <cell r="G59">
            <v>0</v>
          </cell>
          <cell r="H59">
            <v>4801</v>
          </cell>
          <cell r="I59">
            <v>0</v>
          </cell>
          <cell r="J59">
            <v>1683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783</v>
          </cell>
          <cell r="P59">
            <v>329478</v>
          </cell>
          <cell r="Q59">
            <v>282548</v>
          </cell>
          <cell r="R59">
            <v>329478</v>
          </cell>
          <cell r="U59">
            <v>403611</v>
          </cell>
          <cell r="V59">
            <v>0</v>
          </cell>
          <cell r="W59">
            <v>4462</v>
          </cell>
          <cell r="X59">
            <v>21743</v>
          </cell>
          <cell r="Y59">
            <v>77736</v>
          </cell>
          <cell r="Z59">
            <v>9728</v>
          </cell>
          <cell r="AA59">
            <v>1233</v>
          </cell>
          <cell r="AC59">
            <v>43906</v>
          </cell>
          <cell r="AD59">
            <v>30347</v>
          </cell>
          <cell r="AE59">
            <v>24642</v>
          </cell>
          <cell r="AF59">
            <v>9587</v>
          </cell>
          <cell r="AG59">
            <v>54511</v>
          </cell>
          <cell r="AH59">
            <v>0</v>
          </cell>
          <cell r="AI59">
            <v>15760</v>
          </cell>
          <cell r="AJ59">
            <v>188219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Y59">
            <v>109731</v>
          </cell>
          <cell r="AZ59">
            <v>333706</v>
          </cell>
          <cell r="BA59"/>
          <cell r="BE59">
            <v>809833</v>
          </cell>
        </row>
        <row r="71">
          <cell r="C71">
            <v>11073838.920000002</v>
          </cell>
          <cell r="D71">
            <v>0</v>
          </cell>
          <cell r="E71">
            <v>16933721.470260009</v>
          </cell>
          <cell r="F71">
            <v>0</v>
          </cell>
          <cell r="G71">
            <v>0</v>
          </cell>
          <cell r="H71">
            <v>3839577.9500000007</v>
          </cell>
          <cell r="I71">
            <v>0</v>
          </cell>
          <cell r="J71">
            <v>893416.63974000013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14010329.180000002</v>
          </cell>
          <cell r="Q71">
            <v>1062376.77</v>
          </cell>
          <cell r="R71">
            <v>4635828.91</v>
          </cell>
          <cell r="S71">
            <v>926545.58</v>
          </cell>
          <cell r="T71">
            <v>328921.53000000003</v>
          </cell>
          <cell r="U71">
            <v>6396324.4699999988</v>
          </cell>
          <cell r="V71">
            <v>0</v>
          </cell>
          <cell r="W71">
            <v>697883.66999999993</v>
          </cell>
          <cell r="X71">
            <v>1629975.97</v>
          </cell>
          <cell r="Y71">
            <v>9432078.2300000004</v>
          </cell>
          <cell r="Z71">
            <v>1460069.71</v>
          </cell>
          <cell r="AA71">
            <v>1148736.3699999999</v>
          </cell>
          <cell r="AB71">
            <v>19828684.299999993</v>
          </cell>
          <cell r="AC71">
            <v>1772471.7800000003</v>
          </cell>
          <cell r="AD71">
            <v>6313238.4500000002</v>
          </cell>
          <cell r="AE71">
            <v>1219251.6100000001</v>
          </cell>
          <cell r="AF71">
            <v>3979357.61</v>
          </cell>
          <cell r="AG71">
            <v>11792150.060000001</v>
          </cell>
          <cell r="AH71">
            <v>0</v>
          </cell>
          <cell r="AI71">
            <v>6294012.6800000016</v>
          </cell>
          <cell r="AJ71">
            <v>58126737.170000002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1728611.6500000001</v>
          </cell>
          <cell r="AZ71">
            <v>141226.39999999991</v>
          </cell>
          <cell r="BA71">
            <v>9288</v>
          </cell>
          <cell r="BB71">
            <v>2558192.4999999995</v>
          </cell>
          <cell r="BC71">
            <v>451749.48</v>
          </cell>
          <cell r="BD71">
            <v>30605</v>
          </cell>
          <cell r="BE71">
            <v>13325051.119999999</v>
          </cell>
          <cell r="BF71">
            <v>4253242.5199999996</v>
          </cell>
          <cell r="BG71">
            <v>808781.62000000011</v>
          </cell>
          <cell r="BH71">
            <v>28844</v>
          </cell>
          <cell r="BI71">
            <v>0</v>
          </cell>
          <cell r="BJ71">
            <v>0</v>
          </cell>
          <cell r="BK71">
            <v>205975.58</v>
          </cell>
          <cell r="BL71">
            <v>0</v>
          </cell>
          <cell r="BM71">
            <v>0</v>
          </cell>
          <cell r="BN71">
            <v>41799899.339999996</v>
          </cell>
          <cell r="BO71">
            <v>120068.61</v>
          </cell>
          <cell r="BP71">
            <v>0</v>
          </cell>
          <cell r="BQ71">
            <v>0</v>
          </cell>
          <cell r="BR71">
            <v>36154</v>
          </cell>
          <cell r="BS71">
            <v>412532.30000000005</v>
          </cell>
          <cell r="BT71">
            <v>727559.37000000011</v>
          </cell>
          <cell r="BU71">
            <v>167328.44</v>
          </cell>
          <cell r="BV71">
            <v>113616.51</v>
          </cell>
          <cell r="BW71">
            <v>459936.72000000003</v>
          </cell>
          <cell r="BX71">
            <v>19020</v>
          </cell>
          <cell r="BY71">
            <v>2288278.94</v>
          </cell>
          <cell r="BZ71">
            <v>522352.24000000005</v>
          </cell>
          <cell r="CA71">
            <v>95419</v>
          </cell>
          <cell r="CB71">
            <v>0</v>
          </cell>
          <cell r="CC71">
            <v>14355882.899999997</v>
          </cell>
          <cell r="CD71">
            <v>6116659.1599999992</v>
          </cell>
        </row>
        <row r="82">
          <cell r="C82" t="str">
            <v>06/30/2019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66" transitionEvaluation="1" transitionEntry="1" codeName="Sheet1">
    <pageSetUpPr autoPageBreaks="0" fitToPage="1"/>
  </sheetPr>
  <dimension ref="A1:CF817"/>
  <sheetViews>
    <sheetView showGridLines="0" tabSelected="1" topLeftCell="A166" zoomScale="75" zoomScaleNormal="75" workbookViewId="0"/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2" t="s">
        <v>1230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1231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1256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1227</v>
      </c>
      <c r="C10" s="235"/>
    </row>
    <row r="11" spans="1:6" ht="12.75" customHeight="1" x14ac:dyDescent="0.35">
      <c r="A11" s="198" t="s">
        <v>1229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293"/>
      <c r="C15" s="235"/>
    </row>
    <row r="16" spans="1:6" ht="12.75" customHeight="1" x14ac:dyDescent="0.35">
      <c r="A16" s="294" t="s">
        <v>1265</v>
      </c>
      <c r="C16" s="235"/>
      <c r="F16" s="287"/>
    </row>
    <row r="17" spans="1:6" ht="12.75" customHeight="1" x14ac:dyDescent="0.35">
      <c r="A17" s="294" t="s">
        <v>1263</v>
      </c>
      <c r="C17" s="287"/>
    </row>
    <row r="18" spans="1:6" ht="12.75" customHeight="1" x14ac:dyDescent="0.35">
      <c r="A18" s="227"/>
      <c r="C18" s="235"/>
    </row>
    <row r="19" spans="1:6" ht="12.75" customHeight="1" x14ac:dyDescent="0.35">
      <c r="C19" s="235"/>
    </row>
    <row r="20" spans="1:6" ht="12.75" customHeight="1" x14ac:dyDescent="0.35">
      <c r="A20" s="273" t="s">
        <v>1232</v>
      </c>
      <c r="B20" s="273"/>
      <c r="C20" s="288"/>
      <c r="D20" s="273"/>
      <c r="E20" s="273"/>
      <c r="F20" s="273"/>
    </row>
    <row r="21" spans="1:6" ht="22.5" customHeight="1" x14ac:dyDescent="0.35">
      <c r="A21" s="199"/>
      <c r="C21" s="235"/>
    </row>
    <row r="22" spans="1:6" ht="12.65" customHeight="1" x14ac:dyDescent="0.35">
      <c r="A22" s="237" t="s">
        <v>1252</v>
      </c>
      <c r="B22" s="238"/>
      <c r="C22" s="239"/>
      <c r="D22" s="237"/>
      <c r="E22" s="237"/>
    </row>
    <row r="23" spans="1:6" ht="12.65" customHeight="1" x14ac:dyDescent="0.35">
      <c r="B23" s="199"/>
      <c r="C23" s="235"/>
    </row>
    <row r="24" spans="1:6" ht="12.65" customHeight="1" x14ac:dyDescent="0.35">
      <c r="A24" s="240" t="s">
        <v>3</v>
      </c>
      <c r="C24" s="235"/>
    </row>
    <row r="25" spans="1:6" ht="12.65" customHeight="1" x14ac:dyDescent="0.35">
      <c r="A25" s="198" t="s">
        <v>1233</v>
      </c>
      <c r="C25" s="235"/>
    </row>
    <row r="26" spans="1:6" ht="12.65" customHeight="1" x14ac:dyDescent="0.35">
      <c r="A26" s="199" t="s">
        <v>4</v>
      </c>
      <c r="C26" s="235"/>
    </row>
    <row r="27" spans="1:6" ht="12.65" customHeight="1" x14ac:dyDescent="0.35">
      <c r="A27" s="198" t="s">
        <v>1234</v>
      </c>
      <c r="C27" s="235"/>
    </row>
    <row r="28" spans="1:6" ht="12.65" customHeight="1" x14ac:dyDescent="0.35">
      <c r="A28" s="199" t="s">
        <v>5</v>
      </c>
      <c r="C28" s="235"/>
    </row>
    <row r="29" spans="1:6" ht="12.65" customHeight="1" x14ac:dyDescent="0.35">
      <c r="A29" s="198"/>
      <c r="C29" s="235"/>
    </row>
    <row r="30" spans="1:6" ht="12.65" customHeight="1" x14ac:dyDescent="0.35">
      <c r="A30" s="180" t="s">
        <v>6</v>
      </c>
      <c r="C30" s="235"/>
    </row>
    <row r="31" spans="1:6" ht="12.65" customHeight="1" x14ac:dyDescent="0.35">
      <c r="A31" s="199" t="s">
        <v>7</v>
      </c>
      <c r="C31" s="235"/>
    </row>
    <row r="32" spans="1:6" ht="12.65" customHeight="1" x14ac:dyDescent="0.35">
      <c r="A32" s="199" t="s">
        <v>8</v>
      </c>
      <c r="C32" s="235"/>
    </row>
    <row r="33" spans="1:83" ht="12.65" customHeight="1" x14ac:dyDescent="0.35">
      <c r="A33" s="198" t="s">
        <v>1235</v>
      </c>
      <c r="C33" s="235"/>
    </row>
    <row r="34" spans="1:83" ht="12.65" customHeight="1" x14ac:dyDescent="0.35">
      <c r="A34" s="199" t="s">
        <v>9</v>
      </c>
      <c r="C34" s="235"/>
    </row>
    <row r="35" spans="1:83" ht="12.65" customHeight="1" x14ac:dyDescent="0.35">
      <c r="A35" s="199"/>
      <c r="C35" s="235"/>
    </row>
    <row r="36" spans="1:83" ht="12.65" customHeight="1" x14ac:dyDescent="0.35">
      <c r="A36" s="198" t="s">
        <v>1236</v>
      </c>
      <c r="C36" s="235"/>
    </row>
    <row r="37" spans="1:83" ht="12.65" customHeight="1" x14ac:dyDescent="0.35">
      <c r="A37" s="199" t="s">
        <v>1228</v>
      </c>
      <c r="C37" s="235"/>
    </row>
    <row r="38" spans="1:83" ht="12" customHeight="1" x14ac:dyDescent="0.35">
      <c r="A38" s="198"/>
      <c r="C38" s="235"/>
    </row>
    <row r="39" spans="1:83" ht="12.65" customHeight="1" x14ac:dyDescent="0.35">
      <c r="A39" s="199"/>
      <c r="C39" s="235"/>
    </row>
    <row r="40" spans="1:83" ht="12" customHeight="1" x14ac:dyDescent="0.35">
      <c r="A40" s="199"/>
      <c r="C40" s="235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5"/>
      <c r="F43" s="181"/>
    </row>
    <row r="44" spans="1:83" ht="12.75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.75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1193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7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75" customHeight="1" x14ac:dyDescent="0.35">
      <c r="A47" s="175" t="s">
        <v>204</v>
      </c>
      <c r="B47" s="183">
        <v>32563306.439999998</v>
      </c>
      <c r="C47" s="184">
        <v>1080829.6499999999</v>
      </c>
      <c r="D47" s="184">
        <v>0</v>
      </c>
      <c r="E47" s="184">
        <v>3958642.79</v>
      </c>
      <c r="F47" s="184">
        <v>815509.73800200003</v>
      </c>
      <c r="G47" s="184">
        <v>0</v>
      </c>
      <c r="H47" s="184">
        <v>965787.33</v>
      </c>
      <c r="I47" s="184">
        <v>0</v>
      </c>
      <c r="J47" s="184">
        <v>164434.67199799995</v>
      </c>
      <c r="K47" s="184">
        <v>0</v>
      </c>
      <c r="L47" s="184">
        <v>0</v>
      </c>
      <c r="M47" s="184">
        <v>0</v>
      </c>
      <c r="N47" s="184">
        <v>646394.26</v>
      </c>
      <c r="O47" s="184">
        <v>0</v>
      </c>
      <c r="P47" s="184">
        <v>1213885.73</v>
      </c>
      <c r="Q47" s="184">
        <v>257800.5</v>
      </c>
      <c r="R47" s="184">
        <v>692063.19</v>
      </c>
      <c r="S47" s="184">
        <v>159033.9</v>
      </c>
      <c r="T47" s="184">
        <v>330515.44</v>
      </c>
      <c r="U47" s="184">
        <v>678017.64</v>
      </c>
      <c r="V47" s="184">
        <v>0</v>
      </c>
      <c r="W47" s="184">
        <v>135032.95999999999</v>
      </c>
      <c r="X47" s="184">
        <v>273069.05</v>
      </c>
      <c r="Y47" s="184">
        <v>1391655.86</v>
      </c>
      <c r="Z47" s="184">
        <v>221614.64</v>
      </c>
      <c r="AA47" s="184">
        <v>180353.85</v>
      </c>
      <c r="AB47" s="184">
        <v>610615.77</v>
      </c>
      <c r="AC47" s="184">
        <v>343953.77</v>
      </c>
      <c r="AD47" s="184">
        <v>3143.15</v>
      </c>
      <c r="AE47" s="184">
        <v>249316.56</v>
      </c>
      <c r="AF47" s="184">
        <v>679881.62</v>
      </c>
      <c r="AG47" s="184">
        <v>2007194.33</v>
      </c>
      <c r="AH47" s="184">
        <v>0</v>
      </c>
      <c r="AI47" s="184">
        <v>683475.1</v>
      </c>
      <c r="AJ47" s="184">
        <v>8413987.2899999991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961460.01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95583.63</v>
      </c>
      <c r="AW47" s="184">
        <v>0</v>
      </c>
      <c r="AX47" s="184">
        <v>0</v>
      </c>
      <c r="AY47" s="184">
        <v>553548.29999999993</v>
      </c>
      <c r="AZ47" s="184">
        <v>0</v>
      </c>
      <c r="BA47" s="184">
        <v>0</v>
      </c>
      <c r="BB47" s="184">
        <v>496885.3</v>
      </c>
      <c r="BC47" s="184">
        <v>100813.22</v>
      </c>
      <c r="BD47" s="184">
        <v>0</v>
      </c>
      <c r="BE47" s="184">
        <v>719660.05</v>
      </c>
      <c r="BF47" s="184">
        <v>1031342.07</v>
      </c>
      <c r="BG47" s="184">
        <v>239019.72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298764.68</v>
      </c>
      <c r="BO47" s="184">
        <v>56527.58</v>
      </c>
      <c r="BP47" s="184">
        <v>0</v>
      </c>
      <c r="BQ47" s="184">
        <v>0</v>
      </c>
      <c r="BR47" s="184">
        <v>0</v>
      </c>
      <c r="BS47" s="184">
        <v>161370.47</v>
      </c>
      <c r="BT47" s="184">
        <v>108918.11</v>
      </c>
      <c r="BU47" s="184">
        <v>17826.810000000001</v>
      </c>
      <c r="BV47" s="184">
        <v>0</v>
      </c>
      <c r="BW47" s="184">
        <v>90784.92</v>
      </c>
      <c r="BX47" s="184">
        <v>208200.48</v>
      </c>
      <c r="BY47" s="184">
        <v>651417.91</v>
      </c>
      <c r="BZ47" s="184">
        <v>188824.95999999999</v>
      </c>
      <c r="CA47" s="184">
        <v>100</v>
      </c>
      <c r="CB47" s="184">
        <v>0</v>
      </c>
      <c r="CC47" s="184">
        <v>426049.43</v>
      </c>
      <c r="CD47" s="195"/>
      <c r="CE47" s="195">
        <f>SUM(C47:CC47)</f>
        <v>32563306.439999998</v>
      </c>
    </row>
    <row r="48" spans="1:83" ht="12.75" customHeight="1" x14ac:dyDescent="0.35">
      <c r="A48" s="175" t="s">
        <v>205</v>
      </c>
      <c r="B48" s="183">
        <v>836480.6</v>
      </c>
      <c r="C48" s="245">
        <f>ROUND(((B48/CE61)*C61),0)</f>
        <v>26358</v>
      </c>
      <c r="D48" s="245">
        <f>ROUND(((B48/CE61)*D61),0)</f>
        <v>0</v>
      </c>
      <c r="E48" s="195">
        <f>ROUND(((B48/CE61)*E61),0)</f>
        <v>93657</v>
      </c>
      <c r="F48" s="195">
        <f>ROUND(((B48/CE61)*F61),0)</f>
        <v>18800</v>
      </c>
      <c r="G48" s="195">
        <f>ROUND(((B48/CE61)*G61),0)</f>
        <v>0</v>
      </c>
      <c r="H48" s="195">
        <f>ROUND(((B48/CE61)*H61),0)</f>
        <v>19984</v>
      </c>
      <c r="I48" s="195">
        <f>ROUND(((B48/CE61)*I61),0)</f>
        <v>0</v>
      </c>
      <c r="J48" s="195">
        <f>ROUND(((B48/CE61)*J61),0)</f>
        <v>3791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28276</v>
      </c>
      <c r="O48" s="195">
        <f>ROUND(((B48/CE61)*O61),0)</f>
        <v>0</v>
      </c>
      <c r="P48" s="195">
        <f>ROUND(((B48/CE61)*P61),0)</f>
        <v>28747</v>
      </c>
      <c r="Q48" s="195">
        <f>ROUND(((B48/CE61)*Q61),0)</f>
        <v>5702</v>
      </c>
      <c r="R48" s="195">
        <f>ROUND(((B48/CE61)*R61),0)</f>
        <v>30547</v>
      </c>
      <c r="S48" s="195">
        <f>ROUND(((B48/CE61)*S61),0)</f>
        <v>2544</v>
      </c>
      <c r="T48" s="195">
        <f>ROUND(((B48/CE61)*T61),0)</f>
        <v>8170</v>
      </c>
      <c r="U48" s="195">
        <f>ROUND(((B48/CE61)*U61),0)</f>
        <v>15325</v>
      </c>
      <c r="V48" s="195">
        <f>ROUND(((B48/CE61)*V61),0)</f>
        <v>0</v>
      </c>
      <c r="W48" s="195">
        <f>ROUND(((B48/CE61)*W61),0)</f>
        <v>3532</v>
      </c>
      <c r="X48" s="195">
        <f>ROUND(((B48/CE61)*X61),0)</f>
        <v>6921</v>
      </c>
      <c r="Y48" s="195">
        <f>ROUND(((B48/CE61)*Y61),0)</f>
        <v>32543</v>
      </c>
      <c r="Z48" s="195">
        <f>ROUND(((B48/CE61)*Z61),0)</f>
        <v>5501</v>
      </c>
      <c r="AA48" s="195">
        <f>ROUND(((B48/CE61)*AA61),0)</f>
        <v>4764</v>
      </c>
      <c r="AB48" s="195">
        <f>ROUND(((B48/CE61)*AB61),0)</f>
        <v>32094</v>
      </c>
      <c r="AC48" s="195">
        <f>ROUND(((B48/CE61)*AC61),0)</f>
        <v>8617</v>
      </c>
      <c r="AD48" s="195">
        <f>ROUND(((B48/CE61)*AD61),0)</f>
        <v>404</v>
      </c>
      <c r="AE48" s="195">
        <f>ROUND(((B48/CE61)*AE61),0)</f>
        <v>6790</v>
      </c>
      <c r="AF48" s="195">
        <f>ROUND(((B48/CE61)*AF61),0)</f>
        <v>17597</v>
      </c>
      <c r="AG48" s="195">
        <f>ROUND(((B48/CE61)*AG61),0)</f>
        <v>51436</v>
      </c>
      <c r="AH48" s="195">
        <f>ROUND(((B48/CE61)*AH61),0)</f>
        <v>0</v>
      </c>
      <c r="AI48" s="195">
        <f>ROUND(((B48/CE61)*AI61),0)</f>
        <v>14732</v>
      </c>
      <c r="AJ48" s="195">
        <f>ROUND(((B48/CE61)*AJ61),0)</f>
        <v>226534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24984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1744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10095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12138</v>
      </c>
      <c r="BC48" s="195">
        <f>ROUND(((B48/CE61)*BC61),0)</f>
        <v>1753</v>
      </c>
      <c r="BD48" s="195">
        <f>ROUND(((B48/CE61)*BD61),0)</f>
        <v>0</v>
      </c>
      <c r="BE48" s="195">
        <f>ROUND(((B48/CE61)*BE61),0)</f>
        <v>12877</v>
      </c>
      <c r="BF48" s="195">
        <f>ROUND(((B48/CE61)*BF61),0)</f>
        <v>15597</v>
      </c>
      <c r="BG48" s="195">
        <f>ROUND(((B48/CE61)*BG61),0)</f>
        <v>3194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12614</v>
      </c>
      <c r="BO48" s="195">
        <f>ROUND(((B48/CE61)*BO61),0)</f>
        <v>1203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2739</v>
      </c>
      <c r="BT48" s="195">
        <f>ROUND(((B48/CE61)*BT61),0)</f>
        <v>3037</v>
      </c>
      <c r="BU48" s="195">
        <f>ROUND(((B48/CE61)*BU61),0)</f>
        <v>302</v>
      </c>
      <c r="BV48" s="195">
        <f>ROUND(((B48/CE61)*BV61),0)</f>
        <v>0</v>
      </c>
      <c r="BW48" s="195">
        <f>ROUND(((B48/CE61)*BW61),0)</f>
        <v>1951</v>
      </c>
      <c r="BX48" s="195">
        <f>ROUND(((B48/CE61)*BX61),0)</f>
        <v>7375</v>
      </c>
      <c r="BY48" s="195">
        <f>ROUND(((B48/CE61)*BY61),0)</f>
        <v>16737</v>
      </c>
      <c r="BZ48" s="195">
        <f>ROUND(((B48/CE61)*BZ61),0)</f>
        <v>2400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12374</v>
      </c>
      <c r="CD48" s="195"/>
      <c r="CE48" s="195">
        <f>SUM(C48:CD48)</f>
        <v>836480</v>
      </c>
    </row>
    <row r="49" spans="1:84" ht="12.75" customHeight="1" x14ac:dyDescent="0.35">
      <c r="A49" s="175" t="s">
        <v>206</v>
      </c>
      <c r="B49" s="195">
        <f>B47+B48</f>
        <v>33399787.039999999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7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75" customHeight="1" x14ac:dyDescent="0.35">
      <c r="A51" s="171" t="s">
        <v>207</v>
      </c>
      <c r="B51" s="184">
        <v>13657316.570000004</v>
      </c>
      <c r="C51" s="184">
        <v>86663.65</v>
      </c>
      <c r="D51" s="184">
        <v>0</v>
      </c>
      <c r="E51" s="184">
        <v>343332.83</v>
      </c>
      <c r="F51" s="184">
        <v>95975.52053400001</v>
      </c>
      <c r="G51" s="184">
        <v>0</v>
      </c>
      <c r="H51" s="184">
        <v>11347.11</v>
      </c>
      <c r="I51" s="184">
        <v>0</v>
      </c>
      <c r="J51" s="184">
        <v>19351.949465999995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540526.03</v>
      </c>
      <c r="Q51" s="184">
        <v>0</v>
      </c>
      <c r="R51" s="184">
        <v>0</v>
      </c>
      <c r="S51" s="184">
        <v>94224.28</v>
      </c>
      <c r="T51" s="184">
        <v>8294.06</v>
      </c>
      <c r="U51" s="184">
        <v>8936.5400000000009</v>
      </c>
      <c r="V51" s="184">
        <v>0</v>
      </c>
      <c r="W51" s="184">
        <v>5955.6</v>
      </c>
      <c r="X51" s="184">
        <v>270653.61</v>
      </c>
      <c r="Y51" s="184">
        <v>505176.04</v>
      </c>
      <c r="Z51" s="184">
        <v>362367.93</v>
      </c>
      <c r="AA51" s="184">
        <v>91876.74</v>
      </c>
      <c r="AB51" s="184">
        <v>73636.490000000005</v>
      </c>
      <c r="AC51" s="184">
        <v>31352.54</v>
      </c>
      <c r="AD51" s="184">
        <v>10678.39</v>
      </c>
      <c r="AE51" s="184">
        <v>2538.7399999999998</v>
      </c>
      <c r="AF51" s="184">
        <v>0</v>
      </c>
      <c r="AG51" s="184">
        <v>126113.37</v>
      </c>
      <c r="AH51" s="184">
        <v>0</v>
      </c>
      <c r="AI51" s="184">
        <v>137679.47</v>
      </c>
      <c r="AJ51" s="184">
        <v>92637.92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55795.29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16479.990000000002</v>
      </c>
      <c r="AW51" s="184">
        <v>0</v>
      </c>
      <c r="AX51" s="184">
        <v>0</v>
      </c>
      <c r="AY51" s="184">
        <v>27325.759999999998</v>
      </c>
      <c r="AZ51" s="184">
        <v>0</v>
      </c>
      <c r="BA51" s="184">
        <v>0</v>
      </c>
      <c r="BB51" s="184">
        <v>0</v>
      </c>
      <c r="BC51" s="184">
        <v>1231.47</v>
      </c>
      <c r="BD51" s="184">
        <v>0</v>
      </c>
      <c r="BE51" s="184">
        <v>193007.51</v>
      </c>
      <c r="BF51" s="184">
        <v>1627</v>
      </c>
      <c r="BG51" s="184">
        <v>15064.07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8150702.6699999999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3164.46</v>
      </c>
      <c r="BY51" s="184">
        <v>599834.88</v>
      </c>
      <c r="BZ51" s="184">
        <v>0</v>
      </c>
      <c r="CA51" s="184">
        <v>0</v>
      </c>
      <c r="CB51" s="184">
        <v>0</v>
      </c>
      <c r="CC51" s="184">
        <v>1673764.66</v>
      </c>
      <c r="CD51" s="195"/>
      <c r="CE51" s="195">
        <f>SUM(C51:CD51)</f>
        <v>13657316.570000004</v>
      </c>
    </row>
    <row r="52" spans="1:84" ht="12.75" customHeight="1" x14ac:dyDescent="0.35">
      <c r="A52" s="171" t="s">
        <v>208</v>
      </c>
      <c r="B52" s="184">
        <v>6473681.0999999996</v>
      </c>
      <c r="C52" s="195">
        <f>ROUND((B52/(CE76+CF76)*C76),0)</f>
        <v>185807</v>
      </c>
      <c r="D52" s="195">
        <f>ROUND((B52/(CE76+CF76)*D76),0)</f>
        <v>0</v>
      </c>
      <c r="E52" s="195">
        <f>ROUND((B52/(CE76+CF76)*E76),0)</f>
        <v>252365</v>
      </c>
      <c r="F52" s="195">
        <f>ROUND((B52/(CE76+CF76)*F76),0)</f>
        <v>84041</v>
      </c>
      <c r="G52" s="195">
        <f>ROUND((B52/(CE76+CF76)*G76),0)</f>
        <v>0</v>
      </c>
      <c r="H52" s="195">
        <f>ROUND((B52/(CE76+CF76)*H76),0)</f>
        <v>81730</v>
      </c>
      <c r="I52" s="195">
        <f>ROUND((B52/(CE76+CF76)*I76),0)</f>
        <v>0</v>
      </c>
      <c r="J52" s="195">
        <f>ROUND((B52/(CE76+CF76)*J76),0)</f>
        <v>16945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198252</v>
      </c>
      <c r="Q52" s="195">
        <f>ROUND((B52/(CE76+CF76)*Q76),0)</f>
        <v>20160</v>
      </c>
      <c r="R52" s="195">
        <f>ROUND((B52/(CE76+CF76)*R76),0)</f>
        <v>0</v>
      </c>
      <c r="S52" s="195">
        <f>ROUND((B52/(CE76+CF76)*S76),0)</f>
        <v>44880</v>
      </c>
      <c r="T52" s="195">
        <f>ROUND((B52/(CE76+CF76)*T76),0)</f>
        <v>29046</v>
      </c>
      <c r="U52" s="195">
        <f>ROUND((B52/(CE76+CF76)*U76),0)</f>
        <v>55089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201658</v>
      </c>
      <c r="Z52" s="195">
        <f>ROUND((B52/(CE76+CF76)*Z76),0)</f>
        <v>58035</v>
      </c>
      <c r="AA52" s="195">
        <f>ROUND((B52/(CE76+CF76)*AA76),0)</f>
        <v>15269</v>
      </c>
      <c r="AB52" s="195">
        <f>ROUND((B52/(CE76+CF76)*AB76),0)</f>
        <v>26294</v>
      </c>
      <c r="AC52" s="195">
        <f>ROUND((B52/(CE76+CF76)*AC76),0)</f>
        <v>12138</v>
      </c>
      <c r="AD52" s="195">
        <f>ROUND((B52/(CE76+CF76)*AD76),0)</f>
        <v>5770</v>
      </c>
      <c r="AE52" s="195">
        <f>ROUND((B52/(CE76+CF76)*AE76),0)</f>
        <v>43758</v>
      </c>
      <c r="AF52" s="195">
        <f>ROUND((B52/(CE76+CF76)*AF76),0)</f>
        <v>156350</v>
      </c>
      <c r="AG52" s="195">
        <f>ROUND((B52/(CE76+CF76)*AG76),0)</f>
        <v>168899</v>
      </c>
      <c r="AH52" s="195">
        <f>ROUND((B52/(CE76+CF76)*AH76),0)</f>
        <v>0</v>
      </c>
      <c r="AI52" s="195">
        <f>ROUND((B52/(CE76+CF76)*AI76),0)</f>
        <v>157972</v>
      </c>
      <c r="AJ52" s="195">
        <f>ROUND((B52/(CE76+CF76)*AJ76),0)</f>
        <v>753309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26955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97879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30958</v>
      </c>
      <c r="BC52" s="195">
        <f>ROUND((B52/(CE76+CF76)*BC76),0)</f>
        <v>0</v>
      </c>
      <c r="BD52" s="195">
        <f>ROUND((B52/(CE76+CF76)*BD76),0)</f>
        <v>29465</v>
      </c>
      <c r="BE52" s="195">
        <f>ROUND((B52/(CE76+CF76)*BE76),0)</f>
        <v>2446040</v>
      </c>
      <c r="BF52" s="195">
        <f>ROUND((B52/(CE76+CF76)*BF76),0)</f>
        <v>33129</v>
      </c>
      <c r="BG52" s="195">
        <f>ROUND((B52/(CE76+CF76)*BG76),0)</f>
        <v>13123</v>
      </c>
      <c r="BH52" s="195">
        <f>ROUND((B52/(CE76+CF76)*BH76),0)</f>
        <v>27771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23316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46325</v>
      </c>
      <c r="BO52" s="195">
        <f>ROUND((B52/(CE76+CF76)*BO76),0)</f>
        <v>37931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15181</v>
      </c>
      <c r="BT52" s="195">
        <f>ROUND((B52/(CE76+CF76)*BT76),0)</f>
        <v>17432</v>
      </c>
      <c r="BU52" s="195">
        <f>ROUND((B52/(CE76+CF76)*BU76),0)</f>
        <v>6868</v>
      </c>
      <c r="BV52" s="195">
        <f>ROUND((B52/(CE76+CF76)*BV76),0)</f>
        <v>49004</v>
      </c>
      <c r="BW52" s="195">
        <f>ROUND((B52/(CE76+CF76)*BW76),0)</f>
        <v>3390</v>
      </c>
      <c r="BX52" s="195">
        <f>ROUND((B52/(CE76+CF76)*BX76),0)</f>
        <v>18312</v>
      </c>
      <c r="BY52" s="195">
        <f>ROUND((B52/(CE76+CF76)*BY76),0)</f>
        <v>20999</v>
      </c>
      <c r="BZ52" s="195">
        <f>ROUND((B52/(CE76+CF76)*BZ76),0)</f>
        <v>0</v>
      </c>
      <c r="CA52" s="195">
        <f>ROUND((B52/(CE76+CF76)*CA76),0)</f>
        <v>32242</v>
      </c>
      <c r="CB52" s="195">
        <f>ROUND((B52/(CE76+CF76)*CB76),0)</f>
        <v>0</v>
      </c>
      <c r="CC52" s="195">
        <f>ROUND((B52/(CE76+CF76)*CC76),0)</f>
        <v>929593</v>
      </c>
      <c r="CD52" s="195"/>
      <c r="CE52" s="195">
        <f>SUM(C52:CD52)</f>
        <v>6473680</v>
      </c>
    </row>
    <row r="53" spans="1:84" ht="12.75" customHeight="1" x14ac:dyDescent="0.35">
      <c r="A53" s="175" t="s">
        <v>206</v>
      </c>
      <c r="B53" s="195">
        <f>B51+B52</f>
        <v>20130997.670000002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2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7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7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1193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7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7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1266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217</v>
      </c>
      <c r="X58" s="170" t="s">
        <v>217</v>
      </c>
      <c r="Y58" s="170" t="s">
        <v>217</v>
      </c>
      <c r="Z58" s="170" t="s">
        <v>217</v>
      </c>
      <c r="AA58" s="170" t="s">
        <v>225</v>
      </c>
      <c r="AB58" s="247" t="s">
        <v>221</v>
      </c>
      <c r="AC58" s="170" t="s">
        <v>226</v>
      </c>
      <c r="AD58" s="170" t="s">
        <v>226</v>
      </c>
      <c r="AE58" s="170" t="s">
        <v>217</v>
      </c>
      <c r="AF58" s="170" t="s">
        <v>228</v>
      </c>
      <c r="AG58" s="170" t="s">
        <v>228</v>
      </c>
      <c r="AH58" s="170" t="s">
        <v>229</v>
      </c>
      <c r="AI58" s="170" t="s">
        <v>228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1211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230</v>
      </c>
      <c r="AZ58" s="170" t="s">
        <v>230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231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75" customHeight="1" x14ac:dyDescent="0.35">
      <c r="A59" s="171" t="s">
        <v>232</v>
      </c>
      <c r="B59" s="175"/>
      <c r="C59" s="184">
        <v>3011</v>
      </c>
      <c r="D59" s="184">
        <v>0</v>
      </c>
      <c r="E59" s="184">
        <v>18338</v>
      </c>
      <c r="F59" s="184">
        <v>1475</v>
      </c>
      <c r="G59" s="184">
        <v>0</v>
      </c>
      <c r="H59" s="184">
        <v>4848</v>
      </c>
      <c r="I59" s="184">
        <v>0</v>
      </c>
      <c r="J59" s="184">
        <v>1256</v>
      </c>
      <c r="K59" s="184">
        <v>0</v>
      </c>
      <c r="L59" s="184">
        <v>0</v>
      </c>
      <c r="M59" s="184">
        <v>0</v>
      </c>
      <c r="N59" s="184">
        <v>13912</v>
      </c>
      <c r="O59" s="184">
        <v>682</v>
      </c>
      <c r="P59" s="185">
        <v>328789</v>
      </c>
      <c r="Q59" s="185">
        <v>299362</v>
      </c>
      <c r="R59" s="185">
        <v>328789</v>
      </c>
      <c r="S59" s="248"/>
      <c r="T59" s="248"/>
      <c r="U59" s="224">
        <v>412873</v>
      </c>
      <c r="V59" s="185">
        <v>0</v>
      </c>
      <c r="W59" s="185">
        <v>4717</v>
      </c>
      <c r="X59" s="185">
        <v>25877</v>
      </c>
      <c r="Y59" s="185">
        <v>77221</v>
      </c>
      <c r="Z59" s="185">
        <v>11104</v>
      </c>
      <c r="AA59" s="185">
        <v>1117</v>
      </c>
      <c r="AB59" s="248"/>
      <c r="AC59" s="185">
        <v>32004</v>
      </c>
      <c r="AD59" s="185">
        <v>704</v>
      </c>
      <c r="AE59" s="185">
        <v>28488</v>
      </c>
      <c r="AF59" s="185">
        <v>9651</v>
      </c>
      <c r="AG59" s="185">
        <v>49245</v>
      </c>
      <c r="AH59" s="185">
        <v>0</v>
      </c>
      <c r="AI59" s="185">
        <v>8299</v>
      </c>
      <c r="AJ59" s="185">
        <v>202634</v>
      </c>
      <c r="AK59" s="185">
        <v>0</v>
      </c>
      <c r="AL59" s="185">
        <v>0</v>
      </c>
      <c r="AM59" s="185">
        <v>0</v>
      </c>
      <c r="AN59" s="185">
        <v>0</v>
      </c>
      <c r="AO59" s="185">
        <v>0</v>
      </c>
      <c r="AP59" s="185">
        <v>33712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105705</v>
      </c>
      <c r="AZ59" s="185">
        <v>0</v>
      </c>
      <c r="BA59" s="248"/>
      <c r="BB59" s="248"/>
      <c r="BC59" s="248"/>
      <c r="BD59" s="248"/>
      <c r="BE59" s="185">
        <v>802141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75" customHeight="1" x14ac:dyDescent="0.35">
      <c r="A60" s="250" t="s">
        <v>233</v>
      </c>
      <c r="B60" s="175"/>
      <c r="C60" s="186">
        <v>32.897661070466519</v>
      </c>
      <c r="D60" s="187">
        <v>0</v>
      </c>
      <c r="E60" s="187">
        <v>162.50586968373381</v>
      </c>
      <c r="F60" s="223">
        <v>25.680151787406004</v>
      </c>
      <c r="G60" s="187">
        <v>0</v>
      </c>
      <c r="H60" s="187">
        <v>34.957198595458053</v>
      </c>
      <c r="I60" s="187">
        <v>0</v>
      </c>
      <c r="J60" s="223">
        <v>5.1779974404310574</v>
      </c>
      <c r="K60" s="187">
        <v>0</v>
      </c>
      <c r="L60" s="187">
        <v>0</v>
      </c>
      <c r="M60" s="187">
        <v>0</v>
      </c>
      <c r="N60" s="187">
        <v>13.943795656712259</v>
      </c>
      <c r="O60" s="187">
        <v>0</v>
      </c>
      <c r="P60" s="221">
        <v>44.963766829842022</v>
      </c>
      <c r="Q60" s="221">
        <v>6.3138539391113797</v>
      </c>
      <c r="R60" s="221">
        <v>12.062096473082223</v>
      </c>
      <c r="S60" s="221">
        <v>8.4874192193047442</v>
      </c>
      <c r="T60" s="221">
        <v>10.909430379569972</v>
      </c>
      <c r="U60" s="221">
        <v>31.612314958108612</v>
      </c>
      <c r="V60" s="221">
        <v>0</v>
      </c>
      <c r="W60" s="221">
        <v>4.526234492207311</v>
      </c>
      <c r="X60" s="221">
        <v>9.8194588198304285</v>
      </c>
      <c r="Y60" s="221">
        <v>53.381365641219375</v>
      </c>
      <c r="Z60" s="221">
        <v>6.0430607892540102</v>
      </c>
      <c r="AA60" s="221">
        <v>3.9513722242973386</v>
      </c>
      <c r="AB60" s="221">
        <v>44.828597338664949</v>
      </c>
      <c r="AC60" s="221">
        <v>15.048655049331661</v>
      </c>
      <c r="AD60" s="221">
        <v>0.18516477852916297</v>
      </c>
      <c r="AE60" s="221">
        <v>11.141427757026639</v>
      </c>
      <c r="AF60" s="221">
        <v>20.715922391721261</v>
      </c>
      <c r="AG60" s="221">
        <v>75.933075284366922</v>
      </c>
      <c r="AH60" s="221">
        <v>0</v>
      </c>
      <c r="AI60" s="221">
        <v>21.364156651098924</v>
      </c>
      <c r="AJ60" s="221">
        <v>307.66214968297862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38.570387969039523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3.5115629525042267</v>
      </c>
      <c r="AW60" s="221">
        <v>0</v>
      </c>
      <c r="AX60" s="221">
        <v>0</v>
      </c>
      <c r="AY60" s="221">
        <v>31.712299087780035</v>
      </c>
      <c r="AZ60" s="221">
        <v>0</v>
      </c>
      <c r="BA60" s="221">
        <v>0</v>
      </c>
      <c r="BB60" s="221">
        <v>18.778100435426349</v>
      </c>
      <c r="BC60" s="221">
        <v>6.6088572465659325</v>
      </c>
      <c r="BD60" s="221">
        <v>0</v>
      </c>
      <c r="BE60" s="221">
        <v>27.684442537325666</v>
      </c>
      <c r="BF60" s="221">
        <v>52.04110285735419</v>
      </c>
      <c r="BG60" s="221">
        <v>10.727176354739028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5.3520239133690817</v>
      </c>
      <c r="BO60" s="221">
        <v>2.2043433386781492</v>
      </c>
      <c r="BP60" s="221">
        <v>0</v>
      </c>
      <c r="BQ60" s="221">
        <v>0</v>
      </c>
      <c r="BR60" s="221">
        <v>0</v>
      </c>
      <c r="BS60" s="221">
        <v>9.0521435103946732</v>
      </c>
      <c r="BT60" s="221">
        <v>4.7339952741573308</v>
      </c>
      <c r="BU60" s="221">
        <v>0.46071408453085383</v>
      </c>
      <c r="BV60" s="221">
        <v>0</v>
      </c>
      <c r="BW60" s="221">
        <v>2.8254368011807909</v>
      </c>
      <c r="BX60" s="221">
        <v>20.423324484678787</v>
      </c>
      <c r="BY60" s="221">
        <v>21.794926087132811</v>
      </c>
      <c r="BZ60" s="221">
        <v>2.2211789556873431</v>
      </c>
      <c r="CA60" s="221">
        <v>0</v>
      </c>
      <c r="CB60" s="221">
        <v>0</v>
      </c>
      <c r="CC60" s="221">
        <v>12.548114941805782</v>
      </c>
      <c r="CD60" s="249" t="s">
        <v>221</v>
      </c>
      <c r="CE60" s="251">
        <f t="shared" ref="CE60:CE70" si="0">SUM(C60:CD60)</f>
        <v>1235.3623277661036</v>
      </c>
    </row>
    <row r="61" spans="1:84" ht="12.75" customHeight="1" x14ac:dyDescent="0.35">
      <c r="A61" s="171" t="s">
        <v>234</v>
      </c>
      <c r="B61" s="175"/>
      <c r="C61" s="184">
        <v>4077419.59</v>
      </c>
      <c r="D61" s="184">
        <v>0</v>
      </c>
      <c r="E61" s="184">
        <v>14488395.779999999</v>
      </c>
      <c r="F61" s="185">
        <v>2908276.7821020004</v>
      </c>
      <c r="G61" s="184">
        <v>0</v>
      </c>
      <c r="H61" s="184">
        <v>3091499.7</v>
      </c>
      <c r="I61" s="185">
        <v>0</v>
      </c>
      <c r="J61" s="185">
        <v>586408.12789799983</v>
      </c>
      <c r="K61" s="185">
        <v>0</v>
      </c>
      <c r="L61" s="185">
        <v>0</v>
      </c>
      <c r="M61" s="184">
        <v>0</v>
      </c>
      <c r="N61" s="184">
        <v>4374256.9400000004</v>
      </c>
      <c r="O61" s="184">
        <v>0</v>
      </c>
      <c r="P61" s="185">
        <v>4446981.28</v>
      </c>
      <c r="Q61" s="185">
        <v>882133.17</v>
      </c>
      <c r="R61" s="185">
        <v>4725476.16</v>
      </c>
      <c r="S61" s="185">
        <v>393482.49</v>
      </c>
      <c r="T61" s="185">
        <v>1263936.99</v>
      </c>
      <c r="U61" s="185">
        <v>2370655.61</v>
      </c>
      <c r="V61" s="185">
        <v>0</v>
      </c>
      <c r="W61" s="185">
        <v>546422.39</v>
      </c>
      <c r="X61" s="185">
        <v>1070621.05</v>
      </c>
      <c r="Y61" s="185">
        <v>5034197.32</v>
      </c>
      <c r="Z61" s="185">
        <v>850978.06</v>
      </c>
      <c r="AA61" s="185">
        <v>736972.17</v>
      </c>
      <c r="AB61" s="185">
        <v>4964738.83</v>
      </c>
      <c r="AC61" s="185">
        <v>1332984.78</v>
      </c>
      <c r="AD61" s="185">
        <v>62572</v>
      </c>
      <c r="AE61" s="185">
        <v>1050430.54</v>
      </c>
      <c r="AF61" s="185">
        <v>2722230.89</v>
      </c>
      <c r="AG61" s="185">
        <v>7957004.6299999999</v>
      </c>
      <c r="AH61" s="185">
        <v>0</v>
      </c>
      <c r="AI61" s="185">
        <v>2278915.2799999998</v>
      </c>
      <c r="AJ61" s="185">
        <v>35043863.869999997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3864910.04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269805.46000000002</v>
      </c>
      <c r="AW61" s="185">
        <v>0</v>
      </c>
      <c r="AX61" s="185">
        <v>0</v>
      </c>
      <c r="AY61" s="185">
        <v>1561720.08</v>
      </c>
      <c r="AZ61" s="185">
        <v>0</v>
      </c>
      <c r="BA61" s="185">
        <v>0</v>
      </c>
      <c r="BB61" s="185">
        <v>1877734.7</v>
      </c>
      <c r="BC61" s="185">
        <v>271150.28999999998</v>
      </c>
      <c r="BD61" s="185">
        <v>0</v>
      </c>
      <c r="BE61" s="185">
        <v>1991981.22</v>
      </c>
      <c r="BF61" s="185">
        <v>2412806.38</v>
      </c>
      <c r="BG61" s="185">
        <v>494049.81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1951330.9</v>
      </c>
      <c r="BO61" s="185">
        <v>186155.73</v>
      </c>
      <c r="BP61" s="185">
        <v>0</v>
      </c>
      <c r="BQ61" s="185">
        <v>0</v>
      </c>
      <c r="BR61" s="185">
        <v>0</v>
      </c>
      <c r="BS61" s="185">
        <v>423748.26</v>
      </c>
      <c r="BT61" s="185">
        <v>469864.47</v>
      </c>
      <c r="BU61" s="185">
        <v>46680.67</v>
      </c>
      <c r="BV61" s="185">
        <v>0</v>
      </c>
      <c r="BW61" s="185">
        <v>301870.31</v>
      </c>
      <c r="BX61" s="185">
        <v>1140858.3799999999</v>
      </c>
      <c r="BY61" s="185">
        <v>2589162.56</v>
      </c>
      <c r="BZ61" s="185">
        <v>371210.08</v>
      </c>
      <c r="CA61" s="185">
        <v>0</v>
      </c>
      <c r="CB61" s="185">
        <v>0</v>
      </c>
      <c r="CC61" s="185">
        <v>1914221.83</v>
      </c>
      <c r="CD61" s="249" t="s">
        <v>221</v>
      </c>
      <c r="CE61" s="195">
        <f t="shared" si="0"/>
        <v>129400115.60000002</v>
      </c>
      <c r="CF61" s="252"/>
    </row>
    <row r="62" spans="1:84" ht="12.75" customHeight="1" x14ac:dyDescent="0.35">
      <c r="A62" s="171" t="s">
        <v>3</v>
      </c>
      <c r="B62" s="175"/>
      <c r="C62" s="195">
        <f t="shared" ref="C62:BN62" si="1">ROUND(C47+C48,0)</f>
        <v>1107188</v>
      </c>
      <c r="D62" s="195">
        <f t="shared" si="1"/>
        <v>0</v>
      </c>
      <c r="E62" s="195">
        <f t="shared" si="1"/>
        <v>4052300</v>
      </c>
      <c r="F62" s="195">
        <f t="shared" si="1"/>
        <v>834310</v>
      </c>
      <c r="G62" s="195">
        <f t="shared" si="1"/>
        <v>0</v>
      </c>
      <c r="H62" s="195">
        <f t="shared" si="1"/>
        <v>985771</v>
      </c>
      <c r="I62" s="195">
        <f t="shared" si="1"/>
        <v>0</v>
      </c>
      <c r="J62" s="195">
        <f>ROUND(J47+J48,0)</f>
        <v>168226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674670</v>
      </c>
      <c r="O62" s="195">
        <f t="shared" si="1"/>
        <v>0</v>
      </c>
      <c r="P62" s="195">
        <f t="shared" si="1"/>
        <v>1242633</v>
      </c>
      <c r="Q62" s="195">
        <f t="shared" si="1"/>
        <v>263503</v>
      </c>
      <c r="R62" s="195">
        <f t="shared" si="1"/>
        <v>722610</v>
      </c>
      <c r="S62" s="195">
        <f t="shared" si="1"/>
        <v>161578</v>
      </c>
      <c r="T62" s="195">
        <f t="shared" si="1"/>
        <v>338685</v>
      </c>
      <c r="U62" s="195">
        <f t="shared" si="1"/>
        <v>693343</v>
      </c>
      <c r="V62" s="195">
        <f t="shared" si="1"/>
        <v>0</v>
      </c>
      <c r="W62" s="195">
        <f t="shared" si="1"/>
        <v>138565</v>
      </c>
      <c r="X62" s="195">
        <f t="shared" si="1"/>
        <v>279990</v>
      </c>
      <c r="Y62" s="195">
        <f t="shared" si="1"/>
        <v>1424199</v>
      </c>
      <c r="Z62" s="195">
        <f t="shared" si="1"/>
        <v>227116</v>
      </c>
      <c r="AA62" s="195">
        <f t="shared" si="1"/>
        <v>185118</v>
      </c>
      <c r="AB62" s="195">
        <f t="shared" si="1"/>
        <v>642710</v>
      </c>
      <c r="AC62" s="195">
        <f t="shared" si="1"/>
        <v>352571</v>
      </c>
      <c r="AD62" s="195">
        <f t="shared" si="1"/>
        <v>3547</v>
      </c>
      <c r="AE62" s="195">
        <f t="shared" si="1"/>
        <v>256107</v>
      </c>
      <c r="AF62" s="195">
        <f t="shared" si="1"/>
        <v>697479</v>
      </c>
      <c r="AG62" s="195">
        <f t="shared" si="1"/>
        <v>2058630</v>
      </c>
      <c r="AH62" s="195">
        <f t="shared" si="1"/>
        <v>0</v>
      </c>
      <c r="AI62" s="195">
        <f t="shared" si="1"/>
        <v>698207</v>
      </c>
      <c r="AJ62" s="195">
        <f t="shared" si="1"/>
        <v>8640521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986444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97328</v>
      </c>
      <c r="AW62" s="195">
        <f t="shared" si="1"/>
        <v>0</v>
      </c>
      <c r="AX62" s="195">
        <f t="shared" si="1"/>
        <v>0</v>
      </c>
      <c r="AY62" s="195">
        <f>ROUND(AY47+AY48,0)</f>
        <v>563643</v>
      </c>
      <c r="AZ62" s="195">
        <f>ROUND(AZ47+AZ48,0)</f>
        <v>0</v>
      </c>
      <c r="BA62" s="195">
        <f>ROUND(BA47+BA48,0)</f>
        <v>0</v>
      </c>
      <c r="BB62" s="195">
        <f t="shared" si="1"/>
        <v>509023</v>
      </c>
      <c r="BC62" s="195">
        <f t="shared" si="1"/>
        <v>102566</v>
      </c>
      <c r="BD62" s="195">
        <f t="shared" si="1"/>
        <v>0</v>
      </c>
      <c r="BE62" s="195">
        <f t="shared" si="1"/>
        <v>732537</v>
      </c>
      <c r="BF62" s="195">
        <f t="shared" si="1"/>
        <v>1046939</v>
      </c>
      <c r="BG62" s="195">
        <f t="shared" si="1"/>
        <v>242214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311379</v>
      </c>
      <c r="BO62" s="195">
        <f t="shared" ref="BO62:CC62" si="2">ROUND(BO47+BO48,0)</f>
        <v>57731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164109</v>
      </c>
      <c r="BT62" s="195">
        <f t="shared" si="2"/>
        <v>111955</v>
      </c>
      <c r="BU62" s="195">
        <f t="shared" si="2"/>
        <v>18129</v>
      </c>
      <c r="BV62" s="195">
        <f t="shared" si="2"/>
        <v>0</v>
      </c>
      <c r="BW62" s="195">
        <f t="shared" si="2"/>
        <v>92736</v>
      </c>
      <c r="BX62" s="195">
        <f t="shared" si="2"/>
        <v>215575</v>
      </c>
      <c r="BY62" s="195">
        <f t="shared" si="2"/>
        <v>668155</v>
      </c>
      <c r="BZ62" s="195">
        <f t="shared" si="2"/>
        <v>191225</v>
      </c>
      <c r="CA62" s="195">
        <f t="shared" si="2"/>
        <v>100</v>
      </c>
      <c r="CB62" s="195">
        <f t="shared" si="2"/>
        <v>0</v>
      </c>
      <c r="CC62" s="195">
        <f t="shared" si="2"/>
        <v>438423</v>
      </c>
      <c r="CD62" s="249" t="s">
        <v>221</v>
      </c>
      <c r="CE62" s="195">
        <f t="shared" si="0"/>
        <v>33399788</v>
      </c>
      <c r="CF62" s="252"/>
    </row>
    <row r="63" spans="1:84" ht="12.75" customHeight="1" x14ac:dyDescent="0.35">
      <c r="A63" s="171" t="s">
        <v>235</v>
      </c>
      <c r="B63" s="175"/>
      <c r="C63" s="184">
        <v>0</v>
      </c>
      <c r="D63" s="184">
        <v>0</v>
      </c>
      <c r="E63" s="184">
        <v>0</v>
      </c>
      <c r="F63" s="185">
        <v>29168.61</v>
      </c>
      <c r="G63" s="184">
        <v>0</v>
      </c>
      <c r="H63" s="184">
        <v>0</v>
      </c>
      <c r="I63" s="185">
        <v>0</v>
      </c>
      <c r="J63" s="185">
        <v>5881.3899999999985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440875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9150</v>
      </c>
      <c r="Z63" s="185">
        <v>36000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248410</v>
      </c>
      <c r="AH63" s="185">
        <v>0</v>
      </c>
      <c r="AI63" s="185">
        <v>0</v>
      </c>
      <c r="AJ63" s="185">
        <v>4397908.4800000004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116400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205025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500004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55733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6044555.4800000004</v>
      </c>
      <c r="CF63" s="252"/>
    </row>
    <row r="64" spans="1:84" ht="12.75" customHeight="1" x14ac:dyDescent="0.35">
      <c r="A64" s="171" t="s">
        <v>236</v>
      </c>
      <c r="B64" s="175"/>
      <c r="C64" s="184">
        <v>431485.49</v>
      </c>
      <c r="D64" s="184">
        <v>0</v>
      </c>
      <c r="E64" s="185">
        <v>1049088.78</v>
      </c>
      <c r="F64" s="185">
        <v>286590.90556800005</v>
      </c>
      <c r="G64" s="184">
        <v>0</v>
      </c>
      <c r="H64" s="184">
        <v>70667.759999999995</v>
      </c>
      <c r="I64" s="185">
        <v>0</v>
      </c>
      <c r="J64" s="185">
        <v>57786.534431999986</v>
      </c>
      <c r="K64" s="185">
        <v>0</v>
      </c>
      <c r="L64" s="185">
        <v>0</v>
      </c>
      <c r="M64" s="184">
        <v>0</v>
      </c>
      <c r="N64" s="184">
        <v>3044.24</v>
      </c>
      <c r="O64" s="184">
        <v>0</v>
      </c>
      <c r="P64" s="185">
        <v>7674231.9199999999</v>
      </c>
      <c r="Q64" s="185">
        <v>34747.39</v>
      </c>
      <c r="R64" s="185">
        <v>3009.98</v>
      </c>
      <c r="S64" s="185">
        <v>152038.74</v>
      </c>
      <c r="T64" s="185">
        <v>267820.45</v>
      </c>
      <c r="U64" s="185">
        <v>614162.38</v>
      </c>
      <c r="V64" s="185">
        <v>0</v>
      </c>
      <c r="W64" s="185">
        <v>18314.759999999998</v>
      </c>
      <c r="X64" s="185">
        <v>187947.69</v>
      </c>
      <c r="Y64" s="185">
        <v>2591059.27</v>
      </c>
      <c r="Z64" s="185">
        <v>16546.14</v>
      </c>
      <c r="AA64" s="185">
        <v>162864.68</v>
      </c>
      <c r="AB64" s="185">
        <v>17124081.16</v>
      </c>
      <c r="AC64" s="185">
        <v>208887.82</v>
      </c>
      <c r="AD64" s="185">
        <v>8100.28</v>
      </c>
      <c r="AE64" s="185">
        <v>12248.47</v>
      </c>
      <c r="AF64" s="185">
        <v>106952.51</v>
      </c>
      <c r="AG64" s="185">
        <v>1085410.27</v>
      </c>
      <c r="AH64" s="185">
        <v>0</v>
      </c>
      <c r="AI64" s="185">
        <v>1409635.99</v>
      </c>
      <c r="AJ64" s="185">
        <v>2281788.88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451599.54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6570.18</v>
      </c>
      <c r="AW64" s="185">
        <v>0</v>
      </c>
      <c r="AX64" s="185">
        <v>0</v>
      </c>
      <c r="AY64" s="185">
        <v>752579.32000000007</v>
      </c>
      <c r="AZ64" s="185">
        <v>0</v>
      </c>
      <c r="BA64" s="185">
        <v>0</v>
      </c>
      <c r="BB64" s="185">
        <v>11602.25</v>
      </c>
      <c r="BC64" s="185">
        <v>74.61</v>
      </c>
      <c r="BD64" s="185">
        <v>0</v>
      </c>
      <c r="BE64" s="185">
        <v>257403.91</v>
      </c>
      <c r="BF64" s="185">
        <v>358320.83</v>
      </c>
      <c r="BG64" s="185">
        <v>2842.65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17431.21</v>
      </c>
      <c r="BO64" s="185">
        <v>0</v>
      </c>
      <c r="BP64" s="185">
        <v>0</v>
      </c>
      <c r="BQ64" s="185">
        <v>0</v>
      </c>
      <c r="BR64" s="185">
        <v>0</v>
      </c>
      <c r="BS64" s="185">
        <v>44392.74</v>
      </c>
      <c r="BT64" s="185">
        <v>1540.78</v>
      </c>
      <c r="BU64" s="185">
        <v>10.42</v>
      </c>
      <c r="BV64" s="185">
        <v>0</v>
      </c>
      <c r="BW64" s="185">
        <v>69024.820000000007</v>
      </c>
      <c r="BX64" s="185">
        <v>1199056.58</v>
      </c>
      <c r="BY64" s="185">
        <v>31963.02</v>
      </c>
      <c r="BZ64" s="185">
        <v>904.8</v>
      </c>
      <c r="CA64" s="185">
        <v>0</v>
      </c>
      <c r="CB64" s="185">
        <v>0</v>
      </c>
      <c r="CC64" s="185">
        <v>-180222.66999999998</v>
      </c>
      <c r="CD64" s="249" t="s">
        <v>221</v>
      </c>
      <c r="CE64" s="195">
        <f t="shared" si="0"/>
        <v>38883607.479999997</v>
      </c>
      <c r="CF64" s="252"/>
    </row>
    <row r="65" spans="1:84" ht="12.75" customHeight="1" x14ac:dyDescent="0.35">
      <c r="A65" s="171" t="s">
        <v>237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0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23.92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4319.5200000000004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2301748.5099999998</v>
      </c>
      <c r="BF65" s="185">
        <v>334401.03000000003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0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0</v>
      </c>
      <c r="CD65" s="249" t="s">
        <v>221</v>
      </c>
      <c r="CE65" s="195">
        <f t="shared" si="0"/>
        <v>2640492.9799999995</v>
      </c>
      <c r="CF65" s="252"/>
    </row>
    <row r="66" spans="1:84" ht="12.75" customHeight="1" x14ac:dyDescent="0.35">
      <c r="A66" s="171" t="s">
        <v>238</v>
      </c>
      <c r="B66" s="175"/>
      <c r="C66" s="184">
        <v>79.199999999999818</v>
      </c>
      <c r="D66" s="184">
        <v>0</v>
      </c>
      <c r="E66" s="184">
        <v>336.8799999999992</v>
      </c>
      <c r="F66" s="184">
        <v>76117.480914</v>
      </c>
      <c r="G66" s="184">
        <v>0</v>
      </c>
      <c r="H66" s="184">
        <v>7536.65</v>
      </c>
      <c r="I66" s="184">
        <v>0</v>
      </c>
      <c r="J66" s="184">
        <v>15347.889085999994</v>
      </c>
      <c r="K66" s="185">
        <v>0</v>
      </c>
      <c r="L66" s="185">
        <v>0</v>
      </c>
      <c r="M66" s="184">
        <v>0</v>
      </c>
      <c r="N66" s="184">
        <v>12656.52</v>
      </c>
      <c r="O66" s="185">
        <v>0</v>
      </c>
      <c r="P66" s="185">
        <v>468697.07</v>
      </c>
      <c r="Q66" s="185">
        <v>1.89</v>
      </c>
      <c r="R66" s="185">
        <v>7519.1</v>
      </c>
      <c r="S66" s="184">
        <v>5426.86</v>
      </c>
      <c r="T66" s="184">
        <v>5510.44</v>
      </c>
      <c r="U66" s="185">
        <v>3575423.97</v>
      </c>
      <c r="V66" s="185">
        <v>0</v>
      </c>
      <c r="W66" s="185">
        <v>2134.27</v>
      </c>
      <c r="X66" s="185">
        <v>5200.8</v>
      </c>
      <c r="Y66" s="185">
        <v>54055.86</v>
      </c>
      <c r="Z66" s="185">
        <v>15196.77</v>
      </c>
      <c r="AA66" s="185">
        <v>29567.22</v>
      </c>
      <c r="AB66" s="185">
        <v>1983228.14</v>
      </c>
      <c r="AC66" s="185">
        <v>23.92</v>
      </c>
      <c r="AD66" s="185">
        <v>500708.36</v>
      </c>
      <c r="AE66" s="185">
        <v>406.1</v>
      </c>
      <c r="AF66" s="185">
        <v>2019.45</v>
      </c>
      <c r="AG66" s="185">
        <v>288216.84999999998</v>
      </c>
      <c r="AH66" s="185">
        <v>0</v>
      </c>
      <c r="AI66" s="185">
        <v>14286.38</v>
      </c>
      <c r="AJ66" s="185">
        <v>90683.96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83496.430000000051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10547.32</v>
      </c>
      <c r="AW66" s="185">
        <v>0</v>
      </c>
      <c r="AX66" s="185">
        <v>0</v>
      </c>
      <c r="AY66" s="185">
        <v>54278.28</v>
      </c>
      <c r="AZ66" s="185">
        <v>0</v>
      </c>
      <c r="BA66" s="185">
        <v>0</v>
      </c>
      <c r="BB66" s="185">
        <v>285312.40999999997</v>
      </c>
      <c r="BC66" s="185">
        <v>0</v>
      </c>
      <c r="BD66" s="185">
        <v>0</v>
      </c>
      <c r="BE66" s="185">
        <v>8811728.9399999995</v>
      </c>
      <c r="BF66" s="185">
        <v>687030.11</v>
      </c>
      <c r="BG66" s="185">
        <v>26986.19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31902273.670000002</v>
      </c>
      <c r="BO66" s="185">
        <v>0</v>
      </c>
      <c r="BP66" s="185">
        <v>0</v>
      </c>
      <c r="BQ66" s="185">
        <v>0</v>
      </c>
      <c r="BR66" s="185">
        <v>0</v>
      </c>
      <c r="BS66" s="185">
        <v>815.03</v>
      </c>
      <c r="BT66" s="185">
        <v>5978.29</v>
      </c>
      <c r="BU66" s="185">
        <v>0</v>
      </c>
      <c r="BV66" s="185">
        <v>9324.67</v>
      </c>
      <c r="BW66" s="185">
        <v>1638.33</v>
      </c>
      <c r="BX66" s="185">
        <v>64630.179999999993</v>
      </c>
      <c r="BY66" s="185">
        <v>1718.79</v>
      </c>
      <c r="BZ66" s="185">
        <v>0</v>
      </c>
      <c r="CA66" s="185">
        <v>0</v>
      </c>
      <c r="CB66" s="185">
        <v>0</v>
      </c>
      <c r="CC66" s="185">
        <v>10284976.390000001</v>
      </c>
      <c r="CD66" s="249" t="s">
        <v>221</v>
      </c>
      <c r="CE66" s="195">
        <f t="shared" si="0"/>
        <v>59391117.060000002</v>
      </c>
      <c r="CF66" s="252"/>
    </row>
    <row r="67" spans="1:84" ht="12.75" customHeight="1" x14ac:dyDescent="0.35">
      <c r="A67" s="171" t="s">
        <v>6</v>
      </c>
      <c r="B67" s="175"/>
      <c r="C67" s="195">
        <f>ROUND(C51+C52,0)</f>
        <v>272471</v>
      </c>
      <c r="D67" s="195">
        <f>ROUND(D51+D52,0)</f>
        <v>0</v>
      </c>
      <c r="E67" s="195">
        <f t="shared" ref="E67:BP67" si="3">ROUND(E51+E52,0)</f>
        <v>595698</v>
      </c>
      <c r="F67" s="195">
        <f t="shared" si="3"/>
        <v>180017</v>
      </c>
      <c r="G67" s="195">
        <f t="shared" si="3"/>
        <v>0</v>
      </c>
      <c r="H67" s="195">
        <f t="shared" si="3"/>
        <v>93077</v>
      </c>
      <c r="I67" s="195">
        <f t="shared" si="3"/>
        <v>0</v>
      </c>
      <c r="J67" s="195">
        <f>ROUND(J51+J52,0)</f>
        <v>36297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738778</v>
      </c>
      <c r="Q67" s="195">
        <f t="shared" si="3"/>
        <v>20160</v>
      </c>
      <c r="R67" s="195">
        <f t="shared" si="3"/>
        <v>0</v>
      </c>
      <c r="S67" s="195">
        <f t="shared" si="3"/>
        <v>139104</v>
      </c>
      <c r="T67" s="195">
        <f t="shared" si="3"/>
        <v>37340</v>
      </c>
      <c r="U67" s="195">
        <f t="shared" si="3"/>
        <v>64026</v>
      </c>
      <c r="V67" s="195">
        <f t="shared" si="3"/>
        <v>0</v>
      </c>
      <c r="W67" s="195">
        <f t="shared" si="3"/>
        <v>5956</v>
      </c>
      <c r="X67" s="195">
        <f t="shared" si="3"/>
        <v>270654</v>
      </c>
      <c r="Y67" s="195">
        <f t="shared" si="3"/>
        <v>706834</v>
      </c>
      <c r="Z67" s="195">
        <f t="shared" si="3"/>
        <v>420403</v>
      </c>
      <c r="AA67" s="195">
        <f t="shared" si="3"/>
        <v>107146</v>
      </c>
      <c r="AB67" s="195">
        <f t="shared" si="3"/>
        <v>99930</v>
      </c>
      <c r="AC67" s="195">
        <f t="shared" si="3"/>
        <v>43491</v>
      </c>
      <c r="AD67" s="195">
        <f t="shared" si="3"/>
        <v>16448</v>
      </c>
      <c r="AE67" s="195">
        <f t="shared" si="3"/>
        <v>46297</v>
      </c>
      <c r="AF67" s="195">
        <f t="shared" si="3"/>
        <v>156350</v>
      </c>
      <c r="AG67" s="195">
        <f t="shared" si="3"/>
        <v>295012</v>
      </c>
      <c r="AH67" s="195">
        <f t="shared" si="3"/>
        <v>0</v>
      </c>
      <c r="AI67" s="195">
        <f t="shared" si="3"/>
        <v>295651</v>
      </c>
      <c r="AJ67" s="195">
        <f t="shared" si="3"/>
        <v>845947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55795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43435</v>
      </c>
      <c r="AW67" s="195">
        <f t="shared" si="3"/>
        <v>0</v>
      </c>
      <c r="AX67" s="195">
        <f t="shared" si="3"/>
        <v>0</v>
      </c>
      <c r="AY67" s="195">
        <f t="shared" si="3"/>
        <v>125205</v>
      </c>
      <c r="AZ67" s="195">
        <f>ROUND(AZ51+AZ52,0)</f>
        <v>0</v>
      </c>
      <c r="BA67" s="195">
        <f>ROUND(BA51+BA52,0)</f>
        <v>0</v>
      </c>
      <c r="BB67" s="195">
        <f t="shared" si="3"/>
        <v>30958</v>
      </c>
      <c r="BC67" s="195">
        <f t="shared" si="3"/>
        <v>1231</v>
      </c>
      <c r="BD67" s="195">
        <f t="shared" si="3"/>
        <v>29465</v>
      </c>
      <c r="BE67" s="195">
        <f t="shared" si="3"/>
        <v>2639048</v>
      </c>
      <c r="BF67" s="195">
        <f t="shared" si="3"/>
        <v>34756</v>
      </c>
      <c r="BG67" s="195">
        <f t="shared" si="3"/>
        <v>28187</v>
      </c>
      <c r="BH67" s="195">
        <f t="shared" si="3"/>
        <v>27771</v>
      </c>
      <c r="BI67" s="195">
        <f t="shared" si="3"/>
        <v>0</v>
      </c>
      <c r="BJ67" s="195">
        <f t="shared" si="3"/>
        <v>0</v>
      </c>
      <c r="BK67" s="195">
        <f t="shared" si="3"/>
        <v>23316</v>
      </c>
      <c r="BL67" s="195">
        <f t="shared" si="3"/>
        <v>0</v>
      </c>
      <c r="BM67" s="195">
        <f t="shared" si="3"/>
        <v>0</v>
      </c>
      <c r="BN67" s="195">
        <f t="shared" si="3"/>
        <v>8197028</v>
      </c>
      <c r="BO67" s="195">
        <f t="shared" si="3"/>
        <v>37931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15181</v>
      </c>
      <c r="BT67" s="195">
        <f t="shared" si="4"/>
        <v>17432</v>
      </c>
      <c r="BU67" s="195">
        <f t="shared" si="4"/>
        <v>6868</v>
      </c>
      <c r="BV67" s="195">
        <f t="shared" si="4"/>
        <v>49004</v>
      </c>
      <c r="BW67" s="195">
        <f t="shared" si="4"/>
        <v>3390</v>
      </c>
      <c r="BX67" s="195">
        <f t="shared" si="4"/>
        <v>21476</v>
      </c>
      <c r="BY67" s="195">
        <f t="shared" si="4"/>
        <v>620834</v>
      </c>
      <c r="BZ67" s="195">
        <f t="shared" si="4"/>
        <v>0</v>
      </c>
      <c r="CA67" s="195">
        <f t="shared" si="4"/>
        <v>32242</v>
      </c>
      <c r="CB67" s="195">
        <f t="shared" si="4"/>
        <v>0</v>
      </c>
      <c r="CC67" s="195">
        <f t="shared" si="4"/>
        <v>2603358</v>
      </c>
      <c r="CD67" s="249" t="s">
        <v>221</v>
      </c>
      <c r="CE67" s="195">
        <f t="shared" si="0"/>
        <v>20130998</v>
      </c>
      <c r="CF67" s="252"/>
    </row>
    <row r="68" spans="1:84" ht="12.75" customHeight="1" x14ac:dyDescent="0.35">
      <c r="A68" s="171" t="s">
        <v>239</v>
      </c>
      <c r="B68" s="175"/>
      <c r="C68" s="184">
        <v>6013.03</v>
      </c>
      <c r="D68" s="184">
        <v>0</v>
      </c>
      <c r="E68" s="184">
        <v>8852.59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0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413031.43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588752.72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118858.1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10738.94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1146246.81</v>
      </c>
      <c r="CF68" s="252"/>
    </row>
    <row r="69" spans="1:84" ht="12.75" customHeight="1" x14ac:dyDescent="0.35">
      <c r="A69" s="171" t="s">
        <v>240</v>
      </c>
      <c r="B69" s="175"/>
      <c r="C69" s="184">
        <v>1543.27</v>
      </c>
      <c r="D69" s="184">
        <v>0</v>
      </c>
      <c r="E69" s="185">
        <v>1795.4199999999983</v>
      </c>
      <c r="F69" s="185">
        <v>3361.0560720000003</v>
      </c>
      <c r="G69" s="184">
        <v>0</v>
      </c>
      <c r="H69" s="184">
        <v>13817.400000000001</v>
      </c>
      <c r="I69" s="185">
        <v>0</v>
      </c>
      <c r="J69" s="185">
        <v>677.70392799999979</v>
      </c>
      <c r="K69" s="185">
        <v>0</v>
      </c>
      <c r="L69" s="185">
        <v>0</v>
      </c>
      <c r="M69" s="184">
        <v>0</v>
      </c>
      <c r="N69" s="184">
        <v>9827.2000000000007</v>
      </c>
      <c r="O69" s="184">
        <v>0</v>
      </c>
      <c r="P69" s="185">
        <v>34618.32</v>
      </c>
      <c r="Q69" s="185">
        <v>0</v>
      </c>
      <c r="R69" s="224">
        <v>37626.94</v>
      </c>
      <c r="S69" s="185">
        <v>1940.03</v>
      </c>
      <c r="T69" s="184">
        <v>6787.85</v>
      </c>
      <c r="U69" s="185">
        <v>21304.400000000001</v>
      </c>
      <c r="V69" s="185">
        <v>0</v>
      </c>
      <c r="W69" s="184">
        <v>280.06</v>
      </c>
      <c r="X69" s="185">
        <v>861.12</v>
      </c>
      <c r="Y69" s="185">
        <v>10072.57</v>
      </c>
      <c r="Z69" s="185">
        <v>78.569999999999709</v>
      </c>
      <c r="AA69" s="185">
        <v>912.5</v>
      </c>
      <c r="AB69" s="185">
        <v>9191.380000000001</v>
      </c>
      <c r="AC69" s="185">
        <v>206.38</v>
      </c>
      <c r="AD69" s="185">
        <v>0</v>
      </c>
      <c r="AE69" s="185">
        <v>696.86999999999989</v>
      </c>
      <c r="AF69" s="185">
        <v>25586.11</v>
      </c>
      <c r="AG69" s="185">
        <v>16908.349999999999</v>
      </c>
      <c r="AH69" s="185">
        <v>0</v>
      </c>
      <c r="AI69" s="185">
        <v>14283.54</v>
      </c>
      <c r="AJ69" s="185">
        <v>255874.32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9374.9700000000012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52.25</v>
      </c>
      <c r="AW69" s="185">
        <v>0</v>
      </c>
      <c r="AX69" s="185">
        <v>0</v>
      </c>
      <c r="AY69" s="185">
        <v>1502.76</v>
      </c>
      <c r="AZ69" s="185">
        <v>0</v>
      </c>
      <c r="BA69" s="185">
        <v>0</v>
      </c>
      <c r="BB69" s="185">
        <v>75438.41</v>
      </c>
      <c r="BC69" s="185">
        <v>0</v>
      </c>
      <c r="BD69" s="185">
        <v>0</v>
      </c>
      <c r="BE69" s="185">
        <v>8211.9500000000044</v>
      </c>
      <c r="BF69" s="185">
        <v>6383.44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72316.790000000008</v>
      </c>
      <c r="BO69" s="185">
        <v>0</v>
      </c>
      <c r="BP69" s="185">
        <v>0</v>
      </c>
      <c r="BQ69" s="185">
        <v>0</v>
      </c>
      <c r="BR69" s="185">
        <v>0</v>
      </c>
      <c r="BS69" s="185">
        <v>8589.16</v>
      </c>
      <c r="BT69" s="185">
        <v>9945.52</v>
      </c>
      <c r="BU69" s="185">
        <v>16983.259999999995</v>
      </c>
      <c r="BV69" s="185">
        <v>0</v>
      </c>
      <c r="BW69" s="185">
        <v>5283.12</v>
      </c>
      <c r="BX69" s="185">
        <v>14361.58</v>
      </c>
      <c r="BY69" s="185">
        <v>22783.14</v>
      </c>
      <c r="BZ69" s="185">
        <v>0</v>
      </c>
      <c r="CA69" s="185">
        <v>250</v>
      </c>
      <c r="CB69" s="185">
        <v>0</v>
      </c>
      <c r="CC69" s="185">
        <v>576625.90999999992</v>
      </c>
      <c r="CD69" s="188">
        <v>9478178.1799999997</v>
      </c>
      <c r="CE69" s="195">
        <f t="shared" si="0"/>
        <v>10774531.800000001</v>
      </c>
      <c r="CF69" s="252"/>
    </row>
    <row r="70" spans="1:84" ht="12.75" customHeight="1" x14ac:dyDescent="0.35">
      <c r="A70" s="171" t="s">
        <v>241</v>
      </c>
      <c r="B70" s="175"/>
      <c r="C70" s="184">
        <v>0</v>
      </c>
      <c r="D70" s="184">
        <v>0</v>
      </c>
      <c r="E70" s="184">
        <v>4902.34</v>
      </c>
      <c r="F70" s="185">
        <v>0</v>
      </c>
      <c r="G70" s="184">
        <v>0</v>
      </c>
      <c r="H70" s="184">
        <v>13282.4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7491.33</v>
      </c>
      <c r="O70" s="184">
        <v>0</v>
      </c>
      <c r="P70" s="184">
        <v>18523.3</v>
      </c>
      <c r="Q70" s="184">
        <v>0</v>
      </c>
      <c r="R70" s="184">
        <v>0</v>
      </c>
      <c r="S70" s="184">
        <v>0</v>
      </c>
      <c r="T70" s="184">
        <v>0</v>
      </c>
      <c r="U70" s="185">
        <v>31745.94</v>
      </c>
      <c r="V70" s="184">
        <v>0</v>
      </c>
      <c r="W70" s="184">
        <v>0</v>
      </c>
      <c r="X70" s="185">
        <v>0</v>
      </c>
      <c r="Y70" s="185">
        <v>1708.33</v>
      </c>
      <c r="Z70" s="185">
        <v>0</v>
      </c>
      <c r="AA70" s="185">
        <v>0</v>
      </c>
      <c r="AB70" s="185">
        <v>9808466.5199999996</v>
      </c>
      <c r="AC70" s="185">
        <v>0</v>
      </c>
      <c r="AD70" s="185">
        <v>63455</v>
      </c>
      <c r="AE70" s="185">
        <v>0</v>
      </c>
      <c r="AF70" s="185">
        <v>0</v>
      </c>
      <c r="AG70" s="185">
        <v>52778.239999999998</v>
      </c>
      <c r="AH70" s="185">
        <v>0</v>
      </c>
      <c r="AI70" s="185">
        <v>0</v>
      </c>
      <c r="AJ70" s="185">
        <v>78583.399999999994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4547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9292.0300000000007</v>
      </c>
      <c r="AW70" s="185">
        <v>0</v>
      </c>
      <c r="AX70" s="185">
        <v>0</v>
      </c>
      <c r="AY70" s="185">
        <v>857463.75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2000000</v>
      </c>
      <c r="BF70" s="185">
        <v>496.52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15450</v>
      </c>
      <c r="BO70" s="185">
        <v>0</v>
      </c>
      <c r="BP70" s="185">
        <v>0</v>
      </c>
      <c r="BQ70" s="185">
        <v>0</v>
      </c>
      <c r="BR70" s="185">
        <v>0</v>
      </c>
      <c r="BS70" s="185">
        <v>227063.01</v>
      </c>
      <c r="BT70" s="185">
        <v>16331.47</v>
      </c>
      <c r="BU70" s="185">
        <v>0</v>
      </c>
      <c r="BV70" s="185">
        <v>0</v>
      </c>
      <c r="BW70" s="185">
        <v>0</v>
      </c>
      <c r="BX70" s="185">
        <v>577886.88</v>
      </c>
      <c r="BY70" s="185">
        <v>0</v>
      </c>
      <c r="BZ70" s="185">
        <v>0</v>
      </c>
      <c r="CA70" s="185">
        <v>0</v>
      </c>
      <c r="CB70" s="185">
        <v>74850</v>
      </c>
      <c r="CC70" s="185">
        <v>1187855.94</v>
      </c>
      <c r="CD70" s="188">
        <v>482699.56</v>
      </c>
      <c r="CE70" s="195">
        <f t="shared" si="0"/>
        <v>15534872.960000001</v>
      </c>
      <c r="CF70" s="252"/>
    </row>
    <row r="71" spans="1:84" ht="12.75" customHeight="1" x14ac:dyDescent="0.35">
      <c r="A71" s="171" t="s">
        <v>242</v>
      </c>
      <c r="B71" s="175"/>
      <c r="C71" s="195">
        <f>SUM(C61:C68)+C69-C70</f>
        <v>5896199.5800000001</v>
      </c>
      <c r="D71" s="195">
        <f t="shared" ref="D71:AI71" si="5">SUM(D61:D69)-D70</f>
        <v>0</v>
      </c>
      <c r="E71" s="195">
        <f t="shared" si="5"/>
        <v>20191565.110000003</v>
      </c>
      <c r="F71" s="195">
        <f t="shared" si="5"/>
        <v>4317841.8346560001</v>
      </c>
      <c r="G71" s="195">
        <f t="shared" si="5"/>
        <v>0</v>
      </c>
      <c r="H71" s="195">
        <f t="shared" si="5"/>
        <v>4249087.1099999994</v>
      </c>
      <c r="I71" s="195">
        <f t="shared" si="5"/>
        <v>0</v>
      </c>
      <c r="J71" s="195">
        <f t="shared" si="5"/>
        <v>870624.64534399984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5066963.57</v>
      </c>
      <c r="O71" s="195">
        <f t="shared" si="5"/>
        <v>0</v>
      </c>
      <c r="P71" s="195">
        <f t="shared" si="5"/>
        <v>15028291.289999999</v>
      </c>
      <c r="Q71" s="195">
        <f t="shared" si="5"/>
        <v>1200545.4499999997</v>
      </c>
      <c r="R71" s="195">
        <f t="shared" si="5"/>
        <v>5496242.1800000006</v>
      </c>
      <c r="S71" s="195">
        <f t="shared" si="5"/>
        <v>853570.12</v>
      </c>
      <c r="T71" s="195">
        <f t="shared" si="5"/>
        <v>1920080.73</v>
      </c>
      <c r="U71" s="195">
        <f t="shared" si="5"/>
        <v>7307169.4199999999</v>
      </c>
      <c r="V71" s="195">
        <f t="shared" si="5"/>
        <v>0</v>
      </c>
      <c r="W71" s="195">
        <f t="shared" si="5"/>
        <v>711672.4800000001</v>
      </c>
      <c r="X71" s="195">
        <f t="shared" si="5"/>
        <v>1815274.6600000001</v>
      </c>
      <c r="Y71" s="195">
        <f t="shared" si="5"/>
        <v>9827859.6899999995</v>
      </c>
      <c r="Z71" s="195">
        <f t="shared" si="5"/>
        <v>1566318.54</v>
      </c>
      <c r="AA71" s="195">
        <f t="shared" si="5"/>
        <v>1222580.57</v>
      </c>
      <c r="AB71" s="195">
        <f t="shared" si="5"/>
        <v>15428444.420000002</v>
      </c>
      <c r="AC71" s="195">
        <f t="shared" si="5"/>
        <v>1938164.9</v>
      </c>
      <c r="AD71" s="195">
        <f t="shared" si="5"/>
        <v>527920.64000000001</v>
      </c>
      <c r="AE71" s="195">
        <f t="shared" si="5"/>
        <v>1366185.9800000002</v>
      </c>
      <c r="AF71" s="195">
        <f t="shared" si="5"/>
        <v>3710617.96</v>
      </c>
      <c r="AG71" s="195">
        <f t="shared" si="5"/>
        <v>11896813.859999998</v>
      </c>
      <c r="AH71" s="195">
        <f t="shared" si="5"/>
        <v>0</v>
      </c>
      <c r="AI71" s="195">
        <f t="shared" si="5"/>
        <v>4710979.1899999995</v>
      </c>
      <c r="AJ71" s="195">
        <f t="shared" ref="AJ71:BO71" si="6">SUM(AJ61:AJ69)-AJ70</f>
        <v>51478028.030000001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6156545.2199999988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418446.18</v>
      </c>
      <c r="AW71" s="195">
        <f t="shared" si="6"/>
        <v>0</v>
      </c>
      <c r="AX71" s="195">
        <f t="shared" si="6"/>
        <v>0</v>
      </c>
      <c r="AY71" s="195">
        <f t="shared" si="6"/>
        <v>2201464.69</v>
      </c>
      <c r="AZ71" s="195">
        <f t="shared" si="6"/>
        <v>0</v>
      </c>
      <c r="BA71" s="195">
        <f t="shared" si="6"/>
        <v>0</v>
      </c>
      <c r="BB71" s="195">
        <f t="shared" si="6"/>
        <v>2995093.7700000005</v>
      </c>
      <c r="BC71" s="195">
        <f t="shared" si="6"/>
        <v>375021.89999999997</v>
      </c>
      <c r="BD71" s="195">
        <f t="shared" si="6"/>
        <v>29465</v>
      </c>
      <c r="BE71" s="195">
        <f t="shared" si="6"/>
        <v>14861517.629999999</v>
      </c>
      <c r="BF71" s="195">
        <f t="shared" si="6"/>
        <v>4880140.2700000014</v>
      </c>
      <c r="BG71" s="195">
        <f t="shared" si="6"/>
        <v>794279.65</v>
      </c>
      <c r="BH71" s="195">
        <f t="shared" si="6"/>
        <v>27771</v>
      </c>
      <c r="BI71" s="195">
        <f t="shared" si="6"/>
        <v>0</v>
      </c>
      <c r="BJ71" s="195">
        <f t="shared" si="6"/>
        <v>0</v>
      </c>
      <c r="BK71" s="195">
        <f t="shared" si="6"/>
        <v>23316</v>
      </c>
      <c r="BL71" s="195">
        <f t="shared" si="6"/>
        <v>0</v>
      </c>
      <c r="BM71" s="195">
        <f t="shared" si="6"/>
        <v>0</v>
      </c>
      <c r="BN71" s="195">
        <f t="shared" si="6"/>
        <v>42936313.57</v>
      </c>
      <c r="BO71" s="195">
        <f t="shared" si="6"/>
        <v>281817.73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429772.18000000005</v>
      </c>
      <c r="BT71" s="195">
        <f t="shared" si="7"/>
        <v>600384.59000000008</v>
      </c>
      <c r="BU71" s="195">
        <f t="shared" si="7"/>
        <v>88671.349999999991</v>
      </c>
      <c r="BV71" s="195">
        <f t="shared" si="7"/>
        <v>58328.67</v>
      </c>
      <c r="BW71" s="195">
        <f t="shared" si="7"/>
        <v>529675.57999999996</v>
      </c>
      <c r="BX71" s="195">
        <f t="shared" si="7"/>
        <v>2088809.7800000003</v>
      </c>
      <c r="BY71" s="195">
        <f t="shared" si="7"/>
        <v>3934616.5100000002</v>
      </c>
      <c r="BZ71" s="195">
        <f t="shared" si="7"/>
        <v>563339.88000000012</v>
      </c>
      <c r="CA71" s="195">
        <f t="shared" si="7"/>
        <v>32592</v>
      </c>
      <c r="CB71" s="195">
        <f t="shared" si="7"/>
        <v>-74850</v>
      </c>
      <c r="CC71" s="195">
        <f t="shared" si="7"/>
        <v>14449526.520000001</v>
      </c>
      <c r="CD71" s="245">
        <f>CD69-CD70</f>
        <v>8995478.6199999992</v>
      </c>
      <c r="CE71" s="195">
        <f>SUM(CE61:CE69)-CE70</f>
        <v>286276580.25000006</v>
      </c>
      <c r="CF71" s="252"/>
    </row>
    <row r="72" spans="1:84" ht="12.75" customHeight="1" x14ac:dyDescent="0.35">
      <c r="A72" s="171" t="s">
        <v>243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0</v>
      </c>
      <c r="CF72" s="252"/>
    </row>
    <row r="73" spans="1:84" ht="12.75" customHeight="1" x14ac:dyDescent="0.35">
      <c r="A73" s="171" t="s">
        <v>244</v>
      </c>
      <c r="B73" s="175"/>
      <c r="C73" s="184">
        <v>25672085</v>
      </c>
      <c r="D73" s="184">
        <v>0</v>
      </c>
      <c r="E73" s="185">
        <v>80455935</v>
      </c>
      <c r="F73" s="185">
        <v>15141915.849816002</v>
      </c>
      <c r="G73" s="184">
        <v>0</v>
      </c>
      <c r="H73" s="184">
        <v>18496507</v>
      </c>
      <c r="I73" s="185">
        <v>0</v>
      </c>
      <c r="J73" s="185">
        <v>3053128.4301839992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33071606.289999999</v>
      </c>
      <c r="Q73" s="185">
        <v>1217872</v>
      </c>
      <c r="R73" s="185">
        <v>0</v>
      </c>
      <c r="S73" s="185">
        <v>0</v>
      </c>
      <c r="T73" s="185">
        <v>1344544</v>
      </c>
      <c r="U73" s="185">
        <v>24167513.350000001</v>
      </c>
      <c r="V73" s="185">
        <v>0</v>
      </c>
      <c r="W73" s="185">
        <v>2759697.05</v>
      </c>
      <c r="X73" s="185">
        <v>16345509.300000001</v>
      </c>
      <c r="Y73" s="185">
        <v>33075010.710000001</v>
      </c>
      <c r="Z73" s="185">
        <v>141824</v>
      </c>
      <c r="AA73" s="185">
        <v>986823.9</v>
      </c>
      <c r="AB73" s="185">
        <v>17902885.300000001</v>
      </c>
      <c r="AC73" s="185">
        <v>15099539</v>
      </c>
      <c r="AD73" s="185">
        <v>1643885</v>
      </c>
      <c r="AE73" s="185">
        <v>4031094.08</v>
      </c>
      <c r="AF73" s="185">
        <v>0</v>
      </c>
      <c r="AG73" s="185">
        <v>27695514</v>
      </c>
      <c r="AH73" s="185">
        <v>0</v>
      </c>
      <c r="AI73" s="185">
        <v>1767583.87</v>
      </c>
      <c r="AJ73" s="185">
        <v>298613.15999999997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594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33052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324402732.29000002</v>
      </c>
      <c r="CF73" s="252"/>
    </row>
    <row r="74" spans="1:84" ht="12.75" customHeight="1" x14ac:dyDescent="0.35">
      <c r="A74" s="171" t="s">
        <v>245</v>
      </c>
      <c r="B74" s="175"/>
      <c r="C74" s="184">
        <v>208175</v>
      </c>
      <c r="D74" s="184">
        <v>0</v>
      </c>
      <c r="E74" s="185">
        <v>11572126</v>
      </c>
      <c r="F74" s="185">
        <v>1142530.7088000001</v>
      </c>
      <c r="G74" s="184">
        <v>0</v>
      </c>
      <c r="H74" s="184">
        <v>0</v>
      </c>
      <c r="I74" s="184">
        <v>0</v>
      </c>
      <c r="J74" s="185">
        <v>230373.29119999992</v>
      </c>
      <c r="K74" s="185">
        <v>0</v>
      </c>
      <c r="L74" s="185">
        <v>0</v>
      </c>
      <c r="M74" s="184">
        <v>0</v>
      </c>
      <c r="N74" s="184">
        <v>6191392</v>
      </c>
      <c r="O74" s="184">
        <v>0</v>
      </c>
      <c r="P74" s="185">
        <v>76265079.680000007</v>
      </c>
      <c r="Q74" s="185">
        <v>4159258</v>
      </c>
      <c r="R74" s="185">
        <v>7458236.5</v>
      </c>
      <c r="S74" s="185">
        <v>0</v>
      </c>
      <c r="T74" s="185">
        <v>12319372</v>
      </c>
      <c r="U74" s="185">
        <v>28310343.219999999</v>
      </c>
      <c r="V74" s="185">
        <v>0</v>
      </c>
      <c r="W74" s="185">
        <v>11648706.75</v>
      </c>
      <c r="X74" s="185">
        <v>56987928.399999999</v>
      </c>
      <c r="Y74" s="185">
        <v>69474672.489999995</v>
      </c>
      <c r="Z74" s="185">
        <v>20479935</v>
      </c>
      <c r="AA74" s="185">
        <v>6775529.25</v>
      </c>
      <c r="AB74" s="185">
        <v>52871387.039999999</v>
      </c>
      <c r="AC74" s="185">
        <v>4022823</v>
      </c>
      <c r="AD74" s="185">
        <v>166296</v>
      </c>
      <c r="AE74" s="185">
        <v>1257712</v>
      </c>
      <c r="AF74" s="185">
        <v>4708874.8</v>
      </c>
      <c r="AG74" s="185">
        <v>125421963.43000001</v>
      </c>
      <c r="AH74" s="185">
        <v>0</v>
      </c>
      <c r="AI74" s="185">
        <v>22395133.02</v>
      </c>
      <c r="AJ74" s="185">
        <v>77552622.430000007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10932725.83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2790694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615343889.84000003</v>
      </c>
      <c r="CF74" s="252"/>
    </row>
    <row r="75" spans="1:84" ht="12.75" customHeight="1" x14ac:dyDescent="0.35">
      <c r="A75" s="171" t="s">
        <v>246</v>
      </c>
      <c r="B75" s="175"/>
      <c r="C75" s="195">
        <f t="shared" ref="C75:AV75" si="9">SUM(C73:C74)</f>
        <v>25880260</v>
      </c>
      <c r="D75" s="195">
        <f t="shared" si="9"/>
        <v>0</v>
      </c>
      <c r="E75" s="195">
        <f t="shared" si="9"/>
        <v>92028061</v>
      </c>
      <c r="F75" s="195">
        <f t="shared" si="9"/>
        <v>16284446.558616001</v>
      </c>
      <c r="G75" s="195">
        <f t="shared" si="9"/>
        <v>0</v>
      </c>
      <c r="H75" s="195">
        <f t="shared" si="9"/>
        <v>18496507</v>
      </c>
      <c r="I75" s="195">
        <f t="shared" si="9"/>
        <v>0</v>
      </c>
      <c r="J75" s="195">
        <f t="shared" si="9"/>
        <v>3283501.7213839991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6191392</v>
      </c>
      <c r="O75" s="195">
        <f t="shared" si="9"/>
        <v>0</v>
      </c>
      <c r="P75" s="195">
        <f t="shared" si="9"/>
        <v>109336685.97</v>
      </c>
      <c r="Q75" s="195">
        <f t="shared" si="9"/>
        <v>5377130</v>
      </c>
      <c r="R75" s="195">
        <f t="shared" si="9"/>
        <v>7458236.5</v>
      </c>
      <c r="S75" s="195">
        <f t="shared" si="9"/>
        <v>0</v>
      </c>
      <c r="T75" s="195">
        <f t="shared" si="9"/>
        <v>13663916</v>
      </c>
      <c r="U75" s="195">
        <f t="shared" si="9"/>
        <v>52477856.57</v>
      </c>
      <c r="V75" s="195">
        <f t="shared" si="9"/>
        <v>0</v>
      </c>
      <c r="W75" s="195">
        <f t="shared" si="9"/>
        <v>14408403.800000001</v>
      </c>
      <c r="X75" s="195">
        <f t="shared" si="9"/>
        <v>73333437.700000003</v>
      </c>
      <c r="Y75" s="195">
        <f t="shared" si="9"/>
        <v>102549683.19999999</v>
      </c>
      <c r="Z75" s="195">
        <f t="shared" si="9"/>
        <v>20621759</v>
      </c>
      <c r="AA75" s="195">
        <f t="shared" si="9"/>
        <v>7762353.1500000004</v>
      </c>
      <c r="AB75" s="195">
        <f t="shared" si="9"/>
        <v>70774272.340000004</v>
      </c>
      <c r="AC75" s="195">
        <f t="shared" si="9"/>
        <v>19122362</v>
      </c>
      <c r="AD75" s="195">
        <f t="shared" si="9"/>
        <v>1810181</v>
      </c>
      <c r="AE75" s="195">
        <f t="shared" si="9"/>
        <v>5288806.08</v>
      </c>
      <c r="AF75" s="195">
        <f t="shared" si="9"/>
        <v>4708874.8</v>
      </c>
      <c r="AG75" s="195">
        <f t="shared" si="9"/>
        <v>153117477.43000001</v>
      </c>
      <c r="AH75" s="195">
        <f t="shared" si="9"/>
        <v>0</v>
      </c>
      <c r="AI75" s="195">
        <f t="shared" si="9"/>
        <v>24162716.890000001</v>
      </c>
      <c r="AJ75" s="195">
        <f t="shared" si="9"/>
        <v>77851235.590000004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10933319.83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2823746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939746622.13</v>
      </c>
      <c r="CF75" s="252"/>
    </row>
    <row r="76" spans="1:84" ht="12.75" customHeight="1" x14ac:dyDescent="0.35">
      <c r="A76" s="171" t="s">
        <v>247</v>
      </c>
      <c r="B76" s="175"/>
      <c r="C76" s="184">
        <v>23023</v>
      </c>
      <c r="D76" s="184">
        <v>0</v>
      </c>
      <c r="E76" s="185">
        <v>31270</v>
      </c>
      <c r="F76" s="185">
        <v>10413.318600000001</v>
      </c>
      <c r="G76" s="184">
        <v>0</v>
      </c>
      <c r="H76" s="184">
        <v>10127</v>
      </c>
      <c r="I76" s="185">
        <v>0</v>
      </c>
      <c r="J76" s="185">
        <v>2099.6813999999995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24565</v>
      </c>
      <c r="Q76" s="185">
        <v>2498</v>
      </c>
      <c r="R76" s="185">
        <v>0</v>
      </c>
      <c r="S76" s="185">
        <v>5561</v>
      </c>
      <c r="T76" s="185">
        <v>3599</v>
      </c>
      <c r="U76" s="185">
        <v>6826</v>
      </c>
      <c r="V76" s="185">
        <v>0</v>
      </c>
      <c r="W76" s="185">
        <v>0</v>
      </c>
      <c r="X76" s="185">
        <v>0</v>
      </c>
      <c r="Y76" s="185">
        <v>24987</v>
      </c>
      <c r="Z76" s="185">
        <v>7191</v>
      </c>
      <c r="AA76" s="185">
        <v>1892</v>
      </c>
      <c r="AB76" s="185">
        <v>3258</v>
      </c>
      <c r="AC76" s="185">
        <v>1504</v>
      </c>
      <c r="AD76" s="185">
        <v>715</v>
      </c>
      <c r="AE76" s="185">
        <v>5422</v>
      </c>
      <c r="AF76" s="185">
        <v>19373</v>
      </c>
      <c r="AG76" s="185">
        <v>20928</v>
      </c>
      <c r="AH76" s="185">
        <v>0</v>
      </c>
      <c r="AI76" s="185">
        <v>19574</v>
      </c>
      <c r="AJ76" s="185">
        <v>93341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3340</v>
      </c>
      <c r="AW76" s="185">
        <v>0</v>
      </c>
      <c r="AX76" s="185">
        <v>0</v>
      </c>
      <c r="AY76" s="185">
        <v>12128</v>
      </c>
      <c r="AZ76" s="185">
        <v>0</v>
      </c>
      <c r="BA76" s="185">
        <v>0</v>
      </c>
      <c r="BB76" s="185">
        <v>3836</v>
      </c>
      <c r="BC76" s="185">
        <v>0</v>
      </c>
      <c r="BD76" s="185">
        <v>3651</v>
      </c>
      <c r="BE76" s="185">
        <v>303084</v>
      </c>
      <c r="BF76" s="185">
        <v>4105</v>
      </c>
      <c r="BG76" s="185">
        <v>1626</v>
      </c>
      <c r="BH76" s="185">
        <v>3441</v>
      </c>
      <c r="BI76" s="185">
        <v>0</v>
      </c>
      <c r="BJ76" s="185">
        <v>0</v>
      </c>
      <c r="BK76" s="185">
        <v>2889</v>
      </c>
      <c r="BL76" s="185">
        <v>0</v>
      </c>
      <c r="BM76" s="185">
        <v>0</v>
      </c>
      <c r="BN76" s="185">
        <v>5740</v>
      </c>
      <c r="BO76" s="185">
        <v>4700</v>
      </c>
      <c r="BP76" s="185">
        <v>0</v>
      </c>
      <c r="BQ76" s="185">
        <v>0</v>
      </c>
      <c r="BR76" s="185">
        <v>0</v>
      </c>
      <c r="BS76" s="185">
        <v>1881</v>
      </c>
      <c r="BT76" s="185">
        <v>2160</v>
      </c>
      <c r="BU76" s="185">
        <v>851</v>
      </c>
      <c r="BV76" s="185">
        <v>6072</v>
      </c>
      <c r="BW76" s="185">
        <v>420</v>
      </c>
      <c r="BX76" s="185">
        <v>2269</v>
      </c>
      <c r="BY76" s="185">
        <v>2602</v>
      </c>
      <c r="BZ76" s="185">
        <v>0</v>
      </c>
      <c r="CA76" s="185">
        <v>3995</v>
      </c>
      <c r="CB76" s="185">
        <v>0</v>
      </c>
      <c r="CC76" s="185">
        <v>115184</v>
      </c>
      <c r="CD76" s="249" t="s">
        <v>221</v>
      </c>
      <c r="CE76" s="195">
        <f t="shared" si="8"/>
        <v>802141</v>
      </c>
      <c r="CF76" s="195">
        <f>BE59-CE76</f>
        <v>0</v>
      </c>
    </row>
    <row r="77" spans="1:84" ht="12.75" customHeight="1" x14ac:dyDescent="0.35">
      <c r="A77" s="171" t="s">
        <v>248</v>
      </c>
      <c r="B77" s="175"/>
      <c r="C77" s="184">
        <v>29969</v>
      </c>
      <c r="D77" s="184">
        <v>0</v>
      </c>
      <c r="E77" s="184">
        <v>48698</v>
      </c>
      <c r="F77" s="184">
        <v>0</v>
      </c>
      <c r="G77" s="184">
        <v>0</v>
      </c>
      <c r="H77" s="184">
        <v>21662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92</v>
      </c>
      <c r="AB77" s="184">
        <v>0</v>
      </c>
      <c r="AC77" s="184">
        <v>0</v>
      </c>
      <c r="AD77" s="184">
        <v>0</v>
      </c>
      <c r="AE77" s="184">
        <v>5</v>
      </c>
      <c r="AF77" s="184">
        <v>0</v>
      </c>
      <c r="AG77" s="184">
        <v>4699</v>
      </c>
      <c r="AH77" s="184">
        <v>0</v>
      </c>
      <c r="AI77" s="184">
        <v>580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5">
        <v>0</v>
      </c>
      <c r="AX77" s="249" t="s">
        <v>221</v>
      </c>
      <c r="AY77" s="249" t="s">
        <v>221</v>
      </c>
      <c r="AZ77" s="185">
        <v>0</v>
      </c>
      <c r="BA77" s="185">
        <v>0</v>
      </c>
      <c r="BB77" s="184">
        <v>0</v>
      </c>
      <c r="BC77" s="185">
        <v>0</v>
      </c>
      <c r="BD77" s="249" t="s">
        <v>221</v>
      </c>
      <c r="BE77" s="249" t="s">
        <v>221</v>
      </c>
      <c r="BF77" s="184">
        <v>0</v>
      </c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105705</v>
      </c>
      <c r="CF77" s="195">
        <f>AY59-CE77</f>
        <v>0</v>
      </c>
    </row>
    <row r="78" spans="1:84" ht="12.75" customHeight="1" x14ac:dyDescent="0.35">
      <c r="A78" s="171" t="s">
        <v>249</v>
      </c>
      <c r="B78" s="175"/>
      <c r="C78" s="184">
        <v>7081.4809121783073</v>
      </c>
      <c r="D78" s="184">
        <v>0</v>
      </c>
      <c r="E78" s="184">
        <v>9618.1170187992739</v>
      </c>
      <c r="F78" s="184">
        <v>3202.9586456296465</v>
      </c>
      <c r="G78" s="184">
        <v>0</v>
      </c>
      <c r="H78" s="184">
        <v>3114.8919427368164</v>
      </c>
      <c r="I78" s="184">
        <v>0</v>
      </c>
      <c r="J78" s="184">
        <v>645.82607634781846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7555.7737309499262</v>
      </c>
      <c r="Q78" s="184">
        <v>768.34206309435842</v>
      </c>
      <c r="R78" s="184">
        <v>0</v>
      </c>
      <c r="S78" s="184">
        <v>1710.468459915023</v>
      </c>
      <c r="T78" s="184">
        <v>1106.990826691992</v>
      </c>
      <c r="U78" s="184">
        <v>2099.5608177270178</v>
      </c>
      <c r="V78" s="184">
        <v>0</v>
      </c>
      <c r="W78" s="184">
        <v>0</v>
      </c>
      <c r="X78" s="184">
        <v>0</v>
      </c>
      <c r="Y78" s="184">
        <v>7685.573711184441</v>
      </c>
      <c r="Z78" s="184">
        <v>2211.828573143127</v>
      </c>
      <c r="AA78" s="184">
        <v>581.94683081446203</v>
      </c>
      <c r="AB78" s="184">
        <v>1002.1050606731063</v>
      </c>
      <c r="AC78" s="184">
        <v>462.60466889268019</v>
      </c>
      <c r="AD78" s="184">
        <v>219.9217674589537</v>
      </c>
      <c r="AE78" s="184">
        <v>1667.7144379894362</v>
      </c>
      <c r="AF78" s="184">
        <v>5958.8033580172159</v>
      </c>
      <c r="AG78" s="184">
        <v>6437.0947543789962</v>
      </c>
      <c r="AH78" s="184">
        <v>0</v>
      </c>
      <c r="AI78" s="184">
        <v>6020.6275192189642</v>
      </c>
      <c r="AJ78" s="184">
        <v>28710.094680260408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1027.3268577802871</v>
      </c>
      <c r="AW78" s="185">
        <v>0</v>
      </c>
      <c r="AX78" s="249" t="s">
        <v>221</v>
      </c>
      <c r="AY78" s="249" t="s">
        <v>221</v>
      </c>
      <c r="AZ78" s="249" t="s">
        <v>221</v>
      </c>
      <c r="BA78" s="184">
        <v>0</v>
      </c>
      <c r="BB78" s="184">
        <v>1179.8879719895754</v>
      </c>
      <c r="BC78" s="185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1058.3927298269366</v>
      </c>
      <c r="BI78" s="184">
        <v>0</v>
      </c>
      <c r="BJ78" s="249" t="s">
        <v>221</v>
      </c>
      <c r="BK78" s="184">
        <v>888.60697369079321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578.56341900740119</v>
      </c>
      <c r="BT78" s="184">
        <v>664.37904575012578</v>
      </c>
      <c r="BU78" s="184">
        <v>261.7530407098875</v>
      </c>
      <c r="BV78" s="184">
        <v>1867.6433174975757</v>
      </c>
      <c r="BW78" s="184">
        <v>129.18481445141336</v>
      </c>
      <c r="BX78" s="184">
        <v>697.90558092918309</v>
      </c>
      <c r="BY78" s="184">
        <v>800.33068381566079</v>
      </c>
      <c r="BZ78" s="184">
        <v>0</v>
      </c>
      <c r="CA78" s="184">
        <v>1228.7936517461817</v>
      </c>
      <c r="CB78" s="184">
        <v>0</v>
      </c>
      <c r="CC78" s="249" t="s">
        <v>221</v>
      </c>
      <c r="CD78" s="249" t="s">
        <v>221</v>
      </c>
      <c r="CE78" s="195">
        <f t="shared" si="8"/>
        <v>108245.49394329701</v>
      </c>
      <c r="CF78" s="195"/>
    </row>
    <row r="79" spans="1:84" ht="12.75" customHeight="1" x14ac:dyDescent="0.35">
      <c r="A79" s="171" t="s">
        <v>250</v>
      </c>
      <c r="B79" s="175"/>
      <c r="C79" s="225">
        <v>86475.011118495371</v>
      </c>
      <c r="D79" s="225">
        <v>0</v>
      </c>
      <c r="E79" s="184">
        <v>271338.83315642981</v>
      </c>
      <c r="F79" s="184">
        <v>61011.296902771326</v>
      </c>
      <c r="G79" s="184">
        <v>0</v>
      </c>
      <c r="H79" s="184">
        <v>44001.540784066128</v>
      </c>
      <c r="I79" s="184">
        <v>0</v>
      </c>
      <c r="J79" s="184">
        <v>12301.96541730957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58688.702627100531</v>
      </c>
      <c r="Q79" s="184">
        <v>18261.783493740979</v>
      </c>
      <c r="R79" s="184">
        <v>0</v>
      </c>
      <c r="S79" s="184">
        <v>0</v>
      </c>
      <c r="T79" s="184">
        <v>26361.832502148227</v>
      </c>
      <c r="U79" s="184">
        <v>0</v>
      </c>
      <c r="V79" s="184">
        <v>0</v>
      </c>
      <c r="W79" s="184">
        <v>0</v>
      </c>
      <c r="X79" s="184">
        <v>2.8777257994236045</v>
      </c>
      <c r="Y79" s="184">
        <v>14821.541781933172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3692.9171486555238</v>
      </c>
      <c r="AG79" s="184">
        <v>131685.37625607269</v>
      </c>
      <c r="AH79" s="184">
        <v>0</v>
      </c>
      <c r="AI79" s="184">
        <v>41032.113340599775</v>
      </c>
      <c r="AJ79" s="184">
        <v>84473.89937184476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1294.3083730327378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5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5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855444</v>
      </c>
      <c r="CF79" s="195">
        <f>BA59</f>
        <v>0</v>
      </c>
    </row>
    <row r="80" spans="1:84" ht="12.75" customHeight="1" x14ac:dyDescent="0.35">
      <c r="A80" s="171" t="s">
        <v>251</v>
      </c>
      <c r="B80" s="175"/>
      <c r="C80" s="187">
        <v>28.894013866454468</v>
      </c>
      <c r="D80" s="187">
        <v>0</v>
      </c>
      <c r="E80" s="187">
        <v>90.66281583920626</v>
      </c>
      <c r="F80" s="187">
        <v>20.385788170682321</v>
      </c>
      <c r="G80" s="187">
        <v>0</v>
      </c>
      <c r="H80" s="187">
        <v>14.702295069011491</v>
      </c>
      <c r="I80" s="187">
        <v>0</v>
      </c>
      <c r="J80" s="187">
        <v>4.110472548714843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19.609736565260484</v>
      </c>
      <c r="Q80" s="187">
        <v>6.1018347227651919</v>
      </c>
      <c r="R80" s="187">
        <v>0</v>
      </c>
      <c r="S80" s="187">
        <v>0</v>
      </c>
      <c r="T80" s="187">
        <v>8.8083151885170192</v>
      </c>
      <c r="U80" s="187">
        <v>0</v>
      </c>
      <c r="V80" s="187">
        <v>0</v>
      </c>
      <c r="W80" s="187">
        <v>0</v>
      </c>
      <c r="X80" s="187">
        <v>9.6153846153846159E-4</v>
      </c>
      <c r="Y80" s="187">
        <v>4.9523420492260097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1.2339194632158701</v>
      </c>
      <c r="AG80" s="187">
        <v>44.000215071824812</v>
      </c>
      <c r="AH80" s="187">
        <v>0</v>
      </c>
      <c r="AI80" s="187">
        <v>13.710116211591298</v>
      </c>
      <c r="AJ80" s="187">
        <v>28.225379658627453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0.43246902884615385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285.83067499240519</v>
      </c>
      <c r="CF80" s="255"/>
    </row>
    <row r="81" spans="1:5" ht="12.65" customHeight="1" x14ac:dyDescent="0.35">
      <c r="A81" s="208" t="s">
        <v>252</v>
      </c>
      <c r="B81" s="208"/>
      <c r="C81" s="208"/>
      <c r="D81" s="208"/>
      <c r="E81" s="208"/>
    </row>
    <row r="82" spans="1:5" ht="12.65" customHeight="1" x14ac:dyDescent="0.35">
      <c r="A82" s="171" t="s">
        <v>253</v>
      </c>
      <c r="B82" s="172"/>
      <c r="C82" s="313" t="s">
        <v>1279</v>
      </c>
      <c r="D82" s="256"/>
      <c r="E82" s="175"/>
    </row>
    <row r="83" spans="1:5" ht="12.65" customHeight="1" x14ac:dyDescent="0.35">
      <c r="A83" s="173" t="s">
        <v>254</v>
      </c>
      <c r="B83" s="172" t="s">
        <v>255</v>
      </c>
      <c r="C83" s="315" t="s">
        <v>1268</v>
      </c>
      <c r="D83" s="256"/>
      <c r="E83" s="175"/>
    </row>
    <row r="84" spans="1:5" ht="12.65" customHeight="1" x14ac:dyDescent="0.35">
      <c r="A84" s="173" t="s">
        <v>256</v>
      </c>
      <c r="B84" s="172" t="s">
        <v>255</v>
      </c>
      <c r="C84" s="229" t="s">
        <v>1269</v>
      </c>
      <c r="D84" s="205"/>
      <c r="E84" s="204"/>
    </row>
    <row r="85" spans="1:5" ht="12.65" customHeight="1" x14ac:dyDescent="0.35">
      <c r="A85" s="173" t="s">
        <v>1249</v>
      </c>
      <c r="B85" s="172"/>
      <c r="C85" s="271" t="s">
        <v>1270</v>
      </c>
      <c r="D85" s="205"/>
      <c r="E85" s="204"/>
    </row>
    <row r="86" spans="1:5" ht="12.65" customHeight="1" x14ac:dyDescent="0.35">
      <c r="A86" s="173" t="s">
        <v>1250</v>
      </c>
      <c r="B86" s="172" t="s">
        <v>255</v>
      </c>
      <c r="C86" s="230" t="s">
        <v>1271</v>
      </c>
      <c r="D86" s="205"/>
      <c r="E86" s="204"/>
    </row>
    <row r="87" spans="1:5" ht="12.65" customHeight="1" x14ac:dyDescent="0.35">
      <c r="A87" s="173" t="s">
        <v>257</v>
      </c>
      <c r="B87" s="172" t="s">
        <v>255</v>
      </c>
      <c r="C87" s="229" t="s">
        <v>1272</v>
      </c>
      <c r="D87" s="205"/>
      <c r="E87" s="204"/>
    </row>
    <row r="88" spans="1:5" ht="12.65" customHeight="1" x14ac:dyDescent="0.35">
      <c r="A88" s="173" t="s">
        <v>258</v>
      </c>
      <c r="B88" s="172" t="s">
        <v>255</v>
      </c>
      <c r="C88" s="229" t="s">
        <v>1273</v>
      </c>
      <c r="D88" s="205"/>
      <c r="E88" s="204"/>
    </row>
    <row r="89" spans="1:5" ht="12.65" customHeight="1" x14ac:dyDescent="0.35">
      <c r="A89" s="173" t="s">
        <v>259</v>
      </c>
      <c r="B89" s="172" t="s">
        <v>255</v>
      </c>
      <c r="C89" s="229" t="s">
        <v>1274</v>
      </c>
      <c r="D89" s="205"/>
      <c r="E89" s="204"/>
    </row>
    <row r="90" spans="1:5" ht="12.65" customHeight="1" x14ac:dyDescent="0.35">
      <c r="A90" s="173" t="s">
        <v>260</v>
      </c>
      <c r="B90" s="172" t="s">
        <v>255</v>
      </c>
      <c r="C90" s="229" t="s">
        <v>1275</v>
      </c>
      <c r="D90" s="205"/>
      <c r="E90" s="204"/>
    </row>
    <row r="91" spans="1:5" ht="12.65" customHeight="1" x14ac:dyDescent="0.35">
      <c r="A91" s="173" t="s">
        <v>261</v>
      </c>
      <c r="B91" s="172" t="s">
        <v>255</v>
      </c>
      <c r="C91" s="229" t="s">
        <v>1276</v>
      </c>
      <c r="D91" s="205"/>
      <c r="E91" s="204"/>
    </row>
    <row r="92" spans="1:5" ht="12.65" customHeight="1" x14ac:dyDescent="0.35">
      <c r="A92" s="173" t="s">
        <v>262</v>
      </c>
      <c r="B92" s="172" t="s">
        <v>255</v>
      </c>
      <c r="C92" s="226" t="s">
        <v>1277</v>
      </c>
      <c r="D92" s="256"/>
      <c r="E92" s="175"/>
    </row>
    <row r="93" spans="1:5" ht="12.65" customHeight="1" x14ac:dyDescent="0.35">
      <c r="A93" s="173" t="s">
        <v>263</v>
      </c>
      <c r="B93" s="172" t="s">
        <v>255</v>
      </c>
      <c r="C93" s="270" t="s">
        <v>1278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264</v>
      </c>
      <c r="B95" s="208"/>
      <c r="C95" s="208"/>
      <c r="D95" s="208"/>
      <c r="E95" s="208"/>
    </row>
    <row r="96" spans="1:5" ht="12.65" customHeight="1" x14ac:dyDescent="0.35">
      <c r="A96" s="257" t="s">
        <v>265</v>
      </c>
      <c r="B96" s="257"/>
      <c r="C96" s="257"/>
      <c r="D96" s="257"/>
      <c r="E96" s="257"/>
    </row>
    <row r="97" spans="1:5" ht="12.65" customHeight="1" x14ac:dyDescent="0.35">
      <c r="A97" s="173" t="s">
        <v>266</v>
      </c>
      <c r="B97" s="172" t="s">
        <v>255</v>
      </c>
      <c r="C97" s="189"/>
      <c r="D97" s="175"/>
      <c r="E97" s="175"/>
    </row>
    <row r="98" spans="1:5" ht="12.65" customHeight="1" x14ac:dyDescent="0.35">
      <c r="A98" s="173" t="s">
        <v>258</v>
      </c>
      <c r="B98" s="172" t="s">
        <v>255</v>
      </c>
      <c r="C98" s="189"/>
      <c r="D98" s="175"/>
      <c r="E98" s="175"/>
    </row>
    <row r="99" spans="1:5" ht="12.65" customHeight="1" x14ac:dyDescent="0.35">
      <c r="A99" s="173" t="s">
        <v>267</v>
      </c>
      <c r="B99" s="172" t="s">
        <v>255</v>
      </c>
      <c r="C99" s="189"/>
      <c r="D99" s="175"/>
      <c r="E99" s="175"/>
    </row>
    <row r="100" spans="1:5" ht="12.65" customHeight="1" x14ac:dyDescent="0.35">
      <c r="A100" s="257" t="s">
        <v>268</v>
      </c>
      <c r="B100" s="257"/>
      <c r="C100" s="257"/>
      <c r="D100" s="257"/>
      <c r="E100" s="257"/>
    </row>
    <row r="101" spans="1:5" ht="12.65" customHeight="1" x14ac:dyDescent="0.35">
      <c r="A101" s="173" t="s">
        <v>269</v>
      </c>
      <c r="B101" s="172" t="s">
        <v>255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255</v>
      </c>
      <c r="C102" s="222">
        <v>1</v>
      </c>
      <c r="D102" s="175"/>
      <c r="E102" s="175"/>
    </row>
    <row r="103" spans="1:5" ht="12.65" customHeight="1" x14ac:dyDescent="0.35">
      <c r="A103" s="257" t="s">
        <v>270</v>
      </c>
      <c r="B103" s="257"/>
      <c r="C103" s="257"/>
      <c r="D103" s="257"/>
      <c r="E103" s="257"/>
    </row>
    <row r="104" spans="1:5" ht="12.65" customHeight="1" x14ac:dyDescent="0.35">
      <c r="A104" s="173" t="s">
        <v>271</v>
      </c>
      <c r="B104" s="172" t="s">
        <v>255</v>
      </c>
      <c r="C104" s="189"/>
      <c r="D104" s="175"/>
      <c r="E104" s="175"/>
    </row>
    <row r="105" spans="1:5" ht="12.65" customHeight="1" x14ac:dyDescent="0.35">
      <c r="A105" s="173" t="s">
        <v>272</v>
      </c>
      <c r="B105" s="172" t="s">
        <v>255</v>
      </c>
      <c r="C105" s="189"/>
      <c r="D105" s="175"/>
      <c r="E105" s="175"/>
    </row>
    <row r="106" spans="1:5" ht="12.65" customHeight="1" x14ac:dyDescent="0.35">
      <c r="A106" s="173" t="s">
        <v>273</v>
      </c>
      <c r="B106" s="172" t="s">
        <v>255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274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275</v>
      </c>
      <c r="B110" s="175"/>
      <c r="C110" s="182" t="s">
        <v>276</v>
      </c>
      <c r="D110" s="170" t="s">
        <v>215</v>
      </c>
      <c r="E110" s="175"/>
    </row>
    <row r="111" spans="1:5" ht="12.65" customHeight="1" x14ac:dyDescent="0.35">
      <c r="A111" s="173" t="s">
        <v>277</v>
      </c>
      <c r="B111" s="172" t="s">
        <v>255</v>
      </c>
      <c r="C111" s="189">
        <v>6386</v>
      </c>
      <c r="D111" s="174">
        <v>27672</v>
      </c>
      <c r="E111" s="175"/>
    </row>
    <row r="112" spans="1:5" ht="12.65" customHeight="1" x14ac:dyDescent="0.35">
      <c r="A112" s="173" t="s">
        <v>278</v>
      </c>
      <c r="B112" s="172" t="s">
        <v>255</v>
      </c>
      <c r="C112" s="189">
        <v>0</v>
      </c>
      <c r="D112" s="174">
        <v>0</v>
      </c>
      <c r="E112" s="175"/>
    </row>
    <row r="113" spans="1:5" ht="12.65" customHeight="1" x14ac:dyDescent="0.35">
      <c r="A113" s="173" t="s">
        <v>279</v>
      </c>
      <c r="B113" s="172" t="s">
        <v>255</v>
      </c>
      <c r="C113" s="189">
        <v>0</v>
      </c>
      <c r="D113" s="174">
        <v>0</v>
      </c>
      <c r="E113" s="175"/>
    </row>
    <row r="114" spans="1:5" ht="12.65" customHeight="1" x14ac:dyDescent="0.35">
      <c r="A114" s="173" t="s">
        <v>280</v>
      </c>
      <c r="B114" s="172" t="s">
        <v>255</v>
      </c>
      <c r="C114" s="189">
        <v>0</v>
      </c>
      <c r="D114" s="174">
        <v>0</v>
      </c>
      <c r="E114" s="175"/>
    </row>
    <row r="115" spans="1:5" ht="12.65" customHeight="1" x14ac:dyDescent="0.35">
      <c r="A115" s="171" t="s">
        <v>281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282</v>
      </c>
      <c r="B116" s="172" t="s">
        <v>255</v>
      </c>
      <c r="C116" s="189">
        <v>12</v>
      </c>
      <c r="D116" s="175"/>
      <c r="E116" s="175"/>
    </row>
    <row r="117" spans="1:5" ht="12.65" customHeight="1" x14ac:dyDescent="0.35">
      <c r="A117" s="173" t="s">
        <v>283</v>
      </c>
      <c r="B117" s="172" t="s">
        <v>255</v>
      </c>
      <c r="C117" s="189">
        <v>6</v>
      </c>
      <c r="D117" s="175"/>
      <c r="E117" s="175"/>
    </row>
    <row r="118" spans="1:5" ht="12.65" customHeight="1" x14ac:dyDescent="0.35">
      <c r="A118" s="173" t="s">
        <v>1237</v>
      </c>
      <c r="B118" s="172" t="s">
        <v>255</v>
      </c>
      <c r="C118" s="189">
        <v>126</v>
      </c>
      <c r="D118" s="175"/>
      <c r="E118" s="175"/>
    </row>
    <row r="119" spans="1:5" ht="12.65" customHeight="1" x14ac:dyDescent="0.35">
      <c r="A119" s="173" t="s">
        <v>284</v>
      </c>
      <c r="B119" s="172" t="s">
        <v>255</v>
      </c>
      <c r="C119" s="189">
        <v>0</v>
      </c>
      <c r="D119" s="175"/>
      <c r="E119" s="175"/>
    </row>
    <row r="120" spans="1:5" ht="12.65" customHeight="1" x14ac:dyDescent="0.35">
      <c r="A120" s="173" t="s">
        <v>285</v>
      </c>
      <c r="B120" s="172" t="s">
        <v>255</v>
      </c>
      <c r="C120" s="189">
        <v>14</v>
      </c>
      <c r="D120" s="175"/>
      <c r="E120" s="175"/>
    </row>
    <row r="121" spans="1:5" ht="12.65" customHeight="1" x14ac:dyDescent="0.35">
      <c r="A121" s="173" t="s">
        <v>286</v>
      </c>
      <c r="B121" s="172" t="s">
        <v>255</v>
      </c>
      <c r="C121" s="189">
        <v>0</v>
      </c>
      <c r="D121" s="175"/>
      <c r="E121" s="175"/>
    </row>
    <row r="122" spans="1:5" ht="12.65" customHeight="1" x14ac:dyDescent="0.35">
      <c r="A122" s="173" t="s">
        <v>97</v>
      </c>
      <c r="B122" s="172" t="s">
        <v>255</v>
      </c>
      <c r="C122" s="189">
        <v>14</v>
      </c>
      <c r="D122" s="175"/>
      <c r="E122" s="175"/>
    </row>
    <row r="123" spans="1:5" ht="12.65" customHeight="1" x14ac:dyDescent="0.35">
      <c r="A123" s="173" t="s">
        <v>287</v>
      </c>
      <c r="B123" s="172" t="s">
        <v>255</v>
      </c>
      <c r="C123" s="189">
        <v>0</v>
      </c>
      <c r="D123" s="175"/>
      <c r="E123" s="175"/>
    </row>
    <row r="124" spans="1:5" ht="12.65" customHeight="1" x14ac:dyDescent="0.35">
      <c r="A124" s="173" t="s">
        <v>288</v>
      </c>
      <c r="B124" s="172"/>
      <c r="C124" s="189">
        <v>0</v>
      </c>
      <c r="D124" s="175"/>
      <c r="E124" s="175"/>
    </row>
    <row r="125" spans="1:5" ht="12.65" customHeight="1" x14ac:dyDescent="0.35">
      <c r="A125" s="173" t="s">
        <v>279</v>
      </c>
      <c r="B125" s="172" t="s">
        <v>255</v>
      </c>
      <c r="C125" s="189">
        <v>0</v>
      </c>
      <c r="D125" s="175"/>
      <c r="E125" s="175"/>
    </row>
    <row r="126" spans="1:5" ht="12.65" customHeight="1" x14ac:dyDescent="0.35">
      <c r="A126" s="173" t="s">
        <v>289</v>
      </c>
      <c r="B126" s="172" t="s">
        <v>255</v>
      </c>
      <c r="C126" s="189">
        <v>0</v>
      </c>
      <c r="D126" s="175"/>
      <c r="E126" s="175"/>
    </row>
    <row r="127" spans="1:5" ht="12.65" customHeight="1" x14ac:dyDescent="0.35">
      <c r="A127" s="173" t="s">
        <v>290</v>
      </c>
      <c r="B127" s="175"/>
      <c r="C127" s="191"/>
      <c r="D127" s="175"/>
      <c r="E127" s="175">
        <f>SUM(C116:C126)</f>
        <v>172</v>
      </c>
    </row>
    <row r="128" spans="1:5" ht="12.65" customHeight="1" x14ac:dyDescent="0.35">
      <c r="A128" s="173" t="s">
        <v>291</v>
      </c>
      <c r="B128" s="172" t="s">
        <v>255</v>
      </c>
      <c r="C128" s="189">
        <v>346</v>
      </c>
      <c r="D128" s="175"/>
      <c r="E128" s="175"/>
    </row>
    <row r="129" spans="1:6" ht="12.65" customHeight="1" x14ac:dyDescent="0.35">
      <c r="A129" s="173" t="s">
        <v>292</v>
      </c>
      <c r="B129" s="172" t="s">
        <v>255</v>
      </c>
      <c r="C129" s="189">
        <v>14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293</v>
      </c>
      <c r="B131" s="172" t="s">
        <v>255</v>
      </c>
      <c r="C131" s="189">
        <v>0</v>
      </c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1238</v>
      </c>
      <c r="B136" s="207"/>
      <c r="C136" s="207"/>
      <c r="D136" s="207"/>
      <c r="E136" s="207"/>
    </row>
    <row r="137" spans="1:6" ht="12.65" customHeight="1" x14ac:dyDescent="0.35">
      <c r="A137" s="258" t="s">
        <v>294</v>
      </c>
      <c r="B137" s="176" t="s">
        <v>295</v>
      </c>
      <c r="C137" s="192" t="s">
        <v>296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276</v>
      </c>
      <c r="B138" s="174">
        <v>3411</v>
      </c>
      <c r="C138" s="189">
        <v>1719</v>
      </c>
      <c r="D138" s="174">
        <v>1256</v>
      </c>
      <c r="E138" s="175">
        <f>SUM(B138:D138)</f>
        <v>6386</v>
      </c>
    </row>
    <row r="139" spans="1:6" ht="12.65" customHeight="1" x14ac:dyDescent="0.35">
      <c r="A139" s="173" t="s">
        <v>215</v>
      </c>
      <c r="B139" s="174">
        <v>15317</v>
      </c>
      <c r="C139" s="189">
        <v>7816</v>
      </c>
      <c r="D139" s="174">
        <v>4539</v>
      </c>
      <c r="E139" s="175">
        <f>SUM(B139:D139)</f>
        <v>27672</v>
      </c>
    </row>
    <row r="140" spans="1:6" ht="12.65" customHeight="1" x14ac:dyDescent="0.35">
      <c r="A140" s="173" t="s">
        <v>297</v>
      </c>
      <c r="B140" s="174">
        <v>40915</v>
      </c>
      <c r="C140" s="174">
        <v>28774</v>
      </c>
      <c r="D140" s="174">
        <v>31993</v>
      </c>
      <c r="E140" s="175">
        <f>SUM(B140:D140)</f>
        <v>101682</v>
      </c>
    </row>
    <row r="141" spans="1:6" ht="12.65" customHeight="1" x14ac:dyDescent="0.35">
      <c r="A141" s="173" t="s">
        <v>244</v>
      </c>
      <c r="B141" s="174">
        <v>182757058</v>
      </c>
      <c r="C141" s="189">
        <v>84370525</v>
      </c>
      <c r="D141" s="174">
        <v>57275149</v>
      </c>
      <c r="E141" s="175">
        <f>SUM(B141:D141)</f>
        <v>324402732</v>
      </c>
      <c r="F141" s="199"/>
    </row>
    <row r="142" spans="1:6" ht="12.65" customHeight="1" x14ac:dyDescent="0.35">
      <c r="A142" s="173" t="s">
        <v>245</v>
      </c>
      <c r="B142" s="174">
        <v>278406347</v>
      </c>
      <c r="C142" s="189">
        <v>154910940</v>
      </c>
      <c r="D142" s="174">
        <v>182026603</v>
      </c>
      <c r="E142" s="175">
        <f>SUM(B142:D142)</f>
        <v>615343890</v>
      </c>
      <c r="F142" s="199"/>
    </row>
    <row r="143" spans="1:6" ht="12.65" customHeight="1" x14ac:dyDescent="0.35">
      <c r="A143" s="258" t="s">
        <v>298</v>
      </c>
      <c r="B143" s="176" t="s">
        <v>295</v>
      </c>
      <c r="C143" s="192" t="s">
        <v>296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276</v>
      </c>
      <c r="B144" s="174">
        <v>0</v>
      </c>
      <c r="C144" s="174">
        <v>0</v>
      </c>
      <c r="D144" s="174">
        <v>0</v>
      </c>
      <c r="E144" s="175">
        <f>SUM(B144:D144)</f>
        <v>0</v>
      </c>
    </row>
    <row r="145" spans="1:5" ht="12.65" customHeight="1" x14ac:dyDescent="0.35">
      <c r="A145" s="173" t="s">
        <v>215</v>
      </c>
      <c r="B145" s="174">
        <v>0</v>
      </c>
      <c r="C145" s="174">
        <v>0</v>
      </c>
      <c r="D145" s="174">
        <v>0</v>
      </c>
      <c r="E145" s="175">
        <f>SUM(B145:D145)</f>
        <v>0</v>
      </c>
    </row>
    <row r="146" spans="1:5" ht="12.65" customHeight="1" x14ac:dyDescent="0.35">
      <c r="A146" s="173" t="s">
        <v>297</v>
      </c>
      <c r="B146" s="174">
        <v>0</v>
      </c>
      <c r="C146" s="174">
        <v>0</v>
      </c>
      <c r="D146" s="174">
        <v>0</v>
      </c>
      <c r="E146" s="175">
        <f>SUM(B146:D146)</f>
        <v>0</v>
      </c>
    </row>
    <row r="147" spans="1:5" ht="12.65" customHeight="1" x14ac:dyDescent="0.35">
      <c r="A147" s="173" t="s">
        <v>244</v>
      </c>
      <c r="B147" s="174">
        <v>0</v>
      </c>
      <c r="C147" s="174">
        <v>0</v>
      </c>
      <c r="D147" s="174">
        <v>0</v>
      </c>
      <c r="E147" s="175">
        <f>SUM(B147:D147)</f>
        <v>0</v>
      </c>
    </row>
    <row r="148" spans="1:5" ht="12.65" customHeight="1" x14ac:dyDescent="0.35">
      <c r="A148" s="173" t="s">
        <v>245</v>
      </c>
      <c r="B148" s="174">
        <v>0</v>
      </c>
      <c r="C148" s="174">
        <v>0</v>
      </c>
      <c r="D148" s="174">
        <v>0</v>
      </c>
      <c r="E148" s="175">
        <f>SUM(B148:D148)</f>
        <v>0</v>
      </c>
    </row>
    <row r="149" spans="1:5" ht="12.65" customHeight="1" x14ac:dyDescent="0.35">
      <c r="A149" s="258" t="s">
        <v>299</v>
      </c>
      <c r="B149" s="176" t="s">
        <v>295</v>
      </c>
      <c r="C149" s="192" t="s">
        <v>296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276</v>
      </c>
      <c r="B150" s="174">
        <v>0</v>
      </c>
      <c r="C150" s="174">
        <v>0</v>
      </c>
      <c r="D150" s="174">
        <v>0</v>
      </c>
      <c r="E150" s="175">
        <f>SUM(B150:D150)</f>
        <v>0</v>
      </c>
    </row>
    <row r="151" spans="1:5" ht="12.65" customHeight="1" x14ac:dyDescent="0.35">
      <c r="A151" s="173" t="s">
        <v>215</v>
      </c>
      <c r="B151" s="174">
        <v>0</v>
      </c>
      <c r="C151" s="174">
        <v>0</v>
      </c>
      <c r="D151" s="174">
        <v>0</v>
      </c>
      <c r="E151" s="175">
        <f>SUM(B151:D151)</f>
        <v>0</v>
      </c>
    </row>
    <row r="152" spans="1:5" ht="12.65" customHeight="1" x14ac:dyDescent="0.35">
      <c r="A152" s="173" t="s">
        <v>297</v>
      </c>
      <c r="B152" s="174">
        <v>0</v>
      </c>
      <c r="C152" s="174">
        <v>0</v>
      </c>
      <c r="D152" s="174">
        <v>0</v>
      </c>
      <c r="E152" s="175">
        <f>SUM(B152:D152)</f>
        <v>0</v>
      </c>
    </row>
    <row r="153" spans="1:5" ht="12.65" customHeight="1" x14ac:dyDescent="0.35">
      <c r="A153" s="173" t="s">
        <v>244</v>
      </c>
      <c r="B153" s="174">
        <v>0</v>
      </c>
      <c r="C153" s="174">
        <v>0</v>
      </c>
      <c r="D153" s="174">
        <v>0</v>
      </c>
      <c r="E153" s="175">
        <f>SUM(B153:D153)</f>
        <v>0</v>
      </c>
    </row>
    <row r="154" spans="1:5" ht="12.65" customHeight="1" x14ac:dyDescent="0.35">
      <c r="A154" s="173" t="s">
        <v>245</v>
      </c>
      <c r="B154" s="174">
        <v>0</v>
      </c>
      <c r="C154" s="174">
        <v>0</v>
      </c>
      <c r="D154" s="174">
        <v>0</v>
      </c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300</v>
      </c>
      <c r="B156" s="176" t="s">
        <v>301</v>
      </c>
      <c r="C156" s="192" t="s">
        <v>302</v>
      </c>
      <c r="D156" s="175"/>
      <c r="E156" s="175"/>
    </row>
    <row r="157" spans="1:5" ht="12.65" customHeight="1" x14ac:dyDescent="0.35">
      <c r="A157" s="177" t="s">
        <v>303</v>
      </c>
      <c r="B157" s="174">
        <v>75972399</v>
      </c>
      <c r="C157" s="174">
        <v>60480876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304</v>
      </c>
      <c r="B163" s="208"/>
      <c r="C163" s="208"/>
      <c r="D163" s="208"/>
      <c r="E163" s="208"/>
    </row>
    <row r="164" spans="1:5" ht="11.5" customHeight="1" x14ac:dyDescent="0.35">
      <c r="A164" s="257" t="s">
        <v>305</v>
      </c>
      <c r="B164" s="257"/>
      <c r="C164" s="257"/>
      <c r="D164" s="257"/>
      <c r="E164" s="257"/>
    </row>
    <row r="165" spans="1:5" ht="11.5" customHeight="1" x14ac:dyDescent="0.35">
      <c r="A165" s="173" t="s">
        <v>306</v>
      </c>
      <c r="B165" s="172" t="s">
        <v>255</v>
      </c>
      <c r="C165" s="189">
        <v>8221758.8600000003</v>
      </c>
      <c r="D165" s="175"/>
      <c r="E165" s="175"/>
    </row>
    <row r="166" spans="1:5" ht="11.5" customHeight="1" x14ac:dyDescent="0.35">
      <c r="A166" s="173" t="s">
        <v>307</v>
      </c>
      <c r="B166" s="172" t="s">
        <v>255</v>
      </c>
      <c r="C166" s="189">
        <v>247235.52</v>
      </c>
      <c r="D166" s="175"/>
      <c r="E166" s="175"/>
    </row>
    <row r="167" spans="1:5" ht="11.5" customHeight="1" x14ac:dyDescent="0.35">
      <c r="A167" s="177" t="s">
        <v>308</v>
      </c>
      <c r="B167" s="172" t="s">
        <v>255</v>
      </c>
      <c r="C167" s="189">
        <v>703607.54</v>
      </c>
      <c r="D167" s="175"/>
      <c r="E167" s="175"/>
    </row>
    <row r="168" spans="1:5" ht="11.5" customHeight="1" x14ac:dyDescent="0.35">
      <c r="A168" s="173" t="s">
        <v>309</v>
      </c>
      <c r="B168" s="172" t="s">
        <v>255</v>
      </c>
      <c r="C168" s="189">
        <v>15240259.9</v>
      </c>
      <c r="D168" s="175"/>
      <c r="E168" s="175"/>
    </row>
    <row r="169" spans="1:5" ht="11.5" customHeight="1" x14ac:dyDescent="0.35">
      <c r="A169" s="173" t="s">
        <v>310</v>
      </c>
      <c r="B169" s="172" t="s">
        <v>255</v>
      </c>
      <c r="C169" s="189">
        <v>102315.37</v>
      </c>
      <c r="D169" s="175"/>
      <c r="E169" s="175"/>
    </row>
    <row r="170" spans="1:5" ht="11.5" customHeight="1" x14ac:dyDescent="0.35">
      <c r="A170" s="173" t="s">
        <v>311</v>
      </c>
      <c r="B170" s="172" t="s">
        <v>255</v>
      </c>
      <c r="C170" s="189">
        <v>7863125.4900000002</v>
      </c>
      <c r="D170" s="175"/>
      <c r="E170" s="175"/>
    </row>
    <row r="171" spans="1:5" ht="11.5" customHeight="1" x14ac:dyDescent="0.35">
      <c r="A171" s="173" t="s">
        <v>312</v>
      </c>
      <c r="B171" s="172" t="s">
        <v>255</v>
      </c>
      <c r="C171" s="189">
        <v>975537.79</v>
      </c>
      <c r="D171" s="175"/>
      <c r="E171" s="175"/>
    </row>
    <row r="172" spans="1:5" ht="11.5" customHeight="1" x14ac:dyDescent="0.35">
      <c r="A172" s="173" t="s">
        <v>312</v>
      </c>
      <c r="B172" s="172" t="s">
        <v>255</v>
      </c>
      <c r="C172" s="189">
        <v>45946.57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33399787.039999999</v>
      </c>
      <c r="E173" s="175"/>
    </row>
    <row r="174" spans="1:5" ht="11.5" customHeight="1" x14ac:dyDescent="0.35">
      <c r="A174" s="257" t="s">
        <v>313</v>
      </c>
      <c r="B174" s="257"/>
      <c r="C174" s="257"/>
      <c r="D174" s="257"/>
      <c r="E174" s="257"/>
    </row>
    <row r="175" spans="1:5" ht="11.5" customHeight="1" x14ac:dyDescent="0.35">
      <c r="A175" s="173" t="s">
        <v>314</v>
      </c>
      <c r="B175" s="172" t="s">
        <v>255</v>
      </c>
      <c r="C175" s="189">
        <v>589700.53999999899</v>
      </c>
      <c r="D175" s="175"/>
      <c r="E175" s="175"/>
    </row>
    <row r="176" spans="1:5" ht="11.5" customHeight="1" x14ac:dyDescent="0.35">
      <c r="A176" s="173" t="s">
        <v>315</v>
      </c>
      <c r="B176" s="172" t="s">
        <v>255</v>
      </c>
      <c r="C176" s="189">
        <v>556546.27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1146246.8099999991</v>
      </c>
      <c r="E177" s="175"/>
    </row>
    <row r="178" spans="1:5" ht="11.5" customHeight="1" x14ac:dyDescent="0.35">
      <c r="A178" s="257" t="s">
        <v>316</v>
      </c>
      <c r="B178" s="257"/>
      <c r="C178" s="257"/>
      <c r="D178" s="257"/>
      <c r="E178" s="257"/>
    </row>
    <row r="179" spans="1:5" ht="11.5" customHeight="1" x14ac:dyDescent="0.35">
      <c r="A179" s="173" t="s">
        <v>317</v>
      </c>
      <c r="B179" s="172" t="s">
        <v>255</v>
      </c>
      <c r="C179" s="189">
        <v>1613138.04</v>
      </c>
      <c r="D179" s="175"/>
      <c r="E179" s="175"/>
    </row>
    <row r="180" spans="1:5" ht="11.5" customHeight="1" x14ac:dyDescent="0.35">
      <c r="A180" s="173" t="s">
        <v>318</v>
      </c>
      <c r="B180" s="172" t="s">
        <v>255</v>
      </c>
      <c r="C180" s="189">
        <v>664866.12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2278004.16</v>
      </c>
      <c r="E181" s="175"/>
    </row>
    <row r="182" spans="1:5" ht="11.5" customHeight="1" x14ac:dyDescent="0.35">
      <c r="A182" s="257" t="s">
        <v>319</v>
      </c>
      <c r="B182" s="257"/>
      <c r="C182" s="257"/>
      <c r="D182" s="257"/>
      <c r="E182" s="257"/>
    </row>
    <row r="183" spans="1:5" ht="11.5" customHeight="1" x14ac:dyDescent="0.35">
      <c r="A183" s="173" t="s">
        <v>320</v>
      </c>
      <c r="B183" s="172" t="s">
        <v>255</v>
      </c>
      <c r="C183" s="189">
        <v>329194.83</v>
      </c>
      <c r="D183" s="175"/>
      <c r="E183" s="175"/>
    </row>
    <row r="184" spans="1:5" ht="11.5" customHeight="1" x14ac:dyDescent="0.35">
      <c r="A184" s="173" t="s">
        <v>321</v>
      </c>
      <c r="B184" s="172" t="s">
        <v>255</v>
      </c>
      <c r="C184" s="189">
        <v>6836668.7800000003</v>
      </c>
      <c r="D184" s="175"/>
      <c r="E184" s="175"/>
    </row>
    <row r="185" spans="1:5" ht="11.5" customHeight="1" x14ac:dyDescent="0.35">
      <c r="A185" s="173" t="s">
        <v>132</v>
      </c>
      <c r="B185" s="172" t="s">
        <v>255</v>
      </c>
      <c r="C185" s="189">
        <v>0</v>
      </c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7165863.6100000003</v>
      </c>
      <c r="E186" s="175"/>
    </row>
    <row r="187" spans="1:5" ht="11.5" customHeight="1" x14ac:dyDescent="0.35">
      <c r="A187" s="257" t="s">
        <v>322</v>
      </c>
      <c r="B187" s="257"/>
      <c r="C187" s="257"/>
      <c r="D187" s="257"/>
      <c r="E187" s="257"/>
    </row>
    <row r="188" spans="1:5" ht="11.5" customHeight="1" x14ac:dyDescent="0.35">
      <c r="A188" s="173" t="s">
        <v>323</v>
      </c>
      <c r="B188" s="172" t="s">
        <v>255</v>
      </c>
      <c r="C188" s="189">
        <v>0</v>
      </c>
      <c r="D188" s="175"/>
      <c r="E188" s="175"/>
    </row>
    <row r="189" spans="1:5" ht="11.5" customHeight="1" x14ac:dyDescent="0.35">
      <c r="A189" s="173" t="s">
        <v>324</v>
      </c>
      <c r="B189" s="172" t="s">
        <v>255</v>
      </c>
      <c r="C189" s="189">
        <v>34310.410000000003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34310.410000000003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325</v>
      </c>
      <c r="B192" s="208"/>
      <c r="C192" s="208"/>
      <c r="D192" s="208"/>
      <c r="E192" s="208"/>
    </row>
    <row r="193" spans="1:8" ht="12.65" customHeight="1" x14ac:dyDescent="0.35">
      <c r="A193" s="207" t="s">
        <v>326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327</v>
      </c>
      <c r="C194" s="182" t="s">
        <v>328</v>
      </c>
      <c r="D194" s="170" t="s">
        <v>329</v>
      </c>
      <c r="E194" s="170" t="s">
        <v>330</v>
      </c>
    </row>
    <row r="195" spans="1:8" ht="12.65" customHeight="1" x14ac:dyDescent="0.35">
      <c r="A195" s="173" t="s">
        <v>331</v>
      </c>
      <c r="B195" s="174">
        <v>3531052</v>
      </c>
      <c r="C195" s="189"/>
      <c r="D195" s="174"/>
      <c r="E195" s="175">
        <f t="shared" ref="E195:E203" si="10">SUM(B195:C195)-D195</f>
        <v>3531052</v>
      </c>
    </row>
    <row r="196" spans="1:8" ht="12.65" customHeight="1" x14ac:dyDescent="0.35">
      <c r="A196" s="173" t="s">
        <v>332</v>
      </c>
      <c r="B196" s="174">
        <v>2712760</v>
      </c>
      <c r="C196" s="189"/>
      <c r="D196" s="174"/>
      <c r="E196" s="175">
        <f t="shared" si="10"/>
        <v>2712760</v>
      </c>
    </row>
    <row r="197" spans="1:8" ht="12.65" customHeight="1" x14ac:dyDescent="0.35">
      <c r="A197" s="173" t="s">
        <v>333</v>
      </c>
      <c r="B197" s="174">
        <v>169414866</v>
      </c>
      <c r="C197" s="189">
        <v>604504</v>
      </c>
      <c r="D197" s="174"/>
      <c r="E197" s="175">
        <f t="shared" si="10"/>
        <v>170019370</v>
      </c>
    </row>
    <row r="198" spans="1:8" ht="12.65" customHeight="1" x14ac:dyDescent="0.35">
      <c r="A198" s="173" t="s">
        <v>334</v>
      </c>
      <c r="B198" s="174"/>
      <c r="C198" s="189"/>
      <c r="D198" s="174"/>
      <c r="E198" s="175">
        <f t="shared" si="10"/>
        <v>0</v>
      </c>
    </row>
    <row r="199" spans="1:8" ht="12.65" customHeight="1" x14ac:dyDescent="0.35">
      <c r="A199" s="173" t="s">
        <v>335</v>
      </c>
      <c r="B199" s="174">
        <v>26424686</v>
      </c>
      <c r="C199" s="189">
        <v>768948</v>
      </c>
      <c r="D199" s="174"/>
      <c r="E199" s="175">
        <f t="shared" si="10"/>
        <v>27193634</v>
      </c>
    </row>
    <row r="200" spans="1:8" ht="12.65" customHeight="1" x14ac:dyDescent="0.35">
      <c r="A200" s="173" t="s">
        <v>336</v>
      </c>
      <c r="B200" s="174">
        <v>64214063</v>
      </c>
      <c r="C200" s="189">
        <v>4191907</v>
      </c>
      <c r="D200" s="174">
        <v>657269</v>
      </c>
      <c r="E200" s="175">
        <f t="shared" si="10"/>
        <v>67748701</v>
      </c>
    </row>
    <row r="201" spans="1:8" ht="12.65" customHeight="1" x14ac:dyDescent="0.35">
      <c r="A201" s="173" t="s">
        <v>337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338</v>
      </c>
      <c r="B202" s="174">
        <v>2024499</v>
      </c>
      <c r="C202" s="189">
        <v>4262</v>
      </c>
      <c r="D202" s="174"/>
      <c r="E202" s="175">
        <f t="shared" si="10"/>
        <v>2028761</v>
      </c>
    </row>
    <row r="203" spans="1:8" ht="12.65" customHeight="1" x14ac:dyDescent="0.35">
      <c r="A203" s="173" t="s">
        <v>339</v>
      </c>
      <c r="B203" s="174">
        <v>327074</v>
      </c>
      <c r="C203" s="189">
        <v>6853635</v>
      </c>
      <c r="D203" s="174"/>
      <c r="E203" s="175">
        <f t="shared" si="10"/>
        <v>7180709</v>
      </c>
    </row>
    <row r="204" spans="1:8" ht="12.65" customHeight="1" x14ac:dyDescent="0.35">
      <c r="A204" s="173" t="s">
        <v>203</v>
      </c>
      <c r="B204" s="175">
        <f>SUM(B195:B203)</f>
        <v>268649000</v>
      </c>
      <c r="C204" s="191">
        <f>SUM(C195:C203)</f>
        <v>12423256</v>
      </c>
      <c r="D204" s="175">
        <f>SUM(D195:D203)</f>
        <v>657269</v>
      </c>
      <c r="E204" s="175">
        <f>SUM(E195:E203)</f>
        <v>280414987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340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327</v>
      </c>
      <c r="C207" s="182" t="s">
        <v>328</v>
      </c>
      <c r="D207" s="170" t="s">
        <v>329</v>
      </c>
      <c r="E207" s="170" t="s">
        <v>330</v>
      </c>
      <c r="H207" s="259"/>
    </row>
    <row r="208" spans="1:8" ht="12.65" customHeight="1" x14ac:dyDescent="0.35">
      <c r="A208" s="173" t="s">
        <v>331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332</v>
      </c>
      <c r="B209" s="174">
        <v>2225374</v>
      </c>
      <c r="C209" s="189">
        <v>55460</v>
      </c>
      <c r="D209" s="174"/>
      <c r="E209" s="175">
        <f t="shared" ref="E209:E216" si="11">SUM(B209:C209)-D209</f>
        <v>2280834</v>
      </c>
      <c r="H209" s="259"/>
    </row>
    <row r="210" spans="1:8" ht="12.65" customHeight="1" x14ac:dyDescent="0.35">
      <c r="A210" s="173" t="s">
        <v>333</v>
      </c>
      <c r="B210" s="174">
        <v>114668000</v>
      </c>
      <c r="C210" s="189">
        <v>4938637</v>
      </c>
      <c r="D210" s="174"/>
      <c r="E210" s="175">
        <f t="shared" si="11"/>
        <v>119606637</v>
      </c>
      <c r="H210" s="259"/>
    </row>
    <row r="211" spans="1:8" ht="12.65" customHeight="1" x14ac:dyDescent="0.35">
      <c r="A211" s="173" t="s">
        <v>334</v>
      </c>
      <c r="B211" s="174"/>
      <c r="C211" s="189"/>
      <c r="D211" s="174"/>
      <c r="E211" s="175">
        <f t="shared" si="11"/>
        <v>0</v>
      </c>
      <c r="H211" s="259"/>
    </row>
    <row r="212" spans="1:8" ht="12.65" customHeight="1" x14ac:dyDescent="0.35">
      <c r="A212" s="173" t="s">
        <v>335</v>
      </c>
      <c r="B212" s="174">
        <v>11788739</v>
      </c>
      <c r="C212" s="189">
        <v>1432819</v>
      </c>
      <c r="D212" s="174">
        <v>128078</v>
      </c>
      <c r="E212" s="175">
        <f t="shared" si="11"/>
        <v>13093480</v>
      </c>
      <c r="H212" s="259"/>
    </row>
    <row r="213" spans="1:8" ht="12.65" customHeight="1" x14ac:dyDescent="0.35">
      <c r="A213" s="173" t="s">
        <v>336</v>
      </c>
      <c r="B213" s="174">
        <v>51319337</v>
      </c>
      <c r="C213" s="189">
        <v>3798542</v>
      </c>
      <c r="D213" s="174">
        <v>586625</v>
      </c>
      <c r="E213" s="175">
        <f t="shared" si="11"/>
        <v>54531254</v>
      </c>
      <c r="H213" s="259"/>
    </row>
    <row r="214" spans="1:8" ht="12.65" customHeight="1" x14ac:dyDescent="0.35">
      <c r="A214" s="173" t="s">
        <v>337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5">
      <c r="A215" s="173" t="s">
        <v>338</v>
      </c>
      <c r="B215" s="174">
        <v>559334</v>
      </c>
      <c r="C215" s="189">
        <v>233032</v>
      </c>
      <c r="D215" s="174"/>
      <c r="E215" s="175">
        <f t="shared" si="11"/>
        <v>792366</v>
      </c>
      <c r="H215" s="259"/>
    </row>
    <row r="216" spans="1:8" ht="12.65" customHeight="1" x14ac:dyDescent="0.35">
      <c r="A216" s="173" t="s">
        <v>339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180560784</v>
      </c>
      <c r="C217" s="191">
        <f>SUM(C208:C216)</f>
        <v>10458490</v>
      </c>
      <c r="D217" s="175">
        <f>SUM(D208:D216)</f>
        <v>714703</v>
      </c>
      <c r="E217" s="175">
        <f>SUM(E208:E216)</f>
        <v>190304571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341</v>
      </c>
      <c r="B219" s="208"/>
      <c r="C219" s="208"/>
      <c r="D219" s="208"/>
      <c r="E219" s="208"/>
    </row>
    <row r="220" spans="1:8" ht="12.65" customHeight="1" x14ac:dyDescent="0.35">
      <c r="A220" s="208"/>
      <c r="B220" s="340" t="s">
        <v>1253</v>
      </c>
      <c r="C220" s="340"/>
      <c r="D220" s="208"/>
      <c r="E220" s="208"/>
    </row>
    <row r="221" spans="1:8" ht="12.65" customHeight="1" x14ac:dyDescent="0.35">
      <c r="A221" s="272" t="s">
        <v>1253</v>
      </c>
      <c r="B221" s="208"/>
      <c r="C221" s="189">
        <v>6798538.1399999997</v>
      </c>
      <c r="D221" s="172">
        <f>C221</f>
        <v>6798538.1399999997</v>
      </c>
      <c r="E221" s="208"/>
    </row>
    <row r="222" spans="1:8" ht="12.65" customHeight="1" x14ac:dyDescent="0.35">
      <c r="A222" s="257" t="s">
        <v>342</v>
      </c>
      <c r="B222" s="257"/>
      <c r="C222" s="257"/>
      <c r="D222" s="257"/>
      <c r="E222" s="257"/>
    </row>
    <row r="223" spans="1:8" ht="12.65" customHeight="1" x14ac:dyDescent="0.35">
      <c r="A223" s="173" t="s">
        <v>343</v>
      </c>
      <c r="B223" s="172" t="s">
        <v>255</v>
      </c>
      <c r="C223" s="189">
        <v>350452380.47000003</v>
      </c>
      <c r="D223" s="175"/>
      <c r="E223" s="175"/>
    </row>
    <row r="224" spans="1:8" ht="12.65" customHeight="1" x14ac:dyDescent="0.35">
      <c r="A224" s="173" t="s">
        <v>344</v>
      </c>
      <c r="B224" s="172" t="s">
        <v>255</v>
      </c>
      <c r="C224" s="189">
        <v>192053268.38999999</v>
      </c>
      <c r="D224" s="175"/>
      <c r="E224" s="175"/>
    </row>
    <row r="225" spans="1:5" ht="12.65" customHeight="1" x14ac:dyDescent="0.35">
      <c r="A225" s="173" t="s">
        <v>345</v>
      </c>
      <c r="B225" s="172" t="s">
        <v>255</v>
      </c>
      <c r="C225" s="189">
        <v>5198751.76</v>
      </c>
      <c r="D225" s="175"/>
      <c r="E225" s="175"/>
    </row>
    <row r="226" spans="1:5" ht="12.65" customHeight="1" x14ac:dyDescent="0.35">
      <c r="A226" s="173" t="s">
        <v>346</v>
      </c>
      <c r="B226" s="172" t="s">
        <v>255</v>
      </c>
      <c r="C226" s="189">
        <v>23347903.850000001</v>
      </c>
      <c r="D226" s="175"/>
      <c r="E226" s="175"/>
    </row>
    <row r="227" spans="1:5" ht="12.65" customHeight="1" x14ac:dyDescent="0.35">
      <c r="A227" s="173" t="s">
        <v>347</v>
      </c>
      <c r="B227" s="172" t="s">
        <v>255</v>
      </c>
      <c r="C227" s="189">
        <v>50285073.43</v>
      </c>
      <c r="D227" s="175"/>
      <c r="E227" s="175"/>
    </row>
    <row r="228" spans="1:5" ht="12.65" customHeight="1" x14ac:dyDescent="0.35">
      <c r="A228" s="173" t="s">
        <v>348</v>
      </c>
      <c r="B228" s="172" t="s">
        <v>255</v>
      </c>
      <c r="C228" s="189">
        <v>3029055.97</v>
      </c>
      <c r="D228" s="175"/>
      <c r="E228" s="175"/>
    </row>
    <row r="229" spans="1:5" ht="12.65" customHeight="1" x14ac:dyDescent="0.35">
      <c r="A229" s="173" t="s">
        <v>349</v>
      </c>
      <c r="B229" s="175"/>
      <c r="C229" s="191"/>
      <c r="D229" s="175">
        <f>SUM(C223:C228)</f>
        <v>624366433.87</v>
      </c>
      <c r="E229" s="175"/>
    </row>
    <row r="230" spans="1:5" ht="12.65" customHeight="1" x14ac:dyDescent="0.35">
      <c r="A230" s="257" t="s">
        <v>350</v>
      </c>
      <c r="B230" s="257"/>
      <c r="C230" s="257"/>
      <c r="D230" s="257"/>
      <c r="E230" s="257"/>
    </row>
    <row r="231" spans="1:5" ht="12.65" customHeight="1" x14ac:dyDescent="0.35">
      <c r="A231" s="171" t="s">
        <v>351</v>
      </c>
      <c r="B231" s="172" t="s">
        <v>255</v>
      </c>
      <c r="C231" s="189">
        <v>8365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352</v>
      </c>
      <c r="B233" s="172" t="s">
        <v>255</v>
      </c>
      <c r="C233" s="189">
        <v>3126285.4</v>
      </c>
      <c r="D233" s="175"/>
      <c r="E233" s="175"/>
    </row>
    <row r="234" spans="1:5" ht="12.65" customHeight="1" x14ac:dyDescent="0.35">
      <c r="A234" s="171" t="s">
        <v>353</v>
      </c>
      <c r="B234" s="172" t="s">
        <v>255</v>
      </c>
      <c r="C234" s="189">
        <v>12911288.01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354</v>
      </c>
      <c r="B236" s="175"/>
      <c r="C236" s="191"/>
      <c r="D236" s="175">
        <f>SUM(C233:C235)</f>
        <v>16037573.41</v>
      </c>
      <c r="E236" s="175"/>
    </row>
    <row r="237" spans="1:5" ht="12.65" customHeight="1" x14ac:dyDescent="0.35">
      <c r="A237" s="257" t="s">
        <v>355</v>
      </c>
      <c r="B237" s="257"/>
      <c r="C237" s="257"/>
      <c r="D237" s="257"/>
      <c r="E237" s="257"/>
    </row>
    <row r="238" spans="1:5" ht="12.65" customHeight="1" x14ac:dyDescent="0.35">
      <c r="A238" s="173" t="s">
        <v>356</v>
      </c>
      <c r="B238" s="172" t="s">
        <v>255</v>
      </c>
      <c r="C238" s="189">
        <v>-244378.7</v>
      </c>
      <c r="D238" s="175"/>
      <c r="E238" s="175"/>
    </row>
    <row r="239" spans="1:5" ht="12.65" customHeight="1" x14ac:dyDescent="0.35">
      <c r="A239" s="173" t="s">
        <v>355</v>
      </c>
      <c r="B239" s="172" t="s">
        <v>255</v>
      </c>
      <c r="C239" s="189">
        <v>0</v>
      </c>
      <c r="D239" s="175"/>
      <c r="E239" s="175"/>
    </row>
    <row r="240" spans="1:5" ht="12.65" customHeight="1" x14ac:dyDescent="0.35">
      <c r="A240" s="173" t="s">
        <v>357</v>
      </c>
      <c r="B240" s="175"/>
      <c r="C240" s="191"/>
      <c r="D240" s="175">
        <f>SUM(C238:C239)</f>
        <v>-244378.7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358</v>
      </c>
      <c r="B242" s="175"/>
      <c r="C242" s="191"/>
      <c r="D242" s="175">
        <f>D221+D229+D236+D240</f>
        <v>646958166.71999991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359</v>
      </c>
      <c r="B248" s="208"/>
      <c r="C248" s="208"/>
      <c r="D248" s="208"/>
      <c r="E248" s="208"/>
    </row>
    <row r="249" spans="1:5" ht="11.25" customHeight="1" x14ac:dyDescent="0.35">
      <c r="A249" s="257" t="s">
        <v>360</v>
      </c>
      <c r="B249" s="257"/>
      <c r="C249" s="257"/>
      <c r="D249" s="257"/>
      <c r="E249" s="257"/>
    </row>
    <row r="250" spans="1:5" ht="12.65" customHeight="1" x14ac:dyDescent="0.35">
      <c r="A250" s="173" t="s">
        <v>361</v>
      </c>
      <c r="B250" s="172" t="s">
        <v>255</v>
      </c>
      <c r="C250" s="189">
        <v>0</v>
      </c>
      <c r="D250" s="175"/>
      <c r="E250" s="175"/>
    </row>
    <row r="251" spans="1:5" ht="12.65" customHeight="1" x14ac:dyDescent="0.35">
      <c r="A251" s="173" t="s">
        <v>362</v>
      </c>
      <c r="B251" s="172" t="s">
        <v>255</v>
      </c>
      <c r="C251" s="189">
        <v>0</v>
      </c>
      <c r="D251" s="175"/>
      <c r="E251" s="175"/>
    </row>
    <row r="252" spans="1:5" ht="12.65" customHeight="1" x14ac:dyDescent="0.35">
      <c r="A252" s="173" t="s">
        <v>363</v>
      </c>
      <c r="B252" s="172" t="s">
        <v>255</v>
      </c>
      <c r="C252" s="189">
        <v>109078081</v>
      </c>
      <c r="D252" s="175"/>
      <c r="E252" s="175"/>
    </row>
    <row r="253" spans="1:5" ht="12.65" customHeight="1" x14ac:dyDescent="0.35">
      <c r="A253" s="173" t="s">
        <v>364</v>
      </c>
      <c r="B253" s="172" t="s">
        <v>255</v>
      </c>
      <c r="C253" s="189">
        <v>77780821</v>
      </c>
      <c r="D253" s="175"/>
      <c r="E253" s="175"/>
    </row>
    <row r="254" spans="1:5" ht="12.65" customHeight="1" x14ac:dyDescent="0.35">
      <c r="A254" s="173" t="s">
        <v>1239</v>
      </c>
      <c r="B254" s="172" t="s">
        <v>255</v>
      </c>
      <c r="C254" s="189">
        <v>312888</v>
      </c>
      <c r="D254" s="175"/>
      <c r="E254" s="175"/>
    </row>
    <row r="255" spans="1:5" ht="12.65" customHeight="1" x14ac:dyDescent="0.35">
      <c r="A255" s="173" t="s">
        <v>365</v>
      </c>
      <c r="B255" s="172" t="s">
        <v>255</v>
      </c>
      <c r="C255" s="189">
        <v>0</v>
      </c>
      <c r="D255" s="175"/>
      <c r="E255" s="175"/>
    </row>
    <row r="256" spans="1:5" ht="12.65" customHeight="1" x14ac:dyDescent="0.35">
      <c r="A256" s="173" t="s">
        <v>366</v>
      </c>
      <c r="B256" s="172" t="s">
        <v>255</v>
      </c>
      <c r="C256" s="189">
        <v>0</v>
      </c>
      <c r="D256" s="175"/>
      <c r="E256" s="175"/>
    </row>
    <row r="257" spans="1:5" ht="12.65" customHeight="1" x14ac:dyDescent="0.35">
      <c r="A257" s="173" t="s">
        <v>367</v>
      </c>
      <c r="B257" s="172" t="s">
        <v>255</v>
      </c>
      <c r="C257" s="189">
        <v>0</v>
      </c>
      <c r="D257" s="175"/>
      <c r="E257" s="175"/>
    </row>
    <row r="258" spans="1:5" ht="12.65" customHeight="1" x14ac:dyDescent="0.35">
      <c r="A258" s="173" t="s">
        <v>368</v>
      </c>
      <c r="B258" s="172" t="s">
        <v>255</v>
      </c>
      <c r="C258" s="189">
        <v>0</v>
      </c>
      <c r="D258" s="175"/>
      <c r="E258" s="175"/>
    </row>
    <row r="259" spans="1:5" ht="12.65" customHeight="1" x14ac:dyDescent="0.35">
      <c r="A259" s="173" t="s">
        <v>369</v>
      </c>
      <c r="B259" s="172" t="s">
        <v>255</v>
      </c>
      <c r="C259" s="189">
        <v>0</v>
      </c>
      <c r="D259" s="175"/>
      <c r="E259" s="175"/>
    </row>
    <row r="260" spans="1:5" ht="12.65" customHeight="1" x14ac:dyDescent="0.35">
      <c r="A260" s="173" t="s">
        <v>370</v>
      </c>
      <c r="B260" s="175"/>
      <c r="C260" s="191"/>
      <c r="D260" s="175">
        <f>SUM(C250:C252)-C253+SUM(C254:C259)</f>
        <v>31610148</v>
      </c>
      <c r="E260" s="175"/>
    </row>
    <row r="261" spans="1:5" ht="11.25" customHeight="1" x14ac:dyDescent="0.35">
      <c r="A261" s="257" t="s">
        <v>371</v>
      </c>
      <c r="B261" s="257"/>
      <c r="C261" s="257"/>
      <c r="D261" s="257"/>
      <c r="E261" s="257"/>
    </row>
    <row r="262" spans="1:5" ht="12.65" customHeight="1" x14ac:dyDescent="0.35">
      <c r="A262" s="173" t="s">
        <v>361</v>
      </c>
      <c r="B262" s="172" t="s">
        <v>255</v>
      </c>
      <c r="C262" s="189">
        <v>0</v>
      </c>
      <c r="D262" s="175"/>
      <c r="E262" s="175"/>
    </row>
    <row r="263" spans="1:5" ht="12.65" customHeight="1" x14ac:dyDescent="0.35">
      <c r="A263" s="173" t="s">
        <v>362</v>
      </c>
      <c r="B263" s="172" t="s">
        <v>255</v>
      </c>
      <c r="C263" s="189">
        <v>0</v>
      </c>
      <c r="D263" s="175"/>
      <c r="E263" s="175"/>
    </row>
    <row r="264" spans="1:5" ht="12.65" customHeight="1" x14ac:dyDescent="0.35">
      <c r="A264" s="173" t="s">
        <v>372</v>
      </c>
      <c r="B264" s="172" t="s">
        <v>255</v>
      </c>
      <c r="C264" s="189">
        <v>0</v>
      </c>
      <c r="D264" s="175"/>
      <c r="E264" s="175"/>
    </row>
    <row r="265" spans="1:5" ht="12.65" customHeight="1" x14ac:dyDescent="0.35">
      <c r="A265" s="173" t="s">
        <v>373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374</v>
      </c>
      <c r="B266" s="257"/>
      <c r="C266" s="257"/>
      <c r="D266" s="257"/>
      <c r="E266" s="257"/>
    </row>
    <row r="267" spans="1:5" ht="12.65" customHeight="1" x14ac:dyDescent="0.35">
      <c r="A267" s="173" t="s">
        <v>331</v>
      </c>
      <c r="B267" s="172" t="s">
        <v>255</v>
      </c>
      <c r="C267" s="189">
        <v>3531052</v>
      </c>
      <c r="D267" s="175"/>
      <c r="E267" s="175"/>
    </row>
    <row r="268" spans="1:5" ht="12.65" customHeight="1" x14ac:dyDescent="0.35">
      <c r="A268" s="173" t="s">
        <v>332</v>
      </c>
      <c r="B268" s="172" t="s">
        <v>255</v>
      </c>
      <c r="C268" s="189">
        <v>2712760</v>
      </c>
      <c r="D268" s="175"/>
      <c r="E268" s="175"/>
    </row>
    <row r="269" spans="1:5" ht="12.65" customHeight="1" x14ac:dyDescent="0.35">
      <c r="A269" s="173" t="s">
        <v>333</v>
      </c>
      <c r="B269" s="172" t="s">
        <v>255</v>
      </c>
      <c r="C269" s="189">
        <v>170019370</v>
      </c>
      <c r="D269" s="175"/>
      <c r="E269" s="175"/>
    </row>
    <row r="270" spans="1:5" ht="12.65" customHeight="1" x14ac:dyDescent="0.35">
      <c r="A270" s="173" t="s">
        <v>375</v>
      </c>
      <c r="B270" s="172" t="s">
        <v>255</v>
      </c>
      <c r="C270" s="189">
        <v>0</v>
      </c>
      <c r="D270" s="175"/>
      <c r="E270" s="175"/>
    </row>
    <row r="271" spans="1:5" ht="12.65" customHeight="1" x14ac:dyDescent="0.35">
      <c r="A271" s="173" t="s">
        <v>376</v>
      </c>
      <c r="B271" s="172" t="s">
        <v>255</v>
      </c>
      <c r="C271" s="189">
        <v>27193634</v>
      </c>
      <c r="D271" s="175"/>
      <c r="E271" s="175"/>
    </row>
    <row r="272" spans="1:5" ht="12.65" customHeight="1" x14ac:dyDescent="0.35">
      <c r="A272" s="173" t="s">
        <v>377</v>
      </c>
      <c r="B272" s="172" t="s">
        <v>255</v>
      </c>
      <c r="C272" s="189">
        <v>67748700</v>
      </c>
      <c r="D272" s="175"/>
      <c r="E272" s="175"/>
    </row>
    <row r="273" spans="1:5" ht="12.65" customHeight="1" x14ac:dyDescent="0.35">
      <c r="A273" s="173" t="s">
        <v>338</v>
      </c>
      <c r="B273" s="172" t="s">
        <v>255</v>
      </c>
      <c r="C273" s="189">
        <v>2028763</v>
      </c>
      <c r="D273" s="175"/>
      <c r="E273" s="175"/>
    </row>
    <row r="274" spans="1:5" ht="12.65" customHeight="1" x14ac:dyDescent="0.35">
      <c r="A274" s="173" t="s">
        <v>339</v>
      </c>
      <c r="B274" s="172" t="s">
        <v>255</v>
      </c>
      <c r="C274" s="189">
        <v>7180709</v>
      </c>
      <c r="D274" s="175"/>
      <c r="E274" s="175"/>
    </row>
    <row r="275" spans="1:5" ht="12.65" customHeight="1" x14ac:dyDescent="0.35">
      <c r="A275" s="173" t="s">
        <v>378</v>
      </c>
      <c r="B275" s="175"/>
      <c r="C275" s="191"/>
      <c r="D275" s="175">
        <f>SUM(C267:C274)</f>
        <v>280414988</v>
      </c>
      <c r="E275" s="175"/>
    </row>
    <row r="276" spans="1:5" ht="12.65" customHeight="1" x14ac:dyDescent="0.35">
      <c r="A276" s="173" t="s">
        <v>379</v>
      </c>
      <c r="B276" s="172" t="s">
        <v>255</v>
      </c>
      <c r="C276" s="189">
        <v>190304571</v>
      </c>
      <c r="D276" s="175"/>
      <c r="E276" s="175"/>
    </row>
    <row r="277" spans="1:5" ht="12.65" customHeight="1" x14ac:dyDescent="0.35">
      <c r="A277" s="173" t="s">
        <v>380</v>
      </c>
      <c r="B277" s="175"/>
      <c r="C277" s="191"/>
      <c r="D277" s="175">
        <f>D275-C276</f>
        <v>90110417</v>
      </c>
      <c r="E277" s="175"/>
    </row>
    <row r="278" spans="1:5" ht="12.65" customHeight="1" x14ac:dyDescent="0.35">
      <c r="A278" s="257" t="s">
        <v>381</v>
      </c>
      <c r="B278" s="257"/>
      <c r="C278" s="257"/>
      <c r="D278" s="257"/>
      <c r="E278" s="257"/>
    </row>
    <row r="279" spans="1:5" ht="12.65" customHeight="1" x14ac:dyDescent="0.35">
      <c r="A279" s="173" t="s">
        <v>382</v>
      </c>
      <c r="B279" s="172" t="s">
        <v>255</v>
      </c>
      <c r="C279" s="189">
        <v>0</v>
      </c>
      <c r="D279" s="175"/>
      <c r="E279" s="175"/>
    </row>
    <row r="280" spans="1:5" ht="12.65" customHeight="1" x14ac:dyDescent="0.35">
      <c r="A280" s="173" t="s">
        <v>383</v>
      </c>
      <c r="B280" s="172" t="s">
        <v>255</v>
      </c>
      <c r="C280" s="189">
        <v>0</v>
      </c>
      <c r="D280" s="175"/>
      <c r="E280" s="175"/>
    </row>
    <row r="281" spans="1:5" ht="12.65" customHeight="1" x14ac:dyDescent="0.35">
      <c r="A281" s="173" t="s">
        <v>384</v>
      </c>
      <c r="B281" s="172" t="s">
        <v>255</v>
      </c>
      <c r="C281" s="189">
        <v>0</v>
      </c>
      <c r="D281" s="175"/>
      <c r="E281" s="175"/>
    </row>
    <row r="282" spans="1:5" ht="12.65" customHeight="1" x14ac:dyDescent="0.35">
      <c r="A282" s="173" t="s">
        <v>372</v>
      </c>
      <c r="B282" s="172" t="s">
        <v>255</v>
      </c>
      <c r="C282" s="189">
        <v>6190925</v>
      </c>
      <c r="D282" s="175"/>
      <c r="E282" s="175"/>
    </row>
    <row r="283" spans="1:5" ht="12.65" customHeight="1" x14ac:dyDescent="0.35">
      <c r="A283" s="173" t="s">
        <v>385</v>
      </c>
      <c r="B283" s="175"/>
      <c r="C283" s="191"/>
      <c r="D283" s="175">
        <f>C279-C280+C281+C282</f>
        <v>6190925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386</v>
      </c>
      <c r="B285" s="257"/>
      <c r="C285" s="257"/>
      <c r="D285" s="257"/>
      <c r="E285" s="257"/>
    </row>
    <row r="286" spans="1:5" ht="12.65" customHeight="1" x14ac:dyDescent="0.35">
      <c r="A286" s="173" t="s">
        <v>387</v>
      </c>
      <c r="B286" s="172" t="s">
        <v>255</v>
      </c>
      <c r="C286" s="189"/>
      <c r="D286" s="175"/>
      <c r="E286" s="175"/>
    </row>
    <row r="287" spans="1:5" ht="12.65" customHeight="1" x14ac:dyDescent="0.35">
      <c r="A287" s="173" t="s">
        <v>388</v>
      </c>
      <c r="B287" s="172" t="s">
        <v>255</v>
      </c>
      <c r="C287" s="189"/>
      <c r="D287" s="175"/>
      <c r="E287" s="175"/>
    </row>
    <row r="288" spans="1:5" ht="12.65" customHeight="1" x14ac:dyDescent="0.35">
      <c r="A288" s="173" t="s">
        <v>389</v>
      </c>
      <c r="B288" s="172" t="s">
        <v>255</v>
      </c>
      <c r="C288" s="189"/>
      <c r="D288" s="175"/>
      <c r="E288" s="175"/>
    </row>
    <row r="289" spans="1:5" ht="12.65" customHeight="1" x14ac:dyDescent="0.35">
      <c r="A289" s="173" t="s">
        <v>390</v>
      </c>
      <c r="B289" s="172" t="s">
        <v>255</v>
      </c>
      <c r="C289" s="189"/>
      <c r="D289" s="175"/>
      <c r="E289" s="175"/>
    </row>
    <row r="290" spans="1:5" ht="12.65" customHeight="1" x14ac:dyDescent="0.35">
      <c r="A290" s="173" t="s">
        <v>391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392</v>
      </c>
      <c r="B292" s="175"/>
      <c r="C292" s="191"/>
      <c r="D292" s="175">
        <f>D260+D265+D277+D283+D290</f>
        <v>127911490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393</v>
      </c>
      <c r="B302" s="208"/>
      <c r="C302" s="208"/>
      <c r="D302" s="208"/>
      <c r="E302" s="208"/>
    </row>
    <row r="303" spans="1:5" ht="14.25" customHeight="1" x14ac:dyDescent="0.35">
      <c r="A303" s="257" t="s">
        <v>394</v>
      </c>
      <c r="B303" s="257"/>
      <c r="C303" s="257"/>
      <c r="D303" s="257"/>
      <c r="E303" s="257"/>
    </row>
    <row r="304" spans="1:5" ht="12.65" customHeight="1" x14ac:dyDescent="0.35">
      <c r="A304" s="173" t="s">
        <v>395</v>
      </c>
      <c r="B304" s="172" t="s">
        <v>255</v>
      </c>
      <c r="C304" s="189">
        <v>0</v>
      </c>
      <c r="D304" s="175"/>
      <c r="E304" s="175"/>
    </row>
    <row r="305" spans="1:5" ht="12.65" customHeight="1" x14ac:dyDescent="0.35">
      <c r="A305" s="173" t="s">
        <v>396</v>
      </c>
      <c r="B305" s="172" t="s">
        <v>255</v>
      </c>
      <c r="C305" s="189">
        <v>0</v>
      </c>
      <c r="D305" s="175"/>
      <c r="E305" s="175"/>
    </row>
    <row r="306" spans="1:5" ht="12.65" customHeight="1" x14ac:dyDescent="0.35">
      <c r="A306" s="173" t="s">
        <v>397</v>
      </c>
      <c r="B306" s="172" t="s">
        <v>255</v>
      </c>
      <c r="C306" s="189">
        <v>0</v>
      </c>
      <c r="D306" s="175"/>
      <c r="E306" s="175"/>
    </row>
    <row r="307" spans="1:5" ht="12.65" customHeight="1" x14ac:dyDescent="0.35">
      <c r="A307" s="173" t="s">
        <v>398</v>
      </c>
      <c r="B307" s="172" t="s">
        <v>255</v>
      </c>
      <c r="C307" s="189">
        <v>0</v>
      </c>
      <c r="D307" s="175"/>
      <c r="E307" s="175"/>
    </row>
    <row r="308" spans="1:5" ht="12.65" customHeight="1" x14ac:dyDescent="0.35">
      <c r="A308" s="173" t="s">
        <v>399</v>
      </c>
      <c r="B308" s="172" t="s">
        <v>255</v>
      </c>
      <c r="C308" s="189">
        <v>25045009.629999999</v>
      </c>
      <c r="D308" s="175"/>
      <c r="E308" s="175"/>
    </row>
    <row r="309" spans="1:5" ht="12.65" customHeight="1" x14ac:dyDescent="0.35">
      <c r="A309" s="173" t="s">
        <v>1240</v>
      </c>
      <c r="B309" s="172" t="s">
        <v>255</v>
      </c>
      <c r="C309" s="189">
        <v>839030.5199999999</v>
      </c>
      <c r="D309" s="175"/>
      <c r="E309" s="175"/>
    </row>
    <row r="310" spans="1:5" ht="12.65" customHeight="1" x14ac:dyDescent="0.35">
      <c r="A310" s="173" t="s">
        <v>400</v>
      </c>
      <c r="B310" s="172" t="s">
        <v>255</v>
      </c>
      <c r="C310" s="189">
        <v>0</v>
      </c>
      <c r="D310" s="175"/>
      <c r="E310" s="175"/>
    </row>
    <row r="311" spans="1:5" ht="12.65" customHeight="1" x14ac:dyDescent="0.35">
      <c r="A311" s="173" t="s">
        <v>401</v>
      </c>
      <c r="B311" s="172" t="s">
        <v>255</v>
      </c>
      <c r="C311" s="189">
        <v>0</v>
      </c>
      <c r="D311" s="175"/>
      <c r="E311" s="175"/>
    </row>
    <row r="312" spans="1:5" ht="12.65" customHeight="1" x14ac:dyDescent="0.35">
      <c r="A312" s="173" t="s">
        <v>402</v>
      </c>
      <c r="B312" s="172" t="s">
        <v>255</v>
      </c>
      <c r="C312" s="189">
        <v>0</v>
      </c>
      <c r="D312" s="175"/>
      <c r="E312" s="175"/>
    </row>
    <row r="313" spans="1:5" ht="12.65" customHeight="1" x14ac:dyDescent="0.35">
      <c r="A313" s="173" t="s">
        <v>403</v>
      </c>
      <c r="B313" s="172" t="s">
        <v>255</v>
      </c>
      <c r="C313" s="189">
        <v>0</v>
      </c>
      <c r="D313" s="175"/>
      <c r="E313" s="175"/>
    </row>
    <row r="314" spans="1:5" ht="12.65" customHeight="1" x14ac:dyDescent="0.35">
      <c r="A314" s="173" t="s">
        <v>404</v>
      </c>
      <c r="B314" s="175"/>
      <c r="C314" s="191"/>
      <c r="D314" s="175">
        <f>SUM(C304:C313)</f>
        <v>25884040.149999999</v>
      </c>
      <c r="E314" s="175"/>
    </row>
    <row r="315" spans="1:5" ht="12.65" customHeight="1" x14ac:dyDescent="0.35">
      <c r="A315" s="257" t="s">
        <v>405</v>
      </c>
      <c r="B315" s="257"/>
      <c r="C315" s="257"/>
      <c r="D315" s="257"/>
      <c r="E315" s="257"/>
    </row>
    <row r="316" spans="1:5" ht="12.65" customHeight="1" x14ac:dyDescent="0.35">
      <c r="A316" s="173" t="s">
        <v>406</v>
      </c>
      <c r="B316" s="172" t="s">
        <v>255</v>
      </c>
      <c r="C316" s="189">
        <v>0</v>
      </c>
      <c r="D316" s="175"/>
      <c r="E316" s="175"/>
    </row>
    <row r="317" spans="1:5" ht="12.65" customHeight="1" x14ac:dyDescent="0.35">
      <c r="A317" s="173" t="s">
        <v>407</v>
      </c>
      <c r="B317" s="172" t="s">
        <v>255</v>
      </c>
      <c r="C317" s="189">
        <v>0</v>
      </c>
      <c r="D317" s="175"/>
      <c r="E317" s="175"/>
    </row>
    <row r="318" spans="1:5" ht="12.65" customHeight="1" x14ac:dyDescent="0.35">
      <c r="A318" s="173" t="s">
        <v>408</v>
      </c>
      <c r="B318" s="172" t="s">
        <v>255</v>
      </c>
      <c r="C318" s="189">
        <v>0</v>
      </c>
      <c r="D318" s="175"/>
      <c r="E318" s="175"/>
    </row>
    <row r="319" spans="1:5" ht="12.65" customHeight="1" x14ac:dyDescent="0.35">
      <c r="A319" s="173" t="s">
        <v>409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410</v>
      </c>
      <c r="B320" s="257"/>
      <c r="C320" s="257"/>
      <c r="D320" s="257"/>
      <c r="E320" s="257"/>
    </row>
    <row r="321" spans="1:5" ht="12.65" customHeight="1" x14ac:dyDescent="0.35">
      <c r="A321" s="173" t="s">
        <v>411</v>
      </c>
      <c r="B321" s="172" t="s">
        <v>255</v>
      </c>
      <c r="C321" s="189">
        <v>0</v>
      </c>
      <c r="D321" s="175"/>
      <c r="E321" s="175"/>
    </row>
    <row r="322" spans="1:5" ht="12.65" customHeight="1" x14ac:dyDescent="0.35">
      <c r="A322" s="173" t="s">
        <v>412</v>
      </c>
      <c r="B322" s="172" t="s">
        <v>255</v>
      </c>
      <c r="C322" s="189">
        <v>0</v>
      </c>
      <c r="D322" s="175"/>
      <c r="E322" s="175"/>
    </row>
    <row r="323" spans="1:5" ht="12.65" customHeight="1" x14ac:dyDescent="0.35">
      <c r="A323" s="173" t="s">
        <v>413</v>
      </c>
      <c r="B323" s="172" t="s">
        <v>255</v>
      </c>
      <c r="C323" s="189">
        <v>0</v>
      </c>
      <c r="D323" s="175"/>
      <c r="E323" s="175"/>
    </row>
    <row r="324" spans="1:5" ht="12.65" customHeight="1" x14ac:dyDescent="0.35">
      <c r="A324" s="171" t="s">
        <v>414</v>
      </c>
      <c r="B324" s="172" t="s">
        <v>255</v>
      </c>
      <c r="C324" s="189">
        <v>0</v>
      </c>
      <c r="D324" s="175"/>
      <c r="E324" s="175"/>
    </row>
    <row r="325" spans="1:5" ht="12.65" customHeight="1" x14ac:dyDescent="0.35">
      <c r="A325" s="173" t="s">
        <v>415</v>
      </c>
      <c r="B325" s="172" t="s">
        <v>255</v>
      </c>
      <c r="C325" s="189">
        <v>0</v>
      </c>
      <c r="D325" s="175"/>
      <c r="E325" s="175"/>
    </row>
    <row r="326" spans="1:5" ht="12.65" customHeight="1" x14ac:dyDescent="0.35">
      <c r="A326" s="171" t="s">
        <v>416</v>
      </c>
      <c r="B326" s="172" t="s">
        <v>255</v>
      </c>
      <c r="C326" s="189">
        <v>0</v>
      </c>
      <c r="D326" s="175"/>
      <c r="E326" s="175"/>
    </row>
    <row r="327" spans="1:5" ht="12.65" customHeight="1" x14ac:dyDescent="0.35">
      <c r="A327" s="173" t="s">
        <v>417</v>
      </c>
      <c r="B327" s="172" t="s">
        <v>255</v>
      </c>
      <c r="C327" s="189">
        <v>0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 x14ac:dyDescent="0.35">
      <c r="A329" s="173" t="s">
        <v>418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419</v>
      </c>
      <c r="B330" s="175"/>
      <c r="C330" s="191"/>
      <c r="D330" s="175">
        <f>D328-D329</f>
        <v>0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420</v>
      </c>
      <c r="B332" s="172" t="s">
        <v>255</v>
      </c>
      <c r="C332" s="189">
        <v>102027450</v>
      </c>
      <c r="D332" s="175"/>
      <c r="E332" s="175"/>
    </row>
    <row r="333" spans="1:5" ht="12.65" customHeight="1" x14ac:dyDescent="0.35">
      <c r="A333" s="173"/>
      <c r="B333" s="172"/>
      <c r="C333" s="231"/>
      <c r="D333" s="175"/>
      <c r="E333" s="175"/>
    </row>
    <row r="334" spans="1:5" ht="12.65" customHeight="1" x14ac:dyDescent="0.35">
      <c r="A334" s="173" t="s">
        <v>1141</v>
      </c>
      <c r="B334" s="172" t="s">
        <v>255</v>
      </c>
      <c r="C334" s="189">
        <v>0</v>
      </c>
      <c r="D334" s="175"/>
      <c r="E334" s="175"/>
    </row>
    <row r="335" spans="1:5" ht="12.65" customHeight="1" x14ac:dyDescent="0.35">
      <c r="A335" s="173" t="s">
        <v>1142</v>
      </c>
      <c r="B335" s="172" t="s">
        <v>255</v>
      </c>
      <c r="C335" s="189">
        <v>0</v>
      </c>
      <c r="D335" s="175"/>
      <c r="E335" s="175"/>
    </row>
    <row r="336" spans="1:5" ht="12.65" customHeight="1" x14ac:dyDescent="0.35">
      <c r="A336" s="173" t="s">
        <v>422</v>
      </c>
      <c r="B336" s="172" t="s">
        <v>255</v>
      </c>
      <c r="C336" s="189">
        <v>0</v>
      </c>
      <c r="D336" s="175"/>
      <c r="E336" s="175"/>
    </row>
    <row r="337" spans="1:5" ht="12.65" customHeight="1" x14ac:dyDescent="0.35">
      <c r="A337" s="173" t="s">
        <v>421</v>
      </c>
      <c r="B337" s="172" t="s">
        <v>255</v>
      </c>
      <c r="C337" s="189">
        <v>0</v>
      </c>
      <c r="D337" s="175"/>
      <c r="E337" s="175"/>
    </row>
    <row r="338" spans="1:5" ht="12.65" customHeight="1" x14ac:dyDescent="0.35">
      <c r="A338" s="173" t="s">
        <v>1251</v>
      </c>
      <c r="B338" s="172" t="s">
        <v>255</v>
      </c>
      <c r="C338" s="189">
        <v>0</v>
      </c>
      <c r="D338" s="175"/>
      <c r="E338" s="175"/>
    </row>
    <row r="339" spans="1:5" ht="12.65" customHeight="1" x14ac:dyDescent="0.35">
      <c r="A339" s="173" t="s">
        <v>423</v>
      </c>
      <c r="B339" s="175"/>
      <c r="C339" s="191"/>
      <c r="D339" s="175">
        <f>D314+D319+D330+C332+C336+C337</f>
        <v>127911490.15000001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424</v>
      </c>
      <c r="B341" s="175"/>
      <c r="C341" s="191"/>
      <c r="D341" s="175">
        <f>D292</f>
        <v>127911490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425</v>
      </c>
      <c r="B357" s="208"/>
      <c r="C357" s="208"/>
      <c r="D357" s="208"/>
      <c r="E357" s="208"/>
    </row>
    <row r="358" spans="1:5" ht="12.65" customHeight="1" x14ac:dyDescent="0.35">
      <c r="A358" s="257" t="s">
        <v>426</v>
      </c>
      <c r="B358" s="257"/>
      <c r="C358" s="257"/>
      <c r="D358" s="257"/>
      <c r="E358" s="257"/>
    </row>
    <row r="359" spans="1:5" ht="12.65" customHeight="1" x14ac:dyDescent="0.35">
      <c r="A359" s="173" t="s">
        <v>427</v>
      </c>
      <c r="B359" s="172" t="s">
        <v>255</v>
      </c>
      <c r="C359" s="189">
        <v>324402732.29000002</v>
      </c>
      <c r="D359" s="175"/>
      <c r="E359" s="175"/>
    </row>
    <row r="360" spans="1:5" ht="12.65" customHeight="1" x14ac:dyDescent="0.35">
      <c r="A360" s="173" t="s">
        <v>428</v>
      </c>
      <c r="B360" s="172" t="s">
        <v>255</v>
      </c>
      <c r="C360" s="189">
        <v>615343889.84000003</v>
      </c>
      <c r="D360" s="175"/>
      <c r="E360" s="175"/>
    </row>
    <row r="361" spans="1:5" ht="12.65" customHeight="1" x14ac:dyDescent="0.35">
      <c r="A361" s="173" t="s">
        <v>429</v>
      </c>
      <c r="B361" s="175"/>
      <c r="C361" s="191"/>
      <c r="D361" s="175">
        <f>SUM(C359:C360)</f>
        <v>939746622.13000011</v>
      </c>
      <c r="E361" s="175"/>
    </row>
    <row r="362" spans="1:5" ht="12.65" customHeight="1" x14ac:dyDescent="0.35">
      <c r="A362" s="257" t="s">
        <v>430</v>
      </c>
      <c r="B362" s="257"/>
      <c r="C362" s="257"/>
      <c r="D362" s="257"/>
      <c r="E362" s="257"/>
    </row>
    <row r="363" spans="1:5" ht="12.65" customHeight="1" x14ac:dyDescent="0.35">
      <c r="A363" s="173" t="s">
        <v>1253</v>
      </c>
      <c r="B363" s="257"/>
      <c r="C363" s="189">
        <v>6798538.1399999997</v>
      </c>
      <c r="D363" s="175"/>
      <c r="E363" s="257"/>
    </row>
    <row r="364" spans="1:5" ht="12.65" customHeight="1" x14ac:dyDescent="0.35">
      <c r="A364" s="173" t="s">
        <v>431</v>
      </c>
      <c r="B364" s="172" t="s">
        <v>255</v>
      </c>
      <c r="C364" s="189">
        <v>624366433.87</v>
      </c>
      <c r="D364" s="175"/>
      <c r="E364" s="175"/>
    </row>
    <row r="365" spans="1:5" ht="12.65" customHeight="1" x14ac:dyDescent="0.35">
      <c r="A365" s="173" t="s">
        <v>432</v>
      </c>
      <c r="B365" s="172" t="s">
        <v>255</v>
      </c>
      <c r="C365" s="189">
        <v>16037573.41</v>
      </c>
      <c r="D365" s="175"/>
      <c r="E365" s="175"/>
    </row>
    <row r="366" spans="1:5" ht="12.65" customHeight="1" x14ac:dyDescent="0.35">
      <c r="A366" s="173" t="s">
        <v>433</v>
      </c>
      <c r="B366" s="172" t="s">
        <v>255</v>
      </c>
      <c r="C366" s="189">
        <v>-244378.7</v>
      </c>
      <c r="D366" s="175"/>
      <c r="E366" s="175"/>
    </row>
    <row r="367" spans="1:5" ht="12.65" customHeight="1" x14ac:dyDescent="0.35">
      <c r="A367" s="173" t="s">
        <v>358</v>
      </c>
      <c r="B367" s="175"/>
      <c r="C367" s="191"/>
      <c r="D367" s="175">
        <f>SUM(C363:C366)</f>
        <v>646958166.71999991</v>
      </c>
      <c r="E367" s="175"/>
    </row>
    <row r="368" spans="1:5" ht="12.65" customHeight="1" x14ac:dyDescent="0.35">
      <c r="A368" s="173" t="s">
        <v>434</v>
      </c>
      <c r="B368" s="175"/>
      <c r="C368" s="191"/>
      <c r="D368" s="175">
        <f>D361-D367</f>
        <v>292788455.41000021</v>
      </c>
      <c r="E368" s="175"/>
    </row>
    <row r="369" spans="1:5" ht="12.65" customHeight="1" x14ac:dyDescent="0.35">
      <c r="A369" s="257" t="s">
        <v>435</v>
      </c>
      <c r="B369" s="257"/>
      <c r="C369" s="257"/>
      <c r="D369" s="257"/>
      <c r="E369" s="257"/>
    </row>
    <row r="370" spans="1:5" ht="12.65" customHeight="1" x14ac:dyDescent="0.35">
      <c r="A370" s="173" t="s">
        <v>436</v>
      </c>
      <c r="B370" s="172" t="s">
        <v>255</v>
      </c>
      <c r="C370" s="189">
        <v>15534872.960000001</v>
      </c>
      <c r="D370" s="175"/>
      <c r="E370" s="175"/>
    </row>
    <row r="371" spans="1:5" ht="12.65" customHeight="1" x14ac:dyDescent="0.35">
      <c r="A371" s="173" t="s">
        <v>437</v>
      </c>
      <c r="B371" s="172" t="s">
        <v>255</v>
      </c>
      <c r="C371" s="189">
        <v>0</v>
      </c>
      <c r="D371" s="175"/>
      <c r="E371" s="175"/>
    </row>
    <row r="372" spans="1:5" ht="12.65" customHeight="1" x14ac:dyDescent="0.35">
      <c r="A372" s="173" t="s">
        <v>438</v>
      </c>
      <c r="B372" s="175"/>
      <c r="C372" s="191"/>
      <c r="D372" s="175">
        <f>SUM(C370:C371)</f>
        <v>15534872.960000001</v>
      </c>
      <c r="E372" s="175"/>
    </row>
    <row r="373" spans="1:5" ht="12.65" customHeight="1" x14ac:dyDescent="0.35">
      <c r="A373" s="173" t="s">
        <v>439</v>
      </c>
      <c r="B373" s="175"/>
      <c r="C373" s="191"/>
      <c r="D373" s="175">
        <f>D368+D372</f>
        <v>308323328.37000018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440</v>
      </c>
      <c r="B377" s="257"/>
      <c r="C377" s="257"/>
      <c r="D377" s="257"/>
      <c r="E377" s="257"/>
    </row>
    <row r="378" spans="1:5" ht="12.65" customHeight="1" x14ac:dyDescent="0.35">
      <c r="A378" s="173" t="s">
        <v>441</v>
      </c>
      <c r="B378" s="172" t="s">
        <v>255</v>
      </c>
      <c r="C378" s="189">
        <v>129400115.60000002</v>
      </c>
      <c r="D378" s="175"/>
      <c r="E378" s="175"/>
    </row>
    <row r="379" spans="1:5" ht="12.65" customHeight="1" x14ac:dyDescent="0.35">
      <c r="A379" s="173" t="s">
        <v>3</v>
      </c>
      <c r="B379" s="172" t="s">
        <v>255</v>
      </c>
      <c r="C379" s="189">
        <v>33399787.039999999</v>
      </c>
      <c r="D379" s="175"/>
      <c r="E379" s="175"/>
    </row>
    <row r="380" spans="1:5" ht="12.65" customHeight="1" x14ac:dyDescent="0.35">
      <c r="A380" s="173" t="s">
        <v>235</v>
      </c>
      <c r="B380" s="172" t="s">
        <v>255</v>
      </c>
      <c r="C380" s="189">
        <v>6044555.4800000004</v>
      </c>
      <c r="D380" s="175"/>
      <c r="E380" s="175"/>
    </row>
    <row r="381" spans="1:5" ht="12.65" customHeight="1" x14ac:dyDescent="0.35">
      <c r="A381" s="173" t="s">
        <v>442</v>
      </c>
      <c r="B381" s="172" t="s">
        <v>255</v>
      </c>
      <c r="C381" s="189">
        <v>38883607.479999997</v>
      </c>
      <c r="D381" s="175"/>
      <c r="E381" s="175"/>
    </row>
    <row r="382" spans="1:5" ht="12.65" customHeight="1" x14ac:dyDescent="0.35">
      <c r="A382" s="173" t="s">
        <v>443</v>
      </c>
      <c r="B382" s="172" t="s">
        <v>255</v>
      </c>
      <c r="C382" s="189">
        <v>2640492.9799999995</v>
      </c>
      <c r="D382" s="175"/>
      <c r="E382" s="175"/>
    </row>
    <row r="383" spans="1:5" ht="12.65" customHeight="1" x14ac:dyDescent="0.35">
      <c r="A383" s="173" t="s">
        <v>444</v>
      </c>
      <c r="B383" s="172" t="s">
        <v>255</v>
      </c>
      <c r="C383" s="189">
        <v>59391117.060000002</v>
      </c>
      <c r="D383" s="175"/>
      <c r="E383" s="175"/>
    </row>
    <row r="384" spans="1:5" ht="12.65" customHeight="1" x14ac:dyDescent="0.35">
      <c r="A384" s="173" t="s">
        <v>6</v>
      </c>
      <c r="B384" s="172" t="s">
        <v>255</v>
      </c>
      <c r="C384" s="189">
        <v>20130997.57</v>
      </c>
      <c r="D384" s="175"/>
      <c r="E384" s="175"/>
    </row>
    <row r="385" spans="1:6" ht="12.65" customHeight="1" x14ac:dyDescent="0.35">
      <c r="A385" s="173" t="s">
        <v>445</v>
      </c>
      <c r="B385" s="172" t="s">
        <v>255</v>
      </c>
      <c r="C385" s="189">
        <v>1146246.8099999991</v>
      </c>
      <c r="D385" s="175"/>
      <c r="E385" s="175"/>
    </row>
    <row r="386" spans="1:6" ht="12.65" customHeight="1" x14ac:dyDescent="0.35">
      <c r="A386" s="173" t="s">
        <v>446</v>
      </c>
      <c r="B386" s="172" t="s">
        <v>255</v>
      </c>
      <c r="C386" s="189">
        <v>2278004.16</v>
      </c>
      <c r="D386" s="175"/>
      <c r="E386" s="175"/>
    </row>
    <row r="387" spans="1:6" ht="12.65" customHeight="1" x14ac:dyDescent="0.35">
      <c r="A387" s="173" t="s">
        <v>447</v>
      </c>
      <c r="B387" s="172" t="s">
        <v>255</v>
      </c>
      <c r="C387" s="189">
        <v>7165863.6100000003</v>
      </c>
      <c r="D387" s="175"/>
      <c r="E387" s="175"/>
    </row>
    <row r="388" spans="1:6" ht="12.65" customHeight="1" x14ac:dyDescent="0.35">
      <c r="A388" s="173" t="s">
        <v>448</v>
      </c>
      <c r="B388" s="172" t="s">
        <v>255</v>
      </c>
      <c r="C388" s="189">
        <v>34310.410000000003</v>
      </c>
      <c r="D388" s="175"/>
      <c r="E388" s="175"/>
    </row>
    <row r="389" spans="1:6" ht="12.65" customHeight="1" x14ac:dyDescent="0.35">
      <c r="A389" s="173" t="s">
        <v>450</v>
      </c>
      <c r="B389" s="172" t="s">
        <v>255</v>
      </c>
      <c r="C389" s="189">
        <v>1296353.6200000001</v>
      </c>
      <c r="D389" s="175"/>
      <c r="E389" s="175"/>
    </row>
    <row r="390" spans="1:6" ht="12.65" customHeight="1" x14ac:dyDescent="0.35">
      <c r="A390" s="173" t="s">
        <v>451</v>
      </c>
      <c r="B390" s="175"/>
      <c r="C390" s="191"/>
      <c r="D390" s="175">
        <f>SUM(C378:C389)</f>
        <v>301811451.82000005</v>
      </c>
      <c r="E390" s="175"/>
    </row>
    <row r="391" spans="1:6" ht="12.65" customHeight="1" x14ac:dyDescent="0.35">
      <c r="A391" s="173" t="s">
        <v>452</v>
      </c>
      <c r="B391" s="175"/>
      <c r="C391" s="191"/>
      <c r="D391" s="175">
        <f>D373-D390</f>
        <v>6511876.5500001311</v>
      </c>
      <c r="E391" s="175"/>
    </row>
    <row r="392" spans="1:6" ht="12.65" customHeight="1" x14ac:dyDescent="0.35">
      <c r="A392" s="173" t="s">
        <v>453</v>
      </c>
      <c r="B392" s="172" t="s">
        <v>255</v>
      </c>
      <c r="C392" s="189">
        <v>-167109.38</v>
      </c>
      <c r="D392" s="175"/>
      <c r="E392" s="175"/>
    </row>
    <row r="393" spans="1:6" ht="12.65" customHeight="1" x14ac:dyDescent="0.35">
      <c r="A393" s="173" t="s">
        <v>454</v>
      </c>
      <c r="B393" s="175"/>
      <c r="C393" s="191"/>
      <c r="D393" s="195">
        <f>D391+C392</f>
        <v>6344767.1700001312</v>
      </c>
      <c r="E393" s="175"/>
      <c r="F393" s="197"/>
    </row>
    <row r="394" spans="1:6" ht="12.65" customHeight="1" x14ac:dyDescent="0.35">
      <c r="A394" s="173" t="s">
        <v>455</v>
      </c>
      <c r="B394" s="172" t="s">
        <v>255</v>
      </c>
      <c r="C394" s="189">
        <v>0</v>
      </c>
      <c r="D394" s="175"/>
      <c r="E394" s="175"/>
    </row>
    <row r="395" spans="1:6" ht="12.65" customHeight="1" x14ac:dyDescent="0.35">
      <c r="A395" s="173" t="s">
        <v>456</v>
      </c>
      <c r="B395" s="172" t="s">
        <v>255</v>
      </c>
      <c r="C395" s="189">
        <v>0</v>
      </c>
      <c r="D395" s="175"/>
      <c r="E395" s="175"/>
    </row>
    <row r="396" spans="1:6" ht="12.65" customHeight="1" x14ac:dyDescent="0.35">
      <c r="A396" s="173" t="s">
        <v>457</v>
      </c>
      <c r="B396" s="175"/>
      <c r="C396" s="191"/>
      <c r="D396" s="175">
        <f>D393+C394-C395</f>
        <v>6344767.1700001312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458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PeaceHealth St John Medical Center   H-0     FYE 06/30/2021</v>
      </c>
      <c r="B412" s="179"/>
      <c r="C412" s="179"/>
      <c r="D412" s="179"/>
      <c r="E412" s="260"/>
    </row>
    <row r="413" spans="1:5" ht="12.65" customHeight="1" x14ac:dyDescent="0.35">
      <c r="A413" s="179" t="s">
        <v>459</v>
      </c>
      <c r="B413" s="181" t="s">
        <v>460</v>
      </c>
      <c r="C413" s="181" t="s">
        <v>1241</v>
      </c>
      <c r="D413" s="181" t="s">
        <v>461</v>
      </c>
    </row>
    <row r="414" spans="1:5" ht="12.65" customHeight="1" x14ac:dyDescent="0.35">
      <c r="A414" s="179" t="s">
        <v>462</v>
      </c>
      <c r="B414" s="179">
        <f>C111</f>
        <v>6386</v>
      </c>
      <c r="C414" s="194">
        <f>E138</f>
        <v>6386</v>
      </c>
      <c r="D414" s="179"/>
    </row>
    <row r="415" spans="1:5" ht="12.65" customHeight="1" x14ac:dyDescent="0.35">
      <c r="A415" s="179" t="s">
        <v>463</v>
      </c>
      <c r="B415" s="179">
        <f>D111</f>
        <v>27672</v>
      </c>
      <c r="C415" s="179">
        <f>E139</f>
        <v>27672</v>
      </c>
      <c r="D415" s="194">
        <f>SUM(C59:H59)+N59</f>
        <v>41584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464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465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466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467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468</v>
      </c>
      <c r="B423" s="180">
        <f>C114</f>
        <v>0</v>
      </c>
    </row>
    <row r="424" spans="1:7" ht="12.65" customHeight="1" x14ac:dyDescent="0.35">
      <c r="A424" s="179" t="s">
        <v>1242</v>
      </c>
      <c r="B424" s="179">
        <f>D114</f>
        <v>0</v>
      </c>
      <c r="D424" s="179">
        <f>J59</f>
        <v>1256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469</v>
      </c>
      <c r="B426" s="181" t="s">
        <v>470</v>
      </c>
      <c r="C426" s="181" t="s">
        <v>461</v>
      </c>
      <c r="D426" s="181" t="s">
        <v>471</v>
      </c>
    </row>
    <row r="427" spans="1:7" ht="12.65" customHeight="1" x14ac:dyDescent="0.35">
      <c r="A427" s="179" t="s">
        <v>472</v>
      </c>
      <c r="B427" s="179">
        <f t="shared" ref="B427:B437" si="12">C378</f>
        <v>129400115.60000002</v>
      </c>
      <c r="C427" s="179">
        <f t="shared" ref="C427:C434" si="13">CE61</f>
        <v>129400115.60000002</v>
      </c>
      <c r="D427" s="179"/>
    </row>
    <row r="428" spans="1:7" ht="12.65" customHeight="1" x14ac:dyDescent="0.35">
      <c r="A428" s="179" t="s">
        <v>3</v>
      </c>
      <c r="B428" s="179">
        <f t="shared" si="12"/>
        <v>33399787.039999999</v>
      </c>
      <c r="C428" s="179">
        <f t="shared" si="13"/>
        <v>33399788</v>
      </c>
      <c r="D428" s="179">
        <f>D173</f>
        <v>33399787.039999999</v>
      </c>
    </row>
    <row r="429" spans="1:7" ht="12.65" customHeight="1" x14ac:dyDescent="0.35">
      <c r="A429" s="179" t="s">
        <v>235</v>
      </c>
      <c r="B429" s="179">
        <f t="shared" si="12"/>
        <v>6044555.4800000004</v>
      </c>
      <c r="C429" s="179">
        <f t="shared" si="13"/>
        <v>6044555.4800000004</v>
      </c>
      <c r="D429" s="179"/>
    </row>
    <row r="430" spans="1:7" ht="12.65" customHeight="1" x14ac:dyDescent="0.35">
      <c r="A430" s="179" t="s">
        <v>236</v>
      </c>
      <c r="B430" s="179">
        <f t="shared" si="12"/>
        <v>38883607.479999997</v>
      </c>
      <c r="C430" s="179">
        <f t="shared" si="13"/>
        <v>38883607.479999997</v>
      </c>
      <c r="D430" s="179"/>
    </row>
    <row r="431" spans="1:7" ht="12.65" customHeight="1" x14ac:dyDescent="0.35">
      <c r="A431" s="179" t="s">
        <v>443</v>
      </c>
      <c r="B431" s="179">
        <f t="shared" si="12"/>
        <v>2640492.9799999995</v>
      </c>
      <c r="C431" s="179">
        <f t="shared" si="13"/>
        <v>2640492.9799999995</v>
      </c>
      <c r="D431" s="179"/>
    </row>
    <row r="432" spans="1:7" ht="12.65" customHeight="1" x14ac:dyDescent="0.35">
      <c r="A432" s="179" t="s">
        <v>444</v>
      </c>
      <c r="B432" s="179">
        <f t="shared" si="12"/>
        <v>59391117.060000002</v>
      </c>
      <c r="C432" s="179">
        <f t="shared" si="13"/>
        <v>59391117.060000002</v>
      </c>
      <c r="D432" s="179"/>
    </row>
    <row r="433" spans="1:7" ht="12.65" customHeight="1" x14ac:dyDescent="0.35">
      <c r="A433" s="179" t="s">
        <v>6</v>
      </c>
      <c r="B433" s="179">
        <f t="shared" si="12"/>
        <v>20130997.57</v>
      </c>
      <c r="C433" s="179">
        <f t="shared" si="13"/>
        <v>20130998</v>
      </c>
      <c r="D433" s="179">
        <f>C217</f>
        <v>10458490</v>
      </c>
    </row>
    <row r="434" spans="1:7" ht="12.65" customHeight="1" x14ac:dyDescent="0.35">
      <c r="A434" s="179" t="s">
        <v>473</v>
      </c>
      <c r="B434" s="179">
        <f t="shared" si="12"/>
        <v>1146246.8099999991</v>
      </c>
      <c r="C434" s="179">
        <f t="shared" si="13"/>
        <v>1146246.81</v>
      </c>
      <c r="D434" s="179">
        <f>D177</f>
        <v>1146246.8099999991</v>
      </c>
    </row>
    <row r="435" spans="1:7" ht="12.65" customHeight="1" x14ac:dyDescent="0.35">
      <c r="A435" s="179" t="s">
        <v>446</v>
      </c>
      <c r="B435" s="179">
        <f t="shared" si="12"/>
        <v>2278004.16</v>
      </c>
      <c r="C435" s="179"/>
      <c r="D435" s="179">
        <f>D181</f>
        <v>2278004.16</v>
      </c>
    </row>
    <row r="436" spans="1:7" ht="12.65" customHeight="1" x14ac:dyDescent="0.35">
      <c r="A436" s="179" t="s">
        <v>474</v>
      </c>
      <c r="B436" s="179">
        <f t="shared" si="12"/>
        <v>7165863.6100000003</v>
      </c>
      <c r="C436" s="179"/>
      <c r="D436" s="179">
        <f>D186</f>
        <v>7165863.6100000003</v>
      </c>
    </row>
    <row r="437" spans="1:7" ht="12.65" customHeight="1" x14ac:dyDescent="0.35">
      <c r="A437" s="194" t="s">
        <v>448</v>
      </c>
      <c r="B437" s="194">
        <f t="shared" si="12"/>
        <v>34310.410000000003</v>
      </c>
      <c r="C437" s="194"/>
      <c r="D437" s="194">
        <f>D190</f>
        <v>34310.410000000003</v>
      </c>
    </row>
    <row r="438" spans="1:7" ht="12.65" customHeight="1" x14ac:dyDescent="0.35">
      <c r="A438" s="194" t="s">
        <v>475</v>
      </c>
      <c r="B438" s="194">
        <f>C386+C387+C388</f>
        <v>9478178.1799999997</v>
      </c>
      <c r="C438" s="194">
        <f>CD69</f>
        <v>9478178.1799999997</v>
      </c>
      <c r="D438" s="194">
        <f>D181+D186+D190</f>
        <v>9478178.1799999997</v>
      </c>
    </row>
    <row r="439" spans="1:7" ht="12.65" customHeight="1" x14ac:dyDescent="0.35">
      <c r="A439" s="179" t="s">
        <v>450</v>
      </c>
      <c r="B439" s="194">
        <f>C389</f>
        <v>1296353.6200000001</v>
      </c>
      <c r="C439" s="194">
        <f>SUM(C69:CC69)</f>
        <v>1296353.6200000001</v>
      </c>
      <c r="D439" s="179"/>
    </row>
    <row r="440" spans="1:7" ht="12.65" customHeight="1" x14ac:dyDescent="0.35">
      <c r="A440" s="179" t="s">
        <v>476</v>
      </c>
      <c r="B440" s="194">
        <f>B438+B439</f>
        <v>10774531.800000001</v>
      </c>
      <c r="C440" s="194">
        <f>CE69</f>
        <v>10774531.800000001</v>
      </c>
      <c r="D440" s="179"/>
    </row>
    <row r="441" spans="1:7" ht="12.65" customHeight="1" x14ac:dyDescent="0.35">
      <c r="A441" s="179" t="s">
        <v>477</v>
      </c>
      <c r="B441" s="179">
        <f>D390</f>
        <v>301811451.82000005</v>
      </c>
      <c r="C441" s="179">
        <f>SUM(C427:C437)+C440</f>
        <v>301811453.21000004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478</v>
      </c>
      <c r="B443" s="181" t="s">
        <v>479</v>
      </c>
      <c r="C443" s="181" t="s">
        <v>470</v>
      </c>
      <c r="D443" s="179"/>
    </row>
    <row r="444" spans="1:7" ht="12.65" customHeight="1" x14ac:dyDescent="0.35">
      <c r="A444" s="179" t="s">
        <v>1255</v>
      </c>
      <c r="B444" s="179">
        <f>D221</f>
        <v>6798538.1399999997</v>
      </c>
      <c r="C444" s="179">
        <f>C363</f>
        <v>6798538.1399999997</v>
      </c>
      <c r="D444" s="179"/>
    </row>
    <row r="445" spans="1:7" ht="12.65" customHeight="1" x14ac:dyDescent="0.35">
      <c r="A445" s="179" t="s">
        <v>342</v>
      </c>
      <c r="B445" s="179">
        <f>D229</f>
        <v>624366433.87</v>
      </c>
      <c r="C445" s="179">
        <f>C364</f>
        <v>624366433.87</v>
      </c>
      <c r="D445" s="179"/>
    </row>
    <row r="446" spans="1:7" ht="12.65" customHeight="1" x14ac:dyDescent="0.35">
      <c r="A446" s="179" t="s">
        <v>350</v>
      </c>
      <c r="B446" s="179">
        <f>D236</f>
        <v>16037573.41</v>
      </c>
      <c r="C446" s="179">
        <f>C365</f>
        <v>16037573.41</v>
      </c>
      <c r="D446" s="179"/>
    </row>
    <row r="447" spans="1:7" ht="12.65" customHeight="1" x14ac:dyDescent="0.35">
      <c r="A447" s="179" t="s">
        <v>355</v>
      </c>
      <c r="B447" s="179">
        <f>D240</f>
        <v>-244378.7</v>
      </c>
      <c r="C447" s="179">
        <f>C366</f>
        <v>-244378.7</v>
      </c>
      <c r="D447" s="179"/>
    </row>
    <row r="448" spans="1:7" ht="12.65" customHeight="1" x14ac:dyDescent="0.35">
      <c r="A448" s="179" t="s">
        <v>357</v>
      </c>
      <c r="B448" s="179">
        <f>D242</f>
        <v>646958166.71999991</v>
      </c>
      <c r="C448" s="179">
        <f>D367</f>
        <v>646958166.71999991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480</v>
      </c>
      <c r="B450" s="181" t="s">
        <v>481</v>
      </c>
      <c r="C450" s="206"/>
      <c r="D450" s="206"/>
      <c r="F450" s="206"/>
      <c r="G450" s="206"/>
    </row>
    <row r="451" spans="1:7" ht="12.65" customHeight="1" x14ac:dyDescent="0.35">
      <c r="B451" s="181" t="s">
        <v>482</v>
      </c>
    </row>
    <row r="452" spans="1:7" ht="12.65" customHeight="1" x14ac:dyDescent="0.35">
      <c r="B452" s="181" t="s">
        <v>471</v>
      </c>
    </row>
    <row r="453" spans="1:7" ht="12.65" customHeight="1" x14ac:dyDescent="0.35">
      <c r="A453" s="199" t="s">
        <v>483</v>
      </c>
      <c r="B453" s="180">
        <f>C231</f>
        <v>8365</v>
      </c>
    </row>
    <row r="454" spans="1:7" ht="12.65" customHeight="1" x14ac:dyDescent="0.35">
      <c r="A454" s="179" t="s">
        <v>168</v>
      </c>
      <c r="B454" s="179">
        <f>C233</f>
        <v>3126285.4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12911288.01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484</v>
      </c>
      <c r="B457" s="181" t="s">
        <v>470</v>
      </c>
      <c r="C457" s="181" t="s">
        <v>485</v>
      </c>
      <c r="D457" s="179"/>
    </row>
    <row r="458" spans="1:7" ht="12.65" customHeight="1" x14ac:dyDescent="0.35">
      <c r="A458" s="179" t="s">
        <v>486</v>
      </c>
      <c r="B458" s="194">
        <f>C370</f>
        <v>15534872.960000001</v>
      </c>
      <c r="C458" s="194">
        <f>CE70</f>
        <v>15534872.960000001</v>
      </c>
      <c r="D458" s="194"/>
    </row>
    <row r="459" spans="1:7" ht="12.65" customHeight="1" x14ac:dyDescent="0.35">
      <c r="A459" s="179" t="s">
        <v>243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487</v>
      </c>
      <c r="B461" s="181"/>
      <c r="C461" s="181"/>
      <c r="D461" s="181" t="s">
        <v>1243</v>
      </c>
    </row>
    <row r="462" spans="1:7" ht="12.65" customHeight="1" x14ac:dyDescent="0.35">
      <c r="B462" s="181" t="s">
        <v>470</v>
      </c>
      <c r="C462" s="181" t="s">
        <v>485</v>
      </c>
      <c r="D462" s="181" t="s">
        <v>489</v>
      </c>
    </row>
    <row r="463" spans="1:7" ht="12.65" customHeight="1" x14ac:dyDescent="0.35">
      <c r="A463" s="179" t="s">
        <v>244</v>
      </c>
      <c r="B463" s="194">
        <f>C359</f>
        <v>324402732.29000002</v>
      </c>
      <c r="C463" s="194">
        <f>CE73</f>
        <v>324402732.29000002</v>
      </c>
      <c r="D463" s="194">
        <f>E141+E147+E153</f>
        <v>324402732</v>
      </c>
    </row>
    <row r="464" spans="1:7" ht="12.65" customHeight="1" x14ac:dyDescent="0.35">
      <c r="A464" s="179" t="s">
        <v>245</v>
      </c>
      <c r="B464" s="194">
        <f>C360</f>
        <v>615343889.84000003</v>
      </c>
      <c r="C464" s="194">
        <f>CE74</f>
        <v>615343889.84000003</v>
      </c>
      <c r="D464" s="194">
        <f>E142+E148+E154</f>
        <v>615343890</v>
      </c>
    </row>
    <row r="465" spans="1:7" ht="12.65" customHeight="1" x14ac:dyDescent="0.35">
      <c r="A465" s="179" t="s">
        <v>246</v>
      </c>
      <c r="B465" s="194">
        <f>D361</f>
        <v>939746622.13000011</v>
      </c>
      <c r="C465" s="194">
        <f>CE75</f>
        <v>939746622.13</v>
      </c>
      <c r="D465" s="194">
        <f>D463+D464</f>
        <v>939746622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490</v>
      </c>
      <c r="B467" s="181" t="s">
        <v>491</v>
      </c>
      <c r="C467" s="181" t="s">
        <v>492</v>
      </c>
      <c r="D467" s="179"/>
    </row>
    <row r="468" spans="1:7" ht="12.65" customHeight="1" x14ac:dyDescent="0.35">
      <c r="A468" s="179" t="s">
        <v>331</v>
      </c>
      <c r="B468" s="179">
        <f t="shared" ref="B468:B475" si="14">C267</f>
        <v>3531052</v>
      </c>
      <c r="C468" s="179">
        <f>E195</f>
        <v>3531052</v>
      </c>
      <c r="D468" s="179"/>
    </row>
    <row r="469" spans="1:7" ht="12.65" customHeight="1" x14ac:dyDescent="0.35">
      <c r="A469" s="179" t="s">
        <v>332</v>
      </c>
      <c r="B469" s="179">
        <f t="shared" si="14"/>
        <v>2712760</v>
      </c>
      <c r="C469" s="179">
        <f>E196</f>
        <v>2712760</v>
      </c>
      <c r="D469" s="179"/>
    </row>
    <row r="470" spans="1:7" ht="12.65" customHeight="1" x14ac:dyDescent="0.35">
      <c r="A470" s="179" t="s">
        <v>333</v>
      </c>
      <c r="B470" s="179">
        <f t="shared" si="14"/>
        <v>170019370</v>
      </c>
      <c r="C470" s="179">
        <f>E197</f>
        <v>170019370</v>
      </c>
      <c r="D470" s="179"/>
    </row>
    <row r="471" spans="1:7" ht="12.65" customHeight="1" x14ac:dyDescent="0.35">
      <c r="A471" s="179" t="s">
        <v>493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376</v>
      </c>
      <c r="B472" s="179">
        <f t="shared" si="14"/>
        <v>27193634</v>
      </c>
      <c r="C472" s="179">
        <f>E199</f>
        <v>27193634</v>
      </c>
      <c r="D472" s="179"/>
    </row>
    <row r="473" spans="1:7" ht="12.65" customHeight="1" x14ac:dyDescent="0.35">
      <c r="A473" s="179" t="s">
        <v>494</v>
      </c>
      <c r="B473" s="179">
        <f t="shared" si="14"/>
        <v>67748700</v>
      </c>
      <c r="C473" s="179">
        <f>SUM(E200:E201)</f>
        <v>67748701</v>
      </c>
      <c r="D473" s="179"/>
    </row>
    <row r="474" spans="1:7" ht="12.65" customHeight="1" x14ac:dyDescent="0.35">
      <c r="A474" s="179" t="s">
        <v>338</v>
      </c>
      <c r="B474" s="179">
        <f t="shared" si="14"/>
        <v>2028763</v>
      </c>
      <c r="C474" s="179">
        <f>E202</f>
        <v>2028761</v>
      </c>
      <c r="D474" s="179"/>
    </row>
    <row r="475" spans="1:7" ht="12.65" customHeight="1" x14ac:dyDescent="0.35">
      <c r="A475" s="179" t="s">
        <v>339</v>
      </c>
      <c r="B475" s="179">
        <f t="shared" si="14"/>
        <v>7180709</v>
      </c>
      <c r="C475" s="179">
        <f>E203</f>
        <v>7180709</v>
      </c>
      <c r="D475" s="179"/>
    </row>
    <row r="476" spans="1:7" ht="12.65" customHeight="1" x14ac:dyDescent="0.35">
      <c r="A476" s="179" t="s">
        <v>203</v>
      </c>
      <c r="B476" s="179">
        <f>D275</f>
        <v>280414988</v>
      </c>
      <c r="C476" s="179">
        <f>E204</f>
        <v>280414987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495</v>
      </c>
      <c r="B478" s="179">
        <f>C276</f>
        <v>190304571</v>
      </c>
      <c r="C478" s="179">
        <f>E217</f>
        <v>190304571</v>
      </c>
      <c r="D478" s="179"/>
    </row>
    <row r="480" spans="1:7" ht="12.65" customHeight="1" x14ac:dyDescent="0.35">
      <c r="A480" s="180" t="s">
        <v>496</v>
      </c>
    </row>
    <row r="481" spans="1:12" ht="12.65" customHeight="1" x14ac:dyDescent="0.35">
      <c r="A481" s="180" t="s">
        <v>497</v>
      </c>
      <c r="C481" s="180">
        <f>D341</f>
        <v>127911490</v>
      </c>
    </row>
    <row r="482" spans="1:12" ht="12.65" customHeight="1" x14ac:dyDescent="0.35">
      <c r="A482" s="180" t="s">
        <v>498</v>
      </c>
      <c r="C482" s="180">
        <f>D339</f>
        <v>127911490.15000001</v>
      </c>
    </row>
    <row r="485" spans="1:12" ht="12.65" customHeight="1" x14ac:dyDescent="0.35">
      <c r="A485" s="199" t="s">
        <v>499</v>
      </c>
    </row>
    <row r="486" spans="1:12" ht="12.65" customHeight="1" x14ac:dyDescent="0.35">
      <c r="A486" s="199" t="s">
        <v>500</v>
      </c>
    </row>
    <row r="487" spans="1:12" ht="12.65" customHeight="1" x14ac:dyDescent="0.35">
      <c r="A487" s="199" t="s">
        <v>501</v>
      </c>
    </row>
    <row r="488" spans="1:12" ht="12.65" customHeight="1" x14ac:dyDescent="0.35">
      <c r="A488" s="199"/>
    </row>
    <row r="489" spans="1:12" ht="12.65" customHeight="1" x14ac:dyDescent="0.35">
      <c r="A489" s="198" t="s">
        <v>502</v>
      </c>
    </row>
    <row r="490" spans="1:12" ht="12.65" customHeight="1" x14ac:dyDescent="0.35">
      <c r="A490" s="199" t="s">
        <v>503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026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5">
      <c r="A494" s="198"/>
      <c r="B494" s="181" t="s">
        <v>504</v>
      </c>
      <c r="C494" s="181" t="s">
        <v>504</v>
      </c>
      <c r="D494" s="262" t="s">
        <v>505</v>
      </c>
      <c r="E494" s="262" t="s">
        <v>505</v>
      </c>
      <c r="F494" s="261" t="s">
        <v>506</v>
      </c>
      <c r="G494" s="261" t="s">
        <v>506</v>
      </c>
      <c r="H494" s="261" t="s">
        <v>507</v>
      </c>
      <c r="K494" s="261"/>
      <c r="L494" s="261"/>
    </row>
    <row r="495" spans="1:12" ht="12.65" customHeight="1" x14ac:dyDescent="0.35">
      <c r="B495" s="181" t="s">
        <v>302</v>
      </c>
      <c r="C495" s="181" t="s">
        <v>302</v>
      </c>
      <c r="D495" s="181" t="s">
        <v>508</v>
      </c>
      <c r="E495" s="181" t="s">
        <v>508</v>
      </c>
      <c r="F495" s="261" t="s">
        <v>509</v>
      </c>
      <c r="G495" s="261" t="s">
        <v>509</v>
      </c>
      <c r="H495" s="261" t="s">
        <v>510</v>
      </c>
      <c r="K495" s="261"/>
      <c r="L495" s="261"/>
    </row>
    <row r="496" spans="1:12" ht="12.65" customHeight="1" x14ac:dyDescent="0.35">
      <c r="A496" s="180" t="s">
        <v>511</v>
      </c>
      <c r="B496" s="240">
        <f>'Prior Year'!C71</f>
        <v>5686261.1699999999</v>
      </c>
      <c r="C496" s="240">
        <f>C71</f>
        <v>5896199.5800000001</v>
      </c>
      <c r="D496" s="240">
        <f>'Prior Year'!C59</f>
        <v>2902</v>
      </c>
      <c r="E496" s="180">
        <f>C59</f>
        <v>3011</v>
      </c>
      <c r="F496" s="263">
        <f t="shared" ref="F496:G511" si="15">IF(B496=0,"",IF(D496=0,"",B496/D496))</f>
        <v>1959.4283838731908</v>
      </c>
      <c r="G496" s="264">
        <f t="shared" si="15"/>
        <v>1958.219721022916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512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513</v>
      </c>
      <c r="B498" s="240">
        <f>'Prior Year'!E71</f>
        <v>17845842.269999996</v>
      </c>
      <c r="C498" s="240">
        <f>E71</f>
        <v>20191565.110000003</v>
      </c>
      <c r="D498" s="240">
        <f>'Prior Year'!E59</f>
        <v>19116</v>
      </c>
      <c r="E498" s="180">
        <f>E59</f>
        <v>18338</v>
      </c>
      <c r="F498" s="263">
        <f t="shared" si="15"/>
        <v>933.55525580665392</v>
      </c>
      <c r="G498" s="263">
        <f t="shared" si="15"/>
        <v>1101.077822554259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514</v>
      </c>
      <c r="B499" s="240">
        <f>'Prior Year'!F71</f>
        <v>4432973.913408</v>
      </c>
      <c r="C499" s="240">
        <f>F71</f>
        <v>4317841.8346560001</v>
      </c>
      <c r="D499" s="240">
        <f>'Prior Year'!F59</f>
        <v>1765</v>
      </c>
      <c r="E499" s="180">
        <f>F59</f>
        <v>1475</v>
      </c>
      <c r="F499" s="263">
        <f t="shared" si="15"/>
        <v>2511.5999509393769</v>
      </c>
      <c r="G499" s="263">
        <f t="shared" si="15"/>
        <v>2927.3503963769494</v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515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516</v>
      </c>
      <c r="B501" s="240">
        <f>'Prior Year'!H71</f>
        <v>3968001.29</v>
      </c>
      <c r="C501" s="240">
        <f>H71</f>
        <v>4249087.1099999994</v>
      </c>
      <c r="D501" s="240">
        <f>'Prior Year'!H59</f>
        <v>5031</v>
      </c>
      <c r="E501" s="180">
        <f>H59</f>
        <v>4848</v>
      </c>
      <c r="F501" s="263">
        <f t="shared" si="15"/>
        <v>788.71025442257996</v>
      </c>
      <c r="G501" s="263">
        <f t="shared" si="15"/>
        <v>876.46186262376227</v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517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518</v>
      </c>
      <c r="B503" s="240">
        <f>'Prior Year'!J71</f>
        <v>1064266.0565919999</v>
      </c>
      <c r="C503" s="240">
        <f>J71</f>
        <v>870624.64534399984</v>
      </c>
      <c r="D503" s="240">
        <f>'Prior Year'!J59</f>
        <v>1518</v>
      </c>
      <c r="E503" s="180">
        <f>J59</f>
        <v>1256</v>
      </c>
      <c r="F503" s="263">
        <f t="shared" si="15"/>
        <v>701.09753398682471</v>
      </c>
      <c r="G503" s="263">
        <f t="shared" si="15"/>
        <v>693.17248833121005</v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519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520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521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522</v>
      </c>
      <c r="B507" s="240">
        <f>'Prior Year'!N71</f>
        <v>5065565.07</v>
      </c>
      <c r="C507" s="240">
        <f>N71</f>
        <v>5066963.57</v>
      </c>
      <c r="D507" s="240">
        <f>'Prior Year'!N59</f>
        <v>0</v>
      </c>
      <c r="E507" s="180">
        <f>N59</f>
        <v>13912</v>
      </c>
      <c r="F507" s="263" t="str">
        <f t="shared" si="15"/>
        <v/>
      </c>
      <c r="G507" s="263">
        <f t="shared" si="15"/>
        <v>364.21532274295572</v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523</v>
      </c>
      <c r="B508" s="240">
        <f>'Prior Year'!O71</f>
        <v>0</v>
      </c>
      <c r="C508" s="240">
        <f>O71</f>
        <v>0</v>
      </c>
      <c r="D508" s="240">
        <f>'Prior Year'!O59</f>
        <v>773</v>
      </c>
      <c r="E508" s="180">
        <f>O59</f>
        <v>682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5">
      <c r="A509" s="180" t="s">
        <v>524</v>
      </c>
      <c r="B509" s="240">
        <f>'Prior Year'!P71</f>
        <v>14081415.66</v>
      </c>
      <c r="C509" s="240">
        <f>P71</f>
        <v>15028291.289999999</v>
      </c>
      <c r="D509" s="240">
        <f>'Prior Year'!P59</f>
        <v>310469</v>
      </c>
      <c r="E509" s="180">
        <f>P59</f>
        <v>328789</v>
      </c>
      <c r="F509" s="263">
        <f t="shared" si="15"/>
        <v>45.355303299202177</v>
      </c>
      <c r="G509" s="263">
        <f t="shared" si="15"/>
        <v>45.70801118650563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525</v>
      </c>
      <c r="B510" s="240">
        <f>'Prior Year'!Q71</f>
        <v>1097739.4300000002</v>
      </c>
      <c r="C510" s="240">
        <f>Q71</f>
        <v>1200545.4499999997</v>
      </c>
      <c r="D510" s="240">
        <f>'Prior Year'!Q59</f>
        <v>270115</v>
      </c>
      <c r="E510" s="180">
        <f>Q59</f>
        <v>299362</v>
      </c>
      <c r="F510" s="263">
        <f t="shared" si="15"/>
        <v>4.0639706421339064</v>
      </c>
      <c r="G510" s="263">
        <f t="shared" si="15"/>
        <v>4.0103468376079787</v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526</v>
      </c>
      <c r="B511" s="240">
        <f>'Prior Year'!R71</f>
        <v>4698799</v>
      </c>
      <c r="C511" s="240">
        <f>R71</f>
        <v>5496242.1800000006</v>
      </c>
      <c r="D511" s="240">
        <f>'Prior Year'!R59</f>
        <v>310469</v>
      </c>
      <c r="E511" s="180">
        <f>R59</f>
        <v>328789</v>
      </c>
      <c r="F511" s="263">
        <f t="shared" si="15"/>
        <v>15.1345190663158</v>
      </c>
      <c r="G511" s="263">
        <f t="shared" si="15"/>
        <v>16.716624278792786</v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527</v>
      </c>
      <c r="B512" s="240">
        <f>'Prior Year'!S71</f>
        <v>789885.93</v>
      </c>
      <c r="C512" s="240">
        <f>S71</f>
        <v>853570.12</v>
      </c>
      <c r="D512" s="181" t="s">
        <v>528</v>
      </c>
      <c r="E512" s="181" t="s">
        <v>528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1244</v>
      </c>
      <c r="B513" s="240">
        <f>'Prior Year'!T71</f>
        <v>2637646.7899999996</v>
      </c>
      <c r="C513" s="240">
        <f>T71</f>
        <v>1920080.73</v>
      </c>
      <c r="D513" s="181" t="s">
        <v>528</v>
      </c>
      <c r="E513" s="181" t="s">
        <v>528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529</v>
      </c>
      <c r="B514" s="240">
        <f>'Prior Year'!U71</f>
        <v>6674882.4800000004</v>
      </c>
      <c r="C514" s="240">
        <f>U71</f>
        <v>7307169.4199999999</v>
      </c>
      <c r="D514" s="240">
        <f>'Prior Year'!U59</f>
        <v>375475</v>
      </c>
      <c r="E514" s="180">
        <f>U59</f>
        <v>412873</v>
      </c>
      <c r="F514" s="263">
        <f t="shared" si="17"/>
        <v>17.777168866102937</v>
      </c>
      <c r="G514" s="263">
        <f t="shared" si="17"/>
        <v>17.698346513334609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530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531</v>
      </c>
      <c r="B516" s="240">
        <f>'Prior Year'!W71</f>
        <v>723836.64999999991</v>
      </c>
      <c r="C516" s="240">
        <f>W71</f>
        <v>711672.4800000001</v>
      </c>
      <c r="D516" s="240">
        <f>'Prior Year'!W59</f>
        <v>4511</v>
      </c>
      <c r="E516" s="180">
        <f>W59</f>
        <v>4717</v>
      </c>
      <c r="F516" s="263">
        <f t="shared" si="17"/>
        <v>160.46035247173575</v>
      </c>
      <c r="G516" s="263">
        <f t="shared" si="17"/>
        <v>150.87396226415098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532</v>
      </c>
      <c r="B517" s="240">
        <f>'Prior Year'!X71</f>
        <v>1769846.67</v>
      </c>
      <c r="C517" s="240">
        <f>X71</f>
        <v>1815274.6600000001</v>
      </c>
      <c r="D517" s="240">
        <f>'Prior Year'!X59</f>
        <v>23347</v>
      </c>
      <c r="E517" s="180">
        <f>X59</f>
        <v>25877</v>
      </c>
      <c r="F517" s="263">
        <f t="shared" si="17"/>
        <v>75.806170814237376</v>
      </c>
      <c r="G517" s="263">
        <f t="shared" si="17"/>
        <v>70.150120183947138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533</v>
      </c>
      <c r="B518" s="240">
        <f>'Prior Year'!Y71</f>
        <v>9093803.370000001</v>
      </c>
      <c r="C518" s="240">
        <f>Y71</f>
        <v>9827859.6899999995</v>
      </c>
      <c r="D518" s="240">
        <f>'Prior Year'!Y59</f>
        <v>74665</v>
      </c>
      <c r="E518" s="180">
        <f>Y59</f>
        <v>77221</v>
      </c>
      <c r="F518" s="263">
        <f t="shared" si="17"/>
        <v>121.79472805196546</v>
      </c>
      <c r="G518" s="263">
        <f t="shared" si="17"/>
        <v>127.26926211781769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534</v>
      </c>
      <c r="B519" s="240">
        <f>'Prior Year'!Z71</f>
        <v>1517019.2699999998</v>
      </c>
      <c r="C519" s="240">
        <f>Z71</f>
        <v>1566318.54</v>
      </c>
      <c r="D519" s="240">
        <f>'Prior Year'!Z59</f>
        <v>10123</v>
      </c>
      <c r="E519" s="180">
        <f>Z59</f>
        <v>11104</v>
      </c>
      <c r="F519" s="263">
        <f t="shared" si="17"/>
        <v>149.85866541539067</v>
      </c>
      <c r="G519" s="263">
        <f t="shared" si="17"/>
        <v>141.05894632564841</v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535</v>
      </c>
      <c r="B520" s="240">
        <f>'Prior Year'!AA71</f>
        <v>1165288.8</v>
      </c>
      <c r="C520" s="240">
        <f>AA71</f>
        <v>1222580.57</v>
      </c>
      <c r="D520" s="240">
        <f>'Prior Year'!AA59</f>
        <v>1060</v>
      </c>
      <c r="E520" s="180">
        <f>AA59</f>
        <v>1117</v>
      </c>
      <c r="F520" s="263">
        <f t="shared" si="17"/>
        <v>1099.3290566037736</v>
      </c>
      <c r="G520" s="263">
        <f t="shared" si="17"/>
        <v>1094.5215487914056</v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536</v>
      </c>
      <c r="B521" s="240">
        <f>'Prior Year'!AB71</f>
        <v>18038508.349999998</v>
      </c>
      <c r="C521" s="240">
        <f>AB71</f>
        <v>15428444.420000002</v>
      </c>
      <c r="D521" s="181" t="s">
        <v>528</v>
      </c>
      <c r="E521" s="181" t="s">
        <v>528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537</v>
      </c>
      <c r="B522" s="240">
        <f>'Prior Year'!AC71</f>
        <v>1946808.72</v>
      </c>
      <c r="C522" s="240">
        <f>AC71</f>
        <v>1938164.9</v>
      </c>
      <c r="D522" s="240">
        <f>'Prior Year'!AC59</f>
        <v>35952</v>
      </c>
      <c r="E522" s="180">
        <f>AC59</f>
        <v>32004</v>
      </c>
      <c r="F522" s="263">
        <f t="shared" si="17"/>
        <v>54.150220293724963</v>
      </c>
      <c r="G522" s="263">
        <f t="shared" si="17"/>
        <v>60.56008311461067</v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538</v>
      </c>
      <c r="B523" s="240">
        <f>'Prior Year'!AD71</f>
        <v>1479254.0099999998</v>
      </c>
      <c r="C523" s="240">
        <f>AD71</f>
        <v>527920.64000000001</v>
      </c>
      <c r="D523" s="240">
        <f>'Prior Year'!AD59</f>
        <v>6310</v>
      </c>
      <c r="E523" s="180">
        <f>AD59</f>
        <v>704</v>
      </c>
      <c r="F523" s="263">
        <f t="shared" si="17"/>
        <v>234.4301125198098</v>
      </c>
      <c r="G523" s="263">
        <f t="shared" si="17"/>
        <v>749.88727272727272</v>
      </c>
      <c r="H523" s="265">
        <f t="shared" si="16"/>
        <v>2.1987668506702858</v>
      </c>
      <c r="I523" s="267"/>
      <c r="K523" s="261"/>
      <c r="L523" s="261"/>
    </row>
    <row r="524" spans="1:12" ht="12.65" customHeight="1" x14ac:dyDescent="0.35">
      <c r="A524" s="180" t="s">
        <v>539</v>
      </c>
      <c r="B524" s="240">
        <f>'Prior Year'!AE71</f>
        <v>1216667.6199999999</v>
      </c>
      <c r="C524" s="240">
        <f>AE71</f>
        <v>1366185.9800000002</v>
      </c>
      <c r="D524" s="240">
        <f>'Prior Year'!AE59</f>
        <v>24827</v>
      </c>
      <c r="E524" s="180">
        <f>AE59</f>
        <v>28488</v>
      </c>
      <c r="F524" s="263">
        <f t="shared" si="17"/>
        <v>49.005825109759535</v>
      </c>
      <c r="G524" s="263">
        <f t="shared" si="17"/>
        <v>47.956542403819157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540</v>
      </c>
      <c r="B525" s="240">
        <f>'Prior Year'!AF71</f>
        <v>3947906.3200000003</v>
      </c>
      <c r="C525" s="240">
        <f>AF71</f>
        <v>3710617.96</v>
      </c>
      <c r="D525" s="240">
        <f>'Prior Year'!AF59</f>
        <v>9176</v>
      </c>
      <c r="E525" s="180">
        <f>AF59</f>
        <v>9651</v>
      </c>
      <c r="F525" s="263">
        <f t="shared" si="17"/>
        <v>430.24262423714038</v>
      </c>
      <c r="G525" s="263">
        <f t="shared" si="17"/>
        <v>384.48015335198426</v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541</v>
      </c>
      <c r="B526" s="240">
        <f>'Prior Year'!AG71</f>
        <v>11573216.01</v>
      </c>
      <c r="C526" s="240">
        <f>AG71</f>
        <v>11896813.859999998</v>
      </c>
      <c r="D526" s="240">
        <f>'Prior Year'!AG59</f>
        <v>51057</v>
      </c>
      <c r="E526" s="180">
        <f>AG59</f>
        <v>49245</v>
      </c>
      <c r="F526" s="263">
        <f t="shared" si="17"/>
        <v>226.67246430460074</v>
      </c>
      <c r="G526" s="263">
        <f t="shared" si="17"/>
        <v>241.58419859884248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542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543</v>
      </c>
      <c r="B528" s="240">
        <f>'Prior Year'!AI71</f>
        <v>4214869.53</v>
      </c>
      <c r="C528" s="240">
        <f>AI71</f>
        <v>4710979.1899999995</v>
      </c>
      <c r="D528" s="240">
        <f>'Prior Year'!AI59</f>
        <v>7588</v>
      </c>
      <c r="E528" s="180">
        <f>AI59</f>
        <v>8299</v>
      </c>
      <c r="F528" s="263">
        <f t="shared" ref="F528:G540" si="18">IF(B528=0,"",IF(D528=0,"",B528/D528))</f>
        <v>555.46514628360569</v>
      </c>
      <c r="G528" s="263">
        <f t="shared" si="18"/>
        <v>567.65624653572718</v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544</v>
      </c>
      <c r="B529" s="240">
        <f>'Prior Year'!AJ71</f>
        <v>51271665.470000014</v>
      </c>
      <c r="C529" s="240">
        <f>AJ71</f>
        <v>51478028.030000001</v>
      </c>
      <c r="D529" s="240">
        <f>'Prior Year'!AJ59</f>
        <v>174099</v>
      </c>
      <c r="E529" s="180">
        <f>AJ59</f>
        <v>202634</v>
      </c>
      <c r="F529" s="263">
        <f t="shared" si="18"/>
        <v>294.49718533707841</v>
      </c>
      <c r="G529" s="263">
        <f t="shared" si="18"/>
        <v>254.04437572174464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545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546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547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1245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548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549</v>
      </c>
      <c r="B535" s="240">
        <f>'Prior Year'!AP71</f>
        <v>5946382.1999999993</v>
      </c>
      <c r="C535" s="240">
        <f>AP71</f>
        <v>6156545.2199999988</v>
      </c>
      <c r="D535" s="240">
        <f>'Prior Year'!AP59</f>
        <v>34781</v>
      </c>
      <c r="E535" s="180">
        <f>AP59</f>
        <v>33712</v>
      </c>
      <c r="F535" s="263">
        <f t="shared" si="18"/>
        <v>170.96639544578935</v>
      </c>
      <c r="G535" s="263">
        <f t="shared" si="18"/>
        <v>182.62177325581391</v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550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551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552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553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554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555</v>
      </c>
      <c r="B541" s="240">
        <f>'Prior Year'!AV71</f>
        <v>378970.60000000003</v>
      </c>
      <c r="C541" s="240">
        <f>AV71</f>
        <v>418446.18</v>
      </c>
      <c r="D541" s="181" t="s">
        <v>528</v>
      </c>
      <c r="E541" s="181" t="s">
        <v>528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1246</v>
      </c>
      <c r="B542" s="240">
        <f>'Prior Year'!AW71</f>
        <v>0</v>
      </c>
      <c r="C542" s="240">
        <f>AW71</f>
        <v>0</v>
      </c>
      <c r="D542" s="181" t="s">
        <v>528</v>
      </c>
      <c r="E542" s="181" t="s">
        <v>528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556</v>
      </c>
      <c r="B543" s="240">
        <f>'Prior Year'!AX71</f>
        <v>0</v>
      </c>
      <c r="C543" s="240">
        <f>AX71</f>
        <v>0</v>
      </c>
      <c r="D543" s="181" t="s">
        <v>528</v>
      </c>
      <c r="E543" s="181" t="s">
        <v>528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557</v>
      </c>
      <c r="B544" s="240">
        <f>'Prior Year'!AY71</f>
        <v>1917267.0899999999</v>
      </c>
      <c r="C544" s="240">
        <f>AY71</f>
        <v>2201464.69</v>
      </c>
      <c r="D544" s="240">
        <f>'Prior Year'!AY59</f>
        <v>103224</v>
      </c>
      <c r="E544" s="180">
        <f>AY59</f>
        <v>105705</v>
      </c>
      <c r="F544" s="263">
        <f t="shared" ref="F544:G550" si="19">IF(B544=0,"",IF(D544=0,"",B544/D544))</f>
        <v>18.573849976749592</v>
      </c>
      <c r="G544" s="263">
        <f t="shared" si="19"/>
        <v>20.826495340806961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558</v>
      </c>
      <c r="B545" s="240">
        <f>'Prior Year'!AZ71</f>
        <v>125848.32999999996</v>
      </c>
      <c r="C545" s="240">
        <f>AZ71</f>
        <v>0</v>
      </c>
      <c r="D545" s="240">
        <f>'Prior Year'!AZ59</f>
        <v>302305</v>
      </c>
      <c r="E545" s="180">
        <f>AZ59</f>
        <v>0</v>
      </c>
      <c r="F545" s="263">
        <f t="shared" si="19"/>
        <v>0.41629589322042293</v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559</v>
      </c>
      <c r="B546" s="240">
        <f>'Prior Year'!BA71</f>
        <v>0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560</v>
      </c>
      <c r="B547" s="240">
        <f>'Prior Year'!BB71</f>
        <v>3338035.4200000004</v>
      </c>
      <c r="C547" s="240">
        <f>BB71</f>
        <v>2995093.7700000005</v>
      </c>
      <c r="D547" s="181" t="s">
        <v>528</v>
      </c>
      <c r="E547" s="181" t="s">
        <v>528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561</v>
      </c>
      <c r="B548" s="240">
        <f>'Prior Year'!BC71</f>
        <v>368554.07</v>
      </c>
      <c r="C548" s="240">
        <f>BC71</f>
        <v>375021.89999999997</v>
      </c>
      <c r="D548" s="181" t="s">
        <v>528</v>
      </c>
      <c r="E548" s="181" t="s">
        <v>528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562</v>
      </c>
      <c r="B549" s="240">
        <f>'Prior Year'!BD71</f>
        <v>29740</v>
      </c>
      <c r="C549" s="240">
        <f>BD71</f>
        <v>29465</v>
      </c>
      <c r="D549" s="181" t="s">
        <v>528</v>
      </c>
      <c r="E549" s="181" t="s">
        <v>528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563</v>
      </c>
      <c r="B550" s="240">
        <f>'Prior Year'!BE71</f>
        <v>12568538.409999998</v>
      </c>
      <c r="C550" s="240">
        <f>BE71</f>
        <v>14861517.629999999</v>
      </c>
      <c r="D550" s="240">
        <f>'Prior Year'!BE59</f>
        <v>802141</v>
      </c>
      <c r="E550" s="180">
        <f>BE59</f>
        <v>802141</v>
      </c>
      <c r="F550" s="263">
        <f t="shared" si="19"/>
        <v>15.668739548283902</v>
      </c>
      <c r="G550" s="263">
        <f t="shared" si="19"/>
        <v>18.527313315240086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564</v>
      </c>
      <c r="B551" s="240">
        <f>'Prior Year'!BF71</f>
        <v>4495986.3099999996</v>
      </c>
      <c r="C551" s="240">
        <f>BF71</f>
        <v>4880140.2700000014</v>
      </c>
      <c r="D551" s="181" t="s">
        <v>528</v>
      </c>
      <c r="E551" s="181" t="s">
        <v>528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565</v>
      </c>
      <c r="B552" s="240">
        <f>'Prior Year'!BG71</f>
        <v>872612.45</v>
      </c>
      <c r="C552" s="240">
        <f>BG71</f>
        <v>794279.65</v>
      </c>
      <c r="D552" s="181" t="s">
        <v>528</v>
      </c>
      <c r="E552" s="181" t="s">
        <v>528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566</v>
      </c>
      <c r="B553" s="240">
        <f>'Prior Year'!BH71</f>
        <v>28029</v>
      </c>
      <c r="C553" s="240">
        <f>BH71</f>
        <v>27771</v>
      </c>
      <c r="D553" s="181" t="s">
        <v>528</v>
      </c>
      <c r="E553" s="181" t="s">
        <v>528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567</v>
      </c>
      <c r="B554" s="240">
        <f>'Prior Year'!BI71</f>
        <v>0</v>
      </c>
      <c r="C554" s="240">
        <f>BI71</f>
        <v>0</v>
      </c>
      <c r="D554" s="181" t="s">
        <v>528</v>
      </c>
      <c r="E554" s="181" t="s">
        <v>528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568</v>
      </c>
      <c r="B555" s="240">
        <f>'Prior Year'!BJ71</f>
        <v>0</v>
      </c>
      <c r="C555" s="240">
        <f>BJ71</f>
        <v>0</v>
      </c>
      <c r="D555" s="181" t="s">
        <v>528</v>
      </c>
      <c r="E555" s="181" t="s">
        <v>528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569</v>
      </c>
      <c r="B556" s="240">
        <f>'Prior Year'!BK71</f>
        <v>23533</v>
      </c>
      <c r="C556" s="240">
        <f>BK71</f>
        <v>23316</v>
      </c>
      <c r="D556" s="181" t="s">
        <v>528</v>
      </c>
      <c r="E556" s="181" t="s">
        <v>528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570</v>
      </c>
      <c r="B557" s="240">
        <f>'Prior Year'!BL71</f>
        <v>0</v>
      </c>
      <c r="C557" s="240">
        <f>BL71</f>
        <v>0</v>
      </c>
      <c r="D557" s="181" t="s">
        <v>528</v>
      </c>
      <c r="E557" s="181" t="s">
        <v>528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571</v>
      </c>
      <c r="B558" s="240">
        <f>'Prior Year'!BM71</f>
        <v>0</v>
      </c>
      <c r="C558" s="240">
        <f>BM71</f>
        <v>0</v>
      </c>
      <c r="D558" s="181" t="s">
        <v>528</v>
      </c>
      <c r="E558" s="181" t="s">
        <v>528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572</v>
      </c>
      <c r="B559" s="240">
        <f>'Prior Year'!BN71</f>
        <v>42847082.700000003</v>
      </c>
      <c r="C559" s="240">
        <f>BN71</f>
        <v>42936313.57</v>
      </c>
      <c r="D559" s="181" t="s">
        <v>528</v>
      </c>
      <c r="E559" s="181" t="s">
        <v>528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573</v>
      </c>
      <c r="B560" s="240">
        <f>'Prior Year'!BO71</f>
        <v>137060.09</v>
      </c>
      <c r="C560" s="240">
        <f>BO71</f>
        <v>281817.73</v>
      </c>
      <c r="D560" s="181" t="s">
        <v>528</v>
      </c>
      <c r="E560" s="181" t="s">
        <v>528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574</v>
      </c>
      <c r="B561" s="240">
        <f>'Prior Year'!BP71</f>
        <v>0</v>
      </c>
      <c r="C561" s="240">
        <f>BP71</f>
        <v>0</v>
      </c>
      <c r="D561" s="181" t="s">
        <v>528</v>
      </c>
      <c r="E561" s="181" t="s">
        <v>528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575</v>
      </c>
      <c r="B562" s="240">
        <f>'Prior Year'!BQ71</f>
        <v>0</v>
      </c>
      <c r="C562" s="240">
        <f>BQ71</f>
        <v>0</v>
      </c>
      <c r="D562" s="181" t="s">
        <v>528</v>
      </c>
      <c r="E562" s="181" t="s">
        <v>528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576</v>
      </c>
      <c r="B563" s="240">
        <f>'Prior Year'!BR71</f>
        <v>0</v>
      </c>
      <c r="C563" s="240">
        <f>BR71</f>
        <v>0</v>
      </c>
      <c r="D563" s="181" t="s">
        <v>528</v>
      </c>
      <c r="E563" s="181" t="s">
        <v>528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1247</v>
      </c>
      <c r="B564" s="240">
        <f>'Prior Year'!BS71</f>
        <v>390305.19000000012</v>
      </c>
      <c r="C564" s="240">
        <f>BS71</f>
        <v>429772.18000000005</v>
      </c>
      <c r="D564" s="181" t="s">
        <v>528</v>
      </c>
      <c r="E564" s="181" t="s">
        <v>528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577</v>
      </c>
      <c r="B565" s="240">
        <f>'Prior Year'!BT71</f>
        <v>733158.82000000007</v>
      </c>
      <c r="C565" s="240">
        <f>BT71</f>
        <v>600384.59000000008</v>
      </c>
      <c r="D565" s="181" t="s">
        <v>528</v>
      </c>
      <c r="E565" s="181" t="s">
        <v>528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578</v>
      </c>
      <c r="B566" s="240">
        <f>'Prior Year'!BU71</f>
        <v>155226.16999999998</v>
      </c>
      <c r="C566" s="240">
        <f>BU71</f>
        <v>88671.349999999991</v>
      </c>
      <c r="D566" s="181" t="s">
        <v>528</v>
      </c>
      <c r="E566" s="181" t="s">
        <v>528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579</v>
      </c>
      <c r="B567" s="240">
        <f>'Prior Year'!BV71</f>
        <v>87893.35</v>
      </c>
      <c r="C567" s="240">
        <f>BV71</f>
        <v>58328.67</v>
      </c>
      <c r="D567" s="181" t="s">
        <v>528</v>
      </c>
      <c r="E567" s="181" t="s">
        <v>528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580</v>
      </c>
      <c r="B568" s="240">
        <f>'Prior Year'!BW71</f>
        <v>514058.09</v>
      </c>
      <c r="C568" s="240">
        <f>BW71</f>
        <v>529675.57999999996</v>
      </c>
      <c r="D568" s="181" t="s">
        <v>528</v>
      </c>
      <c r="E568" s="181" t="s">
        <v>528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581</v>
      </c>
      <c r="B569" s="240">
        <f>'Prior Year'!BX71</f>
        <v>-4147501.86</v>
      </c>
      <c r="C569" s="240">
        <f>BX71</f>
        <v>2088809.7800000003</v>
      </c>
      <c r="D569" s="181" t="s">
        <v>528</v>
      </c>
      <c r="E569" s="181" t="s">
        <v>528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582</v>
      </c>
      <c r="B570" s="240">
        <f>'Prior Year'!BY71</f>
        <v>3677594.1999999997</v>
      </c>
      <c r="C570" s="240">
        <f>BY71</f>
        <v>3934616.5100000002</v>
      </c>
      <c r="D570" s="181" t="s">
        <v>528</v>
      </c>
      <c r="E570" s="181" t="s">
        <v>528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583</v>
      </c>
      <c r="B571" s="240">
        <f>'Prior Year'!BZ71</f>
        <v>622839.30000000005</v>
      </c>
      <c r="C571" s="240">
        <f>BZ71</f>
        <v>563339.88000000012</v>
      </c>
      <c r="D571" s="181" t="s">
        <v>528</v>
      </c>
      <c r="E571" s="181" t="s">
        <v>528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584</v>
      </c>
      <c r="B572" s="240">
        <f>'Prior Year'!CA71</f>
        <v>32542</v>
      </c>
      <c r="C572" s="240">
        <f>CA71</f>
        <v>32592</v>
      </c>
      <c r="D572" s="181" t="s">
        <v>528</v>
      </c>
      <c r="E572" s="181" t="s">
        <v>528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585</v>
      </c>
      <c r="B573" s="240">
        <f>'Prior Year'!CB71</f>
        <v>45000</v>
      </c>
      <c r="C573" s="240">
        <f>CB71</f>
        <v>-74850</v>
      </c>
      <c r="D573" s="181" t="s">
        <v>528</v>
      </c>
      <c r="E573" s="181" t="s">
        <v>528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586</v>
      </c>
      <c r="B574" s="240">
        <f>'Prior Year'!CC71</f>
        <v>13948968.630000001</v>
      </c>
      <c r="C574" s="240">
        <f>CC71</f>
        <v>14449526.520000001</v>
      </c>
      <c r="D574" s="181" t="s">
        <v>528</v>
      </c>
      <c r="E574" s="181" t="s">
        <v>528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587</v>
      </c>
      <c r="B575" s="240">
        <f>'Prior Year'!CD71</f>
        <v>-5392235.4499999993</v>
      </c>
      <c r="C575" s="240">
        <f>CD71</f>
        <v>8995478.6199999992</v>
      </c>
      <c r="D575" s="181" t="s">
        <v>528</v>
      </c>
      <c r="E575" s="181" t="s">
        <v>528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588</v>
      </c>
      <c r="D612" s="180">
        <f>CE76-(BE76+CD76)</f>
        <v>499057</v>
      </c>
      <c r="E612" s="180">
        <f>SUM(C624:D647)+SUM(C668:D713)</f>
        <v>222312911.78913748</v>
      </c>
      <c r="F612" s="180">
        <f>CE64-(AX64+BD64+BE64+BG64+BJ64+BN64+BP64+BQ64+CB64+CC64+CD64)</f>
        <v>38786152.379999995</v>
      </c>
      <c r="G612" s="180">
        <f>CE77-(AX77+AY77+BD77+BE77+BG77+BJ77+BN77+BP77+BQ77+CB77+CC77+CD77)</f>
        <v>105705</v>
      </c>
      <c r="H612" s="197">
        <f>CE60-(AX60+AY60+AZ60+BD60+BE60+BG60+BJ60+BN60+BO60+BP60+BQ60+BR60+CB60+CC60+CD60)</f>
        <v>1145.1339275924058</v>
      </c>
      <c r="I612" s="180">
        <f>CE78-(AX78+AY78+AZ78+BD78+BE78+BF78+BG78+BJ78+BN78+BO78+BP78+BQ78+BR78+CB78+CC78+CD78)</f>
        <v>108245.49394329701</v>
      </c>
      <c r="J612" s="180">
        <f>CE79-(AX79+AY79+AZ79+BA79+BD79+BE79+BF79+BG79+BJ79+BN79+BO79+BP79+BQ79+BR79+CB79+CC79+CD79)</f>
        <v>855444</v>
      </c>
      <c r="K612" s="180">
        <f>CE75-(AW75+AX75+AY75+AZ75+BA75+BB75+BC75+BD75+BE75+BF75+BG75+BH75+BI75+BJ75+BK75+BL75+BM75+BN75+BO75+BP75+BQ75+BR75+BS75+BT75+BU75+BV75+BW75+BX75+CB75+CC75+CD75)</f>
        <v>939746622.13</v>
      </c>
      <c r="L612" s="197">
        <f>CE80-(AW80+AX80+AY80+AZ80+BA80+BB80+BC80+BD80+BE80+BF80+BG80+BH80+BI80+BJ80+BK80+BL80+BM80+BN80+BO80+BP80+BQ80+BR80+BS80+BT80+BU80+BV80+BW80+BX80+BY80+BZ80+CA80+CB80+CC80+CD80)</f>
        <v>285.83067499240519</v>
      </c>
    </row>
    <row r="613" spans="1:14" ht="12.65" customHeight="1" x14ac:dyDescent="0.35">
      <c r="A613" s="196"/>
      <c r="C613" s="181" t="s">
        <v>589</v>
      </c>
      <c r="D613" s="181" t="s">
        <v>590</v>
      </c>
      <c r="E613" s="198" t="s">
        <v>591</v>
      </c>
      <c r="F613" s="181" t="s">
        <v>592</v>
      </c>
      <c r="G613" s="181" t="s">
        <v>593</v>
      </c>
      <c r="H613" s="181" t="s">
        <v>594</v>
      </c>
      <c r="I613" s="181" t="s">
        <v>595</v>
      </c>
      <c r="J613" s="181" t="s">
        <v>596</v>
      </c>
      <c r="K613" s="181" t="s">
        <v>597</v>
      </c>
      <c r="L613" s="198" t="s">
        <v>598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14861517.629999999</v>
      </c>
      <c r="N614" s="199" t="s">
        <v>599</v>
      </c>
    </row>
    <row r="615" spans="1:14" ht="12.65" customHeight="1" x14ac:dyDescent="0.35">
      <c r="A615" s="196"/>
      <c r="B615" s="198" t="s">
        <v>600</v>
      </c>
      <c r="C615" s="273">
        <f>CD69-CD70</f>
        <v>8995478.6199999992</v>
      </c>
      <c r="D615" s="266">
        <f>SUM(C614:C615)</f>
        <v>23856996.25</v>
      </c>
      <c r="N615" s="199" t="s">
        <v>601</v>
      </c>
    </row>
    <row r="616" spans="1:14" ht="12.65" customHeight="1" x14ac:dyDescent="0.35">
      <c r="A616" s="196">
        <v>8310</v>
      </c>
      <c r="B616" s="200" t="s">
        <v>602</v>
      </c>
      <c r="C616" s="180">
        <f>AX71</f>
        <v>0</v>
      </c>
      <c r="D616" s="180">
        <f>(D615/D612)*AX76</f>
        <v>0</v>
      </c>
      <c r="N616" s="199" t="s">
        <v>603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604</v>
      </c>
    </row>
    <row r="618" spans="1:14" ht="12.65" customHeight="1" x14ac:dyDescent="0.35">
      <c r="A618" s="196">
        <v>8470</v>
      </c>
      <c r="B618" s="200" t="s">
        <v>605</v>
      </c>
      <c r="C618" s="180">
        <f>BG71</f>
        <v>794279.65</v>
      </c>
      <c r="D618" s="180">
        <f>(D615/D612)*BG76</f>
        <v>77729.549735801716</v>
      </c>
      <c r="N618" s="199" t="s">
        <v>606</v>
      </c>
    </row>
    <row r="619" spans="1:14" ht="12.65" customHeight="1" x14ac:dyDescent="0.35">
      <c r="A619" s="196">
        <v>8610</v>
      </c>
      <c r="B619" s="200" t="s">
        <v>607</v>
      </c>
      <c r="C619" s="180">
        <f>BN71</f>
        <v>42936313.57</v>
      </c>
      <c r="D619" s="180">
        <f>(D615/D612)*BN76</f>
        <v>274395.82748062845</v>
      </c>
      <c r="N619" s="199" t="s">
        <v>608</v>
      </c>
    </row>
    <row r="620" spans="1:14" ht="12.65" customHeight="1" x14ac:dyDescent="0.35">
      <c r="A620" s="196">
        <v>8790</v>
      </c>
      <c r="B620" s="200" t="s">
        <v>609</v>
      </c>
      <c r="C620" s="180">
        <f>CC71</f>
        <v>14449526.520000001</v>
      </c>
      <c r="D620" s="180">
        <f>(D615/D612)*CC76</f>
        <v>5506273.3436461166</v>
      </c>
      <c r="N620" s="199" t="s">
        <v>610</v>
      </c>
    </row>
    <row r="621" spans="1:14" ht="12.65" customHeight="1" x14ac:dyDescent="0.35">
      <c r="A621" s="196">
        <v>8630</v>
      </c>
      <c r="B621" s="200" t="s">
        <v>611</v>
      </c>
      <c r="C621" s="180">
        <f>BP71</f>
        <v>0</v>
      </c>
      <c r="D621" s="180">
        <f>(D615/D612)*BP76</f>
        <v>0</v>
      </c>
      <c r="N621" s="199" t="s">
        <v>612</v>
      </c>
    </row>
    <row r="622" spans="1:14" ht="12.65" customHeight="1" x14ac:dyDescent="0.35">
      <c r="A622" s="196">
        <v>8770</v>
      </c>
      <c r="B622" s="198" t="s">
        <v>613</v>
      </c>
      <c r="C622" s="180">
        <f>CB71</f>
        <v>-74850</v>
      </c>
      <c r="D622" s="180">
        <f>(D615/D612)*CB76</f>
        <v>0</v>
      </c>
      <c r="N622" s="199" t="s">
        <v>614</v>
      </c>
    </row>
    <row r="623" spans="1:14" ht="12.65" customHeight="1" x14ac:dyDescent="0.35">
      <c r="A623" s="196">
        <v>8640</v>
      </c>
      <c r="B623" s="200" t="s">
        <v>615</v>
      </c>
      <c r="C623" s="180">
        <f>BQ71</f>
        <v>0</v>
      </c>
      <c r="D623" s="180">
        <f>(D615/D612)*BQ76</f>
        <v>0</v>
      </c>
      <c r="E623" s="180">
        <f>SUM(C616:D623)</f>
        <v>63963668.460862555</v>
      </c>
      <c r="N623" s="199" t="s">
        <v>616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29465</v>
      </c>
      <c r="D624" s="180">
        <f>(D615/D612)*BD76</f>
        <v>174532.95577208616</v>
      </c>
      <c r="E624" s="180">
        <f>(E623/E612)*SUM(C624:D624)</f>
        <v>58694.105999906154</v>
      </c>
      <c r="F624" s="180">
        <f>SUM(C624:E624)</f>
        <v>262692.0617719923</v>
      </c>
      <c r="N624" s="199" t="s">
        <v>617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2201464.69</v>
      </c>
      <c r="D625" s="180">
        <f>(D615/D612)*AY76</f>
        <v>579768.74489286798</v>
      </c>
      <c r="E625" s="180">
        <f>(E623/E612)*SUM(C625:D625)</f>
        <v>800213.9502832318</v>
      </c>
      <c r="F625" s="180">
        <f>(F624/F612)*AY64</f>
        <v>5097.0926757794577</v>
      </c>
      <c r="G625" s="180">
        <f>SUM(C625:F625)</f>
        <v>3586544.4778518789</v>
      </c>
      <c r="N625" s="199" t="s">
        <v>618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619</v>
      </c>
    </row>
    <row r="627" spans="1:14" ht="12.65" customHeight="1" x14ac:dyDescent="0.35">
      <c r="A627" s="196">
        <v>8620</v>
      </c>
      <c r="B627" s="198" t="s">
        <v>620</v>
      </c>
      <c r="C627" s="180">
        <f>BO71</f>
        <v>281817.73</v>
      </c>
      <c r="D627" s="180">
        <f>(D615/D612)*BO76</f>
        <v>224679.51030643794</v>
      </c>
      <c r="E627" s="180">
        <f>(E623/E612)*SUM(C627:D627)</f>
        <v>145728.92458010535</v>
      </c>
      <c r="F627" s="180">
        <f>(F624/F612)*BO64</f>
        <v>0</v>
      </c>
      <c r="G627" s="180">
        <f>(G625/G612)*BO77</f>
        <v>0</v>
      </c>
      <c r="N627" s="199" t="s">
        <v>621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652226.16488654329</v>
      </c>
      <c r="N628" s="199" t="s">
        <v>622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4880140.2700000014</v>
      </c>
      <c r="D629" s="180">
        <f>(D615/D612)*BF76</f>
        <v>196236.04038466548</v>
      </c>
      <c r="E629" s="180">
        <f>(E623/E612)*SUM(C629:D629)</f>
        <v>1460570.367626695</v>
      </c>
      <c r="F629" s="180">
        <f>(F624/F612)*BF64</f>
        <v>2426.8464859919568</v>
      </c>
      <c r="G629" s="180">
        <f>(G625/G612)*BF77</f>
        <v>0</v>
      </c>
      <c r="H629" s="180">
        <f>(H628/H612)*BF60</f>
        <v>29640.698013795663</v>
      </c>
      <c r="I629" s="180">
        <f>SUM(C629:H629)</f>
        <v>6569014.222511149</v>
      </c>
      <c r="N629" s="199" t="s">
        <v>623</v>
      </c>
    </row>
    <row r="630" spans="1:14" ht="12.65" customHeight="1" x14ac:dyDescent="0.35">
      <c r="A630" s="196">
        <v>8350</v>
      </c>
      <c r="B630" s="200" t="s">
        <v>624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625</v>
      </c>
    </row>
    <row r="631" spans="1:14" ht="12.65" customHeight="1" x14ac:dyDescent="0.35">
      <c r="A631" s="196">
        <v>8200</v>
      </c>
      <c r="B631" s="200" t="s">
        <v>626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627</v>
      </c>
    </row>
    <row r="632" spans="1:14" ht="12.65" customHeight="1" x14ac:dyDescent="0.35">
      <c r="A632" s="196">
        <v>8360</v>
      </c>
      <c r="B632" s="200" t="s">
        <v>628</v>
      </c>
      <c r="C632" s="180">
        <f>BB71</f>
        <v>2995093.7700000005</v>
      </c>
      <c r="D632" s="180">
        <f>(D615/D612)*BB76</f>
        <v>183376.72373095658</v>
      </c>
      <c r="E632" s="180">
        <f>(E623/E612)*SUM(C632:D632)</f>
        <v>914506.63498337974</v>
      </c>
      <c r="F632" s="180">
        <f>(F624/F612)*BB64</f>
        <v>78.580080432667501</v>
      </c>
      <c r="G632" s="180">
        <f>(G625/G612)*BB77</f>
        <v>0</v>
      </c>
      <c r="H632" s="180">
        <f>(H628/H612)*BB60</f>
        <v>10695.3153126835</v>
      </c>
      <c r="I632" s="180">
        <f>(I629/I612)*BB78</f>
        <v>71602.988601349629</v>
      </c>
      <c r="J632" s="180">
        <f>(J630/J612)*BB79</f>
        <v>0</v>
      </c>
      <c r="N632" s="199" t="s">
        <v>629</v>
      </c>
    </row>
    <row r="633" spans="1:14" ht="12.65" customHeight="1" x14ac:dyDescent="0.35">
      <c r="A633" s="196">
        <v>8370</v>
      </c>
      <c r="B633" s="200" t="s">
        <v>630</v>
      </c>
      <c r="C633" s="180">
        <f>BC71</f>
        <v>375021.89999999997</v>
      </c>
      <c r="D633" s="180">
        <f>(D615/D612)*BC76</f>
        <v>0</v>
      </c>
      <c r="E633" s="180">
        <f>(E623/E612)*SUM(C633:D633)</f>
        <v>107900.95943646772</v>
      </c>
      <c r="F633" s="180">
        <f>(F624/F612)*BC64</f>
        <v>0.50532093353283392</v>
      </c>
      <c r="G633" s="180">
        <f>(G625/G612)*BC77</f>
        <v>0</v>
      </c>
      <c r="H633" s="180">
        <f>(H628/H612)*BC60</f>
        <v>3764.1620009223834</v>
      </c>
      <c r="I633" s="180">
        <f>(I629/I612)*BC78</f>
        <v>0</v>
      </c>
      <c r="J633" s="180">
        <f>(J630/J612)*BC79</f>
        <v>0</v>
      </c>
      <c r="N633" s="199" t="s">
        <v>631</v>
      </c>
    </row>
    <row r="634" spans="1:14" ht="12.65" customHeight="1" x14ac:dyDescent="0.35">
      <c r="A634" s="196">
        <v>8490</v>
      </c>
      <c r="B634" s="200" t="s">
        <v>632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633</v>
      </c>
    </row>
    <row r="635" spans="1:14" ht="12.65" customHeight="1" x14ac:dyDescent="0.35">
      <c r="A635" s="196">
        <v>8530</v>
      </c>
      <c r="B635" s="200" t="s">
        <v>634</v>
      </c>
      <c r="C635" s="180">
        <f>BK71</f>
        <v>23316</v>
      </c>
      <c r="D635" s="180">
        <f>(D615/D612)*BK76</f>
        <v>138106.19261176579</v>
      </c>
      <c r="E635" s="180">
        <f>(E623/E612)*SUM(C635:D635)</f>
        <v>46444.246208415614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53926.234116084219</v>
      </c>
      <c r="J635" s="180">
        <f>(J630/J612)*BK79</f>
        <v>0</v>
      </c>
      <c r="N635" s="199" t="s">
        <v>635</v>
      </c>
    </row>
    <row r="636" spans="1:14" ht="12.65" customHeight="1" x14ac:dyDescent="0.35">
      <c r="A636" s="196">
        <v>8480</v>
      </c>
      <c r="B636" s="200" t="s">
        <v>636</v>
      </c>
      <c r="C636" s="180">
        <f>BH71</f>
        <v>27771</v>
      </c>
      <c r="D636" s="180">
        <f>(D615/D612)*BH76</f>
        <v>164494.08403499</v>
      </c>
      <c r="E636" s="180">
        <f>(E623/E612)*SUM(C636:D636)</f>
        <v>55318.334831935186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64229.896709396271</v>
      </c>
      <c r="J636" s="180">
        <f>(J630/J612)*BH79</f>
        <v>0</v>
      </c>
      <c r="N636" s="199" t="s">
        <v>637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638</v>
      </c>
    </row>
    <row r="638" spans="1:14" ht="12.65" customHeight="1" x14ac:dyDescent="0.35">
      <c r="A638" s="196">
        <v>8590</v>
      </c>
      <c r="B638" s="200" t="s">
        <v>639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640</v>
      </c>
    </row>
    <row r="639" spans="1:14" ht="12.65" customHeight="1" x14ac:dyDescent="0.35">
      <c r="A639" s="196">
        <v>8660</v>
      </c>
      <c r="B639" s="200" t="s">
        <v>641</v>
      </c>
      <c r="C639" s="180">
        <f>BS71</f>
        <v>429772.18000000005</v>
      </c>
      <c r="D639" s="180">
        <f>(D615/D612)*BS76</f>
        <v>89919.608273704202</v>
      </c>
      <c r="E639" s="180">
        <f>(E623/E612)*SUM(C639:D639)</f>
        <v>149525.24790148612</v>
      </c>
      <c r="F639" s="180">
        <f>(F624/F612)*BS64</f>
        <v>300.66453315749061</v>
      </c>
      <c r="G639" s="180">
        <f>(G625/G612)*BS77</f>
        <v>0</v>
      </c>
      <c r="H639" s="180">
        <f>(H628/H612)*BS60</f>
        <v>5155.7679879420966</v>
      </c>
      <c r="I639" s="180">
        <f>(I629/I612)*BS78</f>
        <v>35110.850250036143</v>
      </c>
      <c r="J639" s="180">
        <f>(J630/J612)*BS79</f>
        <v>0</v>
      </c>
      <c r="N639" s="199" t="s">
        <v>642</v>
      </c>
    </row>
    <row r="640" spans="1:14" ht="12.65" customHeight="1" x14ac:dyDescent="0.35">
      <c r="A640" s="196">
        <v>8670</v>
      </c>
      <c r="B640" s="200" t="s">
        <v>643</v>
      </c>
      <c r="C640" s="180">
        <f>BT71</f>
        <v>600384.59000000008</v>
      </c>
      <c r="D640" s="180">
        <f>(D615/D612)*BT76</f>
        <v>103256.9664387034</v>
      </c>
      <c r="E640" s="180">
        <f>(E623/E612)*SUM(C640:D640)</f>
        <v>202451.10762626279</v>
      </c>
      <c r="F640" s="180">
        <f>(F624/F612)*BT64</f>
        <v>10.435442808855647</v>
      </c>
      <c r="G640" s="180">
        <f>(G625/G612)*BT77</f>
        <v>0</v>
      </c>
      <c r="H640" s="180">
        <f>(H628/H612)*BT60</f>
        <v>2696.3095825361452</v>
      </c>
      <c r="I640" s="180">
        <f>(I629/I612)*BT78</f>
        <v>40318.679712960169</v>
      </c>
      <c r="J640" s="180">
        <f>(J630/J612)*BT79</f>
        <v>0</v>
      </c>
      <c r="N640" s="199" t="s">
        <v>644</v>
      </c>
    </row>
    <row r="641" spans="1:14" ht="12.65" customHeight="1" x14ac:dyDescent="0.35">
      <c r="A641" s="196">
        <v>8680</v>
      </c>
      <c r="B641" s="200" t="s">
        <v>645</v>
      </c>
      <c r="C641" s="180">
        <f>BU71</f>
        <v>88671.349999999991</v>
      </c>
      <c r="D641" s="180">
        <f>(D615/D612)*BU76</f>
        <v>40681.332610803976</v>
      </c>
      <c r="E641" s="180">
        <f>(E623/E612)*SUM(C641:D641)</f>
        <v>37217.236005115017</v>
      </c>
      <c r="F641" s="180">
        <f>(F624/F612)*BU64</f>
        <v>7.0572900782899461E-2</v>
      </c>
      <c r="G641" s="180">
        <f>(G625/G612)*BU77</f>
        <v>0</v>
      </c>
      <c r="H641" s="180">
        <f>(H628/H612)*BU60</f>
        <v>262.40579658183754</v>
      </c>
      <c r="I641" s="180">
        <f>(I629/I612)*BU78</f>
        <v>15884.813164689398</v>
      </c>
      <c r="J641" s="180">
        <f>(J630/J612)*BU79</f>
        <v>0</v>
      </c>
      <c r="N641" s="199" t="s">
        <v>646</v>
      </c>
    </row>
    <row r="642" spans="1:14" ht="12.65" customHeight="1" x14ac:dyDescent="0.35">
      <c r="A642" s="196">
        <v>8690</v>
      </c>
      <c r="B642" s="200" t="s">
        <v>647</v>
      </c>
      <c r="C642" s="180">
        <f>BV71</f>
        <v>58328.67</v>
      </c>
      <c r="D642" s="180">
        <f>(D615/D612)*BV76</f>
        <v>290266.80565546622</v>
      </c>
      <c r="E642" s="180">
        <f>(E623/E612)*SUM(C642:D642)</f>
        <v>100297.57269758548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113340.28852643246</v>
      </c>
      <c r="J642" s="180">
        <f>(J630/J612)*BV79</f>
        <v>0</v>
      </c>
      <c r="N642" s="199" t="s">
        <v>648</v>
      </c>
    </row>
    <row r="643" spans="1:14" ht="12.65" customHeight="1" x14ac:dyDescent="0.35">
      <c r="A643" s="196">
        <v>8700</v>
      </c>
      <c r="B643" s="200" t="s">
        <v>649</v>
      </c>
      <c r="C643" s="180">
        <f>BW71</f>
        <v>529675.57999999996</v>
      </c>
      <c r="D643" s="180">
        <f>(D615/D612)*BW76</f>
        <v>20077.743474192328</v>
      </c>
      <c r="E643" s="180">
        <f>(E623/E612)*SUM(C643:D643)</f>
        <v>158174.5254243876</v>
      </c>
      <c r="F643" s="180">
        <f>(F624/F612)*BW64</f>
        <v>467.49345234332969</v>
      </c>
      <c r="G643" s="180">
        <f>(G625/G612)*BW77</f>
        <v>0</v>
      </c>
      <c r="H643" s="180">
        <f>(H628/H612)*BW60</f>
        <v>1609.2648768497381</v>
      </c>
      <c r="I643" s="180">
        <f>(I629/I612)*BW78</f>
        <v>7839.7432775200332</v>
      </c>
      <c r="J643" s="180">
        <f>(J630/J612)*BW79</f>
        <v>0</v>
      </c>
      <c r="N643" s="199" t="s">
        <v>650</v>
      </c>
    </row>
    <row r="644" spans="1:14" ht="12.65" customHeight="1" x14ac:dyDescent="0.35">
      <c r="A644" s="196">
        <v>8710</v>
      </c>
      <c r="B644" s="200" t="s">
        <v>651</v>
      </c>
      <c r="C644" s="180">
        <f>BX71</f>
        <v>2088809.7800000003</v>
      </c>
      <c r="D644" s="180">
        <f>(D615/D612)*BX76</f>
        <v>108467.6189117676</v>
      </c>
      <c r="E644" s="180">
        <f>(E623/E612)*SUM(C644:D644)</f>
        <v>632198.65157380397</v>
      </c>
      <c r="F644" s="180">
        <f>(F624/F612)*BX64</f>
        <v>8121.0077786394204</v>
      </c>
      <c r="G644" s="180">
        <f>(G625/G612)*BX77</f>
        <v>0</v>
      </c>
      <c r="H644" s="180">
        <f>(H628/H612)*BX60</f>
        <v>11632.374416572846</v>
      </c>
      <c r="I644" s="180">
        <f>(I629/I612)*BX78</f>
        <v>42353.279754030846</v>
      </c>
      <c r="J644" s="180">
        <f>(J630/J612)*BX79</f>
        <v>0</v>
      </c>
      <c r="K644" s="180">
        <f>SUM(C631:J644)</f>
        <v>11248927.543698994</v>
      </c>
      <c r="N644" s="199" t="s">
        <v>652</v>
      </c>
    </row>
    <row r="645" spans="1:14" ht="12.65" customHeight="1" x14ac:dyDescent="0.35">
      <c r="A645" s="196">
        <v>8720</v>
      </c>
      <c r="B645" s="200" t="s">
        <v>653</v>
      </c>
      <c r="C645" s="180">
        <f>BY71</f>
        <v>3934616.5100000002</v>
      </c>
      <c r="D645" s="180">
        <f>(D615/D612)*BY76</f>
        <v>124386.40123773438</v>
      </c>
      <c r="E645" s="180">
        <f>(E623/E612)*SUM(C645:D645)</f>
        <v>1167852.6200149038</v>
      </c>
      <c r="F645" s="180">
        <f>(F624/F612)*BY64</f>
        <v>216.48013811725829</v>
      </c>
      <c r="G645" s="180">
        <f>(G625/G612)*BY77</f>
        <v>0</v>
      </c>
      <c r="H645" s="180">
        <f>(H628/H612)*BY60</f>
        <v>12413.588239135654</v>
      </c>
      <c r="I645" s="180">
        <f>(I629/I612)*BY78</f>
        <v>48569.076209778868</v>
      </c>
      <c r="J645" s="180">
        <f>(J630/J612)*BY79</f>
        <v>0</v>
      </c>
      <c r="K645" s="180">
        <v>0</v>
      </c>
      <c r="N645" s="199" t="s">
        <v>654</v>
      </c>
    </row>
    <row r="646" spans="1:14" ht="12.65" customHeight="1" x14ac:dyDescent="0.35">
      <c r="A646" s="196">
        <v>8730</v>
      </c>
      <c r="B646" s="200" t="s">
        <v>655</v>
      </c>
      <c r="C646" s="180">
        <f>BZ71</f>
        <v>563339.88000000012</v>
      </c>
      <c r="D646" s="180">
        <f>(D615/D612)*BZ76</f>
        <v>0</v>
      </c>
      <c r="E646" s="180">
        <f>(E623/E612)*SUM(C646:D646)</f>
        <v>162083.63709112618</v>
      </c>
      <c r="F646" s="180">
        <f>(F624/F612)*BZ64</f>
        <v>6.1280576418778727</v>
      </c>
      <c r="G646" s="180">
        <f>(G625/G612)*BZ77</f>
        <v>0</v>
      </c>
      <c r="H646" s="180">
        <f>(H628/H612)*BZ60</f>
        <v>1265.1018338444524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656</v>
      </c>
    </row>
    <row r="647" spans="1:14" ht="12.65" customHeight="1" x14ac:dyDescent="0.35">
      <c r="A647" s="196">
        <v>8740</v>
      </c>
      <c r="B647" s="200" t="s">
        <v>657</v>
      </c>
      <c r="C647" s="180">
        <f>CA71</f>
        <v>32592</v>
      </c>
      <c r="D647" s="180">
        <f>(D615/D612)*CA76</f>
        <v>190977.58376047225</v>
      </c>
      <c r="E647" s="180">
        <f>(E623/E612)*SUM(C647:D647)</f>
        <v>64325.236975671796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74570.891413553632</v>
      </c>
      <c r="J647" s="180">
        <f>(J630/J612)*CA79</f>
        <v>0</v>
      </c>
      <c r="K647" s="180">
        <v>0</v>
      </c>
      <c r="L647" s="180">
        <f>SUM(C645:K647)</f>
        <v>6377215.13497198</v>
      </c>
      <c r="N647" s="199" t="s">
        <v>658</v>
      </c>
    </row>
    <row r="648" spans="1:14" ht="12.65" customHeight="1" x14ac:dyDescent="0.35">
      <c r="A648" s="196"/>
      <c r="B648" s="196"/>
      <c r="C648" s="180">
        <f>SUM(C614:C647)</f>
        <v>101102546.89</v>
      </c>
      <c r="L648" s="266"/>
    </row>
    <row r="666" spans="1:14" ht="12.65" customHeight="1" x14ac:dyDescent="0.35">
      <c r="C666" s="181" t="s">
        <v>659</v>
      </c>
      <c r="M666" s="181" t="s">
        <v>660</v>
      </c>
    </row>
    <row r="667" spans="1:14" ht="12.65" customHeight="1" x14ac:dyDescent="0.35">
      <c r="C667" s="181" t="s">
        <v>589</v>
      </c>
      <c r="D667" s="181" t="s">
        <v>590</v>
      </c>
      <c r="E667" s="198" t="s">
        <v>591</v>
      </c>
      <c r="F667" s="181" t="s">
        <v>592</v>
      </c>
      <c r="G667" s="181" t="s">
        <v>593</v>
      </c>
      <c r="H667" s="181" t="s">
        <v>594</v>
      </c>
      <c r="I667" s="181" t="s">
        <v>595</v>
      </c>
      <c r="J667" s="181" t="s">
        <v>596</v>
      </c>
      <c r="K667" s="181" t="s">
        <v>597</v>
      </c>
      <c r="L667" s="198" t="s">
        <v>598</v>
      </c>
      <c r="M667" s="181" t="s">
        <v>661</v>
      </c>
    </row>
    <row r="668" spans="1:14" ht="12.65" customHeight="1" x14ac:dyDescent="0.35">
      <c r="A668" s="196">
        <v>6010</v>
      </c>
      <c r="B668" s="198" t="s">
        <v>282</v>
      </c>
      <c r="C668" s="180">
        <f>C71</f>
        <v>5896199.5800000001</v>
      </c>
      <c r="D668" s="180">
        <f>(D615/D612)*C76</f>
        <v>1100594.9714436426</v>
      </c>
      <c r="E668" s="180">
        <f>(E623/E612)*SUM(C668:D668)</f>
        <v>2013111.3545118803</v>
      </c>
      <c r="F668" s="180">
        <f>(F624/F612)*C64</f>
        <v>2922.3783757227216</v>
      </c>
      <c r="G668" s="180">
        <f>(G625/G612)*C77</f>
        <v>1016840.7497918069</v>
      </c>
      <c r="H668" s="180">
        <f>(H628/H612)*C60</f>
        <v>18737.297705290701</v>
      </c>
      <c r="I668" s="180">
        <f>(I629/I612)*C78</f>
        <v>429748.59399605636</v>
      </c>
      <c r="J668" s="180">
        <f>(J630/J612)*C79</f>
        <v>0</v>
      </c>
      <c r="K668" s="180">
        <f>(K644/K612)*C75</f>
        <v>309791.13166933897</v>
      </c>
      <c r="L668" s="180">
        <f>(L647/L612)*C80</f>
        <v>644659.08896636008</v>
      </c>
      <c r="M668" s="180">
        <f t="shared" ref="M668:M713" si="20">ROUND(SUM(D668:L668),0)</f>
        <v>5536406</v>
      </c>
      <c r="N668" s="198" t="s">
        <v>662</v>
      </c>
    </row>
    <row r="669" spans="1:14" ht="12.65" customHeight="1" x14ac:dyDescent="0.35">
      <c r="A669" s="196">
        <v>6030</v>
      </c>
      <c r="B669" s="198" t="s">
        <v>283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663</v>
      </c>
    </row>
    <row r="670" spans="1:14" ht="12.65" customHeight="1" x14ac:dyDescent="0.35">
      <c r="A670" s="196">
        <v>6070</v>
      </c>
      <c r="B670" s="198" t="s">
        <v>664</v>
      </c>
      <c r="C670" s="180">
        <f>E71</f>
        <v>20191565.110000003</v>
      </c>
      <c r="D670" s="180">
        <f>(D615/D612)*E76</f>
        <v>1494835.8058047479</v>
      </c>
      <c r="E670" s="180">
        <f>(E623/E612)*SUM(C670:D670)</f>
        <v>6239591.5159600684</v>
      </c>
      <c r="F670" s="180">
        <f>(F624/F612)*E64</f>
        <v>7105.3011884254365</v>
      </c>
      <c r="G670" s="180">
        <f>(G625/G612)*E77</f>
        <v>1652311.0825640301</v>
      </c>
      <c r="H670" s="180">
        <f>(H628/H612)*E60</f>
        <v>92557.366087488699</v>
      </c>
      <c r="I670" s="180">
        <f>(I629/I612)*E78</f>
        <v>583687.55306678906</v>
      </c>
      <c r="J670" s="180">
        <f>(J630/J612)*E79</f>
        <v>0</v>
      </c>
      <c r="K670" s="180">
        <f>(K644/K612)*E75</f>
        <v>1101591.6054369221</v>
      </c>
      <c r="L670" s="180">
        <f>(L647/L612)*E80</f>
        <v>2022792.9747719562</v>
      </c>
      <c r="M670" s="180">
        <f t="shared" si="20"/>
        <v>13194473</v>
      </c>
      <c r="N670" s="198" t="s">
        <v>665</v>
      </c>
    </row>
    <row r="671" spans="1:14" ht="12.65" customHeight="1" x14ac:dyDescent="0.35">
      <c r="A671" s="196">
        <v>6100</v>
      </c>
      <c r="B671" s="198" t="s">
        <v>666</v>
      </c>
      <c r="C671" s="180">
        <f>F71</f>
        <v>4317841.8346560001</v>
      </c>
      <c r="D671" s="180">
        <f>(D615/D612)*F76</f>
        <v>497799.85610913235</v>
      </c>
      <c r="E671" s="180">
        <f>(E623/E612)*SUM(C671:D671)</f>
        <v>1385552.0403896717</v>
      </c>
      <c r="F671" s="180">
        <f>(F624/F612)*F64</f>
        <v>1941.0318180356792</v>
      </c>
      <c r="G671" s="180">
        <f>(G625/G612)*F77</f>
        <v>0</v>
      </c>
      <c r="H671" s="180">
        <f>(H628/H612)*F60</f>
        <v>14626.469891795741</v>
      </c>
      <c r="I671" s="180">
        <f>(I629/I612)*F78</f>
        <v>194375.58212148648</v>
      </c>
      <c r="J671" s="180">
        <f>(J630/J612)*F79</f>
        <v>0</v>
      </c>
      <c r="K671" s="180">
        <f>(K644/K612)*F75</f>
        <v>194927.60613697555</v>
      </c>
      <c r="L671" s="180">
        <f>(L647/L612)*F80</f>
        <v>454830.66806549858</v>
      </c>
      <c r="M671" s="180">
        <f t="shared" si="20"/>
        <v>2744053</v>
      </c>
      <c r="N671" s="198" t="s">
        <v>667</v>
      </c>
    </row>
    <row r="672" spans="1:14" ht="12.65" customHeight="1" x14ac:dyDescent="0.35">
      <c r="A672" s="196">
        <v>6120</v>
      </c>
      <c r="B672" s="198" t="s">
        <v>668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669</v>
      </c>
    </row>
    <row r="673" spans="1:14" ht="12.65" customHeight="1" x14ac:dyDescent="0.35">
      <c r="A673" s="196">
        <v>6140</v>
      </c>
      <c r="B673" s="198" t="s">
        <v>670</v>
      </c>
      <c r="C673" s="180">
        <f>H71</f>
        <v>4249087.1099999994</v>
      </c>
      <c r="D673" s="180">
        <f>(D615/D612)*H76</f>
        <v>484112.6384836802</v>
      </c>
      <c r="E673" s="180">
        <f>(E623/E612)*SUM(C673:D673)</f>
        <v>1361831.9198581115</v>
      </c>
      <c r="F673" s="180">
        <f>(F624/F612)*H64</f>
        <v>478.62080758442909</v>
      </c>
      <c r="G673" s="180">
        <f>(G625/G612)*H77</f>
        <v>734986.29657279595</v>
      </c>
      <c r="H673" s="180">
        <f>(H628/H612)*H60</f>
        <v>19910.334525699425</v>
      </c>
      <c r="I673" s="180">
        <f>(I629/I612)*H78</f>
        <v>189031.14326534609</v>
      </c>
      <c r="J673" s="180">
        <f>(J630/J612)*H79</f>
        <v>0</v>
      </c>
      <c r="K673" s="180">
        <f>(K644/K612)*H75</f>
        <v>221406.34736512884</v>
      </c>
      <c r="L673" s="180">
        <f>(L647/L612)*H80</f>
        <v>328025.3200095311</v>
      </c>
      <c r="M673" s="180">
        <f t="shared" si="20"/>
        <v>3339783</v>
      </c>
      <c r="N673" s="198" t="s">
        <v>671</v>
      </c>
    </row>
    <row r="674" spans="1:14" ht="12.65" customHeight="1" x14ac:dyDescent="0.35">
      <c r="A674" s="196">
        <v>6150</v>
      </c>
      <c r="B674" s="198" t="s">
        <v>672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673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870624.64534399984</v>
      </c>
      <c r="D675" s="180">
        <f>(D615/D612)*J76</f>
        <v>100373.4869684119</v>
      </c>
      <c r="E675" s="180">
        <f>(E623/E612)*SUM(C675:D675)</f>
        <v>279374.6980843718</v>
      </c>
      <c r="F675" s="180">
        <f>(F624/F612)*J64</f>
        <v>391.37844156018605</v>
      </c>
      <c r="G675" s="180">
        <f>(G625/G612)*J77</f>
        <v>0</v>
      </c>
      <c r="H675" s="180">
        <f>(H628/H612)*J60</f>
        <v>2949.1968851758284</v>
      </c>
      <c r="I675" s="180">
        <f>(I629/I612)*J78</f>
        <v>39192.769382342492</v>
      </c>
      <c r="J675" s="180">
        <f>(J630/J612)*J79</f>
        <v>0</v>
      </c>
      <c r="K675" s="180">
        <f>(K644/K612)*J75</f>
        <v>39304.076315530503</v>
      </c>
      <c r="L675" s="180">
        <f>(L647/L612)*J80</f>
        <v>91709.428143944519</v>
      </c>
      <c r="M675" s="180">
        <f t="shared" si="20"/>
        <v>553295</v>
      </c>
      <c r="N675" s="198" t="s">
        <v>674</v>
      </c>
    </row>
    <row r="676" spans="1:14" ht="12.65" customHeight="1" x14ac:dyDescent="0.35">
      <c r="A676" s="196">
        <v>6200</v>
      </c>
      <c r="B676" s="198" t="s">
        <v>287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675</v>
      </c>
    </row>
    <row r="677" spans="1:14" ht="12.65" customHeight="1" x14ac:dyDescent="0.35">
      <c r="A677" s="196">
        <v>6210</v>
      </c>
      <c r="B677" s="198" t="s">
        <v>288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676</v>
      </c>
    </row>
    <row r="678" spans="1:14" ht="12.65" customHeight="1" x14ac:dyDescent="0.35">
      <c r="A678" s="196">
        <v>6330</v>
      </c>
      <c r="B678" s="198" t="s">
        <v>677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678</v>
      </c>
    </row>
    <row r="679" spans="1:14" ht="12.65" customHeight="1" x14ac:dyDescent="0.35">
      <c r="A679" s="196">
        <v>6400</v>
      </c>
      <c r="B679" s="198" t="s">
        <v>679</v>
      </c>
      <c r="C679" s="180">
        <f>N71</f>
        <v>5066963.57</v>
      </c>
      <c r="D679" s="180">
        <f>(D615/D612)*N76</f>
        <v>0</v>
      </c>
      <c r="E679" s="180">
        <f>(E623/E612)*SUM(C679:D679)</f>
        <v>1457862.1425378884</v>
      </c>
      <c r="F679" s="180">
        <f>(F624/F612)*N64</f>
        <v>20.61812355847734</v>
      </c>
      <c r="G679" s="180">
        <f>(G625/G612)*N77</f>
        <v>0</v>
      </c>
      <c r="H679" s="180">
        <f>(H628/H612)*N60</f>
        <v>7941.8731259319893</v>
      </c>
      <c r="I679" s="180">
        <f>(I629/I612)*N78</f>
        <v>0</v>
      </c>
      <c r="J679" s="180">
        <f>(J630/J612)*N79</f>
        <v>0</v>
      </c>
      <c r="K679" s="180">
        <f>(K644/K612)*N75</f>
        <v>74112.019519451962</v>
      </c>
      <c r="L679" s="180">
        <f>(L647/L612)*N80</f>
        <v>0</v>
      </c>
      <c r="M679" s="180">
        <f t="shared" si="20"/>
        <v>1539937</v>
      </c>
      <c r="N679" s="198" t="s">
        <v>680</v>
      </c>
    </row>
    <row r="680" spans="1:14" ht="12.65" customHeight="1" x14ac:dyDescent="0.35">
      <c r="A680" s="196">
        <v>7010</v>
      </c>
      <c r="B680" s="198" t="s">
        <v>681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682</v>
      </c>
    </row>
    <row r="681" spans="1:14" ht="12.65" customHeight="1" x14ac:dyDescent="0.35">
      <c r="A681" s="196">
        <v>7020</v>
      </c>
      <c r="B681" s="198" t="s">
        <v>683</v>
      </c>
      <c r="C681" s="180">
        <f>P71</f>
        <v>15028291.289999999</v>
      </c>
      <c r="D681" s="180">
        <f>(D615/D612)*P76</f>
        <v>1174308.9724846061</v>
      </c>
      <c r="E681" s="180">
        <f>(E623/E612)*SUM(C681:D681)</f>
        <v>4661797.3875329755</v>
      </c>
      <c r="F681" s="180">
        <f>(F624/F612)*P64</f>
        <v>51976.277147324385</v>
      </c>
      <c r="G681" s="180">
        <f>(G625/G612)*P77</f>
        <v>0</v>
      </c>
      <c r="H681" s="180">
        <f>(H628/H612)*P60</f>
        <v>25609.707730813992</v>
      </c>
      <c r="I681" s="180">
        <f>(I629/I612)*P78</f>
        <v>458531.65145780856</v>
      </c>
      <c r="J681" s="180">
        <f>(J630/J612)*P79</f>
        <v>0</v>
      </c>
      <c r="K681" s="180">
        <f>(K644/K612)*P75</f>
        <v>1308778.8020530487</v>
      </c>
      <c r="L681" s="180">
        <f>(L647/L612)*P80</f>
        <v>437516.05323716725</v>
      </c>
      <c r="M681" s="180">
        <f t="shared" si="20"/>
        <v>8118519</v>
      </c>
      <c r="N681" s="198" t="s">
        <v>684</v>
      </c>
    </row>
    <row r="682" spans="1:14" ht="12.65" customHeight="1" x14ac:dyDescent="0.35">
      <c r="A682" s="196">
        <v>7030</v>
      </c>
      <c r="B682" s="198" t="s">
        <v>685</v>
      </c>
      <c r="C682" s="180">
        <f>Q71</f>
        <v>1200545.4499999997</v>
      </c>
      <c r="D682" s="180">
        <f>(D615/D612)*Q76</f>
        <v>119414.76952031531</v>
      </c>
      <c r="E682" s="180">
        <f>(E623/E612)*SUM(C682:D682)</f>
        <v>379777.75192385446</v>
      </c>
      <c r="F682" s="180">
        <f>(F624/F612)*Q64</f>
        <v>235.33820603979973</v>
      </c>
      <c r="G682" s="180">
        <f>(G625/G612)*Q77</f>
        <v>0</v>
      </c>
      <c r="H682" s="180">
        <f>(H628/H612)*Q60</f>
        <v>3596.138967796066</v>
      </c>
      <c r="I682" s="180">
        <f>(I629/I612)*Q78</f>
        <v>46627.806445821523</v>
      </c>
      <c r="J682" s="180">
        <f>(J630/J612)*Q79</f>
        <v>0</v>
      </c>
      <c r="K682" s="180">
        <f>(K644/K612)*Q75</f>
        <v>64365.164331160217</v>
      </c>
      <c r="L682" s="180">
        <f>(L647/L612)*Q80</f>
        <v>136139.03667319712</v>
      </c>
      <c r="M682" s="180">
        <f t="shared" si="20"/>
        <v>750156</v>
      </c>
      <c r="N682" s="198" t="s">
        <v>686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5496242.1800000006</v>
      </c>
      <c r="D683" s="180">
        <f>(D615/D612)*R76</f>
        <v>0</v>
      </c>
      <c r="E683" s="180">
        <f>(E623/E612)*SUM(C683:D683)</f>
        <v>1581373.7931496347</v>
      </c>
      <c r="F683" s="180">
        <f>(F624/F612)*R64</f>
        <v>20.386086362621089</v>
      </c>
      <c r="G683" s="180">
        <f>(G625/G612)*R77</f>
        <v>0</v>
      </c>
      <c r="H683" s="180">
        <f>(H628/H612)*R60</f>
        <v>6870.1264835200491</v>
      </c>
      <c r="I683" s="180">
        <f>(I629/I612)*R78</f>
        <v>0</v>
      </c>
      <c r="J683" s="180">
        <f>(J630/J612)*R79</f>
        <v>0</v>
      </c>
      <c r="K683" s="180">
        <f>(K644/K612)*R75</f>
        <v>89276.364518461938</v>
      </c>
      <c r="L683" s="180">
        <f>(L647/L612)*R80</f>
        <v>0</v>
      </c>
      <c r="M683" s="180">
        <f t="shared" si="20"/>
        <v>1677541</v>
      </c>
      <c r="N683" s="198" t="s">
        <v>687</v>
      </c>
    </row>
    <row r="684" spans="1:14" ht="12.65" customHeight="1" x14ac:dyDescent="0.35">
      <c r="A684" s="196">
        <v>7050</v>
      </c>
      <c r="B684" s="198" t="s">
        <v>688</v>
      </c>
      <c r="C684" s="180">
        <f>S71</f>
        <v>853570.12</v>
      </c>
      <c r="D684" s="180">
        <f>(D615/D612)*S76</f>
        <v>265838.88442853221</v>
      </c>
      <c r="E684" s="180">
        <f>(E623/E612)*SUM(C684:D684)</f>
        <v>322075.33901262772</v>
      </c>
      <c r="F684" s="180">
        <f>(F624/F612)*S64</f>
        <v>1029.7327171954942</v>
      </c>
      <c r="G684" s="180">
        <f>(G625/G612)*S77</f>
        <v>0</v>
      </c>
      <c r="H684" s="180">
        <f>(H628/H612)*S60</f>
        <v>4834.1218034034464</v>
      </c>
      <c r="I684" s="180">
        <f>(I629/I612)*S78</f>
        <v>103801.93420544977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697580</v>
      </c>
      <c r="N684" s="198" t="s">
        <v>689</v>
      </c>
    </row>
    <row r="685" spans="1:14" ht="12.65" customHeight="1" x14ac:dyDescent="0.35">
      <c r="A685" s="196">
        <v>7060</v>
      </c>
      <c r="B685" s="198" t="s">
        <v>690</v>
      </c>
      <c r="C685" s="180">
        <f>T71</f>
        <v>1920080.73</v>
      </c>
      <c r="D685" s="180">
        <f>(D615/D612)*T76</f>
        <v>172047.13991337662</v>
      </c>
      <c r="E685" s="180">
        <f>(E623/E612)*SUM(C685:D685)</f>
        <v>601945.12487784552</v>
      </c>
      <c r="F685" s="180">
        <f>(F624/F612)*T64</f>
        <v>1813.9026915049412</v>
      </c>
      <c r="G685" s="180">
        <f>(G625/G612)*T77</f>
        <v>0</v>
      </c>
      <c r="H685" s="180">
        <f>(H628/H612)*T60</f>
        <v>6213.6102739733869</v>
      </c>
      <c r="I685" s="180">
        <f>(I629/I612)*T78</f>
        <v>67179.133466177605</v>
      </c>
      <c r="J685" s="180">
        <f>(J630/J612)*T79</f>
        <v>0</v>
      </c>
      <c r="K685" s="180">
        <f>(K644/K612)*T75</f>
        <v>163559.4078527336</v>
      </c>
      <c r="L685" s="180">
        <f>(L647/L612)*T80</f>
        <v>196523.76686059625</v>
      </c>
      <c r="M685" s="180">
        <f t="shared" si="20"/>
        <v>1209282</v>
      </c>
      <c r="N685" s="198" t="s">
        <v>691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7307169.4199999999</v>
      </c>
      <c r="D686" s="180">
        <f>(D615/D612)*U76</f>
        <v>326311.13560675434</v>
      </c>
      <c r="E686" s="180">
        <f>(E623/E612)*SUM(C686:D686)</f>
        <v>2196298.0716315224</v>
      </c>
      <c r="F686" s="180">
        <f>(F624/F612)*U64</f>
        <v>4159.6181102043574</v>
      </c>
      <c r="G686" s="180">
        <f>(G625/G612)*U77</f>
        <v>0</v>
      </c>
      <c r="H686" s="180">
        <f>(H628/H612)*U60</f>
        <v>18005.211837240669</v>
      </c>
      <c r="I686" s="180">
        <f>(I629/I612)*U78</f>
        <v>127414.49431512319</v>
      </c>
      <c r="J686" s="180">
        <f>(J630/J612)*U79</f>
        <v>0</v>
      </c>
      <c r="K686" s="180">
        <f>(K644/K612)*U75</f>
        <v>628168.90457829845</v>
      </c>
      <c r="L686" s="180">
        <f>(L647/L612)*U80</f>
        <v>0</v>
      </c>
      <c r="M686" s="180">
        <f t="shared" si="20"/>
        <v>3300357</v>
      </c>
      <c r="N686" s="198" t="s">
        <v>692</v>
      </c>
    </row>
    <row r="687" spans="1:14" ht="12.65" customHeight="1" x14ac:dyDescent="0.35">
      <c r="A687" s="196">
        <v>7110</v>
      </c>
      <c r="B687" s="198" t="s">
        <v>693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694</v>
      </c>
    </row>
    <row r="688" spans="1:14" ht="12.65" customHeight="1" x14ac:dyDescent="0.35">
      <c r="A688" s="196">
        <v>7120</v>
      </c>
      <c r="B688" s="198" t="s">
        <v>695</v>
      </c>
      <c r="C688" s="180">
        <f>W71</f>
        <v>711672.4800000001</v>
      </c>
      <c r="D688" s="180">
        <f>(D615/D612)*W76</f>
        <v>0</v>
      </c>
      <c r="E688" s="180">
        <f>(E623/E612)*SUM(C688:D688)</f>
        <v>204761.75763743505</v>
      </c>
      <c r="F688" s="180">
        <f>(F624/F612)*W64</f>
        <v>124.04277738412819</v>
      </c>
      <c r="G688" s="180">
        <f>(G625/G612)*W77</f>
        <v>0</v>
      </c>
      <c r="H688" s="180">
        <f>(H628/H612)*W60</f>
        <v>2577.9766829861437</v>
      </c>
      <c r="I688" s="180">
        <f>(I629/I612)*W78</f>
        <v>0</v>
      </c>
      <c r="J688" s="180">
        <f>(J630/J612)*W79</f>
        <v>0</v>
      </c>
      <c r="K688" s="180">
        <f>(K644/K612)*W75</f>
        <v>172471.05395196198</v>
      </c>
      <c r="L688" s="180">
        <f>(L647/L612)*W80</f>
        <v>0</v>
      </c>
      <c r="M688" s="180">
        <f t="shared" si="20"/>
        <v>379935</v>
      </c>
      <c r="N688" s="198" t="s">
        <v>696</v>
      </c>
    </row>
    <row r="689" spans="1:14" ht="12.65" customHeight="1" x14ac:dyDescent="0.35">
      <c r="A689" s="196">
        <v>7130</v>
      </c>
      <c r="B689" s="198" t="s">
        <v>697</v>
      </c>
      <c r="C689" s="180">
        <f>X71</f>
        <v>1815274.6600000001</v>
      </c>
      <c r="D689" s="180">
        <f>(D615/D612)*X76</f>
        <v>0</v>
      </c>
      <c r="E689" s="180">
        <f>(E623/E612)*SUM(C689:D689)</f>
        <v>522289.17152493697</v>
      </c>
      <c r="F689" s="180">
        <f>(F624/F612)*X64</f>
        <v>1272.9379730081714</v>
      </c>
      <c r="G689" s="180">
        <f>(G625/G612)*X77</f>
        <v>0</v>
      </c>
      <c r="H689" s="180">
        <f>(H628/H612)*X60</f>
        <v>5592.8025648358371</v>
      </c>
      <c r="I689" s="180">
        <f>(I629/I612)*X78</f>
        <v>0</v>
      </c>
      <c r="J689" s="180">
        <f>(J630/J612)*X79</f>
        <v>0</v>
      </c>
      <c r="K689" s="180">
        <f>(K644/K612)*X75</f>
        <v>877813.77212925861</v>
      </c>
      <c r="L689" s="180">
        <f>(L647/L612)*X80</f>
        <v>21.453042539761285</v>
      </c>
      <c r="M689" s="180">
        <f t="shared" si="20"/>
        <v>1406990</v>
      </c>
      <c r="N689" s="198" t="s">
        <v>698</v>
      </c>
    </row>
    <row r="690" spans="1:14" ht="12.65" customHeight="1" x14ac:dyDescent="0.35">
      <c r="A690" s="196">
        <v>7140</v>
      </c>
      <c r="B690" s="198" t="s">
        <v>1248</v>
      </c>
      <c r="C690" s="180">
        <f>Y71</f>
        <v>9827859.6899999995</v>
      </c>
      <c r="D690" s="180">
        <f>(D615/D612)*Y76</f>
        <v>1194482.3242610563</v>
      </c>
      <c r="E690" s="180">
        <f>(E623/E612)*SUM(C690:D690)</f>
        <v>3171338.2033840055</v>
      </c>
      <c r="F690" s="180">
        <f>(F624/F612)*Y64</f>
        <v>17548.806985059688</v>
      </c>
      <c r="G690" s="180">
        <f>(G625/G612)*Y77</f>
        <v>0</v>
      </c>
      <c r="H690" s="180">
        <f>(H628/H612)*Y60</f>
        <v>30404.062397993435</v>
      </c>
      <c r="I690" s="180">
        <f>(I629/I612)*Y78</f>
        <v>466408.72684617393</v>
      </c>
      <c r="J690" s="180">
        <f>(J630/J612)*Y79</f>
        <v>0</v>
      </c>
      <c r="K690" s="180">
        <f>(K644/K612)*Y75</f>
        <v>1227537.2199066081</v>
      </c>
      <c r="L690" s="180">
        <f>(L647/L612)*Y80</f>
        <v>110492.51683963391</v>
      </c>
      <c r="M690" s="180">
        <f t="shared" si="20"/>
        <v>6218212</v>
      </c>
      <c r="N690" s="198" t="s">
        <v>699</v>
      </c>
    </row>
    <row r="691" spans="1:14" ht="12.65" customHeight="1" x14ac:dyDescent="0.35">
      <c r="A691" s="196">
        <v>7150</v>
      </c>
      <c r="B691" s="198" t="s">
        <v>700</v>
      </c>
      <c r="C691" s="180">
        <f>Z71</f>
        <v>1566318.54</v>
      </c>
      <c r="D691" s="180">
        <f>(D615/D612)*Z76</f>
        <v>343759.65076885006</v>
      </c>
      <c r="E691" s="180">
        <f>(E623/E612)*SUM(C691:D691)</f>
        <v>549565.95703512605</v>
      </c>
      <c r="F691" s="180">
        <f>(F624/F612)*Z64</f>
        <v>112.06421272168562</v>
      </c>
      <c r="G691" s="180">
        <f>(G625/G612)*Z77</f>
        <v>0</v>
      </c>
      <c r="H691" s="180">
        <f>(H628/H612)*Z60</f>
        <v>3441.9051499400607</v>
      </c>
      <c r="I691" s="180">
        <f>(I629/I612)*Z78</f>
        <v>134227.60454439654</v>
      </c>
      <c r="J691" s="180">
        <f>(J630/J612)*Z79</f>
        <v>0</v>
      </c>
      <c r="K691" s="180">
        <f>(K644/K612)*Z75</f>
        <v>246845.97672598247</v>
      </c>
      <c r="L691" s="180">
        <f>(L647/L612)*Z80</f>
        <v>0</v>
      </c>
      <c r="M691" s="180">
        <f t="shared" si="20"/>
        <v>1277953</v>
      </c>
      <c r="N691" s="198" t="s">
        <v>701</v>
      </c>
    </row>
    <row r="692" spans="1:14" ht="12.65" customHeight="1" x14ac:dyDescent="0.35">
      <c r="A692" s="196">
        <v>7160</v>
      </c>
      <c r="B692" s="198" t="s">
        <v>702</v>
      </c>
      <c r="C692" s="180">
        <f>AA71</f>
        <v>1222580.57</v>
      </c>
      <c r="D692" s="180">
        <f>(D615/D612)*AA76</f>
        <v>90445.453936123537</v>
      </c>
      <c r="E692" s="180">
        <f>(E623/E612)*SUM(C692:D692)</f>
        <v>377782.65148717497</v>
      </c>
      <c r="F692" s="180">
        <f>(F624/F612)*AA64</f>
        <v>1103.0549810632122</v>
      </c>
      <c r="G692" s="180">
        <f>(G625/G612)*AA77</f>
        <v>3121.5372211567365</v>
      </c>
      <c r="H692" s="180">
        <f>(H628/H612)*AA60</f>
        <v>2250.5562797454527</v>
      </c>
      <c r="I692" s="180">
        <f>(I629/I612)*AA78</f>
        <v>35316.176859685482</v>
      </c>
      <c r="J692" s="180">
        <f>(J630/J612)*AA79</f>
        <v>0</v>
      </c>
      <c r="K692" s="180">
        <f>(K644/K612)*AA75</f>
        <v>92916.692751755894</v>
      </c>
      <c r="L692" s="180">
        <f>(L647/L612)*AA80</f>
        <v>0</v>
      </c>
      <c r="M692" s="180">
        <f t="shared" si="20"/>
        <v>602936</v>
      </c>
      <c r="N692" s="198" t="s">
        <v>703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15428444.420000002</v>
      </c>
      <c r="D693" s="180">
        <f>(D615/D612)*AB76</f>
        <v>155745.92437837762</v>
      </c>
      <c r="E693" s="180">
        <f>(E623/E612)*SUM(C693:D693)</f>
        <v>4483869.0492447605</v>
      </c>
      <c r="F693" s="180">
        <f>(F624/F612)*AB64</f>
        <v>115978.5106240881</v>
      </c>
      <c r="G693" s="180">
        <f>(G625/G612)*AB77</f>
        <v>0</v>
      </c>
      <c r="H693" s="180">
        <f>(H628/H612)*AB60</f>
        <v>25532.720160438323</v>
      </c>
      <c r="I693" s="180">
        <f>(I629/I612)*AB78</f>
        <v>60814.008567048244</v>
      </c>
      <c r="J693" s="180">
        <f>(J630/J612)*AB79</f>
        <v>0</v>
      </c>
      <c r="K693" s="180">
        <f>(K644/K612)*AB75</f>
        <v>847180.12575154169</v>
      </c>
      <c r="L693" s="180">
        <f>(L647/L612)*AB80</f>
        <v>0</v>
      </c>
      <c r="M693" s="180">
        <f t="shared" si="20"/>
        <v>5689120</v>
      </c>
      <c r="N693" s="198" t="s">
        <v>704</v>
      </c>
    </row>
    <row r="694" spans="1:14" ht="12.65" customHeight="1" x14ac:dyDescent="0.35">
      <c r="A694" s="196">
        <v>7180</v>
      </c>
      <c r="B694" s="198" t="s">
        <v>705</v>
      </c>
      <c r="C694" s="180">
        <f>AC71</f>
        <v>1938164.9</v>
      </c>
      <c r="D694" s="180">
        <f>(D615/D612)*AC76</f>
        <v>71897.443298060141</v>
      </c>
      <c r="E694" s="180">
        <f>(E623/E612)*SUM(C694:D694)</f>
        <v>578333.30631884502</v>
      </c>
      <c r="F694" s="180">
        <f>(F624/F612)*AC64</f>
        <v>1414.7619381589409</v>
      </c>
      <c r="G694" s="180">
        <f>(G625/G612)*AC77</f>
        <v>0</v>
      </c>
      <c r="H694" s="180">
        <f>(H628/H612)*AC60</f>
        <v>8571.1603970742344</v>
      </c>
      <c r="I694" s="180">
        <f>(I629/I612)*AC78</f>
        <v>28073.747355690783</v>
      </c>
      <c r="J694" s="180">
        <f>(J630/J612)*AC79</f>
        <v>0</v>
      </c>
      <c r="K694" s="180">
        <f>(K644/K612)*AC75</f>
        <v>228897.93858990457</v>
      </c>
      <c r="L694" s="180">
        <f>(L647/L612)*AC80</f>
        <v>0</v>
      </c>
      <c r="M694" s="180">
        <f t="shared" si="20"/>
        <v>917188</v>
      </c>
      <c r="N694" s="198" t="s">
        <v>706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527920.64000000001</v>
      </c>
      <c r="D695" s="180">
        <f>(D615/D612)*AD76</f>
        <v>34179.968057255988</v>
      </c>
      <c r="E695" s="180">
        <f>(E623/E612)*SUM(C695:D695)</f>
        <v>161727.07489669221</v>
      </c>
      <c r="F695" s="180">
        <f>(F624/F612)*AD64</f>
        <v>54.86182886311947</v>
      </c>
      <c r="G695" s="180">
        <f>(G625/G612)*AD77</f>
        <v>0</v>
      </c>
      <c r="H695" s="180">
        <f>(H628/H612)*AD60</f>
        <v>105.46304712677086</v>
      </c>
      <c r="I695" s="180">
        <f>(I629/I612)*AD78</f>
        <v>13346.229627206723</v>
      </c>
      <c r="J695" s="180">
        <f>(J630/J612)*AD79</f>
        <v>0</v>
      </c>
      <c r="K695" s="180">
        <f>(K644/K612)*AD75</f>
        <v>21668.175687428782</v>
      </c>
      <c r="L695" s="180">
        <f>(L647/L612)*AD80</f>
        <v>0</v>
      </c>
      <c r="M695" s="180">
        <f t="shared" si="20"/>
        <v>231082</v>
      </c>
      <c r="N695" s="198" t="s">
        <v>707</v>
      </c>
    </row>
    <row r="696" spans="1:14" ht="12.65" customHeight="1" x14ac:dyDescent="0.35">
      <c r="A696" s="196">
        <v>7200</v>
      </c>
      <c r="B696" s="198" t="s">
        <v>708</v>
      </c>
      <c r="C696" s="180">
        <f>AE71</f>
        <v>1366185.9800000002</v>
      </c>
      <c r="D696" s="180">
        <f>(D615/D612)*AE76</f>
        <v>259194.10742159715</v>
      </c>
      <c r="E696" s="180">
        <f>(E623/E612)*SUM(C696:D696)</f>
        <v>467652.87808983994</v>
      </c>
      <c r="F696" s="180">
        <f>(F624/F612)*AE64</f>
        <v>82.956819390817714</v>
      </c>
      <c r="G696" s="180">
        <f>(G625/G612)*AE77</f>
        <v>169.64876201938785</v>
      </c>
      <c r="H696" s="180">
        <f>(H628/H612)*AE60</f>
        <v>6345.7474468544924</v>
      </c>
      <c r="I696" s="180">
        <f>(I629/I612)*AE78</f>
        <v>101207.35250169909</v>
      </c>
      <c r="J696" s="180">
        <f>(J630/J612)*AE79</f>
        <v>0</v>
      </c>
      <c r="K696" s="180">
        <f>(K644/K612)*AE75</f>
        <v>63307.911926034758</v>
      </c>
      <c r="L696" s="180">
        <f>(L647/L612)*AE80</f>
        <v>0</v>
      </c>
      <c r="M696" s="180">
        <f t="shared" si="20"/>
        <v>897961</v>
      </c>
      <c r="N696" s="198" t="s">
        <v>709</v>
      </c>
    </row>
    <row r="697" spans="1:14" ht="12.65" customHeight="1" x14ac:dyDescent="0.35">
      <c r="A697" s="196">
        <v>7220</v>
      </c>
      <c r="B697" s="198" t="s">
        <v>710</v>
      </c>
      <c r="C697" s="180">
        <f>AF71</f>
        <v>3710617.96</v>
      </c>
      <c r="D697" s="180">
        <f>(D615/D612)*AF76</f>
        <v>926109.81982268556</v>
      </c>
      <c r="E697" s="180">
        <f>(E623/E612)*SUM(C697:D697)</f>
        <v>1334075.0929174821</v>
      </c>
      <c r="F697" s="180">
        <f>(F624/F612)*AF64</f>
        <v>724.37129335048587</v>
      </c>
      <c r="G697" s="180">
        <f>(G625/G612)*AF77</f>
        <v>0</v>
      </c>
      <c r="H697" s="180">
        <f>(H628/H612)*AF60</f>
        <v>11799.027422099784</v>
      </c>
      <c r="I697" s="180">
        <f>(I629/I612)*AF78</f>
        <v>361617.4917033228</v>
      </c>
      <c r="J697" s="180">
        <f>(J630/J612)*AF79</f>
        <v>0</v>
      </c>
      <c r="K697" s="180">
        <f>(K644/K612)*AF75</f>
        <v>56366.035471870535</v>
      </c>
      <c r="L697" s="180">
        <f>(L647/L612)*AF80</f>
        <v>27530.179804409847</v>
      </c>
      <c r="M697" s="180">
        <f t="shared" si="20"/>
        <v>2718222</v>
      </c>
      <c r="N697" s="198" t="s">
        <v>711</v>
      </c>
    </row>
    <row r="698" spans="1:14" ht="12.65" customHeight="1" x14ac:dyDescent="0.35">
      <c r="A698" s="196">
        <v>7230</v>
      </c>
      <c r="B698" s="198" t="s">
        <v>712</v>
      </c>
      <c r="C698" s="180">
        <f>AG71</f>
        <v>11896813.859999998</v>
      </c>
      <c r="D698" s="180">
        <f>(D615/D612)*AG76</f>
        <v>1000445.2748283262</v>
      </c>
      <c r="E698" s="180">
        <f>(E623/E612)*SUM(C698:D698)</f>
        <v>3710787.6493312092</v>
      </c>
      <c r="F698" s="180">
        <f>(F624/F612)*AG64</f>
        <v>7351.3005080086496</v>
      </c>
      <c r="G698" s="180">
        <f>(G625/G612)*AG77</f>
        <v>159435.9065458207</v>
      </c>
      <c r="H698" s="180">
        <f>(H628/H612)*AG60</f>
        <v>43248.686714652751</v>
      </c>
      <c r="I698" s="180">
        <f>(I629/I612)*AG78</f>
        <v>390643.2078855696</v>
      </c>
      <c r="J698" s="180">
        <f>(J630/J612)*AG79</f>
        <v>0</v>
      </c>
      <c r="K698" s="180">
        <f>(K644/K612)*AG75</f>
        <v>1832842.3521013376</v>
      </c>
      <c r="L698" s="180">
        <f>(L647/L612)*AG80</f>
        <v>981696.02512228326</v>
      </c>
      <c r="M698" s="180">
        <f t="shared" si="20"/>
        <v>8126450</v>
      </c>
      <c r="N698" s="198" t="s">
        <v>713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714</v>
      </c>
    </row>
    <row r="700" spans="1:14" ht="12.65" customHeight="1" x14ac:dyDescent="0.35">
      <c r="A700" s="196">
        <v>7250</v>
      </c>
      <c r="B700" s="198" t="s">
        <v>715</v>
      </c>
      <c r="C700" s="180">
        <f>AI71</f>
        <v>4710979.1899999995</v>
      </c>
      <c r="D700" s="180">
        <f>(D615/D612)*AI76</f>
        <v>935718.45419962052</v>
      </c>
      <c r="E700" s="180">
        <f>(E623/E612)*SUM(C700:D700)</f>
        <v>1624662.7022496047</v>
      </c>
      <c r="F700" s="180">
        <f>(F624/F612)*AI64</f>
        <v>9547.2265702758414</v>
      </c>
      <c r="G700" s="180">
        <f>(G625/G612)*AI77</f>
        <v>19679.256394248991</v>
      </c>
      <c r="H700" s="180">
        <f>(H628/H612)*AI60</f>
        <v>12168.237812914831</v>
      </c>
      <c r="I700" s="180">
        <f>(I629/I612)*AI78</f>
        <v>365369.36884327885</v>
      </c>
      <c r="J700" s="180">
        <f>(J630/J612)*AI79</f>
        <v>0</v>
      </c>
      <c r="K700" s="180">
        <f>(K644/K612)*AI75</f>
        <v>289231.84734461515</v>
      </c>
      <c r="L700" s="180">
        <f>(L647/L612)*AI80</f>
        <v>305888.65456483245</v>
      </c>
      <c r="M700" s="180">
        <f t="shared" si="20"/>
        <v>3562266</v>
      </c>
      <c r="N700" s="198" t="s">
        <v>716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51478028.030000001</v>
      </c>
      <c r="D701" s="180">
        <f>(D615/D612)*AJ76</f>
        <v>4462087.2705347287</v>
      </c>
      <c r="E701" s="180">
        <f>(E623/E612)*SUM(C701:D701)</f>
        <v>16095039.014826404</v>
      </c>
      <c r="F701" s="180">
        <f>(F624/F612)*AJ64</f>
        <v>15454.170847961928</v>
      </c>
      <c r="G701" s="180">
        <f>(G625/G612)*AJ77</f>
        <v>0</v>
      </c>
      <c r="H701" s="180">
        <f>(H628/H612)*AJ60</f>
        <v>175233.04404260279</v>
      </c>
      <c r="I701" s="180">
        <f>(I629/I612)*AJ78</f>
        <v>1742308.2792071362</v>
      </c>
      <c r="J701" s="180">
        <f>(J630/J612)*AJ79</f>
        <v>0</v>
      </c>
      <c r="K701" s="180">
        <f>(K644/K612)*AJ75</f>
        <v>931892.58435898321</v>
      </c>
      <c r="L701" s="180">
        <f>(L647/L612)*AJ80</f>
        <v>629741.08133814542</v>
      </c>
      <c r="M701" s="180">
        <f t="shared" si="20"/>
        <v>24051755</v>
      </c>
      <c r="N701" s="198" t="s">
        <v>717</v>
      </c>
    </row>
    <row r="702" spans="1:14" ht="12.65" customHeight="1" x14ac:dyDescent="0.35">
      <c r="A702" s="196">
        <v>7310</v>
      </c>
      <c r="B702" s="198" t="s">
        <v>718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719</v>
      </c>
    </row>
    <row r="703" spans="1:14" ht="12.65" customHeight="1" x14ac:dyDescent="0.35">
      <c r="A703" s="196">
        <v>7320</v>
      </c>
      <c r="B703" s="198" t="s">
        <v>720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721</v>
      </c>
    </row>
    <row r="704" spans="1:14" ht="12.65" customHeight="1" x14ac:dyDescent="0.35">
      <c r="A704" s="196">
        <v>7330</v>
      </c>
      <c r="B704" s="198" t="s">
        <v>722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723</v>
      </c>
    </row>
    <row r="705" spans="1:83" ht="12.65" customHeight="1" x14ac:dyDescent="0.35">
      <c r="A705" s="196">
        <v>7340</v>
      </c>
      <c r="B705" s="198" t="s">
        <v>724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725</v>
      </c>
    </row>
    <row r="706" spans="1:83" ht="12.65" customHeight="1" x14ac:dyDescent="0.35">
      <c r="A706" s="196">
        <v>7350</v>
      </c>
      <c r="B706" s="198" t="s">
        <v>726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727</v>
      </c>
    </row>
    <row r="707" spans="1:83" ht="12.65" customHeight="1" x14ac:dyDescent="0.35">
      <c r="A707" s="196">
        <v>7380</v>
      </c>
      <c r="B707" s="198" t="s">
        <v>728</v>
      </c>
      <c r="C707" s="180">
        <f>AP71</f>
        <v>6156545.2199999988</v>
      </c>
      <c r="D707" s="180">
        <f>(D615/D612)*AP76</f>
        <v>0</v>
      </c>
      <c r="E707" s="180">
        <f>(E623/E612)*SUM(C707:D707)</f>
        <v>1771355.5823059911</v>
      </c>
      <c r="F707" s="180">
        <f>(F624/F612)*AP64</f>
        <v>3058.6074405012514</v>
      </c>
      <c r="G707" s="180">
        <f>(G625/G612)*AP77</f>
        <v>0</v>
      </c>
      <c r="H707" s="180">
        <f>(H628/H612)*AP60</f>
        <v>21968.27429270514</v>
      </c>
      <c r="I707" s="180">
        <f>(I629/I612)*AP78</f>
        <v>0</v>
      </c>
      <c r="J707" s="180">
        <f>(J630/J612)*AP79</f>
        <v>0</v>
      </c>
      <c r="K707" s="180">
        <f>(K644/K612)*AP75</f>
        <v>130873.70540475732</v>
      </c>
      <c r="L707" s="180">
        <f>(L647/L612)*AP80</f>
        <v>9648.8875318844184</v>
      </c>
      <c r="M707" s="180">
        <f t="shared" si="20"/>
        <v>1936905</v>
      </c>
      <c r="N707" s="198" t="s">
        <v>729</v>
      </c>
    </row>
    <row r="708" spans="1:83" ht="12.65" customHeight="1" x14ac:dyDescent="0.35">
      <c r="A708" s="196">
        <v>7390</v>
      </c>
      <c r="B708" s="198" t="s">
        <v>730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731</v>
      </c>
    </row>
    <row r="709" spans="1:83" ht="12.65" customHeight="1" x14ac:dyDescent="0.35">
      <c r="A709" s="196">
        <v>7400</v>
      </c>
      <c r="B709" s="198" t="s">
        <v>732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733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734</v>
      </c>
    </row>
    <row r="711" spans="1:83" ht="12.65" customHeight="1" x14ac:dyDescent="0.35">
      <c r="A711" s="196">
        <v>7420</v>
      </c>
      <c r="B711" s="198" t="s">
        <v>735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736</v>
      </c>
    </row>
    <row r="712" spans="1:83" ht="12.65" customHeight="1" x14ac:dyDescent="0.35">
      <c r="A712" s="196">
        <v>7430</v>
      </c>
      <c r="B712" s="198" t="s">
        <v>737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738</v>
      </c>
    </row>
    <row r="713" spans="1:83" ht="12.65" customHeight="1" x14ac:dyDescent="0.35">
      <c r="A713" s="196">
        <v>7490</v>
      </c>
      <c r="B713" s="198" t="s">
        <v>739</v>
      </c>
      <c r="C713" s="180">
        <f>AV71</f>
        <v>418446.18</v>
      </c>
      <c r="D713" s="180">
        <f>(D615/D612)*AV76</f>
        <v>159665.86477095803</v>
      </c>
      <c r="E713" s="180">
        <f>(E623/E612)*SUM(C713:D713)</f>
        <v>166333.87088211262</v>
      </c>
      <c r="F713" s="180">
        <f>(F624/F612)*AV64</f>
        <v>44.498719891150714</v>
      </c>
      <c r="G713" s="180">
        <f>(G625/G612)*AV77</f>
        <v>0</v>
      </c>
      <c r="H713" s="180">
        <f>(H628/H612)*AV60</f>
        <v>2000.0570955790511</v>
      </c>
      <c r="I713" s="180">
        <f>(I629/I612)*AV78</f>
        <v>62344.625111706926</v>
      </c>
      <c r="J713" s="180">
        <f>(J630/J612)*AV79</f>
        <v>0</v>
      </c>
      <c r="K713" s="180">
        <f>(K644/K612)*AV75</f>
        <v>33800.721819903243</v>
      </c>
      <c r="L713" s="180">
        <f>(L647/L612)*AV80</f>
        <v>0</v>
      </c>
      <c r="M713" s="180">
        <f t="shared" si="20"/>
        <v>424190</v>
      </c>
      <c r="N713" s="199" t="s">
        <v>740</v>
      </c>
    </row>
    <row r="715" spans="1:83" ht="12.65" customHeight="1" x14ac:dyDescent="0.35">
      <c r="C715" s="180">
        <f>SUM(C614:C647)+SUM(C668:C713)</f>
        <v>286276580.25</v>
      </c>
      <c r="D715" s="180">
        <f>SUM(D616:D647)+SUM(D668:D713)</f>
        <v>23856996.25</v>
      </c>
      <c r="E715" s="180">
        <f>SUM(E624:E647)+SUM(E668:E713)</f>
        <v>63963668.460862547</v>
      </c>
      <c r="F715" s="180">
        <f>SUM(F625:F648)+SUM(F668:F713)</f>
        <v>262692.06177199236</v>
      </c>
      <c r="G715" s="180">
        <f>SUM(G626:G647)+SUM(G668:G713)</f>
        <v>3586544.4778518784</v>
      </c>
      <c r="H715" s="180">
        <f>SUM(H629:H647)+SUM(H668:H713)</f>
        <v>652226.16488654353</v>
      </c>
      <c r="I715" s="180">
        <f>SUM(I630:I647)+SUM(I668:I713)</f>
        <v>6569014.2225111481</v>
      </c>
      <c r="J715" s="180">
        <f>SUM(J631:J647)+SUM(J668:J713)</f>
        <v>0</v>
      </c>
      <c r="K715" s="180">
        <f>SUM(K668:K713)</f>
        <v>11248927.543698993</v>
      </c>
      <c r="L715" s="180">
        <f>SUM(L668:L713)</f>
        <v>6377215.1349719791</v>
      </c>
      <c r="M715" s="180">
        <f>SUM(M668:M713)</f>
        <v>101102547</v>
      </c>
      <c r="N715" s="198" t="s">
        <v>741</v>
      </c>
    </row>
    <row r="716" spans="1:83" ht="12.65" customHeight="1" x14ac:dyDescent="0.35">
      <c r="C716" s="180">
        <f>CE71</f>
        <v>286276580.25000006</v>
      </c>
      <c r="D716" s="180">
        <f>D615</f>
        <v>23856996.25</v>
      </c>
      <c r="E716" s="180">
        <f>E623</f>
        <v>63963668.460862555</v>
      </c>
      <c r="F716" s="180">
        <f>F624</f>
        <v>262692.0617719923</v>
      </c>
      <c r="G716" s="180">
        <f>G625</f>
        <v>3586544.4778518789</v>
      </c>
      <c r="H716" s="180">
        <f>H628</f>
        <v>652226.16488654329</v>
      </c>
      <c r="I716" s="180">
        <f>I629</f>
        <v>6569014.222511149</v>
      </c>
      <c r="J716" s="180">
        <f>J630</f>
        <v>0</v>
      </c>
      <c r="K716" s="180">
        <f>K644</f>
        <v>11248927.543698994</v>
      </c>
      <c r="L716" s="180">
        <f>L647</f>
        <v>6377215.13497198</v>
      </c>
      <c r="M716" s="180">
        <f>C648</f>
        <v>101102546.89</v>
      </c>
      <c r="N716" s="198" t="s">
        <v>742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743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744</v>
      </c>
      <c r="B721" s="203" t="s">
        <v>745</v>
      </c>
      <c r="C721" s="203" t="s">
        <v>746</v>
      </c>
      <c r="D721" s="203" t="s">
        <v>747</v>
      </c>
      <c r="E721" s="203" t="s">
        <v>748</v>
      </c>
      <c r="F721" s="203" t="s">
        <v>749</v>
      </c>
      <c r="G721" s="203" t="s">
        <v>750</v>
      </c>
      <c r="H721" s="203" t="s">
        <v>751</v>
      </c>
      <c r="I721" s="203" t="s">
        <v>752</v>
      </c>
      <c r="J721" s="203" t="s">
        <v>753</v>
      </c>
      <c r="K721" s="203" t="s">
        <v>754</v>
      </c>
      <c r="L721" s="203" t="s">
        <v>755</v>
      </c>
      <c r="M721" s="203" t="s">
        <v>756</v>
      </c>
      <c r="N721" s="203" t="s">
        <v>757</v>
      </c>
      <c r="O721" s="203" t="s">
        <v>758</v>
      </c>
      <c r="P721" s="203" t="s">
        <v>759</v>
      </c>
      <c r="Q721" s="203" t="s">
        <v>760</v>
      </c>
      <c r="R721" s="203" t="s">
        <v>761</v>
      </c>
      <c r="S721" s="203" t="s">
        <v>762</v>
      </c>
      <c r="T721" s="203" t="s">
        <v>763</v>
      </c>
      <c r="U721" s="203" t="s">
        <v>764</v>
      </c>
      <c r="V721" s="203" t="s">
        <v>765</v>
      </c>
      <c r="W721" s="203" t="s">
        <v>766</v>
      </c>
      <c r="X721" s="203" t="s">
        <v>767</v>
      </c>
      <c r="Y721" s="203" t="s">
        <v>768</v>
      </c>
      <c r="Z721" s="203" t="s">
        <v>769</v>
      </c>
      <c r="AA721" s="203" t="s">
        <v>770</v>
      </c>
      <c r="AB721" s="203" t="s">
        <v>771</v>
      </c>
      <c r="AC721" s="203" t="s">
        <v>772</v>
      </c>
      <c r="AD721" s="203" t="s">
        <v>773</v>
      </c>
      <c r="AE721" s="203" t="s">
        <v>774</v>
      </c>
      <c r="AF721" s="203" t="s">
        <v>775</v>
      </c>
      <c r="AG721" s="203" t="s">
        <v>776</v>
      </c>
      <c r="AH721" s="203" t="s">
        <v>777</v>
      </c>
      <c r="AI721" s="203" t="s">
        <v>778</v>
      </c>
      <c r="AJ721" s="203" t="s">
        <v>779</v>
      </c>
      <c r="AK721" s="203" t="s">
        <v>780</v>
      </c>
      <c r="AL721" s="203" t="s">
        <v>781</v>
      </c>
      <c r="AM721" s="203" t="s">
        <v>782</v>
      </c>
      <c r="AN721" s="203" t="s">
        <v>783</v>
      </c>
      <c r="AO721" s="203" t="s">
        <v>784</v>
      </c>
      <c r="AP721" s="203" t="s">
        <v>785</v>
      </c>
      <c r="AQ721" s="203" t="s">
        <v>786</v>
      </c>
      <c r="AR721" s="203" t="s">
        <v>787</v>
      </c>
      <c r="AS721" s="203" t="s">
        <v>788</v>
      </c>
      <c r="AT721" s="203" t="s">
        <v>789</v>
      </c>
      <c r="AU721" s="203" t="s">
        <v>790</v>
      </c>
      <c r="AV721" s="203" t="s">
        <v>791</v>
      </c>
      <c r="AW721" s="203" t="s">
        <v>792</v>
      </c>
      <c r="AX721" s="203" t="s">
        <v>793</v>
      </c>
      <c r="AY721" s="203" t="s">
        <v>794</v>
      </c>
      <c r="AZ721" s="203" t="s">
        <v>795</v>
      </c>
      <c r="BA721" s="203" t="s">
        <v>796</v>
      </c>
      <c r="BB721" s="203" t="s">
        <v>797</v>
      </c>
      <c r="BC721" s="203" t="s">
        <v>798</v>
      </c>
      <c r="BD721" s="203" t="s">
        <v>799</v>
      </c>
      <c r="BE721" s="203" t="s">
        <v>800</v>
      </c>
      <c r="BF721" s="203" t="s">
        <v>801</v>
      </c>
      <c r="BG721" s="203" t="s">
        <v>802</v>
      </c>
      <c r="BH721" s="203" t="s">
        <v>803</v>
      </c>
      <c r="BI721" s="203" t="s">
        <v>804</v>
      </c>
      <c r="BJ721" s="203" t="s">
        <v>805</v>
      </c>
      <c r="BK721" s="203" t="s">
        <v>806</v>
      </c>
      <c r="BL721" s="203" t="s">
        <v>807</v>
      </c>
      <c r="BM721" s="203" t="s">
        <v>808</v>
      </c>
      <c r="BN721" s="203" t="s">
        <v>809</v>
      </c>
      <c r="BO721" s="203" t="s">
        <v>810</v>
      </c>
      <c r="BP721" s="203" t="s">
        <v>811</v>
      </c>
      <c r="BQ721" s="203" t="s">
        <v>812</v>
      </c>
      <c r="BR721" s="203" t="s">
        <v>813</v>
      </c>
      <c r="BS721" s="203" t="s">
        <v>814</v>
      </c>
      <c r="BT721" s="203" t="s">
        <v>815</v>
      </c>
      <c r="BU721" s="203" t="s">
        <v>816</v>
      </c>
      <c r="BV721" s="203" t="s">
        <v>817</v>
      </c>
      <c r="BW721" s="203" t="s">
        <v>818</v>
      </c>
      <c r="BX721" s="203" t="s">
        <v>819</v>
      </c>
      <c r="BY721" s="203" t="s">
        <v>820</v>
      </c>
      <c r="BZ721" s="203" t="s">
        <v>821</v>
      </c>
      <c r="CA721" s="203" t="s">
        <v>822</v>
      </c>
      <c r="CB721" s="203" t="s">
        <v>823</v>
      </c>
      <c r="CC721" s="203" t="s">
        <v>824</v>
      </c>
      <c r="CD721" s="203" t="s">
        <v>1254</v>
      </c>
    </row>
    <row r="722" spans="1:84" s="201" customFormat="1" ht="12.65" customHeight="1" x14ac:dyDescent="0.35">
      <c r="A722" s="202" t="str">
        <f>RIGHT(C83,3)&amp;"*"&amp;RIGHT(C82,4)&amp;"*"&amp;"A"</f>
        <v>026*2021*A</v>
      </c>
      <c r="B722" s="276">
        <f>ROUND(C165,0)</f>
        <v>8221759</v>
      </c>
      <c r="C722" s="276">
        <f>ROUND(C166,0)</f>
        <v>247236</v>
      </c>
      <c r="D722" s="276">
        <f>ROUND(C167,0)</f>
        <v>703608</v>
      </c>
      <c r="E722" s="276">
        <f>ROUND(C168,0)</f>
        <v>15240260</v>
      </c>
      <c r="F722" s="276">
        <f>ROUND(C169,0)</f>
        <v>102315</v>
      </c>
      <c r="G722" s="276">
        <f>ROUND(C170,0)</f>
        <v>7863125</v>
      </c>
      <c r="H722" s="276">
        <f>ROUND(C171+C172,0)</f>
        <v>1021484</v>
      </c>
      <c r="I722" s="276">
        <f>ROUND(C175,0)</f>
        <v>589701</v>
      </c>
      <c r="J722" s="276">
        <f>ROUND(C176,0)</f>
        <v>556546</v>
      </c>
      <c r="K722" s="276">
        <f>ROUND(C179,0)</f>
        <v>1613138</v>
      </c>
      <c r="L722" s="276">
        <f>ROUND(C180,0)</f>
        <v>664866</v>
      </c>
      <c r="M722" s="276">
        <f>ROUND(C183,0)</f>
        <v>329195</v>
      </c>
      <c r="N722" s="276">
        <f>ROUND(C184,0)</f>
        <v>6836669</v>
      </c>
      <c r="O722" s="276">
        <f>ROUND(C185,0)</f>
        <v>0</v>
      </c>
      <c r="P722" s="276">
        <f>ROUND(C188,0)</f>
        <v>0</v>
      </c>
      <c r="Q722" s="276">
        <f>ROUND(C189,0)</f>
        <v>34310</v>
      </c>
      <c r="R722" s="276">
        <f>ROUND(B195,0)</f>
        <v>3531052</v>
      </c>
      <c r="S722" s="276">
        <f>ROUND(C195,0)</f>
        <v>0</v>
      </c>
      <c r="T722" s="276">
        <f>ROUND(D195,0)</f>
        <v>0</v>
      </c>
      <c r="U722" s="276">
        <f>ROUND(B196,0)</f>
        <v>2712760</v>
      </c>
      <c r="V722" s="276">
        <f>ROUND(C196,0)</f>
        <v>0</v>
      </c>
      <c r="W722" s="276">
        <f>ROUND(D196,0)</f>
        <v>0</v>
      </c>
      <c r="X722" s="276">
        <f>ROUND(B197,0)</f>
        <v>169414866</v>
      </c>
      <c r="Y722" s="276">
        <f>ROUND(C197,0)</f>
        <v>604504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26424686</v>
      </c>
      <c r="AE722" s="276">
        <f>ROUND(C199,0)</f>
        <v>768948</v>
      </c>
      <c r="AF722" s="276">
        <f>ROUND(D199,0)</f>
        <v>0</v>
      </c>
      <c r="AG722" s="276">
        <f>ROUND(B200,0)</f>
        <v>64214063</v>
      </c>
      <c r="AH722" s="276">
        <f>ROUND(C200,0)</f>
        <v>4191907</v>
      </c>
      <c r="AI722" s="276">
        <f>ROUND(D200,0)</f>
        <v>657269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2024499</v>
      </c>
      <c r="AN722" s="276">
        <f>ROUND(C202,0)</f>
        <v>4262</v>
      </c>
      <c r="AO722" s="276">
        <f>ROUND(D202,0)</f>
        <v>0</v>
      </c>
      <c r="AP722" s="276">
        <f>ROUND(B203,0)</f>
        <v>327074</v>
      </c>
      <c r="AQ722" s="276">
        <f>ROUND(C203,0)</f>
        <v>6853635</v>
      </c>
      <c r="AR722" s="276">
        <f>ROUND(D203,0)</f>
        <v>0</v>
      </c>
      <c r="AS722" s="276"/>
      <c r="AT722" s="276"/>
      <c r="AU722" s="276"/>
      <c r="AV722" s="276">
        <f>ROUND(B209,0)</f>
        <v>2225374</v>
      </c>
      <c r="AW722" s="276">
        <f>ROUND(C209,0)</f>
        <v>55460</v>
      </c>
      <c r="AX722" s="276">
        <f>ROUND(D209,0)</f>
        <v>0</v>
      </c>
      <c r="AY722" s="276">
        <f>ROUND(B210,0)</f>
        <v>114668000</v>
      </c>
      <c r="AZ722" s="276">
        <f>ROUND(C210,0)</f>
        <v>4938637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11788739</v>
      </c>
      <c r="BF722" s="276">
        <f>ROUND(C212,0)</f>
        <v>1432819</v>
      </c>
      <c r="BG722" s="276">
        <f>ROUND(D212,0)</f>
        <v>128078</v>
      </c>
      <c r="BH722" s="276">
        <f>ROUND(B213,0)</f>
        <v>51319337</v>
      </c>
      <c r="BI722" s="276">
        <f>ROUND(C213,0)</f>
        <v>3798542</v>
      </c>
      <c r="BJ722" s="276">
        <f>ROUND(D213,0)</f>
        <v>586625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559334</v>
      </c>
      <c r="BO722" s="276">
        <f>ROUND(C215,0)</f>
        <v>233032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350452380</v>
      </c>
      <c r="BU722" s="276">
        <f>ROUND(C224,0)</f>
        <v>192053268</v>
      </c>
      <c r="BV722" s="276">
        <f>ROUND(C225,0)</f>
        <v>5198752</v>
      </c>
      <c r="BW722" s="276">
        <f>ROUND(C226,0)</f>
        <v>23347904</v>
      </c>
      <c r="BX722" s="276">
        <f>ROUND(C227,0)</f>
        <v>50285073</v>
      </c>
      <c r="BY722" s="276">
        <f>ROUND(C228,0)</f>
        <v>3029056</v>
      </c>
      <c r="BZ722" s="276">
        <f>ROUND(C231,0)</f>
        <v>8365</v>
      </c>
      <c r="CA722" s="276">
        <f>ROUND(C233,0)</f>
        <v>3126285</v>
      </c>
      <c r="CB722" s="276">
        <f>ROUND(C234,0)</f>
        <v>12911288</v>
      </c>
      <c r="CC722" s="276">
        <f>ROUND(C238+C239,0)</f>
        <v>-244379</v>
      </c>
      <c r="CD722" s="276">
        <f>D221</f>
        <v>6798538.1399999997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744</v>
      </c>
      <c r="B725" s="203" t="s">
        <v>825</v>
      </c>
      <c r="C725" s="203" t="s">
        <v>826</v>
      </c>
      <c r="D725" s="203" t="s">
        <v>827</v>
      </c>
      <c r="E725" s="203" t="s">
        <v>828</v>
      </c>
      <c r="F725" s="203" t="s">
        <v>829</v>
      </c>
      <c r="G725" s="203" t="s">
        <v>830</v>
      </c>
      <c r="H725" s="203" t="s">
        <v>831</v>
      </c>
      <c r="I725" s="203" t="s">
        <v>832</v>
      </c>
      <c r="J725" s="203" t="s">
        <v>833</v>
      </c>
      <c r="K725" s="203" t="s">
        <v>834</v>
      </c>
      <c r="L725" s="203" t="s">
        <v>835</v>
      </c>
      <c r="M725" s="203" t="s">
        <v>836</v>
      </c>
      <c r="N725" s="203" t="s">
        <v>837</v>
      </c>
      <c r="O725" s="203" t="s">
        <v>838</v>
      </c>
      <c r="P725" s="203" t="s">
        <v>839</v>
      </c>
      <c r="Q725" s="203" t="s">
        <v>840</v>
      </c>
      <c r="R725" s="203" t="s">
        <v>841</v>
      </c>
      <c r="S725" s="203" t="s">
        <v>842</v>
      </c>
      <c r="T725" s="203" t="s">
        <v>843</v>
      </c>
      <c r="U725" s="203" t="s">
        <v>844</v>
      </c>
      <c r="V725" s="203" t="s">
        <v>845</v>
      </c>
      <c r="W725" s="203" t="s">
        <v>846</v>
      </c>
      <c r="X725" s="203" t="s">
        <v>847</v>
      </c>
      <c r="Y725" s="203" t="s">
        <v>848</v>
      </c>
      <c r="Z725" s="203" t="s">
        <v>849</v>
      </c>
      <c r="AA725" s="203" t="s">
        <v>850</v>
      </c>
      <c r="AB725" s="203" t="s">
        <v>851</v>
      </c>
      <c r="AC725" s="203" t="s">
        <v>852</v>
      </c>
      <c r="AD725" s="203" t="s">
        <v>853</v>
      </c>
      <c r="AE725" s="203" t="s">
        <v>854</v>
      </c>
      <c r="AF725" s="203" t="s">
        <v>855</v>
      </c>
      <c r="AG725" s="203" t="s">
        <v>856</v>
      </c>
      <c r="AH725" s="203" t="s">
        <v>857</v>
      </c>
      <c r="AI725" s="203" t="s">
        <v>858</v>
      </c>
      <c r="AJ725" s="203" t="s">
        <v>859</v>
      </c>
      <c r="AK725" s="203" t="s">
        <v>860</v>
      </c>
      <c r="AL725" s="203" t="s">
        <v>861</v>
      </c>
      <c r="AM725" s="203" t="s">
        <v>862</v>
      </c>
      <c r="AN725" s="203" t="s">
        <v>863</v>
      </c>
      <c r="AO725" s="203" t="s">
        <v>864</v>
      </c>
      <c r="AP725" s="203" t="s">
        <v>865</v>
      </c>
      <c r="AQ725" s="203" t="s">
        <v>866</v>
      </c>
      <c r="AR725" s="203" t="s">
        <v>867</v>
      </c>
      <c r="AS725" s="203" t="s">
        <v>868</v>
      </c>
      <c r="AT725" s="203" t="s">
        <v>869</v>
      </c>
      <c r="AU725" s="203" t="s">
        <v>870</v>
      </c>
      <c r="AV725" s="203" t="s">
        <v>871</v>
      </c>
      <c r="AW725" s="203" t="s">
        <v>872</v>
      </c>
      <c r="AX725" s="203" t="s">
        <v>873</v>
      </c>
      <c r="AY725" s="203" t="s">
        <v>874</v>
      </c>
      <c r="AZ725" s="203" t="s">
        <v>875</v>
      </c>
      <c r="BA725" s="203" t="s">
        <v>876</v>
      </c>
      <c r="BB725" s="203" t="s">
        <v>877</v>
      </c>
      <c r="BC725" s="203" t="s">
        <v>878</v>
      </c>
      <c r="BD725" s="203" t="s">
        <v>879</v>
      </c>
      <c r="BE725" s="203" t="s">
        <v>880</v>
      </c>
      <c r="BF725" s="203" t="s">
        <v>881</v>
      </c>
      <c r="BG725" s="203" t="s">
        <v>882</v>
      </c>
      <c r="BH725" s="203" t="s">
        <v>883</v>
      </c>
      <c r="BI725" s="203" t="s">
        <v>884</v>
      </c>
      <c r="BJ725" s="203" t="s">
        <v>885</v>
      </c>
      <c r="BK725" s="203" t="s">
        <v>886</v>
      </c>
      <c r="BL725" s="203" t="s">
        <v>887</v>
      </c>
      <c r="BM725" s="203" t="s">
        <v>888</v>
      </c>
      <c r="BN725" s="203" t="s">
        <v>889</v>
      </c>
      <c r="BO725" s="203" t="s">
        <v>890</v>
      </c>
      <c r="BP725" s="203" t="s">
        <v>891</v>
      </c>
      <c r="BQ725" s="203" t="s">
        <v>892</v>
      </c>
      <c r="BR725" s="203" t="s">
        <v>893</v>
      </c>
    </row>
    <row r="726" spans="1:84" s="201" customFormat="1" ht="12.65" customHeight="1" x14ac:dyDescent="0.35">
      <c r="A726" s="202" t="str">
        <f>RIGHT(C83,3)&amp;"*"&amp;RIGHT(C82,4)&amp;"*"&amp;"A"</f>
        <v>026*2021*A</v>
      </c>
      <c r="B726" s="276">
        <f>ROUND(C111,0)</f>
        <v>6386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27672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12</v>
      </c>
      <c r="K726" s="276">
        <f>ROUND(C117,0)</f>
        <v>6</v>
      </c>
      <c r="L726" s="276">
        <f>ROUND(C118,0)</f>
        <v>126</v>
      </c>
      <c r="M726" s="276">
        <f>ROUND(C119,0)</f>
        <v>0</v>
      </c>
      <c r="N726" s="276">
        <f>ROUND(C120,0)</f>
        <v>14</v>
      </c>
      <c r="O726" s="276">
        <f>ROUND(C121,0)</f>
        <v>0</v>
      </c>
      <c r="P726" s="276">
        <f>ROUND(C122,0)</f>
        <v>14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346</v>
      </c>
      <c r="W726" s="276">
        <f>ROUND(C129,0)</f>
        <v>14</v>
      </c>
      <c r="X726" s="276">
        <f>ROUND(B138,0)</f>
        <v>3411</v>
      </c>
      <c r="Y726" s="276">
        <f>ROUND(B139,0)</f>
        <v>15317</v>
      </c>
      <c r="Z726" s="276">
        <f>ROUND(B140,0)</f>
        <v>40915</v>
      </c>
      <c r="AA726" s="276">
        <f>ROUND(B141,0)</f>
        <v>182757058</v>
      </c>
      <c r="AB726" s="276">
        <f>ROUND(B142,0)</f>
        <v>278406347</v>
      </c>
      <c r="AC726" s="276">
        <f>ROUND(C138,0)</f>
        <v>1719</v>
      </c>
      <c r="AD726" s="276">
        <f>ROUND(C139,0)</f>
        <v>7816</v>
      </c>
      <c r="AE726" s="276">
        <f>ROUND(C140,0)</f>
        <v>28774</v>
      </c>
      <c r="AF726" s="276">
        <f>ROUND(C141,0)</f>
        <v>84370525</v>
      </c>
      <c r="AG726" s="276">
        <f>ROUND(C142,0)</f>
        <v>154910940</v>
      </c>
      <c r="AH726" s="276">
        <f>ROUND(D138,0)</f>
        <v>1256</v>
      </c>
      <c r="AI726" s="276">
        <f>ROUND(D139,0)</f>
        <v>4539</v>
      </c>
      <c r="AJ726" s="276">
        <f>ROUND(D140,0)</f>
        <v>31993</v>
      </c>
      <c r="AK726" s="276">
        <f>ROUND(D141,0)</f>
        <v>57275149</v>
      </c>
      <c r="AL726" s="276">
        <f>ROUND(D142,0)</f>
        <v>182026603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75972399</v>
      </c>
      <c r="BR726" s="276">
        <f>ROUND(C157,0)</f>
        <v>60480876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894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744</v>
      </c>
      <c r="B729" s="203" t="s">
        <v>895</v>
      </c>
      <c r="C729" s="203" t="s">
        <v>896</v>
      </c>
      <c r="D729" s="203" t="s">
        <v>897</v>
      </c>
      <c r="E729" s="203" t="s">
        <v>898</v>
      </c>
      <c r="F729" s="203" t="s">
        <v>899</v>
      </c>
      <c r="G729" s="203" t="s">
        <v>900</v>
      </c>
      <c r="H729" s="203" t="s">
        <v>901</v>
      </c>
      <c r="I729" s="203" t="s">
        <v>902</v>
      </c>
      <c r="J729" s="203" t="s">
        <v>903</v>
      </c>
      <c r="K729" s="203" t="s">
        <v>904</v>
      </c>
      <c r="L729" s="203" t="s">
        <v>905</v>
      </c>
      <c r="M729" s="203" t="s">
        <v>906</v>
      </c>
      <c r="N729" s="203" t="s">
        <v>907</v>
      </c>
      <c r="O729" s="203" t="s">
        <v>908</v>
      </c>
      <c r="P729" s="203" t="s">
        <v>909</v>
      </c>
      <c r="Q729" s="203" t="s">
        <v>910</v>
      </c>
      <c r="R729" s="203" t="s">
        <v>911</v>
      </c>
      <c r="S729" s="203" t="s">
        <v>912</v>
      </c>
      <c r="T729" s="203" t="s">
        <v>913</v>
      </c>
      <c r="U729" s="203" t="s">
        <v>914</v>
      </c>
      <c r="V729" s="203" t="s">
        <v>915</v>
      </c>
      <c r="W729" s="203" t="s">
        <v>916</v>
      </c>
      <c r="X729" s="203" t="s">
        <v>917</v>
      </c>
      <c r="Y729" s="203" t="s">
        <v>918</v>
      </c>
      <c r="Z729" s="203" t="s">
        <v>919</v>
      </c>
      <c r="AA729" s="203" t="s">
        <v>920</v>
      </c>
      <c r="AB729" s="203" t="s">
        <v>921</v>
      </c>
      <c r="AC729" s="203" t="s">
        <v>922</v>
      </c>
      <c r="AD729" s="203" t="s">
        <v>923</v>
      </c>
      <c r="AE729" s="203" t="s">
        <v>924</v>
      </c>
      <c r="AF729" s="203" t="s">
        <v>925</v>
      </c>
      <c r="AG729" s="203" t="s">
        <v>926</v>
      </c>
      <c r="AH729" s="203" t="s">
        <v>927</v>
      </c>
      <c r="AI729" s="203" t="s">
        <v>928</v>
      </c>
      <c r="AJ729" s="203" t="s">
        <v>929</v>
      </c>
      <c r="AK729" s="203" t="s">
        <v>930</v>
      </c>
      <c r="AL729" s="203" t="s">
        <v>931</v>
      </c>
      <c r="AM729" s="203" t="s">
        <v>932</v>
      </c>
      <c r="AN729" s="203" t="s">
        <v>933</v>
      </c>
      <c r="AO729" s="203" t="s">
        <v>934</v>
      </c>
      <c r="AP729" s="203" t="s">
        <v>935</v>
      </c>
      <c r="AQ729" s="203" t="s">
        <v>936</v>
      </c>
      <c r="AR729" s="203" t="s">
        <v>937</v>
      </c>
      <c r="AS729" s="203" t="s">
        <v>938</v>
      </c>
      <c r="AT729" s="203" t="s">
        <v>939</v>
      </c>
      <c r="AU729" s="203" t="s">
        <v>940</v>
      </c>
      <c r="AV729" s="203" t="s">
        <v>941</v>
      </c>
      <c r="AW729" s="203" t="s">
        <v>942</v>
      </c>
      <c r="AX729" s="203" t="s">
        <v>943</v>
      </c>
      <c r="AY729" s="203" t="s">
        <v>944</v>
      </c>
      <c r="AZ729" s="203" t="s">
        <v>945</v>
      </c>
      <c r="BA729" s="203" t="s">
        <v>946</v>
      </c>
      <c r="BB729" s="203" t="s">
        <v>947</v>
      </c>
      <c r="BC729" s="203" t="s">
        <v>948</v>
      </c>
      <c r="BD729" s="203" t="s">
        <v>949</v>
      </c>
      <c r="BE729" s="203" t="s">
        <v>950</v>
      </c>
      <c r="BF729" s="203" t="s">
        <v>951</v>
      </c>
      <c r="BG729" s="203" t="s">
        <v>952</v>
      </c>
      <c r="BH729" s="203" t="s">
        <v>953</v>
      </c>
      <c r="BI729" s="203" t="s">
        <v>954</v>
      </c>
      <c r="BJ729" s="203" t="s">
        <v>955</v>
      </c>
      <c r="BK729" s="203" t="s">
        <v>956</v>
      </c>
      <c r="BL729" s="203" t="s">
        <v>957</v>
      </c>
      <c r="BM729" s="203" t="s">
        <v>958</v>
      </c>
      <c r="BN729" s="203" t="s">
        <v>959</v>
      </c>
      <c r="BO729" s="203" t="s">
        <v>960</v>
      </c>
      <c r="BP729" s="203" t="s">
        <v>961</v>
      </c>
      <c r="BQ729" s="203" t="s">
        <v>962</v>
      </c>
      <c r="BR729" s="203" t="s">
        <v>963</v>
      </c>
      <c r="BS729" s="203" t="s">
        <v>964</v>
      </c>
      <c r="BT729" s="203" t="s">
        <v>965</v>
      </c>
      <c r="BU729" s="203" t="s">
        <v>966</v>
      </c>
      <c r="BV729" s="203" t="s">
        <v>967</v>
      </c>
      <c r="BW729" s="203" t="s">
        <v>968</v>
      </c>
      <c r="BX729" s="203" t="s">
        <v>969</v>
      </c>
      <c r="BY729" s="203" t="s">
        <v>970</v>
      </c>
      <c r="BZ729" s="203" t="s">
        <v>971</v>
      </c>
      <c r="CA729" s="203" t="s">
        <v>972</v>
      </c>
      <c r="CB729" s="203" t="s">
        <v>973</v>
      </c>
      <c r="CC729" s="203" t="s">
        <v>974</v>
      </c>
      <c r="CD729" s="203" t="s">
        <v>975</v>
      </c>
      <c r="CE729" s="203" t="s">
        <v>976</v>
      </c>
      <c r="CF729" s="203" t="s">
        <v>977</v>
      </c>
    </row>
    <row r="730" spans="1:84" s="201" customFormat="1" ht="12.65" customHeight="1" x14ac:dyDescent="0.35">
      <c r="A730" s="202" t="str">
        <f>RIGHT(C83,3)&amp;"*"&amp;RIGHT(C82,4)&amp;"*"&amp;"A"</f>
        <v>026*2021*A</v>
      </c>
      <c r="B730" s="276">
        <f>ROUND(C250,0)</f>
        <v>0</v>
      </c>
      <c r="C730" s="276">
        <f>ROUND(C251,0)</f>
        <v>0</v>
      </c>
      <c r="D730" s="276">
        <f>ROUND(C252,0)</f>
        <v>109078081</v>
      </c>
      <c r="E730" s="276">
        <f>ROUND(C253,0)</f>
        <v>77780821</v>
      </c>
      <c r="F730" s="276">
        <f>ROUND(C254,0)</f>
        <v>312888</v>
      </c>
      <c r="G730" s="276">
        <f>ROUND(C255,0)</f>
        <v>0</v>
      </c>
      <c r="H730" s="276">
        <f>ROUND(C256,0)</f>
        <v>0</v>
      </c>
      <c r="I730" s="276">
        <f>ROUND(C257,0)</f>
        <v>0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3531052</v>
      </c>
      <c r="P730" s="276">
        <f>ROUND(C268,0)</f>
        <v>2712760</v>
      </c>
      <c r="Q730" s="276">
        <f>ROUND(C269,0)</f>
        <v>170019370</v>
      </c>
      <c r="R730" s="276">
        <f>ROUND(C270,0)</f>
        <v>0</v>
      </c>
      <c r="S730" s="276">
        <f>ROUND(C271,0)</f>
        <v>27193634</v>
      </c>
      <c r="T730" s="276">
        <f>ROUND(C272,0)</f>
        <v>67748700</v>
      </c>
      <c r="U730" s="276">
        <f>ROUND(C273,0)</f>
        <v>2028763</v>
      </c>
      <c r="V730" s="276">
        <f>ROUND(C274,0)</f>
        <v>7180709</v>
      </c>
      <c r="W730" s="276">
        <f>ROUND(C275,0)</f>
        <v>0</v>
      </c>
      <c r="X730" s="276">
        <f>ROUND(C276,0)</f>
        <v>190304571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6190925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0</v>
      </c>
      <c r="AI730" s="276">
        <f>ROUND(C306,0)</f>
        <v>0</v>
      </c>
      <c r="AJ730" s="276">
        <f>ROUND(C307,0)</f>
        <v>0</v>
      </c>
      <c r="AK730" s="276">
        <f>ROUND(C308,0)</f>
        <v>25045010</v>
      </c>
      <c r="AL730" s="276">
        <f>ROUND(C309,0)</f>
        <v>839031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102027450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1235.3599999999999</v>
      </c>
      <c r="BJ730" s="276">
        <f>ROUND(C359,0)</f>
        <v>324402732</v>
      </c>
      <c r="BK730" s="276">
        <f>ROUND(C360,0)</f>
        <v>615343890</v>
      </c>
      <c r="BL730" s="276">
        <f>ROUND(C364,0)</f>
        <v>624366434</v>
      </c>
      <c r="BM730" s="276">
        <f>ROUND(C365,0)</f>
        <v>16037573</v>
      </c>
      <c r="BN730" s="276">
        <f>ROUND(C366,0)</f>
        <v>-244379</v>
      </c>
      <c r="BO730" s="276">
        <f>ROUND(C370,0)</f>
        <v>15534873</v>
      </c>
      <c r="BP730" s="276">
        <f>ROUND(C371,0)</f>
        <v>0</v>
      </c>
      <c r="BQ730" s="276">
        <f>ROUND(C378,0)</f>
        <v>129400116</v>
      </c>
      <c r="BR730" s="276">
        <f>ROUND(C379,0)</f>
        <v>33399787</v>
      </c>
      <c r="BS730" s="276">
        <f>ROUND(C380,0)</f>
        <v>6044555</v>
      </c>
      <c r="BT730" s="276">
        <f>ROUND(C381,0)</f>
        <v>38883607</v>
      </c>
      <c r="BU730" s="276">
        <f>ROUND(C382,0)</f>
        <v>2640493</v>
      </c>
      <c r="BV730" s="276">
        <f>ROUND(C383,0)</f>
        <v>59391117</v>
      </c>
      <c r="BW730" s="276">
        <f>ROUND(C384,0)</f>
        <v>20130998</v>
      </c>
      <c r="BX730" s="276">
        <f>ROUND(C385,0)</f>
        <v>1146247</v>
      </c>
      <c r="BY730" s="276">
        <f>ROUND(C386,0)</f>
        <v>2278004</v>
      </c>
      <c r="BZ730" s="276">
        <f>ROUND(C387,0)</f>
        <v>7165864</v>
      </c>
      <c r="CA730" s="276">
        <f>ROUND(C388,0)</f>
        <v>34310</v>
      </c>
      <c r="CB730" s="276">
        <f>C363</f>
        <v>6798538.1399999997</v>
      </c>
      <c r="CC730" s="276">
        <f>ROUND(C389,0)</f>
        <v>1296354</v>
      </c>
      <c r="CD730" s="276">
        <f>ROUND(C392,0)</f>
        <v>-167109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978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744</v>
      </c>
      <c r="B733" s="203" t="s">
        <v>979</v>
      </c>
      <c r="C733" s="203" t="s">
        <v>980</v>
      </c>
      <c r="D733" s="203" t="s">
        <v>981</v>
      </c>
      <c r="E733" s="203" t="s">
        <v>982</v>
      </c>
      <c r="F733" s="203" t="s">
        <v>983</v>
      </c>
      <c r="G733" s="203" t="s">
        <v>984</v>
      </c>
      <c r="H733" s="203" t="s">
        <v>985</v>
      </c>
      <c r="I733" s="203" t="s">
        <v>986</v>
      </c>
      <c r="J733" s="203" t="s">
        <v>987</v>
      </c>
      <c r="K733" s="203" t="s">
        <v>988</v>
      </c>
      <c r="L733" s="203" t="s">
        <v>989</v>
      </c>
      <c r="M733" s="203" t="s">
        <v>990</v>
      </c>
      <c r="N733" s="203" t="s">
        <v>991</v>
      </c>
      <c r="O733" s="203" t="s">
        <v>992</v>
      </c>
      <c r="P733" s="203" t="s">
        <v>993</v>
      </c>
      <c r="Q733" s="203" t="s">
        <v>994</v>
      </c>
      <c r="R733" s="203" t="s">
        <v>995</v>
      </c>
      <c r="S733" s="203" t="s">
        <v>996</v>
      </c>
      <c r="T733" s="203" t="s">
        <v>997</v>
      </c>
      <c r="U733" s="203" t="s">
        <v>998</v>
      </c>
      <c r="V733" s="203" t="s">
        <v>999</v>
      </c>
      <c r="W733" s="203" t="s">
        <v>1000</v>
      </c>
      <c r="X733" s="203" t="s">
        <v>1001</v>
      </c>
      <c r="Y733" s="203" t="s">
        <v>1002</v>
      </c>
    </row>
    <row r="734" spans="1:84" s="201" customFormat="1" ht="12.65" customHeight="1" x14ac:dyDescent="0.35">
      <c r="A734" s="202" t="str">
        <f>RIGHT($C$83,3)&amp;"*"&amp;RIGHT($C$82,4)&amp;"*"&amp;C$55&amp;"*"&amp;"A"</f>
        <v>026*2021*6010*A</v>
      </c>
      <c r="B734" s="276">
        <f>ROUND(C59,0)</f>
        <v>3011</v>
      </c>
      <c r="C734" s="276">
        <f>ROUND(C60,2)</f>
        <v>32.9</v>
      </c>
      <c r="D734" s="276">
        <f>ROUND(C61,0)</f>
        <v>4077420</v>
      </c>
      <c r="E734" s="276">
        <f>ROUND(C62,0)</f>
        <v>1107188</v>
      </c>
      <c r="F734" s="276">
        <f>ROUND(C63,0)</f>
        <v>0</v>
      </c>
      <c r="G734" s="276">
        <f>ROUND(C64,0)</f>
        <v>431485</v>
      </c>
      <c r="H734" s="276">
        <f>ROUND(C65,0)</f>
        <v>0</v>
      </c>
      <c r="I734" s="276">
        <f>ROUND(C66,0)</f>
        <v>79</v>
      </c>
      <c r="J734" s="276">
        <f>ROUND(C67,0)</f>
        <v>272471</v>
      </c>
      <c r="K734" s="276">
        <f>ROUND(C68,0)</f>
        <v>6013</v>
      </c>
      <c r="L734" s="276">
        <f>ROUND(C69,0)</f>
        <v>1543</v>
      </c>
      <c r="M734" s="276">
        <f>ROUND(C70,0)</f>
        <v>0</v>
      </c>
      <c r="N734" s="276">
        <f>ROUND(C75,0)</f>
        <v>25880260</v>
      </c>
      <c r="O734" s="276">
        <f>ROUND(C73,0)</f>
        <v>25672085</v>
      </c>
      <c r="P734" s="276">
        <f>IF(C76&gt;0,ROUND(C76,0),0)</f>
        <v>23023</v>
      </c>
      <c r="Q734" s="276">
        <f>IF(C77&gt;0,ROUND(C77,0),0)</f>
        <v>29969</v>
      </c>
      <c r="R734" s="276">
        <f>IF(C78&gt;0,ROUND(C78,0),0)</f>
        <v>7081</v>
      </c>
      <c r="S734" s="276">
        <f>IF(C79&gt;0,ROUND(C79,0),0)</f>
        <v>86475</v>
      </c>
      <c r="T734" s="276">
        <f>IF(C80&gt;0,ROUND(C80,2),0)</f>
        <v>28.89</v>
      </c>
      <c r="U734" s="276"/>
      <c r="V734" s="276"/>
      <c r="W734" s="276"/>
      <c r="X734" s="276"/>
      <c r="Y734" s="276">
        <f>IF(M668&lt;&gt;0,ROUND(M668,0),0)</f>
        <v>5536406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026*2021*6030*A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026*2021*6070*A</v>
      </c>
      <c r="B736" s="276">
        <f>ROUND(E59,0)</f>
        <v>18338</v>
      </c>
      <c r="C736" s="278">
        <f>ROUND(E60,2)</f>
        <v>162.51</v>
      </c>
      <c r="D736" s="276">
        <f>ROUND(E61,0)</f>
        <v>14488396</v>
      </c>
      <c r="E736" s="276">
        <f>ROUND(E62,0)</f>
        <v>4052300</v>
      </c>
      <c r="F736" s="276">
        <f>ROUND(E63,0)</f>
        <v>0</v>
      </c>
      <c r="G736" s="276">
        <f>ROUND(E64,0)</f>
        <v>1049089</v>
      </c>
      <c r="H736" s="276">
        <f>ROUND(E65,0)</f>
        <v>0</v>
      </c>
      <c r="I736" s="276">
        <f>ROUND(E66,0)</f>
        <v>337</v>
      </c>
      <c r="J736" s="276">
        <f>ROUND(E67,0)</f>
        <v>595698</v>
      </c>
      <c r="K736" s="276">
        <f>ROUND(E68,0)</f>
        <v>8853</v>
      </c>
      <c r="L736" s="276">
        <f>ROUND(E69,0)</f>
        <v>1795</v>
      </c>
      <c r="M736" s="276">
        <f>ROUND(E70,0)</f>
        <v>4902</v>
      </c>
      <c r="N736" s="276">
        <f>ROUND(E75,0)</f>
        <v>92028061</v>
      </c>
      <c r="O736" s="276">
        <f>ROUND(E73,0)</f>
        <v>80455935</v>
      </c>
      <c r="P736" s="276">
        <f>IF(E76&gt;0,ROUND(E76,0),0)</f>
        <v>31270</v>
      </c>
      <c r="Q736" s="276">
        <f>IF(E77&gt;0,ROUND(E77,0),0)</f>
        <v>48698</v>
      </c>
      <c r="R736" s="276">
        <f>IF(E78&gt;0,ROUND(E78,0),0)</f>
        <v>9618</v>
      </c>
      <c r="S736" s="276">
        <f>IF(E79&gt;0,ROUND(E79,0),0)</f>
        <v>271339</v>
      </c>
      <c r="T736" s="278">
        <f>IF(E80&gt;0,ROUND(E80,2),0)</f>
        <v>90.66</v>
      </c>
      <c r="U736" s="276"/>
      <c r="V736" s="277"/>
      <c r="W736" s="276"/>
      <c r="X736" s="276"/>
      <c r="Y736" s="276">
        <f t="shared" si="21"/>
        <v>13194473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026*2021*6100*A</v>
      </c>
      <c r="B737" s="276">
        <f>ROUND(F59,0)</f>
        <v>1475</v>
      </c>
      <c r="C737" s="278">
        <f>ROUND(F60,2)</f>
        <v>25.68</v>
      </c>
      <c r="D737" s="276">
        <f>ROUND(F61,0)</f>
        <v>2908277</v>
      </c>
      <c r="E737" s="276">
        <f>ROUND(F62,0)</f>
        <v>834310</v>
      </c>
      <c r="F737" s="276">
        <f>ROUND(F63,0)</f>
        <v>29169</v>
      </c>
      <c r="G737" s="276">
        <f>ROUND(F64,0)</f>
        <v>286591</v>
      </c>
      <c r="H737" s="276">
        <f>ROUND(F65,0)</f>
        <v>0</v>
      </c>
      <c r="I737" s="276">
        <f>ROUND(F66,0)</f>
        <v>76117</v>
      </c>
      <c r="J737" s="276">
        <f>ROUND(F67,0)</f>
        <v>180017</v>
      </c>
      <c r="K737" s="276">
        <f>ROUND(F68,0)</f>
        <v>0</v>
      </c>
      <c r="L737" s="276">
        <f>ROUND(F69,0)</f>
        <v>3361</v>
      </c>
      <c r="M737" s="276">
        <f>ROUND(F70,0)</f>
        <v>0</v>
      </c>
      <c r="N737" s="276">
        <f>ROUND(F75,0)</f>
        <v>16284447</v>
      </c>
      <c r="O737" s="276">
        <f>ROUND(F73,0)</f>
        <v>15141916</v>
      </c>
      <c r="P737" s="276">
        <f>IF(F76&gt;0,ROUND(F76,0),0)</f>
        <v>10413</v>
      </c>
      <c r="Q737" s="276">
        <f>IF(F77&gt;0,ROUND(F77,0),0)</f>
        <v>0</v>
      </c>
      <c r="R737" s="276">
        <f>IF(F78&gt;0,ROUND(F78,0),0)</f>
        <v>3203</v>
      </c>
      <c r="S737" s="276">
        <f>IF(F79&gt;0,ROUND(F79,0),0)</f>
        <v>61011</v>
      </c>
      <c r="T737" s="278">
        <f>IF(F80&gt;0,ROUND(F80,2),0)</f>
        <v>20.39</v>
      </c>
      <c r="U737" s="276"/>
      <c r="V737" s="277"/>
      <c r="W737" s="276"/>
      <c r="X737" s="276"/>
      <c r="Y737" s="276">
        <f t="shared" si="21"/>
        <v>2744053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026*2021*6120*A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026*2021*6140*A</v>
      </c>
      <c r="B739" s="276">
        <f>ROUND(H59,0)</f>
        <v>4848</v>
      </c>
      <c r="C739" s="278">
        <f>ROUND(H60,2)</f>
        <v>34.96</v>
      </c>
      <c r="D739" s="276">
        <f>ROUND(H61,0)</f>
        <v>3091500</v>
      </c>
      <c r="E739" s="276">
        <f>ROUND(H62,0)</f>
        <v>985771</v>
      </c>
      <c r="F739" s="276">
        <f>ROUND(H63,0)</f>
        <v>0</v>
      </c>
      <c r="G739" s="276">
        <f>ROUND(H64,0)</f>
        <v>70668</v>
      </c>
      <c r="H739" s="276">
        <f>ROUND(H65,0)</f>
        <v>0</v>
      </c>
      <c r="I739" s="276">
        <f>ROUND(H66,0)</f>
        <v>7537</v>
      </c>
      <c r="J739" s="276">
        <f>ROUND(H67,0)</f>
        <v>93077</v>
      </c>
      <c r="K739" s="276">
        <f>ROUND(H68,0)</f>
        <v>0</v>
      </c>
      <c r="L739" s="276">
        <f>ROUND(H69,0)</f>
        <v>13817</v>
      </c>
      <c r="M739" s="276">
        <f>ROUND(H70,0)</f>
        <v>13282</v>
      </c>
      <c r="N739" s="276">
        <f>ROUND(H75,0)</f>
        <v>18496507</v>
      </c>
      <c r="O739" s="276">
        <f>ROUND(H73,0)</f>
        <v>18496507</v>
      </c>
      <c r="P739" s="276">
        <f>IF(H76&gt;0,ROUND(H76,0),0)</f>
        <v>10127</v>
      </c>
      <c r="Q739" s="276">
        <f>IF(H77&gt;0,ROUND(H77,0),0)</f>
        <v>21662</v>
      </c>
      <c r="R739" s="276">
        <f>IF(H78&gt;0,ROUND(H78,0),0)</f>
        <v>3115</v>
      </c>
      <c r="S739" s="276">
        <f>IF(H79&gt;0,ROUND(H79,0),0)</f>
        <v>44002</v>
      </c>
      <c r="T739" s="278">
        <f>IF(H80&gt;0,ROUND(H80,2),0)</f>
        <v>14.7</v>
      </c>
      <c r="U739" s="276"/>
      <c r="V739" s="277"/>
      <c r="W739" s="276"/>
      <c r="X739" s="276"/>
      <c r="Y739" s="276">
        <f t="shared" si="21"/>
        <v>3339783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026*2021*6150*A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026*2021*6170*A</v>
      </c>
      <c r="B741" s="276">
        <f>ROUND(J59,0)</f>
        <v>1256</v>
      </c>
      <c r="C741" s="278">
        <f>ROUND(J60,2)</f>
        <v>5.18</v>
      </c>
      <c r="D741" s="276">
        <f>ROUND(J61,0)</f>
        <v>586408</v>
      </c>
      <c r="E741" s="276">
        <f>ROUND(J62,0)</f>
        <v>168226</v>
      </c>
      <c r="F741" s="276">
        <f>ROUND(J63,0)</f>
        <v>5881</v>
      </c>
      <c r="G741" s="276">
        <f>ROUND(J64,0)</f>
        <v>57787</v>
      </c>
      <c r="H741" s="276">
        <f>ROUND(J65,0)</f>
        <v>0</v>
      </c>
      <c r="I741" s="276">
        <f>ROUND(J66,0)</f>
        <v>15348</v>
      </c>
      <c r="J741" s="276">
        <f>ROUND(J67,0)</f>
        <v>36297</v>
      </c>
      <c r="K741" s="276">
        <f>ROUND(J68,0)</f>
        <v>0</v>
      </c>
      <c r="L741" s="276">
        <f>ROUND(J69,0)</f>
        <v>678</v>
      </c>
      <c r="M741" s="276">
        <f>ROUND(J70,0)</f>
        <v>0</v>
      </c>
      <c r="N741" s="276">
        <f>ROUND(J75,0)</f>
        <v>3283502</v>
      </c>
      <c r="O741" s="276">
        <f>ROUND(J73,0)</f>
        <v>3053128</v>
      </c>
      <c r="P741" s="276">
        <f>IF(J76&gt;0,ROUND(J76,0),0)</f>
        <v>2100</v>
      </c>
      <c r="Q741" s="276">
        <f>IF(J77&gt;0,ROUND(J77,0),0)</f>
        <v>0</v>
      </c>
      <c r="R741" s="276">
        <f>IF(J78&gt;0,ROUND(J78,0),0)</f>
        <v>646</v>
      </c>
      <c r="S741" s="276">
        <f>IF(J79&gt;0,ROUND(J79,0),0)</f>
        <v>12302</v>
      </c>
      <c r="T741" s="278">
        <f>IF(J80&gt;0,ROUND(J80,2),0)</f>
        <v>4.1100000000000003</v>
      </c>
      <c r="U741" s="276"/>
      <c r="V741" s="277"/>
      <c r="W741" s="276"/>
      <c r="X741" s="276"/>
      <c r="Y741" s="276">
        <f t="shared" si="21"/>
        <v>553295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026*2021*6200*A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026*2021*6210*A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026*2021*6330*A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026*2021*6400*A</v>
      </c>
      <c r="B745" s="276">
        <f>ROUND(N59,0)</f>
        <v>13912</v>
      </c>
      <c r="C745" s="278">
        <f>ROUND(N60,2)</f>
        <v>13.94</v>
      </c>
      <c r="D745" s="276">
        <f>ROUND(N61,0)</f>
        <v>4374257</v>
      </c>
      <c r="E745" s="276">
        <f>ROUND(N62,0)</f>
        <v>674670</v>
      </c>
      <c r="F745" s="276">
        <f>ROUND(N63,0)</f>
        <v>0</v>
      </c>
      <c r="G745" s="276">
        <f>ROUND(N64,0)</f>
        <v>3044</v>
      </c>
      <c r="H745" s="276">
        <f>ROUND(N65,0)</f>
        <v>0</v>
      </c>
      <c r="I745" s="276">
        <f>ROUND(N66,0)</f>
        <v>12657</v>
      </c>
      <c r="J745" s="276">
        <f>ROUND(N67,0)</f>
        <v>0</v>
      </c>
      <c r="K745" s="276">
        <f>ROUND(N68,0)</f>
        <v>0</v>
      </c>
      <c r="L745" s="276">
        <f>ROUND(N69,0)</f>
        <v>9827</v>
      </c>
      <c r="M745" s="276">
        <f>ROUND(N70,0)</f>
        <v>7491</v>
      </c>
      <c r="N745" s="276">
        <f>ROUND(N75,0)</f>
        <v>6191392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1539937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026*2021*7010*A</v>
      </c>
      <c r="B746" s="276">
        <f>ROUND(O59,0)</f>
        <v>682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026*2021*7020*A</v>
      </c>
      <c r="B747" s="276">
        <f>ROUND(P59,0)</f>
        <v>328789</v>
      </c>
      <c r="C747" s="278">
        <f>ROUND(P60,2)</f>
        <v>44.96</v>
      </c>
      <c r="D747" s="276">
        <f>ROUND(P61,0)</f>
        <v>4446981</v>
      </c>
      <c r="E747" s="276">
        <f>ROUND(P62,0)</f>
        <v>1242633</v>
      </c>
      <c r="F747" s="276">
        <f>ROUND(P63,0)</f>
        <v>440875</v>
      </c>
      <c r="G747" s="276">
        <f>ROUND(P64,0)</f>
        <v>7674232</v>
      </c>
      <c r="H747" s="276">
        <f>ROUND(P65,0)</f>
        <v>0</v>
      </c>
      <c r="I747" s="276">
        <f>ROUND(P66,0)</f>
        <v>468697</v>
      </c>
      <c r="J747" s="276">
        <f>ROUND(P67,0)</f>
        <v>738778</v>
      </c>
      <c r="K747" s="276">
        <f>ROUND(P68,0)</f>
        <v>0</v>
      </c>
      <c r="L747" s="276">
        <f>ROUND(P69,0)</f>
        <v>34618</v>
      </c>
      <c r="M747" s="276">
        <f>ROUND(P70,0)</f>
        <v>18523</v>
      </c>
      <c r="N747" s="276">
        <f>ROUND(P75,0)</f>
        <v>109336686</v>
      </c>
      <c r="O747" s="276">
        <f>ROUND(P73,0)</f>
        <v>33071606</v>
      </c>
      <c r="P747" s="276">
        <f>IF(P76&gt;0,ROUND(P76,0),0)</f>
        <v>24565</v>
      </c>
      <c r="Q747" s="276">
        <f>IF(P77&gt;0,ROUND(P77,0),0)</f>
        <v>0</v>
      </c>
      <c r="R747" s="276">
        <f>IF(P78&gt;0,ROUND(P78,0),0)</f>
        <v>7556</v>
      </c>
      <c r="S747" s="276">
        <f>IF(P79&gt;0,ROUND(P79,0),0)</f>
        <v>58689</v>
      </c>
      <c r="T747" s="278">
        <f>IF(P80&gt;0,ROUND(P80,2),0)</f>
        <v>19.61</v>
      </c>
      <c r="U747" s="276"/>
      <c r="V747" s="277"/>
      <c r="W747" s="276"/>
      <c r="X747" s="276"/>
      <c r="Y747" s="276">
        <f t="shared" si="21"/>
        <v>8118519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026*2021*7030*A</v>
      </c>
      <c r="B748" s="276">
        <f>ROUND(Q59,0)</f>
        <v>299362</v>
      </c>
      <c r="C748" s="278">
        <f>ROUND(Q60,2)</f>
        <v>6.31</v>
      </c>
      <c r="D748" s="276">
        <f>ROUND(Q61,0)</f>
        <v>882133</v>
      </c>
      <c r="E748" s="276">
        <f>ROUND(Q62,0)</f>
        <v>263503</v>
      </c>
      <c r="F748" s="276">
        <f>ROUND(Q63,0)</f>
        <v>0</v>
      </c>
      <c r="G748" s="276">
        <f>ROUND(Q64,0)</f>
        <v>34747</v>
      </c>
      <c r="H748" s="276">
        <f>ROUND(Q65,0)</f>
        <v>0</v>
      </c>
      <c r="I748" s="276">
        <f>ROUND(Q66,0)</f>
        <v>2</v>
      </c>
      <c r="J748" s="276">
        <f>ROUND(Q67,0)</f>
        <v>20160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5377130</v>
      </c>
      <c r="O748" s="276">
        <f>ROUND(Q73,0)</f>
        <v>1217872</v>
      </c>
      <c r="P748" s="276">
        <f>IF(Q76&gt;0,ROUND(Q76,0),0)</f>
        <v>2498</v>
      </c>
      <c r="Q748" s="276">
        <f>IF(Q77&gt;0,ROUND(Q77,0),0)</f>
        <v>0</v>
      </c>
      <c r="R748" s="276">
        <f>IF(Q78&gt;0,ROUND(Q78,0),0)</f>
        <v>768</v>
      </c>
      <c r="S748" s="276">
        <f>IF(Q79&gt;0,ROUND(Q79,0),0)</f>
        <v>18262</v>
      </c>
      <c r="T748" s="278">
        <f>IF(Q80&gt;0,ROUND(Q80,2),0)</f>
        <v>6.1</v>
      </c>
      <c r="U748" s="276"/>
      <c r="V748" s="277"/>
      <c r="W748" s="276"/>
      <c r="X748" s="276"/>
      <c r="Y748" s="276">
        <f t="shared" si="21"/>
        <v>750156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026*2021*7040*A</v>
      </c>
      <c r="B749" s="276">
        <f>ROUND(R59,0)</f>
        <v>328789</v>
      </c>
      <c r="C749" s="278">
        <f>ROUND(R60,2)</f>
        <v>12.06</v>
      </c>
      <c r="D749" s="276">
        <f>ROUND(R61,0)</f>
        <v>4725476</v>
      </c>
      <c r="E749" s="276">
        <f>ROUND(R62,0)</f>
        <v>722610</v>
      </c>
      <c r="F749" s="276">
        <f>ROUND(R63,0)</f>
        <v>0</v>
      </c>
      <c r="G749" s="276">
        <f>ROUND(R64,0)</f>
        <v>3010</v>
      </c>
      <c r="H749" s="276">
        <f>ROUND(R65,0)</f>
        <v>0</v>
      </c>
      <c r="I749" s="276">
        <f>ROUND(R66,0)</f>
        <v>7519</v>
      </c>
      <c r="J749" s="276">
        <f>ROUND(R67,0)</f>
        <v>0</v>
      </c>
      <c r="K749" s="276">
        <f>ROUND(R68,0)</f>
        <v>0</v>
      </c>
      <c r="L749" s="276">
        <f>ROUND(R69,0)</f>
        <v>37627</v>
      </c>
      <c r="M749" s="276">
        <f>ROUND(R70,0)</f>
        <v>0</v>
      </c>
      <c r="N749" s="276">
        <f>ROUND(R75,0)</f>
        <v>7458237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1677541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026*2021*7050*A</v>
      </c>
      <c r="B750" s="276"/>
      <c r="C750" s="278">
        <f>ROUND(S60,2)</f>
        <v>8.49</v>
      </c>
      <c r="D750" s="276">
        <f>ROUND(S61,0)</f>
        <v>393482</v>
      </c>
      <c r="E750" s="276">
        <f>ROUND(S62,0)</f>
        <v>161578</v>
      </c>
      <c r="F750" s="276">
        <f>ROUND(S63,0)</f>
        <v>0</v>
      </c>
      <c r="G750" s="276">
        <f>ROUND(S64,0)</f>
        <v>152039</v>
      </c>
      <c r="H750" s="276">
        <f>ROUND(S65,0)</f>
        <v>0</v>
      </c>
      <c r="I750" s="276">
        <f>ROUND(S66,0)</f>
        <v>5427</v>
      </c>
      <c r="J750" s="276">
        <f>ROUND(S67,0)</f>
        <v>139104</v>
      </c>
      <c r="K750" s="276">
        <f>ROUND(S68,0)</f>
        <v>0</v>
      </c>
      <c r="L750" s="276">
        <f>ROUND(S69,0)</f>
        <v>1940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5561</v>
      </c>
      <c r="Q750" s="276">
        <f>IF(S77&gt;0,ROUND(S77,0),0)</f>
        <v>0</v>
      </c>
      <c r="R750" s="276">
        <f>IF(S78&gt;0,ROUND(S78,0),0)</f>
        <v>1710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697580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026*2021*7060*A</v>
      </c>
      <c r="B751" s="276"/>
      <c r="C751" s="278">
        <f>ROUND(T60,2)</f>
        <v>10.91</v>
      </c>
      <c r="D751" s="276">
        <f>ROUND(T61,0)</f>
        <v>1263937</v>
      </c>
      <c r="E751" s="276">
        <f>ROUND(T62,0)</f>
        <v>338685</v>
      </c>
      <c r="F751" s="276">
        <f>ROUND(T63,0)</f>
        <v>0</v>
      </c>
      <c r="G751" s="276">
        <f>ROUND(T64,0)</f>
        <v>267820</v>
      </c>
      <c r="H751" s="276">
        <f>ROUND(T65,0)</f>
        <v>0</v>
      </c>
      <c r="I751" s="276">
        <f>ROUND(T66,0)</f>
        <v>5510</v>
      </c>
      <c r="J751" s="276">
        <f>ROUND(T67,0)</f>
        <v>37340</v>
      </c>
      <c r="K751" s="276">
        <f>ROUND(T68,0)</f>
        <v>0</v>
      </c>
      <c r="L751" s="276">
        <f>ROUND(T69,0)</f>
        <v>6788</v>
      </c>
      <c r="M751" s="276">
        <f>ROUND(T70,0)</f>
        <v>0</v>
      </c>
      <c r="N751" s="276">
        <f>ROUND(T75,0)</f>
        <v>13663916</v>
      </c>
      <c r="O751" s="276">
        <f>ROUND(T73,0)</f>
        <v>1344544</v>
      </c>
      <c r="P751" s="276">
        <f>IF(T76&gt;0,ROUND(T76,0),0)</f>
        <v>3599</v>
      </c>
      <c r="Q751" s="276">
        <f>IF(T77&gt;0,ROUND(T77,0),0)</f>
        <v>0</v>
      </c>
      <c r="R751" s="276">
        <f>IF(T78&gt;0,ROUND(T78,0),0)</f>
        <v>1107</v>
      </c>
      <c r="S751" s="276">
        <f>IF(T79&gt;0,ROUND(T79,0),0)</f>
        <v>26362</v>
      </c>
      <c r="T751" s="278">
        <f>IF(T80&gt;0,ROUND(T80,2),0)</f>
        <v>8.81</v>
      </c>
      <c r="U751" s="276"/>
      <c r="V751" s="277"/>
      <c r="W751" s="276"/>
      <c r="X751" s="276"/>
      <c r="Y751" s="276">
        <f t="shared" si="21"/>
        <v>1209282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026*2021*7070*A</v>
      </c>
      <c r="B752" s="276">
        <f>ROUND(U59,0)</f>
        <v>412873</v>
      </c>
      <c r="C752" s="278">
        <f>ROUND(U60,2)</f>
        <v>31.61</v>
      </c>
      <c r="D752" s="276">
        <f>ROUND(U61,0)</f>
        <v>2370656</v>
      </c>
      <c r="E752" s="276">
        <f>ROUND(U62,0)</f>
        <v>693343</v>
      </c>
      <c r="F752" s="276">
        <f>ROUND(U63,0)</f>
        <v>0</v>
      </c>
      <c r="G752" s="276">
        <f>ROUND(U64,0)</f>
        <v>614162</v>
      </c>
      <c r="H752" s="276">
        <f>ROUND(U65,0)</f>
        <v>0</v>
      </c>
      <c r="I752" s="276">
        <f>ROUND(U66,0)</f>
        <v>3575424</v>
      </c>
      <c r="J752" s="276">
        <f>ROUND(U67,0)</f>
        <v>64026</v>
      </c>
      <c r="K752" s="276">
        <f>ROUND(U68,0)</f>
        <v>0</v>
      </c>
      <c r="L752" s="276">
        <f>ROUND(U69,0)</f>
        <v>21304</v>
      </c>
      <c r="M752" s="276">
        <f>ROUND(U70,0)</f>
        <v>31746</v>
      </c>
      <c r="N752" s="276">
        <f>ROUND(U75,0)</f>
        <v>52477857</v>
      </c>
      <c r="O752" s="276">
        <f>ROUND(U73,0)</f>
        <v>24167513</v>
      </c>
      <c r="P752" s="276">
        <f>IF(U76&gt;0,ROUND(U76,0),0)</f>
        <v>6826</v>
      </c>
      <c r="Q752" s="276">
        <f>IF(U77&gt;0,ROUND(U77,0),0)</f>
        <v>0</v>
      </c>
      <c r="R752" s="276">
        <f>IF(U78&gt;0,ROUND(U78,0),0)</f>
        <v>2100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3300357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026*2021*7110*A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026*2021*7120*A</v>
      </c>
      <c r="B754" s="276">
        <f>ROUND(W59,0)</f>
        <v>4717</v>
      </c>
      <c r="C754" s="278">
        <f>ROUND(W60,2)</f>
        <v>4.53</v>
      </c>
      <c r="D754" s="276">
        <f>ROUND(W61,0)</f>
        <v>546422</v>
      </c>
      <c r="E754" s="276">
        <f>ROUND(W62,0)</f>
        <v>138565</v>
      </c>
      <c r="F754" s="276">
        <f>ROUND(W63,0)</f>
        <v>0</v>
      </c>
      <c r="G754" s="276">
        <f>ROUND(W64,0)</f>
        <v>18315</v>
      </c>
      <c r="H754" s="276">
        <f>ROUND(W65,0)</f>
        <v>0</v>
      </c>
      <c r="I754" s="276">
        <f>ROUND(W66,0)</f>
        <v>2134</v>
      </c>
      <c r="J754" s="276">
        <f>ROUND(W67,0)</f>
        <v>5956</v>
      </c>
      <c r="K754" s="276">
        <f>ROUND(W68,0)</f>
        <v>0</v>
      </c>
      <c r="L754" s="276">
        <f>ROUND(W69,0)</f>
        <v>280</v>
      </c>
      <c r="M754" s="276">
        <f>ROUND(W70,0)</f>
        <v>0</v>
      </c>
      <c r="N754" s="276">
        <f>ROUND(W75,0)</f>
        <v>14408404</v>
      </c>
      <c r="O754" s="276">
        <f>ROUND(W73,0)</f>
        <v>2759697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379935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026*2021*7130*A</v>
      </c>
      <c r="B755" s="276">
        <f>ROUND(X59,0)</f>
        <v>25877</v>
      </c>
      <c r="C755" s="278">
        <f>ROUND(X60,2)</f>
        <v>9.82</v>
      </c>
      <c r="D755" s="276">
        <f>ROUND(X61,0)</f>
        <v>1070621</v>
      </c>
      <c r="E755" s="276">
        <f>ROUND(X62,0)</f>
        <v>279990</v>
      </c>
      <c r="F755" s="276">
        <f>ROUND(X63,0)</f>
        <v>0</v>
      </c>
      <c r="G755" s="276">
        <f>ROUND(X64,0)</f>
        <v>187948</v>
      </c>
      <c r="H755" s="276">
        <f>ROUND(X65,0)</f>
        <v>0</v>
      </c>
      <c r="I755" s="276">
        <f>ROUND(X66,0)</f>
        <v>5201</v>
      </c>
      <c r="J755" s="276">
        <f>ROUND(X67,0)</f>
        <v>270654</v>
      </c>
      <c r="K755" s="276">
        <f>ROUND(X68,0)</f>
        <v>0</v>
      </c>
      <c r="L755" s="276">
        <f>ROUND(X69,0)</f>
        <v>861</v>
      </c>
      <c r="M755" s="276">
        <f>ROUND(X70,0)</f>
        <v>0</v>
      </c>
      <c r="N755" s="276">
        <f>ROUND(X75,0)</f>
        <v>73333438</v>
      </c>
      <c r="O755" s="276">
        <f>ROUND(X73,0)</f>
        <v>16345509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3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1406990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026*2021*7140*A</v>
      </c>
      <c r="B756" s="276">
        <f>ROUND(Y59,0)</f>
        <v>77221</v>
      </c>
      <c r="C756" s="278">
        <f>ROUND(Y60,2)</f>
        <v>53.38</v>
      </c>
      <c r="D756" s="276">
        <f>ROUND(Y61,0)</f>
        <v>5034197</v>
      </c>
      <c r="E756" s="276">
        <f>ROUND(Y62,0)</f>
        <v>1424199</v>
      </c>
      <c r="F756" s="276">
        <f>ROUND(Y63,0)</f>
        <v>9150</v>
      </c>
      <c r="G756" s="276">
        <f>ROUND(Y64,0)</f>
        <v>2591059</v>
      </c>
      <c r="H756" s="276">
        <f>ROUND(Y65,0)</f>
        <v>0</v>
      </c>
      <c r="I756" s="276">
        <f>ROUND(Y66,0)</f>
        <v>54056</v>
      </c>
      <c r="J756" s="276">
        <f>ROUND(Y67,0)</f>
        <v>706834</v>
      </c>
      <c r="K756" s="276">
        <f>ROUND(Y68,0)</f>
        <v>0</v>
      </c>
      <c r="L756" s="276">
        <f>ROUND(Y69,0)</f>
        <v>10073</v>
      </c>
      <c r="M756" s="276">
        <f>ROUND(Y70,0)</f>
        <v>1708</v>
      </c>
      <c r="N756" s="276">
        <f>ROUND(Y75,0)</f>
        <v>102549683</v>
      </c>
      <c r="O756" s="276">
        <f>ROUND(Y73,0)</f>
        <v>33075011</v>
      </c>
      <c r="P756" s="276">
        <f>IF(Y76&gt;0,ROUND(Y76,0),0)</f>
        <v>24987</v>
      </c>
      <c r="Q756" s="276">
        <f>IF(Y77&gt;0,ROUND(Y77,0),0)</f>
        <v>0</v>
      </c>
      <c r="R756" s="276">
        <f>IF(Y78&gt;0,ROUND(Y78,0),0)</f>
        <v>7686</v>
      </c>
      <c r="S756" s="276">
        <f>IF(Y79&gt;0,ROUND(Y79,0),0)</f>
        <v>14822</v>
      </c>
      <c r="T756" s="278">
        <f>IF(Y80&gt;0,ROUND(Y80,2),0)</f>
        <v>4.95</v>
      </c>
      <c r="U756" s="276"/>
      <c r="V756" s="277"/>
      <c r="W756" s="276"/>
      <c r="X756" s="276"/>
      <c r="Y756" s="276">
        <f t="shared" si="21"/>
        <v>6218212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026*2021*7150*A</v>
      </c>
      <c r="B757" s="276">
        <f>ROUND(Z59,0)</f>
        <v>11104</v>
      </c>
      <c r="C757" s="278">
        <f>ROUND(Z60,2)</f>
        <v>6.04</v>
      </c>
      <c r="D757" s="276">
        <f>ROUND(Z61,0)</f>
        <v>850978</v>
      </c>
      <c r="E757" s="276">
        <f>ROUND(Z62,0)</f>
        <v>227116</v>
      </c>
      <c r="F757" s="276">
        <f>ROUND(Z63,0)</f>
        <v>36000</v>
      </c>
      <c r="G757" s="276">
        <f>ROUND(Z64,0)</f>
        <v>16546</v>
      </c>
      <c r="H757" s="276">
        <f>ROUND(Z65,0)</f>
        <v>0</v>
      </c>
      <c r="I757" s="276">
        <f>ROUND(Z66,0)</f>
        <v>15197</v>
      </c>
      <c r="J757" s="276">
        <f>ROUND(Z67,0)</f>
        <v>420403</v>
      </c>
      <c r="K757" s="276">
        <f>ROUND(Z68,0)</f>
        <v>0</v>
      </c>
      <c r="L757" s="276">
        <f>ROUND(Z69,0)</f>
        <v>79</v>
      </c>
      <c r="M757" s="276">
        <f>ROUND(Z70,0)</f>
        <v>0</v>
      </c>
      <c r="N757" s="276">
        <f>ROUND(Z75,0)</f>
        <v>20621759</v>
      </c>
      <c r="O757" s="276">
        <f>ROUND(Z73,0)</f>
        <v>141824</v>
      </c>
      <c r="P757" s="276">
        <f>IF(Z76&gt;0,ROUND(Z76,0),0)</f>
        <v>7191</v>
      </c>
      <c r="Q757" s="276">
        <f>IF(Z77&gt;0,ROUND(Z77,0),0)</f>
        <v>0</v>
      </c>
      <c r="R757" s="276">
        <f>IF(Z78&gt;0,ROUND(Z78,0),0)</f>
        <v>2212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1277953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026*2021*7160*A</v>
      </c>
      <c r="B758" s="276">
        <f>ROUND(AA59,0)</f>
        <v>1117</v>
      </c>
      <c r="C758" s="278">
        <f>ROUND(AA60,2)</f>
        <v>3.95</v>
      </c>
      <c r="D758" s="276">
        <f>ROUND(AA61,0)</f>
        <v>736972</v>
      </c>
      <c r="E758" s="276">
        <f>ROUND(AA62,0)</f>
        <v>185118</v>
      </c>
      <c r="F758" s="276">
        <f>ROUND(AA63,0)</f>
        <v>0</v>
      </c>
      <c r="G758" s="276">
        <f>ROUND(AA64,0)</f>
        <v>162865</v>
      </c>
      <c r="H758" s="276">
        <f>ROUND(AA65,0)</f>
        <v>0</v>
      </c>
      <c r="I758" s="276">
        <f>ROUND(AA66,0)</f>
        <v>29567</v>
      </c>
      <c r="J758" s="276">
        <f>ROUND(AA67,0)</f>
        <v>107146</v>
      </c>
      <c r="K758" s="276">
        <f>ROUND(AA68,0)</f>
        <v>0</v>
      </c>
      <c r="L758" s="276">
        <f>ROUND(AA69,0)</f>
        <v>913</v>
      </c>
      <c r="M758" s="276">
        <f>ROUND(AA70,0)</f>
        <v>0</v>
      </c>
      <c r="N758" s="276">
        <f>ROUND(AA75,0)</f>
        <v>7762353</v>
      </c>
      <c r="O758" s="276">
        <f>ROUND(AA73,0)</f>
        <v>986824</v>
      </c>
      <c r="P758" s="276">
        <f>IF(AA76&gt;0,ROUND(AA76,0),0)</f>
        <v>1892</v>
      </c>
      <c r="Q758" s="276">
        <f>IF(AA77&gt;0,ROUND(AA77,0),0)</f>
        <v>92</v>
      </c>
      <c r="R758" s="276">
        <f>IF(AA78&gt;0,ROUND(AA78,0),0)</f>
        <v>582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602936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026*2021*7170*A</v>
      </c>
      <c r="B759" s="276"/>
      <c r="C759" s="278">
        <f>ROUND(AB60,2)</f>
        <v>44.83</v>
      </c>
      <c r="D759" s="276">
        <f>ROUND(AB61,0)</f>
        <v>4964739</v>
      </c>
      <c r="E759" s="276">
        <f>ROUND(AB62,0)</f>
        <v>642710</v>
      </c>
      <c r="F759" s="276">
        <f>ROUND(AB63,0)</f>
        <v>0</v>
      </c>
      <c r="G759" s="276">
        <f>ROUND(AB64,0)</f>
        <v>17124081</v>
      </c>
      <c r="H759" s="276">
        <f>ROUND(AB65,0)</f>
        <v>0</v>
      </c>
      <c r="I759" s="276">
        <f>ROUND(AB66,0)</f>
        <v>1983228</v>
      </c>
      <c r="J759" s="276">
        <f>ROUND(AB67,0)</f>
        <v>99930</v>
      </c>
      <c r="K759" s="276">
        <f>ROUND(AB68,0)</f>
        <v>413031</v>
      </c>
      <c r="L759" s="276">
        <f>ROUND(AB69,0)</f>
        <v>9191</v>
      </c>
      <c r="M759" s="276">
        <f>ROUND(AB70,0)</f>
        <v>9808467</v>
      </c>
      <c r="N759" s="276">
        <f>ROUND(AB75,0)</f>
        <v>70774272</v>
      </c>
      <c r="O759" s="276">
        <f>ROUND(AB73,0)</f>
        <v>17902885</v>
      </c>
      <c r="P759" s="276">
        <f>IF(AB76&gt;0,ROUND(AB76,0),0)</f>
        <v>3258</v>
      </c>
      <c r="Q759" s="276">
        <f>IF(AB77&gt;0,ROUND(AB77,0),0)</f>
        <v>0</v>
      </c>
      <c r="R759" s="276">
        <f>IF(AB78&gt;0,ROUND(AB78,0),0)</f>
        <v>1002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5689120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026*2021*7180*A</v>
      </c>
      <c r="B760" s="276">
        <f>ROUND(AC59,0)</f>
        <v>32004</v>
      </c>
      <c r="C760" s="278">
        <f>ROUND(AC60,2)</f>
        <v>15.05</v>
      </c>
      <c r="D760" s="276">
        <f>ROUND(AC61,0)</f>
        <v>1332985</v>
      </c>
      <c r="E760" s="276">
        <f>ROUND(AC62,0)</f>
        <v>352571</v>
      </c>
      <c r="F760" s="276">
        <f>ROUND(AC63,0)</f>
        <v>0</v>
      </c>
      <c r="G760" s="276">
        <f>ROUND(AC64,0)</f>
        <v>208888</v>
      </c>
      <c r="H760" s="276">
        <f>ROUND(AC65,0)</f>
        <v>0</v>
      </c>
      <c r="I760" s="276">
        <f>ROUND(AC66,0)</f>
        <v>24</v>
      </c>
      <c r="J760" s="276">
        <f>ROUND(AC67,0)</f>
        <v>43491</v>
      </c>
      <c r="K760" s="276">
        <f>ROUND(AC68,0)</f>
        <v>0</v>
      </c>
      <c r="L760" s="276">
        <f>ROUND(AC69,0)</f>
        <v>206</v>
      </c>
      <c r="M760" s="276">
        <f>ROUND(AC70,0)</f>
        <v>0</v>
      </c>
      <c r="N760" s="276">
        <f>ROUND(AC75,0)</f>
        <v>19122362</v>
      </c>
      <c r="O760" s="276">
        <f>ROUND(AC73,0)</f>
        <v>15099539</v>
      </c>
      <c r="P760" s="276">
        <f>IF(AC76&gt;0,ROUND(AC76,0),0)</f>
        <v>1504</v>
      </c>
      <c r="Q760" s="276">
        <f>IF(AC77&gt;0,ROUND(AC77,0),0)</f>
        <v>0</v>
      </c>
      <c r="R760" s="276">
        <f>IF(AC78&gt;0,ROUND(AC78,0),0)</f>
        <v>463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917188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026*2021*7190*A</v>
      </c>
      <c r="B761" s="276">
        <f>ROUND(AD59,0)</f>
        <v>704</v>
      </c>
      <c r="C761" s="278">
        <f>ROUND(AD60,2)</f>
        <v>0.19</v>
      </c>
      <c r="D761" s="276">
        <f>ROUND(AD61,0)</f>
        <v>62572</v>
      </c>
      <c r="E761" s="276">
        <f>ROUND(AD62,0)</f>
        <v>3547</v>
      </c>
      <c r="F761" s="276">
        <f>ROUND(AD63,0)</f>
        <v>0</v>
      </c>
      <c r="G761" s="276">
        <f>ROUND(AD64,0)</f>
        <v>8100</v>
      </c>
      <c r="H761" s="276">
        <f>ROUND(AD65,0)</f>
        <v>0</v>
      </c>
      <c r="I761" s="276">
        <f>ROUND(AD66,0)</f>
        <v>500708</v>
      </c>
      <c r="J761" s="276">
        <f>ROUND(AD67,0)</f>
        <v>16448</v>
      </c>
      <c r="K761" s="276">
        <f>ROUND(AD68,0)</f>
        <v>0</v>
      </c>
      <c r="L761" s="276">
        <f>ROUND(AD69,0)</f>
        <v>0</v>
      </c>
      <c r="M761" s="276">
        <f>ROUND(AD70,0)</f>
        <v>63455</v>
      </c>
      <c r="N761" s="276">
        <f>ROUND(AD75,0)</f>
        <v>1810181</v>
      </c>
      <c r="O761" s="276">
        <f>ROUND(AD73,0)</f>
        <v>1643885</v>
      </c>
      <c r="P761" s="276">
        <f>IF(AD76&gt;0,ROUND(AD76,0),0)</f>
        <v>715</v>
      </c>
      <c r="Q761" s="276">
        <f>IF(AD77&gt;0,ROUND(AD77,0),0)</f>
        <v>0</v>
      </c>
      <c r="R761" s="276">
        <f>IF(AD78&gt;0,ROUND(AD78,0),0)</f>
        <v>220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231082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026*2021*7200*A</v>
      </c>
      <c r="B762" s="276">
        <f>ROUND(AE59,0)</f>
        <v>28488</v>
      </c>
      <c r="C762" s="278">
        <f>ROUND(AE60,2)</f>
        <v>11.14</v>
      </c>
      <c r="D762" s="276">
        <f>ROUND(AE61,0)</f>
        <v>1050431</v>
      </c>
      <c r="E762" s="276">
        <f>ROUND(AE62,0)</f>
        <v>256107</v>
      </c>
      <c r="F762" s="276">
        <f>ROUND(AE63,0)</f>
        <v>0</v>
      </c>
      <c r="G762" s="276">
        <f>ROUND(AE64,0)</f>
        <v>12248</v>
      </c>
      <c r="H762" s="276">
        <f>ROUND(AE65,0)</f>
        <v>0</v>
      </c>
      <c r="I762" s="276">
        <f>ROUND(AE66,0)</f>
        <v>406</v>
      </c>
      <c r="J762" s="276">
        <f>ROUND(AE67,0)</f>
        <v>46297</v>
      </c>
      <c r="K762" s="276">
        <f>ROUND(AE68,0)</f>
        <v>0</v>
      </c>
      <c r="L762" s="276">
        <f>ROUND(AE69,0)</f>
        <v>697</v>
      </c>
      <c r="M762" s="276">
        <f>ROUND(AE70,0)</f>
        <v>0</v>
      </c>
      <c r="N762" s="276">
        <f>ROUND(AE75,0)</f>
        <v>5288806</v>
      </c>
      <c r="O762" s="276">
        <f>ROUND(AE73,0)</f>
        <v>4031094</v>
      </c>
      <c r="P762" s="276">
        <f>IF(AE76&gt;0,ROUND(AE76,0),0)</f>
        <v>5422</v>
      </c>
      <c r="Q762" s="276">
        <f>IF(AE77&gt;0,ROUND(AE77,0),0)</f>
        <v>5</v>
      </c>
      <c r="R762" s="276">
        <f>IF(AE78&gt;0,ROUND(AE78,0),0)</f>
        <v>1668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897961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026*2021*7220*A</v>
      </c>
      <c r="B763" s="276">
        <f>ROUND(AF59,0)</f>
        <v>9651</v>
      </c>
      <c r="C763" s="278">
        <f>ROUND(AF60,2)</f>
        <v>20.72</v>
      </c>
      <c r="D763" s="276">
        <f>ROUND(AF61,0)</f>
        <v>2722231</v>
      </c>
      <c r="E763" s="276">
        <f>ROUND(AF62,0)</f>
        <v>697479</v>
      </c>
      <c r="F763" s="276">
        <f>ROUND(AF63,0)</f>
        <v>0</v>
      </c>
      <c r="G763" s="276">
        <f>ROUND(AF64,0)</f>
        <v>106953</v>
      </c>
      <c r="H763" s="276">
        <f>ROUND(AF65,0)</f>
        <v>0</v>
      </c>
      <c r="I763" s="276">
        <f>ROUND(AF66,0)</f>
        <v>2019</v>
      </c>
      <c r="J763" s="276">
        <f>ROUND(AF67,0)</f>
        <v>156350</v>
      </c>
      <c r="K763" s="276">
        <f>ROUND(AF68,0)</f>
        <v>0</v>
      </c>
      <c r="L763" s="276">
        <f>ROUND(AF69,0)</f>
        <v>25586</v>
      </c>
      <c r="M763" s="276">
        <f>ROUND(AF70,0)</f>
        <v>0</v>
      </c>
      <c r="N763" s="276">
        <f>ROUND(AF75,0)</f>
        <v>4708875</v>
      </c>
      <c r="O763" s="276">
        <f>ROUND(AF73,0)</f>
        <v>0</v>
      </c>
      <c r="P763" s="276">
        <f>IF(AF76&gt;0,ROUND(AF76,0),0)</f>
        <v>19373</v>
      </c>
      <c r="Q763" s="276">
        <f>IF(AF77&gt;0,ROUND(AF77,0),0)</f>
        <v>0</v>
      </c>
      <c r="R763" s="276">
        <f>IF(AF78&gt;0,ROUND(AF78,0),0)</f>
        <v>5959</v>
      </c>
      <c r="S763" s="276">
        <f>IF(AF79&gt;0,ROUND(AF79,0),0)</f>
        <v>3693</v>
      </c>
      <c r="T763" s="278">
        <f>IF(AF80&gt;0,ROUND(AF80,2),0)</f>
        <v>1.23</v>
      </c>
      <c r="U763" s="276"/>
      <c r="V763" s="277"/>
      <c r="W763" s="276"/>
      <c r="X763" s="276"/>
      <c r="Y763" s="276">
        <f t="shared" si="21"/>
        <v>2718222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026*2021*7230*A</v>
      </c>
      <c r="B764" s="276">
        <f>ROUND(AG59,0)</f>
        <v>49245</v>
      </c>
      <c r="C764" s="278">
        <f>ROUND(AG60,2)</f>
        <v>75.930000000000007</v>
      </c>
      <c r="D764" s="276">
        <f>ROUND(AG61,0)</f>
        <v>7957005</v>
      </c>
      <c r="E764" s="276">
        <f>ROUND(AG62,0)</f>
        <v>2058630</v>
      </c>
      <c r="F764" s="276">
        <f>ROUND(AG63,0)</f>
        <v>248410</v>
      </c>
      <c r="G764" s="276">
        <f>ROUND(AG64,0)</f>
        <v>1085410</v>
      </c>
      <c r="H764" s="276">
        <f>ROUND(AG65,0)</f>
        <v>0</v>
      </c>
      <c r="I764" s="276">
        <f>ROUND(AG66,0)</f>
        <v>288217</v>
      </c>
      <c r="J764" s="276">
        <f>ROUND(AG67,0)</f>
        <v>295012</v>
      </c>
      <c r="K764" s="276">
        <f>ROUND(AG68,0)</f>
        <v>0</v>
      </c>
      <c r="L764" s="276">
        <f>ROUND(AG69,0)</f>
        <v>16908</v>
      </c>
      <c r="M764" s="276">
        <f>ROUND(AG70,0)</f>
        <v>52778</v>
      </c>
      <c r="N764" s="276">
        <f>ROUND(AG75,0)</f>
        <v>153117477</v>
      </c>
      <c r="O764" s="276">
        <f>ROUND(AG73,0)</f>
        <v>27695514</v>
      </c>
      <c r="P764" s="276">
        <f>IF(AG76&gt;0,ROUND(AG76,0),0)</f>
        <v>20928</v>
      </c>
      <c r="Q764" s="276">
        <f>IF(AG77&gt;0,ROUND(AG77,0),0)</f>
        <v>4699</v>
      </c>
      <c r="R764" s="276">
        <f>IF(AG78&gt;0,ROUND(AG78,0),0)</f>
        <v>6437</v>
      </c>
      <c r="S764" s="276">
        <f>IF(AG79&gt;0,ROUND(AG79,0),0)</f>
        <v>131685</v>
      </c>
      <c r="T764" s="278">
        <f>IF(AG80&gt;0,ROUND(AG80,2),0)</f>
        <v>44</v>
      </c>
      <c r="U764" s="276"/>
      <c r="V764" s="277"/>
      <c r="W764" s="276"/>
      <c r="X764" s="276"/>
      <c r="Y764" s="276">
        <f t="shared" si="21"/>
        <v>8126450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026*2021*7240*A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026*2021*7250*A</v>
      </c>
      <c r="B766" s="276">
        <f>ROUND(AI59,0)</f>
        <v>8299</v>
      </c>
      <c r="C766" s="278">
        <f>ROUND(AI60,2)</f>
        <v>21.36</v>
      </c>
      <c r="D766" s="276">
        <f>ROUND(AI61,0)</f>
        <v>2278915</v>
      </c>
      <c r="E766" s="276">
        <f>ROUND(AI62,0)</f>
        <v>698207</v>
      </c>
      <c r="F766" s="276">
        <f>ROUND(AI63,0)</f>
        <v>0</v>
      </c>
      <c r="G766" s="276">
        <f>ROUND(AI64,0)</f>
        <v>1409636</v>
      </c>
      <c r="H766" s="276">
        <f>ROUND(AI65,0)</f>
        <v>0</v>
      </c>
      <c r="I766" s="276">
        <f>ROUND(AI66,0)</f>
        <v>14286</v>
      </c>
      <c r="J766" s="276">
        <f>ROUND(AI67,0)</f>
        <v>295651</v>
      </c>
      <c r="K766" s="276">
        <f>ROUND(AI68,0)</f>
        <v>0</v>
      </c>
      <c r="L766" s="276">
        <f>ROUND(AI69,0)</f>
        <v>14284</v>
      </c>
      <c r="M766" s="276">
        <f>ROUND(AI70,0)</f>
        <v>0</v>
      </c>
      <c r="N766" s="276">
        <f>ROUND(AI75,0)</f>
        <v>24162717</v>
      </c>
      <c r="O766" s="276">
        <f>ROUND(AI73,0)</f>
        <v>1767584</v>
      </c>
      <c r="P766" s="276">
        <f>IF(AI76&gt;0,ROUND(AI76,0),0)</f>
        <v>19574</v>
      </c>
      <c r="Q766" s="276">
        <f>IF(AI77&gt;0,ROUND(AI77,0),0)</f>
        <v>580</v>
      </c>
      <c r="R766" s="276">
        <f>IF(AI78&gt;0,ROUND(AI78,0),0)</f>
        <v>6021</v>
      </c>
      <c r="S766" s="276">
        <f>IF(AI79&gt;0,ROUND(AI79,0),0)</f>
        <v>41032</v>
      </c>
      <c r="T766" s="278">
        <f>IF(AI80&gt;0,ROUND(AI80,2),0)</f>
        <v>13.71</v>
      </c>
      <c r="U766" s="276"/>
      <c r="V766" s="277"/>
      <c r="W766" s="276"/>
      <c r="X766" s="276"/>
      <c r="Y766" s="276">
        <f t="shared" si="21"/>
        <v>3562266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026*2021*7260*A</v>
      </c>
      <c r="B767" s="276">
        <f>ROUND(AJ59,0)</f>
        <v>202634</v>
      </c>
      <c r="C767" s="278">
        <f>ROUND(AJ60,2)</f>
        <v>307.66000000000003</v>
      </c>
      <c r="D767" s="276">
        <f>ROUND(AJ61,0)</f>
        <v>35043864</v>
      </c>
      <c r="E767" s="276">
        <f>ROUND(AJ62,0)</f>
        <v>8640521</v>
      </c>
      <c r="F767" s="276">
        <f>ROUND(AJ63,0)</f>
        <v>4397908</v>
      </c>
      <c r="G767" s="276">
        <f>ROUND(AJ64,0)</f>
        <v>2281789</v>
      </c>
      <c r="H767" s="276">
        <f>ROUND(AJ65,0)</f>
        <v>24</v>
      </c>
      <c r="I767" s="276">
        <f>ROUND(AJ66,0)</f>
        <v>90684</v>
      </c>
      <c r="J767" s="276">
        <f>ROUND(AJ67,0)</f>
        <v>845947</v>
      </c>
      <c r="K767" s="276">
        <f>ROUND(AJ68,0)</f>
        <v>0</v>
      </c>
      <c r="L767" s="276">
        <f>ROUND(AJ69,0)</f>
        <v>255874</v>
      </c>
      <c r="M767" s="276">
        <f>ROUND(AJ70,0)</f>
        <v>78583</v>
      </c>
      <c r="N767" s="276">
        <f>ROUND(AJ75,0)</f>
        <v>77851236</v>
      </c>
      <c r="O767" s="276">
        <f>ROUND(AJ73,0)</f>
        <v>298613</v>
      </c>
      <c r="P767" s="276">
        <f>IF(AJ76&gt;0,ROUND(AJ76,0),0)</f>
        <v>93341</v>
      </c>
      <c r="Q767" s="276">
        <f>IF(AJ77&gt;0,ROUND(AJ77,0),0)</f>
        <v>0</v>
      </c>
      <c r="R767" s="276">
        <f>IF(AJ78&gt;0,ROUND(AJ78,0),0)</f>
        <v>28710</v>
      </c>
      <c r="S767" s="276">
        <f>IF(AJ79&gt;0,ROUND(AJ79,0),0)</f>
        <v>84474</v>
      </c>
      <c r="T767" s="278">
        <f>IF(AJ80&gt;0,ROUND(AJ80,2),0)</f>
        <v>28.23</v>
      </c>
      <c r="U767" s="276"/>
      <c r="V767" s="277"/>
      <c r="W767" s="276"/>
      <c r="X767" s="276"/>
      <c r="Y767" s="276">
        <f t="shared" si="21"/>
        <v>24051755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026*2021*7310*A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026*2021*7320*A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026*2021*7330*A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026*2021*7340*A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026*2021*7350*A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026*2021*7380*A</v>
      </c>
      <c r="B773" s="276">
        <f>ROUND(AP59,0)</f>
        <v>33712</v>
      </c>
      <c r="C773" s="278">
        <f>ROUND(AP60,2)</f>
        <v>38.57</v>
      </c>
      <c r="D773" s="276">
        <f>ROUND(AP61,0)</f>
        <v>3864910</v>
      </c>
      <c r="E773" s="276">
        <f>ROUND(AP62,0)</f>
        <v>986444</v>
      </c>
      <c r="F773" s="276">
        <f>ROUND(AP63,0)</f>
        <v>116400</v>
      </c>
      <c r="G773" s="276">
        <f>ROUND(AP64,0)</f>
        <v>451600</v>
      </c>
      <c r="H773" s="276">
        <f>ROUND(AP65,0)</f>
        <v>4320</v>
      </c>
      <c r="I773" s="276">
        <f>ROUND(AP66,0)</f>
        <v>83496</v>
      </c>
      <c r="J773" s="276">
        <f>ROUND(AP67,0)</f>
        <v>55795</v>
      </c>
      <c r="K773" s="276">
        <f>ROUND(AP68,0)</f>
        <v>588753</v>
      </c>
      <c r="L773" s="276">
        <f>ROUND(AP69,0)</f>
        <v>9375</v>
      </c>
      <c r="M773" s="276">
        <f>ROUND(AP70,0)</f>
        <v>4547</v>
      </c>
      <c r="N773" s="276">
        <f>ROUND(AP75,0)</f>
        <v>10933320</v>
      </c>
      <c r="O773" s="276">
        <f>ROUND(AP73,0)</f>
        <v>594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1294</v>
      </c>
      <c r="T773" s="278">
        <f>IF(AP80&gt;0,ROUND(AP80,2),0)</f>
        <v>0.43</v>
      </c>
      <c r="U773" s="276"/>
      <c r="V773" s="277"/>
      <c r="W773" s="276"/>
      <c r="X773" s="276"/>
      <c r="Y773" s="276">
        <f t="shared" si="21"/>
        <v>1936905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026*2021*7390*A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026*2021*7400*A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026*2021*7410*A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026*2021*7420*A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026*2021*7430*A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026*2021*7490*A</v>
      </c>
      <c r="B779" s="276"/>
      <c r="C779" s="278">
        <f>ROUND(AV60,2)</f>
        <v>3.51</v>
      </c>
      <c r="D779" s="276">
        <f>ROUND(AV61,0)</f>
        <v>269805</v>
      </c>
      <c r="E779" s="276">
        <f>ROUND(AV62,0)</f>
        <v>97328</v>
      </c>
      <c r="F779" s="276">
        <f>ROUND(AV63,0)</f>
        <v>0</v>
      </c>
      <c r="G779" s="276">
        <f>ROUND(AV64,0)</f>
        <v>6570</v>
      </c>
      <c r="H779" s="276">
        <f>ROUND(AV65,0)</f>
        <v>0</v>
      </c>
      <c r="I779" s="276">
        <f>ROUND(AV66,0)</f>
        <v>10547</v>
      </c>
      <c r="J779" s="276">
        <f>ROUND(AV67,0)</f>
        <v>43435</v>
      </c>
      <c r="K779" s="276">
        <f>ROUND(AV68,0)</f>
        <v>0</v>
      </c>
      <c r="L779" s="276">
        <f>ROUND(AV69,0)</f>
        <v>52</v>
      </c>
      <c r="M779" s="276">
        <f>ROUND(AV70,0)</f>
        <v>9292</v>
      </c>
      <c r="N779" s="276">
        <f>ROUND(AV75,0)</f>
        <v>2823746</v>
      </c>
      <c r="O779" s="276">
        <f>ROUND(AV73,0)</f>
        <v>33052</v>
      </c>
      <c r="P779" s="276">
        <f>IF(AV76&gt;0,ROUND(AV76,0),0)</f>
        <v>3340</v>
      </c>
      <c r="Q779" s="276">
        <f>IF(AV77&gt;0,ROUND(AV77,0),0)</f>
        <v>0</v>
      </c>
      <c r="R779" s="276">
        <f>IF(AV78&gt;0,ROUND(AV78,0),0)</f>
        <v>1027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424190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026*2021*8200*A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026*2021*8310*A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026*2021*8320*A</v>
      </c>
      <c r="B782" s="276">
        <f>ROUND(AY59,0)</f>
        <v>105705</v>
      </c>
      <c r="C782" s="278">
        <f>ROUND(AY60,2)</f>
        <v>31.71</v>
      </c>
      <c r="D782" s="276">
        <f>ROUND(AY61,0)</f>
        <v>1561720</v>
      </c>
      <c r="E782" s="276">
        <f>ROUND(AY62,0)</f>
        <v>563643</v>
      </c>
      <c r="F782" s="276">
        <f>ROUND(AY63,0)</f>
        <v>0</v>
      </c>
      <c r="G782" s="276">
        <f>ROUND(AY64,0)</f>
        <v>752579</v>
      </c>
      <c r="H782" s="276">
        <f>ROUND(AY65,0)</f>
        <v>0</v>
      </c>
      <c r="I782" s="276">
        <f>ROUND(AY66,0)</f>
        <v>54278</v>
      </c>
      <c r="J782" s="276">
        <f>ROUND(AY67,0)</f>
        <v>125205</v>
      </c>
      <c r="K782" s="276">
        <f>ROUND(AY68,0)</f>
        <v>0</v>
      </c>
      <c r="L782" s="276">
        <f>ROUND(AY69,0)</f>
        <v>1503</v>
      </c>
      <c r="M782" s="276">
        <f>ROUND(AY70,0)</f>
        <v>857464</v>
      </c>
      <c r="N782" s="276"/>
      <c r="O782" s="276"/>
      <c r="P782" s="276">
        <f>IF(AY76&gt;0,ROUND(AY76,0),0)</f>
        <v>12128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026*2021*8330*A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026*2021*8350*A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026*2021*8360*A</v>
      </c>
      <c r="B785" s="276"/>
      <c r="C785" s="278">
        <f>ROUND(BB60,2)</f>
        <v>18.78</v>
      </c>
      <c r="D785" s="276">
        <f>ROUND(BB61,0)</f>
        <v>1877735</v>
      </c>
      <c r="E785" s="276">
        <f>ROUND(BB62,0)</f>
        <v>509023</v>
      </c>
      <c r="F785" s="276">
        <f>ROUND(BB63,0)</f>
        <v>205025</v>
      </c>
      <c r="G785" s="276">
        <f>ROUND(BB64,0)</f>
        <v>11602</v>
      </c>
      <c r="H785" s="276">
        <f>ROUND(BB65,0)</f>
        <v>0</v>
      </c>
      <c r="I785" s="276">
        <f>ROUND(BB66,0)</f>
        <v>285312</v>
      </c>
      <c r="J785" s="276">
        <f>ROUND(BB67,0)</f>
        <v>30958</v>
      </c>
      <c r="K785" s="276">
        <f>ROUND(BB68,0)</f>
        <v>0</v>
      </c>
      <c r="L785" s="276">
        <f>ROUND(BB69,0)</f>
        <v>75438</v>
      </c>
      <c r="M785" s="276">
        <f>ROUND(BB70,0)</f>
        <v>0</v>
      </c>
      <c r="N785" s="276"/>
      <c r="O785" s="276"/>
      <c r="P785" s="276">
        <f>IF(BB76&gt;0,ROUND(BB76,0),0)</f>
        <v>3836</v>
      </c>
      <c r="Q785" s="276">
        <f>IF(BB77&gt;0,ROUND(BB77,0),0)</f>
        <v>0</v>
      </c>
      <c r="R785" s="276">
        <f>IF(BB78&gt;0,ROUND(BB78,0),0)</f>
        <v>1180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026*2021*8370*A</v>
      </c>
      <c r="B786" s="276"/>
      <c r="C786" s="278">
        <f>ROUND(BC60,2)</f>
        <v>6.61</v>
      </c>
      <c r="D786" s="276">
        <f>ROUND(BC61,0)</f>
        <v>271150</v>
      </c>
      <c r="E786" s="276">
        <f>ROUND(BC62,0)</f>
        <v>102566</v>
      </c>
      <c r="F786" s="276">
        <f>ROUND(BC63,0)</f>
        <v>0</v>
      </c>
      <c r="G786" s="276">
        <f>ROUND(BC64,0)</f>
        <v>75</v>
      </c>
      <c r="H786" s="276">
        <f>ROUND(BC65,0)</f>
        <v>0</v>
      </c>
      <c r="I786" s="276">
        <f>ROUND(BC66,0)</f>
        <v>0</v>
      </c>
      <c r="J786" s="276">
        <f>ROUND(BC67,0)</f>
        <v>1231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026*2021*8420*A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29465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3651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026*2021*8430*A</v>
      </c>
      <c r="B788" s="276">
        <f>ROUND(BE59,0)</f>
        <v>802141</v>
      </c>
      <c r="C788" s="278">
        <f>ROUND(BE60,2)</f>
        <v>27.68</v>
      </c>
      <c r="D788" s="276">
        <f>ROUND(BE61,0)</f>
        <v>1991981</v>
      </c>
      <c r="E788" s="276">
        <f>ROUND(BE62,0)</f>
        <v>732537</v>
      </c>
      <c r="F788" s="276">
        <f>ROUND(BE63,0)</f>
        <v>0</v>
      </c>
      <c r="G788" s="276">
        <f>ROUND(BE64,0)</f>
        <v>257404</v>
      </c>
      <c r="H788" s="276">
        <f>ROUND(BE65,0)</f>
        <v>2301749</v>
      </c>
      <c r="I788" s="276">
        <f>ROUND(BE66,0)</f>
        <v>8811729</v>
      </c>
      <c r="J788" s="276">
        <f>ROUND(BE67,0)</f>
        <v>2639048</v>
      </c>
      <c r="K788" s="276">
        <f>ROUND(BE68,0)</f>
        <v>118858</v>
      </c>
      <c r="L788" s="276">
        <f>ROUND(BE69,0)</f>
        <v>8212</v>
      </c>
      <c r="M788" s="276">
        <f>ROUND(BE70,0)</f>
        <v>2000000</v>
      </c>
      <c r="N788" s="276"/>
      <c r="O788" s="276"/>
      <c r="P788" s="276">
        <f>IF(BE76&gt;0,ROUND(BE76,0),0)</f>
        <v>303084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026*2021*8460*A</v>
      </c>
      <c r="B789" s="276"/>
      <c r="C789" s="278">
        <f>ROUND(BF60,2)</f>
        <v>52.04</v>
      </c>
      <c r="D789" s="276">
        <f>ROUND(BF61,0)</f>
        <v>2412806</v>
      </c>
      <c r="E789" s="276">
        <f>ROUND(BF62,0)</f>
        <v>1046939</v>
      </c>
      <c r="F789" s="276">
        <f>ROUND(BF63,0)</f>
        <v>0</v>
      </c>
      <c r="G789" s="276">
        <f>ROUND(BF64,0)</f>
        <v>358321</v>
      </c>
      <c r="H789" s="276">
        <f>ROUND(BF65,0)</f>
        <v>334401</v>
      </c>
      <c r="I789" s="276">
        <f>ROUND(BF66,0)</f>
        <v>687030</v>
      </c>
      <c r="J789" s="276">
        <f>ROUND(BF67,0)</f>
        <v>34756</v>
      </c>
      <c r="K789" s="276">
        <f>ROUND(BF68,0)</f>
        <v>0</v>
      </c>
      <c r="L789" s="276">
        <f>ROUND(BF69,0)</f>
        <v>6383</v>
      </c>
      <c r="M789" s="276">
        <f>ROUND(BF70,0)</f>
        <v>497</v>
      </c>
      <c r="N789" s="276"/>
      <c r="O789" s="276"/>
      <c r="P789" s="276">
        <f>IF(BF76&gt;0,ROUND(BF76,0),0)</f>
        <v>4105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026*2021*8470*A</v>
      </c>
      <c r="B790" s="276"/>
      <c r="C790" s="278">
        <f>ROUND(BG60,2)</f>
        <v>10.73</v>
      </c>
      <c r="D790" s="276">
        <f>ROUND(BG61,0)</f>
        <v>494050</v>
      </c>
      <c r="E790" s="276">
        <f>ROUND(BG62,0)</f>
        <v>242214</v>
      </c>
      <c r="F790" s="276">
        <f>ROUND(BG63,0)</f>
        <v>0</v>
      </c>
      <c r="G790" s="276">
        <f>ROUND(BG64,0)</f>
        <v>2843</v>
      </c>
      <c r="H790" s="276">
        <f>ROUND(BG65,0)</f>
        <v>0</v>
      </c>
      <c r="I790" s="276">
        <f>ROUND(BG66,0)</f>
        <v>26986</v>
      </c>
      <c r="J790" s="276">
        <f>ROUND(BG67,0)</f>
        <v>28187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1626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026*2021*8480*A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27771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3441</v>
      </c>
      <c r="Q791" s="276">
        <f>IF(BH77&gt;0,ROUND(BH77,0),0)</f>
        <v>0</v>
      </c>
      <c r="R791" s="276">
        <f>IF(BH78&gt;0,ROUND(BH78,0),0)</f>
        <v>1058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026*2021*8490*A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026*2021*8510*A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026*2021*8530*A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23316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2889</v>
      </c>
      <c r="Q794" s="276">
        <f>IF(BK77&gt;0,ROUND(BK77,0),0)</f>
        <v>0</v>
      </c>
      <c r="R794" s="276">
        <f>IF(BK78&gt;0,ROUND(BK78,0),0)</f>
        <v>889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026*2021*8560*A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026*2021*8590*A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026*2021*8610*A</v>
      </c>
      <c r="B797" s="276"/>
      <c r="C797" s="278">
        <f>ROUND(BN60,2)</f>
        <v>5.35</v>
      </c>
      <c r="D797" s="276">
        <f>ROUND(BN61,0)</f>
        <v>1951331</v>
      </c>
      <c r="E797" s="276">
        <f>ROUND(BN62,0)</f>
        <v>311379</v>
      </c>
      <c r="F797" s="276">
        <f>ROUND(BN63,0)</f>
        <v>500004</v>
      </c>
      <c r="G797" s="276">
        <f>ROUND(BN64,0)</f>
        <v>17431</v>
      </c>
      <c r="H797" s="276">
        <f>ROUND(BN65,0)</f>
        <v>0</v>
      </c>
      <c r="I797" s="276">
        <f>ROUND(BN66,0)</f>
        <v>31902274</v>
      </c>
      <c r="J797" s="276">
        <f>ROUND(BN67,0)</f>
        <v>8197028</v>
      </c>
      <c r="K797" s="276">
        <f>ROUND(BN68,0)</f>
        <v>0</v>
      </c>
      <c r="L797" s="276">
        <f>ROUND(BN69,0)</f>
        <v>72317</v>
      </c>
      <c r="M797" s="276">
        <f>ROUND(BN70,0)</f>
        <v>15450</v>
      </c>
      <c r="N797" s="276"/>
      <c r="O797" s="276"/>
      <c r="P797" s="276">
        <f>IF(BN76&gt;0,ROUND(BN76,0),0)</f>
        <v>5740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026*2021*8620*A</v>
      </c>
      <c r="B798" s="276"/>
      <c r="C798" s="278">
        <f>ROUND(BO60,2)</f>
        <v>2.2000000000000002</v>
      </c>
      <c r="D798" s="276">
        <f>ROUND(BO61,0)</f>
        <v>186156</v>
      </c>
      <c r="E798" s="276">
        <f>ROUND(BO62,0)</f>
        <v>57731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37931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4700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026*2021*8630*A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026*2021*8640*A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026*2021*8650*A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026*2021*8660*A</v>
      </c>
      <c r="B802" s="276"/>
      <c r="C802" s="278">
        <f>ROUND(BS60,2)</f>
        <v>9.0500000000000007</v>
      </c>
      <c r="D802" s="276">
        <f>ROUND(BS61,0)</f>
        <v>423748</v>
      </c>
      <c r="E802" s="276">
        <f>ROUND(BS62,0)</f>
        <v>164109</v>
      </c>
      <c r="F802" s="276">
        <f>ROUND(BS63,0)</f>
        <v>0</v>
      </c>
      <c r="G802" s="276">
        <f>ROUND(BS64,0)</f>
        <v>44393</v>
      </c>
      <c r="H802" s="276">
        <f>ROUND(BS65,0)</f>
        <v>0</v>
      </c>
      <c r="I802" s="276">
        <f>ROUND(BS66,0)</f>
        <v>815</v>
      </c>
      <c r="J802" s="276">
        <f>ROUND(BS67,0)</f>
        <v>15181</v>
      </c>
      <c r="K802" s="276">
        <f>ROUND(BS68,0)</f>
        <v>0</v>
      </c>
      <c r="L802" s="276">
        <f>ROUND(BS69,0)</f>
        <v>8589</v>
      </c>
      <c r="M802" s="276">
        <f>ROUND(BS70,0)</f>
        <v>227063</v>
      </c>
      <c r="N802" s="276"/>
      <c r="O802" s="276"/>
      <c r="P802" s="276">
        <f>IF(BS76&gt;0,ROUND(BS76,0),0)</f>
        <v>1881</v>
      </c>
      <c r="Q802" s="276">
        <f>IF(BS77&gt;0,ROUND(BS77,0),0)</f>
        <v>0</v>
      </c>
      <c r="R802" s="276">
        <f>IF(BS78&gt;0,ROUND(BS78,0),0)</f>
        <v>579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026*2021*8670*A</v>
      </c>
      <c r="B803" s="276"/>
      <c r="C803" s="278">
        <f>ROUND(BT60,2)</f>
        <v>4.7300000000000004</v>
      </c>
      <c r="D803" s="276">
        <f>ROUND(BT61,0)</f>
        <v>469864</v>
      </c>
      <c r="E803" s="276">
        <f>ROUND(BT62,0)</f>
        <v>111955</v>
      </c>
      <c r="F803" s="276">
        <f>ROUND(BT63,0)</f>
        <v>0</v>
      </c>
      <c r="G803" s="276">
        <f>ROUND(BT64,0)</f>
        <v>1541</v>
      </c>
      <c r="H803" s="276">
        <f>ROUND(BT65,0)</f>
        <v>0</v>
      </c>
      <c r="I803" s="276">
        <f>ROUND(BT66,0)</f>
        <v>5978</v>
      </c>
      <c r="J803" s="276">
        <f>ROUND(BT67,0)</f>
        <v>17432</v>
      </c>
      <c r="K803" s="276">
        <f>ROUND(BT68,0)</f>
        <v>0</v>
      </c>
      <c r="L803" s="276">
        <f>ROUND(BT69,0)</f>
        <v>9946</v>
      </c>
      <c r="M803" s="276">
        <f>ROUND(BT70,0)</f>
        <v>16331</v>
      </c>
      <c r="N803" s="276"/>
      <c r="O803" s="276"/>
      <c r="P803" s="276">
        <f>IF(BT76&gt;0,ROUND(BT76,0),0)</f>
        <v>2160</v>
      </c>
      <c r="Q803" s="276">
        <f>IF(BT77&gt;0,ROUND(BT77,0),0)</f>
        <v>0</v>
      </c>
      <c r="R803" s="276">
        <f>IF(BT78&gt;0,ROUND(BT78,0),0)</f>
        <v>664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026*2021*8680*A</v>
      </c>
      <c r="B804" s="276"/>
      <c r="C804" s="278">
        <f>ROUND(BU60,2)</f>
        <v>0.46</v>
      </c>
      <c r="D804" s="276">
        <f>ROUND(BU61,0)</f>
        <v>46681</v>
      </c>
      <c r="E804" s="276">
        <f>ROUND(BU62,0)</f>
        <v>18129</v>
      </c>
      <c r="F804" s="276">
        <f>ROUND(BU63,0)</f>
        <v>0</v>
      </c>
      <c r="G804" s="276">
        <f>ROUND(BU64,0)</f>
        <v>10</v>
      </c>
      <c r="H804" s="276">
        <f>ROUND(BU65,0)</f>
        <v>0</v>
      </c>
      <c r="I804" s="276">
        <f>ROUND(BU66,0)</f>
        <v>0</v>
      </c>
      <c r="J804" s="276">
        <f>ROUND(BU67,0)</f>
        <v>6868</v>
      </c>
      <c r="K804" s="276">
        <f>ROUND(BU68,0)</f>
        <v>0</v>
      </c>
      <c r="L804" s="276">
        <f>ROUND(BU69,0)</f>
        <v>16983</v>
      </c>
      <c r="M804" s="276">
        <f>ROUND(BU70,0)</f>
        <v>0</v>
      </c>
      <c r="N804" s="276"/>
      <c r="O804" s="276"/>
      <c r="P804" s="276">
        <f>IF(BU76&gt;0,ROUND(BU76,0),0)</f>
        <v>851</v>
      </c>
      <c r="Q804" s="276">
        <f>IF(BU77&gt;0,ROUND(BU77,0),0)</f>
        <v>0</v>
      </c>
      <c r="R804" s="276">
        <f>IF(BU78&gt;0,ROUND(BU78,0),0)</f>
        <v>262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026*2021*8690*A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9325</v>
      </c>
      <c r="J805" s="276">
        <f>ROUND(BV67,0)</f>
        <v>49004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6072</v>
      </c>
      <c r="Q805" s="276">
        <f>IF(BV77&gt;0,ROUND(BV77,0),0)</f>
        <v>0</v>
      </c>
      <c r="R805" s="276">
        <f>IF(BV78&gt;0,ROUND(BV78,0),0)</f>
        <v>1868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026*2021*8700*A</v>
      </c>
      <c r="B806" s="276"/>
      <c r="C806" s="278">
        <f>ROUND(BW60,2)</f>
        <v>2.83</v>
      </c>
      <c r="D806" s="276">
        <f>ROUND(BW61,0)</f>
        <v>301870</v>
      </c>
      <c r="E806" s="276">
        <f>ROUND(BW62,0)</f>
        <v>92736</v>
      </c>
      <c r="F806" s="276">
        <f>ROUND(BW63,0)</f>
        <v>55733</v>
      </c>
      <c r="G806" s="276">
        <f>ROUND(BW64,0)</f>
        <v>69025</v>
      </c>
      <c r="H806" s="276">
        <f>ROUND(BW65,0)</f>
        <v>0</v>
      </c>
      <c r="I806" s="276">
        <f>ROUND(BW66,0)</f>
        <v>1638</v>
      </c>
      <c r="J806" s="276">
        <f>ROUND(BW67,0)</f>
        <v>3390</v>
      </c>
      <c r="K806" s="276">
        <f>ROUND(BW68,0)</f>
        <v>0</v>
      </c>
      <c r="L806" s="276">
        <f>ROUND(BW69,0)</f>
        <v>5283</v>
      </c>
      <c r="M806" s="276">
        <f>ROUND(BW70,0)</f>
        <v>0</v>
      </c>
      <c r="N806" s="276"/>
      <c r="O806" s="276"/>
      <c r="P806" s="276">
        <f>IF(BW76&gt;0,ROUND(BW76,0),0)</f>
        <v>420</v>
      </c>
      <c r="Q806" s="276">
        <f>IF(BW77&gt;0,ROUND(BW77,0),0)</f>
        <v>0</v>
      </c>
      <c r="R806" s="276">
        <f>IF(BW78&gt;0,ROUND(BW78,0),0)</f>
        <v>129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026*2021*8710*A</v>
      </c>
      <c r="B807" s="276"/>
      <c r="C807" s="278">
        <f>ROUND(BX60,2)</f>
        <v>20.420000000000002</v>
      </c>
      <c r="D807" s="276">
        <f>ROUND(BX61,0)</f>
        <v>1140858</v>
      </c>
      <c r="E807" s="276">
        <f>ROUND(BX62,0)</f>
        <v>215575</v>
      </c>
      <c r="F807" s="276">
        <f>ROUND(BX63,0)</f>
        <v>0</v>
      </c>
      <c r="G807" s="276">
        <f>ROUND(BX64,0)</f>
        <v>1199057</v>
      </c>
      <c r="H807" s="276">
        <f>ROUND(BX65,0)</f>
        <v>0</v>
      </c>
      <c r="I807" s="276">
        <f>ROUND(BX66,0)</f>
        <v>64630</v>
      </c>
      <c r="J807" s="276">
        <f>ROUND(BX67,0)</f>
        <v>21476</v>
      </c>
      <c r="K807" s="276">
        <f>ROUND(BX68,0)</f>
        <v>10739</v>
      </c>
      <c r="L807" s="276">
        <f>ROUND(BX69,0)</f>
        <v>14362</v>
      </c>
      <c r="M807" s="276">
        <f>ROUND(BX70,0)</f>
        <v>577887</v>
      </c>
      <c r="N807" s="276"/>
      <c r="O807" s="276"/>
      <c r="P807" s="276">
        <f>IF(BX76&gt;0,ROUND(BX76,0),0)</f>
        <v>2269</v>
      </c>
      <c r="Q807" s="276">
        <f>IF(BX77&gt;0,ROUND(BX77,0),0)</f>
        <v>0</v>
      </c>
      <c r="R807" s="276">
        <f>IF(BX78&gt;0,ROUND(BX78,0),0)</f>
        <v>698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026*2021*8720*A</v>
      </c>
      <c r="B808" s="276"/>
      <c r="C808" s="278">
        <f>ROUND(BY60,2)</f>
        <v>21.79</v>
      </c>
      <c r="D808" s="276">
        <f>ROUND(BY61,0)</f>
        <v>2589163</v>
      </c>
      <c r="E808" s="276">
        <f>ROUND(BY62,0)</f>
        <v>668155</v>
      </c>
      <c r="F808" s="276">
        <f>ROUND(BY63,0)</f>
        <v>0</v>
      </c>
      <c r="G808" s="276">
        <f>ROUND(BY64,0)</f>
        <v>31963</v>
      </c>
      <c r="H808" s="276">
        <f>ROUND(BY65,0)</f>
        <v>0</v>
      </c>
      <c r="I808" s="276">
        <f>ROUND(BY66,0)</f>
        <v>1719</v>
      </c>
      <c r="J808" s="276">
        <f>ROUND(BY67,0)</f>
        <v>620834</v>
      </c>
      <c r="K808" s="276">
        <f>ROUND(BY68,0)</f>
        <v>0</v>
      </c>
      <c r="L808" s="276">
        <f>ROUND(BY69,0)</f>
        <v>22783</v>
      </c>
      <c r="M808" s="276">
        <f>ROUND(BY70,0)</f>
        <v>0</v>
      </c>
      <c r="N808" s="276"/>
      <c r="O808" s="276"/>
      <c r="P808" s="276">
        <f>IF(BY76&gt;0,ROUND(BY76,0),0)</f>
        <v>2602</v>
      </c>
      <c r="Q808" s="276">
        <f>IF(BY77&gt;0,ROUND(BY77,0),0)</f>
        <v>0</v>
      </c>
      <c r="R808" s="276">
        <f>IF(BY78&gt;0,ROUND(BY78,0),0)</f>
        <v>800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026*2021*8730*A</v>
      </c>
      <c r="B809" s="276"/>
      <c r="C809" s="278">
        <f>ROUND(BZ60,2)</f>
        <v>2.2200000000000002</v>
      </c>
      <c r="D809" s="276">
        <f>ROUND(BZ61,0)</f>
        <v>371210</v>
      </c>
      <c r="E809" s="276">
        <f>ROUND(BZ62,0)</f>
        <v>191225</v>
      </c>
      <c r="F809" s="276">
        <f>ROUND(BZ63,0)</f>
        <v>0</v>
      </c>
      <c r="G809" s="276">
        <f>ROUND(BZ64,0)</f>
        <v>905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026*2021*8740*A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100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32242</v>
      </c>
      <c r="K810" s="276">
        <f>ROUND(CA68,0)</f>
        <v>0</v>
      </c>
      <c r="L810" s="276">
        <f>ROUND(CA69,0)</f>
        <v>250</v>
      </c>
      <c r="M810" s="276">
        <f>ROUND(CA70,0)</f>
        <v>0</v>
      </c>
      <c r="N810" s="276"/>
      <c r="O810" s="276"/>
      <c r="P810" s="276">
        <f>IF(CA76&gt;0,ROUND(CA76,0),0)</f>
        <v>3995</v>
      </c>
      <c r="Q810" s="276">
        <f>IF(CA77&gt;0,ROUND(CA77,0),0)</f>
        <v>0</v>
      </c>
      <c r="R810" s="276">
        <f>IF(CA78&gt;0,ROUND(CA78,0),0)</f>
        <v>1229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026*2021*8770*A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74850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026*2021*8790*A</v>
      </c>
      <c r="B812" s="276"/>
      <c r="C812" s="278">
        <f>ROUND(CC60,2)</f>
        <v>12.55</v>
      </c>
      <c r="D812" s="276">
        <f>ROUND(CC61,0)</f>
        <v>1914222</v>
      </c>
      <c r="E812" s="276">
        <f>ROUND(CC62,0)</f>
        <v>438423</v>
      </c>
      <c r="F812" s="276">
        <f>ROUND(CC63,0)</f>
        <v>0</v>
      </c>
      <c r="G812" s="276">
        <f>ROUND(CC64,0)</f>
        <v>-180223</v>
      </c>
      <c r="H812" s="276">
        <f>ROUND(CC65,0)</f>
        <v>0</v>
      </c>
      <c r="I812" s="276">
        <f>ROUND(CC66,0)</f>
        <v>10284976</v>
      </c>
      <c r="J812" s="276">
        <f>ROUND(CC67,0)</f>
        <v>2603358</v>
      </c>
      <c r="K812" s="276">
        <f>ROUND(CC68,0)</f>
        <v>0</v>
      </c>
      <c r="L812" s="276">
        <f>ROUND(CC69,0)</f>
        <v>576626</v>
      </c>
      <c r="M812" s="276">
        <f>ROUND(CC70,0)</f>
        <v>1187856</v>
      </c>
      <c r="N812" s="276"/>
      <c r="O812" s="276"/>
      <c r="P812" s="276">
        <f>IF(CC76&gt;0,ROUND(CC76,0),0)</f>
        <v>115184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026*2021*9000*A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9478178</v>
      </c>
      <c r="V813" s="277">
        <f>ROUND(CD70,0)</f>
        <v>482700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1003</v>
      </c>
      <c r="C815" s="281">
        <f t="shared" ref="C815:K815" si="22">SUM(C734:C813)</f>
        <v>1235.3399999999999</v>
      </c>
      <c r="D815" s="277">
        <f t="shared" si="22"/>
        <v>129400115</v>
      </c>
      <c r="E815" s="277">
        <f t="shared" si="22"/>
        <v>33399788</v>
      </c>
      <c r="F815" s="277">
        <f t="shared" si="22"/>
        <v>6044555</v>
      </c>
      <c r="G815" s="277">
        <f t="shared" si="22"/>
        <v>38883608</v>
      </c>
      <c r="H815" s="277">
        <f t="shared" si="22"/>
        <v>2640494</v>
      </c>
      <c r="I815" s="277">
        <f t="shared" si="22"/>
        <v>59391114</v>
      </c>
      <c r="J815" s="277">
        <f t="shared" si="22"/>
        <v>20130998</v>
      </c>
      <c r="K815" s="277">
        <f t="shared" si="22"/>
        <v>1146247</v>
      </c>
      <c r="L815" s="277">
        <f>SUM(L734:L813)+SUM(U734:U813)</f>
        <v>10774530</v>
      </c>
      <c r="M815" s="277">
        <f>SUM(M734:M813)+SUM(V734:V813)</f>
        <v>15534872</v>
      </c>
      <c r="N815" s="277">
        <f t="shared" ref="N815:Y815" si="23">SUM(N734:N813)</f>
        <v>939746624</v>
      </c>
      <c r="O815" s="277">
        <f t="shared" si="23"/>
        <v>324402731</v>
      </c>
      <c r="P815" s="277">
        <f t="shared" si="23"/>
        <v>802141</v>
      </c>
      <c r="Q815" s="277">
        <f t="shared" si="23"/>
        <v>105705</v>
      </c>
      <c r="R815" s="277">
        <f t="shared" si="23"/>
        <v>108247</v>
      </c>
      <c r="S815" s="277">
        <f t="shared" si="23"/>
        <v>855445</v>
      </c>
      <c r="T815" s="281">
        <f t="shared" si="23"/>
        <v>285.82</v>
      </c>
      <c r="U815" s="277">
        <f t="shared" si="23"/>
        <v>9478178</v>
      </c>
      <c r="V815" s="277">
        <f t="shared" si="23"/>
        <v>482700</v>
      </c>
      <c r="W815" s="277">
        <f t="shared" si="23"/>
        <v>0</v>
      </c>
      <c r="X815" s="277">
        <f t="shared" si="23"/>
        <v>0</v>
      </c>
      <c r="Y815" s="277">
        <f t="shared" si="23"/>
        <v>101102547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1004</v>
      </c>
      <c r="C816" s="281">
        <f>CE60</f>
        <v>1235.3623277661036</v>
      </c>
      <c r="D816" s="277">
        <f>CE61</f>
        <v>129400115.60000002</v>
      </c>
      <c r="E816" s="277">
        <f>CE62</f>
        <v>33399788</v>
      </c>
      <c r="F816" s="277">
        <f>CE63</f>
        <v>6044555.4800000004</v>
      </c>
      <c r="G816" s="277">
        <f>CE64</f>
        <v>38883607.479999997</v>
      </c>
      <c r="H816" s="280">
        <f>CE65</f>
        <v>2640492.9799999995</v>
      </c>
      <c r="I816" s="280">
        <f>CE66</f>
        <v>59391117.060000002</v>
      </c>
      <c r="J816" s="280">
        <f>CE67</f>
        <v>20130998</v>
      </c>
      <c r="K816" s="280">
        <f>CE68</f>
        <v>1146246.81</v>
      </c>
      <c r="L816" s="280">
        <f>CE69</f>
        <v>10774531.800000001</v>
      </c>
      <c r="M816" s="280">
        <f>CE70</f>
        <v>15534872.960000001</v>
      </c>
      <c r="N816" s="277">
        <f>CE75</f>
        <v>939746622.13</v>
      </c>
      <c r="O816" s="277">
        <f>CE73</f>
        <v>324402732.29000002</v>
      </c>
      <c r="P816" s="277">
        <f>CE76</f>
        <v>802141</v>
      </c>
      <c r="Q816" s="277">
        <f>CE77</f>
        <v>105705</v>
      </c>
      <c r="R816" s="277">
        <f>CE78</f>
        <v>108245.49394329701</v>
      </c>
      <c r="S816" s="277">
        <f>CE79</f>
        <v>855444</v>
      </c>
      <c r="T816" s="281">
        <f>CE80</f>
        <v>285.83067499240519</v>
      </c>
      <c r="U816" s="277" t="s">
        <v>1005</v>
      </c>
      <c r="V816" s="277" t="s">
        <v>1005</v>
      </c>
      <c r="W816" s="277" t="s">
        <v>1005</v>
      </c>
      <c r="X816" s="277" t="s">
        <v>1005</v>
      </c>
      <c r="Y816" s="277">
        <f>M716</f>
        <v>101102546.89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470</v>
      </c>
      <c r="C817" s="199" t="s">
        <v>1006</v>
      </c>
      <c r="D817" s="180">
        <f>C378</f>
        <v>129400115.60000002</v>
      </c>
      <c r="E817" s="180">
        <f>C379</f>
        <v>33399787.039999999</v>
      </c>
      <c r="F817" s="180">
        <f>C380</f>
        <v>6044555.4800000004</v>
      </c>
      <c r="G817" s="240">
        <f>C381</f>
        <v>38883607.479999997</v>
      </c>
      <c r="H817" s="240">
        <f>C382</f>
        <v>2640492.9799999995</v>
      </c>
      <c r="I817" s="240">
        <f>C383</f>
        <v>59391117.060000002</v>
      </c>
      <c r="J817" s="240">
        <f>C384</f>
        <v>20130997.57</v>
      </c>
      <c r="K817" s="240">
        <f>C385</f>
        <v>1146246.8099999991</v>
      </c>
      <c r="L817" s="240">
        <f>C386+C387+C388+C389</f>
        <v>10774531.800000001</v>
      </c>
      <c r="M817" s="240">
        <f>C370</f>
        <v>15534872.960000001</v>
      </c>
      <c r="N817" s="180">
        <f>D361</f>
        <v>939746622.13000011</v>
      </c>
      <c r="O817" s="180">
        <f>C359</f>
        <v>324402732.29000002</v>
      </c>
    </row>
  </sheetData>
  <sheetProtection algorithmName="SHA-512" hashValue="QCowYlIHqc0GLW7kqCDVSBI1SFZkcvbN5xz8lAGWutWw0l2RNTczp7oRFl4I+/niMKfdamP6Eoa64xj9ZYwiLg==" saltValue="byBQiAe+MAYMCN7h08EObw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1007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1008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1009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9" t="s">
        <v>1262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1010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1011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1259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1260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1261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1012</v>
      </c>
      <c r="G16" s="8"/>
      <c r="H16" s="8"/>
      <c r="I16" s="8"/>
      <c r="J16" s="145"/>
    </row>
    <row r="17" spans="2:10" ht="15.45" thickTop="1" x14ac:dyDescent="0.35">
      <c r="B17" s="141"/>
      <c r="C17" s="150" t="s">
        <v>1013</v>
      </c>
      <c r="D17" s="150"/>
      <c r="E17" s="142" t="str">
        <f>+data!C84</f>
        <v>PeaceHealth St John Medical Center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1014</v>
      </c>
      <c r="D18" s="151"/>
      <c r="E18" s="8" t="str">
        <f>+"H-"&amp;data!C83</f>
        <v>H-026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1015</v>
      </c>
      <c r="D19" s="151"/>
      <c r="E19" s="8" t="str">
        <f>+data!C85</f>
        <v>1615 Delaware Street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1016</v>
      </c>
      <c r="D20" s="151"/>
      <c r="E20" s="8" t="str">
        <f>+data!C86</f>
        <v>Box 3002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1017</v>
      </c>
      <c r="D21" s="151"/>
      <c r="E21" s="8" t="str">
        <f>+data!C87</f>
        <v>Longview, WA 98632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1018</v>
      </c>
      <c r="G26" s="70"/>
      <c r="H26" s="70"/>
      <c r="I26" s="70"/>
      <c r="J26" s="154"/>
    </row>
    <row r="27" spans="2:10" ht="15" x14ac:dyDescent="0.35">
      <c r="B27" s="155" t="s">
        <v>1019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06/30/2021.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1020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1021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1022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1023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1024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1025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1023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1024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1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1026</v>
      </c>
      <c r="H1" s="7"/>
    </row>
    <row r="2" spans="1:13" ht="20.149999999999999" customHeight="1" x14ac:dyDescent="0.35">
      <c r="A2" s="6" t="s">
        <v>1027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06/30/2021</v>
      </c>
      <c r="C4" s="38"/>
      <c r="D4" s="120"/>
      <c r="E4" s="70"/>
      <c r="F4" s="127" t="str">
        <f>"License Number:  "&amp;"H-"&amp;FIXED(data!C83,0)</f>
        <v>License Number:  H-26</v>
      </c>
      <c r="G4" s="24"/>
      <c r="H4" s="7"/>
    </row>
    <row r="5" spans="1:13" ht="20.149999999999999" customHeight="1" x14ac:dyDescent="0.35">
      <c r="A5" s="13">
        <v>2</v>
      </c>
      <c r="B5" s="49" t="s">
        <v>256</v>
      </c>
      <c r="C5" s="24"/>
      <c r="D5" s="127" t="str">
        <f>"  "&amp;data!C84</f>
        <v xml:space="preserve">  PeaceHealth St John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258</v>
      </c>
      <c r="C6" s="24"/>
      <c r="D6" s="127" t="str">
        <f>"  "&amp;data!C88</f>
        <v xml:space="preserve">  Cowlitz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1028</v>
      </c>
      <c r="C7" s="24"/>
      <c r="D7" s="127" t="str">
        <f>"  "&amp;data!C89</f>
        <v xml:space="preserve">  Sean Gregory, CEO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1029</v>
      </c>
      <c r="C8" s="24"/>
      <c r="D8" s="127" t="str">
        <f>"  "&amp;data!C90</f>
        <v xml:space="preserve">  Tracey Fernandez, CFO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1030</v>
      </c>
      <c r="C9" s="24"/>
      <c r="D9" s="127" t="str">
        <f>"  "&amp;data!C91</f>
        <v xml:space="preserve">  Steve Vincent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1031</v>
      </c>
      <c r="C10" s="24"/>
      <c r="D10" s="127" t="str">
        <f>"  "&amp;data!C92</f>
        <v xml:space="preserve">  (360) 514-2002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1032</v>
      </c>
      <c r="C11" s="24"/>
      <c r="D11" s="127" t="str">
        <f>"  "&amp;data!C93</f>
        <v xml:space="preserve">  (360) 514-6670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1033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265</v>
      </c>
      <c r="B15" s="35"/>
      <c r="C15" s="71" t="s">
        <v>268</v>
      </c>
      <c r="D15" s="35"/>
      <c r="E15" s="71" t="s">
        <v>270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266</v>
      </c>
      <c r="C16" s="15" t="str">
        <f>IF(data!C101&gt;0," X","")</f>
        <v/>
      </c>
      <c r="D16" s="22" t="s">
        <v>1034</v>
      </c>
      <c r="E16" s="15" t="str">
        <f>IF(data!C104&gt;0," X","")</f>
        <v/>
      </c>
      <c r="F16" s="129" t="s">
        <v>271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258</v>
      </c>
      <c r="C17" s="15" t="str">
        <f>IF(data!C102&gt;0," X","")</f>
        <v xml:space="preserve"> X</v>
      </c>
      <c r="D17" s="22" t="s">
        <v>348</v>
      </c>
      <c r="E17" s="15" t="str">
        <f>IF(data!C105&gt;0," X","")</f>
        <v/>
      </c>
      <c r="F17" s="129" t="s">
        <v>272</v>
      </c>
      <c r="G17" s="24"/>
      <c r="H17" s="7"/>
    </row>
    <row r="18" spans="1:9" ht="20.149999999999999" customHeight="1" x14ac:dyDescent="0.35">
      <c r="A18" s="130"/>
      <c r="B18" s="14" t="s">
        <v>1035</v>
      </c>
      <c r="C18" s="24"/>
      <c r="D18" s="24"/>
      <c r="E18" s="15" t="str">
        <f>IF(data!C106&gt;0," X","")</f>
        <v/>
      </c>
      <c r="F18" s="129" t="s">
        <v>273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1036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1037</v>
      </c>
      <c r="C22" s="38"/>
      <c r="D22" s="38"/>
      <c r="E22" s="38"/>
      <c r="F22" s="111" t="s">
        <v>276</v>
      </c>
      <c r="G22" s="15" t="s">
        <v>215</v>
      </c>
      <c r="H22" s="7"/>
    </row>
    <row r="23" spans="1:9" ht="20.149999999999999" customHeight="1" x14ac:dyDescent="0.35">
      <c r="A23" s="130"/>
      <c r="B23" s="49" t="s">
        <v>1038</v>
      </c>
      <c r="C23" s="38"/>
      <c r="D23" s="38"/>
      <c r="E23" s="38"/>
      <c r="F23" s="13">
        <f>data!C111</f>
        <v>6386</v>
      </c>
      <c r="G23" s="21">
        <f>data!D111</f>
        <v>27672</v>
      </c>
      <c r="H23" s="7"/>
    </row>
    <row r="24" spans="1:9" ht="20.149999999999999" customHeight="1" x14ac:dyDescent="0.35">
      <c r="A24" s="130"/>
      <c r="B24" s="49" t="s">
        <v>1039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1040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280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1041</v>
      </c>
      <c r="C29" s="24"/>
      <c r="D29" s="15" t="s">
        <v>167</v>
      </c>
      <c r="E29" s="97" t="s">
        <v>1041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282</v>
      </c>
      <c r="C30" s="24"/>
      <c r="D30" s="21">
        <f>data!C116</f>
        <v>12</v>
      </c>
      <c r="E30" s="49" t="s">
        <v>287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1042</v>
      </c>
      <c r="C31" s="24"/>
      <c r="D31" s="21">
        <f>data!C117</f>
        <v>6</v>
      </c>
      <c r="E31" s="49" t="s">
        <v>288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1043</v>
      </c>
      <c r="C32" s="24"/>
      <c r="D32" s="21">
        <f>data!C118</f>
        <v>126</v>
      </c>
      <c r="E32" s="49" t="s">
        <v>1044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1045</v>
      </c>
      <c r="C33" s="24"/>
      <c r="D33" s="21">
        <f>data!C119</f>
        <v>0</v>
      </c>
      <c r="E33" s="49" t="s">
        <v>1046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1047</v>
      </c>
      <c r="C34" s="24"/>
      <c r="D34" s="21">
        <f>data!C120</f>
        <v>14</v>
      </c>
      <c r="E34" s="49" t="s">
        <v>290</v>
      </c>
      <c r="F34" s="24"/>
      <c r="G34" s="21">
        <f>data!E127</f>
        <v>172</v>
      </c>
      <c r="H34" s="7"/>
    </row>
    <row r="35" spans="1:8" ht="20.149999999999999" customHeight="1" x14ac:dyDescent="0.35">
      <c r="A35" s="130"/>
      <c r="B35" s="97" t="s">
        <v>1048</v>
      </c>
      <c r="C35" s="24"/>
      <c r="D35" s="21">
        <f>data!C121</f>
        <v>0</v>
      </c>
      <c r="E35" s="49" t="s">
        <v>1049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14</v>
      </c>
      <c r="E36" s="49" t="s">
        <v>291</v>
      </c>
      <c r="F36" s="24"/>
      <c r="G36" s="21">
        <f>data!C128</f>
        <v>346</v>
      </c>
      <c r="H36" s="7"/>
    </row>
    <row r="37" spans="1:8" ht="20.149999999999999" customHeight="1" x14ac:dyDescent="0.35">
      <c r="A37" s="130"/>
      <c r="E37" s="49" t="s">
        <v>292</v>
      </c>
      <c r="F37" s="24"/>
      <c r="G37" s="21">
        <f>data!C129</f>
        <v>14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287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1050</v>
      </c>
      <c r="C40" s="136" t="s">
        <v>255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M31" sqref="M31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1051</v>
      </c>
      <c r="B1" s="8"/>
      <c r="C1" s="8"/>
      <c r="D1" s="8"/>
      <c r="E1" s="8"/>
      <c r="F1" s="8"/>
      <c r="G1" s="165" t="s">
        <v>1052</v>
      </c>
    </row>
    <row r="2" spans="1:13" ht="20.149999999999999" customHeight="1" x14ac:dyDescent="0.35">
      <c r="A2" s="105" t="str">
        <f>"Hospital Name: "&amp;data!C84</f>
        <v>Hospital Name: PeaceHealth St John Medical Center</v>
      </c>
      <c r="B2" s="8"/>
      <c r="C2" s="8"/>
      <c r="D2" s="8"/>
      <c r="E2" s="8"/>
      <c r="F2" s="11"/>
      <c r="G2" s="76" t="s">
        <v>1053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06/30/2021</v>
      </c>
    </row>
    <row r="4" spans="1:13" ht="20.149999999999999" customHeight="1" x14ac:dyDescent="0.35">
      <c r="A4" s="107" t="s">
        <v>1054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1055</v>
      </c>
      <c r="C5" s="36"/>
      <c r="D5" s="36"/>
      <c r="E5" s="109" t="s">
        <v>301</v>
      </c>
      <c r="F5" s="36"/>
      <c r="G5" s="36"/>
    </row>
    <row r="6" spans="1:13" ht="20.149999999999999" customHeight="1" x14ac:dyDescent="0.35">
      <c r="A6" s="110" t="s">
        <v>488</v>
      </c>
      <c r="B6" s="15" t="s">
        <v>276</v>
      </c>
      <c r="C6" s="15" t="s">
        <v>1056</v>
      </c>
      <c r="D6" s="15" t="s">
        <v>297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295</v>
      </c>
      <c r="B7" s="48">
        <f>data!B138</f>
        <v>3411</v>
      </c>
      <c r="C7" s="48">
        <f>data!B139</f>
        <v>15317</v>
      </c>
      <c r="D7" s="48">
        <f>data!B140</f>
        <v>40915</v>
      </c>
      <c r="E7" s="48">
        <f>data!B141</f>
        <v>182757058</v>
      </c>
      <c r="F7" s="48">
        <f>data!B142</f>
        <v>278406347</v>
      </c>
      <c r="G7" s="48">
        <f>data!B141+data!B142</f>
        <v>461163405</v>
      </c>
    </row>
    <row r="8" spans="1:13" ht="20.149999999999999" customHeight="1" x14ac:dyDescent="0.35">
      <c r="A8" s="23" t="s">
        <v>296</v>
      </c>
      <c r="B8" s="48">
        <f>data!C138</f>
        <v>1719</v>
      </c>
      <c r="C8" s="48">
        <f>data!C139</f>
        <v>7816</v>
      </c>
      <c r="D8" s="48">
        <f>data!C140</f>
        <v>28774</v>
      </c>
      <c r="E8" s="48">
        <f>data!C141</f>
        <v>84370525</v>
      </c>
      <c r="F8" s="48">
        <f>data!C142</f>
        <v>154910940</v>
      </c>
      <c r="G8" s="48">
        <f>data!C141+data!C142</f>
        <v>239281465</v>
      </c>
    </row>
    <row r="9" spans="1:13" ht="20.149999999999999" customHeight="1" x14ac:dyDescent="0.35">
      <c r="A9" s="23" t="s">
        <v>1057</v>
      </c>
      <c r="B9" s="48">
        <f>data!D138</f>
        <v>1256</v>
      </c>
      <c r="C9" s="48">
        <f>data!D139</f>
        <v>4539</v>
      </c>
      <c r="D9" s="48">
        <f>data!D140</f>
        <v>31993</v>
      </c>
      <c r="E9" s="48">
        <f>data!D141</f>
        <v>57275149</v>
      </c>
      <c r="F9" s="48">
        <f>data!D142</f>
        <v>182026603</v>
      </c>
      <c r="G9" s="48">
        <f>data!D141+data!D142</f>
        <v>239301752</v>
      </c>
    </row>
    <row r="10" spans="1:13" ht="20.149999999999999" customHeight="1" x14ac:dyDescent="0.35">
      <c r="A10" s="111" t="s">
        <v>203</v>
      </c>
      <c r="B10" s="48">
        <f>data!E138</f>
        <v>6386</v>
      </c>
      <c r="C10" s="48">
        <f>data!E139</f>
        <v>27672</v>
      </c>
      <c r="D10" s="48">
        <f>data!E140</f>
        <v>101682</v>
      </c>
      <c r="E10" s="48">
        <f>data!E141</f>
        <v>324402732</v>
      </c>
      <c r="F10" s="48">
        <f>data!E142</f>
        <v>615343890</v>
      </c>
      <c r="G10" s="48">
        <f>data!E141+data!E142</f>
        <v>939746622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1058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1055</v>
      </c>
      <c r="C14" s="34"/>
      <c r="D14" s="34"/>
      <c r="E14" s="117" t="s">
        <v>301</v>
      </c>
      <c r="F14" s="34"/>
      <c r="G14" s="34"/>
    </row>
    <row r="15" spans="1:13" ht="20.149999999999999" customHeight="1" x14ac:dyDescent="0.35">
      <c r="A15" s="110" t="s">
        <v>488</v>
      </c>
      <c r="B15" s="15" t="s">
        <v>276</v>
      </c>
      <c r="C15" s="15" t="s">
        <v>1056</v>
      </c>
      <c r="D15" s="15" t="s">
        <v>297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295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296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1057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1059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1055</v>
      </c>
      <c r="C23" s="36"/>
      <c r="D23" s="36"/>
      <c r="E23" s="35" t="s">
        <v>301</v>
      </c>
      <c r="F23" s="36"/>
      <c r="G23" s="36"/>
    </row>
    <row r="24" spans="1:7" ht="20.149999999999999" customHeight="1" x14ac:dyDescent="0.35">
      <c r="A24" s="110" t="s">
        <v>488</v>
      </c>
      <c r="B24" s="15" t="s">
        <v>276</v>
      </c>
      <c r="C24" s="15" t="s">
        <v>1056</v>
      </c>
      <c r="D24" s="15" t="s">
        <v>297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295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296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1057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1060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1061</v>
      </c>
      <c r="C32" s="123">
        <f>data!B157</f>
        <v>75972399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1062</v>
      </c>
      <c r="C33" s="125">
        <f>data!C157</f>
        <v>60480876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304</v>
      </c>
      <c r="B1" s="5"/>
      <c r="C1" s="167" t="s">
        <v>1063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PeaceHealth St John Medical Center</v>
      </c>
      <c r="B3" s="30"/>
      <c r="C3" s="31" t="str">
        <f>"FYE: "&amp;data!C82</f>
        <v>FYE: 06/30/2021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305</v>
      </c>
      <c r="C5" s="95"/>
    </row>
    <row r="6" spans="1:13" ht="20.149999999999999" customHeight="1" x14ac:dyDescent="0.35">
      <c r="A6" s="96">
        <v>2</v>
      </c>
      <c r="B6" s="49" t="s">
        <v>1064</v>
      </c>
      <c r="C6" s="13">
        <f>data!C165</f>
        <v>8221758.8600000003</v>
      </c>
    </row>
    <row r="7" spans="1:13" ht="20.149999999999999" customHeight="1" x14ac:dyDescent="0.35">
      <c r="A7" s="40">
        <v>3</v>
      </c>
      <c r="B7" s="97" t="s">
        <v>307</v>
      </c>
      <c r="C7" s="13">
        <f>data!C166</f>
        <v>247235.52</v>
      </c>
    </row>
    <row r="8" spans="1:13" ht="20.149999999999999" customHeight="1" x14ac:dyDescent="0.35">
      <c r="A8" s="40">
        <v>4</v>
      </c>
      <c r="B8" s="49" t="s">
        <v>308</v>
      </c>
      <c r="C8" s="13">
        <f>data!C167</f>
        <v>703607.54</v>
      </c>
    </row>
    <row r="9" spans="1:13" ht="20.149999999999999" customHeight="1" x14ac:dyDescent="0.35">
      <c r="A9" s="40">
        <v>5</v>
      </c>
      <c r="B9" s="49" t="s">
        <v>309</v>
      </c>
      <c r="C9" s="13">
        <f>data!C168</f>
        <v>15240259.9</v>
      </c>
    </row>
    <row r="10" spans="1:13" ht="20.149999999999999" customHeight="1" x14ac:dyDescent="0.35">
      <c r="A10" s="40">
        <v>6</v>
      </c>
      <c r="B10" s="49" t="s">
        <v>310</v>
      </c>
      <c r="C10" s="13">
        <f>data!C169</f>
        <v>102315.37</v>
      </c>
    </row>
    <row r="11" spans="1:13" ht="20.149999999999999" customHeight="1" x14ac:dyDescent="0.35">
      <c r="A11" s="40">
        <v>7</v>
      </c>
      <c r="B11" s="49" t="s">
        <v>311</v>
      </c>
      <c r="C11" s="13">
        <f>data!C170</f>
        <v>7863125.4900000002</v>
      </c>
    </row>
    <row r="12" spans="1:13" ht="20.149999999999999" customHeight="1" x14ac:dyDescent="0.35">
      <c r="A12" s="40">
        <v>8</v>
      </c>
      <c r="B12" s="49" t="s">
        <v>312</v>
      </c>
      <c r="C12" s="13">
        <f>data!C171</f>
        <v>975537.79</v>
      </c>
    </row>
    <row r="13" spans="1:13" ht="20.149999999999999" customHeight="1" x14ac:dyDescent="0.35">
      <c r="A13" s="40">
        <v>9</v>
      </c>
      <c r="B13" s="49" t="s">
        <v>312</v>
      </c>
      <c r="C13" s="13">
        <f>data!C172</f>
        <v>45946.57</v>
      </c>
    </row>
    <row r="14" spans="1:13" ht="20.149999999999999" customHeight="1" x14ac:dyDescent="0.35">
      <c r="A14" s="40">
        <v>10</v>
      </c>
      <c r="B14" s="49" t="s">
        <v>1065</v>
      </c>
      <c r="C14" s="13">
        <f>data!D173</f>
        <v>33399787.039999999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313</v>
      </c>
      <c r="C17" s="101"/>
    </row>
    <row r="18" spans="1:3" ht="20.149999999999999" customHeight="1" x14ac:dyDescent="0.35">
      <c r="A18" s="13">
        <v>12</v>
      </c>
      <c r="B18" s="49" t="s">
        <v>1066</v>
      </c>
      <c r="C18" s="13">
        <f>data!C175</f>
        <v>589700.53999999899</v>
      </c>
    </row>
    <row r="19" spans="1:3" ht="20.149999999999999" customHeight="1" x14ac:dyDescent="0.35">
      <c r="A19" s="13">
        <v>13</v>
      </c>
      <c r="B19" s="49" t="s">
        <v>1067</v>
      </c>
      <c r="C19" s="13">
        <f>data!C176</f>
        <v>556546.27</v>
      </c>
    </row>
    <row r="20" spans="1:3" ht="20.149999999999999" customHeight="1" x14ac:dyDescent="0.35">
      <c r="A20" s="13">
        <v>14</v>
      </c>
      <c r="B20" s="49" t="s">
        <v>1068</v>
      </c>
      <c r="C20" s="13">
        <f>data!D177</f>
        <v>1146246.8099999991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316</v>
      </c>
      <c r="C23" s="95"/>
    </row>
    <row r="24" spans="1:3" ht="20.149999999999999" customHeight="1" x14ac:dyDescent="0.35">
      <c r="A24" s="13">
        <v>16</v>
      </c>
      <c r="B24" s="37" t="s">
        <v>1069</v>
      </c>
      <c r="C24" s="104"/>
    </row>
    <row r="25" spans="1:3" ht="20.149999999999999" customHeight="1" x14ac:dyDescent="0.35">
      <c r="A25" s="13">
        <v>17</v>
      </c>
      <c r="B25" s="49" t="s">
        <v>1070</v>
      </c>
      <c r="C25" s="13">
        <f>data!C179</f>
        <v>1613138.04</v>
      </c>
    </row>
    <row r="26" spans="1:3" ht="20.149999999999999" customHeight="1" x14ac:dyDescent="0.35">
      <c r="A26" s="13">
        <v>18</v>
      </c>
      <c r="B26" s="49" t="s">
        <v>318</v>
      </c>
      <c r="C26" s="13">
        <f>data!C180</f>
        <v>664866.12</v>
      </c>
    </row>
    <row r="27" spans="1:3" ht="20.149999999999999" customHeight="1" x14ac:dyDescent="0.35">
      <c r="A27" s="13">
        <v>19</v>
      </c>
      <c r="B27" s="49" t="s">
        <v>1071</v>
      </c>
      <c r="C27" s="13">
        <f>data!D181</f>
        <v>2278004.16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1072</v>
      </c>
      <c r="C30" s="34"/>
    </row>
    <row r="31" spans="1:3" ht="20.149999999999999" customHeight="1" x14ac:dyDescent="0.35">
      <c r="A31" s="13">
        <v>21</v>
      </c>
      <c r="B31" s="49" t="s">
        <v>320</v>
      </c>
      <c r="C31" s="13">
        <f>data!C183</f>
        <v>329194.83</v>
      </c>
    </row>
    <row r="32" spans="1:3" ht="20.149999999999999" customHeight="1" x14ac:dyDescent="0.35">
      <c r="A32" s="13">
        <v>22</v>
      </c>
      <c r="B32" s="49" t="s">
        <v>1073</v>
      </c>
      <c r="C32" s="13">
        <f>data!C184</f>
        <v>6836668.7800000003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1074</v>
      </c>
      <c r="C34" s="13">
        <f>data!D186</f>
        <v>7165863.6100000003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322</v>
      </c>
      <c r="C37" s="95"/>
    </row>
    <row r="38" spans="1:3" ht="20.149999999999999" customHeight="1" x14ac:dyDescent="0.35">
      <c r="A38" s="13">
        <v>26</v>
      </c>
      <c r="B38" s="49" t="s">
        <v>1075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324</v>
      </c>
      <c r="C39" s="13">
        <f>data!C189</f>
        <v>34310.410000000003</v>
      </c>
    </row>
    <row r="40" spans="1:3" ht="20.149999999999999" customHeight="1" x14ac:dyDescent="0.35">
      <c r="A40" s="13">
        <v>28</v>
      </c>
      <c r="B40" s="49" t="s">
        <v>1076</v>
      </c>
      <c r="C40" s="13">
        <f>data!D190</f>
        <v>34310.410000000003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325</v>
      </c>
      <c r="B1" s="5"/>
      <c r="C1" s="5"/>
      <c r="D1" s="5"/>
      <c r="E1" s="5"/>
      <c r="F1" s="167" t="s">
        <v>1077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PeaceHealth St John Medical Center</v>
      </c>
      <c r="B3" s="8"/>
      <c r="C3" s="8"/>
      <c r="E3" s="11"/>
      <c r="F3" s="12" t="str">
        <f>" FYE: "&amp;data!C82</f>
        <v xml:space="preserve"> FYE: 06/30/2021</v>
      </c>
    </row>
    <row r="4" spans="1:13" ht="20.149999999999999" customHeight="1" x14ac:dyDescent="0.35">
      <c r="A4" s="39" t="s">
        <v>326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1078</v>
      </c>
      <c r="D5" s="47"/>
      <c r="E5" s="47"/>
      <c r="F5" s="72" t="s">
        <v>1079</v>
      </c>
    </row>
    <row r="6" spans="1:13" ht="20.149999999999999" customHeight="1" x14ac:dyDescent="0.35">
      <c r="A6" s="19"/>
      <c r="B6" s="20"/>
      <c r="C6" s="18" t="s">
        <v>1080</v>
      </c>
      <c r="D6" s="18" t="s">
        <v>328</v>
      </c>
      <c r="E6" s="18" t="s">
        <v>1081</v>
      </c>
      <c r="F6" s="18" t="s">
        <v>1080</v>
      </c>
    </row>
    <row r="7" spans="1:13" ht="20.149999999999999" customHeight="1" x14ac:dyDescent="0.35">
      <c r="A7" s="13">
        <v>1</v>
      </c>
      <c r="B7" s="14" t="s">
        <v>331</v>
      </c>
      <c r="C7" s="21">
        <f>data!B195</f>
        <v>3531052</v>
      </c>
      <c r="D7" s="21">
        <f>data!C195</f>
        <v>0</v>
      </c>
      <c r="E7" s="21">
        <f>data!D195</f>
        <v>0</v>
      </c>
      <c r="F7" s="21">
        <f>data!E195</f>
        <v>3531052</v>
      </c>
    </row>
    <row r="8" spans="1:13" ht="20.149999999999999" customHeight="1" x14ac:dyDescent="0.35">
      <c r="A8" s="13">
        <v>2</v>
      </c>
      <c r="B8" s="14" t="s">
        <v>332</v>
      </c>
      <c r="C8" s="21">
        <f>data!B196</f>
        <v>2712760</v>
      </c>
      <c r="D8" s="21">
        <f>data!C196</f>
        <v>0</v>
      </c>
      <c r="E8" s="21">
        <f>data!D196</f>
        <v>0</v>
      </c>
      <c r="F8" s="21">
        <f>data!E196</f>
        <v>2712760</v>
      </c>
    </row>
    <row r="9" spans="1:13" ht="20.149999999999999" customHeight="1" x14ac:dyDescent="0.35">
      <c r="A9" s="13">
        <v>3</v>
      </c>
      <c r="B9" s="14" t="s">
        <v>333</v>
      </c>
      <c r="C9" s="21">
        <f>data!B197</f>
        <v>169414866</v>
      </c>
      <c r="D9" s="21">
        <f>data!C197</f>
        <v>604504</v>
      </c>
      <c r="E9" s="21">
        <f>data!D197</f>
        <v>0</v>
      </c>
      <c r="F9" s="21">
        <f>data!E197</f>
        <v>170019370</v>
      </c>
    </row>
    <row r="10" spans="1:13" ht="20.149999999999999" customHeight="1" x14ac:dyDescent="0.35">
      <c r="A10" s="13">
        <v>4</v>
      </c>
      <c r="B10" s="14" t="s">
        <v>1082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1083</v>
      </c>
      <c r="C11" s="21">
        <f>data!B199</f>
        <v>26424686</v>
      </c>
      <c r="D11" s="21">
        <f>data!C199</f>
        <v>768948</v>
      </c>
      <c r="E11" s="21">
        <f>data!D199</f>
        <v>0</v>
      </c>
      <c r="F11" s="21">
        <f>data!E199</f>
        <v>27193634</v>
      </c>
    </row>
    <row r="12" spans="1:13" ht="20.149999999999999" customHeight="1" x14ac:dyDescent="0.35">
      <c r="A12" s="13">
        <v>6</v>
      </c>
      <c r="B12" s="14" t="s">
        <v>1084</v>
      </c>
      <c r="C12" s="21">
        <f>data!B200</f>
        <v>64214063</v>
      </c>
      <c r="D12" s="21">
        <f>data!C200</f>
        <v>4191907</v>
      </c>
      <c r="E12" s="21">
        <f>data!D200</f>
        <v>657269</v>
      </c>
      <c r="F12" s="21">
        <f>data!E200</f>
        <v>67748701</v>
      </c>
    </row>
    <row r="13" spans="1:13" ht="20.149999999999999" customHeight="1" x14ac:dyDescent="0.35">
      <c r="A13" s="13">
        <v>7</v>
      </c>
      <c r="B13" s="14" t="s">
        <v>1085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338</v>
      </c>
      <c r="C14" s="21">
        <f>data!B202</f>
        <v>2024499</v>
      </c>
      <c r="D14" s="21">
        <f>data!C202</f>
        <v>4262</v>
      </c>
      <c r="E14" s="21">
        <f>data!D202</f>
        <v>0</v>
      </c>
      <c r="F14" s="21">
        <f>data!E202</f>
        <v>2028761</v>
      </c>
    </row>
    <row r="15" spans="1:13" ht="20.149999999999999" customHeight="1" x14ac:dyDescent="0.35">
      <c r="A15" s="13">
        <v>9</v>
      </c>
      <c r="B15" s="14" t="s">
        <v>1086</v>
      </c>
      <c r="C15" s="21">
        <f>data!B203</f>
        <v>327074</v>
      </c>
      <c r="D15" s="21">
        <f>data!C203</f>
        <v>6853635</v>
      </c>
      <c r="E15" s="21">
        <f>data!D203</f>
        <v>0</v>
      </c>
      <c r="F15" s="21">
        <f>data!E203</f>
        <v>7180709</v>
      </c>
      <c r="M15" s="269"/>
    </row>
    <row r="16" spans="1:13" ht="20.149999999999999" customHeight="1" x14ac:dyDescent="0.35">
      <c r="A16" s="13">
        <v>10</v>
      </c>
      <c r="B16" s="14" t="s">
        <v>660</v>
      </c>
      <c r="C16" s="21">
        <f>data!B204</f>
        <v>268649000</v>
      </c>
      <c r="D16" s="21">
        <f>data!C204</f>
        <v>12423256</v>
      </c>
      <c r="E16" s="21">
        <f>data!D204</f>
        <v>657269</v>
      </c>
      <c r="F16" s="21">
        <f>data!E204</f>
        <v>280414987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340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1078</v>
      </c>
      <c r="D21" s="76" t="s">
        <v>203</v>
      </c>
      <c r="E21" s="25"/>
      <c r="F21" s="18" t="s">
        <v>1079</v>
      </c>
    </row>
    <row r="22" spans="1:6" ht="20.149999999999999" customHeight="1" x14ac:dyDescent="0.35">
      <c r="A22" s="75"/>
      <c r="B22" s="44"/>
      <c r="C22" s="18" t="s">
        <v>1080</v>
      </c>
      <c r="D22" s="18" t="s">
        <v>1087</v>
      </c>
      <c r="E22" s="18" t="s">
        <v>1081</v>
      </c>
      <c r="F22" s="18" t="s">
        <v>1080</v>
      </c>
    </row>
    <row r="23" spans="1:6" ht="20.149999999999999" customHeight="1" x14ac:dyDescent="0.35">
      <c r="A23" s="13">
        <v>11</v>
      </c>
      <c r="B23" s="93" t="s">
        <v>331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332</v>
      </c>
      <c r="C24" s="21">
        <f>data!B209</f>
        <v>2225374</v>
      </c>
      <c r="D24" s="21">
        <f>data!C209</f>
        <v>55460</v>
      </c>
      <c r="E24" s="21">
        <f>data!D209</f>
        <v>0</v>
      </c>
      <c r="F24" s="21">
        <f>data!E209</f>
        <v>2280834</v>
      </c>
    </row>
    <row r="25" spans="1:6" ht="20.149999999999999" customHeight="1" x14ac:dyDescent="0.35">
      <c r="A25" s="13">
        <v>13</v>
      </c>
      <c r="B25" s="14" t="s">
        <v>333</v>
      </c>
      <c r="C25" s="21">
        <f>data!B210</f>
        <v>114668000</v>
      </c>
      <c r="D25" s="21">
        <f>data!C210</f>
        <v>4938637</v>
      </c>
      <c r="E25" s="21">
        <f>data!D210</f>
        <v>0</v>
      </c>
      <c r="F25" s="21">
        <f>data!E210</f>
        <v>119606637</v>
      </c>
    </row>
    <row r="26" spans="1:6" ht="20.149999999999999" customHeight="1" x14ac:dyDescent="0.35">
      <c r="A26" s="13">
        <v>14</v>
      </c>
      <c r="B26" s="14" t="s">
        <v>1082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1083</v>
      </c>
      <c r="C27" s="21">
        <f>data!B212</f>
        <v>11788739</v>
      </c>
      <c r="D27" s="21">
        <f>data!C212</f>
        <v>1432819</v>
      </c>
      <c r="E27" s="21">
        <f>data!D212</f>
        <v>128078</v>
      </c>
      <c r="F27" s="21">
        <f>data!E212</f>
        <v>13093480</v>
      </c>
    </row>
    <row r="28" spans="1:6" ht="20.149999999999999" customHeight="1" x14ac:dyDescent="0.35">
      <c r="A28" s="13">
        <v>16</v>
      </c>
      <c r="B28" s="14" t="s">
        <v>1084</v>
      </c>
      <c r="C28" s="21">
        <f>data!B213</f>
        <v>51319337</v>
      </c>
      <c r="D28" s="21">
        <f>data!C213</f>
        <v>3798542</v>
      </c>
      <c r="E28" s="21">
        <f>data!D213</f>
        <v>586625</v>
      </c>
      <c r="F28" s="21">
        <f>data!E213</f>
        <v>54531254</v>
      </c>
    </row>
    <row r="29" spans="1:6" ht="20.149999999999999" customHeight="1" x14ac:dyDescent="0.35">
      <c r="A29" s="13">
        <v>17</v>
      </c>
      <c r="B29" s="14" t="s">
        <v>1085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338</v>
      </c>
      <c r="C30" s="21">
        <f>data!B215</f>
        <v>559334</v>
      </c>
      <c r="D30" s="21">
        <f>data!C215</f>
        <v>233032</v>
      </c>
      <c r="E30" s="21">
        <f>data!D215</f>
        <v>0</v>
      </c>
      <c r="F30" s="21">
        <f>data!E215</f>
        <v>792366</v>
      </c>
    </row>
    <row r="31" spans="1:6" ht="20.149999999999999" customHeight="1" x14ac:dyDescent="0.35">
      <c r="A31" s="13">
        <v>19</v>
      </c>
      <c r="B31" s="14" t="s">
        <v>1086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660</v>
      </c>
      <c r="C32" s="21">
        <f>data!B217</f>
        <v>180560784</v>
      </c>
      <c r="D32" s="21">
        <f>data!C217</f>
        <v>10458490</v>
      </c>
      <c r="E32" s="21">
        <f>data!D217</f>
        <v>714703</v>
      </c>
      <c r="F32" s="21">
        <f>data!E217</f>
        <v>190304571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1088</v>
      </c>
      <c r="B1" s="6"/>
      <c r="C1" s="6"/>
      <c r="D1" s="169" t="s">
        <v>1089</v>
      </c>
    </row>
    <row r="2" spans="1:13" ht="20.149999999999999" customHeight="1" x14ac:dyDescent="0.35">
      <c r="A2" s="29" t="str">
        <f>"Hospital: "&amp;data!C84</f>
        <v>Hospital: PeaceHealth St John Medical Center</v>
      </c>
      <c r="B2" s="30"/>
      <c r="C2" s="30"/>
      <c r="D2" s="31" t="str">
        <f>"FYE: "&amp;data!C82</f>
        <v>FYE: 06/30/2021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1090</v>
      </c>
      <c r="C4" s="41" t="s">
        <v>1091</v>
      </c>
      <c r="D4" s="54"/>
    </row>
    <row r="5" spans="1:13" ht="20.149999999999999" customHeight="1" x14ac:dyDescent="0.35">
      <c r="A5" s="102">
        <v>1</v>
      </c>
      <c r="B5" s="55"/>
      <c r="C5" s="22" t="s">
        <v>1253</v>
      </c>
      <c r="D5" s="14">
        <f>data!D221</f>
        <v>6798538.1399999997</v>
      </c>
    </row>
    <row r="6" spans="1:13" ht="20.149999999999999" customHeight="1" x14ac:dyDescent="0.35">
      <c r="A6" s="13">
        <v>2</v>
      </c>
      <c r="B6" s="30"/>
      <c r="C6" s="31" t="s">
        <v>431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295</v>
      </c>
      <c r="D7" s="14">
        <f>data!C223</f>
        <v>350452380.47000003</v>
      </c>
    </row>
    <row r="8" spans="1:13" ht="20.149999999999999" customHeight="1" x14ac:dyDescent="0.35">
      <c r="A8" s="13">
        <v>4</v>
      </c>
      <c r="B8" s="55">
        <v>5820</v>
      </c>
      <c r="C8" s="14" t="s">
        <v>296</v>
      </c>
      <c r="D8" s="14">
        <f>data!C224</f>
        <v>192053268.38999999</v>
      </c>
    </row>
    <row r="9" spans="1:13" ht="20.149999999999999" customHeight="1" x14ac:dyDescent="0.35">
      <c r="A9" s="13">
        <v>5</v>
      </c>
      <c r="B9" s="55">
        <v>5830</v>
      </c>
      <c r="C9" s="14" t="s">
        <v>308</v>
      </c>
      <c r="D9" s="14">
        <f>data!C225</f>
        <v>5198751.76</v>
      </c>
    </row>
    <row r="10" spans="1:13" ht="20.149999999999999" customHeight="1" x14ac:dyDescent="0.35">
      <c r="A10" s="13">
        <v>6</v>
      </c>
      <c r="B10" s="55">
        <v>5840</v>
      </c>
      <c r="C10" s="14" t="s">
        <v>346</v>
      </c>
      <c r="D10" s="14">
        <f>data!C226</f>
        <v>23347903.850000001</v>
      </c>
    </row>
    <row r="11" spans="1:13" ht="20.149999999999999" customHeight="1" x14ac:dyDescent="0.35">
      <c r="A11" s="13">
        <v>7</v>
      </c>
      <c r="B11" s="55">
        <v>5850</v>
      </c>
      <c r="C11" s="14" t="s">
        <v>1092</v>
      </c>
      <c r="D11" s="14">
        <f>data!C227</f>
        <v>50285073.43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3029055.97</v>
      </c>
    </row>
    <row r="13" spans="1:13" ht="20.149999999999999" customHeight="1" x14ac:dyDescent="0.35">
      <c r="A13" s="23">
        <v>9</v>
      </c>
      <c r="B13" s="24"/>
      <c r="C13" s="14" t="s">
        <v>1093</v>
      </c>
      <c r="D13" s="14">
        <f>data!D229</f>
        <v>624366433.87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350</v>
      </c>
      <c r="D15" s="25"/>
    </row>
    <row r="16" spans="1:13" ht="20.149999999999999" customHeight="1" x14ac:dyDescent="0.35">
      <c r="A16" s="81">
        <v>12</v>
      </c>
      <c r="B16" s="56"/>
      <c r="C16" s="49" t="s">
        <v>1094</v>
      </c>
      <c r="D16" s="140">
        <f>+data!C231</f>
        <v>8365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352</v>
      </c>
      <c r="D18" s="60">
        <f>data!C233</f>
        <v>3126285.4</v>
      </c>
    </row>
    <row r="19" spans="1:4" ht="20.149999999999999" customHeight="1" x14ac:dyDescent="0.35">
      <c r="A19" s="61">
        <v>15</v>
      </c>
      <c r="B19" s="55">
        <v>5910</v>
      </c>
      <c r="C19" s="22" t="s">
        <v>1095</v>
      </c>
      <c r="D19" s="14">
        <f>data!C234</f>
        <v>12911288.01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1096</v>
      </c>
      <c r="D22" s="14">
        <f>data!D236</f>
        <v>16037573.41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356</v>
      </c>
      <c r="D24" s="14">
        <f>data!C238</f>
        <v>-244378.7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1097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1098</v>
      </c>
      <c r="C27" s="56"/>
      <c r="D27" s="14">
        <f>data!D242</f>
        <v>646958166.71999991</v>
      </c>
    </row>
    <row r="28" spans="1:4" ht="20.149999999999999" customHeight="1" x14ac:dyDescent="0.35">
      <c r="A28" s="126">
        <v>24</v>
      </c>
      <c r="B28" s="65" t="s">
        <v>1099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1100</v>
      </c>
      <c r="B1" s="5"/>
      <c r="C1" s="6"/>
    </row>
    <row r="2" spans="1:13" ht="20.149999999999999" customHeight="1" x14ac:dyDescent="0.35">
      <c r="A2" s="4"/>
      <c r="B2" s="5"/>
      <c r="C2" s="167" t="s">
        <v>1101</v>
      </c>
    </row>
    <row r="3" spans="1:13" ht="20.149999999999999" customHeight="1" x14ac:dyDescent="0.35">
      <c r="A3" s="29" t="str">
        <f>"HOSPITAL: "&amp;data!C84</f>
        <v>HOSPITAL: PeaceHealth St John Medical Center</v>
      </c>
      <c r="B3" s="30"/>
      <c r="C3" s="31" t="str">
        <f>" FYE: "&amp;data!C82</f>
        <v xml:space="preserve"> FYE: 06/30/2021</v>
      </c>
    </row>
    <row r="4" spans="1:13" ht="20.149999999999999" customHeight="1" x14ac:dyDescent="0.35">
      <c r="A4" s="32"/>
      <c r="B4" s="33" t="s">
        <v>1102</v>
      </c>
      <c r="C4" s="34"/>
    </row>
    <row r="5" spans="1:13" ht="20.149999999999999" customHeight="1" x14ac:dyDescent="0.35">
      <c r="A5" s="23">
        <v>1</v>
      </c>
      <c r="B5" s="35" t="s">
        <v>360</v>
      </c>
      <c r="C5" s="36"/>
    </row>
    <row r="6" spans="1:13" ht="20.149999999999999" customHeight="1" x14ac:dyDescent="0.35">
      <c r="A6" s="13">
        <v>2</v>
      </c>
      <c r="B6" s="14" t="s">
        <v>361</v>
      </c>
      <c r="C6" s="21">
        <f>data!C250</f>
        <v>0</v>
      </c>
    </row>
    <row r="7" spans="1:13" ht="20.149999999999999" customHeight="1" x14ac:dyDescent="0.35">
      <c r="A7" s="13">
        <v>3</v>
      </c>
      <c r="B7" s="14" t="s">
        <v>362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363</v>
      </c>
      <c r="C8" s="21">
        <f>data!C252</f>
        <v>109078081</v>
      </c>
    </row>
    <row r="9" spans="1:13" ht="20.149999999999999" customHeight="1" x14ac:dyDescent="0.35">
      <c r="A9" s="13">
        <v>5</v>
      </c>
      <c r="B9" s="14" t="s">
        <v>1103</v>
      </c>
      <c r="C9" s="21">
        <f>data!C253</f>
        <v>77780821</v>
      </c>
    </row>
    <row r="10" spans="1:13" ht="20.149999999999999" customHeight="1" x14ac:dyDescent="0.35">
      <c r="A10" s="13">
        <v>6</v>
      </c>
      <c r="B10" s="14" t="s">
        <v>1104</v>
      </c>
      <c r="C10" s="21">
        <f>data!C254</f>
        <v>312888</v>
      </c>
    </row>
    <row r="11" spans="1:13" ht="20.149999999999999" customHeight="1" x14ac:dyDescent="0.35">
      <c r="A11" s="13">
        <v>7</v>
      </c>
      <c r="B11" s="14" t="s">
        <v>1105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366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367</v>
      </c>
      <c r="C13" s="21">
        <f>data!C257</f>
        <v>0</v>
      </c>
    </row>
    <row r="14" spans="1:13" ht="20.149999999999999" customHeight="1" x14ac:dyDescent="0.35">
      <c r="A14" s="13">
        <v>10</v>
      </c>
      <c r="B14" s="14" t="s">
        <v>368</v>
      </c>
      <c r="C14" s="21">
        <f>data!C258</f>
        <v>0</v>
      </c>
    </row>
    <row r="15" spans="1:13" ht="20.149999999999999" customHeight="1" x14ac:dyDescent="0.35">
      <c r="A15" s="13">
        <v>11</v>
      </c>
      <c r="B15" s="14" t="s">
        <v>1106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1107</v>
      </c>
      <c r="C16" s="21">
        <f>data!D260</f>
        <v>31610148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1108</v>
      </c>
      <c r="C18" s="36"/>
    </row>
    <row r="19" spans="1:3" ht="20.149999999999999" customHeight="1" x14ac:dyDescent="0.35">
      <c r="A19" s="13">
        <v>15</v>
      </c>
      <c r="B19" s="14" t="s">
        <v>361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362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372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1109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1110</v>
      </c>
      <c r="C24" s="36"/>
    </row>
    <row r="25" spans="1:3" ht="20.149999999999999" customHeight="1" x14ac:dyDescent="0.35">
      <c r="A25" s="13">
        <v>21</v>
      </c>
      <c r="B25" s="14" t="s">
        <v>331</v>
      </c>
      <c r="C25" s="21">
        <f>data!C267</f>
        <v>3531052</v>
      </c>
    </row>
    <row r="26" spans="1:3" ht="20.149999999999999" customHeight="1" x14ac:dyDescent="0.35">
      <c r="A26" s="13">
        <v>22</v>
      </c>
      <c r="B26" s="14" t="s">
        <v>332</v>
      </c>
      <c r="C26" s="21">
        <f>data!C268</f>
        <v>2712760</v>
      </c>
    </row>
    <row r="27" spans="1:3" ht="20.149999999999999" customHeight="1" x14ac:dyDescent="0.35">
      <c r="A27" s="13">
        <v>23</v>
      </c>
      <c r="B27" s="14" t="s">
        <v>333</v>
      </c>
      <c r="C27" s="21">
        <f>data!C269</f>
        <v>170019370</v>
      </c>
    </row>
    <row r="28" spans="1:3" ht="20.149999999999999" customHeight="1" x14ac:dyDescent="0.35">
      <c r="A28" s="13">
        <v>24</v>
      </c>
      <c r="B28" s="14" t="s">
        <v>1111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335</v>
      </c>
      <c r="C29" s="21">
        <f>data!C271</f>
        <v>27193634</v>
      </c>
    </row>
    <row r="30" spans="1:3" ht="20.149999999999999" customHeight="1" x14ac:dyDescent="0.35">
      <c r="A30" s="13">
        <v>26</v>
      </c>
      <c r="B30" s="14" t="s">
        <v>377</v>
      </c>
      <c r="C30" s="21">
        <f>data!C272</f>
        <v>67748700</v>
      </c>
    </row>
    <row r="31" spans="1:3" ht="20.149999999999999" customHeight="1" x14ac:dyDescent="0.35">
      <c r="A31" s="13">
        <v>27</v>
      </c>
      <c r="B31" s="14" t="s">
        <v>338</v>
      </c>
      <c r="C31" s="21">
        <f>data!C273</f>
        <v>2028763</v>
      </c>
    </row>
    <row r="32" spans="1:3" ht="20.149999999999999" customHeight="1" x14ac:dyDescent="0.35">
      <c r="A32" s="13">
        <v>28</v>
      </c>
      <c r="B32" s="14" t="s">
        <v>339</v>
      </c>
      <c r="C32" s="21">
        <f>data!C274</f>
        <v>7180709</v>
      </c>
    </row>
    <row r="33" spans="1:3" ht="20.149999999999999" customHeight="1" x14ac:dyDescent="0.35">
      <c r="A33" s="13">
        <v>29</v>
      </c>
      <c r="B33" s="14" t="s">
        <v>660</v>
      </c>
      <c r="C33" s="21">
        <f>data!D275</f>
        <v>280414988</v>
      </c>
    </row>
    <row r="34" spans="1:3" ht="20.149999999999999" customHeight="1" x14ac:dyDescent="0.35">
      <c r="A34" s="13">
        <v>30</v>
      </c>
      <c r="B34" s="14" t="s">
        <v>1112</v>
      </c>
      <c r="C34" s="21">
        <f>data!C276</f>
        <v>190304571</v>
      </c>
    </row>
    <row r="35" spans="1:3" ht="20.149999999999999" customHeight="1" x14ac:dyDescent="0.35">
      <c r="A35" s="13">
        <v>31</v>
      </c>
      <c r="B35" s="14" t="s">
        <v>1113</v>
      </c>
      <c r="C35" s="21">
        <f>data!D277</f>
        <v>90110417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1114</v>
      </c>
      <c r="C37" s="36"/>
    </row>
    <row r="38" spans="1:3" ht="20.149999999999999" customHeight="1" x14ac:dyDescent="0.35">
      <c r="A38" s="13">
        <v>34</v>
      </c>
      <c r="B38" s="14" t="s">
        <v>1115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1116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384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372</v>
      </c>
      <c r="C41" s="21">
        <f>data!C282</f>
        <v>6190925</v>
      </c>
    </row>
    <row r="42" spans="1:3" ht="20.149999999999999" customHeight="1" x14ac:dyDescent="0.35">
      <c r="A42" s="13">
        <v>38</v>
      </c>
      <c r="B42" s="14" t="s">
        <v>1117</v>
      </c>
      <c r="C42" s="21">
        <f>data!D283</f>
        <v>6190925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1118</v>
      </c>
      <c r="C44" s="36"/>
    </row>
    <row r="45" spans="1:3" ht="20.149999999999999" customHeight="1" x14ac:dyDescent="0.35">
      <c r="A45" s="13">
        <v>41</v>
      </c>
      <c r="B45" s="14" t="s">
        <v>387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388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1119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390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1120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1121</v>
      </c>
      <c r="C50" s="21">
        <f>data!D292</f>
        <v>127911490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1122</v>
      </c>
      <c r="B53" s="5"/>
      <c r="C53" s="6"/>
    </row>
    <row r="54" spans="1:3" ht="20.149999999999999" customHeight="1" x14ac:dyDescent="0.35">
      <c r="A54" s="4"/>
      <c r="B54" s="5"/>
      <c r="C54" s="167" t="s">
        <v>1123</v>
      </c>
    </row>
    <row r="55" spans="1:3" ht="20.149999999999999" customHeight="1" x14ac:dyDescent="0.35">
      <c r="A55" s="29" t="str">
        <f>"HOSPITAL: "&amp;data!C84</f>
        <v>HOSPITAL: PeaceHealth St John Medical Center</v>
      </c>
      <c r="B55" s="30"/>
      <c r="C55" s="31" t="str">
        <f>"FYE: "&amp;data!C82</f>
        <v>FYE: 06/30/2021</v>
      </c>
    </row>
    <row r="56" spans="1:3" ht="20.149999999999999" customHeight="1" x14ac:dyDescent="0.35">
      <c r="A56" s="42"/>
      <c r="B56" s="43" t="s">
        <v>1124</v>
      </c>
      <c r="C56" s="34"/>
    </row>
    <row r="57" spans="1:3" ht="20.149999999999999" customHeight="1" x14ac:dyDescent="0.35">
      <c r="A57" s="16">
        <v>1</v>
      </c>
      <c r="B57" s="4" t="s">
        <v>394</v>
      </c>
      <c r="C57" s="44"/>
    </row>
    <row r="58" spans="1:3" ht="20.149999999999999" customHeight="1" x14ac:dyDescent="0.35">
      <c r="A58" s="13">
        <v>2</v>
      </c>
      <c r="B58" s="14" t="s">
        <v>395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1125</v>
      </c>
      <c r="C59" s="21">
        <f>data!C305</f>
        <v>0</v>
      </c>
    </row>
    <row r="60" spans="1:3" ht="20.149999999999999" customHeight="1" x14ac:dyDescent="0.35">
      <c r="A60" s="13">
        <v>4</v>
      </c>
      <c r="B60" s="14" t="s">
        <v>1126</v>
      </c>
      <c r="C60" s="21">
        <f>data!C306</f>
        <v>0</v>
      </c>
    </row>
    <row r="61" spans="1:3" ht="20.149999999999999" customHeight="1" x14ac:dyDescent="0.35">
      <c r="A61" s="13">
        <v>5</v>
      </c>
      <c r="B61" s="14" t="s">
        <v>398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1127</v>
      </c>
      <c r="C62" s="21">
        <f>data!C308</f>
        <v>25045009.629999999</v>
      </c>
    </row>
    <row r="63" spans="1:3" ht="20.149999999999999" customHeight="1" x14ac:dyDescent="0.35">
      <c r="A63" s="13">
        <v>7</v>
      </c>
      <c r="B63" s="14" t="s">
        <v>1128</v>
      </c>
      <c r="C63" s="21">
        <f>data!C309</f>
        <v>839030.5199999999</v>
      </c>
    </row>
    <row r="64" spans="1:3" ht="20.149999999999999" customHeight="1" x14ac:dyDescent="0.35">
      <c r="A64" s="13">
        <v>8</v>
      </c>
      <c r="B64" s="14" t="s">
        <v>400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401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402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1129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1130</v>
      </c>
      <c r="C68" s="21">
        <f>data!D314</f>
        <v>25884040.149999999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1131</v>
      </c>
      <c r="C70" s="36"/>
    </row>
    <row r="71" spans="1:3" ht="20.149999999999999" customHeight="1" x14ac:dyDescent="0.35">
      <c r="A71" s="13">
        <v>15</v>
      </c>
      <c r="B71" s="14" t="s">
        <v>406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1132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408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1133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410</v>
      </c>
      <c r="C76" s="36"/>
    </row>
    <row r="77" spans="1:3" ht="20.149999999999999" customHeight="1" x14ac:dyDescent="0.35">
      <c r="A77" s="13">
        <v>21</v>
      </c>
      <c r="B77" s="14" t="s">
        <v>411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1134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413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1135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415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1136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417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660</v>
      </c>
      <c r="C84" s="21">
        <f>data!D328</f>
        <v>0</v>
      </c>
    </row>
    <row r="85" spans="1:3" ht="20.149999999999999" customHeight="1" x14ac:dyDescent="0.35">
      <c r="A85" s="13">
        <v>29</v>
      </c>
      <c r="B85" s="14" t="s">
        <v>1137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1138</v>
      </c>
      <c r="C86" s="21">
        <f>data!D330</f>
        <v>0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1139</v>
      </c>
      <c r="C88" s="21">
        <f>data!C332</f>
        <v>102027450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1140</v>
      </c>
      <c r="C90" s="36"/>
    </row>
    <row r="91" spans="1:3" ht="20.149999999999999" customHeight="1" x14ac:dyDescent="0.35">
      <c r="A91" s="13">
        <v>35</v>
      </c>
      <c r="B91" s="14" t="s">
        <v>1141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1142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1143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1144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1145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1146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1147</v>
      </c>
      <c r="C101" s="21">
        <f>data!C332+data!C334+data!C335+data!C336+data!C337-data!C338</f>
        <v>102027450</v>
      </c>
    </row>
    <row r="102" spans="1:3" ht="20.149999999999999" customHeight="1" x14ac:dyDescent="0.35">
      <c r="A102" s="13">
        <v>46</v>
      </c>
      <c r="B102" s="14" t="s">
        <v>1148</v>
      </c>
      <c r="C102" s="21">
        <f>data!D339</f>
        <v>127911490.15000001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1149</v>
      </c>
      <c r="B105" s="5"/>
      <c r="C105" s="6"/>
    </row>
    <row r="106" spans="1:3" ht="20.149999999999999" customHeight="1" x14ac:dyDescent="0.35">
      <c r="A106" s="45"/>
      <c r="B106" s="8"/>
      <c r="C106" s="167" t="s">
        <v>1150</v>
      </c>
    </row>
    <row r="107" spans="1:3" ht="20.149999999999999" customHeight="1" x14ac:dyDescent="0.35">
      <c r="A107" s="29" t="str">
        <f>"HOSPITAL: "&amp;data!C84</f>
        <v>HOSPITAL: PeaceHealth St John Medical Center</v>
      </c>
      <c r="B107" s="30"/>
      <c r="C107" s="31" t="str">
        <f>" FYE: "&amp;data!C82</f>
        <v xml:space="preserve"> FYE: 06/30/2021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1151</v>
      </c>
      <c r="C109" s="36"/>
    </row>
    <row r="110" spans="1:3" ht="20.149999999999999" customHeight="1" x14ac:dyDescent="0.35">
      <c r="A110" s="13">
        <v>2</v>
      </c>
      <c r="B110" s="14" t="s">
        <v>427</v>
      </c>
      <c r="C110" s="21">
        <f>data!C359</f>
        <v>324402732.29000002</v>
      </c>
    </row>
    <row r="111" spans="1:3" ht="20.149999999999999" customHeight="1" x14ac:dyDescent="0.35">
      <c r="A111" s="13">
        <v>3</v>
      </c>
      <c r="B111" s="14" t="s">
        <v>428</v>
      </c>
      <c r="C111" s="21">
        <f>data!C360</f>
        <v>615343889.84000003</v>
      </c>
    </row>
    <row r="112" spans="1:3" ht="20.149999999999999" customHeight="1" x14ac:dyDescent="0.35">
      <c r="A112" s="13">
        <v>4</v>
      </c>
      <c r="B112" s="14" t="s">
        <v>1152</v>
      </c>
      <c r="C112" s="21">
        <f>data!D361</f>
        <v>939746622.13000011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1153</v>
      </c>
      <c r="C114" s="36"/>
    </row>
    <row r="115" spans="1:3" ht="20.149999999999999" customHeight="1" x14ac:dyDescent="0.35">
      <c r="A115" s="13">
        <v>7</v>
      </c>
      <c r="B115" s="274" t="s">
        <v>449</v>
      </c>
      <c r="C115" s="48">
        <f>data!C363</f>
        <v>6798538.1399999997</v>
      </c>
    </row>
    <row r="116" spans="1:3" ht="20.149999999999999" customHeight="1" x14ac:dyDescent="0.35">
      <c r="A116" s="13">
        <v>8</v>
      </c>
      <c r="B116" s="14" t="s">
        <v>431</v>
      </c>
      <c r="C116" s="48">
        <f>data!C364</f>
        <v>624366433.87</v>
      </c>
    </row>
    <row r="117" spans="1:3" ht="20.149999999999999" customHeight="1" x14ac:dyDescent="0.35">
      <c r="A117" s="13">
        <v>9</v>
      </c>
      <c r="B117" s="14" t="s">
        <v>1154</v>
      </c>
      <c r="C117" s="48">
        <f>data!C365</f>
        <v>16037573.41</v>
      </c>
    </row>
    <row r="118" spans="1:3" ht="20.149999999999999" customHeight="1" x14ac:dyDescent="0.35">
      <c r="A118" s="13">
        <v>10</v>
      </c>
      <c r="B118" s="14" t="s">
        <v>1155</v>
      </c>
      <c r="C118" s="48">
        <f>data!C366</f>
        <v>-244378.7</v>
      </c>
    </row>
    <row r="119" spans="1:3" ht="20.149999999999999" customHeight="1" x14ac:dyDescent="0.35">
      <c r="A119" s="13">
        <v>11</v>
      </c>
      <c r="B119" s="14" t="s">
        <v>1098</v>
      </c>
      <c r="C119" s="48">
        <f>data!D367</f>
        <v>646958166.71999991</v>
      </c>
    </row>
    <row r="120" spans="1:3" ht="20.149999999999999" customHeight="1" x14ac:dyDescent="0.35">
      <c r="A120" s="13">
        <v>12</v>
      </c>
      <c r="B120" s="14" t="s">
        <v>1156</v>
      </c>
      <c r="C120" s="48">
        <f>data!D368</f>
        <v>292788455.41000021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435</v>
      </c>
      <c r="C122" s="36"/>
    </row>
    <row r="123" spans="1:3" ht="20.149999999999999" customHeight="1" x14ac:dyDescent="0.35">
      <c r="A123" s="13">
        <v>15</v>
      </c>
      <c r="B123" s="14" t="s">
        <v>436</v>
      </c>
      <c r="C123" s="48">
        <f>data!C370</f>
        <v>15534872.960000001</v>
      </c>
    </row>
    <row r="124" spans="1:3" ht="20.149999999999999" customHeight="1" x14ac:dyDescent="0.35">
      <c r="A124" s="13">
        <v>16</v>
      </c>
      <c r="B124" s="14" t="s">
        <v>437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1157</v>
      </c>
      <c r="C125" s="48">
        <f>data!D372</f>
        <v>15534872.960000001</v>
      </c>
    </row>
    <row r="126" spans="1:3" ht="20.149999999999999" customHeight="1" x14ac:dyDescent="0.35">
      <c r="A126" s="13">
        <v>18</v>
      </c>
      <c r="B126" s="14" t="s">
        <v>1158</v>
      </c>
      <c r="C126" s="48">
        <f>data!D373</f>
        <v>308323328.37000018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1159</v>
      </c>
      <c r="C128" s="36"/>
    </row>
    <row r="129" spans="1:3" ht="20.149999999999999" customHeight="1" x14ac:dyDescent="0.35">
      <c r="A129" s="13">
        <v>21</v>
      </c>
      <c r="B129" s="14" t="s">
        <v>441</v>
      </c>
      <c r="C129" s="48">
        <f>data!C378</f>
        <v>129400115.60000002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33399787.039999999</v>
      </c>
    </row>
    <row r="131" spans="1:3" ht="20.149999999999999" customHeight="1" x14ac:dyDescent="0.35">
      <c r="A131" s="13">
        <v>23</v>
      </c>
      <c r="B131" s="14" t="s">
        <v>235</v>
      </c>
      <c r="C131" s="48">
        <f>data!C380</f>
        <v>6044555.4800000004</v>
      </c>
    </row>
    <row r="132" spans="1:3" ht="20.149999999999999" customHeight="1" x14ac:dyDescent="0.35">
      <c r="A132" s="13">
        <v>24</v>
      </c>
      <c r="B132" s="14" t="s">
        <v>236</v>
      </c>
      <c r="C132" s="48">
        <f>data!C381</f>
        <v>38883607.479999997</v>
      </c>
    </row>
    <row r="133" spans="1:3" ht="20.149999999999999" customHeight="1" x14ac:dyDescent="0.35">
      <c r="A133" s="13">
        <v>25</v>
      </c>
      <c r="B133" s="14" t="s">
        <v>1160</v>
      </c>
      <c r="C133" s="48">
        <f>data!C382</f>
        <v>2640492.9799999995</v>
      </c>
    </row>
    <row r="134" spans="1:3" ht="20.149999999999999" customHeight="1" x14ac:dyDescent="0.35">
      <c r="A134" s="13">
        <v>26</v>
      </c>
      <c r="B134" s="14" t="s">
        <v>1161</v>
      </c>
      <c r="C134" s="48">
        <f>data!C383</f>
        <v>59391117.060000002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20130997.57</v>
      </c>
    </row>
    <row r="136" spans="1:3" ht="20.149999999999999" customHeight="1" x14ac:dyDescent="0.35">
      <c r="A136" s="13">
        <v>28</v>
      </c>
      <c r="B136" s="14" t="s">
        <v>1162</v>
      </c>
      <c r="C136" s="48">
        <f>data!C385</f>
        <v>1146246.8099999991</v>
      </c>
    </row>
    <row r="137" spans="1:3" ht="20.149999999999999" customHeight="1" x14ac:dyDescent="0.35">
      <c r="A137" s="13">
        <v>29</v>
      </c>
      <c r="B137" s="14" t="s">
        <v>446</v>
      </c>
      <c r="C137" s="48">
        <f>data!C386</f>
        <v>2278004.16</v>
      </c>
    </row>
    <row r="138" spans="1:3" ht="20.149999999999999" customHeight="1" x14ac:dyDescent="0.35">
      <c r="A138" s="13">
        <v>30</v>
      </c>
      <c r="B138" s="14" t="s">
        <v>1163</v>
      </c>
      <c r="C138" s="48">
        <f>data!C387</f>
        <v>7165863.6100000003</v>
      </c>
    </row>
    <row r="139" spans="1:3" ht="20.149999999999999" customHeight="1" x14ac:dyDescent="0.35">
      <c r="A139" s="13">
        <v>31</v>
      </c>
      <c r="B139" s="14" t="s">
        <v>448</v>
      </c>
      <c r="C139" s="48">
        <f>data!C388</f>
        <v>34310.410000000003</v>
      </c>
    </row>
    <row r="140" spans="1:3" ht="20.149999999999999" customHeight="1" x14ac:dyDescent="0.35">
      <c r="A140" s="13">
        <v>32</v>
      </c>
      <c r="B140" s="14" t="s">
        <v>240</v>
      </c>
      <c r="C140" s="48">
        <f>data!C389</f>
        <v>1296353.6200000001</v>
      </c>
    </row>
    <row r="141" spans="1:3" ht="20.149999999999999" customHeight="1" x14ac:dyDescent="0.35">
      <c r="A141" s="13">
        <v>34</v>
      </c>
      <c r="B141" s="14" t="s">
        <v>1164</v>
      </c>
      <c r="C141" s="48">
        <f>data!D390</f>
        <v>301811451.82000005</v>
      </c>
    </row>
    <row r="142" spans="1:3" ht="20.149999999999999" customHeight="1" x14ac:dyDescent="0.35">
      <c r="A142" s="13">
        <v>35</v>
      </c>
      <c r="B142" s="14" t="s">
        <v>1165</v>
      </c>
      <c r="C142" s="48">
        <f>data!D391</f>
        <v>6511876.5500001311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1166</v>
      </c>
      <c r="C144" s="48">
        <f>data!C392</f>
        <v>-167109.38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1167</v>
      </c>
      <c r="C146" s="21">
        <f>data!D393</f>
        <v>6344767.1700001312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1168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1169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1170</v>
      </c>
      <c r="C151" s="48">
        <f>data!D396</f>
        <v>6344767.1700001312</v>
      </c>
    </row>
    <row r="152" spans="1:3" ht="20.149999999999999" customHeight="1" x14ac:dyDescent="0.35">
      <c r="A152" s="40">
        <v>45</v>
      </c>
      <c r="B152" s="49" t="s">
        <v>1171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/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1172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1173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PeaceHealth St John Medical Center</v>
      </c>
      <c r="B4" s="77"/>
      <c r="C4" s="77"/>
      <c r="D4" s="77"/>
      <c r="E4" s="77"/>
      <c r="F4" s="77"/>
      <c r="G4" s="80"/>
      <c r="H4" s="79" t="str">
        <f>"FYE: "&amp;data!C82</f>
        <v>FYE: 06/30/2021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1174</v>
      </c>
      <c r="C6" s="88" t="s">
        <v>92</v>
      </c>
      <c r="D6" s="18" t="s">
        <v>1175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1176</v>
      </c>
      <c r="E7" s="18" t="s">
        <v>163</v>
      </c>
      <c r="F7" s="18" t="s">
        <v>1177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1178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232</v>
      </c>
      <c r="C9" s="14">
        <f>data!C59</f>
        <v>3011</v>
      </c>
      <c r="D9" s="14">
        <f>data!D59</f>
        <v>0</v>
      </c>
      <c r="E9" s="14">
        <f>data!E59</f>
        <v>18338</v>
      </c>
      <c r="F9" s="14">
        <f>data!F59</f>
        <v>1475</v>
      </c>
      <c r="G9" s="14">
        <f>data!G59</f>
        <v>0</v>
      </c>
      <c r="H9" s="14">
        <f>data!H59</f>
        <v>4848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233</v>
      </c>
      <c r="C10" s="26">
        <f>data!C60</f>
        <v>32.897661070466519</v>
      </c>
      <c r="D10" s="26">
        <f>data!D60</f>
        <v>0</v>
      </c>
      <c r="E10" s="26">
        <f>data!E60</f>
        <v>162.50586968373381</v>
      </c>
      <c r="F10" s="26">
        <f>data!F60</f>
        <v>25.680151787406004</v>
      </c>
      <c r="G10" s="26">
        <f>data!G60</f>
        <v>0</v>
      </c>
      <c r="H10" s="26">
        <f>data!H60</f>
        <v>34.957198595458053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234</v>
      </c>
      <c r="C11" s="14">
        <f>data!C61</f>
        <v>4077419.59</v>
      </c>
      <c r="D11" s="14">
        <f>data!D61</f>
        <v>0</v>
      </c>
      <c r="E11" s="14">
        <f>data!E61</f>
        <v>14488395.779999999</v>
      </c>
      <c r="F11" s="14">
        <f>data!F61</f>
        <v>2908276.7821020004</v>
      </c>
      <c r="G11" s="14">
        <f>data!G61</f>
        <v>0</v>
      </c>
      <c r="H11" s="14">
        <f>data!H61</f>
        <v>3091499.7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1107188</v>
      </c>
      <c r="D12" s="14">
        <f>data!D62</f>
        <v>0</v>
      </c>
      <c r="E12" s="14">
        <f>data!E62</f>
        <v>4052300</v>
      </c>
      <c r="F12" s="14">
        <f>data!F62</f>
        <v>834310</v>
      </c>
      <c r="G12" s="14">
        <f>data!G62</f>
        <v>0</v>
      </c>
      <c r="H12" s="14">
        <f>data!H62</f>
        <v>985771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235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29168.61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236</v>
      </c>
      <c r="C14" s="14">
        <f>data!C64</f>
        <v>431485.49</v>
      </c>
      <c r="D14" s="14">
        <f>data!D64</f>
        <v>0</v>
      </c>
      <c r="E14" s="14">
        <f>data!E64</f>
        <v>1049088.78</v>
      </c>
      <c r="F14" s="14">
        <f>data!F64</f>
        <v>286590.90556800005</v>
      </c>
      <c r="G14" s="14">
        <f>data!G64</f>
        <v>0</v>
      </c>
      <c r="H14" s="14">
        <f>data!H64</f>
        <v>70667.759999999995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443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444</v>
      </c>
      <c r="C16" s="14">
        <f>data!C66</f>
        <v>79.199999999999818</v>
      </c>
      <c r="D16" s="14">
        <f>data!D66</f>
        <v>0</v>
      </c>
      <c r="E16" s="14">
        <f>data!E66</f>
        <v>336.8799999999992</v>
      </c>
      <c r="F16" s="14">
        <f>data!F66</f>
        <v>76117.480914</v>
      </c>
      <c r="G16" s="14">
        <f>data!G66</f>
        <v>0</v>
      </c>
      <c r="H16" s="14">
        <f>data!H66</f>
        <v>7536.65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272471</v>
      </c>
      <c r="D17" s="14">
        <f>data!D67</f>
        <v>0</v>
      </c>
      <c r="E17" s="14">
        <f>data!E67</f>
        <v>595698</v>
      </c>
      <c r="F17" s="14">
        <f>data!F67</f>
        <v>180017</v>
      </c>
      <c r="G17" s="14">
        <f>data!G67</f>
        <v>0</v>
      </c>
      <c r="H17" s="14">
        <f>data!H67</f>
        <v>93077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473</v>
      </c>
      <c r="C18" s="14">
        <f>data!C68</f>
        <v>6013.03</v>
      </c>
      <c r="D18" s="14">
        <f>data!D68</f>
        <v>0</v>
      </c>
      <c r="E18" s="14">
        <f>data!E68</f>
        <v>8852.59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240</v>
      </c>
      <c r="C19" s="14">
        <f>data!C69</f>
        <v>1543.27</v>
      </c>
      <c r="D19" s="14">
        <f>data!D69</f>
        <v>0</v>
      </c>
      <c r="E19" s="14">
        <f>data!E69</f>
        <v>1795.4199999999983</v>
      </c>
      <c r="F19" s="14">
        <f>data!F69</f>
        <v>3361.0560720000003</v>
      </c>
      <c r="G19" s="14">
        <f>data!G69</f>
        <v>0</v>
      </c>
      <c r="H19" s="14">
        <f>data!H69</f>
        <v>13817.400000000001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241</v>
      </c>
      <c r="C20" s="14">
        <f>-data!C70</f>
        <v>0</v>
      </c>
      <c r="D20" s="14">
        <f>-data!D70</f>
        <v>0</v>
      </c>
      <c r="E20" s="14">
        <f>-data!E70</f>
        <v>-4902.34</v>
      </c>
      <c r="F20" s="14">
        <f>-data!F70</f>
        <v>0</v>
      </c>
      <c r="G20" s="14">
        <f>-data!G70</f>
        <v>0</v>
      </c>
      <c r="H20" s="14">
        <f>-data!H70</f>
        <v>-13282.4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1179</v>
      </c>
      <c r="C21" s="14">
        <f>data!C71</f>
        <v>5896199.5800000001</v>
      </c>
      <c r="D21" s="14">
        <f>data!D71</f>
        <v>0</v>
      </c>
      <c r="E21" s="14">
        <f>data!E71</f>
        <v>20191565.110000003</v>
      </c>
      <c r="F21" s="14">
        <f>data!F71</f>
        <v>4317841.8346560001</v>
      </c>
      <c r="G21" s="14">
        <f>data!G71</f>
        <v>0</v>
      </c>
      <c r="H21" s="14">
        <f>data!H71</f>
        <v>4249087.1099999994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243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1180</v>
      </c>
      <c r="C23" s="48">
        <f>+data!M668</f>
        <v>5536406</v>
      </c>
      <c r="D23" s="48">
        <f>+data!M669</f>
        <v>0</v>
      </c>
      <c r="E23" s="48">
        <f>+data!M670</f>
        <v>13194473</v>
      </c>
      <c r="F23" s="48">
        <f>+data!M671</f>
        <v>2744053</v>
      </c>
      <c r="G23" s="48">
        <f>+data!M672</f>
        <v>0</v>
      </c>
      <c r="H23" s="48">
        <f>+data!M673</f>
        <v>3339783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1181</v>
      </c>
      <c r="C24" s="14">
        <f>data!C73</f>
        <v>25672085</v>
      </c>
      <c r="D24" s="14">
        <f>data!D73</f>
        <v>0</v>
      </c>
      <c r="E24" s="14">
        <f>data!E73</f>
        <v>80455935</v>
      </c>
      <c r="F24" s="14">
        <f>data!F73</f>
        <v>15141915.849816002</v>
      </c>
      <c r="G24" s="14">
        <f>data!G73</f>
        <v>0</v>
      </c>
      <c r="H24" s="14">
        <f>data!H73</f>
        <v>18496507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1182</v>
      </c>
      <c r="C25" s="14">
        <f>data!C74</f>
        <v>208175</v>
      </c>
      <c r="D25" s="14">
        <f>data!D74</f>
        <v>0</v>
      </c>
      <c r="E25" s="14">
        <f>data!E74</f>
        <v>11572126</v>
      </c>
      <c r="F25" s="14">
        <f>data!F74</f>
        <v>1142530.7088000001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1183</v>
      </c>
      <c r="C26" s="14">
        <f>data!C75</f>
        <v>25880260</v>
      </c>
      <c r="D26" s="14">
        <f>data!D75</f>
        <v>0</v>
      </c>
      <c r="E26" s="14">
        <f>data!E75</f>
        <v>92028061</v>
      </c>
      <c r="F26" s="14">
        <f>data!F75</f>
        <v>16284446.558616001</v>
      </c>
      <c r="G26" s="14">
        <f>data!G75</f>
        <v>0</v>
      </c>
      <c r="H26" s="14">
        <f>data!H75</f>
        <v>18496507</v>
      </c>
      <c r="I26" s="14">
        <f>data!I75</f>
        <v>0</v>
      </c>
    </row>
    <row r="27" spans="1:9" ht="20.149999999999999" customHeight="1" x14ac:dyDescent="0.35">
      <c r="A27" s="23" t="s">
        <v>1184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1185</v>
      </c>
      <c r="C28" s="14">
        <f>data!C76</f>
        <v>23023</v>
      </c>
      <c r="D28" s="14">
        <f>data!D76</f>
        <v>0</v>
      </c>
      <c r="E28" s="14">
        <f>data!E76</f>
        <v>31270</v>
      </c>
      <c r="F28" s="14">
        <f>data!F76</f>
        <v>10413.318600000001</v>
      </c>
      <c r="G28" s="14">
        <f>data!G76</f>
        <v>0</v>
      </c>
      <c r="H28" s="14">
        <f>data!H76</f>
        <v>10127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1186</v>
      </c>
      <c r="C29" s="14">
        <f>data!C77</f>
        <v>29969</v>
      </c>
      <c r="D29" s="14">
        <f>data!D77</f>
        <v>0</v>
      </c>
      <c r="E29" s="14">
        <f>data!E77</f>
        <v>48698</v>
      </c>
      <c r="F29" s="14">
        <f>data!F77</f>
        <v>0</v>
      </c>
      <c r="G29" s="14">
        <f>data!G77</f>
        <v>0</v>
      </c>
      <c r="H29" s="14">
        <f>data!H77</f>
        <v>21662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1187</v>
      </c>
      <c r="C30" s="14">
        <f>data!C78</f>
        <v>7081.4809121783073</v>
      </c>
      <c r="D30" s="14">
        <f>data!D78</f>
        <v>0</v>
      </c>
      <c r="E30" s="14">
        <f>data!E78</f>
        <v>9618.1170187992739</v>
      </c>
      <c r="F30" s="14">
        <f>data!F78</f>
        <v>3202.9586456296465</v>
      </c>
      <c r="G30" s="14">
        <f>data!G78</f>
        <v>0</v>
      </c>
      <c r="H30" s="14">
        <f>data!H78</f>
        <v>3114.8919427368164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1188</v>
      </c>
      <c r="C31" s="14">
        <f>data!C79</f>
        <v>86475.011118495371</v>
      </c>
      <c r="D31" s="14">
        <f>data!D79</f>
        <v>0</v>
      </c>
      <c r="E31" s="14">
        <f>data!E79</f>
        <v>271338.83315642981</v>
      </c>
      <c r="F31" s="14">
        <f>data!F79</f>
        <v>61011.296902771326</v>
      </c>
      <c r="G31" s="14">
        <f>data!G79</f>
        <v>0</v>
      </c>
      <c r="H31" s="14">
        <f>data!H79</f>
        <v>44001.540784066128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251</v>
      </c>
      <c r="C32" s="84">
        <f>data!C80</f>
        <v>28.894013866454468</v>
      </c>
      <c r="D32" s="84">
        <f>data!D80</f>
        <v>0</v>
      </c>
      <c r="E32" s="84">
        <f>data!E80</f>
        <v>90.66281583920626</v>
      </c>
      <c r="F32" s="84">
        <f>data!F80</f>
        <v>20.385788170682321</v>
      </c>
      <c r="G32" s="84">
        <f>data!G80</f>
        <v>0</v>
      </c>
      <c r="H32" s="84">
        <f>data!H80</f>
        <v>14.702295069011491</v>
      </c>
      <c r="I32" s="84">
        <f>data!I80</f>
        <v>0</v>
      </c>
    </row>
    <row r="33" spans="1:9" ht="20.149999999999999" customHeight="1" x14ac:dyDescent="0.35">
      <c r="A33" s="4" t="s">
        <v>1172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1189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PeaceHealth St John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1174</v>
      </c>
      <c r="C38" s="25"/>
      <c r="D38" s="18" t="s">
        <v>100</v>
      </c>
      <c r="E38" s="18" t="s">
        <v>101</v>
      </c>
      <c r="F38" s="18" t="s">
        <v>1190</v>
      </c>
      <c r="G38" s="18" t="s">
        <v>103</v>
      </c>
      <c r="H38" s="18" t="s">
        <v>1191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1178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232</v>
      </c>
      <c r="C41" s="14">
        <f>data!J59</f>
        <v>1256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13912</v>
      </c>
      <c r="H41" s="14">
        <f>data!O59</f>
        <v>682</v>
      </c>
      <c r="I41" s="14">
        <f>data!P59</f>
        <v>328789</v>
      </c>
    </row>
    <row r="42" spans="1:9" ht="20.149999999999999" customHeight="1" x14ac:dyDescent="0.35">
      <c r="A42" s="23">
        <v>5</v>
      </c>
      <c r="B42" s="14" t="s">
        <v>233</v>
      </c>
      <c r="C42" s="26">
        <f>data!J60</f>
        <v>5.1779974404310574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13.943795656712259</v>
      </c>
      <c r="H42" s="26">
        <f>data!O60</f>
        <v>0</v>
      </c>
      <c r="I42" s="26">
        <f>data!P60</f>
        <v>44.963766829842022</v>
      </c>
    </row>
    <row r="43" spans="1:9" ht="20.149999999999999" customHeight="1" x14ac:dyDescent="0.35">
      <c r="A43" s="23">
        <v>6</v>
      </c>
      <c r="B43" s="14" t="s">
        <v>234</v>
      </c>
      <c r="C43" s="14">
        <f>data!J61</f>
        <v>586408.12789799983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4374256.9400000004</v>
      </c>
      <c r="H43" s="14">
        <f>data!O61</f>
        <v>0</v>
      </c>
      <c r="I43" s="14">
        <f>data!P61</f>
        <v>4446981.28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168226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674670</v>
      </c>
      <c r="H44" s="14">
        <f>data!O62</f>
        <v>0</v>
      </c>
      <c r="I44" s="14">
        <f>data!P62</f>
        <v>1242633</v>
      </c>
    </row>
    <row r="45" spans="1:9" ht="20.149999999999999" customHeight="1" x14ac:dyDescent="0.35">
      <c r="A45" s="23">
        <v>8</v>
      </c>
      <c r="B45" s="14" t="s">
        <v>235</v>
      </c>
      <c r="C45" s="14">
        <f>data!J63</f>
        <v>5881.3899999999985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440875</v>
      </c>
    </row>
    <row r="46" spans="1:9" ht="20.149999999999999" customHeight="1" x14ac:dyDescent="0.35">
      <c r="A46" s="23">
        <v>9</v>
      </c>
      <c r="B46" s="14" t="s">
        <v>236</v>
      </c>
      <c r="C46" s="14">
        <f>data!J64</f>
        <v>57786.534431999986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3044.24</v>
      </c>
      <c r="H46" s="14">
        <f>data!O64</f>
        <v>0</v>
      </c>
      <c r="I46" s="14">
        <f>data!P64</f>
        <v>7674231.9199999999</v>
      </c>
    </row>
    <row r="47" spans="1:9" ht="20.149999999999999" customHeight="1" x14ac:dyDescent="0.35">
      <c r="A47" s="23">
        <v>10</v>
      </c>
      <c r="B47" s="14" t="s">
        <v>443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444</v>
      </c>
      <c r="C48" s="14">
        <f>data!J66</f>
        <v>15347.889085999994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12656.52</v>
      </c>
      <c r="H48" s="14">
        <f>data!O66</f>
        <v>0</v>
      </c>
      <c r="I48" s="14">
        <f>data!P66</f>
        <v>468697.07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36297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738778</v>
      </c>
    </row>
    <row r="50" spans="1:9" ht="20.149999999999999" customHeight="1" x14ac:dyDescent="0.35">
      <c r="A50" s="23">
        <v>13</v>
      </c>
      <c r="B50" s="14" t="s">
        <v>473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240</v>
      </c>
      <c r="C51" s="14">
        <f>data!J69</f>
        <v>677.70392799999979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9827.2000000000007</v>
      </c>
      <c r="H51" s="14">
        <f>data!O69</f>
        <v>0</v>
      </c>
      <c r="I51" s="14">
        <f>data!P69</f>
        <v>34618.32</v>
      </c>
    </row>
    <row r="52" spans="1:9" ht="20.149999999999999" customHeight="1" x14ac:dyDescent="0.35">
      <c r="A52" s="23">
        <v>15</v>
      </c>
      <c r="B52" s="14" t="s">
        <v>241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-7491.33</v>
      </c>
      <c r="H52" s="14">
        <f>-data!O70</f>
        <v>0</v>
      </c>
      <c r="I52" s="14">
        <f>-data!P70</f>
        <v>-18523.3</v>
      </c>
    </row>
    <row r="53" spans="1:9" ht="20.149999999999999" customHeight="1" x14ac:dyDescent="0.35">
      <c r="A53" s="23">
        <v>16</v>
      </c>
      <c r="B53" s="48" t="s">
        <v>1179</v>
      </c>
      <c r="C53" s="14">
        <f>data!J71</f>
        <v>870624.64534399984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5066963.57</v>
      </c>
      <c r="H53" s="14">
        <f>data!O71</f>
        <v>0</v>
      </c>
      <c r="I53" s="14">
        <f>data!P71</f>
        <v>15028291.289999999</v>
      </c>
    </row>
    <row r="54" spans="1:9" ht="20.149999999999999" customHeight="1" x14ac:dyDescent="0.35">
      <c r="A54" s="23">
        <v>17</v>
      </c>
      <c r="B54" s="14" t="s">
        <v>243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1180</v>
      </c>
      <c r="C55" s="48">
        <f>+data!M675</f>
        <v>553295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1539937</v>
      </c>
      <c r="H55" s="48">
        <f>+data!M680</f>
        <v>0</v>
      </c>
      <c r="I55" s="48">
        <f>+data!M681</f>
        <v>8118519</v>
      </c>
    </row>
    <row r="56" spans="1:9" ht="20.149999999999999" customHeight="1" x14ac:dyDescent="0.35">
      <c r="A56" s="23">
        <v>19</v>
      </c>
      <c r="B56" s="48" t="s">
        <v>1181</v>
      </c>
      <c r="C56" s="14">
        <f>data!J73</f>
        <v>3053128.4301839992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33071606.289999999</v>
      </c>
    </row>
    <row r="57" spans="1:9" ht="20.149999999999999" customHeight="1" x14ac:dyDescent="0.35">
      <c r="A57" s="23">
        <v>20</v>
      </c>
      <c r="B57" s="48" t="s">
        <v>1182</v>
      </c>
      <c r="C57" s="14">
        <f>data!J74</f>
        <v>230373.29119999992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6191392</v>
      </c>
      <c r="H57" s="14">
        <f>data!O74</f>
        <v>0</v>
      </c>
      <c r="I57" s="14">
        <f>data!P74</f>
        <v>76265079.680000007</v>
      </c>
    </row>
    <row r="58" spans="1:9" ht="20.149999999999999" customHeight="1" x14ac:dyDescent="0.35">
      <c r="A58" s="23">
        <v>21</v>
      </c>
      <c r="B58" s="48" t="s">
        <v>1183</v>
      </c>
      <c r="C58" s="14">
        <f>data!J75</f>
        <v>3283501.7213839991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6191392</v>
      </c>
      <c r="H58" s="14">
        <f>data!O75</f>
        <v>0</v>
      </c>
      <c r="I58" s="14">
        <f>data!P75</f>
        <v>109336685.97</v>
      </c>
    </row>
    <row r="59" spans="1:9" ht="20.149999999999999" customHeight="1" x14ac:dyDescent="0.35">
      <c r="A59" s="23" t="s">
        <v>1184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1185</v>
      </c>
      <c r="C60" s="14">
        <f>data!J76</f>
        <v>2099.6813999999995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24565</v>
      </c>
    </row>
    <row r="61" spans="1:9" ht="20.149999999999999" customHeight="1" x14ac:dyDescent="0.35">
      <c r="A61" s="23">
        <v>23</v>
      </c>
      <c r="B61" s="14" t="s">
        <v>1186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1187</v>
      </c>
      <c r="C62" s="14">
        <f>data!J78</f>
        <v>645.82607634781846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7555.7737309499262</v>
      </c>
    </row>
    <row r="63" spans="1:9" ht="20.149999999999999" customHeight="1" x14ac:dyDescent="0.35">
      <c r="A63" s="23">
        <v>25</v>
      </c>
      <c r="B63" s="14" t="s">
        <v>1188</v>
      </c>
      <c r="C63" s="14">
        <f>data!J79</f>
        <v>12301.96541730957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58688.702627100531</v>
      </c>
    </row>
    <row r="64" spans="1:9" ht="20.149999999999999" customHeight="1" x14ac:dyDescent="0.35">
      <c r="A64" s="23">
        <v>26</v>
      </c>
      <c r="B64" s="14" t="s">
        <v>251</v>
      </c>
      <c r="C64" s="26">
        <f>data!J80</f>
        <v>4.110472548714843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19.609736565260484</v>
      </c>
    </row>
    <row r="65" spans="1:9" ht="20.149999999999999" customHeight="1" x14ac:dyDescent="0.35">
      <c r="A65" s="4" t="s">
        <v>1172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1192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PeaceHealth St John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1174</v>
      </c>
      <c r="C70" s="18" t="s">
        <v>106</v>
      </c>
      <c r="D70" s="25"/>
      <c r="E70" s="18" t="s">
        <v>108</v>
      </c>
      <c r="F70" s="18" t="s">
        <v>1193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1194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1178</v>
      </c>
      <c r="C72" s="15" t="s">
        <v>1195</v>
      </c>
      <c r="D72" s="89" t="s">
        <v>1196</v>
      </c>
      <c r="E72" s="212"/>
      <c r="F72" s="212"/>
      <c r="G72" s="89" t="s">
        <v>1197</v>
      </c>
      <c r="H72" s="89" t="s">
        <v>1197</v>
      </c>
      <c r="I72" s="15" t="s">
        <v>223</v>
      </c>
    </row>
    <row r="73" spans="1:9" ht="20.149999999999999" customHeight="1" x14ac:dyDescent="0.35">
      <c r="A73" s="23">
        <v>4</v>
      </c>
      <c r="B73" s="14" t="s">
        <v>232</v>
      </c>
      <c r="C73" s="14">
        <f>data!Q59</f>
        <v>299362</v>
      </c>
      <c r="D73" s="48">
        <f>data!R59</f>
        <v>328789</v>
      </c>
      <c r="E73" s="212"/>
      <c r="F73" s="212"/>
      <c r="G73" s="14">
        <f>data!U59</f>
        <v>412873</v>
      </c>
      <c r="H73" s="14">
        <f>data!V59</f>
        <v>0</v>
      </c>
      <c r="I73" s="14">
        <f>data!W59</f>
        <v>4717</v>
      </c>
    </row>
    <row r="74" spans="1:9" ht="20.149999999999999" customHeight="1" x14ac:dyDescent="0.35">
      <c r="A74" s="23">
        <v>5</v>
      </c>
      <c r="B74" s="14" t="s">
        <v>233</v>
      </c>
      <c r="C74" s="26">
        <f>data!Q60</f>
        <v>6.3138539391113797</v>
      </c>
      <c r="D74" s="26">
        <f>data!R60</f>
        <v>12.062096473082223</v>
      </c>
      <c r="E74" s="26">
        <f>data!S60</f>
        <v>8.4874192193047442</v>
      </c>
      <c r="F74" s="26">
        <f>data!T60</f>
        <v>10.909430379569972</v>
      </c>
      <c r="G74" s="26">
        <f>data!U60</f>
        <v>31.612314958108612</v>
      </c>
      <c r="H74" s="26">
        <f>data!V60</f>
        <v>0</v>
      </c>
      <c r="I74" s="26">
        <f>data!W60</f>
        <v>4.526234492207311</v>
      </c>
    </row>
    <row r="75" spans="1:9" ht="20.149999999999999" customHeight="1" x14ac:dyDescent="0.35">
      <c r="A75" s="23">
        <v>6</v>
      </c>
      <c r="B75" s="14" t="s">
        <v>234</v>
      </c>
      <c r="C75" s="14">
        <f>data!Q61</f>
        <v>882133.17</v>
      </c>
      <c r="D75" s="14">
        <f>data!R61</f>
        <v>4725476.16</v>
      </c>
      <c r="E75" s="14">
        <f>data!S61</f>
        <v>393482.49</v>
      </c>
      <c r="F75" s="14">
        <f>data!T61</f>
        <v>1263936.99</v>
      </c>
      <c r="G75" s="14">
        <f>data!U61</f>
        <v>2370655.61</v>
      </c>
      <c r="H75" s="14">
        <f>data!V61</f>
        <v>0</v>
      </c>
      <c r="I75" s="14">
        <f>data!W61</f>
        <v>546422.39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263503</v>
      </c>
      <c r="D76" s="14">
        <f>data!R62</f>
        <v>722610</v>
      </c>
      <c r="E76" s="14">
        <f>data!S62</f>
        <v>161578</v>
      </c>
      <c r="F76" s="14">
        <f>data!T62</f>
        <v>338685</v>
      </c>
      <c r="G76" s="14">
        <f>data!U62</f>
        <v>693343</v>
      </c>
      <c r="H76" s="14">
        <f>data!V62</f>
        <v>0</v>
      </c>
      <c r="I76" s="14">
        <f>data!W62</f>
        <v>138565</v>
      </c>
    </row>
    <row r="77" spans="1:9" ht="20.149999999999999" customHeight="1" x14ac:dyDescent="0.35">
      <c r="A77" s="23">
        <v>8</v>
      </c>
      <c r="B77" s="14" t="s">
        <v>235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236</v>
      </c>
      <c r="C78" s="14">
        <f>data!Q64</f>
        <v>34747.39</v>
      </c>
      <c r="D78" s="14">
        <f>data!R64</f>
        <v>3009.98</v>
      </c>
      <c r="E78" s="14">
        <f>data!S64</f>
        <v>152038.74</v>
      </c>
      <c r="F78" s="14">
        <f>data!T64</f>
        <v>267820.45</v>
      </c>
      <c r="G78" s="14">
        <f>data!U64</f>
        <v>614162.38</v>
      </c>
      <c r="H78" s="14">
        <f>data!V64</f>
        <v>0</v>
      </c>
      <c r="I78" s="14">
        <f>data!W64</f>
        <v>18314.759999999998</v>
      </c>
    </row>
    <row r="79" spans="1:9" ht="20.149999999999999" customHeight="1" x14ac:dyDescent="0.35">
      <c r="A79" s="23">
        <v>10</v>
      </c>
      <c r="B79" s="14" t="s">
        <v>443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444</v>
      </c>
      <c r="C80" s="14">
        <f>data!Q66</f>
        <v>1.89</v>
      </c>
      <c r="D80" s="14">
        <f>data!R66</f>
        <v>7519.1</v>
      </c>
      <c r="E80" s="14">
        <f>data!S66</f>
        <v>5426.86</v>
      </c>
      <c r="F80" s="14">
        <f>data!T66</f>
        <v>5510.44</v>
      </c>
      <c r="G80" s="14">
        <f>data!U66</f>
        <v>3575423.97</v>
      </c>
      <c r="H80" s="14">
        <f>data!V66</f>
        <v>0</v>
      </c>
      <c r="I80" s="14">
        <f>data!W66</f>
        <v>2134.27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20160</v>
      </c>
      <c r="D81" s="14">
        <f>data!R67</f>
        <v>0</v>
      </c>
      <c r="E81" s="14">
        <f>data!S67</f>
        <v>139104</v>
      </c>
      <c r="F81" s="14">
        <f>data!T67</f>
        <v>37340</v>
      </c>
      <c r="G81" s="14">
        <f>data!U67</f>
        <v>64026</v>
      </c>
      <c r="H81" s="14">
        <f>data!V67</f>
        <v>0</v>
      </c>
      <c r="I81" s="14">
        <f>data!W67</f>
        <v>5956</v>
      </c>
    </row>
    <row r="82" spans="1:9" ht="20.149999999999999" customHeight="1" x14ac:dyDescent="0.35">
      <c r="A82" s="23">
        <v>13</v>
      </c>
      <c r="B82" s="14" t="s">
        <v>473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240</v>
      </c>
      <c r="C83" s="14">
        <f>data!Q69</f>
        <v>0</v>
      </c>
      <c r="D83" s="14">
        <f>data!R69</f>
        <v>37626.94</v>
      </c>
      <c r="E83" s="14">
        <f>data!S69</f>
        <v>1940.03</v>
      </c>
      <c r="F83" s="14">
        <f>data!T69</f>
        <v>6787.85</v>
      </c>
      <c r="G83" s="14">
        <f>data!U69</f>
        <v>21304.400000000001</v>
      </c>
      <c r="H83" s="14">
        <f>data!V69</f>
        <v>0</v>
      </c>
      <c r="I83" s="14">
        <f>data!W69</f>
        <v>280.06</v>
      </c>
    </row>
    <row r="84" spans="1:9" ht="20.149999999999999" customHeight="1" x14ac:dyDescent="0.35">
      <c r="A84" s="23">
        <v>15</v>
      </c>
      <c r="B84" s="14" t="s">
        <v>241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-31745.94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1179</v>
      </c>
      <c r="C85" s="14">
        <f>data!Q71</f>
        <v>1200545.4499999997</v>
      </c>
      <c r="D85" s="14">
        <f>data!R71</f>
        <v>5496242.1800000006</v>
      </c>
      <c r="E85" s="14">
        <f>data!S71</f>
        <v>853570.12</v>
      </c>
      <c r="F85" s="14">
        <f>data!T71</f>
        <v>1920080.73</v>
      </c>
      <c r="G85" s="14">
        <f>data!U71</f>
        <v>7307169.4199999999</v>
      </c>
      <c r="H85" s="14">
        <f>data!V71</f>
        <v>0</v>
      </c>
      <c r="I85" s="14">
        <f>data!W71</f>
        <v>711672.4800000001</v>
      </c>
    </row>
    <row r="86" spans="1:9" ht="20.149999999999999" customHeight="1" x14ac:dyDescent="0.35">
      <c r="A86" s="23">
        <v>17</v>
      </c>
      <c r="B86" s="14" t="s">
        <v>243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1180</v>
      </c>
      <c r="C87" s="48">
        <f>+data!M682</f>
        <v>750156</v>
      </c>
      <c r="D87" s="48">
        <f>+data!M683</f>
        <v>1677541</v>
      </c>
      <c r="E87" s="48">
        <f>+data!M684</f>
        <v>697580</v>
      </c>
      <c r="F87" s="48">
        <f>+data!M685</f>
        <v>1209282</v>
      </c>
      <c r="G87" s="48">
        <f>+data!M686</f>
        <v>3300357</v>
      </c>
      <c r="H87" s="48">
        <f>+data!M687</f>
        <v>0</v>
      </c>
      <c r="I87" s="48">
        <f>+data!M688</f>
        <v>379935</v>
      </c>
    </row>
    <row r="88" spans="1:9" ht="20.149999999999999" customHeight="1" x14ac:dyDescent="0.35">
      <c r="A88" s="23">
        <v>19</v>
      </c>
      <c r="B88" s="48" t="s">
        <v>1181</v>
      </c>
      <c r="C88" s="14">
        <f>data!Q73</f>
        <v>1217872</v>
      </c>
      <c r="D88" s="14">
        <f>data!R73</f>
        <v>0</v>
      </c>
      <c r="E88" s="14">
        <f>data!S73</f>
        <v>0</v>
      </c>
      <c r="F88" s="14">
        <f>data!T73</f>
        <v>1344544</v>
      </c>
      <c r="G88" s="14">
        <f>data!U73</f>
        <v>24167513.350000001</v>
      </c>
      <c r="H88" s="14">
        <f>data!V73</f>
        <v>0</v>
      </c>
      <c r="I88" s="14">
        <f>data!W73</f>
        <v>2759697.05</v>
      </c>
    </row>
    <row r="89" spans="1:9" ht="20.149999999999999" customHeight="1" x14ac:dyDescent="0.35">
      <c r="A89" s="23">
        <v>20</v>
      </c>
      <c r="B89" s="48" t="s">
        <v>1182</v>
      </c>
      <c r="C89" s="14">
        <f>data!Q74</f>
        <v>4159258</v>
      </c>
      <c r="D89" s="14">
        <f>data!R74</f>
        <v>7458236.5</v>
      </c>
      <c r="E89" s="14">
        <f>data!S74</f>
        <v>0</v>
      </c>
      <c r="F89" s="14">
        <f>data!T74</f>
        <v>12319372</v>
      </c>
      <c r="G89" s="14">
        <f>data!U74</f>
        <v>28310343.219999999</v>
      </c>
      <c r="H89" s="14">
        <f>data!V74</f>
        <v>0</v>
      </c>
      <c r="I89" s="14">
        <f>data!W74</f>
        <v>11648706.75</v>
      </c>
    </row>
    <row r="90" spans="1:9" ht="20.149999999999999" customHeight="1" x14ac:dyDescent="0.35">
      <c r="A90" s="23">
        <v>21</v>
      </c>
      <c r="B90" s="48" t="s">
        <v>1183</v>
      </c>
      <c r="C90" s="14">
        <f>data!Q75</f>
        <v>5377130</v>
      </c>
      <c r="D90" s="14">
        <f>data!R75</f>
        <v>7458236.5</v>
      </c>
      <c r="E90" s="14">
        <f>data!S75</f>
        <v>0</v>
      </c>
      <c r="F90" s="14">
        <f>data!T75</f>
        <v>13663916</v>
      </c>
      <c r="G90" s="14">
        <f>data!U75</f>
        <v>52477856.57</v>
      </c>
      <c r="H90" s="14">
        <f>data!V75</f>
        <v>0</v>
      </c>
      <c r="I90" s="14">
        <f>data!W75</f>
        <v>14408403.800000001</v>
      </c>
    </row>
    <row r="91" spans="1:9" ht="20.149999999999999" customHeight="1" x14ac:dyDescent="0.35">
      <c r="A91" s="23" t="s">
        <v>1184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1185</v>
      </c>
      <c r="C92" s="14">
        <f>data!Q76</f>
        <v>2498</v>
      </c>
      <c r="D92" s="14">
        <f>data!R76</f>
        <v>0</v>
      </c>
      <c r="E92" s="14">
        <f>data!S76</f>
        <v>5561</v>
      </c>
      <c r="F92" s="14">
        <f>data!T76</f>
        <v>3599</v>
      </c>
      <c r="G92" s="14">
        <f>data!U76</f>
        <v>6826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1186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1187</v>
      </c>
      <c r="C94" s="14">
        <f>data!Q78</f>
        <v>768.34206309435842</v>
      </c>
      <c r="D94" s="14">
        <f>data!R78</f>
        <v>0</v>
      </c>
      <c r="E94" s="14">
        <f>data!S78</f>
        <v>1710.468459915023</v>
      </c>
      <c r="F94" s="14">
        <f>data!T78</f>
        <v>1106.990826691992</v>
      </c>
      <c r="G94" s="14">
        <f>data!U78</f>
        <v>2099.5608177270178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1188</v>
      </c>
      <c r="C95" s="14">
        <f>data!Q79</f>
        <v>18261.783493740979</v>
      </c>
      <c r="D95" s="14">
        <f>data!R79</f>
        <v>0</v>
      </c>
      <c r="E95" s="14">
        <f>data!S79</f>
        <v>0</v>
      </c>
      <c r="F95" s="14">
        <f>data!T79</f>
        <v>26361.832502148227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251</v>
      </c>
      <c r="C96" s="84">
        <f>data!Q80</f>
        <v>6.1018347227651919</v>
      </c>
      <c r="D96" s="84">
        <f>data!R80</f>
        <v>0</v>
      </c>
      <c r="E96" s="84">
        <f>data!S80</f>
        <v>0</v>
      </c>
      <c r="F96" s="84">
        <f>data!T80</f>
        <v>8.8083151885170192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1172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1198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PeaceHealth St John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1174</v>
      </c>
      <c r="C102" s="18" t="s">
        <v>1199</v>
      </c>
      <c r="D102" s="18" t="s">
        <v>1200</v>
      </c>
      <c r="E102" s="18" t="s">
        <v>1200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1178</v>
      </c>
      <c r="C104" s="89" t="s">
        <v>224</v>
      </c>
      <c r="D104" s="15" t="s">
        <v>1201</v>
      </c>
      <c r="E104" s="15" t="s">
        <v>1201</v>
      </c>
      <c r="F104" s="15" t="s">
        <v>1201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232</v>
      </c>
      <c r="C105" s="14">
        <f>data!X59</f>
        <v>25877</v>
      </c>
      <c r="D105" s="14">
        <f>data!Y59</f>
        <v>77221</v>
      </c>
      <c r="E105" s="14">
        <f>data!Z59</f>
        <v>11104</v>
      </c>
      <c r="F105" s="14">
        <f>data!AA59</f>
        <v>1117</v>
      </c>
      <c r="G105" s="212"/>
      <c r="H105" s="14">
        <f>data!AC59</f>
        <v>32004</v>
      </c>
      <c r="I105" s="14">
        <f>data!AD59</f>
        <v>704</v>
      </c>
    </row>
    <row r="106" spans="1:9" ht="20.149999999999999" customHeight="1" x14ac:dyDescent="0.35">
      <c r="A106" s="23">
        <v>5</v>
      </c>
      <c r="B106" s="14" t="s">
        <v>233</v>
      </c>
      <c r="C106" s="26">
        <f>data!X60</f>
        <v>9.8194588198304285</v>
      </c>
      <c r="D106" s="26">
        <f>data!Y60</f>
        <v>53.381365641219375</v>
      </c>
      <c r="E106" s="26">
        <f>data!Z60</f>
        <v>6.0430607892540102</v>
      </c>
      <c r="F106" s="26">
        <f>data!AA60</f>
        <v>3.9513722242973386</v>
      </c>
      <c r="G106" s="26">
        <f>data!AB60</f>
        <v>44.828597338664949</v>
      </c>
      <c r="H106" s="26">
        <f>data!AC60</f>
        <v>15.048655049331661</v>
      </c>
      <c r="I106" s="26">
        <f>data!AD60</f>
        <v>0.18516477852916297</v>
      </c>
    </row>
    <row r="107" spans="1:9" ht="20.149999999999999" customHeight="1" x14ac:dyDescent="0.35">
      <c r="A107" s="23">
        <v>6</v>
      </c>
      <c r="B107" s="14" t="s">
        <v>234</v>
      </c>
      <c r="C107" s="14">
        <f>data!X61</f>
        <v>1070621.05</v>
      </c>
      <c r="D107" s="14">
        <f>data!Y61</f>
        <v>5034197.32</v>
      </c>
      <c r="E107" s="14">
        <f>data!Z61</f>
        <v>850978.06</v>
      </c>
      <c r="F107" s="14">
        <f>data!AA61</f>
        <v>736972.17</v>
      </c>
      <c r="G107" s="14">
        <f>data!AB61</f>
        <v>4964738.83</v>
      </c>
      <c r="H107" s="14">
        <f>data!AC61</f>
        <v>1332984.78</v>
      </c>
      <c r="I107" s="14">
        <f>data!AD61</f>
        <v>62572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279990</v>
      </c>
      <c r="D108" s="14">
        <f>data!Y62</f>
        <v>1424199</v>
      </c>
      <c r="E108" s="14">
        <f>data!Z62</f>
        <v>227116</v>
      </c>
      <c r="F108" s="14">
        <f>data!AA62</f>
        <v>185118</v>
      </c>
      <c r="G108" s="14">
        <f>data!AB62</f>
        <v>642710</v>
      </c>
      <c r="H108" s="14">
        <f>data!AC62</f>
        <v>352571</v>
      </c>
      <c r="I108" s="14">
        <f>data!AD62</f>
        <v>3547</v>
      </c>
    </row>
    <row r="109" spans="1:9" ht="20.149999999999999" customHeight="1" x14ac:dyDescent="0.35">
      <c r="A109" s="23">
        <v>8</v>
      </c>
      <c r="B109" s="14" t="s">
        <v>235</v>
      </c>
      <c r="C109" s="14">
        <f>data!X63</f>
        <v>0</v>
      </c>
      <c r="D109" s="14">
        <f>data!Y63</f>
        <v>9150</v>
      </c>
      <c r="E109" s="14">
        <f>data!Z63</f>
        <v>36000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236</v>
      </c>
      <c r="C110" s="14">
        <f>data!X64</f>
        <v>187947.69</v>
      </c>
      <c r="D110" s="14">
        <f>data!Y64</f>
        <v>2591059.27</v>
      </c>
      <c r="E110" s="14">
        <f>data!Z64</f>
        <v>16546.14</v>
      </c>
      <c r="F110" s="14">
        <f>data!AA64</f>
        <v>162864.68</v>
      </c>
      <c r="G110" s="14">
        <f>data!AB64</f>
        <v>17124081.16</v>
      </c>
      <c r="H110" s="14">
        <f>data!AC64</f>
        <v>208887.82</v>
      </c>
      <c r="I110" s="14">
        <f>data!AD64</f>
        <v>8100.28</v>
      </c>
    </row>
    <row r="111" spans="1:9" ht="20.149999999999999" customHeight="1" x14ac:dyDescent="0.35">
      <c r="A111" s="23">
        <v>10</v>
      </c>
      <c r="B111" s="14" t="s">
        <v>443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444</v>
      </c>
      <c r="C112" s="14">
        <f>data!X66</f>
        <v>5200.8</v>
      </c>
      <c r="D112" s="14">
        <f>data!Y66</f>
        <v>54055.86</v>
      </c>
      <c r="E112" s="14">
        <f>data!Z66</f>
        <v>15196.77</v>
      </c>
      <c r="F112" s="14">
        <f>data!AA66</f>
        <v>29567.22</v>
      </c>
      <c r="G112" s="14">
        <f>data!AB66</f>
        <v>1983228.14</v>
      </c>
      <c r="H112" s="14">
        <f>data!AC66</f>
        <v>23.92</v>
      </c>
      <c r="I112" s="14">
        <f>data!AD66</f>
        <v>500708.36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270654</v>
      </c>
      <c r="D113" s="14">
        <f>data!Y67</f>
        <v>706834</v>
      </c>
      <c r="E113" s="14">
        <f>data!Z67</f>
        <v>420403</v>
      </c>
      <c r="F113" s="14">
        <f>data!AA67</f>
        <v>107146</v>
      </c>
      <c r="G113" s="14">
        <f>data!AB67</f>
        <v>99930</v>
      </c>
      <c r="H113" s="14">
        <f>data!AC67</f>
        <v>43491</v>
      </c>
      <c r="I113" s="14">
        <f>data!AD67</f>
        <v>16448</v>
      </c>
    </row>
    <row r="114" spans="1:9" ht="20.149999999999999" customHeight="1" x14ac:dyDescent="0.35">
      <c r="A114" s="23">
        <v>13</v>
      </c>
      <c r="B114" s="14" t="s">
        <v>473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413031.43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240</v>
      </c>
      <c r="C115" s="14">
        <f>data!X69</f>
        <v>861.12</v>
      </c>
      <c r="D115" s="14">
        <f>data!Y69</f>
        <v>10072.57</v>
      </c>
      <c r="E115" s="14">
        <f>data!Z69</f>
        <v>78.569999999999709</v>
      </c>
      <c r="F115" s="14">
        <f>data!AA69</f>
        <v>912.5</v>
      </c>
      <c r="G115" s="14">
        <f>data!AB69</f>
        <v>9191.380000000001</v>
      </c>
      <c r="H115" s="14">
        <f>data!AC69</f>
        <v>206.38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241</v>
      </c>
      <c r="C116" s="14">
        <f>-data!X70</f>
        <v>0</v>
      </c>
      <c r="D116" s="14">
        <f>-data!Y70</f>
        <v>-1708.33</v>
      </c>
      <c r="E116" s="14">
        <f>-data!Z70</f>
        <v>0</v>
      </c>
      <c r="F116" s="14">
        <f>-data!AA70</f>
        <v>0</v>
      </c>
      <c r="G116" s="14">
        <f>-data!AB70</f>
        <v>-9808466.5199999996</v>
      </c>
      <c r="H116" s="14">
        <f>-data!AC70</f>
        <v>0</v>
      </c>
      <c r="I116" s="14">
        <f>-data!AD70</f>
        <v>-63455</v>
      </c>
    </row>
    <row r="117" spans="1:9" ht="20.149999999999999" customHeight="1" x14ac:dyDescent="0.35">
      <c r="A117" s="23">
        <v>16</v>
      </c>
      <c r="B117" s="48" t="s">
        <v>1179</v>
      </c>
      <c r="C117" s="14">
        <f>data!X71</f>
        <v>1815274.6600000001</v>
      </c>
      <c r="D117" s="14">
        <f>data!Y71</f>
        <v>9827859.6899999995</v>
      </c>
      <c r="E117" s="14">
        <f>data!Z71</f>
        <v>1566318.54</v>
      </c>
      <c r="F117" s="14">
        <f>data!AA71</f>
        <v>1222580.57</v>
      </c>
      <c r="G117" s="14">
        <f>data!AB71</f>
        <v>15428444.420000002</v>
      </c>
      <c r="H117" s="14">
        <f>data!AC71</f>
        <v>1938164.9</v>
      </c>
      <c r="I117" s="14">
        <f>data!AD71</f>
        <v>527920.64000000001</v>
      </c>
    </row>
    <row r="118" spans="1:9" ht="20.149999999999999" customHeight="1" x14ac:dyDescent="0.35">
      <c r="A118" s="23">
        <v>17</v>
      </c>
      <c r="B118" s="14" t="s">
        <v>243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1180</v>
      </c>
      <c r="C119" s="48">
        <f>+data!M689</f>
        <v>1406990</v>
      </c>
      <c r="D119" s="48">
        <f>+data!M690</f>
        <v>6218212</v>
      </c>
      <c r="E119" s="48">
        <f>+data!M691</f>
        <v>1277953</v>
      </c>
      <c r="F119" s="48">
        <f>+data!M692</f>
        <v>602936</v>
      </c>
      <c r="G119" s="48">
        <f>+data!M693</f>
        <v>5689120</v>
      </c>
      <c r="H119" s="48">
        <f>+data!M694</f>
        <v>917188</v>
      </c>
      <c r="I119" s="48">
        <f>+data!M695</f>
        <v>231082</v>
      </c>
    </row>
    <row r="120" spans="1:9" ht="20.149999999999999" customHeight="1" x14ac:dyDescent="0.35">
      <c r="A120" s="23">
        <v>19</v>
      </c>
      <c r="B120" s="48" t="s">
        <v>1181</v>
      </c>
      <c r="C120" s="14">
        <f>data!X73</f>
        <v>16345509.300000001</v>
      </c>
      <c r="D120" s="14">
        <f>data!Y73</f>
        <v>33075010.710000001</v>
      </c>
      <c r="E120" s="14">
        <f>data!Z73</f>
        <v>141824</v>
      </c>
      <c r="F120" s="14">
        <f>data!AA73</f>
        <v>986823.9</v>
      </c>
      <c r="G120" s="14">
        <f>data!AB73</f>
        <v>17902885.300000001</v>
      </c>
      <c r="H120" s="14">
        <f>data!AC73</f>
        <v>15099539</v>
      </c>
      <c r="I120" s="14">
        <f>data!AD73</f>
        <v>1643885</v>
      </c>
    </row>
    <row r="121" spans="1:9" ht="20.149999999999999" customHeight="1" x14ac:dyDescent="0.35">
      <c r="A121" s="23">
        <v>20</v>
      </c>
      <c r="B121" s="48" t="s">
        <v>1182</v>
      </c>
      <c r="C121" s="14">
        <f>data!X74</f>
        <v>56987928.399999999</v>
      </c>
      <c r="D121" s="14">
        <f>data!Y74</f>
        <v>69474672.489999995</v>
      </c>
      <c r="E121" s="14">
        <f>data!Z74</f>
        <v>20479935</v>
      </c>
      <c r="F121" s="14">
        <f>data!AA74</f>
        <v>6775529.25</v>
      </c>
      <c r="G121" s="14">
        <f>data!AB74</f>
        <v>52871387.039999999</v>
      </c>
      <c r="H121" s="14">
        <f>data!AC74</f>
        <v>4022823</v>
      </c>
      <c r="I121" s="14">
        <f>data!AD74</f>
        <v>166296</v>
      </c>
    </row>
    <row r="122" spans="1:9" ht="20.149999999999999" customHeight="1" x14ac:dyDescent="0.35">
      <c r="A122" s="23">
        <v>21</v>
      </c>
      <c r="B122" s="48" t="s">
        <v>1183</v>
      </c>
      <c r="C122" s="14">
        <f>data!X75</f>
        <v>73333437.700000003</v>
      </c>
      <c r="D122" s="14">
        <f>data!Y75</f>
        <v>102549683.19999999</v>
      </c>
      <c r="E122" s="14">
        <f>data!Z75</f>
        <v>20621759</v>
      </c>
      <c r="F122" s="14">
        <f>data!AA75</f>
        <v>7762353.1500000004</v>
      </c>
      <c r="G122" s="14">
        <f>data!AB75</f>
        <v>70774272.340000004</v>
      </c>
      <c r="H122" s="14">
        <f>data!AC75</f>
        <v>19122362</v>
      </c>
      <c r="I122" s="14">
        <f>data!AD75</f>
        <v>1810181</v>
      </c>
    </row>
    <row r="123" spans="1:9" ht="20.149999999999999" customHeight="1" x14ac:dyDescent="0.35">
      <c r="A123" s="23" t="s">
        <v>1184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1185</v>
      </c>
      <c r="C124" s="14">
        <f>data!X76</f>
        <v>0</v>
      </c>
      <c r="D124" s="14">
        <f>data!Y76</f>
        <v>24987</v>
      </c>
      <c r="E124" s="14">
        <f>data!Z76</f>
        <v>7191</v>
      </c>
      <c r="F124" s="14">
        <f>data!AA76</f>
        <v>1892</v>
      </c>
      <c r="G124" s="14">
        <f>data!AB76</f>
        <v>3258</v>
      </c>
      <c r="H124" s="14">
        <f>data!AC76</f>
        <v>1504</v>
      </c>
      <c r="I124" s="14">
        <f>data!AD76</f>
        <v>715</v>
      </c>
    </row>
    <row r="125" spans="1:9" ht="20.149999999999999" customHeight="1" x14ac:dyDescent="0.35">
      <c r="A125" s="23">
        <v>23</v>
      </c>
      <c r="B125" s="14" t="s">
        <v>1186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92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1187</v>
      </c>
      <c r="C126" s="14">
        <f>data!X78</f>
        <v>0</v>
      </c>
      <c r="D126" s="14">
        <f>data!Y78</f>
        <v>7685.573711184441</v>
      </c>
      <c r="E126" s="14">
        <f>data!Z78</f>
        <v>2211.828573143127</v>
      </c>
      <c r="F126" s="14">
        <f>data!AA78</f>
        <v>581.94683081446203</v>
      </c>
      <c r="G126" s="14">
        <f>data!AB78</f>
        <v>1002.1050606731063</v>
      </c>
      <c r="H126" s="14">
        <f>data!AC78</f>
        <v>462.60466889268019</v>
      </c>
      <c r="I126" s="14">
        <f>data!AD78</f>
        <v>219.9217674589537</v>
      </c>
    </row>
    <row r="127" spans="1:9" ht="20.149999999999999" customHeight="1" x14ac:dyDescent="0.35">
      <c r="A127" s="23">
        <v>25</v>
      </c>
      <c r="B127" s="14" t="s">
        <v>1188</v>
      </c>
      <c r="C127" s="14">
        <f>data!X79</f>
        <v>2.8777257994236045</v>
      </c>
      <c r="D127" s="14">
        <f>data!Y79</f>
        <v>14821.541781933172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251</v>
      </c>
      <c r="C128" s="26">
        <f>data!X80</f>
        <v>9.6153846153846159E-4</v>
      </c>
      <c r="D128" s="26">
        <f>data!Y80</f>
        <v>4.9523420492260097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1172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1202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PeaceHealth St John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1174</v>
      </c>
      <c r="C134" s="18" t="s">
        <v>96</v>
      </c>
      <c r="D134" s="18" t="s">
        <v>97</v>
      </c>
      <c r="E134" s="18" t="s">
        <v>118</v>
      </c>
      <c r="F134" s="25"/>
      <c r="G134" s="18" t="s">
        <v>1203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1178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1204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232</v>
      </c>
      <c r="C137" s="14">
        <f>data!AE59</f>
        <v>28488</v>
      </c>
      <c r="D137" s="14">
        <f>data!AF59</f>
        <v>9651</v>
      </c>
      <c r="E137" s="14">
        <f>data!AG59</f>
        <v>49245</v>
      </c>
      <c r="F137" s="14">
        <f>data!AH59</f>
        <v>0</v>
      </c>
      <c r="G137" s="14">
        <f>data!AI59</f>
        <v>8299</v>
      </c>
      <c r="H137" s="14">
        <f>data!AJ59</f>
        <v>202634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233</v>
      </c>
      <c r="C138" s="26">
        <f>data!AE60</f>
        <v>11.141427757026639</v>
      </c>
      <c r="D138" s="26">
        <f>data!AF60</f>
        <v>20.715922391721261</v>
      </c>
      <c r="E138" s="26">
        <f>data!AG60</f>
        <v>75.933075284366922</v>
      </c>
      <c r="F138" s="26">
        <f>data!AH60</f>
        <v>0</v>
      </c>
      <c r="G138" s="26">
        <f>data!AI60</f>
        <v>21.364156651098924</v>
      </c>
      <c r="H138" s="26">
        <f>data!AJ60</f>
        <v>307.66214968297862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234</v>
      </c>
      <c r="C139" s="14">
        <f>data!AE61</f>
        <v>1050430.54</v>
      </c>
      <c r="D139" s="14">
        <f>data!AF61</f>
        <v>2722230.89</v>
      </c>
      <c r="E139" s="14">
        <f>data!AG61</f>
        <v>7957004.6299999999</v>
      </c>
      <c r="F139" s="14">
        <f>data!AH61</f>
        <v>0</v>
      </c>
      <c r="G139" s="14">
        <f>data!AI61</f>
        <v>2278915.2799999998</v>
      </c>
      <c r="H139" s="14">
        <f>data!AJ61</f>
        <v>35043863.869999997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256107</v>
      </c>
      <c r="D140" s="14">
        <f>data!AF62</f>
        <v>697479</v>
      </c>
      <c r="E140" s="14">
        <f>data!AG62</f>
        <v>2058630</v>
      </c>
      <c r="F140" s="14">
        <f>data!AH62</f>
        <v>0</v>
      </c>
      <c r="G140" s="14">
        <f>data!AI62</f>
        <v>698207</v>
      </c>
      <c r="H140" s="14">
        <f>data!AJ62</f>
        <v>8640521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235</v>
      </c>
      <c r="C141" s="14">
        <f>data!AE63</f>
        <v>0</v>
      </c>
      <c r="D141" s="14">
        <f>data!AF63</f>
        <v>0</v>
      </c>
      <c r="E141" s="14">
        <f>data!AG63</f>
        <v>248410</v>
      </c>
      <c r="F141" s="14">
        <f>data!AH63</f>
        <v>0</v>
      </c>
      <c r="G141" s="14">
        <f>data!AI63</f>
        <v>0</v>
      </c>
      <c r="H141" s="14">
        <f>data!AJ63</f>
        <v>4397908.4800000004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236</v>
      </c>
      <c r="C142" s="14">
        <f>data!AE64</f>
        <v>12248.47</v>
      </c>
      <c r="D142" s="14">
        <f>data!AF64</f>
        <v>106952.51</v>
      </c>
      <c r="E142" s="14">
        <f>data!AG64</f>
        <v>1085410.27</v>
      </c>
      <c r="F142" s="14">
        <f>data!AH64</f>
        <v>0</v>
      </c>
      <c r="G142" s="14">
        <f>data!AI64</f>
        <v>1409635.99</v>
      </c>
      <c r="H142" s="14">
        <f>data!AJ64</f>
        <v>2281788.88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443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23.92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444</v>
      </c>
      <c r="C144" s="14">
        <f>data!AE66</f>
        <v>406.1</v>
      </c>
      <c r="D144" s="14">
        <f>data!AF66</f>
        <v>2019.45</v>
      </c>
      <c r="E144" s="14">
        <f>data!AG66</f>
        <v>288216.84999999998</v>
      </c>
      <c r="F144" s="14">
        <f>data!AH66</f>
        <v>0</v>
      </c>
      <c r="G144" s="14">
        <f>data!AI66</f>
        <v>14286.38</v>
      </c>
      <c r="H144" s="14">
        <f>data!AJ66</f>
        <v>90683.96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46297</v>
      </c>
      <c r="D145" s="14">
        <f>data!AF67</f>
        <v>156350</v>
      </c>
      <c r="E145" s="14">
        <f>data!AG67</f>
        <v>295012</v>
      </c>
      <c r="F145" s="14">
        <f>data!AH67</f>
        <v>0</v>
      </c>
      <c r="G145" s="14">
        <f>data!AI67</f>
        <v>295651</v>
      </c>
      <c r="H145" s="14">
        <f>data!AJ67</f>
        <v>845947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473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240</v>
      </c>
      <c r="C147" s="14">
        <f>data!AE69</f>
        <v>696.86999999999989</v>
      </c>
      <c r="D147" s="14">
        <f>data!AF69</f>
        <v>25586.11</v>
      </c>
      <c r="E147" s="14">
        <f>data!AG69</f>
        <v>16908.349999999999</v>
      </c>
      <c r="F147" s="14">
        <f>data!AH69</f>
        <v>0</v>
      </c>
      <c r="G147" s="14">
        <f>data!AI69</f>
        <v>14283.54</v>
      </c>
      <c r="H147" s="14">
        <f>data!AJ69</f>
        <v>255874.32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241</v>
      </c>
      <c r="C148" s="14">
        <f>-data!AE70</f>
        <v>0</v>
      </c>
      <c r="D148" s="14">
        <f>-data!AF70</f>
        <v>0</v>
      </c>
      <c r="E148" s="14">
        <f>-data!AG70</f>
        <v>-52778.239999999998</v>
      </c>
      <c r="F148" s="14">
        <f>-data!AH70</f>
        <v>0</v>
      </c>
      <c r="G148" s="14">
        <f>-data!AI70</f>
        <v>0</v>
      </c>
      <c r="H148" s="14">
        <f>-data!AJ70</f>
        <v>-78583.399999999994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1179</v>
      </c>
      <c r="C149" s="14">
        <f>data!AE71</f>
        <v>1366185.9800000002</v>
      </c>
      <c r="D149" s="14">
        <f>data!AF71</f>
        <v>3710617.96</v>
      </c>
      <c r="E149" s="14">
        <f>data!AG71</f>
        <v>11896813.859999998</v>
      </c>
      <c r="F149" s="14">
        <f>data!AH71</f>
        <v>0</v>
      </c>
      <c r="G149" s="14">
        <f>data!AI71</f>
        <v>4710979.1899999995</v>
      </c>
      <c r="H149" s="14">
        <f>data!AJ71</f>
        <v>51478028.030000001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243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1180</v>
      </c>
      <c r="C151" s="48">
        <f>+data!M696</f>
        <v>897961</v>
      </c>
      <c r="D151" s="48">
        <f>+data!M697</f>
        <v>2718222</v>
      </c>
      <c r="E151" s="48">
        <f>+data!M698</f>
        <v>8126450</v>
      </c>
      <c r="F151" s="48">
        <f>+data!M699</f>
        <v>0</v>
      </c>
      <c r="G151" s="48">
        <f>+data!M700</f>
        <v>3562266</v>
      </c>
      <c r="H151" s="48">
        <f>+data!M701</f>
        <v>24051755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1181</v>
      </c>
      <c r="C152" s="14">
        <f>data!AE73</f>
        <v>4031094.08</v>
      </c>
      <c r="D152" s="14">
        <f>data!AF73</f>
        <v>0</v>
      </c>
      <c r="E152" s="14">
        <f>data!AG73</f>
        <v>27695514</v>
      </c>
      <c r="F152" s="14">
        <f>data!AH73</f>
        <v>0</v>
      </c>
      <c r="G152" s="14">
        <f>data!AI73</f>
        <v>1767583.87</v>
      </c>
      <c r="H152" s="14">
        <f>data!AJ73</f>
        <v>298613.15999999997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1182</v>
      </c>
      <c r="C153" s="14">
        <f>data!AE74</f>
        <v>1257712</v>
      </c>
      <c r="D153" s="14">
        <f>data!AF74</f>
        <v>4708874.8</v>
      </c>
      <c r="E153" s="14">
        <f>data!AG74</f>
        <v>125421963.43000001</v>
      </c>
      <c r="F153" s="14">
        <f>data!AH74</f>
        <v>0</v>
      </c>
      <c r="G153" s="14">
        <f>data!AI74</f>
        <v>22395133.02</v>
      </c>
      <c r="H153" s="14">
        <f>data!AJ74</f>
        <v>77552622.430000007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1183</v>
      </c>
      <c r="C154" s="14">
        <f>data!AE75</f>
        <v>5288806.08</v>
      </c>
      <c r="D154" s="14">
        <f>data!AF75</f>
        <v>4708874.8</v>
      </c>
      <c r="E154" s="14">
        <f>data!AG75</f>
        <v>153117477.43000001</v>
      </c>
      <c r="F154" s="14">
        <f>data!AH75</f>
        <v>0</v>
      </c>
      <c r="G154" s="14">
        <f>data!AI75</f>
        <v>24162716.890000001</v>
      </c>
      <c r="H154" s="14">
        <f>data!AJ75</f>
        <v>77851235.590000004</v>
      </c>
      <c r="I154" s="14">
        <f>data!AK75</f>
        <v>0</v>
      </c>
    </row>
    <row r="155" spans="1:9" ht="20.149999999999999" customHeight="1" x14ac:dyDescent="0.35">
      <c r="A155" s="23" t="s">
        <v>1184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1185</v>
      </c>
      <c r="C156" s="14">
        <f>data!AE76</f>
        <v>5422</v>
      </c>
      <c r="D156" s="14">
        <f>data!AF76</f>
        <v>19373</v>
      </c>
      <c r="E156" s="14">
        <f>data!AG76</f>
        <v>20928</v>
      </c>
      <c r="F156" s="14">
        <f>data!AH76</f>
        <v>0</v>
      </c>
      <c r="G156" s="14">
        <f>data!AI76</f>
        <v>19574</v>
      </c>
      <c r="H156" s="14">
        <f>data!AJ76</f>
        <v>93341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1186</v>
      </c>
      <c r="C157" s="14">
        <f>data!AE77</f>
        <v>5</v>
      </c>
      <c r="D157" s="14">
        <f>data!AF77</f>
        <v>0</v>
      </c>
      <c r="E157" s="14">
        <f>data!AG77</f>
        <v>4699</v>
      </c>
      <c r="F157" s="14">
        <f>data!AH77</f>
        <v>0</v>
      </c>
      <c r="G157" s="14">
        <f>data!AI77</f>
        <v>580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1187</v>
      </c>
      <c r="C158" s="14">
        <f>data!AE78</f>
        <v>1667.7144379894362</v>
      </c>
      <c r="D158" s="14">
        <f>data!AF78</f>
        <v>5958.8033580172159</v>
      </c>
      <c r="E158" s="14">
        <f>data!AG78</f>
        <v>6437.0947543789962</v>
      </c>
      <c r="F158" s="14">
        <f>data!AH78</f>
        <v>0</v>
      </c>
      <c r="G158" s="14">
        <f>data!AI78</f>
        <v>6020.6275192189642</v>
      </c>
      <c r="H158" s="14">
        <f>data!AJ78</f>
        <v>28710.094680260408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1188</v>
      </c>
      <c r="C159" s="14">
        <f>data!AE79</f>
        <v>0</v>
      </c>
      <c r="D159" s="14">
        <f>data!AF79</f>
        <v>3692.9171486555238</v>
      </c>
      <c r="E159" s="14">
        <f>data!AG79</f>
        <v>131685.37625607269</v>
      </c>
      <c r="F159" s="14">
        <f>data!AH79</f>
        <v>0</v>
      </c>
      <c r="G159" s="14">
        <f>data!AI79</f>
        <v>41032.113340599775</v>
      </c>
      <c r="H159" s="14">
        <f>data!AJ79</f>
        <v>84473.89937184476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251</v>
      </c>
      <c r="C160" s="26">
        <f>data!AE80</f>
        <v>0</v>
      </c>
      <c r="D160" s="26">
        <f>data!AF80</f>
        <v>1.2339194632158701</v>
      </c>
      <c r="E160" s="26">
        <f>data!AG80</f>
        <v>44.000215071824812</v>
      </c>
      <c r="F160" s="26">
        <f>data!AH80</f>
        <v>0</v>
      </c>
      <c r="G160" s="26">
        <f>data!AI80</f>
        <v>13.710116211591298</v>
      </c>
      <c r="H160" s="26">
        <f>data!AJ80</f>
        <v>28.225379658627453</v>
      </c>
      <c r="I160" s="26">
        <f>data!AK80</f>
        <v>0</v>
      </c>
    </row>
    <row r="161" spans="1:9" ht="20.149999999999999" customHeight="1" x14ac:dyDescent="0.35">
      <c r="A161" s="4" t="s">
        <v>1172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1205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PeaceHealth St John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1174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1206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1207</v>
      </c>
      <c r="F167" s="18" t="s">
        <v>182</v>
      </c>
      <c r="G167" s="18" t="s">
        <v>121</v>
      </c>
      <c r="H167" s="88" t="s">
        <v>1208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1178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232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33712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233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38.570387969039523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234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3864910.04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986444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235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116400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236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451599.54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443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4319.5200000000004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444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83496.430000000051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55795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473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588752.72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240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9374.9700000000012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241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-4547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1179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6156545.2199999988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243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1180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1936905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1181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594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1182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10932725.83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1183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10933319.83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1184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1185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1186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1187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1188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1294.3083730327378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251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0.43246902884615385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1172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1209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PeaceHealth St John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1174</v>
      </c>
      <c r="C198" s="25"/>
      <c r="D198" s="18" t="s">
        <v>130</v>
      </c>
      <c r="E198" s="18" t="s">
        <v>131</v>
      </c>
      <c r="F198" s="18" t="s">
        <v>132</v>
      </c>
      <c r="G198" s="18" t="s">
        <v>1210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1211</v>
      </c>
      <c r="E199" s="18" t="s">
        <v>1212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1178</v>
      </c>
      <c r="C200" s="15" t="s">
        <v>226</v>
      </c>
      <c r="D200" s="15" t="s">
        <v>1211</v>
      </c>
      <c r="E200" s="15" t="s">
        <v>228</v>
      </c>
      <c r="F200" s="212"/>
      <c r="G200" s="212"/>
      <c r="H200" s="212"/>
      <c r="I200" s="15" t="s">
        <v>230</v>
      </c>
    </row>
    <row r="201" spans="1:9" ht="20.149999999999999" customHeight="1" x14ac:dyDescent="0.35">
      <c r="A201" s="23">
        <v>4</v>
      </c>
      <c r="B201" s="14" t="s">
        <v>232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105705</v>
      </c>
    </row>
    <row r="202" spans="1:9" ht="20.149999999999999" customHeight="1" x14ac:dyDescent="0.35">
      <c r="A202" s="23">
        <v>5</v>
      </c>
      <c r="B202" s="14" t="s">
        <v>233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3.5115629525042267</v>
      </c>
      <c r="G202" s="26">
        <f>data!AW60</f>
        <v>0</v>
      </c>
      <c r="H202" s="26">
        <f>data!AX60</f>
        <v>0</v>
      </c>
      <c r="I202" s="26">
        <f>data!AY60</f>
        <v>31.712299087780035</v>
      </c>
    </row>
    <row r="203" spans="1:9" ht="20.149999999999999" customHeight="1" x14ac:dyDescent="0.35">
      <c r="A203" s="23">
        <v>6</v>
      </c>
      <c r="B203" s="14" t="s">
        <v>234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269805.46000000002</v>
      </c>
      <c r="G203" s="14">
        <f>data!AW61</f>
        <v>0</v>
      </c>
      <c r="H203" s="14">
        <f>data!AX61</f>
        <v>0</v>
      </c>
      <c r="I203" s="14">
        <f>data!AY61</f>
        <v>1561720.08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97328</v>
      </c>
      <c r="G204" s="14">
        <f>data!AW62</f>
        <v>0</v>
      </c>
      <c r="H204" s="14">
        <f>data!AX62</f>
        <v>0</v>
      </c>
      <c r="I204" s="14">
        <f>data!AY62</f>
        <v>563643</v>
      </c>
    </row>
    <row r="205" spans="1:9" ht="20.149999999999999" customHeight="1" x14ac:dyDescent="0.35">
      <c r="A205" s="23">
        <v>8</v>
      </c>
      <c r="B205" s="14" t="s">
        <v>235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236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6570.18</v>
      </c>
      <c r="G206" s="14">
        <f>data!AW64</f>
        <v>0</v>
      </c>
      <c r="H206" s="14">
        <f>data!AX64</f>
        <v>0</v>
      </c>
      <c r="I206" s="14">
        <f>data!AY64</f>
        <v>752579.32000000007</v>
      </c>
    </row>
    <row r="207" spans="1:9" ht="20.149999999999999" customHeight="1" x14ac:dyDescent="0.35">
      <c r="A207" s="23">
        <v>10</v>
      </c>
      <c r="B207" s="14" t="s">
        <v>443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444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10547.32</v>
      </c>
      <c r="G208" s="14">
        <f>data!AW66</f>
        <v>0</v>
      </c>
      <c r="H208" s="14">
        <f>data!AX66</f>
        <v>0</v>
      </c>
      <c r="I208" s="14">
        <f>data!AY66</f>
        <v>54278.28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43435</v>
      </c>
      <c r="G209" s="14">
        <f>data!AW67</f>
        <v>0</v>
      </c>
      <c r="H209" s="14">
        <f>data!AX67</f>
        <v>0</v>
      </c>
      <c r="I209" s="14">
        <f>data!AY67</f>
        <v>125205</v>
      </c>
    </row>
    <row r="210" spans="1:9" ht="20.149999999999999" customHeight="1" x14ac:dyDescent="0.35">
      <c r="A210" s="23">
        <v>13</v>
      </c>
      <c r="B210" s="14" t="s">
        <v>473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240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52.25</v>
      </c>
      <c r="G211" s="14">
        <f>data!AW69</f>
        <v>0</v>
      </c>
      <c r="H211" s="14">
        <f>data!AX69</f>
        <v>0</v>
      </c>
      <c r="I211" s="14">
        <f>data!AY69</f>
        <v>1502.76</v>
      </c>
    </row>
    <row r="212" spans="1:9" ht="20.149999999999999" customHeight="1" x14ac:dyDescent="0.35">
      <c r="A212" s="23">
        <v>15</v>
      </c>
      <c r="B212" s="14" t="s">
        <v>241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-9292.0300000000007</v>
      </c>
      <c r="G212" s="14">
        <f>-data!AW70</f>
        <v>0</v>
      </c>
      <c r="H212" s="14">
        <f>-data!AX70</f>
        <v>0</v>
      </c>
      <c r="I212" s="14">
        <f>-data!AY70</f>
        <v>-857463.75</v>
      </c>
    </row>
    <row r="213" spans="1:9" ht="20.149999999999999" customHeight="1" x14ac:dyDescent="0.35">
      <c r="A213" s="23">
        <v>16</v>
      </c>
      <c r="B213" s="48" t="s">
        <v>1179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418446.18</v>
      </c>
      <c r="G213" s="14">
        <f>data!AW71</f>
        <v>0</v>
      </c>
      <c r="H213" s="14">
        <f>data!AX71</f>
        <v>0</v>
      </c>
      <c r="I213" s="14">
        <f>data!AY71</f>
        <v>2201464.69</v>
      </c>
    </row>
    <row r="214" spans="1:9" ht="20.149999999999999" customHeight="1" x14ac:dyDescent="0.35">
      <c r="A214" s="23">
        <v>17</v>
      </c>
      <c r="B214" s="14" t="s">
        <v>243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1180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424190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1181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33052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1182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2790694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1183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2823746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1184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1185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3340</v>
      </c>
      <c r="G220" s="14">
        <f>data!AW76</f>
        <v>0</v>
      </c>
      <c r="H220" s="14">
        <f>data!AX76</f>
        <v>0</v>
      </c>
      <c r="I220" s="85">
        <f>data!AY76</f>
        <v>12128</v>
      </c>
    </row>
    <row r="221" spans="1:9" ht="20.149999999999999" customHeight="1" x14ac:dyDescent="0.35">
      <c r="A221" s="23">
        <v>23</v>
      </c>
      <c r="B221" s="14" t="s">
        <v>1186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1187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1027.3268577802871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1188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251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1172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1213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PeaceHealth St John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1174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1214</v>
      </c>
      <c r="F231" s="18" t="s">
        <v>1215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1178</v>
      </c>
      <c r="C232" s="15" t="s">
        <v>1216</v>
      </c>
      <c r="D232" s="15" t="s">
        <v>1217</v>
      </c>
      <c r="E232" s="212"/>
      <c r="F232" s="212"/>
      <c r="G232" s="212"/>
      <c r="H232" s="15" t="s">
        <v>231</v>
      </c>
      <c r="I232" s="212"/>
    </row>
    <row r="233" spans="1:9" ht="20.149999999999999" customHeight="1" x14ac:dyDescent="0.35">
      <c r="A233" s="23">
        <v>4</v>
      </c>
      <c r="B233" s="14" t="s">
        <v>232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802141</v>
      </c>
      <c r="I233" s="212"/>
    </row>
    <row r="234" spans="1:9" ht="20.149999999999999" customHeight="1" x14ac:dyDescent="0.35">
      <c r="A234" s="23">
        <v>5</v>
      </c>
      <c r="B234" s="14" t="s">
        <v>233</v>
      </c>
      <c r="C234" s="26">
        <f>data!AZ60</f>
        <v>0</v>
      </c>
      <c r="D234" s="26">
        <f>data!BA60</f>
        <v>0</v>
      </c>
      <c r="E234" s="26">
        <f>data!BB60</f>
        <v>18.778100435426349</v>
      </c>
      <c r="F234" s="26">
        <f>data!BC60</f>
        <v>6.6088572465659325</v>
      </c>
      <c r="G234" s="26">
        <f>data!BD60</f>
        <v>0</v>
      </c>
      <c r="H234" s="26">
        <f>data!BE60</f>
        <v>27.684442537325666</v>
      </c>
      <c r="I234" s="26">
        <f>data!BF60</f>
        <v>52.04110285735419</v>
      </c>
    </row>
    <row r="235" spans="1:9" ht="20.149999999999999" customHeight="1" x14ac:dyDescent="0.35">
      <c r="A235" s="23">
        <v>6</v>
      </c>
      <c r="B235" s="14" t="s">
        <v>234</v>
      </c>
      <c r="C235" s="14">
        <f>data!AZ61</f>
        <v>0</v>
      </c>
      <c r="D235" s="14">
        <f>data!BA61</f>
        <v>0</v>
      </c>
      <c r="E235" s="14">
        <f>data!BB61</f>
        <v>1877734.7</v>
      </c>
      <c r="F235" s="14">
        <f>data!BC61</f>
        <v>271150.28999999998</v>
      </c>
      <c r="G235" s="14">
        <f>data!BD61</f>
        <v>0</v>
      </c>
      <c r="H235" s="14">
        <f>data!BE61</f>
        <v>1991981.22</v>
      </c>
      <c r="I235" s="14">
        <f>data!BF61</f>
        <v>2412806.38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509023</v>
      </c>
      <c r="F236" s="14">
        <f>data!BC62</f>
        <v>102566</v>
      </c>
      <c r="G236" s="14">
        <f>data!BD62</f>
        <v>0</v>
      </c>
      <c r="H236" s="14">
        <f>data!BE62</f>
        <v>732537</v>
      </c>
      <c r="I236" s="14">
        <f>data!BF62</f>
        <v>1046939</v>
      </c>
    </row>
    <row r="237" spans="1:9" ht="20.149999999999999" customHeight="1" x14ac:dyDescent="0.35">
      <c r="A237" s="23">
        <v>8</v>
      </c>
      <c r="B237" s="14" t="s">
        <v>235</v>
      </c>
      <c r="C237" s="14">
        <f>data!AZ63</f>
        <v>0</v>
      </c>
      <c r="D237" s="14">
        <f>data!BA63</f>
        <v>0</v>
      </c>
      <c r="E237" s="14">
        <f>data!BB63</f>
        <v>205025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236</v>
      </c>
      <c r="C238" s="14">
        <f>data!AZ64</f>
        <v>0</v>
      </c>
      <c r="D238" s="14">
        <f>data!BA64</f>
        <v>0</v>
      </c>
      <c r="E238" s="14">
        <f>data!BB64</f>
        <v>11602.25</v>
      </c>
      <c r="F238" s="14">
        <f>data!BC64</f>
        <v>74.61</v>
      </c>
      <c r="G238" s="14">
        <f>data!BD64</f>
        <v>0</v>
      </c>
      <c r="H238" s="14">
        <f>data!BE64</f>
        <v>257403.91</v>
      </c>
      <c r="I238" s="14">
        <f>data!BF64</f>
        <v>358320.83</v>
      </c>
    </row>
    <row r="239" spans="1:9" ht="20.149999999999999" customHeight="1" x14ac:dyDescent="0.35">
      <c r="A239" s="23">
        <v>10</v>
      </c>
      <c r="B239" s="14" t="s">
        <v>443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2301748.5099999998</v>
      </c>
      <c r="I239" s="14">
        <f>data!BF65</f>
        <v>334401.03000000003</v>
      </c>
    </row>
    <row r="240" spans="1:9" ht="20.149999999999999" customHeight="1" x14ac:dyDescent="0.35">
      <c r="A240" s="23">
        <v>11</v>
      </c>
      <c r="B240" s="14" t="s">
        <v>444</v>
      </c>
      <c r="C240" s="14">
        <f>data!AZ66</f>
        <v>0</v>
      </c>
      <c r="D240" s="14">
        <f>data!BA66</f>
        <v>0</v>
      </c>
      <c r="E240" s="14">
        <f>data!BB66</f>
        <v>285312.40999999997</v>
      </c>
      <c r="F240" s="14">
        <f>data!BC66</f>
        <v>0</v>
      </c>
      <c r="G240" s="14">
        <f>data!BD66</f>
        <v>0</v>
      </c>
      <c r="H240" s="14">
        <f>data!BE66</f>
        <v>8811728.9399999995</v>
      </c>
      <c r="I240" s="14">
        <f>data!BF66</f>
        <v>687030.11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30958</v>
      </c>
      <c r="F241" s="14">
        <f>data!BC67</f>
        <v>1231</v>
      </c>
      <c r="G241" s="14">
        <f>data!BD67</f>
        <v>29465</v>
      </c>
      <c r="H241" s="14">
        <f>data!BE67</f>
        <v>2639048</v>
      </c>
      <c r="I241" s="14">
        <f>data!BF67</f>
        <v>34756</v>
      </c>
    </row>
    <row r="242" spans="1:9" ht="20.149999999999999" customHeight="1" x14ac:dyDescent="0.35">
      <c r="A242" s="23">
        <v>13</v>
      </c>
      <c r="B242" s="14" t="s">
        <v>473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118858.1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240</v>
      </c>
      <c r="C243" s="14">
        <f>data!AZ69</f>
        <v>0</v>
      </c>
      <c r="D243" s="14">
        <f>data!BA69</f>
        <v>0</v>
      </c>
      <c r="E243" s="14">
        <f>data!BB69</f>
        <v>75438.41</v>
      </c>
      <c r="F243" s="14">
        <f>data!BC69</f>
        <v>0</v>
      </c>
      <c r="G243" s="14">
        <f>data!BD69</f>
        <v>0</v>
      </c>
      <c r="H243" s="14">
        <f>data!BE69</f>
        <v>8211.9500000000044</v>
      </c>
      <c r="I243" s="14">
        <f>data!BF69</f>
        <v>6383.44</v>
      </c>
    </row>
    <row r="244" spans="1:9" ht="20.149999999999999" customHeight="1" x14ac:dyDescent="0.35">
      <c r="A244" s="23">
        <v>15</v>
      </c>
      <c r="B244" s="14" t="s">
        <v>241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-2000000</v>
      </c>
      <c r="I244" s="14">
        <f>-data!BF70</f>
        <v>-496.52</v>
      </c>
    </row>
    <row r="245" spans="1:9" ht="20.149999999999999" customHeight="1" x14ac:dyDescent="0.35">
      <c r="A245" s="23">
        <v>16</v>
      </c>
      <c r="B245" s="48" t="s">
        <v>1179</v>
      </c>
      <c r="C245" s="14">
        <f>data!AZ71</f>
        <v>0</v>
      </c>
      <c r="D245" s="14">
        <f>data!BA71</f>
        <v>0</v>
      </c>
      <c r="E245" s="14">
        <f>data!BB71</f>
        <v>2995093.7700000005</v>
      </c>
      <c r="F245" s="14">
        <f>data!BC71</f>
        <v>375021.89999999997</v>
      </c>
      <c r="G245" s="14">
        <f>data!BD71</f>
        <v>29465</v>
      </c>
      <c r="H245" s="14">
        <f>data!BE71</f>
        <v>14861517.629999999</v>
      </c>
      <c r="I245" s="14">
        <f>data!BF71</f>
        <v>4880140.2700000014</v>
      </c>
    </row>
    <row r="246" spans="1:9" ht="20.149999999999999" customHeight="1" x14ac:dyDescent="0.35">
      <c r="A246" s="23">
        <v>17</v>
      </c>
      <c r="B246" s="14" t="s">
        <v>243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1180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1181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1182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1183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1184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1185</v>
      </c>
      <c r="C252" s="85">
        <f>data!AZ76</f>
        <v>0</v>
      </c>
      <c r="D252" s="85">
        <f>data!BA76</f>
        <v>0</v>
      </c>
      <c r="E252" s="85">
        <f>data!BB76</f>
        <v>3836</v>
      </c>
      <c r="F252" s="85">
        <f>data!BC76</f>
        <v>0</v>
      </c>
      <c r="G252" s="85">
        <f>data!BD76</f>
        <v>3651</v>
      </c>
      <c r="H252" s="85">
        <f>data!BE76</f>
        <v>303084</v>
      </c>
      <c r="I252" s="85">
        <f>data!BF76</f>
        <v>4105</v>
      </c>
    </row>
    <row r="253" spans="1:9" ht="20.149999999999999" customHeight="1" x14ac:dyDescent="0.35">
      <c r="A253" s="23">
        <v>23</v>
      </c>
      <c r="B253" s="14" t="s">
        <v>1186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1187</v>
      </c>
      <c r="C254" s="213" t="str">
        <f>IF(data!AZ78&gt;0,data!AZ78,"")</f>
        <v>x</v>
      </c>
      <c r="D254" s="85">
        <f>data!BA78</f>
        <v>0</v>
      </c>
      <c r="E254" s="85">
        <f>data!BB78</f>
        <v>1179.8879719895754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1188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251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1172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1218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PeaceHealth St John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1174</v>
      </c>
      <c r="C262" s="18" t="s">
        <v>1219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1220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1221</v>
      </c>
    </row>
    <row r="264" spans="1:9" ht="20.149999999999999" customHeight="1" x14ac:dyDescent="0.35">
      <c r="A264" s="23">
        <v>3</v>
      </c>
      <c r="B264" s="14" t="s">
        <v>1178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232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233</v>
      </c>
      <c r="C266" s="26">
        <f>data!BG60</f>
        <v>10.727176354739028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234</v>
      </c>
      <c r="C267" s="14">
        <f>data!BG61</f>
        <v>494049.81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242214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235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236</v>
      </c>
      <c r="C270" s="14">
        <f>data!BG64</f>
        <v>2842.65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443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444</v>
      </c>
      <c r="C272" s="14">
        <f>data!BG66</f>
        <v>26986.19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28187</v>
      </c>
      <c r="D273" s="14">
        <f>data!BH67</f>
        <v>27771</v>
      </c>
      <c r="E273" s="14">
        <f>data!BI67</f>
        <v>0</v>
      </c>
      <c r="F273" s="14">
        <f>data!BJ67</f>
        <v>0</v>
      </c>
      <c r="G273" s="14">
        <f>data!BK67</f>
        <v>23316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473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240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241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1179</v>
      </c>
      <c r="C277" s="14">
        <f>data!BG71</f>
        <v>794279.65</v>
      </c>
      <c r="D277" s="14">
        <f>data!BH71</f>
        <v>27771</v>
      </c>
      <c r="E277" s="14">
        <f>data!BI71</f>
        <v>0</v>
      </c>
      <c r="F277" s="14">
        <f>data!BJ71</f>
        <v>0</v>
      </c>
      <c r="G277" s="14">
        <f>data!BK71</f>
        <v>23316</v>
      </c>
      <c r="H277" s="14">
        <f>data!BL71</f>
        <v>0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243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1180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1181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1182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1183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1184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1185</v>
      </c>
      <c r="C284" s="85">
        <f>data!BG76</f>
        <v>1626</v>
      </c>
      <c r="D284" s="85">
        <f>data!BH76</f>
        <v>3441</v>
      </c>
      <c r="E284" s="85">
        <f>data!BI76</f>
        <v>0</v>
      </c>
      <c r="F284" s="85">
        <f>data!BJ76</f>
        <v>0</v>
      </c>
      <c r="G284" s="85">
        <f>data!BK76</f>
        <v>2889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1186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1187</v>
      </c>
      <c r="C286" s="213" t="str">
        <f>IF(data!BG78&gt;0,data!BG78,"")</f>
        <v>x</v>
      </c>
      <c r="D286" s="85">
        <f>data!BH78</f>
        <v>1058.3927298269366</v>
      </c>
      <c r="E286" s="85">
        <f>data!BI78</f>
        <v>0</v>
      </c>
      <c r="F286" s="213" t="str">
        <f>IF(data!BJ78&gt;0,data!BJ78,"")</f>
        <v>x</v>
      </c>
      <c r="G286" s="85">
        <f>data!BK78</f>
        <v>888.60697369079321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1188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251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1172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1222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PeaceHealth St John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1174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1223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1178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232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233</v>
      </c>
      <c r="C298" s="26">
        <f>data!BN60</f>
        <v>5.3520239133690817</v>
      </c>
      <c r="D298" s="26">
        <f>data!BO60</f>
        <v>2.2043433386781492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9.0521435103946732</v>
      </c>
      <c r="I298" s="26">
        <f>data!BT60</f>
        <v>4.7339952741573308</v>
      </c>
    </row>
    <row r="299" spans="1:9" ht="20.149999999999999" customHeight="1" x14ac:dyDescent="0.35">
      <c r="A299" s="23">
        <v>6</v>
      </c>
      <c r="B299" s="14" t="s">
        <v>234</v>
      </c>
      <c r="C299" s="14">
        <f>data!BN61</f>
        <v>1951330.9</v>
      </c>
      <c r="D299" s="14">
        <f>data!BO61</f>
        <v>186155.73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423748.26</v>
      </c>
      <c r="I299" s="14">
        <f>data!BT61</f>
        <v>469864.47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311379</v>
      </c>
      <c r="D300" s="14">
        <f>data!BO62</f>
        <v>57731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164109</v>
      </c>
      <c r="I300" s="14">
        <f>data!BT62</f>
        <v>111955</v>
      </c>
    </row>
    <row r="301" spans="1:9" ht="20.149999999999999" customHeight="1" x14ac:dyDescent="0.35">
      <c r="A301" s="23">
        <v>8</v>
      </c>
      <c r="B301" s="14" t="s">
        <v>235</v>
      </c>
      <c r="C301" s="14">
        <f>data!BN63</f>
        <v>500004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236</v>
      </c>
      <c r="C302" s="14">
        <f>data!BN64</f>
        <v>17431.21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44392.74</v>
      </c>
      <c r="I302" s="14">
        <f>data!BT64</f>
        <v>1540.78</v>
      </c>
    </row>
    <row r="303" spans="1:9" ht="20.149999999999999" customHeight="1" x14ac:dyDescent="0.35">
      <c r="A303" s="23">
        <v>10</v>
      </c>
      <c r="B303" s="14" t="s">
        <v>443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444</v>
      </c>
      <c r="C304" s="14">
        <f>data!BN66</f>
        <v>31902273.670000002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815.03</v>
      </c>
      <c r="I304" s="14">
        <f>data!BT66</f>
        <v>5978.29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8197028</v>
      </c>
      <c r="D305" s="14">
        <f>data!BO67</f>
        <v>37931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15181</v>
      </c>
      <c r="I305" s="14">
        <f>data!BT67</f>
        <v>17432</v>
      </c>
    </row>
    <row r="306" spans="1:9" ht="20.149999999999999" customHeight="1" x14ac:dyDescent="0.35">
      <c r="A306" s="23">
        <v>13</v>
      </c>
      <c r="B306" s="14" t="s">
        <v>473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240</v>
      </c>
      <c r="C307" s="14">
        <f>data!BN69</f>
        <v>72316.790000000008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8589.16</v>
      </c>
      <c r="I307" s="14">
        <f>data!BT69</f>
        <v>9945.52</v>
      </c>
    </row>
    <row r="308" spans="1:9" ht="20.149999999999999" customHeight="1" x14ac:dyDescent="0.35">
      <c r="A308" s="23">
        <v>15</v>
      </c>
      <c r="B308" s="14" t="s">
        <v>241</v>
      </c>
      <c r="C308" s="14">
        <f>-data!BN70</f>
        <v>-15450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-227063.01</v>
      </c>
      <c r="I308" s="14">
        <f>-data!BT70</f>
        <v>-16331.47</v>
      </c>
    </row>
    <row r="309" spans="1:9" ht="20.149999999999999" customHeight="1" x14ac:dyDescent="0.35">
      <c r="A309" s="23">
        <v>16</v>
      </c>
      <c r="B309" s="48" t="s">
        <v>1179</v>
      </c>
      <c r="C309" s="14">
        <f>data!BN71</f>
        <v>42936313.57</v>
      </c>
      <c r="D309" s="14">
        <f>data!BO71</f>
        <v>281817.73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429772.18000000005</v>
      </c>
      <c r="I309" s="14">
        <f>data!BT71</f>
        <v>600384.59000000008</v>
      </c>
    </row>
    <row r="310" spans="1:9" ht="20.149999999999999" customHeight="1" x14ac:dyDescent="0.35">
      <c r="A310" s="23">
        <v>17</v>
      </c>
      <c r="B310" s="14" t="s">
        <v>243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1180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1181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1182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1183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1184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1185</v>
      </c>
      <c r="C316" s="85">
        <f>data!BN76</f>
        <v>5740</v>
      </c>
      <c r="D316" s="85">
        <f>data!BO76</f>
        <v>4700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1881</v>
      </c>
      <c r="I316" s="85">
        <f>data!BT76</f>
        <v>2160</v>
      </c>
    </row>
    <row r="317" spans="1:9" ht="20.149999999999999" customHeight="1" x14ac:dyDescent="0.35">
      <c r="A317" s="23">
        <v>23</v>
      </c>
      <c r="B317" s="14" t="s">
        <v>1186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1187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578.56341900740119</v>
      </c>
      <c r="I318" s="85">
        <f>data!BT78</f>
        <v>664.37904575012578</v>
      </c>
    </row>
    <row r="319" spans="1:9" ht="20.149999999999999" customHeight="1" x14ac:dyDescent="0.35">
      <c r="A319" s="23">
        <v>25</v>
      </c>
      <c r="B319" s="14" t="s">
        <v>1188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251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1172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1224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PeaceHealth St John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1174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1223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1178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232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233</v>
      </c>
      <c r="C330" s="26">
        <f>data!BU60</f>
        <v>0.46071408453085383</v>
      </c>
      <c r="D330" s="26">
        <f>data!BV60</f>
        <v>0</v>
      </c>
      <c r="E330" s="26">
        <f>data!BW60</f>
        <v>2.8254368011807909</v>
      </c>
      <c r="F330" s="26">
        <f>data!BX60</f>
        <v>20.423324484678787</v>
      </c>
      <c r="G330" s="26">
        <f>data!BY60</f>
        <v>21.794926087132811</v>
      </c>
      <c r="H330" s="26">
        <f>data!BZ60</f>
        <v>2.2211789556873431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234</v>
      </c>
      <c r="C331" s="86">
        <f>data!BU61</f>
        <v>46680.67</v>
      </c>
      <c r="D331" s="86">
        <f>data!BV61</f>
        <v>0</v>
      </c>
      <c r="E331" s="86">
        <f>data!BW61</f>
        <v>301870.31</v>
      </c>
      <c r="F331" s="86">
        <f>data!BX61</f>
        <v>1140858.3799999999</v>
      </c>
      <c r="G331" s="86">
        <f>data!BY61</f>
        <v>2589162.56</v>
      </c>
      <c r="H331" s="86">
        <f>data!BZ61</f>
        <v>371210.08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18129</v>
      </c>
      <c r="D332" s="86">
        <f>data!BV62</f>
        <v>0</v>
      </c>
      <c r="E332" s="86">
        <f>data!BW62</f>
        <v>92736</v>
      </c>
      <c r="F332" s="86">
        <f>data!BX62</f>
        <v>215575</v>
      </c>
      <c r="G332" s="86">
        <f>data!BY62</f>
        <v>668155</v>
      </c>
      <c r="H332" s="86">
        <f>data!BZ62</f>
        <v>191225</v>
      </c>
      <c r="I332" s="86">
        <f>data!CA62</f>
        <v>100</v>
      </c>
    </row>
    <row r="333" spans="1:9" ht="20.149999999999999" customHeight="1" x14ac:dyDescent="0.35">
      <c r="A333" s="23">
        <v>8</v>
      </c>
      <c r="B333" s="14" t="s">
        <v>235</v>
      </c>
      <c r="C333" s="86">
        <f>data!BU63</f>
        <v>0</v>
      </c>
      <c r="D333" s="86">
        <f>data!BV63</f>
        <v>0</v>
      </c>
      <c r="E333" s="86">
        <f>data!BW63</f>
        <v>55733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236</v>
      </c>
      <c r="C334" s="86">
        <f>data!BU64</f>
        <v>10.42</v>
      </c>
      <c r="D334" s="86">
        <f>data!BV64</f>
        <v>0</v>
      </c>
      <c r="E334" s="86">
        <f>data!BW64</f>
        <v>69024.820000000007</v>
      </c>
      <c r="F334" s="86">
        <f>data!BX64</f>
        <v>1199056.58</v>
      </c>
      <c r="G334" s="86">
        <f>data!BY64</f>
        <v>31963.02</v>
      </c>
      <c r="H334" s="86">
        <f>data!BZ64</f>
        <v>904.8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443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444</v>
      </c>
      <c r="C336" s="86">
        <f>data!BU66</f>
        <v>0</v>
      </c>
      <c r="D336" s="86">
        <f>data!BV66</f>
        <v>9324.67</v>
      </c>
      <c r="E336" s="86">
        <f>data!BW66</f>
        <v>1638.33</v>
      </c>
      <c r="F336" s="86">
        <f>data!BX66</f>
        <v>64630.179999999993</v>
      </c>
      <c r="G336" s="86">
        <f>data!BY66</f>
        <v>1718.79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6868</v>
      </c>
      <c r="D337" s="86">
        <f>data!BV67</f>
        <v>49004</v>
      </c>
      <c r="E337" s="86">
        <f>data!BW67</f>
        <v>3390</v>
      </c>
      <c r="F337" s="86">
        <f>data!BX67</f>
        <v>21476</v>
      </c>
      <c r="G337" s="86">
        <f>data!BY67</f>
        <v>620834</v>
      </c>
      <c r="H337" s="86">
        <f>data!BZ67</f>
        <v>0</v>
      </c>
      <c r="I337" s="86">
        <f>data!CA67</f>
        <v>32242</v>
      </c>
    </row>
    <row r="338" spans="1:9" ht="20.149999999999999" customHeight="1" x14ac:dyDescent="0.35">
      <c r="A338" s="23">
        <v>13</v>
      </c>
      <c r="B338" s="14" t="s">
        <v>473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10738.94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240</v>
      </c>
      <c r="C339" s="86">
        <f>data!BU69</f>
        <v>16983.259999999995</v>
      </c>
      <c r="D339" s="86">
        <f>data!BV69</f>
        <v>0</v>
      </c>
      <c r="E339" s="86">
        <f>data!BW69</f>
        <v>5283.12</v>
      </c>
      <c r="F339" s="86">
        <f>data!BX69</f>
        <v>14361.58</v>
      </c>
      <c r="G339" s="86">
        <f>data!BY69</f>
        <v>22783.14</v>
      </c>
      <c r="H339" s="86">
        <f>data!BZ69</f>
        <v>0</v>
      </c>
      <c r="I339" s="86">
        <f>data!CA69</f>
        <v>250</v>
      </c>
    </row>
    <row r="340" spans="1:9" ht="20.149999999999999" customHeight="1" x14ac:dyDescent="0.35">
      <c r="A340" s="23">
        <v>15</v>
      </c>
      <c r="B340" s="14" t="s">
        <v>241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-577886.88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1179</v>
      </c>
      <c r="C341" s="14">
        <f>data!BU71</f>
        <v>88671.349999999991</v>
      </c>
      <c r="D341" s="14">
        <f>data!BV71</f>
        <v>58328.67</v>
      </c>
      <c r="E341" s="14">
        <f>data!BW71</f>
        <v>529675.57999999996</v>
      </c>
      <c r="F341" s="14">
        <f>data!BX71</f>
        <v>2088809.7800000003</v>
      </c>
      <c r="G341" s="14">
        <f>data!BY71</f>
        <v>3934616.5100000002</v>
      </c>
      <c r="H341" s="14">
        <f>data!BZ71</f>
        <v>563339.88000000012</v>
      </c>
      <c r="I341" s="14">
        <f>data!CA71</f>
        <v>32592</v>
      </c>
    </row>
    <row r="342" spans="1:9" ht="20.149999999999999" customHeight="1" x14ac:dyDescent="0.35">
      <c r="A342" s="23">
        <v>17</v>
      </c>
      <c r="B342" s="14" t="s">
        <v>243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1180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1181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1182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1183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1184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1185</v>
      </c>
      <c r="C348" s="85">
        <f>data!BU76</f>
        <v>851</v>
      </c>
      <c r="D348" s="85">
        <f>data!BV76</f>
        <v>6072</v>
      </c>
      <c r="E348" s="85">
        <f>data!BW76</f>
        <v>420</v>
      </c>
      <c r="F348" s="85">
        <f>data!BX76</f>
        <v>2269</v>
      </c>
      <c r="G348" s="85">
        <f>data!BY76</f>
        <v>2602</v>
      </c>
      <c r="H348" s="85">
        <f>data!BZ76</f>
        <v>0</v>
      </c>
      <c r="I348" s="85">
        <f>data!CA76</f>
        <v>3995</v>
      </c>
    </row>
    <row r="349" spans="1:9" ht="20.149999999999999" customHeight="1" x14ac:dyDescent="0.35">
      <c r="A349" s="23">
        <v>23</v>
      </c>
      <c r="B349" s="14" t="s">
        <v>1186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1187</v>
      </c>
      <c r="C350" s="85">
        <f>data!BU78</f>
        <v>261.7530407098875</v>
      </c>
      <c r="D350" s="85">
        <f>data!BV78</f>
        <v>1867.6433174975757</v>
      </c>
      <c r="E350" s="85">
        <f>data!BW78</f>
        <v>129.18481445141336</v>
      </c>
      <c r="F350" s="85">
        <f>data!BX78</f>
        <v>697.90558092918309</v>
      </c>
      <c r="G350" s="85">
        <f>data!BY78</f>
        <v>800.33068381566079</v>
      </c>
      <c r="H350" s="85">
        <f>data!BZ78</f>
        <v>0</v>
      </c>
      <c r="I350" s="85">
        <f>data!CA78</f>
        <v>1228.7936517461817</v>
      </c>
    </row>
    <row r="351" spans="1:9" ht="20.149999999999999" customHeight="1" x14ac:dyDescent="0.35">
      <c r="A351" s="23">
        <v>25</v>
      </c>
      <c r="B351" s="14" t="s">
        <v>1188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251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1172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1225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PeaceHealth St John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1174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1226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1178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232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233</v>
      </c>
      <c r="C362" s="26">
        <f>data!CB60</f>
        <v>0</v>
      </c>
      <c r="D362" s="26">
        <f>data!CC60</f>
        <v>12.548114941805782</v>
      </c>
      <c r="E362" s="217"/>
      <c r="F362" s="211"/>
      <c r="G362" s="211"/>
      <c r="H362" s="211"/>
      <c r="I362" s="87">
        <f>data!CE60</f>
        <v>1235.3623277661036</v>
      </c>
    </row>
    <row r="363" spans="1:9" ht="20.149999999999999" customHeight="1" x14ac:dyDescent="0.35">
      <c r="A363" s="23">
        <v>6</v>
      </c>
      <c r="B363" s="14" t="s">
        <v>234</v>
      </c>
      <c r="C363" s="86">
        <f>data!CB61</f>
        <v>0</v>
      </c>
      <c r="D363" s="86">
        <f>data!CC61</f>
        <v>1914221.83</v>
      </c>
      <c r="E363" s="218"/>
      <c r="F363" s="219"/>
      <c r="G363" s="219"/>
      <c r="H363" s="219"/>
      <c r="I363" s="86">
        <f>data!CE61</f>
        <v>129400115.60000002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438423</v>
      </c>
      <c r="E364" s="218"/>
      <c r="F364" s="219"/>
      <c r="G364" s="219"/>
      <c r="H364" s="219"/>
      <c r="I364" s="86">
        <f>data!CE62</f>
        <v>33399788</v>
      </c>
    </row>
    <row r="365" spans="1:9" ht="20.149999999999999" customHeight="1" x14ac:dyDescent="0.35">
      <c r="A365" s="23">
        <v>8</v>
      </c>
      <c r="B365" s="14" t="s">
        <v>235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6044555.4800000004</v>
      </c>
    </row>
    <row r="366" spans="1:9" ht="20.149999999999999" customHeight="1" x14ac:dyDescent="0.35">
      <c r="A366" s="23">
        <v>9</v>
      </c>
      <c r="B366" s="14" t="s">
        <v>236</v>
      </c>
      <c r="C366" s="86">
        <f>data!CB64</f>
        <v>0</v>
      </c>
      <c r="D366" s="86">
        <f>data!CC64</f>
        <v>-180222.66999999998</v>
      </c>
      <c r="E366" s="218"/>
      <c r="F366" s="219"/>
      <c r="G366" s="219"/>
      <c r="H366" s="219"/>
      <c r="I366" s="86">
        <f>data!CE64</f>
        <v>38883607.479999997</v>
      </c>
    </row>
    <row r="367" spans="1:9" ht="20.149999999999999" customHeight="1" x14ac:dyDescent="0.35">
      <c r="A367" s="23">
        <v>10</v>
      </c>
      <c r="B367" s="14" t="s">
        <v>443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2640492.9799999995</v>
      </c>
    </row>
    <row r="368" spans="1:9" ht="20.149999999999999" customHeight="1" x14ac:dyDescent="0.35">
      <c r="A368" s="23">
        <v>11</v>
      </c>
      <c r="B368" s="14" t="s">
        <v>444</v>
      </c>
      <c r="C368" s="86">
        <f>data!CB66</f>
        <v>0</v>
      </c>
      <c r="D368" s="86">
        <f>data!CC66</f>
        <v>10284976.390000001</v>
      </c>
      <c r="E368" s="218"/>
      <c r="F368" s="219"/>
      <c r="G368" s="219"/>
      <c r="H368" s="219"/>
      <c r="I368" s="86">
        <f>data!CE66</f>
        <v>59391117.060000002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2603358</v>
      </c>
      <c r="E369" s="218"/>
      <c r="F369" s="219"/>
      <c r="G369" s="219"/>
      <c r="H369" s="219"/>
      <c r="I369" s="86">
        <f>data!CE67</f>
        <v>20130998</v>
      </c>
    </row>
    <row r="370" spans="1:9" ht="20.149999999999999" customHeight="1" x14ac:dyDescent="0.35">
      <c r="A370" s="23">
        <v>13</v>
      </c>
      <c r="B370" s="14" t="s">
        <v>473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1146246.81</v>
      </c>
    </row>
    <row r="371" spans="1:9" ht="20.149999999999999" customHeight="1" x14ac:dyDescent="0.35">
      <c r="A371" s="23">
        <v>14</v>
      </c>
      <c r="B371" s="14" t="s">
        <v>240</v>
      </c>
      <c r="C371" s="86">
        <f>data!CB69</f>
        <v>0</v>
      </c>
      <c r="D371" s="86">
        <f>data!CC69</f>
        <v>576625.90999999992</v>
      </c>
      <c r="E371" s="86">
        <f>data!CD69</f>
        <v>9478178.1799999997</v>
      </c>
      <c r="F371" s="219"/>
      <c r="G371" s="219"/>
      <c r="H371" s="219"/>
      <c r="I371" s="86">
        <f>data!CE69</f>
        <v>10774531.800000001</v>
      </c>
    </row>
    <row r="372" spans="1:9" ht="20.149999999999999" customHeight="1" x14ac:dyDescent="0.35">
      <c r="A372" s="23">
        <v>15</v>
      </c>
      <c r="B372" s="14" t="s">
        <v>241</v>
      </c>
      <c r="C372" s="14">
        <f>-data!CB70</f>
        <v>-74850</v>
      </c>
      <c r="D372" s="14">
        <f>-data!CC70</f>
        <v>-1187855.94</v>
      </c>
      <c r="E372" s="228">
        <f>data!CD70</f>
        <v>482699.56</v>
      </c>
      <c r="F372" s="220"/>
      <c r="G372" s="220"/>
      <c r="H372" s="220"/>
      <c r="I372" s="14">
        <f>-data!CE70</f>
        <v>-15534872.960000001</v>
      </c>
    </row>
    <row r="373" spans="1:9" ht="20.149999999999999" customHeight="1" x14ac:dyDescent="0.35">
      <c r="A373" s="23">
        <v>16</v>
      </c>
      <c r="B373" s="48" t="s">
        <v>1179</v>
      </c>
      <c r="C373" s="86">
        <f>data!CB71</f>
        <v>-74850</v>
      </c>
      <c r="D373" s="86">
        <f>data!CC71</f>
        <v>14449526.520000001</v>
      </c>
      <c r="E373" s="86">
        <f>data!CD71</f>
        <v>8995478.6199999992</v>
      </c>
      <c r="F373" s="219"/>
      <c r="G373" s="219"/>
      <c r="H373" s="219"/>
      <c r="I373" s="14">
        <f>data!CE71</f>
        <v>286276580.25000006</v>
      </c>
    </row>
    <row r="374" spans="1:9" ht="20.149999999999999" customHeight="1" x14ac:dyDescent="0.35">
      <c r="A374" s="23">
        <v>17</v>
      </c>
      <c r="B374" s="14" t="s">
        <v>243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1180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1181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324402732.29000002</v>
      </c>
    </row>
    <row r="377" spans="1:9" ht="20.149999999999999" customHeight="1" x14ac:dyDescent="0.35">
      <c r="A377" s="23">
        <v>20</v>
      </c>
      <c r="B377" s="48" t="s">
        <v>1182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615343889.84000003</v>
      </c>
    </row>
    <row r="378" spans="1:9" ht="20.149999999999999" customHeight="1" x14ac:dyDescent="0.35">
      <c r="A378" s="23">
        <v>21</v>
      </c>
      <c r="B378" s="48" t="s">
        <v>1183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939746622.13</v>
      </c>
    </row>
    <row r="379" spans="1:9" ht="20.149999999999999" customHeight="1" x14ac:dyDescent="0.35">
      <c r="A379" s="23" t="s">
        <v>1184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1185</v>
      </c>
      <c r="C380" s="85">
        <f>data!CB76</f>
        <v>0</v>
      </c>
      <c r="D380" s="85">
        <f>data!CC76</f>
        <v>115184</v>
      </c>
      <c r="E380" s="214"/>
      <c r="F380" s="211"/>
      <c r="G380" s="211"/>
      <c r="H380" s="211"/>
      <c r="I380" s="14">
        <f>data!CE76</f>
        <v>802141</v>
      </c>
    </row>
    <row r="381" spans="1:9" ht="20.149999999999999" customHeight="1" x14ac:dyDescent="0.35">
      <c r="A381" s="23">
        <v>23</v>
      </c>
      <c r="B381" s="14" t="s">
        <v>1186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105705</v>
      </c>
    </row>
    <row r="382" spans="1:9" ht="20.149999999999999" customHeight="1" x14ac:dyDescent="0.35">
      <c r="A382" s="23">
        <v>24</v>
      </c>
      <c r="B382" s="14" t="s">
        <v>1187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108245.49394329701</v>
      </c>
    </row>
    <row r="383" spans="1:9" ht="20.149999999999999" customHeight="1" x14ac:dyDescent="0.35">
      <c r="A383" s="23">
        <v>25</v>
      </c>
      <c r="B383" s="14" t="s">
        <v>1188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855444</v>
      </c>
    </row>
    <row r="384" spans="1:9" ht="20.149999999999999" customHeight="1" x14ac:dyDescent="0.35">
      <c r="A384" s="23">
        <v>26</v>
      </c>
      <c r="B384" s="14" t="s">
        <v>251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285.83067499240519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 transitionEntry="1" codeName="Sheet10">
    <pageSetUpPr autoPageBreaks="0" fitToPage="1"/>
  </sheetPr>
  <dimension ref="A1:CF816"/>
  <sheetViews>
    <sheetView showGridLines="0" zoomScale="75" workbookViewId="0"/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2" t="s">
        <v>1230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1231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1257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1227</v>
      </c>
      <c r="C10" s="235"/>
    </row>
    <row r="11" spans="1:6" ht="12.75" customHeight="1" x14ac:dyDescent="0.35">
      <c r="A11" s="198" t="s">
        <v>1229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199"/>
      <c r="C15" s="235"/>
    </row>
    <row r="16" spans="1:6" ht="12.75" customHeight="1" x14ac:dyDescent="0.35">
      <c r="A16" s="292" t="s">
        <v>1264</v>
      </c>
      <c r="C16" s="235"/>
    </row>
    <row r="17" spans="1:7" ht="12.75" customHeight="1" x14ac:dyDescent="0.35">
      <c r="A17" s="292" t="s">
        <v>1263</v>
      </c>
      <c r="C17" s="287"/>
      <c r="F17" s="236"/>
    </row>
    <row r="18" spans="1:7" ht="12.75" customHeight="1" x14ac:dyDescent="0.35">
      <c r="A18" s="290"/>
      <c r="C18" s="235"/>
    </row>
    <row r="19" spans="1:7" ht="12.75" customHeight="1" x14ac:dyDescent="0.35">
      <c r="C19" s="235"/>
    </row>
    <row r="20" spans="1:7" ht="12.75" customHeight="1" x14ac:dyDescent="0.35">
      <c r="A20" s="273" t="s">
        <v>1232</v>
      </c>
      <c r="B20" s="273"/>
      <c r="C20" s="288"/>
      <c r="D20" s="273"/>
      <c r="E20" s="273"/>
      <c r="F20" s="273"/>
      <c r="G20" s="273"/>
    </row>
    <row r="21" spans="1:7" ht="22.5" customHeight="1" x14ac:dyDescent="0.35">
      <c r="A21" s="199"/>
      <c r="C21" s="235"/>
    </row>
    <row r="22" spans="1:7" ht="12.65" customHeight="1" x14ac:dyDescent="0.35">
      <c r="A22" s="273" t="s">
        <v>1252</v>
      </c>
      <c r="B22" s="291"/>
      <c r="C22" s="288"/>
      <c r="D22" s="273"/>
      <c r="E22" s="273"/>
      <c r="F22" s="273"/>
    </row>
    <row r="23" spans="1:7" ht="12.65" customHeight="1" x14ac:dyDescent="0.35">
      <c r="B23" s="199"/>
      <c r="C23" s="235"/>
    </row>
    <row r="24" spans="1:7" ht="12.65" customHeight="1" x14ac:dyDescent="0.35">
      <c r="A24" s="240" t="s">
        <v>3</v>
      </c>
      <c r="C24" s="235"/>
    </row>
    <row r="25" spans="1:7" ht="12.65" customHeight="1" x14ac:dyDescent="0.35">
      <c r="A25" s="198" t="s">
        <v>1233</v>
      </c>
      <c r="C25" s="235"/>
    </row>
    <row r="26" spans="1:7" ht="12.65" customHeight="1" x14ac:dyDescent="0.35">
      <c r="A26" s="199" t="s">
        <v>4</v>
      </c>
      <c r="C26" s="235"/>
    </row>
    <row r="27" spans="1:7" ht="12.65" customHeight="1" x14ac:dyDescent="0.35">
      <c r="A27" s="198" t="s">
        <v>1234</v>
      </c>
      <c r="C27" s="235"/>
    </row>
    <row r="28" spans="1:7" ht="12.65" customHeight="1" x14ac:dyDescent="0.35">
      <c r="A28" s="199" t="s">
        <v>5</v>
      </c>
      <c r="C28" s="235"/>
    </row>
    <row r="29" spans="1:7" ht="12.65" customHeight="1" x14ac:dyDescent="0.35">
      <c r="A29" s="198"/>
      <c r="C29" s="235"/>
    </row>
    <row r="30" spans="1:7" ht="12.65" customHeight="1" x14ac:dyDescent="0.35">
      <c r="A30" s="180" t="s">
        <v>6</v>
      </c>
      <c r="C30" s="235"/>
    </row>
    <row r="31" spans="1:7" ht="12.65" customHeight="1" x14ac:dyDescent="0.35">
      <c r="A31" s="199" t="s">
        <v>7</v>
      </c>
      <c r="C31" s="235"/>
    </row>
    <row r="32" spans="1:7" ht="12.65" customHeight="1" x14ac:dyDescent="0.35">
      <c r="A32" s="199" t="s">
        <v>8</v>
      </c>
      <c r="C32" s="235"/>
    </row>
    <row r="33" spans="1:84" ht="12.65" customHeight="1" x14ac:dyDescent="0.35">
      <c r="A33" s="198" t="s">
        <v>1235</v>
      </c>
      <c r="C33" s="235"/>
    </row>
    <row r="34" spans="1:84" ht="12.65" customHeight="1" x14ac:dyDescent="0.35">
      <c r="A34" s="199" t="s">
        <v>9</v>
      </c>
      <c r="C34" s="235"/>
    </row>
    <row r="35" spans="1:84" ht="12.65" customHeight="1" x14ac:dyDescent="0.35">
      <c r="A35" s="199"/>
      <c r="C35" s="235"/>
    </row>
    <row r="36" spans="1:84" ht="12.65" customHeight="1" x14ac:dyDescent="0.35">
      <c r="A36" s="198" t="s">
        <v>1236</v>
      </c>
      <c r="C36" s="235"/>
    </row>
    <row r="37" spans="1:84" ht="12.65" customHeight="1" x14ac:dyDescent="0.35">
      <c r="A37" s="199" t="s">
        <v>1228</v>
      </c>
      <c r="C37" s="235"/>
    </row>
    <row r="38" spans="1:84" ht="12" customHeight="1" x14ac:dyDescent="0.35">
      <c r="A38" s="198"/>
      <c r="C38" s="235"/>
    </row>
    <row r="39" spans="1:84" ht="12.65" customHeight="1" x14ac:dyDescent="0.35">
      <c r="A39" s="199"/>
      <c r="C39" s="235"/>
    </row>
    <row r="40" spans="1:84" ht="12" customHeight="1" x14ac:dyDescent="0.35">
      <c r="A40" s="199"/>
      <c r="C40" s="235"/>
    </row>
    <row r="41" spans="1:84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5">
      <c r="A43" s="199"/>
      <c r="C43" s="235"/>
      <c r="F43" s="181"/>
    </row>
    <row r="44" spans="1:84" ht="12" customHeight="1" x14ac:dyDescent="0.35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</row>
    <row r="45" spans="1:84" ht="12" customHeight="1" x14ac:dyDescent="0.35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1193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</row>
    <row r="46" spans="1:84" ht="12.65" customHeight="1" x14ac:dyDescent="0.35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</row>
    <row r="47" spans="1:84" ht="12.65" customHeight="1" x14ac:dyDescent="0.35">
      <c r="A47" s="295" t="s">
        <v>204</v>
      </c>
      <c r="B47" s="299">
        <v>31604329.150000002</v>
      </c>
      <c r="C47" s="300">
        <v>1006020.48</v>
      </c>
      <c r="D47" s="300">
        <v>0</v>
      </c>
      <c r="E47" s="300">
        <v>3753782.14</v>
      </c>
      <c r="F47" s="300">
        <v>786411.44870399998</v>
      </c>
      <c r="G47" s="300">
        <v>0</v>
      </c>
      <c r="H47" s="300">
        <v>899838.45</v>
      </c>
      <c r="I47" s="300">
        <v>0</v>
      </c>
      <c r="J47" s="300">
        <v>188801.16129600001</v>
      </c>
      <c r="K47" s="300">
        <v>0</v>
      </c>
      <c r="L47" s="300">
        <v>0</v>
      </c>
      <c r="M47" s="300">
        <v>0</v>
      </c>
      <c r="N47" s="300">
        <v>525214.54</v>
      </c>
      <c r="O47" s="300">
        <v>0</v>
      </c>
      <c r="P47" s="300">
        <v>1231767.29</v>
      </c>
      <c r="Q47" s="300">
        <v>228957.64</v>
      </c>
      <c r="R47" s="300">
        <v>674964.56</v>
      </c>
      <c r="S47" s="300">
        <v>143866</v>
      </c>
      <c r="T47" s="300">
        <v>306680.68</v>
      </c>
      <c r="U47" s="300">
        <v>693098.17</v>
      </c>
      <c r="V47" s="300">
        <v>0</v>
      </c>
      <c r="W47" s="300">
        <v>140119.70000000001</v>
      </c>
      <c r="X47" s="300">
        <v>268579.58</v>
      </c>
      <c r="Y47" s="300">
        <v>1342688.62</v>
      </c>
      <c r="Z47" s="300">
        <v>203794.92</v>
      </c>
      <c r="AA47" s="300">
        <v>174621.36</v>
      </c>
      <c r="AB47" s="300">
        <v>439780.4</v>
      </c>
      <c r="AC47" s="300">
        <v>317424.37</v>
      </c>
      <c r="AD47" s="300">
        <v>128345.71</v>
      </c>
      <c r="AE47" s="300">
        <v>233195.6</v>
      </c>
      <c r="AF47" s="300">
        <v>646599.27</v>
      </c>
      <c r="AG47" s="300">
        <v>2066120.14</v>
      </c>
      <c r="AH47" s="300">
        <v>0</v>
      </c>
      <c r="AI47" s="300">
        <v>614320.03</v>
      </c>
      <c r="AJ47" s="300">
        <v>8318784.1399999997</v>
      </c>
      <c r="AK47" s="300">
        <v>0</v>
      </c>
      <c r="AL47" s="300">
        <v>0</v>
      </c>
      <c r="AM47" s="300">
        <v>0</v>
      </c>
      <c r="AN47" s="300">
        <v>0</v>
      </c>
      <c r="AO47" s="300">
        <v>0</v>
      </c>
      <c r="AP47" s="300">
        <v>916397.53</v>
      </c>
      <c r="AQ47" s="300">
        <v>0</v>
      </c>
      <c r="AR47" s="300">
        <v>0</v>
      </c>
      <c r="AS47" s="300">
        <v>0</v>
      </c>
      <c r="AT47" s="300">
        <v>0</v>
      </c>
      <c r="AU47" s="300">
        <v>0</v>
      </c>
      <c r="AV47" s="300">
        <v>88170.37</v>
      </c>
      <c r="AW47" s="300">
        <v>0</v>
      </c>
      <c r="AX47" s="300">
        <v>0</v>
      </c>
      <c r="AY47" s="300">
        <v>375391.9</v>
      </c>
      <c r="AZ47" s="300">
        <v>151268.91</v>
      </c>
      <c r="BA47" s="300">
        <v>0</v>
      </c>
      <c r="BB47" s="300">
        <v>505380.23</v>
      </c>
      <c r="BC47" s="300">
        <v>110809.86</v>
      </c>
      <c r="BD47" s="300">
        <v>0</v>
      </c>
      <c r="BE47" s="300">
        <v>668368.56999999995</v>
      </c>
      <c r="BF47" s="300">
        <v>1009344.74</v>
      </c>
      <c r="BG47" s="300">
        <v>217197.15</v>
      </c>
      <c r="BH47" s="300">
        <v>0</v>
      </c>
      <c r="BI47" s="300">
        <v>0</v>
      </c>
      <c r="BJ47" s="300">
        <v>0</v>
      </c>
      <c r="BK47" s="300">
        <v>0</v>
      </c>
      <c r="BL47" s="300">
        <v>0</v>
      </c>
      <c r="BM47" s="300">
        <v>0</v>
      </c>
      <c r="BN47" s="300">
        <v>318885.55</v>
      </c>
      <c r="BO47" s="300">
        <v>23423.66</v>
      </c>
      <c r="BP47" s="300">
        <v>0</v>
      </c>
      <c r="BQ47" s="300">
        <v>0</v>
      </c>
      <c r="BR47" s="300">
        <v>0</v>
      </c>
      <c r="BS47" s="300">
        <v>165402.85999999999</v>
      </c>
      <c r="BT47" s="300">
        <v>123070.44</v>
      </c>
      <c r="BU47" s="300">
        <v>22949.360000000001</v>
      </c>
      <c r="BV47" s="300">
        <v>0</v>
      </c>
      <c r="BW47" s="300">
        <v>84744.07</v>
      </c>
      <c r="BX47" s="300">
        <v>219164.6</v>
      </c>
      <c r="BY47" s="300">
        <v>681404.41</v>
      </c>
      <c r="BZ47" s="300">
        <v>188189.65</v>
      </c>
      <c r="CA47" s="300">
        <v>0</v>
      </c>
      <c r="CB47" s="300">
        <v>0</v>
      </c>
      <c r="CC47" s="300">
        <v>400988.89</v>
      </c>
      <c r="CD47" s="295"/>
      <c r="CE47" s="295">
        <f>SUM(C47:CC47)</f>
        <v>31604329.150000002</v>
      </c>
      <c r="CF47" s="2"/>
    </row>
    <row r="48" spans="1:84" ht="12.65" customHeight="1" x14ac:dyDescent="0.35">
      <c r="A48" s="295" t="s">
        <v>205</v>
      </c>
      <c r="B48" s="299">
        <v>783299.97</v>
      </c>
      <c r="C48" s="301">
        <f>ROUND(((B48/CE61)*C61),0)</f>
        <v>23934</v>
      </c>
      <c r="D48" s="301">
        <f>ROUND(((B48/CE61)*D61),0)</f>
        <v>0</v>
      </c>
      <c r="E48" s="295">
        <f>ROUND(((B48/CE61)*E61),0)</f>
        <v>76559</v>
      </c>
      <c r="F48" s="295">
        <f>ROUND(((B48/CE61)*F61),0)</f>
        <v>18276</v>
      </c>
      <c r="G48" s="295">
        <f>ROUND(((B48/CE61)*G61),0)</f>
        <v>0</v>
      </c>
      <c r="H48" s="295">
        <f>ROUND(((B48/CE61)*H61),0)</f>
        <v>17810</v>
      </c>
      <c r="I48" s="295">
        <f>ROUND(((B48/CE61)*I61),0)</f>
        <v>0</v>
      </c>
      <c r="J48" s="295">
        <f>ROUND(((B48/CE61)*J61),0)</f>
        <v>4388</v>
      </c>
      <c r="K48" s="295">
        <f>ROUND(((B48/CE61)*K61),0)</f>
        <v>0</v>
      </c>
      <c r="L48" s="295">
        <f>ROUND(((B48/CE61)*L61),0)</f>
        <v>0</v>
      </c>
      <c r="M48" s="295">
        <f>ROUND(((B48/CE61)*M61),0)</f>
        <v>0</v>
      </c>
      <c r="N48" s="295">
        <f>ROUND(((B48/CE61)*N61),0)</f>
        <v>26887</v>
      </c>
      <c r="O48" s="295">
        <f>ROUND(((B48/CE61)*O61),0)</f>
        <v>0</v>
      </c>
      <c r="P48" s="295">
        <f>ROUND(((B48/CE61)*P61),0)</f>
        <v>26563</v>
      </c>
      <c r="Q48" s="295">
        <f>ROUND(((B48/CE61)*Q61),0)</f>
        <v>4731</v>
      </c>
      <c r="R48" s="295">
        <f>ROUND(((B48/CE61)*R61),0)</f>
        <v>24400</v>
      </c>
      <c r="S48" s="295">
        <f>ROUND(((B48/CE61)*S61),0)</f>
        <v>2205</v>
      </c>
      <c r="T48" s="295">
        <f>ROUND(((B48/CE61)*T61),0)</f>
        <v>12094</v>
      </c>
      <c r="U48" s="295">
        <f>ROUND(((B48/CE61)*U61),0)</f>
        <v>14084</v>
      </c>
      <c r="V48" s="295">
        <f>ROUND(((B48/CE61)*V61),0)</f>
        <v>0</v>
      </c>
      <c r="W48" s="295">
        <f>ROUND(((B48/CE61)*W61),0)</f>
        <v>3301</v>
      </c>
      <c r="X48" s="295">
        <f>ROUND(((B48/CE61)*X61),0)</f>
        <v>6411</v>
      </c>
      <c r="Y48" s="295">
        <f>ROUND(((B48/CE61)*Y61),0)</f>
        <v>29202</v>
      </c>
      <c r="Z48" s="295">
        <f>ROUND(((B48/CE61)*Z61),0)</f>
        <v>5025</v>
      </c>
      <c r="AA48" s="295">
        <f>ROUND(((B48/CE61)*AA61),0)</f>
        <v>4812</v>
      </c>
      <c r="AB48" s="295">
        <f>ROUND(((B48/CE61)*AB61),0)</f>
        <v>29132</v>
      </c>
      <c r="AC48" s="295">
        <f>ROUND(((B48/CE61)*AC61),0)</f>
        <v>8440</v>
      </c>
      <c r="AD48" s="295">
        <f>ROUND(((B48/CE61)*AD61),0)</f>
        <v>3435</v>
      </c>
      <c r="AE48" s="295">
        <f>ROUND(((B48/CE61)*AE61),0)</f>
        <v>5631</v>
      </c>
      <c r="AF48" s="295">
        <f>ROUND(((B48/CE61)*AF61),0)</f>
        <v>17412</v>
      </c>
      <c r="AG48" s="295">
        <f>ROUND(((B48/CE61)*AG61),0)</f>
        <v>48113</v>
      </c>
      <c r="AH48" s="295">
        <f>ROUND(((B48/CE61)*AH61),0)</f>
        <v>0</v>
      </c>
      <c r="AI48" s="295">
        <f>ROUND(((B48/CE61)*AI61),0)</f>
        <v>13367</v>
      </c>
      <c r="AJ48" s="295">
        <f>ROUND(((B48/CE61)*AJ61),0)</f>
        <v>218056</v>
      </c>
      <c r="AK48" s="295">
        <f>ROUND(((B48/CE61)*AK61),0)</f>
        <v>0</v>
      </c>
      <c r="AL48" s="295">
        <f>ROUND(((B48/CE61)*AL61),0)</f>
        <v>0</v>
      </c>
      <c r="AM48" s="295">
        <f>ROUND(((B48/CE61)*AM61),0)</f>
        <v>0</v>
      </c>
      <c r="AN48" s="295">
        <f>ROUND(((B48/CE61)*AN61),0)</f>
        <v>0</v>
      </c>
      <c r="AO48" s="295">
        <f>ROUND(((B48/CE61)*AO61),0)</f>
        <v>0</v>
      </c>
      <c r="AP48" s="295">
        <f>ROUND(((B48/CE61)*AP61),0)</f>
        <v>22823</v>
      </c>
      <c r="AQ48" s="295">
        <f>ROUND(((B48/CE61)*AQ61),0)</f>
        <v>0</v>
      </c>
      <c r="AR48" s="295">
        <f>ROUND(((B48/CE61)*AR61),0)</f>
        <v>0</v>
      </c>
      <c r="AS48" s="295">
        <f>ROUND(((B48/CE61)*AS61),0)</f>
        <v>0</v>
      </c>
      <c r="AT48" s="295">
        <f>ROUND(((B48/CE61)*AT61),0)</f>
        <v>0</v>
      </c>
      <c r="AU48" s="295">
        <f>ROUND(((B48/CE61)*AU61),0)</f>
        <v>0</v>
      </c>
      <c r="AV48" s="295">
        <f>ROUND(((B48/CE61)*AV61),0)</f>
        <v>1642</v>
      </c>
      <c r="AW48" s="295">
        <f>ROUND(((B48/CE61)*AW61),0)</f>
        <v>0</v>
      </c>
      <c r="AX48" s="295">
        <f>ROUND(((B48/CE61)*AX61),0)</f>
        <v>0</v>
      </c>
      <c r="AY48" s="295">
        <f>ROUND(((B48/CE61)*AY61),0)</f>
        <v>6712</v>
      </c>
      <c r="AZ48" s="295">
        <f>ROUND(((B48/CE61)*AZ61),0)</f>
        <v>2558</v>
      </c>
      <c r="BA48" s="295">
        <f>ROUND(((B48/CE61)*BA61),0)</f>
        <v>0</v>
      </c>
      <c r="BB48" s="295">
        <f>ROUND(((B48/CE61)*BB61),0)</f>
        <v>11559</v>
      </c>
      <c r="BC48" s="295">
        <f>ROUND(((B48/CE61)*BC61),0)</f>
        <v>1564</v>
      </c>
      <c r="BD48" s="295">
        <f>ROUND(((B48/CE61)*BD61),0)</f>
        <v>0</v>
      </c>
      <c r="BE48" s="295">
        <f>ROUND(((B48/CE61)*BE61),0)</f>
        <v>11753</v>
      </c>
      <c r="BF48" s="295">
        <f>ROUND(((B48/CE61)*BF61),0)</f>
        <v>15438</v>
      </c>
      <c r="BG48" s="295">
        <f>ROUND(((B48/CE61)*BG61),0)</f>
        <v>3030</v>
      </c>
      <c r="BH48" s="295">
        <f>ROUND(((B48/CE61)*BH61),0)</f>
        <v>0</v>
      </c>
      <c r="BI48" s="295">
        <f>ROUND(((B48/CE61)*BI61),0)</f>
        <v>0</v>
      </c>
      <c r="BJ48" s="295">
        <f>ROUND(((B48/CE61)*BJ61),0)</f>
        <v>0</v>
      </c>
      <c r="BK48" s="295">
        <f>ROUND(((B48/CE61)*BK61),0)</f>
        <v>0</v>
      </c>
      <c r="BL48" s="295">
        <f>ROUND(((B48/CE61)*BL61),0)</f>
        <v>0</v>
      </c>
      <c r="BM48" s="295">
        <f>ROUND(((B48/CE61)*BM61),0)</f>
        <v>0</v>
      </c>
      <c r="BN48" s="295">
        <f>ROUND(((B48/CE61)*BN61),0)</f>
        <v>13934</v>
      </c>
      <c r="BO48" s="295">
        <f>ROUND(((B48/CE61)*BO61),0)</f>
        <v>459</v>
      </c>
      <c r="BP48" s="295">
        <f>ROUND(((B48/CE61)*BP61),0)</f>
        <v>0</v>
      </c>
      <c r="BQ48" s="295">
        <f>ROUND(((B48/CE61)*BQ61),0)</f>
        <v>0</v>
      </c>
      <c r="BR48" s="295">
        <f>ROUND(((B48/CE61)*BR61),0)</f>
        <v>0</v>
      </c>
      <c r="BS48" s="295">
        <f>ROUND(((B48/CE61)*BS61),0)</f>
        <v>2115</v>
      </c>
      <c r="BT48" s="295">
        <f>ROUND(((B48/CE61)*BT61),0)</f>
        <v>3522</v>
      </c>
      <c r="BU48" s="295">
        <f>ROUND(((B48/CE61)*BU61),0)</f>
        <v>402</v>
      </c>
      <c r="BV48" s="295">
        <f>ROUND(((B48/CE61)*BV61),0)</f>
        <v>0</v>
      </c>
      <c r="BW48" s="295">
        <f>ROUND(((B48/CE61)*BW61),0)</f>
        <v>2024</v>
      </c>
      <c r="BX48" s="295">
        <f>ROUND(((B48/CE61)*BX61),0)</f>
        <v>7642</v>
      </c>
      <c r="BY48" s="295">
        <f>ROUND(((B48/CE61)*BY61),0)</f>
        <v>16469</v>
      </c>
      <c r="BZ48" s="295">
        <f>ROUND(((B48/CE61)*BZ61),0)</f>
        <v>2648</v>
      </c>
      <c r="CA48" s="295">
        <f>ROUND(((B48/CE61)*CA61),0)</f>
        <v>0</v>
      </c>
      <c r="CB48" s="295">
        <f>ROUND(((B48/CE61)*CB61),0)</f>
        <v>0</v>
      </c>
      <c r="CC48" s="295">
        <f>ROUND(((B48/CE61)*CC61),0)</f>
        <v>12734</v>
      </c>
      <c r="CD48" s="295"/>
      <c r="CE48" s="295">
        <f>SUM(C48:CD48)</f>
        <v>783296</v>
      </c>
      <c r="CF48" s="2"/>
    </row>
    <row r="49" spans="1:84" ht="12.65" customHeight="1" x14ac:dyDescent="0.35">
      <c r="A49" s="295" t="s">
        <v>206</v>
      </c>
      <c r="B49" s="295">
        <f>B47+B48</f>
        <v>32387629.120000001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</row>
    <row r="50" spans="1:84" ht="12.65" customHeight="1" x14ac:dyDescent="0.35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</row>
    <row r="51" spans="1:84" ht="12.65" customHeight="1" x14ac:dyDescent="0.35">
      <c r="A51" s="302" t="s">
        <v>207</v>
      </c>
      <c r="B51" s="300">
        <v>13412710.749999998</v>
      </c>
      <c r="C51" s="300">
        <v>96597.7</v>
      </c>
      <c r="D51" s="300">
        <v>0</v>
      </c>
      <c r="E51" s="300">
        <v>407275.79</v>
      </c>
      <c r="F51" s="300">
        <v>115398.557568</v>
      </c>
      <c r="G51" s="300">
        <v>0</v>
      </c>
      <c r="H51" s="300">
        <v>14969.14</v>
      </c>
      <c r="I51" s="300">
        <v>0</v>
      </c>
      <c r="J51" s="300">
        <v>27704.812431999999</v>
      </c>
      <c r="K51" s="300">
        <v>0</v>
      </c>
      <c r="L51" s="300">
        <v>0</v>
      </c>
      <c r="M51" s="300">
        <v>0</v>
      </c>
      <c r="N51" s="300">
        <v>0</v>
      </c>
      <c r="O51" s="300">
        <v>0</v>
      </c>
      <c r="P51" s="300">
        <v>730647.07</v>
      </c>
      <c r="Q51" s="300">
        <v>45597.68</v>
      </c>
      <c r="R51" s="300">
        <v>0</v>
      </c>
      <c r="S51" s="300">
        <v>96005.75</v>
      </c>
      <c r="T51" s="300">
        <v>9284.32</v>
      </c>
      <c r="U51" s="300">
        <v>9930.93</v>
      </c>
      <c r="V51" s="300">
        <v>0</v>
      </c>
      <c r="W51" s="300">
        <v>17396.18</v>
      </c>
      <c r="X51" s="300">
        <v>261114.83</v>
      </c>
      <c r="Y51" s="300">
        <v>566871.87</v>
      </c>
      <c r="Z51" s="300">
        <v>373577.27</v>
      </c>
      <c r="AA51" s="300">
        <v>23094.11</v>
      </c>
      <c r="AB51" s="300">
        <v>119265.54</v>
      </c>
      <c r="AC51" s="300">
        <v>23751.29</v>
      </c>
      <c r="AD51" s="300">
        <v>37458.78</v>
      </c>
      <c r="AE51" s="300">
        <v>4494.1000000000004</v>
      </c>
      <c r="AF51" s="300">
        <v>0</v>
      </c>
      <c r="AG51" s="300">
        <v>159688.06</v>
      </c>
      <c r="AH51" s="300">
        <v>0</v>
      </c>
      <c r="AI51" s="300">
        <v>102733.96</v>
      </c>
      <c r="AJ51" s="300">
        <v>125350.75</v>
      </c>
      <c r="AK51" s="300">
        <v>0</v>
      </c>
      <c r="AL51" s="300">
        <v>0</v>
      </c>
      <c r="AM51" s="300">
        <v>0</v>
      </c>
      <c r="AN51" s="300">
        <v>0</v>
      </c>
      <c r="AO51" s="300">
        <v>0</v>
      </c>
      <c r="AP51" s="300">
        <v>40146.47</v>
      </c>
      <c r="AQ51" s="300">
        <v>0</v>
      </c>
      <c r="AR51" s="300">
        <v>0</v>
      </c>
      <c r="AS51" s="300">
        <v>0</v>
      </c>
      <c r="AT51" s="300">
        <v>0</v>
      </c>
      <c r="AU51" s="300">
        <v>0</v>
      </c>
      <c r="AV51" s="300">
        <v>2146.67</v>
      </c>
      <c r="AW51" s="300">
        <v>0</v>
      </c>
      <c r="AX51" s="300">
        <v>0</v>
      </c>
      <c r="AY51" s="300">
        <v>21867.74</v>
      </c>
      <c r="AZ51" s="300">
        <v>9960.18</v>
      </c>
      <c r="BA51" s="300">
        <v>0</v>
      </c>
      <c r="BB51" s="300">
        <v>0</v>
      </c>
      <c r="BC51" s="300">
        <v>1231.48</v>
      </c>
      <c r="BD51" s="300">
        <v>0</v>
      </c>
      <c r="BE51" s="300">
        <v>159897.85999999999</v>
      </c>
      <c r="BF51" s="300">
        <v>3528.48</v>
      </c>
      <c r="BG51" s="300">
        <v>15064.06</v>
      </c>
      <c r="BH51" s="300">
        <v>0</v>
      </c>
      <c r="BI51" s="300">
        <v>0</v>
      </c>
      <c r="BJ51" s="300">
        <v>0</v>
      </c>
      <c r="BK51" s="300">
        <v>0</v>
      </c>
      <c r="BL51" s="300">
        <v>0</v>
      </c>
      <c r="BM51" s="300">
        <v>0</v>
      </c>
      <c r="BN51" s="300">
        <v>7919651.6699999999</v>
      </c>
      <c r="BO51" s="300">
        <v>0</v>
      </c>
      <c r="BP51" s="300">
        <v>0</v>
      </c>
      <c r="BQ51" s="300">
        <v>0</v>
      </c>
      <c r="BR51" s="300">
        <v>0</v>
      </c>
      <c r="BS51" s="300">
        <v>0</v>
      </c>
      <c r="BT51" s="300">
        <v>485.1</v>
      </c>
      <c r="BU51" s="300">
        <v>0</v>
      </c>
      <c r="BV51" s="300">
        <v>0</v>
      </c>
      <c r="BW51" s="300">
        <v>0</v>
      </c>
      <c r="BX51" s="300">
        <v>0</v>
      </c>
      <c r="BY51" s="300">
        <v>235928.27</v>
      </c>
      <c r="BZ51" s="300">
        <v>0</v>
      </c>
      <c r="CA51" s="300">
        <v>0</v>
      </c>
      <c r="CB51" s="300">
        <v>0</v>
      </c>
      <c r="CC51" s="300">
        <v>1634594.28</v>
      </c>
      <c r="CD51" s="295"/>
      <c r="CE51" s="295">
        <f>SUM(C51:CD51)</f>
        <v>13412710.749999998</v>
      </c>
      <c r="CF51" s="2"/>
    </row>
    <row r="52" spans="1:84" ht="12.65" customHeight="1" x14ac:dyDescent="0.35">
      <c r="A52" s="302" t="s">
        <v>208</v>
      </c>
      <c r="B52" s="300">
        <v>6533902.5999999996</v>
      </c>
      <c r="C52" s="295">
        <f>ROUND((B52/(CE76+CF76)*C76),0)</f>
        <v>187536</v>
      </c>
      <c r="D52" s="295">
        <f>ROUND((B52/(CE76+CF76)*D76),0)</f>
        <v>0</v>
      </c>
      <c r="E52" s="295">
        <f>ROUND((B52/(CE76+CF76)*E76),0)</f>
        <v>254712</v>
      </c>
      <c r="F52" s="295">
        <f>ROUND((B52/(CE76+CF76)*F76),0)</f>
        <v>82193</v>
      </c>
      <c r="G52" s="295">
        <f>ROUND((B52/(CE76+CF76)*G76),0)</f>
        <v>0</v>
      </c>
      <c r="H52" s="295">
        <f>ROUND((B52/(CE76+CF76)*H76),0)</f>
        <v>82490</v>
      </c>
      <c r="I52" s="295">
        <f>ROUND((B52/(CE76+CF76)*I76),0)</f>
        <v>0</v>
      </c>
      <c r="J52" s="295">
        <f>ROUND((B52/(CE76+CF76)*J76),0)</f>
        <v>19733</v>
      </c>
      <c r="K52" s="295">
        <f>ROUND((B52/(CE76+CF76)*K76),0)</f>
        <v>0</v>
      </c>
      <c r="L52" s="295">
        <f>ROUND((B52/(CE76+CF76)*L76),0)</f>
        <v>0</v>
      </c>
      <c r="M52" s="295">
        <f>ROUND((B52/(CE76+CF76)*M76),0)</f>
        <v>0</v>
      </c>
      <c r="N52" s="295">
        <f>ROUND((B52/(CE76+CF76)*N76),0)</f>
        <v>0</v>
      </c>
      <c r="O52" s="295">
        <f>ROUND((B52/(CE76+CF76)*O76),0)</f>
        <v>0</v>
      </c>
      <c r="P52" s="295">
        <f>ROUND((B52/(CE76+CF76)*P76),0)</f>
        <v>200096</v>
      </c>
      <c r="Q52" s="295">
        <f>ROUND((B52/(CE76+CF76)*Q76),0)</f>
        <v>20348</v>
      </c>
      <c r="R52" s="295">
        <f>ROUND((B52/(CE76+CF76)*R76),0)</f>
        <v>0</v>
      </c>
      <c r="S52" s="295">
        <f>ROUND((B52/(CE76+CF76)*S76),0)</f>
        <v>45298</v>
      </c>
      <c r="T52" s="295">
        <f>ROUND((B52/(CE76+CF76)*T76),0)</f>
        <v>29316</v>
      </c>
      <c r="U52" s="295">
        <f>ROUND((B52/(CE76+CF76)*U76),0)</f>
        <v>55602</v>
      </c>
      <c r="V52" s="295">
        <f>ROUND((B52/(CE76+CF76)*V76),0)</f>
        <v>0</v>
      </c>
      <c r="W52" s="295">
        <f>ROUND((B52/(CE76+CF76)*W76),0)</f>
        <v>0</v>
      </c>
      <c r="X52" s="295">
        <f>ROUND((B52/(CE76+CF76)*X76),0)</f>
        <v>0</v>
      </c>
      <c r="Y52" s="295">
        <f>ROUND((B52/(CE76+CF76)*Y76),0)</f>
        <v>203534</v>
      </c>
      <c r="Z52" s="295">
        <f>ROUND((B52/(CE76+CF76)*Z76),0)</f>
        <v>58575</v>
      </c>
      <c r="AA52" s="295">
        <f>ROUND((B52/(CE76+CF76)*AA76),0)</f>
        <v>15411</v>
      </c>
      <c r="AB52" s="295">
        <f>ROUND((B52/(CE76+CF76)*AB76),0)</f>
        <v>26538</v>
      </c>
      <c r="AC52" s="295">
        <f>ROUND((B52/(CE76+CF76)*AC76),0)</f>
        <v>12251</v>
      </c>
      <c r="AD52" s="295">
        <f>ROUND((B52/(CE76+CF76)*AD76),0)</f>
        <v>5824</v>
      </c>
      <c r="AE52" s="295">
        <f>ROUND((B52/(CE76+CF76)*AE76),0)</f>
        <v>44165</v>
      </c>
      <c r="AF52" s="295">
        <f>ROUND((B52/(CE76+CF76)*AF76),0)</f>
        <v>157804</v>
      </c>
      <c r="AG52" s="295">
        <f>ROUND((B52/(CE76+CF76)*AG76),0)</f>
        <v>170471</v>
      </c>
      <c r="AH52" s="295">
        <f>ROUND((B52/(CE76+CF76)*AH76),0)</f>
        <v>0</v>
      </c>
      <c r="AI52" s="295">
        <f>ROUND((B52/(CE76+CF76)*AI76),0)</f>
        <v>159442</v>
      </c>
      <c r="AJ52" s="295">
        <f>ROUND((B52/(CE76+CF76)*AJ76),0)</f>
        <v>760316</v>
      </c>
      <c r="AK52" s="295">
        <f>ROUND((B52/(CE76+CF76)*AK76),0)</f>
        <v>0</v>
      </c>
      <c r="AL52" s="295">
        <f>ROUND((B52/(CE76+CF76)*AL76),0)</f>
        <v>0</v>
      </c>
      <c r="AM52" s="295">
        <f>ROUND((B52/(CE76+CF76)*AM76),0)</f>
        <v>0</v>
      </c>
      <c r="AN52" s="295">
        <f>ROUND((B52/(CE76+CF76)*AN76),0)</f>
        <v>0</v>
      </c>
      <c r="AO52" s="295">
        <f>ROUND((B52/(CE76+CF76)*AO76),0)</f>
        <v>0</v>
      </c>
      <c r="AP52" s="295">
        <f>ROUND((B52/(CE76+CF76)*AP76),0)</f>
        <v>0</v>
      </c>
      <c r="AQ52" s="295">
        <f>ROUND((B52/(CE76+CF76)*AQ76),0)</f>
        <v>0</v>
      </c>
      <c r="AR52" s="295">
        <f>ROUND((B52/(CE76+CF76)*AR76),0)</f>
        <v>0</v>
      </c>
      <c r="AS52" s="295">
        <f>ROUND((B52/(CE76+CF76)*AS76),0)</f>
        <v>0</v>
      </c>
      <c r="AT52" s="295">
        <f>ROUND((B52/(CE76+CF76)*AT76),0)</f>
        <v>0</v>
      </c>
      <c r="AU52" s="295">
        <f>ROUND((B52/(CE76+CF76)*AU76),0)</f>
        <v>0</v>
      </c>
      <c r="AV52" s="295">
        <f>ROUND((B52/(CE76+CF76)*AV76),0)</f>
        <v>27206</v>
      </c>
      <c r="AW52" s="295">
        <f>ROUND((B52/(CE76+CF76)*AW76),0)</f>
        <v>0</v>
      </c>
      <c r="AX52" s="295">
        <f>ROUND((B52/(CE76+CF76)*AX76),0)</f>
        <v>0</v>
      </c>
      <c r="AY52" s="295">
        <f>ROUND((B52/(CE76+CF76)*AY76),0)</f>
        <v>98790</v>
      </c>
      <c r="AZ52" s="295">
        <f>ROUND((B52/(CE76+CF76)*AZ76),0)</f>
        <v>0</v>
      </c>
      <c r="BA52" s="295">
        <f>ROUND((B52/(CE76+CF76)*BA76),0)</f>
        <v>0</v>
      </c>
      <c r="BB52" s="295">
        <f>ROUND((B52/(CE76+CF76)*BB76),0)</f>
        <v>31246</v>
      </c>
      <c r="BC52" s="295">
        <f>ROUND((B52/(CE76+CF76)*BC76),0)</f>
        <v>0</v>
      </c>
      <c r="BD52" s="295">
        <f>ROUND((B52/(CE76+CF76)*BD76),0)</f>
        <v>29740</v>
      </c>
      <c r="BE52" s="295">
        <f>ROUND((B52/(CE76+CF76)*BE76),0)</f>
        <v>2468795</v>
      </c>
      <c r="BF52" s="295">
        <f>ROUND((B52/(CE76+CF76)*BF76),0)</f>
        <v>33438</v>
      </c>
      <c r="BG52" s="295">
        <f>ROUND((B52/(CE76+CF76)*BG76),0)</f>
        <v>13245</v>
      </c>
      <c r="BH52" s="295">
        <f>ROUND((B52/(CE76+CF76)*BH76),0)</f>
        <v>28029</v>
      </c>
      <c r="BI52" s="295">
        <f>ROUND((B52/(CE76+CF76)*BI76),0)</f>
        <v>0</v>
      </c>
      <c r="BJ52" s="295">
        <f>ROUND((B52/(CE76+CF76)*BJ76),0)</f>
        <v>0</v>
      </c>
      <c r="BK52" s="295">
        <f>ROUND((B52/(CE76+CF76)*BK76),0)</f>
        <v>23533</v>
      </c>
      <c r="BL52" s="295">
        <f>ROUND((B52/(CE76+CF76)*BL76),0)</f>
        <v>0</v>
      </c>
      <c r="BM52" s="295">
        <f>ROUND((B52/(CE76+CF76)*BM76),0)</f>
        <v>0</v>
      </c>
      <c r="BN52" s="295">
        <f>ROUND((B52/(CE76+CF76)*BN76),0)</f>
        <v>46756</v>
      </c>
      <c r="BO52" s="295">
        <f>ROUND((B52/(CE76+CF76)*BO76),0)</f>
        <v>38284</v>
      </c>
      <c r="BP52" s="295">
        <f>ROUND((B52/(CE76+CF76)*BP76),0)</f>
        <v>0</v>
      </c>
      <c r="BQ52" s="295">
        <f>ROUND((B52/(CE76+CF76)*BQ76),0)</f>
        <v>0</v>
      </c>
      <c r="BR52" s="295">
        <f>ROUND((B52/(CE76+CF76)*BR76),0)</f>
        <v>0</v>
      </c>
      <c r="BS52" s="295">
        <f>ROUND((B52/(CE76+CF76)*BS76),0)</f>
        <v>15322</v>
      </c>
      <c r="BT52" s="295">
        <f>ROUND((B52/(CE76+CF76)*BT76),0)</f>
        <v>17594</v>
      </c>
      <c r="BU52" s="295">
        <f>ROUND((B52/(CE76+CF76)*BU76),0)</f>
        <v>6932</v>
      </c>
      <c r="BV52" s="295">
        <f>ROUND((B52/(CE76+CF76)*BV76),0)</f>
        <v>49460</v>
      </c>
      <c r="BW52" s="295">
        <f>ROUND((B52/(CE76+CF76)*BW76),0)</f>
        <v>3421</v>
      </c>
      <c r="BX52" s="295">
        <f>ROUND((B52/(CE76+CF76)*BX76),0)</f>
        <v>18482</v>
      </c>
      <c r="BY52" s="295">
        <f>ROUND((B52/(CE76+CF76)*BY76),0)</f>
        <v>21195</v>
      </c>
      <c r="BZ52" s="295">
        <f>ROUND((B52/(CE76+CF76)*BZ76),0)</f>
        <v>0</v>
      </c>
      <c r="CA52" s="295">
        <f>ROUND((B52/(CE76+CF76)*CA76),0)</f>
        <v>32542</v>
      </c>
      <c r="CB52" s="295">
        <f>ROUND((B52/(CE76+CF76)*CB76),0)</f>
        <v>0</v>
      </c>
      <c r="CC52" s="295">
        <f>ROUND((B52/(CE76+CF76)*CC76),0)</f>
        <v>938240</v>
      </c>
      <c r="CD52" s="295"/>
      <c r="CE52" s="295">
        <f>SUM(C52:CD52)</f>
        <v>6533905</v>
      </c>
      <c r="CF52" s="2"/>
    </row>
    <row r="53" spans="1:84" ht="12.65" customHeight="1" x14ac:dyDescent="0.35">
      <c r="A53" s="295" t="s">
        <v>206</v>
      </c>
      <c r="B53" s="295">
        <f>B51+B52</f>
        <v>19946613.349999998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</row>
    <row r="54" spans="1:84" ht="15.75" customHeight="1" x14ac:dyDescent="0.35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</row>
    <row r="55" spans="1:84" ht="12.65" customHeight="1" x14ac:dyDescent="0.35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</row>
    <row r="56" spans="1:84" ht="12.65" customHeight="1" x14ac:dyDescent="0.35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1193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</row>
    <row r="57" spans="1:84" ht="12.65" customHeight="1" x14ac:dyDescent="0.35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</row>
    <row r="58" spans="1:84" ht="12.65" customHeight="1" x14ac:dyDescent="0.35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1266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222</v>
      </c>
      <c r="W58" s="297" t="s">
        <v>217</v>
      </c>
      <c r="X58" s="297" t="s">
        <v>217</v>
      </c>
      <c r="Y58" s="297" t="s">
        <v>217</v>
      </c>
      <c r="Z58" s="297" t="s">
        <v>217</v>
      </c>
      <c r="AA58" s="297" t="s">
        <v>225</v>
      </c>
      <c r="AB58" s="305" t="s">
        <v>221</v>
      </c>
      <c r="AC58" s="297" t="s">
        <v>226</v>
      </c>
      <c r="AD58" s="297" t="s">
        <v>226</v>
      </c>
      <c r="AE58" s="297" t="s">
        <v>217</v>
      </c>
      <c r="AF58" s="297" t="s">
        <v>228</v>
      </c>
      <c r="AG58" s="297" t="s">
        <v>228</v>
      </c>
      <c r="AH58" s="297" t="s">
        <v>229</v>
      </c>
      <c r="AI58" s="297" t="s">
        <v>228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1211</v>
      </c>
      <c r="AU58" s="297" t="s">
        <v>228</v>
      </c>
      <c r="AV58" s="305" t="s">
        <v>221</v>
      </c>
      <c r="AW58" s="305" t="s">
        <v>221</v>
      </c>
      <c r="AX58" s="305" t="s">
        <v>221</v>
      </c>
      <c r="AY58" s="297" t="s">
        <v>230</v>
      </c>
      <c r="AZ58" s="297" t="s">
        <v>230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231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</row>
    <row r="59" spans="1:84" ht="12.65" customHeight="1" x14ac:dyDescent="0.35">
      <c r="A59" s="302" t="s">
        <v>232</v>
      </c>
      <c r="B59" s="295"/>
      <c r="C59" s="300">
        <v>2902</v>
      </c>
      <c r="D59" s="300">
        <v>0</v>
      </c>
      <c r="E59" s="300">
        <v>19116</v>
      </c>
      <c r="F59" s="300">
        <v>1765</v>
      </c>
      <c r="G59" s="300">
        <v>0</v>
      </c>
      <c r="H59" s="300">
        <v>5031</v>
      </c>
      <c r="I59" s="300">
        <v>0</v>
      </c>
      <c r="J59" s="300">
        <v>1518</v>
      </c>
      <c r="K59" s="300">
        <v>0</v>
      </c>
      <c r="L59" s="300">
        <v>0</v>
      </c>
      <c r="M59" s="300">
        <v>0</v>
      </c>
      <c r="N59" s="300">
        <v>0</v>
      </c>
      <c r="O59" s="300">
        <v>773</v>
      </c>
      <c r="P59" s="185">
        <v>310469</v>
      </c>
      <c r="Q59" s="185">
        <v>270115</v>
      </c>
      <c r="R59" s="185">
        <v>310469</v>
      </c>
      <c r="S59" s="248"/>
      <c r="T59" s="248"/>
      <c r="U59" s="224">
        <v>375475</v>
      </c>
      <c r="V59" s="185">
        <v>0</v>
      </c>
      <c r="W59" s="185">
        <v>4511</v>
      </c>
      <c r="X59" s="185">
        <v>23347</v>
      </c>
      <c r="Y59" s="185">
        <v>74665</v>
      </c>
      <c r="Z59" s="185">
        <v>10123</v>
      </c>
      <c r="AA59" s="185">
        <v>1060</v>
      </c>
      <c r="AB59" s="248"/>
      <c r="AC59" s="185">
        <v>35952</v>
      </c>
      <c r="AD59" s="185">
        <v>6310</v>
      </c>
      <c r="AE59" s="185">
        <v>24827</v>
      </c>
      <c r="AF59" s="185">
        <v>9176</v>
      </c>
      <c r="AG59" s="185">
        <v>51057</v>
      </c>
      <c r="AH59" s="185">
        <v>0</v>
      </c>
      <c r="AI59" s="185">
        <v>7588</v>
      </c>
      <c r="AJ59" s="185">
        <v>174099</v>
      </c>
      <c r="AK59" s="185">
        <v>0</v>
      </c>
      <c r="AL59" s="185">
        <v>0</v>
      </c>
      <c r="AM59" s="185">
        <v>0</v>
      </c>
      <c r="AN59" s="185">
        <v>0</v>
      </c>
      <c r="AO59" s="185">
        <v>0</v>
      </c>
      <c r="AP59" s="185">
        <v>34781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103224</v>
      </c>
      <c r="AZ59" s="185">
        <v>302305</v>
      </c>
      <c r="BA59" s="248"/>
      <c r="BB59" s="248"/>
      <c r="BC59" s="248"/>
      <c r="BD59" s="248"/>
      <c r="BE59" s="185">
        <v>802141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5"/>
      <c r="CE59" s="295"/>
      <c r="CF59" s="2"/>
    </row>
    <row r="60" spans="1:84" ht="12.65" customHeight="1" x14ac:dyDescent="0.35">
      <c r="A60" s="306" t="s">
        <v>233</v>
      </c>
      <c r="B60" s="295"/>
      <c r="C60" s="186">
        <v>33.268675291357823</v>
      </c>
      <c r="D60" s="187">
        <v>0</v>
      </c>
      <c r="E60" s="187">
        <v>158.16204209512227</v>
      </c>
      <c r="F60" s="223">
        <v>26.672184884226478</v>
      </c>
      <c r="G60" s="187">
        <v>0</v>
      </c>
      <c r="H60" s="187">
        <v>35.663645906853709</v>
      </c>
      <c r="I60" s="187">
        <v>0</v>
      </c>
      <c r="J60" s="223">
        <v>6.4034412122845312</v>
      </c>
      <c r="K60" s="187">
        <v>0</v>
      </c>
      <c r="L60" s="187">
        <v>0</v>
      </c>
      <c r="M60" s="187">
        <v>0</v>
      </c>
      <c r="N60" s="187">
        <v>13.532896655906587</v>
      </c>
      <c r="O60" s="187">
        <v>0</v>
      </c>
      <c r="P60" s="221">
        <v>44.736086712796677</v>
      </c>
      <c r="Q60" s="221">
        <v>5.635209500171702</v>
      </c>
      <c r="R60" s="221">
        <v>11.621715533482135</v>
      </c>
      <c r="S60" s="221">
        <v>7.906572958811827</v>
      </c>
      <c r="T60" s="221">
        <v>12.110495925291916</v>
      </c>
      <c r="U60" s="221">
        <v>33.154061941435209</v>
      </c>
      <c r="V60" s="221">
        <v>0</v>
      </c>
      <c r="W60" s="221">
        <v>4.3810924428234905</v>
      </c>
      <c r="X60" s="221">
        <v>9.8713916408035871</v>
      </c>
      <c r="Y60" s="221">
        <v>52.016779696468561</v>
      </c>
      <c r="Z60" s="221">
        <v>5.7808669740743746</v>
      </c>
      <c r="AA60" s="221">
        <v>4.1290388598880483</v>
      </c>
      <c r="AB60" s="221">
        <v>44.446634120171574</v>
      </c>
      <c r="AC60" s="221">
        <v>15.624561006847504</v>
      </c>
      <c r="AD60" s="221">
        <v>7.3236676153846156</v>
      </c>
      <c r="AE60" s="221">
        <v>10.353688199541875</v>
      </c>
      <c r="AF60" s="221">
        <v>20.473892079672261</v>
      </c>
      <c r="AG60" s="221">
        <v>82.495678593077884</v>
      </c>
      <c r="AH60" s="221">
        <v>0</v>
      </c>
      <c r="AI60" s="221">
        <v>20.024314294968519</v>
      </c>
      <c r="AJ60" s="221">
        <v>314.85236368481975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40.92576293883873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3.234256272664835</v>
      </c>
      <c r="AW60" s="221">
        <v>0</v>
      </c>
      <c r="AX60" s="221">
        <v>0</v>
      </c>
      <c r="AY60" s="221">
        <v>21.157874102526808</v>
      </c>
      <c r="AZ60" s="221">
        <v>10.062069163475273</v>
      </c>
      <c r="BA60" s="221">
        <v>0</v>
      </c>
      <c r="BB60" s="221">
        <v>19.261626384587842</v>
      </c>
      <c r="BC60" s="221">
        <v>6.3462563775618266</v>
      </c>
      <c r="BD60" s="221">
        <v>0</v>
      </c>
      <c r="BE60" s="221">
        <v>27.646527943865411</v>
      </c>
      <c r="BF60" s="221">
        <v>55.605199927266497</v>
      </c>
      <c r="BG60" s="221">
        <v>10.871445781098888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5.3915159584491779</v>
      </c>
      <c r="BO60" s="221">
        <v>1.3081592905219808</v>
      </c>
      <c r="BP60" s="221">
        <v>0</v>
      </c>
      <c r="BQ60" s="221">
        <v>0</v>
      </c>
      <c r="BR60" s="221">
        <v>0</v>
      </c>
      <c r="BS60" s="221">
        <v>8.5477816993469666</v>
      </c>
      <c r="BT60" s="221">
        <v>5.2810947869148217</v>
      </c>
      <c r="BU60" s="221">
        <v>0.70862176510982211</v>
      </c>
      <c r="BV60" s="221">
        <v>0</v>
      </c>
      <c r="BW60" s="221">
        <v>2.8362589340618118</v>
      </c>
      <c r="BX60" s="221">
        <v>10.788118788461517</v>
      </c>
      <c r="BY60" s="221">
        <v>21.974829377206746</v>
      </c>
      <c r="BZ60" s="221">
        <v>2.9134006909155206</v>
      </c>
      <c r="CA60" s="221">
        <v>0</v>
      </c>
      <c r="CB60" s="221">
        <v>0</v>
      </c>
      <c r="CC60" s="221">
        <v>12.639167010310077</v>
      </c>
      <c r="CD60" s="305" t="s">
        <v>221</v>
      </c>
      <c r="CE60" s="307">
        <f t="shared" ref="CE60:CE70" si="0">SUM(C60:CD60)</f>
        <v>1248.1409650194678</v>
      </c>
      <c r="CF60" s="2"/>
    </row>
    <row r="61" spans="1:84" ht="12.65" customHeight="1" x14ac:dyDescent="0.35">
      <c r="A61" s="302" t="s">
        <v>234</v>
      </c>
      <c r="B61" s="295"/>
      <c r="C61" s="300">
        <v>3901673.84</v>
      </c>
      <c r="D61" s="300">
        <v>0</v>
      </c>
      <c r="E61" s="300">
        <v>12480462.039999999</v>
      </c>
      <c r="F61" s="185">
        <v>2979241.9372800002</v>
      </c>
      <c r="G61" s="300">
        <v>0</v>
      </c>
      <c r="H61" s="300">
        <v>2903396.78</v>
      </c>
      <c r="I61" s="185">
        <v>0</v>
      </c>
      <c r="J61" s="185">
        <v>715254.51272</v>
      </c>
      <c r="K61" s="185">
        <v>0</v>
      </c>
      <c r="L61" s="185">
        <v>0</v>
      </c>
      <c r="M61" s="300">
        <v>0</v>
      </c>
      <c r="N61" s="300">
        <v>4383046.8099999996</v>
      </c>
      <c r="O61" s="300">
        <v>0</v>
      </c>
      <c r="P61" s="185">
        <v>4330213.59</v>
      </c>
      <c r="Q61" s="185">
        <v>771290.93</v>
      </c>
      <c r="R61" s="185">
        <v>3977711.34</v>
      </c>
      <c r="S61" s="185">
        <v>359506.43</v>
      </c>
      <c r="T61" s="185">
        <v>1971584.51</v>
      </c>
      <c r="U61" s="185">
        <v>2295983.83</v>
      </c>
      <c r="V61" s="185">
        <v>0</v>
      </c>
      <c r="W61" s="185">
        <v>538183.18999999994</v>
      </c>
      <c r="X61" s="185">
        <v>1045056.69</v>
      </c>
      <c r="Y61" s="185">
        <v>4760507.84</v>
      </c>
      <c r="Z61" s="185">
        <v>819135.49</v>
      </c>
      <c r="AA61" s="185">
        <v>784458.6</v>
      </c>
      <c r="AB61" s="185">
        <v>4749047.87</v>
      </c>
      <c r="AC61" s="185">
        <v>1375888.96</v>
      </c>
      <c r="AD61" s="185">
        <v>560003.24</v>
      </c>
      <c r="AE61" s="185">
        <v>917937.88</v>
      </c>
      <c r="AF61" s="185">
        <v>2838549.07</v>
      </c>
      <c r="AG61" s="185">
        <v>7843313.0099999998</v>
      </c>
      <c r="AH61" s="185">
        <v>0</v>
      </c>
      <c r="AI61" s="185">
        <v>2178992.4300000002</v>
      </c>
      <c r="AJ61" s="185">
        <v>35547123.380000003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3720609.42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267718.40000000002</v>
      </c>
      <c r="AW61" s="185">
        <v>0</v>
      </c>
      <c r="AX61" s="185">
        <v>0</v>
      </c>
      <c r="AY61" s="185">
        <v>1094212.77</v>
      </c>
      <c r="AZ61" s="185">
        <v>417068.1</v>
      </c>
      <c r="BA61" s="185">
        <v>0</v>
      </c>
      <c r="BB61" s="185">
        <v>1884379.16</v>
      </c>
      <c r="BC61" s="185">
        <v>254941.03</v>
      </c>
      <c r="BD61" s="185">
        <v>0</v>
      </c>
      <c r="BE61" s="185">
        <v>1916022.35</v>
      </c>
      <c r="BF61" s="185">
        <v>2516752.5299999998</v>
      </c>
      <c r="BG61" s="185">
        <v>493909.68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2271425.39</v>
      </c>
      <c r="BO61" s="185">
        <v>74893.09</v>
      </c>
      <c r="BP61" s="185">
        <v>0</v>
      </c>
      <c r="BQ61" s="185">
        <v>0</v>
      </c>
      <c r="BR61" s="185">
        <v>0</v>
      </c>
      <c r="BS61" s="185">
        <v>344842.02</v>
      </c>
      <c r="BT61" s="185">
        <v>574105.34</v>
      </c>
      <c r="BU61" s="185">
        <v>65497.4</v>
      </c>
      <c r="BV61" s="185">
        <v>0</v>
      </c>
      <c r="BW61" s="185">
        <v>330002.46000000002</v>
      </c>
      <c r="BX61" s="185">
        <v>1245837.3700000001</v>
      </c>
      <c r="BY61" s="185">
        <v>2684771.21</v>
      </c>
      <c r="BZ61" s="185">
        <v>431626.3</v>
      </c>
      <c r="CA61" s="185">
        <v>0</v>
      </c>
      <c r="CB61" s="185">
        <v>0</v>
      </c>
      <c r="CC61" s="185">
        <v>2075924.78</v>
      </c>
      <c r="CD61" s="305" t="s">
        <v>221</v>
      </c>
      <c r="CE61" s="295">
        <f t="shared" si="0"/>
        <v>127692103.00000001</v>
      </c>
      <c r="CF61" s="2"/>
    </row>
    <row r="62" spans="1:84" ht="12.65" customHeight="1" x14ac:dyDescent="0.35">
      <c r="A62" s="302" t="s">
        <v>3</v>
      </c>
      <c r="B62" s="295"/>
      <c r="C62" s="295">
        <f t="shared" ref="C62:BN62" si="1">ROUND(C47+C48,0)</f>
        <v>1029954</v>
      </c>
      <c r="D62" s="295">
        <f t="shared" si="1"/>
        <v>0</v>
      </c>
      <c r="E62" s="295">
        <f t="shared" si="1"/>
        <v>3830341</v>
      </c>
      <c r="F62" s="295">
        <f t="shared" si="1"/>
        <v>804687</v>
      </c>
      <c r="G62" s="295">
        <f t="shared" si="1"/>
        <v>0</v>
      </c>
      <c r="H62" s="295">
        <f t="shared" si="1"/>
        <v>917648</v>
      </c>
      <c r="I62" s="295">
        <f t="shared" si="1"/>
        <v>0</v>
      </c>
      <c r="J62" s="295">
        <f>ROUND(J47+J48,0)</f>
        <v>193189</v>
      </c>
      <c r="K62" s="295">
        <f t="shared" si="1"/>
        <v>0</v>
      </c>
      <c r="L62" s="295">
        <f t="shared" si="1"/>
        <v>0</v>
      </c>
      <c r="M62" s="295">
        <f t="shared" si="1"/>
        <v>0</v>
      </c>
      <c r="N62" s="295">
        <f t="shared" si="1"/>
        <v>552102</v>
      </c>
      <c r="O62" s="295">
        <f t="shared" si="1"/>
        <v>0</v>
      </c>
      <c r="P62" s="295">
        <f t="shared" si="1"/>
        <v>1258330</v>
      </c>
      <c r="Q62" s="295">
        <f t="shared" si="1"/>
        <v>233689</v>
      </c>
      <c r="R62" s="295">
        <f t="shared" si="1"/>
        <v>699365</v>
      </c>
      <c r="S62" s="295">
        <f t="shared" si="1"/>
        <v>146071</v>
      </c>
      <c r="T62" s="295">
        <f t="shared" si="1"/>
        <v>318775</v>
      </c>
      <c r="U62" s="295">
        <f t="shared" si="1"/>
        <v>707182</v>
      </c>
      <c r="V62" s="295">
        <f t="shared" si="1"/>
        <v>0</v>
      </c>
      <c r="W62" s="295">
        <f t="shared" si="1"/>
        <v>143421</v>
      </c>
      <c r="X62" s="295">
        <f t="shared" si="1"/>
        <v>274991</v>
      </c>
      <c r="Y62" s="295">
        <f t="shared" si="1"/>
        <v>1371891</v>
      </c>
      <c r="Z62" s="295">
        <f t="shared" si="1"/>
        <v>208820</v>
      </c>
      <c r="AA62" s="295">
        <f t="shared" si="1"/>
        <v>179433</v>
      </c>
      <c r="AB62" s="295">
        <f t="shared" si="1"/>
        <v>468912</v>
      </c>
      <c r="AC62" s="295">
        <f t="shared" si="1"/>
        <v>325864</v>
      </c>
      <c r="AD62" s="295">
        <f t="shared" si="1"/>
        <v>131781</v>
      </c>
      <c r="AE62" s="295">
        <f t="shared" si="1"/>
        <v>238827</v>
      </c>
      <c r="AF62" s="295">
        <f t="shared" si="1"/>
        <v>664011</v>
      </c>
      <c r="AG62" s="295">
        <f t="shared" si="1"/>
        <v>2114233</v>
      </c>
      <c r="AH62" s="295">
        <f t="shared" si="1"/>
        <v>0</v>
      </c>
      <c r="AI62" s="295">
        <f t="shared" si="1"/>
        <v>627687</v>
      </c>
      <c r="AJ62" s="295">
        <f t="shared" si="1"/>
        <v>8536840</v>
      </c>
      <c r="AK62" s="295">
        <f t="shared" si="1"/>
        <v>0</v>
      </c>
      <c r="AL62" s="295">
        <f t="shared" si="1"/>
        <v>0</v>
      </c>
      <c r="AM62" s="295">
        <f t="shared" si="1"/>
        <v>0</v>
      </c>
      <c r="AN62" s="295">
        <f t="shared" si="1"/>
        <v>0</v>
      </c>
      <c r="AO62" s="295">
        <f t="shared" si="1"/>
        <v>0</v>
      </c>
      <c r="AP62" s="295">
        <f t="shared" si="1"/>
        <v>939221</v>
      </c>
      <c r="AQ62" s="295">
        <f t="shared" si="1"/>
        <v>0</v>
      </c>
      <c r="AR62" s="295">
        <f t="shared" si="1"/>
        <v>0</v>
      </c>
      <c r="AS62" s="295">
        <f t="shared" si="1"/>
        <v>0</v>
      </c>
      <c r="AT62" s="295">
        <f t="shared" si="1"/>
        <v>0</v>
      </c>
      <c r="AU62" s="295">
        <f t="shared" si="1"/>
        <v>0</v>
      </c>
      <c r="AV62" s="295">
        <f t="shared" si="1"/>
        <v>89812</v>
      </c>
      <c r="AW62" s="295">
        <f t="shared" si="1"/>
        <v>0</v>
      </c>
      <c r="AX62" s="295">
        <f t="shared" si="1"/>
        <v>0</v>
      </c>
      <c r="AY62" s="295">
        <f>ROUND(AY47+AY48,0)</f>
        <v>382104</v>
      </c>
      <c r="AZ62" s="295">
        <f>ROUND(AZ47+AZ48,0)</f>
        <v>153827</v>
      </c>
      <c r="BA62" s="295">
        <f>ROUND(BA47+BA48,0)</f>
        <v>0</v>
      </c>
      <c r="BB62" s="295">
        <f t="shared" si="1"/>
        <v>516939</v>
      </c>
      <c r="BC62" s="295">
        <f t="shared" si="1"/>
        <v>112374</v>
      </c>
      <c r="BD62" s="295">
        <f t="shared" si="1"/>
        <v>0</v>
      </c>
      <c r="BE62" s="295">
        <f t="shared" si="1"/>
        <v>680122</v>
      </c>
      <c r="BF62" s="295">
        <f t="shared" si="1"/>
        <v>1024783</v>
      </c>
      <c r="BG62" s="295">
        <f t="shared" si="1"/>
        <v>220227</v>
      </c>
      <c r="BH62" s="295">
        <f t="shared" si="1"/>
        <v>0</v>
      </c>
      <c r="BI62" s="295">
        <f t="shared" si="1"/>
        <v>0</v>
      </c>
      <c r="BJ62" s="295">
        <f t="shared" si="1"/>
        <v>0</v>
      </c>
      <c r="BK62" s="295">
        <f t="shared" si="1"/>
        <v>0</v>
      </c>
      <c r="BL62" s="295">
        <f t="shared" si="1"/>
        <v>0</v>
      </c>
      <c r="BM62" s="295">
        <f t="shared" si="1"/>
        <v>0</v>
      </c>
      <c r="BN62" s="295">
        <f t="shared" si="1"/>
        <v>332820</v>
      </c>
      <c r="BO62" s="295">
        <f t="shared" ref="BO62:CC62" si="2">ROUND(BO47+BO48,0)</f>
        <v>23883</v>
      </c>
      <c r="BP62" s="295">
        <f t="shared" si="2"/>
        <v>0</v>
      </c>
      <c r="BQ62" s="295">
        <f t="shared" si="2"/>
        <v>0</v>
      </c>
      <c r="BR62" s="295">
        <f t="shared" si="2"/>
        <v>0</v>
      </c>
      <c r="BS62" s="295">
        <f t="shared" si="2"/>
        <v>167518</v>
      </c>
      <c r="BT62" s="295">
        <f t="shared" si="2"/>
        <v>126592</v>
      </c>
      <c r="BU62" s="295">
        <f t="shared" si="2"/>
        <v>23351</v>
      </c>
      <c r="BV62" s="295">
        <f t="shared" si="2"/>
        <v>0</v>
      </c>
      <c r="BW62" s="295">
        <f t="shared" si="2"/>
        <v>86768</v>
      </c>
      <c r="BX62" s="295">
        <f t="shared" si="2"/>
        <v>226807</v>
      </c>
      <c r="BY62" s="295">
        <f t="shared" si="2"/>
        <v>697873</v>
      </c>
      <c r="BZ62" s="295">
        <f t="shared" si="2"/>
        <v>190838</v>
      </c>
      <c r="CA62" s="295">
        <f t="shared" si="2"/>
        <v>0</v>
      </c>
      <c r="CB62" s="295">
        <f t="shared" si="2"/>
        <v>0</v>
      </c>
      <c r="CC62" s="295">
        <f t="shared" si="2"/>
        <v>413723</v>
      </c>
      <c r="CD62" s="305" t="s">
        <v>221</v>
      </c>
      <c r="CE62" s="295">
        <f t="shared" si="0"/>
        <v>32387626</v>
      </c>
      <c r="CF62" s="2"/>
    </row>
    <row r="63" spans="1:84" ht="12.65" customHeight="1" x14ac:dyDescent="0.35">
      <c r="A63" s="302" t="s">
        <v>235</v>
      </c>
      <c r="B63" s="295"/>
      <c r="C63" s="300">
        <v>0</v>
      </c>
      <c r="D63" s="300">
        <v>0</v>
      </c>
      <c r="E63" s="300">
        <v>0</v>
      </c>
      <c r="F63" s="185">
        <v>35646.911999999997</v>
      </c>
      <c r="G63" s="300">
        <v>0</v>
      </c>
      <c r="H63" s="300">
        <v>0</v>
      </c>
      <c r="I63" s="185">
        <v>0</v>
      </c>
      <c r="J63" s="185">
        <v>8558.0879999999997</v>
      </c>
      <c r="K63" s="185">
        <v>0</v>
      </c>
      <c r="L63" s="185">
        <v>0</v>
      </c>
      <c r="M63" s="300">
        <v>0</v>
      </c>
      <c r="N63" s="300">
        <v>0</v>
      </c>
      <c r="O63" s="300">
        <v>0</v>
      </c>
      <c r="P63" s="185">
        <v>416498.1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3726.5</v>
      </c>
      <c r="Z63" s="185">
        <v>25347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193593.93</v>
      </c>
      <c r="AH63" s="185">
        <v>0</v>
      </c>
      <c r="AI63" s="185">
        <v>0</v>
      </c>
      <c r="AJ63" s="185">
        <v>4165865.82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9600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152115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479170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305" t="s">
        <v>221</v>
      </c>
      <c r="CE63" s="295">
        <f t="shared" si="0"/>
        <v>5490121.3499999996</v>
      </c>
      <c r="CF63" s="2"/>
    </row>
    <row r="64" spans="1:84" ht="12.65" customHeight="1" x14ac:dyDescent="0.35">
      <c r="A64" s="302" t="s">
        <v>236</v>
      </c>
      <c r="B64" s="295"/>
      <c r="C64" s="300">
        <v>438742.11</v>
      </c>
      <c r="D64" s="300">
        <v>0</v>
      </c>
      <c r="E64" s="185">
        <v>837775.81</v>
      </c>
      <c r="F64" s="185">
        <v>313515.474048</v>
      </c>
      <c r="G64" s="300">
        <v>0</v>
      </c>
      <c r="H64" s="300">
        <v>49617.68</v>
      </c>
      <c r="I64" s="185">
        <v>0</v>
      </c>
      <c r="J64" s="185">
        <v>75268.595952000003</v>
      </c>
      <c r="K64" s="185">
        <v>0</v>
      </c>
      <c r="L64" s="185">
        <v>0</v>
      </c>
      <c r="M64" s="300">
        <v>0</v>
      </c>
      <c r="N64" s="300">
        <v>3398.11</v>
      </c>
      <c r="O64" s="300">
        <v>0</v>
      </c>
      <c r="P64" s="185">
        <v>6875975.4000000004</v>
      </c>
      <c r="Q64" s="185">
        <v>26598.29</v>
      </c>
      <c r="R64" s="185">
        <v>3200.73</v>
      </c>
      <c r="S64" s="185">
        <v>144193.14000000001</v>
      </c>
      <c r="T64" s="185">
        <v>236008.28</v>
      </c>
      <c r="U64" s="185">
        <v>558739.56999999995</v>
      </c>
      <c r="V64" s="185">
        <v>0</v>
      </c>
      <c r="W64" s="185">
        <v>19321.97</v>
      </c>
      <c r="X64" s="185">
        <v>176414.79</v>
      </c>
      <c r="Y64" s="185">
        <v>2169650.0099999998</v>
      </c>
      <c r="Z64" s="185">
        <v>28997.48</v>
      </c>
      <c r="AA64" s="185">
        <v>156414.22</v>
      </c>
      <c r="AB64" s="185">
        <v>15676587.15</v>
      </c>
      <c r="AC64" s="185">
        <v>207317.23</v>
      </c>
      <c r="AD64" s="185">
        <v>393416.69</v>
      </c>
      <c r="AE64" s="185">
        <v>5764.53</v>
      </c>
      <c r="AF64" s="185">
        <v>214175.68</v>
      </c>
      <c r="AG64" s="185">
        <v>824896.16</v>
      </c>
      <c r="AH64" s="185">
        <v>0</v>
      </c>
      <c r="AI64" s="185">
        <v>1135716.03</v>
      </c>
      <c r="AJ64" s="185">
        <v>1794369.67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684833.18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1676.31</v>
      </c>
      <c r="AW64" s="185">
        <v>0</v>
      </c>
      <c r="AX64" s="185">
        <v>0</v>
      </c>
      <c r="AY64" s="185">
        <v>321362.23</v>
      </c>
      <c r="AZ64" s="185">
        <v>486799.89</v>
      </c>
      <c r="BA64" s="185">
        <v>0</v>
      </c>
      <c r="BB64" s="185">
        <v>2232.08</v>
      </c>
      <c r="BC64" s="185">
        <v>8.0399999999999991</v>
      </c>
      <c r="BD64" s="185">
        <v>0</v>
      </c>
      <c r="BE64" s="185">
        <v>115025.73</v>
      </c>
      <c r="BF64" s="185">
        <v>379919.61</v>
      </c>
      <c r="BG64" s="185">
        <v>561.41999999999996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9434.09</v>
      </c>
      <c r="BO64" s="185">
        <v>0</v>
      </c>
      <c r="BP64" s="185">
        <v>0</v>
      </c>
      <c r="BQ64" s="185">
        <v>0</v>
      </c>
      <c r="BR64" s="185">
        <v>0</v>
      </c>
      <c r="BS64" s="185">
        <v>48287.79</v>
      </c>
      <c r="BT64" s="185">
        <v>1511.8</v>
      </c>
      <c r="BU64" s="185">
        <v>71.930000000000007</v>
      </c>
      <c r="BV64" s="185">
        <v>0</v>
      </c>
      <c r="BW64" s="185">
        <v>77024.25</v>
      </c>
      <c r="BX64" s="185">
        <v>605727.82999999996</v>
      </c>
      <c r="BY64" s="185">
        <v>9927.5</v>
      </c>
      <c r="BZ64" s="185">
        <v>0</v>
      </c>
      <c r="CA64" s="185">
        <v>0</v>
      </c>
      <c r="CB64" s="185">
        <v>0</v>
      </c>
      <c r="CC64" s="185">
        <v>-229651.21999999997</v>
      </c>
      <c r="CD64" s="305" t="s">
        <v>221</v>
      </c>
      <c r="CE64" s="295">
        <f t="shared" si="0"/>
        <v>34880827.259999998</v>
      </c>
      <c r="CF64" s="2"/>
    </row>
    <row r="65" spans="1:84" ht="12.65" customHeight="1" x14ac:dyDescent="0.35">
      <c r="A65" s="302" t="s">
        <v>237</v>
      </c>
      <c r="B65" s="295"/>
      <c r="C65" s="300">
        <v>0</v>
      </c>
      <c r="D65" s="300">
        <v>0</v>
      </c>
      <c r="E65" s="300">
        <v>1000</v>
      </c>
      <c r="F65" s="300">
        <v>0</v>
      </c>
      <c r="G65" s="300">
        <v>0</v>
      </c>
      <c r="H65" s="300">
        <v>0</v>
      </c>
      <c r="I65" s="185">
        <v>0</v>
      </c>
      <c r="J65" s="300">
        <v>0</v>
      </c>
      <c r="K65" s="185">
        <v>0</v>
      </c>
      <c r="L65" s="185">
        <v>0</v>
      </c>
      <c r="M65" s="300">
        <v>0</v>
      </c>
      <c r="N65" s="300">
        <v>0</v>
      </c>
      <c r="O65" s="300">
        <v>0</v>
      </c>
      <c r="P65" s="185">
        <v>500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3094.38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250</v>
      </c>
      <c r="AJ65" s="185">
        <v>1250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10704.98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1000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2325431.92</v>
      </c>
      <c r="BF65" s="185">
        <v>9696.36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2550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1500</v>
      </c>
      <c r="BU65" s="185">
        <v>0</v>
      </c>
      <c r="BV65" s="185">
        <v>0</v>
      </c>
      <c r="BW65" s="185">
        <v>0</v>
      </c>
      <c r="BX65" s="185">
        <v>0</v>
      </c>
      <c r="BY65" s="185">
        <v>2200</v>
      </c>
      <c r="BZ65" s="185">
        <v>0</v>
      </c>
      <c r="CA65" s="185">
        <v>0</v>
      </c>
      <c r="CB65" s="185">
        <v>0</v>
      </c>
      <c r="CC65" s="185">
        <v>1233.71</v>
      </c>
      <c r="CD65" s="305" t="s">
        <v>221</v>
      </c>
      <c r="CE65" s="295">
        <f t="shared" si="0"/>
        <v>2360411.3499999996</v>
      </c>
      <c r="CF65" s="2"/>
    </row>
    <row r="66" spans="1:84" ht="12.65" customHeight="1" x14ac:dyDescent="0.35">
      <c r="A66" s="302" t="s">
        <v>238</v>
      </c>
      <c r="B66" s="295"/>
      <c r="C66" s="300">
        <v>756.38000000000102</v>
      </c>
      <c r="D66" s="300">
        <v>0</v>
      </c>
      <c r="E66" s="300">
        <v>3068.25</v>
      </c>
      <c r="F66" s="300">
        <v>96867.630720000001</v>
      </c>
      <c r="G66" s="300">
        <v>0</v>
      </c>
      <c r="H66" s="300">
        <v>397.54</v>
      </c>
      <c r="I66" s="300">
        <v>0</v>
      </c>
      <c r="J66" s="300">
        <v>23255.919279999998</v>
      </c>
      <c r="K66" s="185">
        <v>0</v>
      </c>
      <c r="L66" s="185">
        <v>0</v>
      </c>
      <c r="M66" s="300">
        <v>0</v>
      </c>
      <c r="N66" s="300">
        <v>586.69000000000005</v>
      </c>
      <c r="O66" s="185">
        <v>0</v>
      </c>
      <c r="P66" s="185">
        <v>235378.74</v>
      </c>
      <c r="Q66" s="185">
        <v>2.71</v>
      </c>
      <c r="R66" s="185">
        <v>6177.56</v>
      </c>
      <c r="S66" s="300">
        <v>330.84</v>
      </c>
      <c r="T66" s="300">
        <v>6314.95</v>
      </c>
      <c r="U66" s="185">
        <v>3046664.56</v>
      </c>
      <c r="V66" s="185">
        <v>0</v>
      </c>
      <c r="W66" s="185">
        <v>5138.3900000000003</v>
      </c>
      <c r="X66" s="185">
        <v>9215.76</v>
      </c>
      <c r="Y66" s="185">
        <v>27177.82</v>
      </c>
      <c r="Z66" s="185">
        <v>2212.39</v>
      </c>
      <c r="AA66" s="185">
        <v>4879.47</v>
      </c>
      <c r="AB66" s="185">
        <v>1151831.8599999999</v>
      </c>
      <c r="AC66" s="185">
        <v>922.91</v>
      </c>
      <c r="AD66" s="185">
        <v>501757.43</v>
      </c>
      <c r="AE66" s="185">
        <v>24.21</v>
      </c>
      <c r="AF66" s="185">
        <v>1823.62</v>
      </c>
      <c r="AG66" s="185">
        <v>235354</v>
      </c>
      <c r="AH66" s="185">
        <v>0</v>
      </c>
      <c r="AI66" s="185">
        <v>992.6</v>
      </c>
      <c r="AJ66" s="185">
        <v>283225.77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77513.760000000009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732.89</v>
      </c>
      <c r="AW66" s="185">
        <v>0</v>
      </c>
      <c r="AX66" s="185">
        <v>0</v>
      </c>
      <c r="AY66" s="185">
        <v>2707.03</v>
      </c>
      <c r="AZ66" s="185">
        <v>0</v>
      </c>
      <c r="BA66" s="185">
        <v>0</v>
      </c>
      <c r="BB66" s="185">
        <v>626784.29</v>
      </c>
      <c r="BC66" s="185">
        <v>0</v>
      </c>
      <c r="BD66" s="185">
        <v>0</v>
      </c>
      <c r="BE66" s="185">
        <v>4912227.6499999994</v>
      </c>
      <c r="BF66" s="185">
        <v>562328.71</v>
      </c>
      <c r="BG66" s="185">
        <v>50852.26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31727580.129999999</v>
      </c>
      <c r="BO66" s="185">
        <v>0</v>
      </c>
      <c r="BP66" s="185">
        <v>0</v>
      </c>
      <c r="BQ66" s="185">
        <v>0</v>
      </c>
      <c r="BR66" s="185">
        <v>0</v>
      </c>
      <c r="BS66" s="185">
        <v>5526.04</v>
      </c>
      <c r="BT66" s="185">
        <v>4800</v>
      </c>
      <c r="BU66" s="185">
        <v>0</v>
      </c>
      <c r="BV66" s="185">
        <v>37439.85</v>
      </c>
      <c r="BW66" s="185">
        <v>343.38</v>
      </c>
      <c r="BX66" s="185">
        <v>12346.68</v>
      </c>
      <c r="BY66" s="185">
        <v>7697.33</v>
      </c>
      <c r="BZ66" s="185">
        <v>0</v>
      </c>
      <c r="CA66" s="185">
        <v>0</v>
      </c>
      <c r="CB66" s="185">
        <v>0</v>
      </c>
      <c r="CC66" s="185">
        <v>10216938.530000001</v>
      </c>
      <c r="CD66" s="305" t="s">
        <v>221</v>
      </c>
      <c r="CE66" s="295">
        <f t="shared" si="0"/>
        <v>53890176.530000001</v>
      </c>
      <c r="CF66" s="2"/>
    </row>
    <row r="67" spans="1:84" ht="12.65" customHeight="1" x14ac:dyDescent="0.35">
      <c r="A67" s="302" t="s">
        <v>6</v>
      </c>
      <c r="B67" s="295"/>
      <c r="C67" s="295">
        <f>ROUND(C51+C52,0)</f>
        <v>284134</v>
      </c>
      <c r="D67" s="295">
        <f>ROUND(D51+D52,0)</f>
        <v>0</v>
      </c>
      <c r="E67" s="295">
        <f t="shared" ref="E67:BP67" si="3">ROUND(E51+E52,0)</f>
        <v>661988</v>
      </c>
      <c r="F67" s="295">
        <f t="shared" si="3"/>
        <v>197592</v>
      </c>
      <c r="G67" s="295">
        <f t="shared" si="3"/>
        <v>0</v>
      </c>
      <c r="H67" s="295">
        <f t="shared" si="3"/>
        <v>97459</v>
      </c>
      <c r="I67" s="295">
        <f t="shared" si="3"/>
        <v>0</v>
      </c>
      <c r="J67" s="295">
        <f>ROUND(J51+J52,0)</f>
        <v>47438</v>
      </c>
      <c r="K67" s="295">
        <f t="shared" si="3"/>
        <v>0</v>
      </c>
      <c r="L67" s="295">
        <f t="shared" si="3"/>
        <v>0</v>
      </c>
      <c r="M67" s="295">
        <f t="shared" si="3"/>
        <v>0</v>
      </c>
      <c r="N67" s="295">
        <f t="shared" si="3"/>
        <v>0</v>
      </c>
      <c r="O67" s="295">
        <f t="shared" si="3"/>
        <v>0</v>
      </c>
      <c r="P67" s="295">
        <f t="shared" si="3"/>
        <v>930743</v>
      </c>
      <c r="Q67" s="295">
        <f t="shared" si="3"/>
        <v>65946</v>
      </c>
      <c r="R67" s="295">
        <f t="shared" si="3"/>
        <v>0</v>
      </c>
      <c r="S67" s="295">
        <f t="shared" si="3"/>
        <v>141304</v>
      </c>
      <c r="T67" s="295">
        <f t="shared" si="3"/>
        <v>38600</v>
      </c>
      <c r="U67" s="295">
        <f t="shared" si="3"/>
        <v>65533</v>
      </c>
      <c r="V67" s="295">
        <f t="shared" si="3"/>
        <v>0</v>
      </c>
      <c r="W67" s="295">
        <f t="shared" si="3"/>
        <v>17396</v>
      </c>
      <c r="X67" s="295">
        <f t="shared" si="3"/>
        <v>261115</v>
      </c>
      <c r="Y67" s="295">
        <f t="shared" si="3"/>
        <v>770406</v>
      </c>
      <c r="Z67" s="295">
        <f t="shared" si="3"/>
        <v>432152</v>
      </c>
      <c r="AA67" s="295">
        <f t="shared" si="3"/>
        <v>38505</v>
      </c>
      <c r="AB67" s="295">
        <f t="shared" si="3"/>
        <v>145804</v>
      </c>
      <c r="AC67" s="295">
        <f t="shared" si="3"/>
        <v>36002</v>
      </c>
      <c r="AD67" s="295">
        <f t="shared" si="3"/>
        <v>43283</v>
      </c>
      <c r="AE67" s="295">
        <f t="shared" si="3"/>
        <v>48659</v>
      </c>
      <c r="AF67" s="295">
        <f t="shared" si="3"/>
        <v>157804</v>
      </c>
      <c r="AG67" s="295">
        <f t="shared" si="3"/>
        <v>330159</v>
      </c>
      <c r="AH67" s="295">
        <f t="shared" si="3"/>
        <v>0</v>
      </c>
      <c r="AI67" s="295">
        <f t="shared" si="3"/>
        <v>262176</v>
      </c>
      <c r="AJ67" s="295">
        <f t="shared" si="3"/>
        <v>885667</v>
      </c>
      <c r="AK67" s="295">
        <f t="shared" si="3"/>
        <v>0</v>
      </c>
      <c r="AL67" s="295">
        <f t="shared" si="3"/>
        <v>0</v>
      </c>
      <c r="AM67" s="295">
        <f t="shared" si="3"/>
        <v>0</v>
      </c>
      <c r="AN67" s="295">
        <f t="shared" si="3"/>
        <v>0</v>
      </c>
      <c r="AO67" s="295">
        <f t="shared" si="3"/>
        <v>0</v>
      </c>
      <c r="AP67" s="295">
        <f t="shared" si="3"/>
        <v>40146</v>
      </c>
      <c r="AQ67" s="295">
        <f t="shared" si="3"/>
        <v>0</v>
      </c>
      <c r="AR67" s="295">
        <f t="shared" si="3"/>
        <v>0</v>
      </c>
      <c r="AS67" s="295">
        <f t="shared" si="3"/>
        <v>0</v>
      </c>
      <c r="AT67" s="295">
        <f t="shared" si="3"/>
        <v>0</v>
      </c>
      <c r="AU67" s="295">
        <f t="shared" si="3"/>
        <v>0</v>
      </c>
      <c r="AV67" s="295">
        <f t="shared" si="3"/>
        <v>29353</v>
      </c>
      <c r="AW67" s="295">
        <f t="shared" si="3"/>
        <v>0</v>
      </c>
      <c r="AX67" s="295">
        <f t="shared" si="3"/>
        <v>0</v>
      </c>
      <c r="AY67" s="295">
        <f t="shared" si="3"/>
        <v>120658</v>
      </c>
      <c r="AZ67" s="295">
        <f>ROUND(AZ51+AZ52,0)</f>
        <v>9960</v>
      </c>
      <c r="BA67" s="295">
        <f>ROUND(BA51+BA52,0)</f>
        <v>0</v>
      </c>
      <c r="BB67" s="295">
        <f t="shared" si="3"/>
        <v>31246</v>
      </c>
      <c r="BC67" s="295">
        <f t="shared" si="3"/>
        <v>1231</v>
      </c>
      <c r="BD67" s="295">
        <f t="shared" si="3"/>
        <v>29740</v>
      </c>
      <c r="BE67" s="295">
        <f t="shared" si="3"/>
        <v>2628693</v>
      </c>
      <c r="BF67" s="295">
        <f t="shared" si="3"/>
        <v>36966</v>
      </c>
      <c r="BG67" s="295">
        <f t="shared" si="3"/>
        <v>28309</v>
      </c>
      <c r="BH67" s="295">
        <f t="shared" si="3"/>
        <v>28029</v>
      </c>
      <c r="BI67" s="295">
        <f t="shared" si="3"/>
        <v>0</v>
      </c>
      <c r="BJ67" s="295">
        <f t="shared" si="3"/>
        <v>0</v>
      </c>
      <c r="BK67" s="295">
        <f t="shared" si="3"/>
        <v>23533</v>
      </c>
      <c r="BL67" s="295">
        <f t="shared" si="3"/>
        <v>0</v>
      </c>
      <c r="BM67" s="295">
        <f t="shared" si="3"/>
        <v>0</v>
      </c>
      <c r="BN67" s="295">
        <f t="shared" si="3"/>
        <v>7966408</v>
      </c>
      <c r="BO67" s="295">
        <f t="shared" si="3"/>
        <v>38284</v>
      </c>
      <c r="BP67" s="295">
        <f t="shared" si="3"/>
        <v>0</v>
      </c>
      <c r="BQ67" s="295">
        <f t="shared" ref="BQ67:CC67" si="4">ROUND(BQ51+BQ52,0)</f>
        <v>0</v>
      </c>
      <c r="BR67" s="295">
        <f t="shared" si="4"/>
        <v>0</v>
      </c>
      <c r="BS67" s="295">
        <f t="shared" si="4"/>
        <v>15322</v>
      </c>
      <c r="BT67" s="295">
        <f t="shared" si="4"/>
        <v>18079</v>
      </c>
      <c r="BU67" s="295">
        <f t="shared" si="4"/>
        <v>6932</v>
      </c>
      <c r="BV67" s="295">
        <f t="shared" si="4"/>
        <v>49460</v>
      </c>
      <c r="BW67" s="295">
        <f t="shared" si="4"/>
        <v>3421</v>
      </c>
      <c r="BX67" s="295">
        <f t="shared" si="4"/>
        <v>18482</v>
      </c>
      <c r="BY67" s="295">
        <f t="shared" si="4"/>
        <v>257123</v>
      </c>
      <c r="BZ67" s="295">
        <f t="shared" si="4"/>
        <v>0</v>
      </c>
      <c r="CA67" s="295">
        <f t="shared" si="4"/>
        <v>32542</v>
      </c>
      <c r="CB67" s="295">
        <f t="shared" si="4"/>
        <v>0</v>
      </c>
      <c r="CC67" s="295">
        <f t="shared" si="4"/>
        <v>2572834</v>
      </c>
      <c r="CD67" s="305" t="s">
        <v>221</v>
      </c>
      <c r="CE67" s="295">
        <f t="shared" si="0"/>
        <v>19946616</v>
      </c>
      <c r="CF67" s="2"/>
    </row>
    <row r="68" spans="1:84" ht="12.65" customHeight="1" x14ac:dyDescent="0.35">
      <c r="A68" s="302" t="s">
        <v>239</v>
      </c>
      <c r="B68" s="295"/>
      <c r="C68" s="300">
        <v>30276.91</v>
      </c>
      <c r="D68" s="300">
        <v>0</v>
      </c>
      <c r="E68" s="300">
        <v>18687.43</v>
      </c>
      <c r="F68" s="300">
        <v>0</v>
      </c>
      <c r="G68" s="300">
        <v>0</v>
      </c>
      <c r="H68" s="300">
        <v>0</v>
      </c>
      <c r="I68" s="300">
        <v>0</v>
      </c>
      <c r="J68" s="300">
        <v>0</v>
      </c>
      <c r="K68" s="185">
        <v>0</v>
      </c>
      <c r="L68" s="185">
        <v>0</v>
      </c>
      <c r="M68" s="300">
        <v>0</v>
      </c>
      <c r="N68" s="300">
        <v>0</v>
      </c>
      <c r="O68" s="300">
        <v>0</v>
      </c>
      <c r="P68" s="185">
        <v>0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238077.53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444696.29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798.37</v>
      </c>
      <c r="BF68" s="185">
        <v>0</v>
      </c>
      <c r="BG68" s="185">
        <v>3781.64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897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305" t="s">
        <v>221</v>
      </c>
      <c r="CE68" s="295">
        <f t="shared" si="0"/>
        <v>737215.16999999993</v>
      </c>
      <c r="CF68" s="2"/>
    </row>
    <row r="69" spans="1:84" ht="12.65" customHeight="1" x14ac:dyDescent="0.35">
      <c r="A69" s="302" t="s">
        <v>240</v>
      </c>
      <c r="B69" s="295"/>
      <c r="C69" s="300">
        <v>723.93</v>
      </c>
      <c r="D69" s="300">
        <v>0</v>
      </c>
      <c r="E69" s="185">
        <v>12519.740000000005</v>
      </c>
      <c r="F69" s="185">
        <v>5422.9593599999998</v>
      </c>
      <c r="G69" s="300">
        <v>0</v>
      </c>
      <c r="H69" s="300">
        <v>5889.8</v>
      </c>
      <c r="I69" s="185">
        <v>0</v>
      </c>
      <c r="J69" s="185">
        <v>1301.9406399999998</v>
      </c>
      <c r="K69" s="185">
        <v>0</v>
      </c>
      <c r="L69" s="185">
        <v>0</v>
      </c>
      <c r="M69" s="300">
        <v>0</v>
      </c>
      <c r="N69" s="300">
        <v>126431.45999999999</v>
      </c>
      <c r="O69" s="300">
        <v>0</v>
      </c>
      <c r="P69" s="185">
        <v>33776.83</v>
      </c>
      <c r="Q69" s="185">
        <v>212.5</v>
      </c>
      <c r="R69" s="224">
        <v>12344.369999999999</v>
      </c>
      <c r="S69" s="185">
        <v>-1519.48</v>
      </c>
      <c r="T69" s="300">
        <v>66364.05</v>
      </c>
      <c r="U69" s="185">
        <v>30916.28</v>
      </c>
      <c r="V69" s="185">
        <v>0</v>
      </c>
      <c r="W69" s="300">
        <v>376.1</v>
      </c>
      <c r="X69" s="185">
        <v>3053.4300000000003</v>
      </c>
      <c r="Y69" s="185">
        <v>9304.630000000001</v>
      </c>
      <c r="Z69" s="185">
        <v>354.90999999999985</v>
      </c>
      <c r="AA69" s="185">
        <v>1598.5100000000002</v>
      </c>
      <c r="AB69" s="185">
        <v>20694.7</v>
      </c>
      <c r="AC69" s="185">
        <v>813.62</v>
      </c>
      <c r="AD69" s="185">
        <v>516.49</v>
      </c>
      <c r="AE69" s="185">
        <v>6512</v>
      </c>
      <c r="AF69" s="185">
        <v>71542.950000000012</v>
      </c>
      <c r="AG69" s="185">
        <v>54773.68</v>
      </c>
      <c r="AH69" s="185">
        <v>0</v>
      </c>
      <c r="AI69" s="185">
        <v>9055.4699999999993</v>
      </c>
      <c r="AJ69" s="185">
        <v>145524.88</v>
      </c>
      <c r="AK69" s="185">
        <v>0</v>
      </c>
      <c r="AL69" s="185">
        <v>0</v>
      </c>
      <c r="AM69" s="185">
        <v>0</v>
      </c>
      <c r="AN69" s="185">
        <v>0</v>
      </c>
      <c r="AO69" s="300">
        <v>0</v>
      </c>
      <c r="AP69" s="185">
        <v>26172.559999999998</v>
      </c>
      <c r="AQ69" s="300">
        <v>0</v>
      </c>
      <c r="AR69" s="300">
        <v>0</v>
      </c>
      <c r="AS69" s="300">
        <v>0</v>
      </c>
      <c r="AT69" s="300">
        <v>0</v>
      </c>
      <c r="AU69" s="185">
        <v>0</v>
      </c>
      <c r="AV69" s="185">
        <v>405</v>
      </c>
      <c r="AW69" s="185">
        <v>0</v>
      </c>
      <c r="AX69" s="185">
        <v>0</v>
      </c>
      <c r="AY69" s="185">
        <v>716.64</v>
      </c>
      <c r="AZ69" s="185">
        <v>2522.4299999999998</v>
      </c>
      <c r="BA69" s="185">
        <v>0</v>
      </c>
      <c r="BB69" s="185">
        <v>124339.89</v>
      </c>
      <c r="BC69" s="185">
        <v>0</v>
      </c>
      <c r="BD69" s="185">
        <v>0</v>
      </c>
      <c r="BE69" s="185">
        <v>4941.3899999999994</v>
      </c>
      <c r="BF69" s="185">
        <v>481.95</v>
      </c>
      <c r="BG69" s="185">
        <v>74971.45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57695.09</v>
      </c>
      <c r="BO69" s="185">
        <v>0</v>
      </c>
      <c r="BP69" s="185">
        <v>0</v>
      </c>
      <c r="BQ69" s="185">
        <v>0</v>
      </c>
      <c r="BR69" s="185">
        <v>0</v>
      </c>
      <c r="BS69" s="185">
        <v>17628.650000000001</v>
      </c>
      <c r="BT69" s="185">
        <v>11560.93</v>
      </c>
      <c r="BU69" s="185">
        <v>59373.84</v>
      </c>
      <c r="BV69" s="185">
        <v>993.5</v>
      </c>
      <c r="BW69" s="185">
        <v>16499</v>
      </c>
      <c r="BX69" s="185">
        <v>19256.14</v>
      </c>
      <c r="BY69" s="185">
        <v>28783.65</v>
      </c>
      <c r="BZ69" s="185">
        <v>375</v>
      </c>
      <c r="CA69" s="185">
        <v>0</v>
      </c>
      <c r="CB69" s="185">
        <v>45000</v>
      </c>
      <c r="CC69" s="185">
        <v>258967.14999999962</v>
      </c>
      <c r="CD69" s="308">
        <v>8746963.4400000013</v>
      </c>
      <c r="CE69" s="295">
        <f t="shared" si="0"/>
        <v>10116153.450000001</v>
      </c>
      <c r="CF69" s="2"/>
    </row>
    <row r="70" spans="1:84" ht="12.65" customHeight="1" x14ac:dyDescent="0.35">
      <c r="A70" s="302" t="s">
        <v>241</v>
      </c>
      <c r="B70" s="295"/>
      <c r="C70" s="300">
        <v>0</v>
      </c>
      <c r="D70" s="300">
        <v>0</v>
      </c>
      <c r="E70" s="300">
        <v>0</v>
      </c>
      <c r="F70" s="185">
        <v>0</v>
      </c>
      <c r="G70" s="300">
        <v>0</v>
      </c>
      <c r="H70" s="300">
        <v>6407.51</v>
      </c>
      <c r="I70" s="300">
        <v>0</v>
      </c>
      <c r="J70" s="185">
        <v>0</v>
      </c>
      <c r="K70" s="185">
        <v>0</v>
      </c>
      <c r="L70" s="185">
        <v>0</v>
      </c>
      <c r="M70" s="300">
        <v>0</v>
      </c>
      <c r="N70" s="300">
        <v>0</v>
      </c>
      <c r="O70" s="300">
        <v>0</v>
      </c>
      <c r="P70" s="300">
        <v>0</v>
      </c>
      <c r="Q70" s="300">
        <v>0</v>
      </c>
      <c r="R70" s="300">
        <v>0</v>
      </c>
      <c r="S70" s="300">
        <v>0</v>
      </c>
      <c r="T70" s="300">
        <v>0</v>
      </c>
      <c r="U70" s="185">
        <v>30136.76</v>
      </c>
      <c r="V70" s="300">
        <v>0</v>
      </c>
      <c r="W70" s="300">
        <v>0</v>
      </c>
      <c r="X70" s="185">
        <v>0</v>
      </c>
      <c r="Y70" s="185">
        <v>18860.43</v>
      </c>
      <c r="Z70" s="185">
        <v>0</v>
      </c>
      <c r="AA70" s="185">
        <v>0</v>
      </c>
      <c r="AB70" s="185">
        <v>4415541.1399999997</v>
      </c>
      <c r="AC70" s="185">
        <v>0</v>
      </c>
      <c r="AD70" s="185">
        <v>151503.84</v>
      </c>
      <c r="AE70" s="185">
        <v>1057</v>
      </c>
      <c r="AF70" s="185">
        <v>0</v>
      </c>
      <c r="AG70" s="185">
        <v>23106.77</v>
      </c>
      <c r="AH70" s="185">
        <v>0</v>
      </c>
      <c r="AI70" s="185">
        <v>0</v>
      </c>
      <c r="AJ70" s="185">
        <v>88201.05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7114.99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10727</v>
      </c>
      <c r="AW70" s="185">
        <v>0</v>
      </c>
      <c r="AX70" s="185">
        <v>0</v>
      </c>
      <c r="AY70" s="185">
        <v>5493.58</v>
      </c>
      <c r="AZ70" s="185">
        <v>944329.09</v>
      </c>
      <c r="BA70" s="185">
        <v>0</v>
      </c>
      <c r="BB70" s="185">
        <v>0</v>
      </c>
      <c r="BC70" s="185">
        <v>0</v>
      </c>
      <c r="BD70" s="185">
        <v>0</v>
      </c>
      <c r="BE70" s="185">
        <v>14724</v>
      </c>
      <c r="BF70" s="185">
        <v>34941.85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208819.31</v>
      </c>
      <c r="BT70" s="185">
        <v>4990.25</v>
      </c>
      <c r="BU70" s="185">
        <v>0</v>
      </c>
      <c r="BV70" s="185">
        <v>0</v>
      </c>
      <c r="BW70" s="185">
        <v>0</v>
      </c>
      <c r="BX70" s="185">
        <v>6276855.8799999999</v>
      </c>
      <c r="BY70" s="185">
        <v>10781.49</v>
      </c>
      <c r="BZ70" s="185">
        <v>0</v>
      </c>
      <c r="CA70" s="185">
        <v>0</v>
      </c>
      <c r="CB70" s="185">
        <v>0</v>
      </c>
      <c r="CC70" s="185">
        <v>1361001.32</v>
      </c>
      <c r="CD70" s="308">
        <v>14139198.890000001</v>
      </c>
      <c r="CE70" s="295">
        <f t="shared" si="0"/>
        <v>27753792.149999999</v>
      </c>
      <c r="CF70" s="2"/>
    </row>
    <row r="71" spans="1:84" ht="12.65" customHeight="1" x14ac:dyDescent="0.35">
      <c r="A71" s="302" t="s">
        <v>242</v>
      </c>
      <c r="B71" s="295"/>
      <c r="C71" s="295">
        <f>SUM(C61:C68)+C69-C70</f>
        <v>5686261.1699999999</v>
      </c>
      <c r="D71" s="295">
        <f t="shared" ref="D71:AI71" si="5">SUM(D61:D69)-D70</f>
        <v>0</v>
      </c>
      <c r="E71" s="295">
        <f t="shared" si="5"/>
        <v>17845842.269999996</v>
      </c>
      <c r="F71" s="295">
        <f t="shared" si="5"/>
        <v>4432973.913408</v>
      </c>
      <c r="G71" s="295">
        <f t="shared" si="5"/>
        <v>0</v>
      </c>
      <c r="H71" s="295">
        <f t="shared" si="5"/>
        <v>3968001.29</v>
      </c>
      <c r="I71" s="295">
        <f t="shared" si="5"/>
        <v>0</v>
      </c>
      <c r="J71" s="295">
        <f t="shared" si="5"/>
        <v>1064266.0565919999</v>
      </c>
      <c r="K71" s="295">
        <f t="shared" si="5"/>
        <v>0</v>
      </c>
      <c r="L71" s="295">
        <f t="shared" si="5"/>
        <v>0</v>
      </c>
      <c r="M71" s="295">
        <f t="shared" si="5"/>
        <v>0</v>
      </c>
      <c r="N71" s="295">
        <f t="shared" si="5"/>
        <v>5065565.07</v>
      </c>
      <c r="O71" s="295">
        <f t="shared" si="5"/>
        <v>0</v>
      </c>
      <c r="P71" s="295">
        <f t="shared" si="5"/>
        <v>14081415.66</v>
      </c>
      <c r="Q71" s="295">
        <f t="shared" si="5"/>
        <v>1097739.4300000002</v>
      </c>
      <c r="R71" s="295">
        <f t="shared" si="5"/>
        <v>4698799</v>
      </c>
      <c r="S71" s="295">
        <f t="shared" si="5"/>
        <v>789885.93</v>
      </c>
      <c r="T71" s="295">
        <f t="shared" si="5"/>
        <v>2637646.7899999996</v>
      </c>
      <c r="U71" s="295">
        <f t="shared" si="5"/>
        <v>6674882.4800000004</v>
      </c>
      <c r="V71" s="295">
        <f t="shared" si="5"/>
        <v>0</v>
      </c>
      <c r="W71" s="295">
        <f t="shared" si="5"/>
        <v>723836.64999999991</v>
      </c>
      <c r="X71" s="295">
        <f t="shared" si="5"/>
        <v>1769846.67</v>
      </c>
      <c r="Y71" s="295">
        <f t="shared" si="5"/>
        <v>9093803.370000001</v>
      </c>
      <c r="Z71" s="295">
        <f t="shared" si="5"/>
        <v>1517019.2699999998</v>
      </c>
      <c r="AA71" s="295">
        <f t="shared" si="5"/>
        <v>1165288.8</v>
      </c>
      <c r="AB71" s="295">
        <f t="shared" si="5"/>
        <v>18038508.349999998</v>
      </c>
      <c r="AC71" s="295">
        <f t="shared" si="5"/>
        <v>1946808.72</v>
      </c>
      <c r="AD71" s="295">
        <f t="shared" si="5"/>
        <v>1479254.0099999998</v>
      </c>
      <c r="AE71" s="295">
        <f t="shared" si="5"/>
        <v>1216667.6199999999</v>
      </c>
      <c r="AF71" s="295">
        <f t="shared" si="5"/>
        <v>3947906.3200000003</v>
      </c>
      <c r="AG71" s="295">
        <f t="shared" si="5"/>
        <v>11573216.01</v>
      </c>
      <c r="AH71" s="295">
        <f t="shared" si="5"/>
        <v>0</v>
      </c>
      <c r="AI71" s="295">
        <f t="shared" si="5"/>
        <v>4214869.53</v>
      </c>
      <c r="AJ71" s="295">
        <f t="shared" ref="AJ71:BO71" si="6">SUM(AJ61:AJ69)-AJ70</f>
        <v>51271665.470000014</v>
      </c>
      <c r="AK71" s="295">
        <f t="shared" si="6"/>
        <v>0</v>
      </c>
      <c r="AL71" s="295">
        <f t="shared" si="6"/>
        <v>0</v>
      </c>
      <c r="AM71" s="295">
        <f t="shared" si="6"/>
        <v>0</v>
      </c>
      <c r="AN71" s="295">
        <f t="shared" si="6"/>
        <v>0</v>
      </c>
      <c r="AO71" s="295">
        <f t="shared" si="6"/>
        <v>0</v>
      </c>
      <c r="AP71" s="295">
        <f t="shared" si="6"/>
        <v>5946382.1999999993</v>
      </c>
      <c r="AQ71" s="295">
        <f t="shared" si="6"/>
        <v>0</v>
      </c>
      <c r="AR71" s="295">
        <f t="shared" si="6"/>
        <v>0</v>
      </c>
      <c r="AS71" s="295">
        <f t="shared" si="6"/>
        <v>0</v>
      </c>
      <c r="AT71" s="295">
        <f t="shared" si="6"/>
        <v>0</v>
      </c>
      <c r="AU71" s="295">
        <f t="shared" si="6"/>
        <v>0</v>
      </c>
      <c r="AV71" s="295">
        <f t="shared" si="6"/>
        <v>378970.60000000003</v>
      </c>
      <c r="AW71" s="295">
        <f t="shared" si="6"/>
        <v>0</v>
      </c>
      <c r="AX71" s="295">
        <f t="shared" si="6"/>
        <v>0</v>
      </c>
      <c r="AY71" s="295">
        <f t="shared" si="6"/>
        <v>1917267.0899999999</v>
      </c>
      <c r="AZ71" s="295">
        <f t="shared" si="6"/>
        <v>125848.32999999996</v>
      </c>
      <c r="BA71" s="295">
        <f t="shared" si="6"/>
        <v>0</v>
      </c>
      <c r="BB71" s="295">
        <f t="shared" si="6"/>
        <v>3338035.4200000004</v>
      </c>
      <c r="BC71" s="295">
        <f t="shared" si="6"/>
        <v>368554.07</v>
      </c>
      <c r="BD71" s="295">
        <f t="shared" si="6"/>
        <v>29740</v>
      </c>
      <c r="BE71" s="295">
        <f t="shared" si="6"/>
        <v>12568538.409999998</v>
      </c>
      <c r="BF71" s="295">
        <f t="shared" si="6"/>
        <v>4495986.3099999996</v>
      </c>
      <c r="BG71" s="295">
        <f t="shared" si="6"/>
        <v>872612.45</v>
      </c>
      <c r="BH71" s="295">
        <f t="shared" si="6"/>
        <v>28029</v>
      </c>
      <c r="BI71" s="295">
        <f t="shared" si="6"/>
        <v>0</v>
      </c>
      <c r="BJ71" s="295">
        <f t="shared" si="6"/>
        <v>0</v>
      </c>
      <c r="BK71" s="295">
        <f t="shared" si="6"/>
        <v>23533</v>
      </c>
      <c r="BL71" s="295">
        <f t="shared" si="6"/>
        <v>0</v>
      </c>
      <c r="BM71" s="295">
        <f t="shared" si="6"/>
        <v>0</v>
      </c>
      <c r="BN71" s="295">
        <f t="shared" si="6"/>
        <v>42847082.700000003</v>
      </c>
      <c r="BO71" s="295">
        <f t="shared" si="6"/>
        <v>137060.09</v>
      </c>
      <c r="BP71" s="295">
        <f t="shared" ref="BP71:CC71" si="7">SUM(BP61:BP69)-BP70</f>
        <v>0</v>
      </c>
      <c r="BQ71" s="295">
        <f t="shared" si="7"/>
        <v>0</v>
      </c>
      <c r="BR71" s="295">
        <f t="shared" si="7"/>
        <v>0</v>
      </c>
      <c r="BS71" s="295">
        <f t="shared" si="7"/>
        <v>390305.19000000012</v>
      </c>
      <c r="BT71" s="295">
        <f t="shared" si="7"/>
        <v>733158.82000000007</v>
      </c>
      <c r="BU71" s="295">
        <f t="shared" si="7"/>
        <v>155226.16999999998</v>
      </c>
      <c r="BV71" s="295">
        <f t="shared" si="7"/>
        <v>87893.35</v>
      </c>
      <c r="BW71" s="295">
        <f t="shared" si="7"/>
        <v>514058.09</v>
      </c>
      <c r="BX71" s="295">
        <f t="shared" si="7"/>
        <v>-4147501.86</v>
      </c>
      <c r="BY71" s="295">
        <f t="shared" si="7"/>
        <v>3677594.1999999997</v>
      </c>
      <c r="BZ71" s="295">
        <f t="shared" si="7"/>
        <v>622839.30000000005</v>
      </c>
      <c r="CA71" s="295">
        <f t="shared" si="7"/>
        <v>32542</v>
      </c>
      <c r="CB71" s="295">
        <f t="shared" si="7"/>
        <v>45000</v>
      </c>
      <c r="CC71" s="295">
        <f t="shared" si="7"/>
        <v>13948968.630000001</v>
      </c>
      <c r="CD71" s="301">
        <f>CD69-CD70</f>
        <v>-5392235.4499999993</v>
      </c>
      <c r="CE71" s="295">
        <f>SUM(CE61:CE69)-CE70</f>
        <v>259747457.96000001</v>
      </c>
      <c r="CF71" s="2"/>
    </row>
    <row r="72" spans="1:84" ht="12.65" customHeight="1" x14ac:dyDescent="0.35">
      <c r="A72" s="302" t="s">
        <v>243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3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08">
        <v>0</v>
      </c>
      <c r="CF72" s="2"/>
    </row>
    <row r="73" spans="1:84" ht="12.65" customHeight="1" x14ac:dyDescent="0.35">
      <c r="A73" s="302" t="s">
        <v>244</v>
      </c>
      <c r="B73" s="295"/>
      <c r="C73" s="300">
        <v>23947901</v>
      </c>
      <c r="D73" s="300">
        <v>0</v>
      </c>
      <c r="E73" s="185">
        <v>77784592</v>
      </c>
      <c r="F73" s="185">
        <v>15320827.597824</v>
      </c>
      <c r="G73" s="300">
        <v>0</v>
      </c>
      <c r="H73" s="300">
        <v>18906545</v>
      </c>
      <c r="I73" s="185">
        <v>0</v>
      </c>
      <c r="J73" s="185">
        <v>3678214.5621759999</v>
      </c>
      <c r="K73" s="185">
        <v>0</v>
      </c>
      <c r="L73" s="185">
        <v>0</v>
      </c>
      <c r="M73" s="300">
        <v>0</v>
      </c>
      <c r="N73" s="300">
        <v>0</v>
      </c>
      <c r="O73" s="300">
        <v>0</v>
      </c>
      <c r="P73" s="185">
        <v>42034136.219999999</v>
      </c>
      <c r="Q73" s="185">
        <v>1303767</v>
      </c>
      <c r="R73" s="185">
        <v>0</v>
      </c>
      <c r="S73" s="185">
        <v>0</v>
      </c>
      <c r="T73" s="185">
        <v>1213286</v>
      </c>
      <c r="U73" s="185">
        <v>23060854.68</v>
      </c>
      <c r="V73" s="185">
        <v>0</v>
      </c>
      <c r="W73" s="185">
        <v>2814625.6</v>
      </c>
      <c r="X73" s="185">
        <v>16621462.550000001</v>
      </c>
      <c r="Y73" s="185">
        <v>27898885.879999999</v>
      </c>
      <c r="Z73" s="185">
        <v>356336</v>
      </c>
      <c r="AA73" s="185">
        <v>1259814.3500000001</v>
      </c>
      <c r="AB73" s="185">
        <v>19681855.300000001</v>
      </c>
      <c r="AC73" s="185">
        <v>17332946</v>
      </c>
      <c r="AD73" s="185">
        <v>1792734</v>
      </c>
      <c r="AE73" s="185">
        <v>3902148.44</v>
      </c>
      <c r="AF73" s="185">
        <v>0</v>
      </c>
      <c r="AG73" s="185">
        <v>30245300.800000001</v>
      </c>
      <c r="AH73" s="185">
        <v>0</v>
      </c>
      <c r="AI73" s="185">
        <v>1546730.4</v>
      </c>
      <c r="AJ73" s="185">
        <v>50593.04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260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38856</v>
      </c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8">SUM(C73:CD73)</f>
        <v>330792672.42000002</v>
      </c>
      <c r="CF73" s="2"/>
    </row>
    <row r="74" spans="1:84" ht="12.65" customHeight="1" x14ac:dyDescent="0.35">
      <c r="A74" s="302" t="s">
        <v>245</v>
      </c>
      <c r="B74" s="295"/>
      <c r="C74" s="300">
        <v>217441</v>
      </c>
      <c r="D74" s="300">
        <v>0</v>
      </c>
      <c r="E74" s="185">
        <v>9739244</v>
      </c>
      <c r="F74" s="185">
        <v>1047549.7751040001</v>
      </c>
      <c r="G74" s="300">
        <v>0</v>
      </c>
      <c r="H74" s="300">
        <v>0</v>
      </c>
      <c r="I74" s="300">
        <v>0</v>
      </c>
      <c r="J74" s="185">
        <v>251495.08489600001</v>
      </c>
      <c r="K74" s="185">
        <v>0</v>
      </c>
      <c r="L74" s="185">
        <v>0</v>
      </c>
      <c r="M74" s="300">
        <v>0</v>
      </c>
      <c r="N74" s="300">
        <v>0</v>
      </c>
      <c r="O74" s="300">
        <v>0</v>
      </c>
      <c r="P74" s="185">
        <v>47493918.5</v>
      </c>
      <c r="Q74" s="185">
        <v>2616065</v>
      </c>
      <c r="R74" s="185">
        <v>7062257</v>
      </c>
      <c r="S74" s="185">
        <v>0</v>
      </c>
      <c r="T74" s="185">
        <v>11928230.01</v>
      </c>
      <c r="U74" s="185">
        <v>22208647.469999999</v>
      </c>
      <c r="V74" s="185">
        <v>0</v>
      </c>
      <c r="W74" s="185">
        <v>10460114.9</v>
      </c>
      <c r="X74" s="185">
        <v>51382577.25</v>
      </c>
      <c r="Y74" s="185">
        <v>65994111.520000003</v>
      </c>
      <c r="Z74" s="185">
        <v>16714960</v>
      </c>
      <c r="AA74" s="185">
        <v>6421916.6900000004</v>
      </c>
      <c r="AB74" s="185">
        <v>49536424</v>
      </c>
      <c r="AC74" s="185">
        <v>3740583</v>
      </c>
      <c r="AD74" s="185">
        <v>5354551</v>
      </c>
      <c r="AE74" s="185">
        <v>722490.3</v>
      </c>
      <c r="AF74" s="185">
        <v>4314154.8899999997</v>
      </c>
      <c r="AG74" s="185">
        <v>122608838.98999999</v>
      </c>
      <c r="AH74" s="185">
        <v>0</v>
      </c>
      <c r="AI74" s="185">
        <v>17787373.300000001</v>
      </c>
      <c r="AJ74" s="185">
        <v>72393072.299999997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9550345.9399999995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1888084</v>
      </c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8"/>
        <v>541434445.92000008</v>
      </c>
      <c r="CF74" s="2"/>
    </row>
    <row r="75" spans="1:84" ht="12.65" customHeight="1" x14ac:dyDescent="0.35">
      <c r="A75" s="302" t="s">
        <v>246</v>
      </c>
      <c r="B75" s="295"/>
      <c r="C75" s="295">
        <f t="shared" ref="C75:AV75" si="9">SUM(C73:C74)</f>
        <v>24165342</v>
      </c>
      <c r="D75" s="295">
        <f t="shared" si="9"/>
        <v>0</v>
      </c>
      <c r="E75" s="295">
        <f t="shared" si="9"/>
        <v>87523836</v>
      </c>
      <c r="F75" s="295">
        <f t="shared" si="9"/>
        <v>16368377.372927999</v>
      </c>
      <c r="G75" s="295">
        <f t="shared" si="9"/>
        <v>0</v>
      </c>
      <c r="H75" s="295">
        <f t="shared" si="9"/>
        <v>18906545</v>
      </c>
      <c r="I75" s="295">
        <f t="shared" si="9"/>
        <v>0</v>
      </c>
      <c r="J75" s="295">
        <f t="shared" si="9"/>
        <v>3929709.647072</v>
      </c>
      <c r="K75" s="295">
        <f t="shared" si="9"/>
        <v>0</v>
      </c>
      <c r="L75" s="295">
        <f t="shared" si="9"/>
        <v>0</v>
      </c>
      <c r="M75" s="295">
        <f t="shared" si="9"/>
        <v>0</v>
      </c>
      <c r="N75" s="295">
        <f t="shared" si="9"/>
        <v>0</v>
      </c>
      <c r="O75" s="295">
        <f t="shared" si="9"/>
        <v>0</v>
      </c>
      <c r="P75" s="295">
        <f t="shared" si="9"/>
        <v>89528054.719999999</v>
      </c>
      <c r="Q75" s="295">
        <f t="shared" si="9"/>
        <v>3919832</v>
      </c>
      <c r="R75" s="295">
        <f t="shared" si="9"/>
        <v>7062257</v>
      </c>
      <c r="S75" s="295">
        <f t="shared" si="9"/>
        <v>0</v>
      </c>
      <c r="T75" s="295">
        <f t="shared" si="9"/>
        <v>13141516.01</v>
      </c>
      <c r="U75" s="295">
        <f t="shared" si="9"/>
        <v>45269502.149999999</v>
      </c>
      <c r="V75" s="295">
        <f t="shared" si="9"/>
        <v>0</v>
      </c>
      <c r="W75" s="295">
        <f t="shared" si="9"/>
        <v>13274740.5</v>
      </c>
      <c r="X75" s="295">
        <f t="shared" si="9"/>
        <v>68004039.799999997</v>
      </c>
      <c r="Y75" s="295">
        <f t="shared" si="9"/>
        <v>93892997.400000006</v>
      </c>
      <c r="Z75" s="295">
        <f t="shared" si="9"/>
        <v>17071296</v>
      </c>
      <c r="AA75" s="295">
        <f t="shared" si="9"/>
        <v>7681731.040000001</v>
      </c>
      <c r="AB75" s="295">
        <f t="shared" si="9"/>
        <v>69218279.299999997</v>
      </c>
      <c r="AC75" s="295">
        <f t="shared" si="9"/>
        <v>21073529</v>
      </c>
      <c r="AD75" s="295">
        <f t="shared" si="9"/>
        <v>7147285</v>
      </c>
      <c r="AE75" s="295">
        <f t="shared" si="9"/>
        <v>4624638.74</v>
      </c>
      <c r="AF75" s="295">
        <f t="shared" si="9"/>
        <v>4314154.8899999997</v>
      </c>
      <c r="AG75" s="295">
        <f t="shared" si="9"/>
        <v>152854139.78999999</v>
      </c>
      <c r="AH75" s="295">
        <f t="shared" si="9"/>
        <v>0</v>
      </c>
      <c r="AI75" s="295">
        <f t="shared" si="9"/>
        <v>19334103.699999999</v>
      </c>
      <c r="AJ75" s="295">
        <f t="shared" si="9"/>
        <v>72443665.340000004</v>
      </c>
      <c r="AK75" s="295">
        <f t="shared" si="9"/>
        <v>0</v>
      </c>
      <c r="AL75" s="295">
        <f t="shared" si="9"/>
        <v>0</v>
      </c>
      <c r="AM75" s="295">
        <f t="shared" si="9"/>
        <v>0</v>
      </c>
      <c r="AN75" s="295">
        <f t="shared" si="9"/>
        <v>0</v>
      </c>
      <c r="AO75" s="295">
        <f t="shared" si="9"/>
        <v>0</v>
      </c>
      <c r="AP75" s="295">
        <f t="shared" si="9"/>
        <v>9550605.9399999995</v>
      </c>
      <c r="AQ75" s="295">
        <f t="shared" si="9"/>
        <v>0</v>
      </c>
      <c r="AR75" s="295">
        <f t="shared" si="9"/>
        <v>0</v>
      </c>
      <c r="AS75" s="295">
        <f t="shared" si="9"/>
        <v>0</v>
      </c>
      <c r="AT75" s="295">
        <f t="shared" si="9"/>
        <v>0</v>
      </c>
      <c r="AU75" s="295">
        <f t="shared" si="9"/>
        <v>0</v>
      </c>
      <c r="AV75" s="295">
        <f t="shared" si="9"/>
        <v>1926940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8"/>
        <v>872227118.34000015</v>
      </c>
      <c r="CF75" s="2"/>
    </row>
    <row r="76" spans="1:84" ht="12.65" customHeight="1" x14ac:dyDescent="0.35">
      <c r="A76" s="302" t="s">
        <v>247</v>
      </c>
      <c r="B76" s="295"/>
      <c r="C76" s="300">
        <v>23023</v>
      </c>
      <c r="D76" s="300">
        <v>0</v>
      </c>
      <c r="E76" s="185">
        <v>31270</v>
      </c>
      <c r="F76" s="185">
        <v>10090.483200000001</v>
      </c>
      <c r="G76" s="300">
        <v>0</v>
      </c>
      <c r="H76" s="300">
        <v>10127</v>
      </c>
      <c r="I76" s="185">
        <v>0</v>
      </c>
      <c r="J76" s="185">
        <v>2422.5167999999994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24565</v>
      </c>
      <c r="Q76" s="185">
        <v>2498</v>
      </c>
      <c r="R76" s="185">
        <v>0</v>
      </c>
      <c r="S76" s="185">
        <v>5561</v>
      </c>
      <c r="T76" s="185">
        <v>3599</v>
      </c>
      <c r="U76" s="185">
        <v>6826</v>
      </c>
      <c r="V76" s="185">
        <v>0</v>
      </c>
      <c r="W76" s="185">
        <v>0</v>
      </c>
      <c r="X76" s="185">
        <v>0</v>
      </c>
      <c r="Y76" s="185">
        <v>24987</v>
      </c>
      <c r="Z76" s="185">
        <v>7191</v>
      </c>
      <c r="AA76" s="185">
        <v>1892</v>
      </c>
      <c r="AB76" s="185">
        <v>3258</v>
      </c>
      <c r="AC76" s="185">
        <v>1504</v>
      </c>
      <c r="AD76" s="185">
        <v>715</v>
      </c>
      <c r="AE76" s="185">
        <v>5422</v>
      </c>
      <c r="AF76" s="185">
        <v>19373</v>
      </c>
      <c r="AG76" s="185">
        <v>20928</v>
      </c>
      <c r="AH76" s="185">
        <v>0</v>
      </c>
      <c r="AI76" s="185">
        <v>19574</v>
      </c>
      <c r="AJ76" s="185">
        <v>93341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3340</v>
      </c>
      <c r="AW76" s="185">
        <v>0</v>
      </c>
      <c r="AX76" s="185">
        <v>0</v>
      </c>
      <c r="AY76" s="185">
        <v>12128</v>
      </c>
      <c r="AZ76" s="185">
        <v>0</v>
      </c>
      <c r="BA76" s="185">
        <v>0</v>
      </c>
      <c r="BB76" s="185">
        <v>3836</v>
      </c>
      <c r="BC76" s="185">
        <v>0</v>
      </c>
      <c r="BD76" s="185">
        <v>3651</v>
      </c>
      <c r="BE76" s="185">
        <v>303084</v>
      </c>
      <c r="BF76" s="185">
        <v>4105</v>
      </c>
      <c r="BG76" s="185">
        <v>1626</v>
      </c>
      <c r="BH76" s="185">
        <v>3441</v>
      </c>
      <c r="BI76" s="185">
        <v>0</v>
      </c>
      <c r="BJ76" s="185">
        <v>0</v>
      </c>
      <c r="BK76" s="185">
        <v>2889</v>
      </c>
      <c r="BL76" s="185">
        <v>0</v>
      </c>
      <c r="BM76" s="185">
        <v>0</v>
      </c>
      <c r="BN76" s="185">
        <v>5740</v>
      </c>
      <c r="BO76" s="185">
        <v>4700</v>
      </c>
      <c r="BP76" s="185">
        <v>0</v>
      </c>
      <c r="BQ76" s="185">
        <v>0</v>
      </c>
      <c r="BR76" s="185">
        <v>0</v>
      </c>
      <c r="BS76" s="185">
        <v>1881</v>
      </c>
      <c r="BT76" s="185">
        <v>2160</v>
      </c>
      <c r="BU76" s="185">
        <v>851</v>
      </c>
      <c r="BV76" s="185">
        <v>6072</v>
      </c>
      <c r="BW76" s="185">
        <v>420</v>
      </c>
      <c r="BX76" s="185">
        <v>2269</v>
      </c>
      <c r="BY76" s="185">
        <v>2602</v>
      </c>
      <c r="BZ76" s="185">
        <v>0</v>
      </c>
      <c r="CA76" s="185">
        <v>3995</v>
      </c>
      <c r="CB76" s="185">
        <v>0</v>
      </c>
      <c r="CC76" s="185">
        <v>115184</v>
      </c>
      <c r="CD76" s="305" t="s">
        <v>221</v>
      </c>
      <c r="CE76" s="295">
        <f t="shared" si="8"/>
        <v>802141</v>
      </c>
      <c r="CF76" s="295">
        <f>BE59-CE76</f>
        <v>0</v>
      </c>
    </row>
    <row r="77" spans="1:84" ht="12.65" customHeight="1" x14ac:dyDescent="0.35">
      <c r="A77" s="302" t="s">
        <v>248</v>
      </c>
      <c r="B77" s="295"/>
      <c r="C77" s="300">
        <v>26859</v>
      </c>
      <c r="D77" s="300">
        <v>0</v>
      </c>
      <c r="E77" s="300">
        <v>47931</v>
      </c>
      <c r="F77" s="300">
        <v>0</v>
      </c>
      <c r="G77" s="300">
        <v>0</v>
      </c>
      <c r="H77" s="300">
        <v>21793</v>
      </c>
      <c r="I77" s="300">
        <v>0</v>
      </c>
      <c r="J77" s="300">
        <v>0</v>
      </c>
      <c r="K77" s="300">
        <v>0</v>
      </c>
      <c r="L77" s="300">
        <v>0</v>
      </c>
      <c r="M77" s="300">
        <v>0</v>
      </c>
      <c r="N77" s="300">
        <v>0</v>
      </c>
      <c r="O77" s="300">
        <v>0</v>
      </c>
      <c r="P77" s="300">
        <v>0</v>
      </c>
      <c r="Q77" s="300">
        <v>0</v>
      </c>
      <c r="R77" s="300">
        <v>0</v>
      </c>
      <c r="S77" s="300">
        <v>0</v>
      </c>
      <c r="T77" s="300">
        <v>0</v>
      </c>
      <c r="U77" s="300">
        <v>0</v>
      </c>
      <c r="V77" s="300">
        <v>0</v>
      </c>
      <c r="W77" s="300">
        <v>0</v>
      </c>
      <c r="X77" s="300">
        <v>0</v>
      </c>
      <c r="Y77" s="300">
        <v>0</v>
      </c>
      <c r="Z77" s="300">
        <v>0</v>
      </c>
      <c r="AA77" s="300">
        <v>84</v>
      </c>
      <c r="AB77" s="300">
        <v>0</v>
      </c>
      <c r="AC77" s="300">
        <v>0</v>
      </c>
      <c r="AD77" s="300">
        <v>0</v>
      </c>
      <c r="AE77" s="300">
        <v>23</v>
      </c>
      <c r="AF77" s="300">
        <v>0</v>
      </c>
      <c r="AG77" s="300">
        <v>3981</v>
      </c>
      <c r="AH77" s="300">
        <v>0</v>
      </c>
      <c r="AI77" s="300">
        <v>2553</v>
      </c>
      <c r="AJ77" s="300">
        <v>0</v>
      </c>
      <c r="AK77" s="300">
        <v>0</v>
      </c>
      <c r="AL77" s="300">
        <v>0</v>
      </c>
      <c r="AM77" s="300">
        <v>0</v>
      </c>
      <c r="AN77" s="300">
        <v>0</v>
      </c>
      <c r="AO77" s="300">
        <v>0</v>
      </c>
      <c r="AP77" s="300">
        <v>0</v>
      </c>
      <c r="AQ77" s="300">
        <v>0</v>
      </c>
      <c r="AR77" s="300">
        <v>0</v>
      </c>
      <c r="AS77" s="300">
        <v>0</v>
      </c>
      <c r="AT77" s="300">
        <v>0</v>
      </c>
      <c r="AU77" s="300">
        <v>0</v>
      </c>
      <c r="AV77" s="300">
        <v>0</v>
      </c>
      <c r="AW77" s="300">
        <v>0</v>
      </c>
      <c r="AX77" s="305" t="s">
        <v>221</v>
      </c>
      <c r="AY77" s="305" t="s">
        <v>221</v>
      </c>
      <c r="AZ77" s="300">
        <v>0</v>
      </c>
      <c r="BA77" s="300">
        <v>0</v>
      </c>
      <c r="BB77" s="300">
        <v>0</v>
      </c>
      <c r="BC77" s="300">
        <v>0</v>
      </c>
      <c r="BD77" s="305" t="s">
        <v>221</v>
      </c>
      <c r="BE77" s="305" t="s">
        <v>221</v>
      </c>
      <c r="BF77" s="300">
        <v>0</v>
      </c>
      <c r="BG77" s="305" t="s">
        <v>221</v>
      </c>
      <c r="BH77" s="300">
        <v>0</v>
      </c>
      <c r="BI77" s="300">
        <v>0</v>
      </c>
      <c r="BJ77" s="305" t="s">
        <v>221</v>
      </c>
      <c r="BK77" s="300">
        <v>0</v>
      </c>
      <c r="BL77" s="300">
        <v>0</v>
      </c>
      <c r="BM77" s="300">
        <v>0</v>
      </c>
      <c r="BN77" s="305" t="s">
        <v>221</v>
      </c>
      <c r="BO77" s="305" t="s">
        <v>221</v>
      </c>
      <c r="BP77" s="305" t="s">
        <v>221</v>
      </c>
      <c r="BQ77" s="305" t="s">
        <v>221</v>
      </c>
      <c r="BR77" s="300">
        <v>0</v>
      </c>
      <c r="BS77" s="300">
        <v>0</v>
      </c>
      <c r="BT77" s="300">
        <v>0</v>
      </c>
      <c r="BU77" s="300">
        <v>0</v>
      </c>
      <c r="BV77" s="300">
        <v>0</v>
      </c>
      <c r="BW77" s="300">
        <v>0</v>
      </c>
      <c r="BX77" s="300">
        <v>0</v>
      </c>
      <c r="BY77" s="300">
        <v>0</v>
      </c>
      <c r="BZ77" s="300">
        <v>0</v>
      </c>
      <c r="CA77" s="300">
        <v>0</v>
      </c>
      <c r="CB77" s="300">
        <v>0</v>
      </c>
      <c r="CC77" s="305" t="s">
        <v>221</v>
      </c>
      <c r="CD77" s="305" t="s">
        <v>221</v>
      </c>
      <c r="CE77" s="295">
        <f>SUM(C77:CD77)</f>
        <v>103224</v>
      </c>
      <c r="CF77" s="295">
        <f>AY59-CE77</f>
        <v>0</v>
      </c>
    </row>
    <row r="78" spans="1:84" ht="12.65" customHeight="1" x14ac:dyDescent="0.35">
      <c r="A78" s="302" t="s">
        <v>249</v>
      </c>
      <c r="B78" s="295"/>
      <c r="C78" s="300">
        <v>7566.4645882336254</v>
      </c>
      <c r="D78" s="300">
        <v>0</v>
      </c>
      <c r="E78" s="300">
        <v>10276.825247537918</v>
      </c>
      <c r="F78" s="300">
        <v>3316.2178608767895</v>
      </c>
      <c r="G78" s="300">
        <v>0</v>
      </c>
      <c r="H78" s="300">
        <v>3328.2190368345537</v>
      </c>
      <c r="I78" s="300">
        <v>0</v>
      </c>
      <c r="J78" s="300">
        <v>796.15547850414964</v>
      </c>
      <c r="K78" s="300">
        <v>0</v>
      </c>
      <c r="L78" s="300">
        <v>0</v>
      </c>
      <c r="M78" s="300">
        <v>0</v>
      </c>
      <c r="N78" s="300">
        <v>0</v>
      </c>
      <c r="O78" s="300">
        <v>0</v>
      </c>
      <c r="P78" s="300">
        <v>8073.239917037703</v>
      </c>
      <c r="Q78" s="300">
        <v>820.96288673967763</v>
      </c>
      <c r="R78" s="300">
        <v>0</v>
      </c>
      <c r="S78" s="300">
        <v>1827.6119348115883</v>
      </c>
      <c r="T78" s="300">
        <v>1182.8044152826662</v>
      </c>
      <c r="U78" s="300">
        <v>2243.3517473518973</v>
      </c>
      <c r="V78" s="300">
        <v>0</v>
      </c>
      <c r="W78" s="300">
        <v>0</v>
      </c>
      <c r="X78" s="300">
        <v>0</v>
      </c>
      <c r="Y78" s="300">
        <v>8211.9294039088581</v>
      </c>
      <c r="Z78" s="300">
        <v>2363.3082940532513</v>
      </c>
      <c r="AA78" s="300">
        <v>621.80215440811457</v>
      </c>
      <c r="AB78" s="300">
        <v>1070.7354223370176</v>
      </c>
      <c r="AC78" s="300">
        <v>494.28670202420949</v>
      </c>
      <c r="AD78" s="300">
        <v>234.98337230539212</v>
      </c>
      <c r="AE78" s="300">
        <v>1781.9298526431273</v>
      </c>
      <c r="AF78" s="300">
        <v>6366.8991212200863</v>
      </c>
      <c r="AG78" s="300">
        <v>6877.9468749751695</v>
      </c>
      <c r="AH78" s="300">
        <v>0</v>
      </c>
      <c r="AI78" s="300">
        <v>6432.9573839241193</v>
      </c>
      <c r="AJ78" s="300">
        <v>30676.339796304343</v>
      </c>
      <c r="AK78" s="300">
        <v>0</v>
      </c>
      <c r="AL78" s="300">
        <v>0</v>
      </c>
      <c r="AM78" s="300">
        <v>0</v>
      </c>
      <c r="AN78" s="300">
        <v>0</v>
      </c>
      <c r="AO78" s="300">
        <v>0</v>
      </c>
      <c r="AP78" s="300">
        <v>0</v>
      </c>
      <c r="AQ78" s="300">
        <v>0</v>
      </c>
      <c r="AR78" s="300">
        <v>0</v>
      </c>
      <c r="AS78" s="300">
        <v>0</v>
      </c>
      <c r="AT78" s="300">
        <v>0</v>
      </c>
      <c r="AU78" s="300">
        <v>0</v>
      </c>
      <c r="AV78" s="300">
        <v>1097.6845643356778</v>
      </c>
      <c r="AW78" s="300">
        <v>0</v>
      </c>
      <c r="AX78" s="305" t="s">
        <v>221</v>
      </c>
      <c r="AY78" s="305" t="s">
        <v>221</v>
      </c>
      <c r="AZ78" s="305" t="s">
        <v>221</v>
      </c>
      <c r="BA78" s="300">
        <v>0</v>
      </c>
      <c r="BB78" s="300">
        <v>1260.6940086202576</v>
      </c>
      <c r="BC78" s="300">
        <v>0</v>
      </c>
      <c r="BD78" s="305" t="s">
        <v>221</v>
      </c>
      <c r="BE78" s="305" t="s">
        <v>221</v>
      </c>
      <c r="BF78" s="305" t="s">
        <v>221</v>
      </c>
      <c r="BG78" s="305" t="s">
        <v>221</v>
      </c>
      <c r="BH78" s="300">
        <v>1130.8780197242718</v>
      </c>
      <c r="BI78" s="300">
        <v>0</v>
      </c>
      <c r="BJ78" s="305" t="s">
        <v>221</v>
      </c>
      <c r="BK78" s="300">
        <v>949.46428334304585</v>
      </c>
      <c r="BL78" s="300">
        <v>0</v>
      </c>
      <c r="BM78" s="300">
        <v>0</v>
      </c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>
        <v>618.18702560341626</v>
      </c>
      <c r="BT78" s="300">
        <v>709.8798380134923</v>
      </c>
      <c r="BU78" s="300">
        <v>279.67951025438975</v>
      </c>
      <c r="BV78" s="300">
        <v>1995.5511001934838</v>
      </c>
      <c r="BW78" s="300">
        <v>138.03219072484572</v>
      </c>
      <c r="BX78" s="300">
        <v>745.70247798732134</v>
      </c>
      <c r="BY78" s="300">
        <v>855.14228634773474</v>
      </c>
      <c r="BZ78" s="300">
        <v>0</v>
      </c>
      <c r="CA78" s="300">
        <v>1312.9490522518063</v>
      </c>
      <c r="CB78" s="300">
        <v>0</v>
      </c>
      <c r="CC78" s="305" t="s">
        <v>221</v>
      </c>
      <c r="CD78" s="305" t="s">
        <v>221</v>
      </c>
      <c r="CE78" s="295">
        <f t="shared" si="8"/>
        <v>115658.81584871397</v>
      </c>
      <c r="CF78" s="295"/>
    </row>
    <row r="79" spans="1:84" ht="12.65" customHeight="1" x14ac:dyDescent="0.35">
      <c r="A79" s="302" t="s">
        <v>250</v>
      </c>
      <c r="B79" s="295"/>
      <c r="C79" s="225">
        <v>103932.17166312666</v>
      </c>
      <c r="D79" s="225">
        <v>0</v>
      </c>
      <c r="E79" s="300">
        <v>310143.03130118927</v>
      </c>
      <c r="F79" s="300">
        <v>75236.860536623586</v>
      </c>
      <c r="G79" s="300">
        <v>0</v>
      </c>
      <c r="H79" s="300">
        <v>53155.286260930727</v>
      </c>
      <c r="I79" s="300">
        <v>0</v>
      </c>
      <c r="J79" s="300">
        <v>18062.81770819733</v>
      </c>
      <c r="K79" s="300">
        <v>0</v>
      </c>
      <c r="L79" s="300">
        <v>0</v>
      </c>
      <c r="M79" s="300">
        <v>0</v>
      </c>
      <c r="N79" s="300">
        <v>0</v>
      </c>
      <c r="O79" s="300">
        <v>0</v>
      </c>
      <c r="P79" s="300">
        <v>62678.965515267133</v>
      </c>
      <c r="Q79" s="300">
        <v>19749.633011265469</v>
      </c>
      <c r="R79" s="300">
        <v>0</v>
      </c>
      <c r="S79" s="300">
        <v>0</v>
      </c>
      <c r="T79" s="300">
        <v>32355.042078620634</v>
      </c>
      <c r="U79" s="300">
        <v>0</v>
      </c>
      <c r="V79" s="300">
        <v>0</v>
      </c>
      <c r="W79" s="300">
        <v>15.826117776076401</v>
      </c>
      <c r="X79" s="300">
        <v>31.329126310090796</v>
      </c>
      <c r="Y79" s="300">
        <v>16823.989235952762</v>
      </c>
      <c r="Z79" s="300">
        <v>0</v>
      </c>
      <c r="AA79" s="300">
        <v>0.91194045232950482</v>
      </c>
      <c r="AB79" s="300">
        <v>0</v>
      </c>
      <c r="AC79" s="300">
        <v>0</v>
      </c>
      <c r="AD79" s="300">
        <v>6769.8640067638144</v>
      </c>
      <c r="AE79" s="300">
        <v>0</v>
      </c>
      <c r="AF79" s="300">
        <v>4978.2882960594879</v>
      </c>
      <c r="AG79" s="300">
        <v>163181.69291963222</v>
      </c>
      <c r="AH79" s="300">
        <v>0</v>
      </c>
      <c r="AI79" s="300">
        <v>46131.451467502746</v>
      </c>
      <c r="AJ79" s="300">
        <v>101153.8388143296</v>
      </c>
      <c r="AK79" s="300">
        <v>0</v>
      </c>
      <c r="AL79" s="300">
        <v>0</v>
      </c>
      <c r="AM79" s="300">
        <v>0</v>
      </c>
      <c r="AN79" s="300">
        <v>0</v>
      </c>
      <c r="AO79" s="300">
        <v>0</v>
      </c>
      <c r="AP79" s="300">
        <v>0</v>
      </c>
      <c r="AQ79" s="300">
        <v>0</v>
      </c>
      <c r="AR79" s="300">
        <v>0</v>
      </c>
      <c r="AS79" s="300">
        <v>0</v>
      </c>
      <c r="AT79" s="300">
        <v>0</v>
      </c>
      <c r="AU79" s="300">
        <v>0</v>
      </c>
      <c r="AV79" s="300">
        <v>0</v>
      </c>
      <c r="AW79" s="300">
        <v>0</v>
      </c>
      <c r="AX79" s="305" t="s">
        <v>221</v>
      </c>
      <c r="AY79" s="305" t="s">
        <v>221</v>
      </c>
      <c r="AZ79" s="305" t="s">
        <v>221</v>
      </c>
      <c r="BA79" s="305" t="s">
        <v>221</v>
      </c>
      <c r="BB79" s="300">
        <v>0</v>
      </c>
      <c r="BC79" s="300">
        <v>0</v>
      </c>
      <c r="BD79" s="305" t="s">
        <v>221</v>
      </c>
      <c r="BE79" s="305" t="s">
        <v>221</v>
      </c>
      <c r="BF79" s="305" t="s">
        <v>221</v>
      </c>
      <c r="BG79" s="305" t="s">
        <v>221</v>
      </c>
      <c r="BH79" s="300">
        <v>0</v>
      </c>
      <c r="BI79" s="300">
        <v>0</v>
      </c>
      <c r="BJ79" s="305" t="s">
        <v>221</v>
      </c>
      <c r="BK79" s="300">
        <v>0</v>
      </c>
      <c r="BL79" s="300">
        <v>0</v>
      </c>
      <c r="BM79" s="300">
        <v>0</v>
      </c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>
        <v>0</v>
      </c>
      <c r="BT79" s="300">
        <v>0</v>
      </c>
      <c r="BU79" s="300">
        <v>0</v>
      </c>
      <c r="BV79" s="300">
        <v>0</v>
      </c>
      <c r="BW79" s="300">
        <v>0</v>
      </c>
      <c r="BX79" s="300">
        <v>0</v>
      </c>
      <c r="BY79" s="300">
        <v>0</v>
      </c>
      <c r="BZ79" s="300">
        <v>0</v>
      </c>
      <c r="CA79" s="300">
        <v>0</v>
      </c>
      <c r="CB79" s="300">
        <v>0</v>
      </c>
      <c r="CC79" s="305" t="s">
        <v>221</v>
      </c>
      <c r="CD79" s="305" t="s">
        <v>221</v>
      </c>
      <c r="CE79" s="295">
        <f t="shared" si="8"/>
        <v>1014400.9999999997</v>
      </c>
      <c r="CF79" s="295">
        <f>BA59</f>
        <v>0</v>
      </c>
    </row>
    <row r="80" spans="1:84" ht="12.65" customHeight="1" x14ac:dyDescent="0.35">
      <c r="A80" s="302" t="s">
        <v>251</v>
      </c>
      <c r="B80" s="295"/>
      <c r="C80" s="187">
        <v>27.396113052692307</v>
      </c>
      <c r="D80" s="187">
        <v>0</v>
      </c>
      <c r="E80" s="187">
        <v>81.752487339264903</v>
      </c>
      <c r="F80" s="187">
        <v>19.832141520836338</v>
      </c>
      <c r="G80" s="187">
        <v>0</v>
      </c>
      <c r="H80" s="187">
        <v>14.011525098049423</v>
      </c>
      <c r="I80" s="187">
        <v>0</v>
      </c>
      <c r="J80" s="187">
        <v>4.7612879444865008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16.521929618173075</v>
      </c>
      <c r="Q80" s="187">
        <v>5.2059258463255285</v>
      </c>
      <c r="R80" s="187">
        <v>0</v>
      </c>
      <c r="S80" s="187">
        <v>0</v>
      </c>
      <c r="T80" s="187">
        <v>8.5286622652664903</v>
      </c>
      <c r="U80" s="187">
        <v>0</v>
      </c>
      <c r="V80" s="187">
        <v>0</v>
      </c>
      <c r="W80" s="187">
        <v>4.17170260989011E-3</v>
      </c>
      <c r="X80" s="187">
        <v>8.2582348901099039E-3</v>
      </c>
      <c r="Y80" s="187">
        <v>4.4347376152149041</v>
      </c>
      <c r="Z80" s="187">
        <v>0</v>
      </c>
      <c r="AA80" s="187">
        <v>2.4038392857142837E-4</v>
      </c>
      <c r="AB80" s="187">
        <v>0</v>
      </c>
      <c r="AC80" s="187">
        <v>0</v>
      </c>
      <c r="AD80" s="187">
        <v>1.7845096153846154</v>
      </c>
      <c r="AE80" s="187">
        <v>0</v>
      </c>
      <c r="AF80" s="187">
        <v>1.3122572807369519</v>
      </c>
      <c r="AG80" s="187">
        <v>43.014054607136011</v>
      </c>
      <c r="AH80" s="187">
        <v>0</v>
      </c>
      <c r="AI80" s="187">
        <v>12.160069778825529</v>
      </c>
      <c r="AJ80" s="187">
        <v>26.663755404375625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09"/>
      <c r="BV80" s="309"/>
      <c r="BW80" s="309"/>
      <c r="BX80" s="309"/>
      <c r="BY80" s="309"/>
      <c r="BZ80" s="309"/>
      <c r="CA80" s="309"/>
      <c r="CB80" s="309"/>
      <c r="CC80" s="305" t="s">
        <v>221</v>
      </c>
      <c r="CD80" s="305" t="s">
        <v>221</v>
      </c>
      <c r="CE80" s="310">
        <f t="shared" si="8"/>
        <v>267.39212730819679</v>
      </c>
      <c r="CF80" s="310"/>
    </row>
    <row r="81" spans="1:84" ht="21" customHeight="1" x14ac:dyDescent="0.35">
      <c r="A81" s="311" t="s">
        <v>252</v>
      </c>
      <c r="B81" s="311"/>
      <c r="C81" s="311"/>
      <c r="D81" s="311"/>
      <c r="E81" s="3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2" t="s">
        <v>253</v>
      </c>
      <c r="B82" s="312"/>
      <c r="C82" s="313" t="s">
        <v>1267</v>
      </c>
      <c r="D82" s="314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5" t="s">
        <v>254</v>
      </c>
      <c r="B83" s="312" t="s">
        <v>255</v>
      </c>
      <c r="C83" s="315" t="s">
        <v>1268</v>
      </c>
      <c r="D83" s="314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5" t="s">
        <v>256</v>
      </c>
      <c r="B84" s="312" t="s">
        <v>255</v>
      </c>
      <c r="C84" s="229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5" t="s">
        <v>1249</v>
      </c>
      <c r="B85" s="312"/>
      <c r="C85" s="271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5" t="s">
        <v>1250</v>
      </c>
      <c r="B86" s="312" t="s">
        <v>255</v>
      </c>
      <c r="C86" s="230" t="s">
        <v>1271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5" t="s">
        <v>257</v>
      </c>
      <c r="B87" s="312" t="s">
        <v>255</v>
      </c>
      <c r="C87" s="229" t="s">
        <v>1272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5" t="s">
        <v>258</v>
      </c>
      <c r="B88" s="312" t="s">
        <v>255</v>
      </c>
      <c r="C88" s="229" t="s">
        <v>1273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5" t="s">
        <v>259</v>
      </c>
      <c r="B89" s="312" t="s">
        <v>255</v>
      </c>
      <c r="C89" s="229" t="s">
        <v>1274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5" t="s">
        <v>260</v>
      </c>
      <c r="B90" s="312" t="s">
        <v>255</v>
      </c>
      <c r="C90" s="229" t="s">
        <v>1275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5" t="s">
        <v>261</v>
      </c>
      <c r="B91" s="312" t="s">
        <v>255</v>
      </c>
      <c r="C91" s="229" t="s">
        <v>1276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5" t="s">
        <v>262</v>
      </c>
      <c r="B92" s="312" t="s">
        <v>255</v>
      </c>
      <c r="C92" s="226" t="s">
        <v>1277</v>
      </c>
      <c r="D92" s="314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5" t="s">
        <v>263</v>
      </c>
      <c r="B93" s="312" t="s">
        <v>255</v>
      </c>
      <c r="C93" s="270" t="s">
        <v>1278</v>
      </c>
      <c r="D93" s="314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1" t="s">
        <v>264</v>
      </c>
      <c r="B95" s="311"/>
      <c r="C95" s="311"/>
      <c r="D95" s="311"/>
      <c r="E95" s="3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6" t="s">
        <v>265</v>
      </c>
      <c r="B96" s="316"/>
      <c r="C96" s="316"/>
      <c r="D96" s="316"/>
      <c r="E96" s="3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5" t="s">
        <v>266</v>
      </c>
      <c r="B97" s="312" t="s">
        <v>255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5" t="s">
        <v>258</v>
      </c>
      <c r="B98" s="312" t="s">
        <v>255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5" t="s">
        <v>267</v>
      </c>
      <c r="B99" s="312" t="s">
        <v>255</v>
      </c>
      <c r="C99" s="189"/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6" t="s">
        <v>268</v>
      </c>
      <c r="B100" s="316"/>
      <c r="C100" s="316"/>
      <c r="D100" s="316"/>
      <c r="E100" s="3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5" t="s">
        <v>269</v>
      </c>
      <c r="B101" s="312" t="s">
        <v>255</v>
      </c>
      <c r="C101" s="189"/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5" t="s">
        <v>132</v>
      </c>
      <c r="B102" s="312" t="s">
        <v>255</v>
      </c>
      <c r="C102" s="222">
        <v>1</v>
      </c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6" t="s">
        <v>270</v>
      </c>
      <c r="B103" s="316"/>
      <c r="C103" s="316"/>
      <c r="D103" s="316"/>
      <c r="E103" s="3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5" t="s">
        <v>271</v>
      </c>
      <c r="B104" s="312" t="s">
        <v>255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5" t="s">
        <v>272</v>
      </c>
      <c r="B105" s="312" t="s">
        <v>255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5" t="s">
        <v>273</v>
      </c>
      <c r="B106" s="312" t="s">
        <v>255</v>
      </c>
      <c r="C106" s="189"/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5"/>
      <c r="B107" s="312"/>
      <c r="C107" s="317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8" t="s">
        <v>274</v>
      </c>
      <c r="B108" s="311"/>
      <c r="C108" s="311"/>
      <c r="D108" s="311"/>
      <c r="E108" s="3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5"/>
      <c r="B109" s="312"/>
      <c r="C109" s="317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2" t="s">
        <v>275</v>
      </c>
      <c r="B110" s="295"/>
      <c r="C110" s="296" t="s">
        <v>276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5" t="s">
        <v>277</v>
      </c>
      <c r="B111" s="312" t="s">
        <v>255</v>
      </c>
      <c r="C111" s="189">
        <v>6992</v>
      </c>
      <c r="D111" s="174">
        <v>28814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5" t="s">
        <v>278</v>
      </c>
      <c r="B112" s="312" t="s">
        <v>255</v>
      </c>
      <c r="C112" s="189">
        <v>0</v>
      </c>
      <c r="D112" s="174">
        <v>0</v>
      </c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5" t="s">
        <v>279</v>
      </c>
      <c r="B113" s="312" t="s">
        <v>255</v>
      </c>
      <c r="C113" s="189">
        <v>0</v>
      </c>
      <c r="D113" s="174">
        <v>0</v>
      </c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5" t="s">
        <v>280</v>
      </c>
      <c r="B114" s="312" t="s">
        <v>255</v>
      </c>
      <c r="C114" s="189">
        <v>773</v>
      </c>
      <c r="D114" s="174">
        <v>1518</v>
      </c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2" t="s">
        <v>281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5" t="s">
        <v>282</v>
      </c>
      <c r="B116" s="312" t="s">
        <v>255</v>
      </c>
      <c r="C116" s="189">
        <v>12</v>
      </c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5" t="s">
        <v>283</v>
      </c>
      <c r="B117" s="312" t="s">
        <v>255</v>
      </c>
      <c r="C117" s="189">
        <v>6</v>
      </c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5" t="s">
        <v>1237</v>
      </c>
      <c r="B118" s="312" t="s">
        <v>255</v>
      </c>
      <c r="C118" s="189">
        <v>126</v>
      </c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5" t="s">
        <v>284</v>
      </c>
      <c r="B119" s="312" t="s">
        <v>255</v>
      </c>
      <c r="C119" s="189">
        <v>0</v>
      </c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5" t="s">
        <v>285</v>
      </c>
      <c r="B120" s="312" t="s">
        <v>255</v>
      </c>
      <c r="C120" s="189">
        <v>14</v>
      </c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5" t="s">
        <v>286</v>
      </c>
      <c r="B121" s="312" t="s">
        <v>255</v>
      </c>
      <c r="C121" s="189">
        <v>0</v>
      </c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5" t="s">
        <v>97</v>
      </c>
      <c r="B122" s="312" t="s">
        <v>255</v>
      </c>
      <c r="C122" s="189">
        <v>22</v>
      </c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5" t="s">
        <v>287</v>
      </c>
      <c r="B123" s="312" t="s">
        <v>255</v>
      </c>
      <c r="C123" s="189">
        <v>0</v>
      </c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5" t="s">
        <v>288</v>
      </c>
      <c r="B124" s="312"/>
      <c r="C124" s="189">
        <v>0</v>
      </c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5" t="s">
        <v>279</v>
      </c>
      <c r="B125" s="312" t="s">
        <v>255</v>
      </c>
      <c r="C125" s="189">
        <v>0</v>
      </c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5" t="s">
        <v>289</v>
      </c>
      <c r="B126" s="312" t="s">
        <v>255</v>
      </c>
      <c r="C126" s="189">
        <v>0</v>
      </c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5" t="s">
        <v>290</v>
      </c>
      <c r="B127" s="295"/>
      <c r="C127" s="303"/>
      <c r="D127" s="295"/>
      <c r="E127" s="295">
        <f>SUM(C116:C126)</f>
        <v>180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5" t="s">
        <v>291</v>
      </c>
      <c r="B128" s="312" t="s">
        <v>255</v>
      </c>
      <c r="C128" s="189">
        <v>346</v>
      </c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5" t="s">
        <v>292</v>
      </c>
      <c r="B129" s="312" t="s">
        <v>255</v>
      </c>
      <c r="C129" s="189">
        <v>14</v>
      </c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5" t="s">
        <v>293</v>
      </c>
      <c r="B131" s="312" t="s">
        <v>255</v>
      </c>
      <c r="C131" s="189">
        <v>0</v>
      </c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1" t="s">
        <v>1238</v>
      </c>
      <c r="B136" s="318"/>
      <c r="C136" s="318"/>
      <c r="D136" s="318"/>
      <c r="E136" s="3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9" t="s">
        <v>294</v>
      </c>
      <c r="B137" s="320" t="s">
        <v>295</v>
      </c>
      <c r="C137" s="321" t="s">
        <v>296</v>
      </c>
      <c r="D137" s="320" t="s">
        <v>132</v>
      </c>
      <c r="E137" s="320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5" t="s">
        <v>276</v>
      </c>
      <c r="B138" s="174">
        <v>3883</v>
      </c>
      <c r="C138" s="189">
        <v>1804</v>
      </c>
      <c r="D138" s="174">
        <v>1305</v>
      </c>
      <c r="E138" s="295">
        <f>SUM(B138:D138)</f>
        <v>6992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5" t="s">
        <v>215</v>
      </c>
      <c r="B139" s="174">
        <v>17158</v>
      </c>
      <c r="C139" s="189">
        <v>7405</v>
      </c>
      <c r="D139" s="174">
        <v>4251</v>
      </c>
      <c r="E139" s="295">
        <f>SUM(B139:D139)</f>
        <v>28814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5" t="s">
        <v>297</v>
      </c>
      <c r="B140" s="174">
        <v>38836</v>
      </c>
      <c r="C140" s="174">
        <v>30443</v>
      </c>
      <c r="D140" s="174">
        <v>31203</v>
      </c>
      <c r="E140" s="295">
        <f>SUM(B140:D140)</f>
        <v>100482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5" t="s">
        <v>244</v>
      </c>
      <c r="B141" s="174">
        <v>146345662</v>
      </c>
      <c r="C141" s="189">
        <v>57294209</v>
      </c>
      <c r="D141" s="174">
        <v>127152801</v>
      </c>
      <c r="E141" s="295">
        <f>SUM(B141:D141)</f>
        <v>330792672</v>
      </c>
      <c r="F141" s="3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5" t="s">
        <v>245</v>
      </c>
      <c r="B142" s="174">
        <v>175006757</v>
      </c>
      <c r="C142" s="189">
        <v>100774604</v>
      </c>
      <c r="D142" s="174">
        <v>265653085</v>
      </c>
      <c r="E142" s="295">
        <f>SUM(B142:D142)</f>
        <v>541434446</v>
      </c>
      <c r="F142" s="3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9" t="s">
        <v>298</v>
      </c>
      <c r="B143" s="320" t="s">
        <v>295</v>
      </c>
      <c r="C143" s="321" t="s">
        <v>296</v>
      </c>
      <c r="D143" s="320" t="s">
        <v>132</v>
      </c>
      <c r="E143" s="320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5" t="s">
        <v>276</v>
      </c>
      <c r="B144" s="174">
        <v>0</v>
      </c>
      <c r="C144" s="189">
        <v>0</v>
      </c>
      <c r="D144" s="174">
        <v>0</v>
      </c>
      <c r="E144" s="295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5" t="s">
        <v>215</v>
      </c>
      <c r="B145" s="174">
        <v>0</v>
      </c>
      <c r="C145" s="189">
        <v>0</v>
      </c>
      <c r="D145" s="174">
        <v>0</v>
      </c>
      <c r="E145" s="295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5" t="s">
        <v>297</v>
      </c>
      <c r="B146" s="174">
        <v>0</v>
      </c>
      <c r="C146" s="189">
        <v>0</v>
      </c>
      <c r="D146" s="174">
        <v>0</v>
      </c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5" t="s">
        <v>244</v>
      </c>
      <c r="B147" s="174">
        <v>0</v>
      </c>
      <c r="C147" s="189">
        <v>0</v>
      </c>
      <c r="D147" s="174">
        <v>0</v>
      </c>
      <c r="E147" s="295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5" t="s">
        <v>245</v>
      </c>
      <c r="B148" s="174">
        <v>0</v>
      </c>
      <c r="C148" s="189">
        <v>0</v>
      </c>
      <c r="D148" s="174">
        <v>0</v>
      </c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9" t="s">
        <v>299</v>
      </c>
      <c r="B149" s="320" t="s">
        <v>295</v>
      </c>
      <c r="C149" s="321" t="s">
        <v>296</v>
      </c>
      <c r="D149" s="320" t="s">
        <v>132</v>
      </c>
      <c r="E149" s="320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5" t="s">
        <v>276</v>
      </c>
      <c r="B150" s="174">
        <v>0</v>
      </c>
      <c r="C150" s="189">
        <v>0</v>
      </c>
      <c r="D150" s="174">
        <v>0</v>
      </c>
      <c r="E150" s="295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5" t="s">
        <v>215</v>
      </c>
      <c r="B151" s="174">
        <v>0</v>
      </c>
      <c r="C151" s="189">
        <v>0</v>
      </c>
      <c r="D151" s="174">
        <v>0</v>
      </c>
      <c r="E151" s="295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5" t="s">
        <v>297</v>
      </c>
      <c r="B152" s="174">
        <v>0</v>
      </c>
      <c r="C152" s="189">
        <v>0</v>
      </c>
      <c r="D152" s="174">
        <v>0</v>
      </c>
      <c r="E152" s="295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5" t="s">
        <v>244</v>
      </c>
      <c r="B153" s="174">
        <v>0</v>
      </c>
      <c r="C153" s="189">
        <v>0</v>
      </c>
      <c r="D153" s="174">
        <v>0</v>
      </c>
      <c r="E153" s="295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5" t="s">
        <v>245</v>
      </c>
      <c r="B154" s="174">
        <v>0</v>
      </c>
      <c r="C154" s="189">
        <v>0</v>
      </c>
      <c r="D154" s="174">
        <v>0</v>
      </c>
      <c r="E154" s="295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1"/>
      <c r="B155" s="301"/>
      <c r="C155" s="323"/>
      <c r="D155" s="324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9" t="s">
        <v>300</v>
      </c>
      <c r="B156" s="320" t="s">
        <v>301</v>
      </c>
      <c r="C156" s="321" t="s">
        <v>302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1" t="s">
        <v>303</v>
      </c>
      <c r="B157" s="174">
        <v>67363469</v>
      </c>
      <c r="C157" s="174">
        <v>61031977</v>
      </c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1"/>
      <c r="B158" s="324"/>
      <c r="C158" s="323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1"/>
      <c r="B159" s="301"/>
      <c r="C159" s="323"/>
      <c r="D159" s="324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1"/>
      <c r="B160" s="301"/>
      <c r="C160" s="323"/>
      <c r="D160" s="324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1"/>
      <c r="B161" s="301"/>
      <c r="C161" s="323"/>
      <c r="D161" s="324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1"/>
      <c r="B162" s="301"/>
      <c r="C162" s="323"/>
      <c r="D162" s="324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8" t="s">
        <v>304</v>
      </c>
      <c r="B163" s="311"/>
      <c r="C163" s="311"/>
      <c r="D163" s="311"/>
      <c r="E163" s="3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6" t="s">
        <v>305</v>
      </c>
      <c r="B164" s="316"/>
      <c r="C164" s="316"/>
      <c r="D164" s="316"/>
      <c r="E164" s="3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5" t="s">
        <v>306</v>
      </c>
      <c r="B165" s="312" t="s">
        <v>255</v>
      </c>
      <c r="C165" s="189">
        <v>8030309.3899999997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5" t="s">
        <v>307</v>
      </c>
      <c r="B166" s="312" t="s">
        <v>255</v>
      </c>
      <c r="C166" s="189">
        <v>246065.52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1" t="s">
        <v>308</v>
      </c>
      <c r="B167" s="312" t="s">
        <v>255</v>
      </c>
      <c r="C167" s="189">
        <v>448871.73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5" t="s">
        <v>309</v>
      </c>
      <c r="B168" s="312" t="s">
        <v>255</v>
      </c>
      <c r="C168" s="189">
        <v>14577737.960000001</v>
      </c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5" t="s">
        <v>310</v>
      </c>
      <c r="B169" s="312" t="s">
        <v>255</v>
      </c>
      <c r="C169" s="189">
        <v>96084.28</v>
      </c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5" t="s">
        <v>311</v>
      </c>
      <c r="B170" s="312" t="s">
        <v>255</v>
      </c>
      <c r="C170" s="189">
        <v>7803299.0599999996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5" t="s">
        <v>312</v>
      </c>
      <c r="B171" s="312" t="s">
        <v>255</v>
      </c>
      <c r="C171" s="189">
        <v>1129492.8700000001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5" t="s">
        <v>312</v>
      </c>
      <c r="B172" s="312" t="s">
        <v>255</v>
      </c>
      <c r="C172" s="189">
        <v>55768.31</v>
      </c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5" t="s">
        <v>203</v>
      </c>
      <c r="B173" s="295"/>
      <c r="C173" s="303"/>
      <c r="D173" s="295">
        <f>SUM(C165:C172)</f>
        <v>32387629.120000001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6" t="s">
        <v>313</v>
      </c>
      <c r="B174" s="316"/>
      <c r="C174" s="316"/>
      <c r="D174" s="316"/>
      <c r="E174" s="3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5" t="s">
        <v>314</v>
      </c>
      <c r="B175" s="312" t="s">
        <v>255</v>
      </c>
      <c r="C175" s="189">
        <v>441056.29</v>
      </c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5" t="s">
        <v>315</v>
      </c>
      <c r="B176" s="312" t="s">
        <v>255</v>
      </c>
      <c r="C176" s="189">
        <v>296158.88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5" t="s">
        <v>203</v>
      </c>
      <c r="B177" s="295"/>
      <c r="C177" s="303"/>
      <c r="D177" s="295">
        <f>SUM(C175:C176)</f>
        <v>737215.16999999993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6" t="s">
        <v>316</v>
      </c>
      <c r="B178" s="316"/>
      <c r="C178" s="316"/>
      <c r="D178" s="316"/>
      <c r="E178" s="3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5" t="s">
        <v>317</v>
      </c>
      <c r="B179" s="312" t="s">
        <v>255</v>
      </c>
      <c r="C179" s="189">
        <v>1693554.12</v>
      </c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5" t="s">
        <v>318</v>
      </c>
      <c r="B180" s="312" t="s">
        <v>255</v>
      </c>
      <c r="C180" s="189">
        <v>599850</v>
      </c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5" t="s">
        <v>203</v>
      </c>
      <c r="B181" s="295"/>
      <c r="C181" s="303"/>
      <c r="D181" s="295">
        <f>SUM(C179:C180)</f>
        <v>2293404.12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6" t="s">
        <v>319</v>
      </c>
      <c r="B182" s="316"/>
      <c r="C182" s="316"/>
      <c r="D182" s="316"/>
      <c r="E182" s="3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5" t="s">
        <v>320</v>
      </c>
      <c r="B183" s="312" t="s">
        <v>255</v>
      </c>
      <c r="C183" s="189">
        <v>313590.12</v>
      </c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5" t="s">
        <v>321</v>
      </c>
      <c r="B184" s="312" t="s">
        <v>255</v>
      </c>
      <c r="C184" s="189">
        <v>6099167.3300000001</v>
      </c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5" t="s">
        <v>132</v>
      </c>
      <c r="B185" s="312" t="s">
        <v>255</v>
      </c>
      <c r="C185" s="189">
        <v>0</v>
      </c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5" t="s">
        <v>203</v>
      </c>
      <c r="B186" s="295"/>
      <c r="C186" s="303"/>
      <c r="D186" s="295">
        <f>SUM(C183:C185)</f>
        <v>6412757.4500000002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6" t="s">
        <v>322</v>
      </c>
      <c r="B187" s="316"/>
      <c r="C187" s="316"/>
      <c r="D187" s="316"/>
      <c r="E187" s="3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5" t="s">
        <v>323</v>
      </c>
      <c r="B188" s="312" t="s">
        <v>255</v>
      </c>
      <c r="C188" s="189">
        <v>0</v>
      </c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5" t="s">
        <v>324</v>
      </c>
      <c r="B189" s="312" t="s">
        <v>255</v>
      </c>
      <c r="C189" s="189">
        <v>40801.870000000003</v>
      </c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5" t="s">
        <v>203</v>
      </c>
      <c r="B190" s="295"/>
      <c r="C190" s="303"/>
      <c r="D190" s="295">
        <f>SUM(C188:C189)</f>
        <v>40801.870000000003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1" t="s">
        <v>325</v>
      </c>
      <c r="B192" s="311"/>
      <c r="C192" s="311"/>
      <c r="D192" s="311"/>
      <c r="E192" s="31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8" t="s">
        <v>326</v>
      </c>
      <c r="B193" s="311"/>
      <c r="C193" s="311"/>
      <c r="D193" s="311"/>
      <c r="E193" s="3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2"/>
      <c r="B194" s="297" t="s">
        <v>327</v>
      </c>
      <c r="C194" s="296" t="s">
        <v>328</v>
      </c>
      <c r="D194" s="297" t="s">
        <v>329</v>
      </c>
      <c r="E194" s="297" t="s">
        <v>330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5" t="s">
        <v>331</v>
      </c>
      <c r="B195" s="174">
        <v>115603655</v>
      </c>
      <c r="C195" s="189">
        <v>9604330</v>
      </c>
      <c r="D195" s="174"/>
      <c r="E195" s="295">
        <f t="shared" ref="E195:E203" si="10">SUM(B195:C195)-D195</f>
        <v>125207985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5" t="s">
        <v>332</v>
      </c>
      <c r="B196" s="174">
        <v>26747734</v>
      </c>
      <c r="C196" s="189">
        <v>885355.93</v>
      </c>
      <c r="D196" s="174"/>
      <c r="E196" s="295">
        <f t="shared" si="10"/>
        <v>27633089.93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5" t="s">
        <v>333</v>
      </c>
      <c r="B197" s="174">
        <v>1482077363</v>
      </c>
      <c r="C197" s="189">
        <v>27043814</v>
      </c>
      <c r="D197" s="174">
        <v>12524</v>
      </c>
      <c r="E197" s="295">
        <f t="shared" si="10"/>
        <v>1509108653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5" t="s">
        <v>334</v>
      </c>
      <c r="B198" s="174"/>
      <c r="C198" s="189"/>
      <c r="D198" s="174"/>
      <c r="E198" s="295">
        <f t="shared" si="10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5" t="s">
        <v>335</v>
      </c>
      <c r="B199" s="174">
        <v>239837880</v>
      </c>
      <c r="C199" s="189">
        <v>34433347</v>
      </c>
      <c r="D199" s="174"/>
      <c r="E199" s="295">
        <f t="shared" si="10"/>
        <v>274271227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5" t="s">
        <v>336</v>
      </c>
      <c r="B200" s="174">
        <v>930731617</v>
      </c>
      <c r="C200" s="189">
        <v>111289292</v>
      </c>
      <c r="D200" s="174">
        <v>38308651</v>
      </c>
      <c r="E200" s="295">
        <f t="shared" si="10"/>
        <v>1003712258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5" t="s">
        <v>337</v>
      </c>
      <c r="B201" s="174"/>
      <c r="C201" s="189"/>
      <c r="D201" s="174"/>
      <c r="E201" s="295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5" t="s">
        <v>338</v>
      </c>
      <c r="B202" s="174">
        <v>57735524</v>
      </c>
      <c r="C202" s="189">
        <v>9723131.6400000006</v>
      </c>
      <c r="D202" s="174"/>
      <c r="E202" s="295">
        <f t="shared" si="10"/>
        <v>67458655.640000001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5" t="s">
        <v>339</v>
      </c>
      <c r="B203" s="174">
        <v>151440475</v>
      </c>
      <c r="C203" s="189">
        <v>-57880354</v>
      </c>
      <c r="D203" s="174"/>
      <c r="E203" s="295">
        <f t="shared" si="10"/>
        <v>93560121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5" t="s">
        <v>203</v>
      </c>
      <c r="B204" s="295">
        <f>SUM(B195:B203)</f>
        <v>3004174248</v>
      </c>
      <c r="C204" s="303">
        <f>SUM(C195:C203)</f>
        <v>135098916.56999999</v>
      </c>
      <c r="D204" s="295">
        <f>SUM(D195:D203)</f>
        <v>38321175</v>
      </c>
      <c r="E204" s="295">
        <f>SUM(E195:E203)</f>
        <v>3100951989.5700002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8" t="s">
        <v>340</v>
      </c>
      <c r="B206" s="318"/>
      <c r="C206" s="318"/>
      <c r="D206" s="318"/>
      <c r="E206" s="31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2"/>
      <c r="B207" s="297" t="s">
        <v>327</v>
      </c>
      <c r="C207" s="296" t="s">
        <v>328</v>
      </c>
      <c r="D207" s="297" t="s">
        <v>329</v>
      </c>
      <c r="E207" s="297" t="s">
        <v>330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5" t="s">
        <v>331</v>
      </c>
      <c r="B208" s="324"/>
      <c r="C208" s="323"/>
      <c r="D208" s="324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5" t="s">
        <v>332</v>
      </c>
      <c r="B209" s="174">
        <v>19814046</v>
      </c>
      <c r="C209" s="189">
        <v>1017608</v>
      </c>
      <c r="D209" s="174"/>
      <c r="E209" s="295">
        <f t="shared" ref="E209:E216" si="11">SUM(B209:C209)-D209</f>
        <v>20831654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5" t="s">
        <v>333</v>
      </c>
      <c r="B210" s="174">
        <v>869802365</v>
      </c>
      <c r="C210" s="189">
        <v>42231544</v>
      </c>
      <c r="D210" s="174"/>
      <c r="E210" s="295">
        <f t="shared" si="11"/>
        <v>912033909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5" t="s">
        <v>334</v>
      </c>
      <c r="B211" s="174"/>
      <c r="C211" s="189"/>
      <c r="D211" s="174"/>
      <c r="E211" s="295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5" t="s">
        <v>335</v>
      </c>
      <c r="B212" s="174">
        <v>149665328</v>
      </c>
      <c r="C212" s="189">
        <v>10798350</v>
      </c>
      <c r="D212" s="174"/>
      <c r="E212" s="295">
        <f t="shared" si="11"/>
        <v>160463678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5" t="s">
        <v>336</v>
      </c>
      <c r="B213" s="174">
        <v>664166372</v>
      </c>
      <c r="C213" s="189">
        <v>82097178</v>
      </c>
      <c r="D213" s="174">
        <v>36994530</v>
      </c>
      <c r="E213" s="295">
        <f t="shared" si="11"/>
        <v>709269020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5" t="s">
        <v>337</v>
      </c>
      <c r="B214" s="174"/>
      <c r="C214" s="189"/>
      <c r="D214" s="174"/>
      <c r="E214" s="295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5" t="s">
        <v>338</v>
      </c>
      <c r="B215" s="174">
        <v>36334204</v>
      </c>
      <c r="C215" s="189">
        <v>2783145</v>
      </c>
      <c r="D215" s="174"/>
      <c r="E215" s="295">
        <f t="shared" si="11"/>
        <v>39117349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5" t="s">
        <v>339</v>
      </c>
      <c r="B216" s="174"/>
      <c r="C216" s="189"/>
      <c r="D216" s="174"/>
      <c r="E216" s="295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5" t="s">
        <v>203</v>
      </c>
      <c r="B217" s="295">
        <f>SUM(B208:B216)</f>
        <v>1739782315</v>
      </c>
      <c r="C217" s="303">
        <f>SUM(C208:C216)</f>
        <v>138927825</v>
      </c>
      <c r="D217" s="295">
        <f>SUM(D208:D216)</f>
        <v>36994530</v>
      </c>
      <c r="E217" s="295">
        <f>SUM(E208:E216)</f>
        <v>1841715610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1" t="s">
        <v>341</v>
      </c>
      <c r="B219" s="311"/>
      <c r="C219" s="311"/>
      <c r="D219" s="311"/>
      <c r="E219" s="3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1"/>
      <c r="B220" s="341" t="s">
        <v>1253</v>
      </c>
      <c r="C220" s="341"/>
      <c r="D220" s="311"/>
      <c r="E220" s="3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5" t="s">
        <v>1253</v>
      </c>
      <c r="B221" s="311"/>
      <c r="C221" s="189">
        <v>6742987.6399999997</v>
      </c>
      <c r="D221" s="312">
        <f>C221</f>
        <v>6742987.6399999997</v>
      </c>
      <c r="E221" s="3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6" t="s">
        <v>342</v>
      </c>
      <c r="B222" s="316"/>
      <c r="C222" s="316"/>
      <c r="D222" s="316"/>
      <c r="E222" s="3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5" t="s">
        <v>343</v>
      </c>
      <c r="B223" s="312" t="s">
        <v>255</v>
      </c>
      <c r="C223" s="189">
        <v>331987849.88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5" t="s">
        <v>344</v>
      </c>
      <c r="B224" s="312" t="s">
        <v>255</v>
      </c>
      <c r="C224" s="189">
        <v>172409546.24000001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5" t="s">
        <v>345</v>
      </c>
      <c r="B225" s="312" t="s">
        <v>255</v>
      </c>
      <c r="C225" s="189">
        <v>3539234.27</v>
      </c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5" t="s">
        <v>346</v>
      </c>
      <c r="B226" s="312" t="s">
        <v>255</v>
      </c>
      <c r="C226" s="189">
        <v>17734782.510000002</v>
      </c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5" t="s">
        <v>347</v>
      </c>
      <c r="B227" s="312" t="s">
        <v>255</v>
      </c>
      <c r="C227" s="189">
        <v>53925134.729999997</v>
      </c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5" t="s">
        <v>348</v>
      </c>
      <c r="B228" s="312" t="s">
        <v>255</v>
      </c>
      <c r="C228" s="189">
        <v>-4070346.85</v>
      </c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5" t="s">
        <v>349</v>
      </c>
      <c r="B229" s="295"/>
      <c r="C229" s="303"/>
      <c r="D229" s="295">
        <f>SUM(C223:C228)</f>
        <v>575526200.77999997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6" t="s">
        <v>350</v>
      </c>
      <c r="B230" s="316"/>
      <c r="C230" s="316"/>
      <c r="D230" s="316"/>
      <c r="E230" s="3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2" t="s">
        <v>351</v>
      </c>
      <c r="B231" s="312" t="s">
        <v>255</v>
      </c>
      <c r="C231" s="189">
        <v>13926</v>
      </c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2"/>
      <c r="B232" s="312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2" t="s">
        <v>352</v>
      </c>
      <c r="B233" s="312" t="s">
        <v>255</v>
      </c>
      <c r="C233" s="189">
        <v>4074286.97</v>
      </c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2" t="s">
        <v>353</v>
      </c>
      <c r="B234" s="312" t="s">
        <v>255</v>
      </c>
      <c r="C234" s="189">
        <v>15650671.890000001</v>
      </c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2" t="s">
        <v>354</v>
      </c>
      <c r="B236" s="295"/>
      <c r="C236" s="303"/>
      <c r="D236" s="295">
        <f>SUM(C233:C235)</f>
        <v>19724958.859999999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6" t="s">
        <v>355</v>
      </c>
      <c r="B237" s="316"/>
      <c r="C237" s="316"/>
      <c r="D237" s="316"/>
      <c r="E237" s="3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5" t="s">
        <v>356</v>
      </c>
      <c r="B238" s="312" t="s">
        <v>255</v>
      </c>
      <c r="C238" s="189">
        <v>2153505.84</v>
      </c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5" t="s">
        <v>355</v>
      </c>
      <c r="B239" s="312" t="s">
        <v>255</v>
      </c>
      <c r="C239" s="189">
        <v>0</v>
      </c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5" t="s">
        <v>357</v>
      </c>
      <c r="B240" s="295"/>
      <c r="C240" s="303"/>
      <c r="D240" s="295">
        <f>SUM(C238:C239)</f>
        <v>2153505.84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5" t="s">
        <v>358</v>
      </c>
      <c r="B242" s="295"/>
      <c r="C242" s="303"/>
      <c r="D242" s="295">
        <f>D221+D229+D236+D240</f>
        <v>604147653.12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1" t="s">
        <v>359</v>
      </c>
      <c r="B248" s="311"/>
      <c r="C248" s="311"/>
      <c r="D248" s="311"/>
      <c r="E248" s="3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6" t="s">
        <v>360</v>
      </c>
      <c r="B249" s="316"/>
      <c r="C249" s="316"/>
      <c r="D249" s="316"/>
      <c r="E249" s="3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5" t="s">
        <v>361</v>
      </c>
      <c r="B250" s="312" t="s">
        <v>255</v>
      </c>
      <c r="C250" s="189">
        <v>420907222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5" t="s">
        <v>362</v>
      </c>
      <c r="B251" s="312" t="s">
        <v>255</v>
      </c>
      <c r="C251" s="189">
        <v>815519366</v>
      </c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5" t="s">
        <v>363</v>
      </c>
      <c r="B252" s="312" t="s">
        <v>255</v>
      </c>
      <c r="C252" s="189">
        <v>958628761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5" t="s">
        <v>364</v>
      </c>
      <c r="B253" s="312" t="s">
        <v>255</v>
      </c>
      <c r="C253" s="189">
        <v>684130565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5" t="s">
        <v>1239</v>
      </c>
      <c r="B254" s="312" t="s">
        <v>255</v>
      </c>
      <c r="C254" s="189">
        <v>0</v>
      </c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5" t="s">
        <v>365</v>
      </c>
      <c r="B255" s="312" t="s">
        <v>255</v>
      </c>
      <c r="C255" s="189">
        <v>56937613</v>
      </c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5" t="s">
        <v>366</v>
      </c>
      <c r="B256" s="312" t="s">
        <v>255</v>
      </c>
      <c r="C256" s="189">
        <v>0</v>
      </c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5" t="s">
        <v>367</v>
      </c>
      <c r="B257" s="312" t="s">
        <v>255</v>
      </c>
      <c r="C257" s="189">
        <v>64217683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5" t="s">
        <v>368</v>
      </c>
      <c r="B258" s="312" t="s">
        <v>255</v>
      </c>
      <c r="C258" s="189">
        <v>35389895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5" t="s">
        <v>369</v>
      </c>
      <c r="B259" s="312" t="s">
        <v>255</v>
      </c>
      <c r="C259" s="189">
        <v>0</v>
      </c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5" t="s">
        <v>370</v>
      </c>
      <c r="B260" s="295"/>
      <c r="C260" s="303"/>
      <c r="D260" s="295">
        <f>SUM(C250:C252)-C253+SUM(C254:C259)</f>
        <v>1667469975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6" t="s">
        <v>371</v>
      </c>
      <c r="B261" s="316"/>
      <c r="C261" s="316"/>
      <c r="D261" s="316"/>
      <c r="E261" s="3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5" t="s">
        <v>361</v>
      </c>
      <c r="B262" s="312" t="s">
        <v>255</v>
      </c>
      <c r="C262" s="189">
        <v>0</v>
      </c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5" t="s">
        <v>362</v>
      </c>
      <c r="B263" s="312" t="s">
        <v>255</v>
      </c>
      <c r="C263" s="189">
        <v>0</v>
      </c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5" t="s">
        <v>372</v>
      </c>
      <c r="B264" s="312" t="s">
        <v>255</v>
      </c>
      <c r="C264" s="189">
        <v>0</v>
      </c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5" t="s">
        <v>373</v>
      </c>
      <c r="B265" s="295"/>
      <c r="C265" s="303"/>
      <c r="D265" s="295">
        <f>SUM(C262:C264)</f>
        <v>0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6" t="s">
        <v>374</v>
      </c>
      <c r="B266" s="316"/>
      <c r="C266" s="316"/>
      <c r="D266" s="316"/>
      <c r="E266" s="3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5" t="s">
        <v>331</v>
      </c>
      <c r="B267" s="312" t="s">
        <v>255</v>
      </c>
      <c r="C267" s="189">
        <v>125207985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5" t="s">
        <v>332</v>
      </c>
      <c r="B268" s="312" t="s">
        <v>255</v>
      </c>
      <c r="C268" s="189">
        <v>27633089.93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5" t="s">
        <v>333</v>
      </c>
      <c r="B269" s="312" t="s">
        <v>255</v>
      </c>
      <c r="C269" s="189">
        <v>1509108653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5" t="s">
        <v>375</v>
      </c>
      <c r="B270" s="312" t="s">
        <v>255</v>
      </c>
      <c r="C270" s="189">
        <v>0</v>
      </c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5" t="s">
        <v>376</v>
      </c>
      <c r="B271" s="312" t="s">
        <v>255</v>
      </c>
      <c r="C271" s="189">
        <v>274271227</v>
      </c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5" t="s">
        <v>377</v>
      </c>
      <c r="B272" s="312" t="s">
        <v>255</v>
      </c>
      <c r="C272" s="189">
        <v>1003712258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5" t="s">
        <v>338</v>
      </c>
      <c r="B273" s="312" t="s">
        <v>255</v>
      </c>
      <c r="C273" s="189">
        <v>67458655.640000001</v>
      </c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5" t="s">
        <v>339</v>
      </c>
      <c r="B274" s="312" t="s">
        <v>255</v>
      </c>
      <c r="C274" s="189">
        <v>93560121</v>
      </c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5" t="s">
        <v>378</v>
      </c>
      <c r="B275" s="295"/>
      <c r="C275" s="303"/>
      <c r="D275" s="295">
        <f>SUM(C267:C274)</f>
        <v>3100951989.5700002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5" t="s">
        <v>379</v>
      </c>
      <c r="B276" s="312" t="s">
        <v>255</v>
      </c>
      <c r="C276" s="189">
        <v>1841715610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5" t="s">
        <v>380</v>
      </c>
      <c r="B277" s="295"/>
      <c r="C277" s="303"/>
      <c r="D277" s="295">
        <f>D275-C276</f>
        <v>1259236379.5700002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6" t="s">
        <v>381</v>
      </c>
      <c r="B278" s="316"/>
      <c r="C278" s="316"/>
      <c r="D278" s="316"/>
      <c r="E278" s="3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5" t="s">
        <v>382</v>
      </c>
      <c r="B279" s="312" t="s">
        <v>255</v>
      </c>
      <c r="C279" s="189">
        <v>0</v>
      </c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5" t="s">
        <v>383</v>
      </c>
      <c r="B280" s="312" t="s">
        <v>255</v>
      </c>
      <c r="C280" s="189">
        <v>0</v>
      </c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5" t="s">
        <v>384</v>
      </c>
      <c r="B281" s="312" t="s">
        <v>255</v>
      </c>
      <c r="C281" s="189">
        <v>1415471785</v>
      </c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5" t="s">
        <v>372</v>
      </c>
      <c r="B282" s="312" t="s">
        <v>255</v>
      </c>
      <c r="C282" s="189">
        <v>62116591</v>
      </c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5" t="s">
        <v>385</v>
      </c>
      <c r="B283" s="295"/>
      <c r="C283" s="303"/>
      <c r="D283" s="295">
        <f>C279-C280+C281+C282</f>
        <v>1477588376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6" t="s">
        <v>386</v>
      </c>
      <c r="B285" s="316"/>
      <c r="C285" s="316"/>
      <c r="D285" s="316"/>
      <c r="E285" s="3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5" t="s">
        <v>387</v>
      </c>
      <c r="B286" s="312" t="s">
        <v>255</v>
      </c>
      <c r="C286" s="189">
        <v>63906859</v>
      </c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5" t="s">
        <v>388</v>
      </c>
      <c r="B287" s="312" t="s">
        <v>255</v>
      </c>
      <c r="C287" s="189">
        <v>0</v>
      </c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5" t="s">
        <v>389</v>
      </c>
      <c r="B288" s="312" t="s">
        <v>255</v>
      </c>
      <c r="C288" s="189">
        <v>173981</v>
      </c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5" t="s">
        <v>390</v>
      </c>
      <c r="B289" s="312" t="s">
        <v>255</v>
      </c>
      <c r="C289" s="189">
        <v>49097027</v>
      </c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5" t="s">
        <v>391</v>
      </c>
      <c r="B290" s="295"/>
      <c r="C290" s="303"/>
      <c r="D290" s="295">
        <f>SUM(C286:C289)</f>
        <v>113177867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5" t="s">
        <v>392</v>
      </c>
      <c r="B292" s="295"/>
      <c r="C292" s="303"/>
      <c r="D292" s="295">
        <f>D260+D265+D277+D283+D290</f>
        <v>4517472597.5699997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1" t="s">
        <v>393</v>
      </c>
      <c r="B302" s="311"/>
      <c r="C302" s="311"/>
      <c r="D302" s="311"/>
      <c r="E302" s="3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6" t="s">
        <v>394</v>
      </c>
      <c r="B303" s="316"/>
      <c r="C303" s="316"/>
      <c r="D303" s="316"/>
      <c r="E303" s="3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5" t="s">
        <v>395</v>
      </c>
      <c r="B304" s="312" t="s">
        <v>255</v>
      </c>
      <c r="C304" s="189">
        <v>0</v>
      </c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5" t="s">
        <v>396</v>
      </c>
      <c r="B305" s="312" t="s">
        <v>255</v>
      </c>
      <c r="C305" s="189">
        <v>69261335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5" t="s">
        <v>397</v>
      </c>
      <c r="B306" s="312" t="s">
        <v>255</v>
      </c>
      <c r="C306" s="189">
        <v>188420953</v>
      </c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5" t="s">
        <v>398</v>
      </c>
      <c r="B307" s="312" t="s">
        <v>255</v>
      </c>
      <c r="C307" s="189">
        <v>71407710</v>
      </c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5" t="s">
        <v>399</v>
      </c>
      <c r="B308" s="312" t="s">
        <v>255</v>
      </c>
      <c r="C308" s="189">
        <v>297861049</v>
      </c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5" t="s">
        <v>1240</v>
      </c>
      <c r="B309" s="312" t="s">
        <v>255</v>
      </c>
      <c r="C309" s="189">
        <v>30348190</v>
      </c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5" t="s">
        <v>400</v>
      </c>
      <c r="B310" s="312" t="s">
        <v>255</v>
      </c>
      <c r="C310" s="189">
        <v>0</v>
      </c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5" t="s">
        <v>401</v>
      </c>
      <c r="B311" s="312" t="s">
        <v>255</v>
      </c>
      <c r="C311" s="189">
        <v>0</v>
      </c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5" t="s">
        <v>402</v>
      </c>
      <c r="B312" s="312" t="s">
        <v>255</v>
      </c>
      <c r="C312" s="189">
        <v>56616005</v>
      </c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5" t="s">
        <v>403</v>
      </c>
      <c r="B313" s="312" t="s">
        <v>255</v>
      </c>
      <c r="C313" s="189">
        <v>24109167</v>
      </c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5" t="s">
        <v>404</v>
      </c>
      <c r="B314" s="295"/>
      <c r="C314" s="303"/>
      <c r="D314" s="295">
        <f>SUM(C304:C313)</f>
        <v>738024409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6" t="s">
        <v>405</v>
      </c>
      <c r="B315" s="316"/>
      <c r="C315" s="316"/>
      <c r="D315" s="316"/>
      <c r="E315" s="3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5" t="s">
        <v>406</v>
      </c>
      <c r="B316" s="312" t="s">
        <v>255</v>
      </c>
      <c r="C316" s="189">
        <v>0</v>
      </c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5" t="s">
        <v>407</v>
      </c>
      <c r="B317" s="312" t="s">
        <v>255</v>
      </c>
      <c r="C317" s="189">
        <v>0</v>
      </c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5" t="s">
        <v>408</v>
      </c>
      <c r="B318" s="312" t="s">
        <v>255</v>
      </c>
      <c r="C318" s="189">
        <v>0</v>
      </c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5" t="s">
        <v>409</v>
      </c>
      <c r="B319" s="295"/>
      <c r="C319" s="303"/>
      <c r="D319" s="295">
        <f>SUM(C316:C318)</f>
        <v>0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6" t="s">
        <v>410</v>
      </c>
      <c r="B320" s="316"/>
      <c r="C320" s="316"/>
      <c r="D320" s="316"/>
      <c r="E320" s="3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5" t="s">
        <v>411</v>
      </c>
      <c r="B321" s="312" t="s">
        <v>255</v>
      </c>
      <c r="C321" s="189">
        <v>0</v>
      </c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5" t="s">
        <v>412</v>
      </c>
      <c r="B322" s="312" t="s">
        <v>255</v>
      </c>
      <c r="C322" s="189">
        <v>0</v>
      </c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5" t="s">
        <v>413</v>
      </c>
      <c r="B323" s="312" t="s">
        <v>255</v>
      </c>
      <c r="C323" s="189">
        <v>0</v>
      </c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2" t="s">
        <v>414</v>
      </c>
      <c r="B324" s="312" t="s">
        <v>255</v>
      </c>
      <c r="C324" s="189">
        <v>9045413</v>
      </c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5" t="s">
        <v>415</v>
      </c>
      <c r="B325" s="312" t="s">
        <v>255</v>
      </c>
      <c r="C325" s="189">
        <v>969531150</v>
      </c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2" t="s">
        <v>416</v>
      </c>
      <c r="B326" s="312" t="s">
        <v>255</v>
      </c>
      <c r="C326" s="189">
        <v>0</v>
      </c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5" t="s">
        <v>417</v>
      </c>
      <c r="B327" s="312" t="s">
        <v>255</v>
      </c>
      <c r="C327" s="189">
        <v>416651330</v>
      </c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5" t="s">
        <v>203</v>
      </c>
      <c r="B328" s="295"/>
      <c r="C328" s="303"/>
      <c r="D328" s="295">
        <f>SUM(C321:C327)</f>
        <v>1395227893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5" t="s">
        <v>418</v>
      </c>
      <c r="B329" s="295"/>
      <c r="C329" s="303"/>
      <c r="D329" s="295">
        <f>C313</f>
        <v>24109167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5" t="s">
        <v>419</v>
      </c>
      <c r="B330" s="295"/>
      <c r="C330" s="303"/>
      <c r="D330" s="295">
        <f>D328-D329</f>
        <v>1371118726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5"/>
      <c r="B331" s="295"/>
      <c r="C331" s="303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5" t="s">
        <v>420</v>
      </c>
      <c r="B332" s="312" t="s">
        <v>255</v>
      </c>
      <c r="C332" s="222">
        <v>2408329463</v>
      </c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5"/>
      <c r="B333" s="312"/>
      <c r="C333" s="231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5" t="s">
        <v>1141</v>
      </c>
      <c r="B334" s="312" t="s">
        <v>255</v>
      </c>
      <c r="C334" s="222">
        <v>0</v>
      </c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5" t="s">
        <v>1142</v>
      </c>
      <c r="B335" s="312" t="s">
        <v>255</v>
      </c>
      <c r="C335" s="222">
        <v>0</v>
      </c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5" t="s">
        <v>422</v>
      </c>
      <c r="B336" s="312" t="s">
        <v>255</v>
      </c>
      <c r="C336" s="222">
        <v>0</v>
      </c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5" t="s">
        <v>421</v>
      </c>
      <c r="B337" s="312" t="s">
        <v>255</v>
      </c>
      <c r="C337" s="189">
        <v>0</v>
      </c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5" t="s">
        <v>1251</v>
      </c>
      <c r="B338" s="312" t="s">
        <v>255</v>
      </c>
      <c r="C338" s="189">
        <v>0</v>
      </c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5" t="s">
        <v>423</v>
      </c>
      <c r="B339" s="295"/>
      <c r="C339" s="303"/>
      <c r="D339" s="295">
        <f>D314+D319+D330+C332+C336+C337</f>
        <v>4517472598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5" t="s">
        <v>424</v>
      </c>
      <c r="B341" s="295"/>
      <c r="C341" s="303"/>
      <c r="D341" s="295">
        <f>D292</f>
        <v>4517472597.5699997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5"/>
      <c r="B343" s="295"/>
      <c r="C343" s="303"/>
      <c r="D343" s="295"/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1" t="s">
        <v>425</v>
      </c>
      <c r="B357" s="311"/>
      <c r="C357" s="311"/>
      <c r="D357" s="311"/>
      <c r="E357" s="31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6" t="s">
        <v>426</v>
      </c>
      <c r="B358" s="316"/>
      <c r="C358" s="316"/>
      <c r="D358" s="316"/>
      <c r="E358" s="3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5" t="s">
        <v>427</v>
      </c>
      <c r="B359" s="312" t="s">
        <v>255</v>
      </c>
      <c r="C359" s="189">
        <v>330792672.42000002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5" t="s">
        <v>428</v>
      </c>
      <c r="B360" s="312" t="s">
        <v>255</v>
      </c>
      <c r="C360" s="189">
        <v>541434445.92000008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5" t="s">
        <v>429</v>
      </c>
      <c r="B361" s="295"/>
      <c r="C361" s="303"/>
      <c r="D361" s="295">
        <f>SUM(C359:C360)</f>
        <v>872227118.34000015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6" t="s">
        <v>430</v>
      </c>
      <c r="B362" s="316"/>
      <c r="C362" s="316"/>
      <c r="D362" s="316"/>
      <c r="E362" s="3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5" t="s">
        <v>1253</v>
      </c>
      <c r="B363" s="316"/>
      <c r="C363" s="189">
        <v>6742987.6399999997</v>
      </c>
      <c r="D363" s="295"/>
      <c r="E363" s="3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5" t="s">
        <v>431</v>
      </c>
      <c r="B364" s="312" t="s">
        <v>255</v>
      </c>
      <c r="C364" s="189">
        <v>575526200.77999997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5" t="s">
        <v>432</v>
      </c>
      <c r="B365" s="312" t="s">
        <v>255</v>
      </c>
      <c r="C365" s="189">
        <v>19724958.859999999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5" t="s">
        <v>433</v>
      </c>
      <c r="B366" s="312" t="s">
        <v>255</v>
      </c>
      <c r="C366" s="189">
        <v>2153505.84</v>
      </c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5" t="s">
        <v>358</v>
      </c>
      <c r="B367" s="295"/>
      <c r="C367" s="303"/>
      <c r="D367" s="295">
        <f>SUM(C363:C366)</f>
        <v>604147653.12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5" t="s">
        <v>434</v>
      </c>
      <c r="B368" s="295"/>
      <c r="C368" s="303"/>
      <c r="D368" s="295">
        <f>D361-D367</f>
        <v>268079465.22000015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6" t="s">
        <v>435</v>
      </c>
      <c r="B369" s="316"/>
      <c r="C369" s="316"/>
      <c r="D369" s="316"/>
      <c r="E369" s="3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5" t="s">
        <v>436</v>
      </c>
      <c r="B370" s="312" t="s">
        <v>255</v>
      </c>
      <c r="C370" s="189">
        <v>27753792.149999999</v>
      </c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5" t="s">
        <v>437</v>
      </c>
      <c r="B371" s="312" t="s">
        <v>255</v>
      </c>
      <c r="C371" s="189">
        <v>0</v>
      </c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5" t="s">
        <v>438</v>
      </c>
      <c r="B372" s="295"/>
      <c r="C372" s="303"/>
      <c r="D372" s="295">
        <f>SUM(C370:C371)</f>
        <v>27753792.149999999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5" t="s">
        <v>439</v>
      </c>
      <c r="B373" s="295"/>
      <c r="C373" s="303"/>
      <c r="D373" s="295">
        <f>D368+D372</f>
        <v>295833257.37000012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6" t="s">
        <v>440</v>
      </c>
      <c r="B377" s="316"/>
      <c r="C377" s="316"/>
      <c r="D377" s="316"/>
      <c r="E377" s="3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5" t="s">
        <v>441</v>
      </c>
      <c r="B378" s="312" t="s">
        <v>255</v>
      </c>
      <c r="C378" s="189">
        <v>127692103.00000001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5" t="s">
        <v>3</v>
      </c>
      <c r="B379" s="312" t="s">
        <v>255</v>
      </c>
      <c r="C379" s="189">
        <v>32387629.120000001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5" t="s">
        <v>235</v>
      </c>
      <c r="B380" s="312" t="s">
        <v>255</v>
      </c>
      <c r="C380" s="189">
        <v>5490121.3499999996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5" t="s">
        <v>442</v>
      </c>
      <c r="B381" s="312" t="s">
        <v>255</v>
      </c>
      <c r="C381" s="189">
        <v>34880827.259999998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5" t="s">
        <v>443</v>
      </c>
      <c r="B382" s="312" t="s">
        <v>255</v>
      </c>
      <c r="C382" s="189">
        <v>2360411.3499999996</v>
      </c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5" t="s">
        <v>444</v>
      </c>
      <c r="B383" s="312" t="s">
        <v>255</v>
      </c>
      <c r="C383" s="189">
        <v>53890176.530000001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5" t="s">
        <v>6</v>
      </c>
      <c r="B384" s="312" t="s">
        <v>255</v>
      </c>
      <c r="C384" s="189">
        <v>19946615.407147314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5" t="s">
        <v>445</v>
      </c>
      <c r="B385" s="312" t="s">
        <v>255</v>
      </c>
      <c r="C385" s="189">
        <v>737215.16999999993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5" t="s">
        <v>446</v>
      </c>
      <c r="B386" s="312" t="s">
        <v>255</v>
      </c>
      <c r="C386" s="189">
        <v>2293404.12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5" t="s">
        <v>447</v>
      </c>
      <c r="B387" s="312" t="s">
        <v>255</v>
      </c>
      <c r="C387" s="189">
        <v>6412757.4500000002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5" t="s">
        <v>448</v>
      </c>
      <c r="B388" s="312" t="s">
        <v>255</v>
      </c>
      <c r="C388" s="189">
        <v>40801.870000000003</v>
      </c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5" t="s">
        <v>450</v>
      </c>
      <c r="B389" s="312" t="s">
        <v>255</v>
      </c>
      <c r="C389" s="189">
        <v>1369190.0099999998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5" t="s">
        <v>451</v>
      </c>
      <c r="B390" s="295"/>
      <c r="C390" s="303"/>
      <c r="D390" s="295">
        <f>SUM(C378:C389)</f>
        <v>287501252.63714731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5" t="s">
        <v>452</v>
      </c>
      <c r="B391" s="295"/>
      <c r="C391" s="303"/>
      <c r="D391" s="295">
        <f>D373-D390</f>
        <v>8332004.7328528166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5" t="s">
        <v>453</v>
      </c>
      <c r="B392" s="312" t="s">
        <v>255</v>
      </c>
      <c r="C392" s="189">
        <v>-28888.25</v>
      </c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5" t="s">
        <v>454</v>
      </c>
      <c r="B393" s="295"/>
      <c r="C393" s="303"/>
      <c r="D393" s="295">
        <f>D391+C392</f>
        <v>8303116.4828528166</v>
      </c>
      <c r="E393" s="295"/>
      <c r="F393" s="3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5" t="s">
        <v>455</v>
      </c>
      <c r="B394" s="312" t="s">
        <v>255</v>
      </c>
      <c r="C394" s="189">
        <v>0</v>
      </c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5" t="s">
        <v>456</v>
      </c>
      <c r="B395" s="312" t="s">
        <v>255</v>
      </c>
      <c r="C395" s="189">
        <v>0</v>
      </c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5" t="s">
        <v>457</v>
      </c>
      <c r="B396" s="295"/>
      <c r="C396" s="303"/>
      <c r="D396" s="295">
        <f>D393+C394-C395</f>
        <v>8303116.4828528166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7" t="s">
        <v>458</v>
      </c>
      <c r="D411" s="2"/>
      <c r="E411" s="32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PeaceHealth St John Medical Center   H-0     FYE 06/30/2020</v>
      </c>
      <c r="B412" s="2"/>
      <c r="C412" s="2"/>
      <c r="D412" s="2"/>
      <c r="E412" s="32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459</v>
      </c>
      <c r="B413" s="327" t="s">
        <v>460</v>
      </c>
      <c r="C413" s="327" t="s">
        <v>1241</v>
      </c>
      <c r="D413" s="327" t="s">
        <v>461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462</v>
      </c>
      <c r="B414" s="2">
        <f>C111</f>
        <v>6992</v>
      </c>
      <c r="C414" s="2">
        <f>E138</f>
        <v>6992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463</v>
      </c>
      <c r="B415" s="2">
        <f>D111</f>
        <v>28814</v>
      </c>
      <c r="C415" s="2">
        <f>E139</f>
        <v>28814</v>
      </c>
      <c r="D415" s="2">
        <f>SUM(C59:H59)+N59</f>
        <v>28814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464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465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466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467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29"/>
      <c r="B422" s="329"/>
      <c r="C422" s="3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468</v>
      </c>
      <c r="B423" s="2">
        <f>C114</f>
        <v>773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1242</v>
      </c>
      <c r="B424" s="2">
        <f>D114</f>
        <v>1518</v>
      </c>
      <c r="C424" s="2"/>
      <c r="D424" s="2">
        <f>J59</f>
        <v>1518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29"/>
      <c r="B425" s="329"/>
      <c r="C425" s="329"/>
      <c r="D425" s="329"/>
      <c r="E425" s="2"/>
      <c r="F425" s="329"/>
      <c r="G425" s="3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469</v>
      </c>
      <c r="B426" s="327" t="s">
        <v>470</v>
      </c>
      <c r="C426" s="327" t="s">
        <v>461</v>
      </c>
      <c r="D426" s="327" t="s">
        <v>471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472</v>
      </c>
      <c r="B427" s="2">
        <f t="shared" ref="B427:B437" si="12">C378</f>
        <v>127692103.00000001</v>
      </c>
      <c r="C427" s="2">
        <f t="shared" ref="C427:C434" si="13">CE61</f>
        <v>127692103.00000001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2"/>
        <v>32387629.120000001</v>
      </c>
      <c r="C428" s="2">
        <f t="shared" si="13"/>
        <v>32387626</v>
      </c>
      <c r="D428" s="2">
        <f>D173</f>
        <v>32387629.120000001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235</v>
      </c>
      <c r="B429" s="2">
        <f t="shared" si="12"/>
        <v>5490121.3499999996</v>
      </c>
      <c r="C429" s="2">
        <f t="shared" si="13"/>
        <v>5490121.3499999996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236</v>
      </c>
      <c r="B430" s="2">
        <f t="shared" si="12"/>
        <v>34880827.259999998</v>
      </c>
      <c r="C430" s="2">
        <f t="shared" si="13"/>
        <v>34880827.259999998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443</v>
      </c>
      <c r="B431" s="2">
        <f t="shared" si="12"/>
        <v>2360411.3499999996</v>
      </c>
      <c r="C431" s="2">
        <f t="shared" si="13"/>
        <v>2360411.3499999996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444</v>
      </c>
      <c r="B432" s="2">
        <f t="shared" si="12"/>
        <v>53890176.530000001</v>
      </c>
      <c r="C432" s="2">
        <f t="shared" si="13"/>
        <v>53890176.530000001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19946615.407147314</v>
      </c>
      <c r="C433" s="2">
        <f t="shared" si="13"/>
        <v>19946616</v>
      </c>
      <c r="D433" s="2">
        <f>C217</f>
        <v>138927825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473</v>
      </c>
      <c r="B434" s="2">
        <f t="shared" si="12"/>
        <v>737215.16999999993</v>
      </c>
      <c r="C434" s="2">
        <f t="shared" si="13"/>
        <v>737215.16999999993</v>
      </c>
      <c r="D434" s="2">
        <f>D177</f>
        <v>737215.16999999993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446</v>
      </c>
      <c r="B435" s="2">
        <f t="shared" si="12"/>
        <v>2293404.12</v>
      </c>
      <c r="C435" s="2"/>
      <c r="D435" s="2">
        <f>D181</f>
        <v>2293404.12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474</v>
      </c>
      <c r="B436" s="2">
        <f t="shared" si="12"/>
        <v>6412757.4500000002</v>
      </c>
      <c r="C436" s="2"/>
      <c r="D436" s="2">
        <f>D186</f>
        <v>6412757.4500000002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448</v>
      </c>
      <c r="B437" s="2">
        <f t="shared" si="12"/>
        <v>40801.870000000003</v>
      </c>
      <c r="C437" s="2"/>
      <c r="D437" s="2">
        <f>D190</f>
        <v>40801.870000000003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475</v>
      </c>
      <c r="B438" s="2">
        <f>C386+C387+C388</f>
        <v>8746963.4399999995</v>
      </c>
      <c r="C438" s="2">
        <f>CD69</f>
        <v>8746963.4400000013</v>
      </c>
      <c r="D438" s="2">
        <f>D181+D186+D190</f>
        <v>8746963.4399999995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450</v>
      </c>
      <c r="B439" s="2">
        <f>C389</f>
        <v>1369190.0099999998</v>
      </c>
      <c r="C439" s="2">
        <f>SUM(C69:CC69)</f>
        <v>1369190.0099999998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476</v>
      </c>
      <c r="B440" s="2">
        <f>B438+B439</f>
        <v>10116153.449999999</v>
      </c>
      <c r="C440" s="2">
        <f>CE69</f>
        <v>10116153.450000001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477</v>
      </c>
      <c r="B441" s="2">
        <f>D390</f>
        <v>287501252.63714731</v>
      </c>
      <c r="C441" s="2">
        <f>SUM(C427:C437)+C440</f>
        <v>287501250.11000001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29"/>
      <c r="B442" s="329"/>
      <c r="C442" s="329"/>
      <c r="D442" s="329"/>
      <c r="E442" s="2"/>
      <c r="F442" s="329"/>
      <c r="G442" s="3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478</v>
      </c>
      <c r="B443" s="327" t="s">
        <v>479</v>
      </c>
      <c r="C443" s="327" t="s">
        <v>470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1255</v>
      </c>
      <c r="B444" s="2">
        <f>D221</f>
        <v>6742987.6399999997</v>
      </c>
      <c r="C444" s="2">
        <f>C363</f>
        <v>6742987.6399999997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342</v>
      </c>
      <c r="B445" s="2">
        <f>D229</f>
        <v>575526200.77999997</v>
      </c>
      <c r="C445" s="2">
        <f>C364</f>
        <v>575526200.77999997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350</v>
      </c>
      <c r="B446" s="2">
        <f>D236</f>
        <v>19724958.859999999</v>
      </c>
      <c r="C446" s="2">
        <f>C365</f>
        <v>19724958.859999999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355</v>
      </c>
      <c r="B447" s="2">
        <f>D240</f>
        <v>2153505.84</v>
      </c>
      <c r="C447" s="2">
        <f>C366</f>
        <v>2153505.84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357</v>
      </c>
      <c r="B448" s="2">
        <f>D242</f>
        <v>604147653.12</v>
      </c>
      <c r="C448" s="2">
        <f>D367</f>
        <v>604147653.12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29"/>
      <c r="B449" s="329"/>
      <c r="C449" s="329"/>
      <c r="D449" s="329"/>
      <c r="E449" s="2"/>
      <c r="F449" s="329"/>
      <c r="G449" s="3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480</v>
      </c>
      <c r="B450" s="327" t="s">
        <v>481</v>
      </c>
      <c r="C450" s="329"/>
      <c r="D450" s="329"/>
      <c r="E450" s="2"/>
      <c r="F450" s="329"/>
      <c r="G450" s="3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7" t="s">
        <v>482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7" t="s">
        <v>471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2" t="s">
        <v>483</v>
      </c>
      <c r="B453" s="2">
        <f>C231</f>
        <v>13926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4074286.97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15650671.890000001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29"/>
      <c r="B456" s="329"/>
      <c r="C456" s="329"/>
      <c r="D456" s="329"/>
      <c r="E456" s="2"/>
      <c r="F456" s="329"/>
      <c r="G456" s="3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484</v>
      </c>
      <c r="B457" s="327" t="s">
        <v>470</v>
      </c>
      <c r="C457" s="327" t="s">
        <v>485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486</v>
      </c>
      <c r="B458" s="2">
        <f>C370</f>
        <v>27753792.149999999</v>
      </c>
      <c r="C458" s="2">
        <f>CE70</f>
        <v>27753792.149999999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243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29"/>
      <c r="B460" s="329"/>
      <c r="C460" s="329"/>
      <c r="D460" s="329"/>
      <c r="E460" s="2"/>
      <c r="F460" s="329"/>
      <c r="G460" s="3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487</v>
      </c>
      <c r="B461" s="327"/>
      <c r="C461" s="327"/>
      <c r="D461" s="327" t="s">
        <v>1243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7" t="s">
        <v>470</v>
      </c>
      <c r="C462" s="327" t="s">
        <v>485</v>
      </c>
      <c r="D462" s="327" t="s">
        <v>489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244</v>
      </c>
      <c r="B463" s="2">
        <f>C359</f>
        <v>330792672.42000002</v>
      </c>
      <c r="C463" s="2">
        <f>CE73</f>
        <v>330792672.42000002</v>
      </c>
      <c r="D463" s="2">
        <f>E141+E147+E153</f>
        <v>330792672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245</v>
      </c>
      <c r="B464" s="2">
        <f>C360</f>
        <v>541434445.92000008</v>
      </c>
      <c r="C464" s="2">
        <f>CE74</f>
        <v>541434445.92000008</v>
      </c>
      <c r="D464" s="2">
        <f>E142+E148+E154</f>
        <v>541434446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246</v>
      </c>
      <c r="B465" s="2">
        <f>D361</f>
        <v>872227118.34000015</v>
      </c>
      <c r="C465" s="2">
        <f>CE75</f>
        <v>872227118.34000015</v>
      </c>
      <c r="D465" s="2">
        <f>D463+D464</f>
        <v>872227118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29"/>
      <c r="B466" s="329"/>
      <c r="C466" s="329"/>
      <c r="D466" s="329"/>
      <c r="E466" s="2"/>
      <c r="F466" s="329"/>
      <c r="G466" s="3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490</v>
      </c>
      <c r="B467" s="327" t="s">
        <v>491</v>
      </c>
      <c r="C467" s="327" t="s">
        <v>492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331</v>
      </c>
      <c r="B468" s="2">
        <f t="shared" ref="B468:B475" si="14">C267</f>
        <v>125207985</v>
      </c>
      <c r="C468" s="2">
        <f>E195</f>
        <v>125207985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332</v>
      </c>
      <c r="B469" s="2">
        <f t="shared" si="14"/>
        <v>27633089.93</v>
      </c>
      <c r="C469" s="2">
        <f>E196</f>
        <v>27633089.93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333</v>
      </c>
      <c r="B470" s="2">
        <f t="shared" si="14"/>
        <v>1509108653</v>
      </c>
      <c r="C470" s="2">
        <f>E197</f>
        <v>1509108653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493</v>
      </c>
      <c r="B471" s="2">
        <f t="shared" si="14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376</v>
      </c>
      <c r="B472" s="2">
        <f t="shared" si="14"/>
        <v>274271227</v>
      </c>
      <c r="C472" s="2">
        <f>E199</f>
        <v>274271227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494</v>
      </c>
      <c r="B473" s="2">
        <f t="shared" si="14"/>
        <v>1003712258</v>
      </c>
      <c r="C473" s="2">
        <f>SUM(E200:E201)</f>
        <v>1003712258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338</v>
      </c>
      <c r="B474" s="2">
        <f t="shared" si="14"/>
        <v>67458655.640000001</v>
      </c>
      <c r="C474" s="2">
        <f>E202</f>
        <v>67458655.640000001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339</v>
      </c>
      <c r="B475" s="2">
        <f t="shared" si="14"/>
        <v>93560121</v>
      </c>
      <c r="C475" s="2">
        <f>E203</f>
        <v>93560121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3100951989.5700002</v>
      </c>
      <c r="C476" s="2">
        <f>E204</f>
        <v>3100951989.5700002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495</v>
      </c>
      <c r="B478" s="2">
        <f>C276</f>
        <v>1841715610</v>
      </c>
      <c r="C478" s="2">
        <f>E217</f>
        <v>1841715610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496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497</v>
      </c>
      <c r="B481" s="2"/>
      <c r="C481" s="2">
        <f>D341</f>
        <v>4517472597.5699997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498</v>
      </c>
      <c r="B482" s="2"/>
      <c r="C482" s="2">
        <f>D339</f>
        <v>4517472598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2" t="s">
        <v>499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2" t="s">
        <v>500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2" t="s">
        <v>501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0" t="s">
        <v>502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2" t="s">
        <v>503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C83</f>
        <v>026</v>
      </c>
      <c r="B493" s="331" t="str">
        <f>RIGHT('[1]Prior Year'!C82,4)</f>
        <v>2019</v>
      </c>
      <c r="C493" s="331" t="str">
        <f>RIGHT(C82,4)</f>
        <v>2020</v>
      </c>
      <c r="D493" s="331" t="str">
        <f>RIGHT('[1]Prior Year'!C82,4)</f>
        <v>2019</v>
      </c>
      <c r="E493" s="331" t="str">
        <f>RIGHT(C82,4)</f>
        <v>2020</v>
      </c>
      <c r="F493" s="331" t="str">
        <f>RIGHT('[1]Prior Year'!C82,4)</f>
        <v>2019</v>
      </c>
      <c r="G493" s="331" t="str">
        <f>RIGHT(C82,4)</f>
        <v>2020</v>
      </c>
      <c r="H493" s="331"/>
      <c r="I493" s="2"/>
      <c r="J493" s="2"/>
      <c r="K493" s="331"/>
      <c r="L493" s="33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0"/>
      <c r="B494" s="327" t="s">
        <v>504</v>
      </c>
      <c r="C494" s="327" t="s">
        <v>504</v>
      </c>
      <c r="D494" s="332" t="s">
        <v>505</v>
      </c>
      <c r="E494" s="332" t="s">
        <v>505</v>
      </c>
      <c r="F494" s="331" t="s">
        <v>506</v>
      </c>
      <c r="G494" s="331" t="s">
        <v>506</v>
      </c>
      <c r="H494" s="331" t="s">
        <v>507</v>
      </c>
      <c r="I494" s="2"/>
      <c r="J494" s="2"/>
      <c r="K494" s="331"/>
      <c r="L494" s="33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7" t="s">
        <v>302</v>
      </c>
      <c r="C495" s="327" t="s">
        <v>302</v>
      </c>
      <c r="D495" s="327" t="s">
        <v>508</v>
      </c>
      <c r="E495" s="327" t="s">
        <v>508</v>
      </c>
      <c r="F495" s="331" t="s">
        <v>509</v>
      </c>
      <c r="G495" s="331" t="s">
        <v>509</v>
      </c>
      <c r="H495" s="331" t="s">
        <v>510</v>
      </c>
      <c r="I495" s="2"/>
      <c r="J495" s="2"/>
      <c r="K495" s="331"/>
      <c r="L495" s="33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511</v>
      </c>
      <c r="B496" s="333">
        <f>'[1]Prior Year'!C71</f>
        <v>11073838.920000002</v>
      </c>
      <c r="C496" s="333">
        <f>C71</f>
        <v>5686261.1699999999</v>
      </c>
      <c r="D496" s="333">
        <f>'[1]Prior Year'!C59</f>
        <v>9525</v>
      </c>
      <c r="E496" s="2">
        <f>C59</f>
        <v>2902</v>
      </c>
      <c r="F496" s="334">
        <f t="shared" ref="F496:G511" si="15">IF(B496=0,"",IF(D496=0,"",B496/D496))</f>
        <v>1162.6077606299214</v>
      </c>
      <c r="G496" s="334">
        <f t="shared" si="15"/>
        <v>1959.4283838731908</v>
      </c>
      <c r="H496" s="335">
        <f>IF(B496=0,"",IF(C496=0,"",IF(D496=0,"",IF(E496=0,"",IF(G496/F496-1&lt;-0.25,G496/F496-1,IF(G496/F496-1&gt;0.25,G496/F496-1,""))))))</f>
        <v>0.68537356297324048</v>
      </c>
      <c r="I496" s="267"/>
      <c r="J496" s="2"/>
      <c r="K496" s="331"/>
      <c r="L496" s="33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512</v>
      </c>
      <c r="B497" s="333">
        <f>'[1]Prior Year'!D71</f>
        <v>0</v>
      </c>
      <c r="C497" s="333">
        <f>D71</f>
        <v>0</v>
      </c>
      <c r="D497" s="333">
        <f>'[1]Prior Year'!D59</f>
        <v>0</v>
      </c>
      <c r="E497" s="2">
        <f>D59</f>
        <v>0</v>
      </c>
      <c r="F497" s="334" t="str">
        <f t="shared" si="15"/>
        <v/>
      </c>
      <c r="G497" s="334" t="str">
        <f t="shared" si="15"/>
        <v/>
      </c>
      <c r="H497" s="335" t="str">
        <f t="shared" ref="H497:H550" si="16">IF(B497=0,"",IF(C497=0,"",IF(D497=0,"",IF(E497=0,"",IF(G497/F497-1&lt;-0.25,G497/F497-1,IF(G497/F497-1&gt;0.25,G497/F497-1,""))))))</f>
        <v/>
      </c>
      <c r="I497" s="267"/>
      <c r="J497" s="2"/>
      <c r="K497" s="331"/>
      <c r="L497" s="33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513</v>
      </c>
      <c r="B498" s="333">
        <f>'[1]Prior Year'!E71</f>
        <v>16933721.470260009</v>
      </c>
      <c r="C498" s="333">
        <f>E71</f>
        <v>17845842.269999996</v>
      </c>
      <c r="D498" s="333">
        <f>'[1]Prior Year'!E59</f>
        <v>16384</v>
      </c>
      <c r="E498" s="2">
        <f>E59</f>
        <v>19116</v>
      </c>
      <c r="F498" s="334">
        <f t="shared" si="15"/>
        <v>1033.5523358312994</v>
      </c>
      <c r="G498" s="334">
        <f t="shared" si="15"/>
        <v>933.55525580665392</v>
      </c>
      <c r="H498" s="335" t="str">
        <f t="shared" si="16"/>
        <v/>
      </c>
      <c r="I498" s="267"/>
      <c r="J498" s="2"/>
      <c r="K498" s="331"/>
      <c r="L498" s="33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514</v>
      </c>
      <c r="B499" s="333">
        <f>'[1]Prior Year'!F71</f>
        <v>0</v>
      </c>
      <c r="C499" s="333">
        <f>F71</f>
        <v>4432973.913408</v>
      </c>
      <c r="D499" s="333">
        <f>'[1]Prior Year'!F59</f>
        <v>0</v>
      </c>
      <c r="E499" s="2">
        <f>F59</f>
        <v>1765</v>
      </c>
      <c r="F499" s="334" t="str">
        <f t="shared" si="15"/>
        <v/>
      </c>
      <c r="G499" s="334">
        <f t="shared" si="15"/>
        <v>2511.5999509393769</v>
      </c>
      <c r="H499" s="335" t="str">
        <f t="shared" si="16"/>
        <v/>
      </c>
      <c r="I499" s="267"/>
      <c r="J499" s="2"/>
      <c r="K499" s="331"/>
      <c r="L499" s="33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515</v>
      </c>
      <c r="B500" s="333">
        <f>'[1]Prior Year'!G71</f>
        <v>0</v>
      </c>
      <c r="C500" s="333">
        <f>G71</f>
        <v>0</v>
      </c>
      <c r="D500" s="333">
        <f>'[1]Prior Year'!G59</f>
        <v>0</v>
      </c>
      <c r="E500" s="2">
        <f>G59</f>
        <v>0</v>
      </c>
      <c r="F500" s="334" t="str">
        <f t="shared" si="15"/>
        <v/>
      </c>
      <c r="G500" s="334" t="str">
        <f t="shared" si="15"/>
        <v/>
      </c>
      <c r="H500" s="335" t="str">
        <f t="shared" si="16"/>
        <v/>
      </c>
      <c r="I500" s="267"/>
      <c r="J500" s="2"/>
      <c r="K500" s="331"/>
      <c r="L500" s="33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516</v>
      </c>
      <c r="B501" s="333">
        <f>'[1]Prior Year'!H71</f>
        <v>3839577.9500000007</v>
      </c>
      <c r="C501" s="333">
        <f>H71</f>
        <v>3968001.29</v>
      </c>
      <c r="D501" s="333">
        <f>'[1]Prior Year'!H59</f>
        <v>4801</v>
      </c>
      <c r="E501" s="2">
        <f>H59</f>
        <v>5031</v>
      </c>
      <c r="F501" s="334">
        <f t="shared" si="15"/>
        <v>799.74545927931695</v>
      </c>
      <c r="G501" s="334">
        <f t="shared" si="15"/>
        <v>788.71025442257996</v>
      </c>
      <c r="H501" s="335" t="str">
        <f t="shared" si="16"/>
        <v/>
      </c>
      <c r="I501" s="267"/>
      <c r="J501" s="2"/>
      <c r="K501" s="331"/>
      <c r="L501" s="33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517</v>
      </c>
      <c r="B502" s="333">
        <f>'[1]Prior Year'!I71</f>
        <v>0</v>
      </c>
      <c r="C502" s="333">
        <f>I71</f>
        <v>0</v>
      </c>
      <c r="D502" s="333">
        <f>'[1]Prior Year'!I59</f>
        <v>0</v>
      </c>
      <c r="E502" s="2">
        <f>I59</f>
        <v>0</v>
      </c>
      <c r="F502" s="334" t="str">
        <f t="shared" si="15"/>
        <v/>
      </c>
      <c r="G502" s="334" t="str">
        <f t="shared" si="15"/>
        <v/>
      </c>
      <c r="H502" s="335" t="str">
        <f t="shared" si="16"/>
        <v/>
      </c>
      <c r="I502" s="267"/>
      <c r="J502" s="2"/>
      <c r="K502" s="331"/>
      <c r="L502" s="33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518</v>
      </c>
      <c r="B503" s="333">
        <f>'[1]Prior Year'!J71</f>
        <v>893416.63974000013</v>
      </c>
      <c r="C503" s="333">
        <f>J71</f>
        <v>1064266.0565919999</v>
      </c>
      <c r="D503" s="333">
        <f>'[1]Prior Year'!J59</f>
        <v>1683</v>
      </c>
      <c r="E503" s="2">
        <f>J59</f>
        <v>1518</v>
      </c>
      <c r="F503" s="334">
        <f t="shared" si="15"/>
        <v>530.84767661319086</v>
      </c>
      <c r="G503" s="334">
        <f t="shared" si="15"/>
        <v>701.09753398682471</v>
      </c>
      <c r="H503" s="335">
        <f t="shared" si="16"/>
        <v>0.32071320055468311</v>
      </c>
      <c r="I503" s="267"/>
      <c r="J503" s="2"/>
      <c r="K503" s="331"/>
      <c r="L503" s="33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519</v>
      </c>
      <c r="B504" s="333">
        <f>'[1]Prior Year'!K71</f>
        <v>0</v>
      </c>
      <c r="C504" s="333">
        <f>K71</f>
        <v>0</v>
      </c>
      <c r="D504" s="333">
        <f>'[1]Prior Year'!K59</f>
        <v>0</v>
      </c>
      <c r="E504" s="2">
        <f>K59</f>
        <v>0</v>
      </c>
      <c r="F504" s="334" t="str">
        <f t="shared" si="15"/>
        <v/>
      </c>
      <c r="G504" s="334" t="str">
        <f t="shared" si="15"/>
        <v/>
      </c>
      <c r="H504" s="335" t="str">
        <f t="shared" si="16"/>
        <v/>
      </c>
      <c r="I504" s="267"/>
      <c r="J504" s="2"/>
      <c r="K504" s="331"/>
      <c r="L504" s="33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520</v>
      </c>
      <c r="B505" s="333">
        <f>'[1]Prior Year'!L71</f>
        <v>0</v>
      </c>
      <c r="C505" s="333">
        <f>L71</f>
        <v>0</v>
      </c>
      <c r="D505" s="333">
        <f>'[1]Prior Year'!L59</f>
        <v>0</v>
      </c>
      <c r="E505" s="2">
        <f>L59</f>
        <v>0</v>
      </c>
      <c r="F505" s="334" t="str">
        <f t="shared" si="15"/>
        <v/>
      </c>
      <c r="G505" s="334" t="str">
        <f t="shared" si="15"/>
        <v/>
      </c>
      <c r="H505" s="335" t="str">
        <f t="shared" si="16"/>
        <v/>
      </c>
      <c r="I505" s="267"/>
      <c r="J505" s="2"/>
      <c r="K505" s="331"/>
      <c r="L505" s="33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521</v>
      </c>
      <c r="B506" s="333">
        <f>'[1]Prior Year'!M71</f>
        <v>0</v>
      </c>
      <c r="C506" s="333">
        <f>M71</f>
        <v>0</v>
      </c>
      <c r="D506" s="333">
        <f>'[1]Prior Year'!M59</f>
        <v>0</v>
      </c>
      <c r="E506" s="2">
        <f>M59</f>
        <v>0</v>
      </c>
      <c r="F506" s="334" t="str">
        <f t="shared" si="15"/>
        <v/>
      </c>
      <c r="G506" s="334" t="str">
        <f t="shared" si="15"/>
        <v/>
      </c>
      <c r="H506" s="335" t="str">
        <f t="shared" si="16"/>
        <v/>
      </c>
      <c r="I506" s="267"/>
      <c r="J506" s="2"/>
      <c r="K506" s="331"/>
      <c r="L506" s="33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522</v>
      </c>
      <c r="B507" s="333">
        <f>'[1]Prior Year'!N71</f>
        <v>0</v>
      </c>
      <c r="C507" s="333">
        <f>N71</f>
        <v>5065565.07</v>
      </c>
      <c r="D507" s="333">
        <f>'[1]Prior Year'!N59</f>
        <v>0</v>
      </c>
      <c r="E507" s="2">
        <f>N59</f>
        <v>0</v>
      </c>
      <c r="F507" s="334" t="str">
        <f t="shared" si="15"/>
        <v/>
      </c>
      <c r="G507" s="334" t="str">
        <f t="shared" si="15"/>
        <v/>
      </c>
      <c r="H507" s="335" t="str">
        <f t="shared" si="16"/>
        <v/>
      </c>
      <c r="I507" s="267"/>
      <c r="J507" s="2"/>
      <c r="K507" s="331"/>
      <c r="L507" s="33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523</v>
      </c>
      <c r="B508" s="333">
        <f>'[1]Prior Year'!O71</f>
        <v>0</v>
      </c>
      <c r="C508" s="333">
        <f>O71</f>
        <v>0</v>
      </c>
      <c r="D508" s="333">
        <f>'[1]Prior Year'!O59</f>
        <v>783</v>
      </c>
      <c r="E508" s="2">
        <f>O59</f>
        <v>773</v>
      </c>
      <c r="F508" s="334" t="str">
        <f t="shared" si="15"/>
        <v/>
      </c>
      <c r="G508" s="334" t="str">
        <f t="shared" si="15"/>
        <v/>
      </c>
      <c r="H508" s="335" t="str">
        <f t="shared" si="16"/>
        <v/>
      </c>
      <c r="I508" s="267"/>
      <c r="J508" s="2"/>
      <c r="K508" s="331"/>
      <c r="L508" s="33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524</v>
      </c>
      <c r="B509" s="333">
        <f>'[1]Prior Year'!P71</f>
        <v>14010329.180000002</v>
      </c>
      <c r="C509" s="333">
        <f>P71</f>
        <v>14081415.66</v>
      </c>
      <c r="D509" s="333">
        <f>'[1]Prior Year'!P59</f>
        <v>329478</v>
      </c>
      <c r="E509" s="2">
        <f>P59</f>
        <v>310469</v>
      </c>
      <c r="F509" s="334">
        <f t="shared" si="15"/>
        <v>42.522806317872515</v>
      </c>
      <c r="G509" s="334">
        <f t="shared" si="15"/>
        <v>45.355303299202177</v>
      </c>
      <c r="H509" s="335" t="str">
        <f t="shared" si="16"/>
        <v/>
      </c>
      <c r="I509" s="267"/>
      <c r="J509" s="2"/>
      <c r="K509" s="331"/>
      <c r="L509" s="33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525</v>
      </c>
      <c r="B510" s="333">
        <f>'[1]Prior Year'!Q71</f>
        <v>1062376.77</v>
      </c>
      <c r="C510" s="333">
        <f>Q71</f>
        <v>1097739.4300000002</v>
      </c>
      <c r="D510" s="333">
        <f>'[1]Prior Year'!Q59</f>
        <v>282548</v>
      </c>
      <c r="E510" s="2">
        <f>Q59</f>
        <v>270115</v>
      </c>
      <c r="F510" s="334">
        <f t="shared" si="15"/>
        <v>3.7599868694876624</v>
      </c>
      <c r="G510" s="334">
        <f t="shared" si="15"/>
        <v>4.0639706421339064</v>
      </c>
      <c r="H510" s="335" t="str">
        <f t="shared" si="16"/>
        <v/>
      </c>
      <c r="I510" s="267"/>
      <c r="J510" s="2"/>
      <c r="K510" s="331"/>
      <c r="L510" s="33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526</v>
      </c>
      <c r="B511" s="333">
        <f>'[1]Prior Year'!R71</f>
        <v>4635828.91</v>
      </c>
      <c r="C511" s="333">
        <f>R71</f>
        <v>4698799</v>
      </c>
      <c r="D511" s="333">
        <f>'[1]Prior Year'!R59</f>
        <v>329478</v>
      </c>
      <c r="E511" s="2">
        <f>R59</f>
        <v>310469</v>
      </c>
      <c r="F511" s="334">
        <f t="shared" si="15"/>
        <v>14.070222928389756</v>
      </c>
      <c r="G511" s="334">
        <f t="shared" si="15"/>
        <v>15.1345190663158</v>
      </c>
      <c r="H511" s="335" t="str">
        <f t="shared" si="16"/>
        <v/>
      </c>
      <c r="I511" s="267"/>
      <c r="J511" s="2"/>
      <c r="K511" s="331"/>
      <c r="L511" s="33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527</v>
      </c>
      <c r="B512" s="333">
        <f>'[1]Prior Year'!S71</f>
        <v>926545.58</v>
      </c>
      <c r="C512" s="333">
        <f>S71</f>
        <v>789885.93</v>
      </c>
      <c r="D512" s="327" t="s">
        <v>528</v>
      </c>
      <c r="E512" s="327" t="s">
        <v>528</v>
      </c>
      <c r="F512" s="334" t="str">
        <f t="shared" ref="F512:G527" si="17">IF(B512=0,"",IF(D512=0,"",B512/D512))</f>
        <v/>
      </c>
      <c r="G512" s="334" t="str">
        <f t="shared" si="17"/>
        <v/>
      </c>
      <c r="H512" s="335" t="str">
        <f t="shared" si="16"/>
        <v/>
      </c>
      <c r="I512" s="267"/>
      <c r="J512" s="2"/>
      <c r="K512" s="331"/>
      <c r="L512" s="33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1244</v>
      </c>
      <c r="B513" s="333">
        <f>'[1]Prior Year'!T71</f>
        <v>328921.53000000003</v>
      </c>
      <c r="C513" s="333">
        <f>T71</f>
        <v>2637646.7899999996</v>
      </c>
      <c r="D513" s="327" t="s">
        <v>528</v>
      </c>
      <c r="E513" s="327" t="s">
        <v>528</v>
      </c>
      <c r="F513" s="334" t="str">
        <f t="shared" si="17"/>
        <v/>
      </c>
      <c r="G513" s="334" t="str">
        <f t="shared" si="17"/>
        <v/>
      </c>
      <c r="H513" s="335" t="str">
        <f t="shared" si="16"/>
        <v/>
      </c>
      <c r="I513" s="267"/>
      <c r="J513" s="2"/>
      <c r="K513" s="331"/>
      <c r="L513" s="33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529</v>
      </c>
      <c r="B514" s="333">
        <f>'[1]Prior Year'!U71</f>
        <v>6396324.4699999988</v>
      </c>
      <c r="C514" s="333">
        <f>U71</f>
        <v>6674882.4800000004</v>
      </c>
      <c r="D514" s="333">
        <f>'[1]Prior Year'!U59</f>
        <v>403611</v>
      </c>
      <c r="E514" s="2">
        <f>U59</f>
        <v>375475</v>
      </c>
      <c r="F514" s="334">
        <f t="shared" si="17"/>
        <v>15.847745651134382</v>
      </c>
      <c r="G514" s="334">
        <f t="shared" si="17"/>
        <v>17.777168866102937</v>
      </c>
      <c r="H514" s="335" t="str">
        <f t="shared" si="16"/>
        <v/>
      </c>
      <c r="I514" s="267"/>
      <c r="J514" s="2"/>
      <c r="K514" s="331"/>
      <c r="L514" s="33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530</v>
      </c>
      <c r="B515" s="333">
        <f>'[1]Prior Year'!V71</f>
        <v>0</v>
      </c>
      <c r="C515" s="333">
        <f>V71</f>
        <v>0</v>
      </c>
      <c r="D515" s="333">
        <f>'[1]Prior Year'!V59</f>
        <v>0</v>
      </c>
      <c r="E515" s="2">
        <f>V59</f>
        <v>0</v>
      </c>
      <c r="F515" s="334" t="str">
        <f t="shared" si="17"/>
        <v/>
      </c>
      <c r="G515" s="334" t="str">
        <f t="shared" si="17"/>
        <v/>
      </c>
      <c r="H515" s="335" t="str">
        <f t="shared" si="16"/>
        <v/>
      </c>
      <c r="I515" s="267"/>
      <c r="J515" s="2"/>
      <c r="K515" s="331"/>
      <c r="L515" s="33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531</v>
      </c>
      <c r="B516" s="333">
        <f>'[1]Prior Year'!W71</f>
        <v>697883.66999999993</v>
      </c>
      <c r="C516" s="333">
        <f>W71</f>
        <v>723836.64999999991</v>
      </c>
      <c r="D516" s="333">
        <f>'[1]Prior Year'!W59</f>
        <v>4462</v>
      </c>
      <c r="E516" s="2">
        <f>W59</f>
        <v>4511</v>
      </c>
      <c r="F516" s="334">
        <f t="shared" si="17"/>
        <v>156.40602196324517</v>
      </c>
      <c r="G516" s="334">
        <f t="shared" si="17"/>
        <v>160.46035247173575</v>
      </c>
      <c r="H516" s="335" t="str">
        <f t="shared" si="16"/>
        <v/>
      </c>
      <c r="I516" s="267"/>
      <c r="J516" s="2"/>
      <c r="K516" s="331"/>
      <c r="L516" s="33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532</v>
      </c>
      <c r="B517" s="333">
        <f>'[1]Prior Year'!X71</f>
        <v>1629975.97</v>
      </c>
      <c r="C517" s="333">
        <f>X71</f>
        <v>1769846.67</v>
      </c>
      <c r="D517" s="333">
        <f>'[1]Prior Year'!X59</f>
        <v>21743</v>
      </c>
      <c r="E517" s="2">
        <f>X59</f>
        <v>23347</v>
      </c>
      <c r="F517" s="334">
        <f t="shared" si="17"/>
        <v>74.965550751966148</v>
      </c>
      <c r="G517" s="334">
        <f t="shared" si="17"/>
        <v>75.806170814237376</v>
      </c>
      <c r="H517" s="335" t="str">
        <f t="shared" si="16"/>
        <v/>
      </c>
      <c r="I517" s="267"/>
      <c r="J517" s="2"/>
      <c r="K517" s="331"/>
      <c r="L517" s="33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533</v>
      </c>
      <c r="B518" s="333">
        <f>'[1]Prior Year'!Y71</f>
        <v>9432078.2300000004</v>
      </c>
      <c r="C518" s="333">
        <f>Y71</f>
        <v>9093803.370000001</v>
      </c>
      <c r="D518" s="333">
        <f>'[1]Prior Year'!Y59</f>
        <v>77736</v>
      </c>
      <c r="E518" s="2">
        <f>Y59</f>
        <v>74665</v>
      </c>
      <c r="F518" s="334">
        <f t="shared" si="17"/>
        <v>121.33475133786149</v>
      </c>
      <c r="G518" s="334">
        <f t="shared" si="17"/>
        <v>121.79472805196546</v>
      </c>
      <c r="H518" s="335" t="str">
        <f t="shared" si="16"/>
        <v/>
      </c>
      <c r="I518" s="267"/>
      <c r="J518" s="2"/>
      <c r="K518" s="331"/>
      <c r="L518" s="33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534</v>
      </c>
      <c r="B519" s="333">
        <f>'[1]Prior Year'!Z71</f>
        <v>1460069.71</v>
      </c>
      <c r="C519" s="333">
        <f>Z71</f>
        <v>1517019.2699999998</v>
      </c>
      <c r="D519" s="333">
        <f>'[1]Prior Year'!Z59</f>
        <v>9728</v>
      </c>
      <c r="E519" s="2">
        <f>Z59</f>
        <v>10123</v>
      </c>
      <c r="F519" s="334">
        <f t="shared" si="17"/>
        <v>150.08940275493421</v>
      </c>
      <c r="G519" s="334">
        <f t="shared" si="17"/>
        <v>149.85866541539067</v>
      </c>
      <c r="H519" s="335" t="str">
        <f t="shared" si="16"/>
        <v/>
      </c>
      <c r="I519" s="267"/>
      <c r="J519" s="2"/>
      <c r="K519" s="331"/>
      <c r="L519" s="33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535</v>
      </c>
      <c r="B520" s="333">
        <f>'[1]Prior Year'!AA71</f>
        <v>1148736.3699999999</v>
      </c>
      <c r="C520" s="333">
        <f>AA71</f>
        <v>1165288.8</v>
      </c>
      <c r="D520" s="333">
        <f>'[1]Prior Year'!AA59</f>
        <v>1233</v>
      </c>
      <c r="E520" s="2">
        <f>AA59</f>
        <v>1060</v>
      </c>
      <c r="F520" s="334">
        <f t="shared" si="17"/>
        <v>931.65966747769653</v>
      </c>
      <c r="G520" s="334">
        <f t="shared" si="17"/>
        <v>1099.3290566037736</v>
      </c>
      <c r="H520" s="335" t="str">
        <f t="shared" si="16"/>
        <v/>
      </c>
      <c r="I520" s="267"/>
      <c r="J520" s="2"/>
      <c r="K520" s="331"/>
      <c r="L520" s="33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536</v>
      </c>
      <c r="B521" s="333">
        <f>'[1]Prior Year'!AB71</f>
        <v>19828684.299999993</v>
      </c>
      <c r="C521" s="333">
        <f>AB71</f>
        <v>18038508.349999998</v>
      </c>
      <c r="D521" s="327" t="s">
        <v>528</v>
      </c>
      <c r="E521" s="327" t="s">
        <v>528</v>
      </c>
      <c r="F521" s="334" t="str">
        <f t="shared" si="17"/>
        <v/>
      </c>
      <c r="G521" s="334" t="str">
        <f t="shared" si="17"/>
        <v/>
      </c>
      <c r="H521" s="335" t="str">
        <f t="shared" si="16"/>
        <v/>
      </c>
      <c r="I521" s="267"/>
      <c r="J521" s="2"/>
      <c r="K521" s="331"/>
      <c r="L521" s="33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537</v>
      </c>
      <c r="B522" s="333">
        <f>'[1]Prior Year'!AC71</f>
        <v>1772471.7800000003</v>
      </c>
      <c r="C522" s="333">
        <f>AC71</f>
        <v>1946808.72</v>
      </c>
      <c r="D522" s="333">
        <f>'[1]Prior Year'!AC59</f>
        <v>43906</v>
      </c>
      <c r="E522" s="2">
        <f>AC59</f>
        <v>35952</v>
      </c>
      <c r="F522" s="334">
        <f t="shared" si="17"/>
        <v>40.369693891495473</v>
      </c>
      <c r="G522" s="334">
        <f t="shared" si="17"/>
        <v>54.150220293724963</v>
      </c>
      <c r="H522" s="335">
        <f t="shared" si="16"/>
        <v>0.34135820893931967</v>
      </c>
      <c r="I522" s="267"/>
      <c r="J522" s="2"/>
      <c r="K522" s="331"/>
      <c r="L522" s="33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538</v>
      </c>
      <c r="B523" s="333">
        <f>'[1]Prior Year'!AD71</f>
        <v>6313238.4500000002</v>
      </c>
      <c r="C523" s="333">
        <f>AD71</f>
        <v>1479254.0099999998</v>
      </c>
      <c r="D523" s="333">
        <f>'[1]Prior Year'!AD59</f>
        <v>30347</v>
      </c>
      <c r="E523" s="2">
        <f>AD59</f>
        <v>6310</v>
      </c>
      <c r="F523" s="334">
        <f t="shared" si="17"/>
        <v>208.03501005041684</v>
      </c>
      <c r="G523" s="334">
        <f t="shared" si="17"/>
        <v>234.4301125198098</v>
      </c>
      <c r="H523" s="335" t="str">
        <f t="shared" si="16"/>
        <v/>
      </c>
      <c r="I523" s="267"/>
      <c r="J523" s="2"/>
      <c r="K523" s="331"/>
      <c r="L523" s="33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539</v>
      </c>
      <c r="B524" s="333">
        <f>'[1]Prior Year'!AE71</f>
        <v>1219251.6100000001</v>
      </c>
      <c r="C524" s="333">
        <f>AE71</f>
        <v>1216667.6199999999</v>
      </c>
      <c r="D524" s="333">
        <f>'[1]Prior Year'!AE59</f>
        <v>24642</v>
      </c>
      <c r="E524" s="2">
        <f>AE59</f>
        <v>24827</v>
      </c>
      <c r="F524" s="334">
        <f t="shared" si="17"/>
        <v>49.478597922246578</v>
      </c>
      <c r="G524" s="334">
        <f t="shared" si="17"/>
        <v>49.005825109759535</v>
      </c>
      <c r="H524" s="335" t="str">
        <f t="shared" si="16"/>
        <v/>
      </c>
      <c r="I524" s="267"/>
      <c r="J524" s="2"/>
      <c r="K524" s="331"/>
      <c r="L524" s="33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540</v>
      </c>
      <c r="B525" s="333">
        <f>'[1]Prior Year'!AF71</f>
        <v>3979357.61</v>
      </c>
      <c r="C525" s="333">
        <f>AF71</f>
        <v>3947906.3200000003</v>
      </c>
      <c r="D525" s="333">
        <f>'[1]Prior Year'!AF59</f>
        <v>9587</v>
      </c>
      <c r="E525" s="2">
        <f>AF59</f>
        <v>9176</v>
      </c>
      <c r="F525" s="334">
        <f t="shared" si="17"/>
        <v>415.07850318139145</v>
      </c>
      <c r="G525" s="334">
        <f t="shared" si="17"/>
        <v>430.24262423714038</v>
      </c>
      <c r="H525" s="335" t="str">
        <f t="shared" si="16"/>
        <v/>
      </c>
      <c r="I525" s="267"/>
      <c r="J525" s="2"/>
      <c r="K525" s="331"/>
      <c r="L525" s="33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541</v>
      </c>
      <c r="B526" s="333">
        <f>'[1]Prior Year'!AG71</f>
        <v>11792150.060000001</v>
      </c>
      <c r="C526" s="333">
        <f>AG71</f>
        <v>11573216.01</v>
      </c>
      <c r="D526" s="333">
        <f>'[1]Prior Year'!AG59</f>
        <v>54511</v>
      </c>
      <c r="E526" s="2">
        <f>AG59</f>
        <v>51057</v>
      </c>
      <c r="F526" s="334">
        <f t="shared" si="17"/>
        <v>216.32606373025629</v>
      </c>
      <c r="G526" s="334">
        <f t="shared" si="17"/>
        <v>226.67246430460074</v>
      </c>
      <c r="H526" s="335" t="str">
        <f t="shared" si="16"/>
        <v/>
      </c>
      <c r="I526" s="267"/>
      <c r="J526" s="2"/>
      <c r="K526" s="331"/>
      <c r="L526" s="33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542</v>
      </c>
      <c r="B527" s="333">
        <f>'[1]Prior Year'!AH71</f>
        <v>0</v>
      </c>
      <c r="C527" s="333">
        <f>AH71</f>
        <v>0</v>
      </c>
      <c r="D527" s="333">
        <f>'[1]Prior Year'!AH59</f>
        <v>0</v>
      </c>
      <c r="E527" s="2">
        <f>AH59</f>
        <v>0</v>
      </c>
      <c r="F527" s="334" t="str">
        <f t="shared" si="17"/>
        <v/>
      </c>
      <c r="G527" s="334" t="str">
        <f t="shared" si="17"/>
        <v/>
      </c>
      <c r="H527" s="335" t="str">
        <f t="shared" si="16"/>
        <v/>
      </c>
      <c r="I527" s="267"/>
      <c r="J527" s="2"/>
      <c r="K527" s="331"/>
      <c r="L527" s="33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543</v>
      </c>
      <c r="B528" s="333">
        <f>'[1]Prior Year'!AI71</f>
        <v>6294012.6800000016</v>
      </c>
      <c r="C528" s="333">
        <f>AI71</f>
        <v>4214869.53</v>
      </c>
      <c r="D528" s="333">
        <f>'[1]Prior Year'!AI59</f>
        <v>15760</v>
      </c>
      <c r="E528" s="2">
        <f>AI59</f>
        <v>7588</v>
      </c>
      <c r="F528" s="334">
        <f t="shared" ref="F528:G540" si="18">IF(B528=0,"",IF(D528=0,"",B528/D528))</f>
        <v>399.36628680203057</v>
      </c>
      <c r="G528" s="334">
        <f t="shared" si="18"/>
        <v>555.46514628360569</v>
      </c>
      <c r="H528" s="335">
        <f t="shared" si="16"/>
        <v>0.39086639168156601</v>
      </c>
      <c r="I528" s="267"/>
      <c r="J528" s="2"/>
      <c r="K528" s="331"/>
      <c r="L528" s="33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544</v>
      </c>
      <c r="B529" s="333">
        <f>'[1]Prior Year'!AJ71</f>
        <v>58126737.170000002</v>
      </c>
      <c r="C529" s="333">
        <f>AJ71</f>
        <v>51271665.470000014</v>
      </c>
      <c r="D529" s="333">
        <f>'[1]Prior Year'!AJ59</f>
        <v>188219</v>
      </c>
      <c r="E529" s="2">
        <f>AJ59</f>
        <v>174099</v>
      </c>
      <c r="F529" s="334">
        <f t="shared" si="18"/>
        <v>308.82502388175476</v>
      </c>
      <c r="G529" s="334">
        <f t="shared" si="18"/>
        <v>294.49718533707841</v>
      </c>
      <c r="H529" s="335" t="str">
        <f t="shared" si="16"/>
        <v/>
      </c>
      <c r="I529" s="267"/>
      <c r="J529" s="2"/>
      <c r="K529" s="331"/>
      <c r="L529" s="33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545</v>
      </c>
      <c r="B530" s="333">
        <f>'[1]Prior Year'!AK71</f>
        <v>0</v>
      </c>
      <c r="C530" s="333">
        <f>AK71</f>
        <v>0</v>
      </c>
      <c r="D530" s="333">
        <f>'[1]Prior Year'!AK59</f>
        <v>0</v>
      </c>
      <c r="E530" s="2">
        <f>AK59</f>
        <v>0</v>
      </c>
      <c r="F530" s="334" t="str">
        <f t="shared" si="18"/>
        <v/>
      </c>
      <c r="G530" s="334" t="str">
        <f t="shared" si="18"/>
        <v/>
      </c>
      <c r="H530" s="335" t="str">
        <f t="shared" si="16"/>
        <v/>
      </c>
      <c r="I530" s="267"/>
      <c r="J530" s="2"/>
      <c r="K530" s="331"/>
      <c r="L530" s="33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546</v>
      </c>
      <c r="B531" s="333">
        <f>'[1]Prior Year'!AL71</f>
        <v>0</v>
      </c>
      <c r="C531" s="333">
        <f>AL71</f>
        <v>0</v>
      </c>
      <c r="D531" s="333">
        <f>'[1]Prior Year'!AL59</f>
        <v>0</v>
      </c>
      <c r="E531" s="2">
        <f>AL59</f>
        <v>0</v>
      </c>
      <c r="F531" s="334" t="str">
        <f t="shared" si="18"/>
        <v/>
      </c>
      <c r="G531" s="334" t="str">
        <f t="shared" si="18"/>
        <v/>
      </c>
      <c r="H531" s="335" t="str">
        <f t="shared" si="16"/>
        <v/>
      </c>
      <c r="I531" s="267"/>
      <c r="J531" s="2"/>
      <c r="K531" s="331"/>
      <c r="L531" s="33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547</v>
      </c>
      <c r="B532" s="333">
        <f>'[1]Prior Year'!AM71</f>
        <v>0</v>
      </c>
      <c r="C532" s="333">
        <f>AM71</f>
        <v>0</v>
      </c>
      <c r="D532" s="333">
        <f>'[1]Prior Year'!AM59</f>
        <v>0</v>
      </c>
      <c r="E532" s="2">
        <f>AM59</f>
        <v>0</v>
      </c>
      <c r="F532" s="334" t="str">
        <f t="shared" si="18"/>
        <v/>
      </c>
      <c r="G532" s="334" t="str">
        <f t="shared" si="18"/>
        <v/>
      </c>
      <c r="H532" s="335" t="str">
        <f t="shared" si="16"/>
        <v/>
      </c>
      <c r="I532" s="267"/>
      <c r="J532" s="2"/>
      <c r="K532" s="331"/>
      <c r="L532" s="33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1245</v>
      </c>
      <c r="B533" s="333">
        <f>'[1]Prior Year'!AN71</f>
        <v>0</v>
      </c>
      <c r="C533" s="333">
        <f>AN71</f>
        <v>0</v>
      </c>
      <c r="D533" s="333">
        <f>'[1]Prior Year'!AN59</f>
        <v>0</v>
      </c>
      <c r="E533" s="2">
        <f>AN59</f>
        <v>0</v>
      </c>
      <c r="F533" s="334" t="str">
        <f t="shared" si="18"/>
        <v/>
      </c>
      <c r="G533" s="334" t="str">
        <f t="shared" si="18"/>
        <v/>
      </c>
      <c r="H533" s="335" t="str">
        <f t="shared" si="16"/>
        <v/>
      </c>
      <c r="I533" s="267"/>
      <c r="J533" s="2"/>
      <c r="K533" s="331"/>
      <c r="L533" s="33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548</v>
      </c>
      <c r="B534" s="333">
        <f>'[1]Prior Year'!AO71</f>
        <v>0</v>
      </c>
      <c r="C534" s="333">
        <f>AO71</f>
        <v>0</v>
      </c>
      <c r="D534" s="333">
        <f>'[1]Prior Year'!AO59</f>
        <v>0</v>
      </c>
      <c r="E534" s="2">
        <f>AO59</f>
        <v>0</v>
      </c>
      <c r="F534" s="334" t="str">
        <f t="shared" si="18"/>
        <v/>
      </c>
      <c r="G534" s="334" t="str">
        <f t="shared" si="18"/>
        <v/>
      </c>
      <c r="H534" s="335" t="str">
        <f t="shared" si="16"/>
        <v/>
      </c>
      <c r="I534" s="267"/>
      <c r="J534" s="2"/>
      <c r="K534" s="331"/>
      <c r="L534" s="33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549</v>
      </c>
      <c r="B535" s="333">
        <f>'[1]Prior Year'!AP71</f>
        <v>0</v>
      </c>
      <c r="C535" s="333">
        <f>AP71</f>
        <v>5946382.1999999993</v>
      </c>
      <c r="D535" s="333">
        <f>'[1]Prior Year'!AP59</f>
        <v>0</v>
      </c>
      <c r="E535" s="2">
        <f>AP59</f>
        <v>34781</v>
      </c>
      <c r="F535" s="334" t="str">
        <f t="shared" si="18"/>
        <v/>
      </c>
      <c r="G535" s="334">
        <f t="shared" si="18"/>
        <v>170.96639544578935</v>
      </c>
      <c r="H535" s="335" t="str">
        <f t="shared" si="16"/>
        <v/>
      </c>
      <c r="I535" s="267"/>
      <c r="J535" s="2"/>
      <c r="K535" s="331"/>
      <c r="L535" s="33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550</v>
      </c>
      <c r="B536" s="333">
        <f>'[1]Prior Year'!AQ71</f>
        <v>0</v>
      </c>
      <c r="C536" s="333">
        <f>AQ71</f>
        <v>0</v>
      </c>
      <c r="D536" s="333">
        <f>'[1]Prior Year'!AQ59</f>
        <v>0</v>
      </c>
      <c r="E536" s="2">
        <f>AQ59</f>
        <v>0</v>
      </c>
      <c r="F536" s="334" t="str">
        <f t="shared" si="18"/>
        <v/>
      </c>
      <c r="G536" s="334" t="str">
        <f t="shared" si="18"/>
        <v/>
      </c>
      <c r="H536" s="335" t="str">
        <f t="shared" si="16"/>
        <v/>
      </c>
      <c r="I536" s="267"/>
      <c r="J536" s="2"/>
      <c r="K536" s="331"/>
      <c r="L536" s="33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551</v>
      </c>
      <c r="B537" s="333">
        <f>'[1]Prior Year'!AR71</f>
        <v>0</v>
      </c>
      <c r="C537" s="333">
        <f>AR71</f>
        <v>0</v>
      </c>
      <c r="D537" s="333">
        <f>'[1]Prior Year'!AR59</f>
        <v>0</v>
      </c>
      <c r="E537" s="2">
        <f>AR59</f>
        <v>0</v>
      </c>
      <c r="F537" s="334" t="str">
        <f t="shared" si="18"/>
        <v/>
      </c>
      <c r="G537" s="334" t="str">
        <f t="shared" si="18"/>
        <v/>
      </c>
      <c r="H537" s="335" t="str">
        <f t="shared" si="16"/>
        <v/>
      </c>
      <c r="I537" s="267"/>
      <c r="J537" s="2"/>
      <c r="K537" s="331"/>
      <c r="L537" s="33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552</v>
      </c>
      <c r="B538" s="333">
        <f>'[1]Prior Year'!AS71</f>
        <v>0</v>
      </c>
      <c r="C538" s="333">
        <f>AS71</f>
        <v>0</v>
      </c>
      <c r="D538" s="333">
        <f>'[1]Prior Year'!AS59</f>
        <v>0</v>
      </c>
      <c r="E538" s="2">
        <f>AS59</f>
        <v>0</v>
      </c>
      <c r="F538" s="334" t="str">
        <f t="shared" si="18"/>
        <v/>
      </c>
      <c r="G538" s="334" t="str">
        <f t="shared" si="18"/>
        <v/>
      </c>
      <c r="H538" s="335" t="str">
        <f t="shared" si="16"/>
        <v/>
      </c>
      <c r="I538" s="267"/>
      <c r="J538" s="2"/>
      <c r="K538" s="331"/>
      <c r="L538" s="33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553</v>
      </c>
      <c r="B539" s="333">
        <f>'[1]Prior Year'!AT71</f>
        <v>0</v>
      </c>
      <c r="C539" s="333">
        <f>AT71</f>
        <v>0</v>
      </c>
      <c r="D539" s="333">
        <f>'[1]Prior Year'!AT59</f>
        <v>0</v>
      </c>
      <c r="E539" s="2">
        <f>AT59</f>
        <v>0</v>
      </c>
      <c r="F539" s="334" t="str">
        <f t="shared" si="18"/>
        <v/>
      </c>
      <c r="G539" s="334" t="str">
        <f t="shared" si="18"/>
        <v/>
      </c>
      <c r="H539" s="335" t="str">
        <f t="shared" si="16"/>
        <v/>
      </c>
      <c r="I539" s="267"/>
      <c r="J539" s="2"/>
      <c r="K539" s="331"/>
      <c r="L539" s="33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554</v>
      </c>
      <c r="B540" s="333">
        <f>'[1]Prior Year'!AU71</f>
        <v>0</v>
      </c>
      <c r="C540" s="333">
        <f>AU71</f>
        <v>0</v>
      </c>
      <c r="D540" s="333">
        <f>'[1]Prior Year'!AU59</f>
        <v>0</v>
      </c>
      <c r="E540" s="2">
        <f>AU59</f>
        <v>0</v>
      </c>
      <c r="F540" s="334" t="str">
        <f t="shared" si="18"/>
        <v/>
      </c>
      <c r="G540" s="334" t="str">
        <f t="shared" si="18"/>
        <v/>
      </c>
      <c r="H540" s="335" t="str">
        <f t="shared" si="16"/>
        <v/>
      </c>
      <c r="I540" s="267"/>
      <c r="J540" s="2"/>
      <c r="K540" s="331"/>
      <c r="L540" s="33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555</v>
      </c>
      <c r="B541" s="333">
        <f>'[1]Prior Year'!AV71</f>
        <v>0</v>
      </c>
      <c r="C541" s="333">
        <f>AV71</f>
        <v>378970.60000000003</v>
      </c>
      <c r="D541" s="327" t="s">
        <v>528</v>
      </c>
      <c r="E541" s="327" t="s">
        <v>528</v>
      </c>
      <c r="F541" s="334"/>
      <c r="G541" s="334"/>
      <c r="H541" s="335"/>
      <c r="I541" s="267"/>
      <c r="J541" s="2"/>
      <c r="K541" s="331"/>
      <c r="L541" s="33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1246</v>
      </c>
      <c r="B542" s="333">
        <f>'[1]Prior Year'!AW71</f>
        <v>0</v>
      </c>
      <c r="C542" s="333">
        <f>AW71</f>
        <v>0</v>
      </c>
      <c r="D542" s="327" t="s">
        <v>528</v>
      </c>
      <c r="E542" s="327" t="s">
        <v>528</v>
      </c>
      <c r="F542" s="334"/>
      <c r="G542" s="334"/>
      <c r="H542" s="335"/>
      <c r="I542" s="267"/>
      <c r="J542" s="2"/>
      <c r="K542" s="331"/>
      <c r="L542" s="3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556</v>
      </c>
      <c r="B543" s="333">
        <f>'[1]Prior Year'!AX71</f>
        <v>0</v>
      </c>
      <c r="C543" s="333">
        <f>AX71</f>
        <v>0</v>
      </c>
      <c r="D543" s="327" t="s">
        <v>528</v>
      </c>
      <c r="E543" s="327" t="s">
        <v>528</v>
      </c>
      <c r="F543" s="334"/>
      <c r="G543" s="334"/>
      <c r="H543" s="335"/>
      <c r="I543" s="267"/>
      <c r="J543" s="2"/>
      <c r="K543" s="331"/>
      <c r="L543" s="3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557</v>
      </c>
      <c r="B544" s="333">
        <f>'[1]Prior Year'!AY71</f>
        <v>1728611.6500000001</v>
      </c>
      <c r="C544" s="333">
        <f>AY71</f>
        <v>1917267.0899999999</v>
      </c>
      <c r="D544" s="333">
        <f>'[1]Prior Year'!AY59</f>
        <v>109731</v>
      </c>
      <c r="E544" s="2">
        <f>AY59</f>
        <v>103224</v>
      </c>
      <c r="F544" s="334">
        <f t="shared" ref="F544:G550" si="19">IF(B544=0,"",IF(D544=0,"",B544/D544))</f>
        <v>15.753175037136272</v>
      </c>
      <c r="G544" s="334">
        <f t="shared" si="19"/>
        <v>18.573849976749592</v>
      </c>
      <c r="H544" s="335" t="str">
        <f t="shared" si="16"/>
        <v/>
      </c>
      <c r="I544" s="267"/>
      <c r="J544" s="2"/>
      <c r="K544" s="331"/>
      <c r="L544" s="3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558</v>
      </c>
      <c r="B545" s="333">
        <f>'[1]Prior Year'!AZ71</f>
        <v>141226.39999999991</v>
      </c>
      <c r="C545" s="333">
        <f>AZ71</f>
        <v>125848.32999999996</v>
      </c>
      <c r="D545" s="333">
        <f>'[1]Prior Year'!AZ59</f>
        <v>333706</v>
      </c>
      <c r="E545" s="2">
        <f>AZ59</f>
        <v>302305</v>
      </c>
      <c r="F545" s="334">
        <f t="shared" si="19"/>
        <v>0.42320605562980562</v>
      </c>
      <c r="G545" s="334">
        <f t="shared" si="19"/>
        <v>0.41629589322042293</v>
      </c>
      <c r="H545" s="335" t="str">
        <f t="shared" si="16"/>
        <v/>
      </c>
      <c r="I545" s="267"/>
      <c r="J545" s="2"/>
      <c r="K545" s="331"/>
      <c r="L545" s="3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559</v>
      </c>
      <c r="B546" s="333">
        <f>'[1]Prior Year'!BA71</f>
        <v>9288</v>
      </c>
      <c r="C546" s="333">
        <f>BA71</f>
        <v>0</v>
      </c>
      <c r="D546" s="333">
        <f>'[1]Prior Year'!BA59</f>
        <v>0</v>
      </c>
      <c r="E546" s="2">
        <f>BA59</f>
        <v>0</v>
      </c>
      <c r="F546" s="334" t="str">
        <f t="shared" si="19"/>
        <v/>
      </c>
      <c r="G546" s="334" t="str">
        <f t="shared" si="19"/>
        <v/>
      </c>
      <c r="H546" s="335" t="str">
        <f t="shared" si="16"/>
        <v/>
      </c>
      <c r="I546" s="267"/>
      <c r="J546" s="2"/>
      <c r="K546" s="331"/>
      <c r="L546" s="33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560</v>
      </c>
      <c r="B547" s="333">
        <f>'[1]Prior Year'!BB71</f>
        <v>2558192.4999999995</v>
      </c>
      <c r="C547" s="333">
        <f>BB71</f>
        <v>3338035.4200000004</v>
      </c>
      <c r="D547" s="327" t="s">
        <v>528</v>
      </c>
      <c r="E547" s="327" t="s">
        <v>528</v>
      </c>
      <c r="F547" s="334"/>
      <c r="G547" s="334"/>
      <c r="H547" s="335"/>
      <c r="I547" s="267"/>
      <c r="J547" s="2"/>
      <c r="K547" s="331"/>
      <c r="L547" s="33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561</v>
      </c>
      <c r="B548" s="333">
        <f>'[1]Prior Year'!BC71</f>
        <v>451749.48</v>
      </c>
      <c r="C548" s="333">
        <f>BC71</f>
        <v>368554.07</v>
      </c>
      <c r="D548" s="327" t="s">
        <v>528</v>
      </c>
      <c r="E548" s="327" t="s">
        <v>528</v>
      </c>
      <c r="F548" s="334"/>
      <c r="G548" s="334"/>
      <c r="H548" s="335"/>
      <c r="I548" s="267"/>
      <c r="J548" s="2"/>
      <c r="K548" s="331"/>
      <c r="L548" s="33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562</v>
      </c>
      <c r="B549" s="333">
        <f>'[1]Prior Year'!BD71</f>
        <v>30605</v>
      </c>
      <c r="C549" s="333">
        <f>BD71</f>
        <v>29740</v>
      </c>
      <c r="D549" s="327" t="s">
        <v>528</v>
      </c>
      <c r="E549" s="327" t="s">
        <v>528</v>
      </c>
      <c r="F549" s="334"/>
      <c r="G549" s="334"/>
      <c r="H549" s="335"/>
      <c r="I549" s="267"/>
      <c r="J549" s="2"/>
      <c r="K549" s="331"/>
      <c r="L549" s="33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563</v>
      </c>
      <c r="B550" s="333">
        <f>'[1]Prior Year'!BE71</f>
        <v>13325051.119999999</v>
      </c>
      <c r="C550" s="333">
        <f>BE71</f>
        <v>12568538.409999998</v>
      </c>
      <c r="D550" s="333">
        <f>'[1]Prior Year'!BE59</f>
        <v>809833</v>
      </c>
      <c r="E550" s="2">
        <f>BE59</f>
        <v>802141</v>
      </c>
      <c r="F550" s="334">
        <f t="shared" si="19"/>
        <v>16.454072777967802</v>
      </c>
      <c r="G550" s="334">
        <f t="shared" si="19"/>
        <v>15.668739548283902</v>
      </c>
      <c r="H550" s="335" t="str">
        <f t="shared" si="16"/>
        <v/>
      </c>
      <c r="I550" s="267"/>
      <c r="J550" s="2"/>
      <c r="K550" s="331"/>
      <c r="L550" s="33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564</v>
      </c>
      <c r="B551" s="333">
        <f>'[1]Prior Year'!BF71</f>
        <v>4253242.5199999996</v>
      </c>
      <c r="C551" s="333">
        <f>BF71</f>
        <v>4495986.3099999996</v>
      </c>
      <c r="D551" s="327" t="s">
        <v>528</v>
      </c>
      <c r="E551" s="327" t="s">
        <v>528</v>
      </c>
      <c r="F551" s="334"/>
      <c r="G551" s="334"/>
      <c r="H551" s="335"/>
      <c r="I551" s="267"/>
      <c r="J551" s="322"/>
      <c r="K551" s="2"/>
      <c r="L551" s="2"/>
      <c r="M551" s="33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565</v>
      </c>
      <c r="B552" s="333">
        <f>'[1]Prior Year'!BG71</f>
        <v>808781.62000000011</v>
      </c>
      <c r="C552" s="333">
        <f>BG71</f>
        <v>872612.45</v>
      </c>
      <c r="D552" s="327" t="s">
        <v>528</v>
      </c>
      <c r="E552" s="327" t="s">
        <v>528</v>
      </c>
      <c r="F552" s="334"/>
      <c r="G552" s="334"/>
      <c r="H552" s="335"/>
      <c r="I552" s="2"/>
      <c r="J552" s="322"/>
      <c r="K552" s="2"/>
      <c r="L552" s="2"/>
      <c r="M552" s="33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566</v>
      </c>
      <c r="B553" s="333">
        <f>'[1]Prior Year'!BH71</f>
        <v>28844</v>
      </c>
      <c r="C553" s="333">
        <f>BH71</f>
        <v>28029</v>
      </c>
      <c r="D553" s="327" t="s">
        <v>528</v>
      </c>
      <c r="E553" s="327" t="s">
        <v>528</v>
      </c>
      <c r="F553" s="334"/>
      <c r="G553" s="334"/>
      <c r="H553" s="335"/>
      <c r="I553" s="2"/>
      <c r="J553" s="322"/>
      <c r="K553" s="2"/>
      <c r="L553" s="2"/>
      <c r="M553" s="33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567</v>
      </c>
      <c r="B554" s="333">
        <f>'[1]Prior Year'!BI71</f>
        <v>0</v>
      </c>
      <c r="C554" s="333">
        <f>BI71</f>
        <v>0</v>
      </c>
      <c r="D554" s="327" t="s">
        <v>528</v>
      </c>
      <c r="E554" s="327" t="s">
        <v>528</v>
      </c>
      <c r="F554" s="334"/>
      <c r="G554" s="334"/>
      <c r="H554" s="335"/>
      <c r="I554" s="2"/>
      <c r="J554" s="322"/>
      <c r="K554" s="2"/>
      <c r="L554" s="2"/>
      <c r="M554" s="33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568</v>
      </c>
      <c r="B555" s="333">
        <f>'[1]Prior Year'!BJ71</f>
        <v>0</v>
      </c>
      <c r="C555" s="333">
        <f>BJ71</f>
        <v>0</v>
      </c>
      <c r="D555" s="327" t="s">
        <v>528</v>
      </c>
      <c r="E555" s="327" t="s">
        <v>528</v>
      </c>
      <c r="F555" s="334"/>
      <c r="G555" s="334"/>
      <c r="H555" s="335"/>
      <c r="I555" s="2"/>
      <c r="J555" s="322"/>
      <c r="K555" s="2"/>
      <c r="L555" s="2"/>
      <c r="M555" s="33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569</v>
      </c>
      <c r="B556" s="333">
        <f>'[1]Prior Year'!BK71</f>
        <v>205975.58</v>
      </c>
      <c r="C556" s="333">
        <f>BK71</f>
        <v>23533</v>
      </c>
      <c r="D556" s="327" t="s">
        <v>528</v>
      </c>
      <c r="E556" s="327" t="s">
        <v>528</v>
      </c>
      <c r="F556" s="334"/>
      <c r="G556" s="334"/>
      <c r="H556" s="335"/>
      <c r="I556" s="2"/>
      <c r="J556" s="322"/>
      <c r="K556" s="2"/>
      <c r="L556" s="2"/>
      <c r="M556" s="33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570</v>
      </c>
      <c r="B557" s="333">
        <f>'[1]Prior Year'!BL71</f>
        <v>0</v>
      </c>
      <c r="C557" s="333">
        <f>BL71</f>
        <v>0</v>
      </c>
      <c r="D557" s="327" t="s">
        <v>528</v>
      </c>
      <c r="E557" s="327" t="s">
        <v>528</v>
      </c>
      <c r="F557" s="334"/>
      <c r="G557" s="334"/>
      <c r="H557" s="335"/>
      <c r="I557" s="2"/>
      <c r="J557" s="322"/>
      <c r="K557" s="2"/>
      <c r="L557" s="2"/>
      <c r="M557" s="33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571</v>
      </c>
      <c r="B558" s="333">
        <f>'[1]Prior Year'!BM71</f>
        <v>0</v>
      </c>
      <c r="C558" s="333">
        <f>BM71</f>
        <v>0</v>
      </c>
      <c r="D558" s="327" t="s">
        <v>528</v>
      </c>
      <c r="E558" s="327" t="s">
        <v>528</v>
      </c>
      <c r="F558" s="334"/>
      <c r="G558" s="334"/>
      <c r="H558" s="335"/>
      <c r="I558" s="2"/>
      <c r="J558" s="322"/>
      <c r="K558" s="2"/>
      <c r="L558" s="2"/>
      <c r="M558" s="33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572</v>
      </c>
      <c r="B559" s="333">
        <f>'[1]Prior Year'!BN71</f>
        <v>41799899.339999996</v>
      </c>
      <c r="C559" s="333">
        <f>BN71</f>
        <v>42847082.700000003</v>
      </c>
      <c r="D559" s="327" t="s">
        <v>528</v>
      </c>
      <c r="E559" s="327" t="s">
        <v>528</v>
      </c>
      <c r="F559" s="334"/>
      <c r="G559" s="334"/>
      <c r="H559" s="335"/>
      <c r="I559" s="2"/>
      <c r="J559" s="322"/>
      <c r="K559" s="2"/>
      <c r="L559" s="2"/>
      <c r="M559" s="33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573</v>
      </c>
      <c r="B560" s="333">
        <f>'[1]Prior Year'!BO71</f>
        <v>120068.61</v>
      </c>
      <c r="C560" s="333">
        <f>BO71</f>
        <v>137060.09</v>
      </c>
      <c r="D560" s="327" t="s">
        <v>528</v>
      </c>
      <c r="E560" s="327" t="s">
        <v>528</v>
      </c>
      <c r="F560" s="334"/>
      <c r="G560" s="334"/>
      <c r="H560" s="335"/>
      <c r="I560" s="2"/>
      <c r="J560" s="322"/>
      <c r="K560" s="2"/>
      <c r="L560" s="2"/>
      <c r="M560" s="33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574</v>
      </c>
      <c r="B561" s="333">
        <f>'[1]Prior Year'!BP71</f>
        <v>0</v>
      </c>
      <c r="C561" s="333">
        <f>BP71</f>
        <v>0</v>
      </c>
      <c r="D561" s="327" t="s">
        <v>528</v>
      </c>
      <c r="E561" s="327" t="s">
        <v>528</v>
      </c>
      <c r="F561" s="334"/>
      <c r="G561" s="334"/>
      <c r="H561" s="335"/>
      <c r="I561" s="2"/>
      <c r="J561" s="322"/>
      <c r="K561" s="2"/>
      <c r="L561" s="2"/>
      <c r="M561" s="33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575</v>
      </c>
      <c r="B562" s="333">
        <f>'[1]Prior Year'!BQ71</f>
        <v>0</v>
      </c>
      <c r="C562" s="333">
        <f>BQ71</f>
        <v>0</v>
      </c>
      <c r="D562" s="327" t="s">
        <v>528</v>
      </c>
      <c r="E562" s="327" t="s">
        <v>528</v>
      </c>
      <c r="F562" s="334"/>
      <c r="G562" s="334"/>
      <c r="H562" s="335"/>
      <c r="I562" s="2"/>
      <c r="J562" s="322"/>
      <c r="K562" s="2"/>
      <c r="L562" s="2"/>
      <c r="M562" s="33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576</v>
      </c>
      <c r="B563" s="333">
        <f>'[1]Prior Year'!BR71</f>
        <v>36154</v>
      </c>
      <c r="C563" s="333">
        <f>BR71</f>
        <v>0</v>
      </c>
      <c r="D563" s="327" t="s">
        <v>528</v>
      </c>
      <c r="E563" s="327" t="s">
        <v>528</v>
      </c>
      <c r="F563" s="334"/>
      <c r="G563" s="334"/>
      <c r="H563" s="335"/>
      <c r="I563" s="2"/>
      <c r="J563" s="322"/>
      <c r="K563" s="2"/>
      <c r="L563" s="2"/>
      <c r="M563" s="33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1247</v>
      </c>
      <c r="B564" s="333">
        <f>'[1]Prior Year'!BS71</f>
        <v>412532.30000000005</v>
      </c>
      <c r="C564" s="333">
        <f>BS71</f>
        <v>390305.19000000012</v>
      </c>
      <c r="D564" s="327" t="s">
        <v>528</v>
      </c>
      <c r="E564" s="327" t="s">
        <v>528</v>
      </c>
      <c r="F564" s="334"/>
      <c r="G564" s="334"/>
      <c r="H564" s="335"/>
      <c r="I564" s="2"/>
      <c r="J564" s="322"/>
      <c r="K564" s="2"/>
      <c r="L564" s="2"/>
      <c r="M564" s="33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577</v>
      </c>
      <c r="B565" s="333">
        <f>'[1]Prior Year'!BT71</f>
        <v>727559.37000000011</v>
      </c>
      <c r="C565" s="333">
        <f>BT71</f>
        <v>733158.82000000007</v>
      </c>
      <c r="D565" s="327" t="s">
        <v>528</v>
      </c>
      <c r="E565" s="327" t="s">
        <v>528</v>
      </c>
      <c r="F565" s="334"/>
      <c r="G565" s="334"/>
      <c r="H565" s="335"/>
      <c r="I565" s="2"/>
      <c r="J565" s="322"/>
      <c r="K565" s="2"/>
      <c r="L565" s="2"/>
      <c r="M565" s="33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578</v>
      </c>
      <c r="B566" s="333">
        <f>'[1]Prior Year'!BU71</f>
        <v>167328.44</v>
      </c>
      <c r="C566" s="333">
        <f>BU71</f>
        <v>155226.16999999998</v>
      </c>
      <c r="D566" s="327" t="s">
        <v>528</v>
      </c>
      <c r="E566" s="327" t="s">
        <v>528</v>
      </c>
      <c r="F566" s="334"/>
      <c r="G566" s="334"/>
      <c r="H566" s="335"/>
      <c r="I566" s="2"/>
      <c r="J566" s="322"/>
      <c r="K566" s="2"/>
      <c r="L566" s="2"/>
      <c r="M566" s="33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579</v>
      </c>
      <c r="B567" s="333">
        <f>'[1]Prior Year'!BV71</f>
        <v>113616.51</v>
      </c>
      <c r="C567" s="333">
        <f>BV71</f>
        <v>87893.35</v>
      </c>
      <c r="D567" s="327" t="s">
        <v>528</v>
      </c>
      <c r="E567" s="327" t="s">
        <v>528</v>
      </c>
      <c r="F567" s="334"/>
      <c r="G567" s="334"/>
      <c r="H567" s="335"/>
      <c r="I567" s="2"/>
      <c r="J567" s="322"/>
      <c r="K567" s="2"/>
      <c r="L567" s="2"/>
      <c r="M567" s="33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580</v>
      </c>
      <c r="B568" s="333">
        <f>'[1]Prior Year'!BW71</f>
        <v>459936.72000000003</v>
      </c>
      <c r="C568" s="333">
        <f>BW71</f>
        <v>514058.09</v>
      </c>
      <c r="D568" s="327" t="s">
        <v>528</v>
      </c>
      <c r="E568" s="327" t="s">
        <v>528</v>
      </c>
      <c r="F568" s="334"/>
      <c r="G568" s="334"/>
      <c r="H568" s="335"/>
      <c r="I568" s="2"/>
      <c r="J568" s="322"/>
      <c r="K568" s="2"/>
      <c r="L568" s="2"/>
      <c r="M568" s="33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581</v>
      </c>
      <c r="B569" s="333">
        <f>'[1]Prior Year'!BX71</f>
        <v>19020</v>
      </c>
      <c r="C569" s="333">
        <f>BX71</f>
        <v>-4147501.86</v>
      </c>
      <c r="D569" s="327" t="s">
        <v>528</v>
      </c>
      <c r="E569" s="327" t="s">
        <v>528</v>
      </c>
      <c r="F569" s="334"/>
      <c r="G569" s="334"/>
      <c r="H569" s="335"/>
      <c r="I569" s="2"/>
      <c r="J569" s="322"/>
      <c r="K569" s="2"/>
      <c r="L569" s="2"/>
      <c r="M569" s="33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582</v>
      </c>
      <c r="B570" s="333">
        <f>'[1]Prior Year'!BY71</f>
        <v>2288278.94</v>
      </c>
      <c r="C570" s="333">
        <f>BY71</f>
        <v>3677594.1999999997</v>
      </c>
      <c r="D570" s="327" t="s">
        <v>528</v>
      </c>
      <c r="E570" s="327" t="s">
        <v>528</v>
      </c>
      <c r="F570" s="334"/>
      <c r="G570" s="334"/>
      <c r="H570" s="335"/>
      <c r="I570" s="2"/>
      <c r="J570" s="322"/>
      <c r="K570" s="2"/>
      <c r="L570" s="2"/>
      <c r="M570" s="33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583</v>
      </c>
      <c r="B571" s="333">
        <f>'[1]Prior Year'!BZ71</f>
        <v>522352.24000000005</v>
      </c>
      <c r="C571" s="333">
        <f>BZ71</f>
        <v>622839.30000000005</v>
      </c>
      <c r="D571" s="327" t="s">
        <v>528</v>
      </c>
      <c r="E571" s="327" t="s">
        <v>528</v>
      </c>
      <c r="F571" s="334"/>
      <c r="G571" s="334"/>
      <c r="H571" s="335"/>
      <c r="I571" s="2"/>
      <c r="J571" s="322"/>
      <c r="K571" s="2"/>
      <c r="L571" s="2"/>
      <c r="M571" s="33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584</v>
      </c>
      <c r="B572" s="333">
        <f>'[1]Prior Year'!CA71</f>
        <v>95419</v>
      </c>
      <c r="C572" s="333">
        <f>CA71</f>
        <v>32542</v>
      </c>
      <c r="D572" s="327" t="s">
        <v>528</v>
      </c>
      <c r="E572" s="327" t="s">
        <v>528</v>
      </c>
      <c r="F572" s="334"/>
      <c r="G572" s="334"/>
      <c r="H572" s="335"/>
      <c r="I572" s="2"/>
      <c r="J572" s="322"/>
      <c r="K572" s="2"/>
      <c r="L572" s="2"/>
      <c r="M572" s="33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585</v>
      </c>
      <c r="B573" s="333">
        <f>'[1]Prior Year'!CB71</f>
        <v>0</v>
      </c>
      <c r="C573" s="333">
        <f>CB71</f>
        <v>45000</v>
      </c>
      <c r="D573" s="327" t="s">
        <v>528</v>
      </c>
      <c r="E573" s="327" t="s">
        <v>528</v>
      </c>
      <c r="F573" s="334"/>
      <c r="G573" s="334"/>
      <c r="H573" s="335"/>
      <c r="I573" s="2"/>
      <c r="J573" s="322"/>
      <c r="K573" s="2"/>
      <c r="L573" s="2"/>
      <c r="M573" s="33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586</v>
      </c>
      <c r="B574" s="333">
        <f>'[1]Prior Year'!CC71</f>
        <v>14355882.899999997</v>
      </c>
      <c r="C574" s="333">
        <f>CC71</f>
        <v>13948968.630000001</v>
      </c>
      <c r="D574" s="327" t="s">
        <v>528</v>
      </c>
      <c r="E574" s="327" t="s">
        <v>528</v>
      </c>
      <c r="F574" s="334"/>
      <c r="G574" s="334"/>
      <c r="H574" s="335"/>
      <c r="I574" s="2"/>
      <c r="J574" s="322"/>
      <c r="K574" s="2"/>
      <c r="L574" s="2"/>
      <c r="M574" s="33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587</v>
      </c>
      <c r="B575" s="333">
        <f>'[1]Prior Year'!CD71</f>
        <v>6116659.1599999992</v>
      </c>
      <c r="C575" s="333">
        <f>CD71</f>
        <v>-5392235.4499999993</v>
      </c>
      <c r="D575" s="327" t="s">
        <v>528</v>
      </c>
      <c r="E575" s="327" t="s">
        <v>528</v>
      </c>
      <c r="F575" s="334"/>
      <c r="G575" s="334"/>
      <c r="H575" s="33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6"/>
      <c r="B612" s="2"/>
      <c r="C612" s="327" t="s">
        <v>588</v>
      </c>
      <c r="D612" s="2">
        <f>CE76-(BE76+CD76)</f>
        <v>499057</v>
      </c>
      <c r="E612" s="2">
        <f>SUM(C624:D647)+SUM(C668:D713)</f>
        <v>200271558.74848017</v>
      </c>
      <c r="F612" s="2">
        <f>CE64-(AX64+BD64+BE64+BG64+BJ64+BN64+BP64+BQ64+CB64+CC64+CD64)</f>
        <v>34985457.239999995</v>
      </c>
      <c r="G612" s="2">
        <f>CE77-(AX77+AY77+BD77+BE77+BG77+BJ77+BN77+BP77+BQ77+CB77+CC77+CD77)</f>
        <v>103224</v>
      </c>
      <c r="H612" s="326">
        <f>CE60-(AX60+AY60+AZ60+BD60+BE60+BG60+BJ60+BN60+BO60+BP60+BQ60+BR60+CB60+CC60+CD60)</f>
        <v>1159.0642057692203</v>
      </c>
      <c r="I612" s="2">
        <f>CE78-(AX78+AY78+AZ78+BD78+BE78+BF78+BG78+BJ78+BN78+BO78+BP78+BQ78+BR78+CB78+CC78+CD78)</f>
        <v>115658.81584871397</v>
      </c>
      <c r="J612" s="2">
        <f>CE79-(AX79+AY79+AZ79+BA79+BD79+BE79+BF79+BG79+BJ79+BN79+BO79+BP79+BQ79+BR79+CB79+CC79+CD79)</f>
        <v>1014400.9999999997</v>
      </c>
      <c r="K612" s="2">
        <f>CE75-(AW75+AX75+AY75+AZ75+BA75+BB75+BC75+BD75+BE75+BF75+BG75+BH75+BI75+BJ75+BK75+BL75+BM75+BN75+BO75+BP75+BQ75+BR75+BS75+BT75+BU75+BV75+BW75+BX75+CB75+CC75+CD75)</f>
        <v>872227118.34000015</v>
      </c>
      <c r="L612" s="326">
        <f>CE80-(AW80+AX80+AY80+AZ80+BA80+BB80+BC80+BD80+BE80+BF80+BG80+BH80+BI80+BJ80+BK80+BL80+BM80+BN80+BO80+BP80+BQ80+BR80+BS80+BT80+BU80+BV80+BW80+BX80+BY80+BZ80+CA80+CB80+CC80+CD80)</f>
        <v>267.39212730819679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6"/>
      <c r="B613" s="2"/>
      <c r="C613" s="327" t="s">
        <v>589</v>
      </c>
      <c r="D613" s="327" t="s">
        <v>590</v>
      </c>
      <c r="E613" s="330" t="s">
        <v>591</v>
      </c>
      <c r="F613" s="327" t="s">
        <v>592</v>
      </c>
      <c r="G613" s="327" t="s">
        <v>593</v>
      </c>
      <c r="H613" s="327" t="s">
        <v>594</v>
      </c>
      <c r="I613" s="327" t="s">
        <v>595</v>
      </c>
      <c r="J613" s="327" t="s">
        <v>596</v>
      </c>
      <c r="K613" s="327" t="s">
        <v>597</v>
      </c>
      <c r="L613" s="330" t="s">
        <v>598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6">
        <v>8430</v>
      </c>
      <c r="B614" s="330" t="s">
        <v>140</v>
      </c>
      <c r="C614" s="2">
        <f>BE71</f>
        <v>12568538.409999998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2" t="s">
        <v>599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6"/>
      <c r="B615" s="330" t="s">
        <v>600</v>
      </c>
      <c r="C615" s="337">
        <f>CD69-CD70</f>
        <v>-5392235.4499999993</v>
      </c>
      <c r="D615" s="338">
        <f>SUM(C614:C615)</f>
        <v>7176302.959999999</v>
      </c>
      <c r="E615" s="2"/>
      <c r="F615" s="2"/>
      <c r="G615" s="2"/>
      <c r="H615" s="2"/>
      <c r="I615" s="2"/>
      <c r="J615" s="2"/>
      <c r="K615" s="2"/>
      <c r="L615" s="2"/>
      <c r="M615" s="2"/>
      <c r="N615" s="322" t="s">
        <v>601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6">
        <v>8310</v>
      </c>
      <c r="B616" s="339" t="s">
        <v>602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2" t="s">
        <v>603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6">
        <v>8510</v>
      </c>
      <c r="B617" s="339" t="s">
        <v>145</v>
      </c>
      <c r="C617" s="2">
        <f>BJ71</f>
        <v>0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22" t="s">
        <v>604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6">
        <v>8470</v>
      </c>
      <c r="B618" s="339" t="s">
        <v>605</v>
      </c>
      <c r="C618" s="2">
        <f>BG71</f>
        <v>872612.45</v>
      </c>
      <c r="D618" s="2">
        <f>(D615/D612)*BG76</f>
        <v>23381.434611597469</v>
      </c>
      <c r="E618" s="2"/>
      <c r="F618" s="2"/>
      <c r="G618" s="2"/>
      <c r="H618" s="2"/>
      <c r="I618" s="2"/>
      <c r="J618" s="2"/>
      <c r="K618" s="2"/>
      <c r="L618" s="2"/>
      <c r="M618" s="2"/>
      <c r="N618" s="322" t="s">
        <v>606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6">
        <v>8610</v>
      </c>
      <c r="B619" s="339" t="s">
        <v>607</v>
      </c>
      <c r="C619" s="2">
        <f>BN71</f>
        <v>42847082.700000003</v>
      </c>
      <c r="D619" s="2">
        <f>(D615/D612)*BN76</f>
        <v>82539.62771867741</v>
      </c>
      <c r="E619" s="2"/>
      <c r="F619" s="2"/>
      <c r="G619" s="2"/>
      <c r="H619" s="2"/>
      <c r="I619" s="2"/>
      <c r="J619" s="2"/>
      <c r="K619" s="2"/>
      <c r="L619" s="2"/>
      <c r="M619" s="2"/>
      <c r="N619" s="322" t="s">
        <v>608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6">
        <v>8790</v>
      </c>
      <c r="B620" s="339" t="s">
        <v>609</v>
      </c>
      <c r="C620" s="2">
        <f>CC71</f>
        <v>13948968.630000001</v>
      </c>
      <c r="D620" s="2">
        <f>(D615/D612)*CC76</f>
        <v>1656314.3691895714</v>
      </c>
      <c r="E620" s="2"/>
      <c r="F620" s="2"/>
      <c r="G620" s="2"/>
      <c r="H620" s="2"/>
      <c r="I620" s="2"/>
      <c r="J620" s="2"/>
      <c r="K620" s="2"/>
      <c r="L620" s="2"/>
      <c r="M620" s="2"/>
      <c r="N620" s="322" t="s">
        <v>610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6">
        <v>8630</v>
      </c>
      <c r="B621" s="339" t="s">
        <v>611</v>
      </c>
      <c r="C621" s="2">
        <f>BP71</f>
        <v>0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22" t="s">
        <v>612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6">
        <v>8770</v>
      </c>
      <c r="B622" s="330" t="s">
        <v>613</v>
      </c>
      <c r="C622" s="2">
        <f>CB71</f>
        <v>45000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2" t="s">
        <v>614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6">
        <v>8640</v>
      </c>
      <c r="B623" s="339" t="s">
        <v>615</v>
      </c>
      <c r="C623" s="2">
        <f>BQ71</f>
        <v>0</v>
      </c>
      <c r="D623" s="2">
        <f>(D615/D612)*BQ76</f>
        <v>0</v>
      </c>
      <c r="E623" s="2">
        <f>SUM(C616:D623)</f>
        <v>59475899.211519852</v>
      </c>
      <c r="F623" s="2"/>
      <c r="G623" s="2"/>
      <c r="H623" s="2"/>
      <c r="I623" s="2"/>
      <c r="J623" s="2"/>
      <c r="K623" s="2"/>
      <c r="L623" s="2"/>
      <c r="M623" s="2"/>
      <c r="N623" s="322" t="s">
        <v>616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6">
        <v>8420</v>
      </c>
      <c r="B624" s="339" t="s">
        <v>139</v>
      </c>
      <c r="C624" s="2">
        <f>BD71</f>
        <v>29740</v>
      </c>
      <c r="D624" s="2">
        <f>(D615/D612)*BD76</f>
        <v>52500.379930468858</v>
      </c>
      <c r="E624" s="2">
        <f>(E623/E612)*SUM(C624:D624)</f>
        <v>24423.440744297826</v>
      </c>
      <c r="F624" s="2">
        <f>SUM(C624:E624)</f>
        <v>106663.82067476668</v>
      </c>
      <c r="G624" s="2"/>
      <c r="H624" s="2"/>
      <c r="I624" s="2"/>
      <c r="J624" s="2"/>
      <c r="K624" s="2"/>
      <c r="L624" s="2"/>
      <c r="M624" s="2"/>
      <c r="N624" s="322" t="s">
        <v>617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6">
        <v>8320</v>
      </c>
      <c r="B625" s="339" t="s">
        <v>135</v>
      </c>
      <c r="C625" s="2">
        <f>AY71</f>
        <v>1917267.0899999999</v>
      </c>
      <c r="D625" s="2">
        <f>(D615/D612)*AY76</f>
        <v>174397.31793939369</v>
      </c>
      <c r="E625" s="2">
        <f>(E623/E612)*SUM(C625:D625)</f>
        <v>621174.68046056642</v>
      </c>
      <c r="F625" s="2">
        <f>(F624/F612)*AY64</f>
        <v>979.77062404010269</v>
      </c>
      <c r="G625" s="2">
        <f>SUM(C625:F625)</f>
        <v>2713818.8590239999</v>
      </c>
      <c r="H625" s="2"/>
      <c r="I625" s="2"/>
      <c r="J625" s="2"/>
      <c r="K625" s="2"/>
      <c r="L625" s="2"/>
      <c r="M625" s="2"/>
      <c r="N625" s="322" t="s">
        <v>618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6">
        <v>8650</v>
      </c>
      <c r="B626" s="339" t="s">
        <v>152</v>
      </c>
      <c r="C626" s="2">
        <f>BR71</f>
        <v>0</v>
      </c>
      <c r="D626" s="2">
        <f>(D615/D612)*BR76</f>
        <v>0</v>
      </c>
      <c r="E626" s="2">
        <f>(E623/E612)*SUM(C626:D626)</f>
        <v>0</v>
      </c>
      <c r="F626" s="2">
        <f>(F624/F612)*BR64</f>
        <v>0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2" t="s">
        <v>619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6">
        <v>8620</v>
      </c>
      <c r="B627" s="330" t="s">
        <v>620</v>
      </c>
      <c r="C627" s="2">
        <f>BO71</f>
        <v>137060.09</v>
      </c>
      <c r="D627" s="2">
        <f>(D615/D612)*BO76</f>
        <v>67584.71259194841</v>
      </c>
      <c r="E627" s="2">
        <f>(E623/E612)*SUM(C627:D627)</f>
        <v>60774.648827725614</v>
      </c>
      <c r="F627" s="2">
        <f>(F624/F612)*BO64</f>
        <v>0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2" t="s">
        <v>621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6">
        <v>8330</v>
      </c>
      <c r="B628" s="339" t="s">
        <v>136</v>
      </c>
      <c r="C628" s="2">
        <f>AZ71</f>
        <v>125848.32999999996</v>
      </c>
      <c r="D628" s="2">
        <f>(D615/D612)*AZ76</f>
        <v>0</v>
      </c>
      <c r="E628" s="2">
        <f>(E623/E612)*SUM(C628:D628)</f>
        <v>37373.966816817869</v>
      </c>
      <c r="F628" s="2">
        <f>(F624/F612)*AZ64</f>
        <v>1484.1577120246936</v>
      </c>
      <c r="G628" s="2">
        <f>(G625/G612)*AZ77</f>
        <v>0</v>
      </c>
      <c r="H628" s="2">
        <f>SUM(C626:G628)</f>
        <v>430125.90594851656</v>
      </c>
      <c r="I628" s="2"/>
      <c r="J628" s="2"/>
      <c r="K628" s="2"/>
      <c r="L628" s="2"/>
      <c r="M628" s="2"/>
      <c r="N628" s="322" t="s">
        <v>622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6">
        <v>8460</v>
      </c>
      <c r="B629" s="339" t="s">
        <v>141</v>
      </c>
      <c r="C629" s="2">
        <f>BF71</f>
        <v>4495986.3099999996</v>
      </c>
      <c r="D629" s="2">
        <f>(D615/D612)*BF76</f>
        <v>59028.775572329403</v>
      </c>
      <c r="E629" s="2">
        <f>(E623/E612)*SUM(C629:D629)</f>
        <v>1352731.3605058177</v>
      </c>
      <c r="F629" s="2">
        <f>(F624/F612)*BF64</f>
        <v>1158.3006297123729</v>
      </c>
      <c r="G629" s="2">
        <f>(G625/G612)*BF77</f>
        <v>0</v>
      </c>
      <c r="H629" s="2">
        <f>(H628/H612)*BF60</f>
        <v>20634.95436673507</v>
      </c>
      <c r="I629" s="2">
        <f>SUM(C629:H629)</f>
        <v>5929539.7010745946</v>
      </c>
      <c r="J629" s="2"/>
      <c r="K629" s="2"/>
      <c r="L629" s="2"/>
      <c r="M629" s="2"/>
      <c r="N629" s="322" t="s">
        <v>623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6">
        <v>8350</v>
      </c>
      <c r="B630" s="339" t="s">
        <v>624</v>
      </c>
      <c r="C630" s="2">
        <f>BA71</f>
        <v>0</v>
      </c>
      <c r="D630" s="2">
        <f>(D615/D612)*BA76</f>
        <v>0</v>
      </c>
      <c r="E630" s="2">
        <f>(E623/E612)*SUM(C630:D630)</f>
        <v>0</v>
      </c>
      <c r="F630" s="2">
        <f>(F624/F612)*BA64</f>
        <v>0</v>
      </c>
      <c r="G630" s="2">
        <f>(G625/G612)*BA77</f>
        <v>0</v>
      </c>
      <c r="H630" s="2">
        <f>(H628/H612)*BA60</f>
        <v>0</v>
      </c>
      <c r="I630" s="2">
        <f>(I629/I612)*BA78</f>
        <v>0</v>
      </c>
      <c r="J630" s="2">
        <f>SUM(C630:I630)</f>
        <v>0</v>
      </c>
      <c r="K630" s="2"/>
      <c r="L630" s="2"/>
      <c r="M630" s="2"/>
      <c r="N630" s="322" t="s">
        <v>625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6">
        <v>8200</v>
      </c>
      <c r="B631" s="339" t="s">
        <v>626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2" t="s">
        <v>627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6">
        <v>8360</v>
      </c>
      <c r="B632" s="339" t="s">
        <v>628</v>
      </c>
      <c r="C632" s="2">
        <f>BB71</f>
        <v>3338035.4200000004</v>
      </c>
      <c r="D632" s="2">
        <f>(D615/D612)*BB76</f>
        <v>55160.629255896616</v>
      </c>
      <c r="E632" s="2">
        <f>(E623/E612)*SUM(C632:D632)</f>
        <v>1007698.6841847438</v>
      </c>
      <c r="F632" s="2">
        <f>(F624/F612)*BB64</f>
        <v>6.805175625360306</v>
      </c>
      <c r="G632" s="2">
        <f>(G625/G612)*BB77</f>
        <v>0</v>
      </c>
      <c r="H632" s="2">
        <f>(H628/H612)*BB60</f>
        <v>7147.942674335588</v>
      </c>
      <c r="I632" s="2">
        <f>(I629/I612)*BB78</f>
        <v>64632.644906192974</v>
      </c>
      <c r="J632" s="2">
        <f>(J630/J612)*BB79</f>
        <v>0</v>
      </c>
      <c r="K632" s="2"/>
      <c r="L632" s="2"/>
      <c r="M632" s="2"/>
      <c r="N632" s="322" t="s">
        <v>629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6">
        <v>8370</v>
      </c>
      <c r="B633" s="339" t="s">
        <v>630</v>
      </c>
      <c r="C633" s="2">
        <f>BC71</f>
        <v>368554.07</v>
      </c>
      <c r="D633" s="2">
        <f>(D615/D612)*BC76</f>
        <v>0</v>
      </c>
      <c r="E633" s="2">
        <f>(E623/E612)*SUM(C633:D633)</f>
        <v>109451.8106230188</v>
      </c>
      <c r="F633" s="2">
        <f>(F624/F612)*BC64</f>
        <v>2.4512388457356749E-2</v>
      </c>
      <c r="G633" s="2">
        <f>(G625/G612)*BC77</f>
        <v>0</v>
      </c>
      <c r="H633" s="2">
        <f>(H628/H612)*BC60</f>
        <v>2355.080296840636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2" t="s">
        <v>631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6">
        <v>8490</v>
      </c>
      <c r="B634" s="339" t="s">
        <v>632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2" t="s">
        <v>633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6">
        <v>8530</v>
      </c>
      <c r="B635" s="339" t="s">
        <v>634</v>
      </c>
      <c r="C635" s="2">
        <f>BK71</f>
        <v>23533</v>
      </c>
      <c r="D635" s="2">
        <f>(D615/D612)*BK76</f>
        <v>41543.028654923182</v>
      </c>
      <c r="E635" s="2">
        <f>(E623/E612)*SUM(C635:D635)</f>
        <v>19326.035836306994</v>
      </c>
      <c r="F635" s="2">
        <f>(F624/F612)*BK64</f>
        <v>0</v>
      </c>
      <c r="G635" s="2">
        <f>(G625/G612)*BK77</f>
        <v>0</v>
      </c>
      <c r="H635" s="2">
        <f>(H628/H612)*BK60</f>
        <v>0</v>
      </c>
      <c r="I635" s="2">
        <f>(I629/I612)*BK78</f>
        <v>48676.671307088502</v>
      </c>
      <c r="J635" s="2">
        <f>(J630/J612)*BK79</f>
        <v>0</v>
      </c>
      <c r="K635" s="2"/>
      <c r="L635" s="2"/>
      <c r="M635" s="2"/>
      <c r="N635" s="322" t="s">
        <v>635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6">
        <v>8480</v>
      </c>
      <c r="B636" s="339" t="s">
        <v>636</v>
      </c>
      <c r="C636" s="2">
        <f>BH71</f>
        <v>28029</v>
      </c>
      <c r="D636" s="2">
        <f>(D615/D612)*BH76</f>
        <v>49480.637452956267</v>
      </c>
      <c r="E636" s="2">
        <f>(E623/E612)*SUM(C636:D636)</f>
        <v>23018.522519531023</v>
      </c>
      <c r="F636" s="2">
        <f>(F624/F612)*BH64</f>
        <v>0</v>
      </c>
      <c r="G636" s="2">
        <f>(G625/G612)*BH77</f>
        <v>0</v>
      </c>
      <c r="H636" s="2">
        <f>(H628/H612)*BH60</f>
        <v>0</v>
      </c>
      <c r="I636" s="2">
        <f>(I629/I612)*BH78</f>
        <v>57977.302169502094</v>
      </c>
      <c r="J636" s="2">
        <f>(J630/J612)*BH79</f>
        <v>0</v>
      </c>
      <c r="K636" s="2"/>
      <c r="L636" s="2"/>
      <c r="M636" s="2"/>
      <c r="N636" s="322" t="s">
        <v>637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6">
        <v>8560</v>
      </c>
      <c r="B637" s="339" t="s">
        <v>147</v>
      </c>
      <c r="C637" s="2">
        <f>BL71</f>
        <v>0</v>
      </c>
      <c r="D637" s="2">
        <f>(D615/D612)*BL76</f>
        <v>0</v>
      </c>
      <c r="E637" s="2">
        <f>(E623/E612)*SUM(C637:D637)</f>
        <v>0</v>
      </c>
      <c r="F637" s="2">
        <f>(F624/F612)*BL64</f>
        <v>0</v>
      </c>
      <c r="G637" s="2">
        <f>(G625/G612)*BL77</f>
        <v>0</v>
      </c>
      <c r="H637" s="2">
        <f>(H628/H612)*BL60</f>
        <v>0</v>
      </c>
      <c r="I637" s="2">
        <f>(I629/I612)*BL78</f>
        <v>0</v>
      </c>
      <c r="J637" s="2">
        <f>(J630/J612)*BL79</f>
        <v>0</v>
      </c>
      <c r="K637" s="2"/>
      <c r="L637" s="2"/>
      <c r="M637" s="2"/>
      <c r="N637" s="322" t="s">
        <v>638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6">
        <v>8590</v>
      </c>
      <c r="B638" s="339" t="s">
        <v>639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2" t="s">
        <v>640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6">
        <v>8660</v>
      </c>
      <c r="B639" s="339" t="s">
        <v>641</v>
      </c>
      <c r="C639" s="2">
        <f>BS71</f>
        <v>390305.19000000012</v>
      </c>
      <c r="D639" s="2">
        <f>(D615/D612)*BS76</f>
        <v>27048.264762862756</v>
      </c>
      <c r="E639" s="2">
        <f>(E623/E612)*SUM(C639:D639)</f>
        <v>123944.06957320403</v>
      </c>
      <c r="F639" s="2">
        <f>(F624/F612)*BS64</f>
        <v>147.22003311284413</v>
      </c>
      <c r="G639" s="2">
        <f>(G625/G612)*BS77</f>
        <v>0</v>
      </c>
      <c r="H639" s="2">
        <f>(H628/H612)*BS60</f>
        <v>3172.0609859069459</v>
      </c>
      <c r="I639" s="2">
        <f>(I629/I612)*BS78</f>
        <v>31692.91060181152</v>
      </c>
      <c r="J639" s="2">
        <f>(J630/J612)*BS79</f>
        <v>0</v>
      </c>
      <c r="K639" s="2"/>
      <c r="L639" s="2"/>
      <c r="M639" s="2"/>
      <c r="N639" s="322" t="s">
        <v>642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6">
        <v>8670</v>
      </c>
      <c r="B640" s="339" t="s">
        <v>643</v>
      </c>
      <c r="C640" s="2">
        <f>BT71</f>
        <v>733158.82000000007</v>
      </c>
      <c r="D640" s="2">
        <f>(D615/D612)*BT76</f>
        <v>31060.20834012948</v>
      </c>
      <c r="E640" s="2">
        <f>(E623/E612)*SUM(C640:D640)</f>
        <v>226954.91156668353</v>
      </c>
      <c r="F640" s="2">
        <f>(F624/F612)*BT64</f>
        <v>4.6091826952527288</v>
      </c>
      <c r="G640" s="2">
        <f>(G625/G612)*BT77</f>
        <v>0</v>
      </c>
      <c r="H640" s="2">
        <f>(H628/H612)*BT60</f>
        <v>1959.8014228333509</v>
      </c>
      <c r="I640" s="2">
        <f>(I629/I612)*BT78</f>
        <v>36393.772939879258</v>
      </c>
      <c r="J640" s="2">
        <f>(J630/J612)*BT79</f>
        <v>0</v>
      </c>
      <c r="K640" s="2"/>
      <c r="L640" s="2"/>
      <c r="M640" s="2"/>
      <c r="N640" s="322" t="s">
        <v>644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6">
        <v>8680</v>
      </c>
      <c r="B641" s="339" t="s">
        <v>645</v>
      </c>
      <c r="C641" s="2">
        <f>BU71</f>
        <v>155226.16999999998</v>
      </c>
      <c r="D641" s="2">
        <f>(D615/D612)*BU76</f>
        <v>12237.146896967679</v>
      </c>
      <c r="E641" s="2">
        <f>(E623/E612)*SUM(C641:D641)</f>
        <v>49732.630132966609</v>
      </c>
      <c r="F641" s="2">
        <f>(F624/F612)*BU64</f>
        <v>0.21930051016637703</v>
      </c>
      <c r="G641" s="2">
        <f>(G625/G612)*BU77</f>
        <v>0</v>
      </c>
      <c r="H641" s="2">
        <f>(H628/H612)*BU60</f>
        <v>262.96781246075921</v>
      </c>
      <c r="I641" s="2">
        <f>(I629/I612)*BU78</f>
        <v>14338.472579554278</v>
      </c>
      <c r="J641" s="2">
        <f>(J630/J612)*BU79</f>
        <v>0</v>
      </c>
      <c r="K641" s="2"/>
      <c r="L641" s="2"/>
      <c r="M641" s="2"/>
      <c r="N641" s="322" t="s">
        <v>646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6">
        <v>8690</v>
      </c>
      <c r="B642" s="339" t="s">
        <v>647</v>
      </c>
      <c r="C642" s="2">
        <f>BV71</f>
        <v>87893.35</v>
      </c>
      <c r="D642" s="2">
        <f>(D615/D612)*BV76</f>
        <v>87313.696778363985</v>
      </c>
      <c r="E642" s="2">
        <f>(E623/E612)*SUM(C642:D642)</f>
        <v>52032.334099047912</v>
      </c>
      <c r="F642" s="2">
        <f>(F624/F612)*BV64</f>
        <v>0</v>
      </c>
      <c r="G642" s="2">
        <f>(G625/G612)*BV77</f>
        <v>0</v>
      </c>
      <c r="H642" s="2">
        <f>(H628/H612)*BV60</f>
        <v>0</v>
      </c>
      <c r="I642" s="2">
        <f>(I629/I612)*BV78</f>
        <v>102306.93948654945</v>
      </c>
      <c r="J642" s="2">
        <f>(J630/J612)*BV79</f>
        <v>0</v>
      </c>
      <c r="K642" s="2"/>
      <c r="L642" s="2"/>
      <c r="M642" s="2"/>
      <c r="N642" s="322" t="s">
        <v>648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6">
        <v>8700</v>
      </c>
      <c r="B643" s="339" t="s">
        <v>649</v>
      </c>
      <c r="C643" s="2">
        <f>BW71</f>
        <v>514058.09</v>
      </c>
      <c r="D643" s="2">
        <f>(D615/D612)*BW76</f>
        <v>6039.4849550251765</v>
      </c>
      <c r="E643" s="2">
        <f>(E623/E612)*SUM(C643:D643)</f>
        <v>154456.63448912324</v>
      </c>
      <c r="F643" s="2">
        <f>(F624/F612)*BW64</f>
        <v>234.8318826662389</v>
      </c>
      <c r="G643" s="2">
        <f>(G625/G612)*BW77</f>
        <v>0</v>
      </c>
      <c r="H643" s="2">
        <f>(H628/H612)*BW60</f>
        <v>1052.5287878321496</v>
      </c>
      <c r="I643" s="2">
        <f>(I629/I612)*BW78</f>
        <v>7076.5669605320772</v>
      </c>
      <c r="J643" s="2">
        <f>(J630/J612)*BW79</f>
        <v>0</v>
      </c>
      <c r="K643" s="2"/>
      <c r="L643" s="2"/>
      <c r="M643" s="2"/>
      <c r="N643" s="322" t="s">
        <v>650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6">
        <v>8710</v>
      </c>
      <c r="B644" s="339" t="s">
        <v>651</v>
      </c>
      <c r="C644" s="2">
        <f>BX71</f>
        <v>-4147501.86</v>
      </c>
      <c r="D644" s="2">
        <f>(D615/D612)*BX76</f>
        <v>32627.598483219346</v>
      </c>
      <c r="E644" s="2">
        <f>(E623/E612)*SUM(C644:D644)</f>
        <v>-1222019.9831440444</v>
      </c>
      <c r="F644" s="2">
        <f>(F624/F612)*BX64</f>
        <v>1846.7457547750935</v>
      </c>
      <c r="G644" s="2">
        <f>(G625/G612)*BX77</f>
        <v>0</v>
      </c>
      <c r="H644" s="2">
        <f>(H628/H612)*BX60</f>
        <v>4003.4446273730728</v>
      </c>
      <c r="I644" s="2">
        <f>(I629/I612)*BX78</f>
        <v>38230.310555826865</v>
      </c>
      <c r="J644" s="2">
        <f>(J630/J612)*BX79</f>
        <v>0</v>
      </c>
      <c r="K644" s="2">
        <f>SUM(C631:J644)</f>
        <v>2801917.4694172186</v>
      </c>
      <c r="L644" s="2"/>
      <c r="M644" s="2"/>
      <c r="N644" s="322" t="s">
        <v>652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6">
        <v>8720</v>
      </c>
      <c r="B645" s="339" t="s">
        <v>653</v>
      </c>
      <c r="C645" s="2">
        <f>BY71</f>
        <v>3677594.1999999997</v>
      </c>
      <c r="D645" s="2">
        <f>(D615/D612)*BY76</f>
        <v>37416.047268989307</v>
      </c>
      <c r="E645" s="2">
        <f>(E623/E612)*SUM(C645:D645)</f>
        <v>1103269.8622665044</v>
      </c>
      <c r="F645" s="2">
        <f>(F624/F612)*BY64</f>
        <v>30.267007016220045</v>
      </c>
      <c r="G645" s="2">
        <f>(G625/G612)*BY77</f>
        <v>0</v>
      </c>
      <c r="H645" s="2">
        <f>(H628/H612)*BY60</f>
        <v>8154.8057017792944</v>
      </c>
      <c r="I645" s="2">
        <f>(I629/I612)*BY78</f>
        <v>43841.017217391585</v>
      </c>
      <c r="J645" s="2">
        <f>(J630/J612)*BY79</f>
        <v>0</v>
      </c>
      <c r="K645" s="2">
        <v>0</v>
      </c>
      <c r="L645" s="2"/>
      <c r="M645" s="2"/>
      <c r="N645" s="322" t="s">
        <v>654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6">
        <v>8730</v>
      </c>
      <c r="B646" s="339" t="s">
        <v>655</v>
      </c>
      <c r="C646" s="2">
        <f>BZ71</f>
        <v>622839.30000000005</v>
      </c>
      <c r="D646" s="2">
        <f>(D615/D612)*BZ76</f>
        <v>0</v>
      </c>
      <c r="E646" s="2">
        <f>(E623/E612)*SUM(C646:D646)</f>
        <v>184968.48810318008</v>
      </c>
      <c r="F646" s="2">
        <f>(F624/F612)*BZ64</f>
        <v>0</v>
      </c>
      <c r="G646" s="2">
        <f>(G625/G612)*BZ77</f>
        <v>0</v>
      </c>
      <c r="H646" s="2">
        <f>(H628/H612)*BZ60</f>
        <v>1081.1559060608081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2" t="s">
        <v>656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6">
        <v>8740</v>
      </c>
      <c r="B647" s="339" t="s">
        <v>657</v>
      </c>
      <c r="C647" s="2">
        <f>CA71</f>
        <v>32542</v>
      </c>
      <c r="D647" s="2">
        <f>(D615/D612)*CA76</f>
        <v>57447.005703156145</v>
      </c>
      <c r="E647" s="2">
        <f>(E623/E612)*SUM(C647:D647)</f>
        <v>26724.598673881432</v>
      </c>
      <c r="F647" s="2">
        <f>(F624/F612)*CA64</f>
        <v>0</v>
      </c>
      <c r="G647" s="2">
        <f>(G625/G612)*CA77</f>
        <v>0</v>
      </c>
      <c r="H647" s="2">
        <f>(H628/H612)*CA60</f>
        <v>0</v>
      </c>
      <c r="I647" s="2">
        <f>(I629/I612)*CA78</f>
        <v>67311.630969822974</v>
      </c>
      <c r="J647" s="2">
        <f>(J630/J612)*CA79</f>
        <v>0</v>
      </c>
      <c r="K647" s="2">
        <v>0</v>
      </c>
      <c r="L647" s="2">
        <f>SUM(C645:K647)</f>
        <v>5863220.3788177818</v>
      </c>
      <c r="M647" s="2"/>
      <c r="N647" s="322" t="s">
        <v>658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6"/>
      <c r="B648" s="336"/>
      <c r="C648" s="2">
        <f>SUM(C614:C647)</f>
        <v>77420135.309999987</v>
      </c>
      <c r="D648" s="2"/>
      <c r="E648" s="2"/>
      <c r="F648" s="2"/>
      <c r="G648" s="2"/>
      <c r="H648" s="2"/>
      <c r="I648" s="2"/>
      <c r="J648" s="2"/>
      <c r="K648" s="2"/>
      <c r="L648" s="33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7" t="s">
        <v>659</v>
      </c>
      <c r="D666" s="2"/>
      <c r="E666" s="2"/>
      <c r="F666" s="2"/>
      <c r="G666" s="2"/>
      <c r="H666" s="2"/>
      <c r="I666" s="2"/>
      <c r="J666" s="2"/>
      <c r="K666" s="2"/>
      <c r="L666" s="2"/>
      <c r="M666" s="327" t="s">
        <v>660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7" t="s">
        <v>589</v>
      </c>
      <c r="D667" s="327" t="s">
        <v>590</v>
      </c>
      <c r="E667" s="330" t="s">
        <v>591</v>
      </c>
      <c r="F667" s="327" t="s">
        <v>592</v>
      </c>
      <c r="G667" s="327" t="s">
        <v>593</v>
      </c>
      <c r="H667" s="327" t="s">
        <v>594</v>
      </c>
      <c r="I667" s="327" t="s">
        <v>595</v>
      </c>
      <c r="J667" s="327" t="s">
        <v>596</v>
      </c>
      <c r="K667" s="327" t="s">
        <v>597</v>
      </c>
      <c r="L667" s="330" t="s">
        <v>598</v>
      </c>
      <c r="M667" s="327" t="s">
        <v>661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6">
        <v>6010</v>
      </c>
      <c r="B668" s="330" t="s">
        <v>282</v>
      </c>
      <c r="C668" s="2">
        <f>C71</f>
        <v>5686261.1699999999</v>
      </c>
      <c r="D668" s="2">
        <f>(D615/D612)*C76</f>
        <v>331064.43361796346</v>
      </c>
      <c r="E668" s="2">
        <f>(E623/E612)*SUM(C668:D668)</f>
        <v>1787002.8742980252</v>
      </c>
      <c r="F668" s="2">
        <f>(F624/F612)*C64</f>
        <v>1337.6389344428292</v>
      </c>
      <c r="G668" s="2">
        <f>(G625/G612)*C77</f>
        <v>706138.69579289318</v>
      </c>
      <c r="H668" s="2">
        <f>(H628/H612)*C60</f>
        <v>12345.924434708581</v>
      </c>
      <c r="I668" s="2">
        <f>(I629/I612)*C78</f>
        <v>387913.81221983331</v>
      </c>
      <c r="J668" s="2">
        <f>(J630/J612)*C79</f>
        <v>0</v>
      </c>
      <c r="K668" s="2">
        <f>(K644/K612)*C75</f>
        <v>77628.054070485887</v>
      </c>
      <c r="L668" s="2">
        <f>(L647/L612)*C80</f>
        <v>600726.16934529075</v>
      </c>
      <c r="M668" s="2">
        <f t="shared" ref="M668:M713" si="20">ROUND(SUM(D668:L668),0)</f>
        <v>3904158</v>
      </c>
      <c r="N668" s="330" t="s">
        <v>662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6">
        <v>6030</v>
      </c>
      <c r="B669" s="330" t="s">
        <v>283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30" t="s">
        <v>663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6">
        <v>6070</v>
      </c>
      <c r="B670" s="330" t="s">
        <v>664</v>
      </c>
      <c r="C670" s="2">
        <f>E71</f>
        <v>17845842.269999996</v>
      </c>
      <c r="D670" s="2">
        <f>(D615/D612)*E76</f>
        <v>449654.03462770779</v>
      </c>
      <c r="E670" s="2">
        <f>(E623/E612)*SUM(C670:D670)</f>
        <v>5433328.1322554704</v>
      </c>
      <c r="F670" s="2">
        <f>(F624/F612)*E64</f>
        <v>2554.2146884199883</v>
      </c>
      <c r="G670" s="2">
        <f>(G625/G612)*E77</f>
        <v>1260133.8034941421</v>
      </c>
      <c r="H670" s="2">
        <f>(H628/H612)*E60</f>
        <v>58693.548902826835</v>
      </c>
      <c r="I670" s="2">
        <f>(I629/I612)*E78</f>
        <v>526867.25918056676</v>
      </c>
      <c r="J670" s="2">
        <f>(J630/J612)*E79</f>
        <v>0</v>
      </c>
      <c r="K670" s="2">
        <f>(K644/K612)*E75</f>
        <v>281159.06960738811</v>
      </c>
      <c r="L670" s="2">
        <f>(L647/L612)*E80</f>
        <v>1792621.4006822293</v>
      </c>
      <c r="M670" s="2">
        <f t="shared" si="20"/>
        <v>9805011</v>
      </c>
      <c r="N670" s="330" t="s">
        <v>665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6">
        <v>6100</v>
      </c>
      <c r="B671" s="330" t="s">
        <v>666</v>
      </c>
      <c r="C671" s="2">
        <f>F71</f>
        <v>4432973.913408</v>
      </c>
      <c r="D671" s="2">
        <f>(D615/D612)*F76</f>
        <v>145098.38446508168</v>
      </c>
      <c r="E671" s="2">
        <f>(E623/E612)*SUM(C671:D671)</f>
        <v>1359578.8052626662</v>
      </c>
      <c r="F671" s="2">
        <f>(F624/F612)*F64</f>
        <v>955.84739891255299</v>
      </c>
      <c r="G671" s="2">
        <f>(G625/G612)*F77</f>
        <v>0</v>
      </c>
      <c r="H671" s="2">
        <f>(H628/H612)*F60</f>
        <v>9897.9828984887972</v>
      </c>
      <c r="I671" s="2">
        <f>(I629/I612)*F78</f>
        <v>170014.23816410473</v>
      </c>
      <c r="J671" s="2">
        <f>(J630/J612)*F79</f>
        <v>0</v>
      </c>
      <c r="K671" s="2">
        <f>(K644/K612)*F75</f>
        <v>52581.307715478331</v>
      </c>
      <c r="L671" s="2">
        <f>(L647/L612)*F80</f>
        <v>434867.7632776415</v>
      </c>
      <c r="M671" s="2">
        <f t="shared" si="20"/>
        <v>2172994</v>
      </c>
      <c r="N671" s="330" t="s">
        <v>667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6">
        <v>6120</v>
      </c>
      <c r="B672" s="330" t="s">
        <v>668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330" t="s">
        <v>669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6">
        <v>6140</v>
      </c>
      <c r="B673" s="330" t="s">
        <v>670</v>
      </c>
      <c r="C673" s="2">
        <f>H71</f>
        <v>3968001.29</v>
      </c>
      <c r="D673" s="2">
        <f>(D615/D612)*H76</f>
        <v>145623.48604652373</v>
      </c>
      <c r="E673" s="2">
        <f>(E623/E612)*SUM(C673:D673)</f>
        <v>1221648.9156177335</v>
      </c>
      <c r="F673" s="2">
        <f>(F624/F612)*H64</f>
        <v>151.27460777522649</v>
      </c>
      <c r="G673" s="2">
        <f>(G625/G612)*H77</f>
        <v>572950.61608453491</v>
      </c>
      <c r="H673" s="2">
        <f>(H628/H612)*H60</f>
        <v>13234.692201483491</v>
      </c>
      <c r="I673" s="2">
        <f>(I629/I612)*H78</f>
        <v>170629.50859359128</v>
      </c>
      <c r="J673" s="2">
        <f>(J630/J612)*H79</f>
        <v>0</v>
      </c>
      <c r="K673" s="2">
        <f>(K644/K612)*H75</f>
        <v>60734.844867747976</v>
      </c>
      <c r="L673" s="2">
        <f>(L647/L612)*H80</f>
        <v>307236.64275467186</v>
      </c>
      <c r="M673" s="2">
        <f t="shared" si="20"/>
        <v>2492210</v>
      </c>
      <c r="N673" s="330" t="s">
        <v>671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6">
        <v>6150</v>
      </c>
      <c r="B674" s="330" t="s">
        <v>672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30" t="s">
        <v>673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6">
        <v>6170</v>
      </c>
      <c r="B675" s="330" t="s">
        <v>99</v>
      </c>
      <c r="C675" s="2">
        <f>J71</f>
        <v>1064266.0565919999</v>
      </c>
      <c r="D675" s="2">
        <f>(D615/D612)*J76</f>
        <v>34835.128016418406</v>
      </c>
      <c r="E675" s="2">
        <f>(E623/E612)*SUM(C675:D675)</f>
        <v>326406.96306323848</v>
      </c>
      <c r="F675" s="2">
        <f>(F624/F612)*J64</f>
        <v>229.47923664368832</v>
      </c>
      <c r="G675" s="2">
        <f>(G625/G612)*J77</f>
        <v>0</v>
      </c>
      <c r="H675" s="2">
        <f>(H628/H612)*J60</f>
        <v>2376.3014498356042</v>
      </c>
      <c r="I675" s="2">
        <f>(I629/I612)*J78</f>
        <v>40816.910352890212</v>
      </c>
      <c r="J675" s="2">
        <f>(J630/J612)*J79</f>
        <v>0</v>
      </c>
      <c r="K675" s="2">
        <f>(K644/K612)*J75</f>
        <v>12623.686971374758</v>
      </c>
      <c r="L675" s="2">
        <f>(L647/L612)*J80</f>
        <v>104402.77650117979</v>
      </c>
      <c r="M675" s="2">
        <f t="shared" si="20"/>
        <v>521691</v>
      </c>
      <c r="N675" s="330" t="s">
        <v>674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6">
        <v>6200</v>
      </c>
      <c r="B676" s="330" t="s">
        <v>287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30" t="s">
        <v>675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6">
        <v>6210</v>
      </c>
      <c r="B677" s="330" t="s">
        <v>288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0"/>
        <v>0</v>
      </c>
      <c r="N677" s="330" t="s">
        <v>676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6">
        <v>6330</v>
      </c>
      <c r="B678" s="330" t="s">
        <v>677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30" t="s">
        <v>678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6">
        <v>6400</v>
      </c>
      <c r="B679" s="330" t="s">
        <v>679</v>
      </c>
      <c r="C679" s="2">
        <f>N71</f>
        <v>5065565.07</v>
      </c>
      <c r="D679" s="2">
        <f>(D615/D612)*N76</f>
        <v>0</v>
      </c>
      <c r="E679" s="2">
        <f>(E623/E612)*SUM(C679:D679)</f>
        <v>1504352.5872342666</v>
      </c>
      <c r="F679" s="2">
        <f>(F624/F612)*N64</f>
        <v>10.36017317671997</v>
      </c>
      <c r="G679" s="2">
        <f>(G625/G612)*N77</f>
        <v>0</v>
      </c>
      <c r="H679" s="2">
        <f>(H628/H612)*N60</f>
        <v>5022.0250140210546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1509385</v>
      </c>
      <c r="N679" s="330" t="s">
        <v>680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6">
        <v>7010</v>
      </c>
      <c r="B680" s="330" t="s">
        <v>681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>
        <f>(J630/J612)*O79</f>
        <v>0</v>
      </c>
      <c r="K680" s="2">
        <f>(K644/K612)*O75</f>
        <v>0</v>
      </c>
      <c r="L680" s="2">
        <f>(L647/L612)*O80</f>
        <v>0</v>
      </c>
      <c r="M680" s="2">
        <f t="shared" si="20"/>
        <v>0</v>
      </c>
      <c r="N680" s="330" t="s">
        <v>682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6">
        <v>7020</v>
      </c>
      <c r="B681" s="330" t="s">
        <v>683</v>
      </c>
      <c r="C681" s="2">
        <f>P71</f>
        <v>14081415.66</v>
      </c>
      <c r="D681" s="2">
        <f>(D615/D612)*P76</f>
        <v>353237.97123855585</v>
      </c>
      <c r="E681" s="2">
        <f>(E623/E612)*SUM(C681:D681)</f>
        <v>4286749.5009760521</v>
      </c>
      <c r="F681" s="2">
        <f>(F624/F612)*P64</f>
        <v>20963.50497861057</v>
      </c>
      <c r="G681" s="2">
        <f>(G625/G612)*P77</f>
        <v>0</v>
      </c>
      <c r="H681" s="2">
        <f>(H628/H612)*P60</f>
        <v>16601.452904986301</v>
      </c>
      <c r="I681" s="2">
        <f>(I629/I612)*P78</f>
        <v>413894.9223463583</v>
      </c>
      <c r="J681" s="2">
        <f>(J630/J612)*P79</f>
        <v>0</v>
      </c>
      <c r="K681" s="2">
        <f>(K644/K612)*P75</f>
        <v>287597.36454917875</v>
      </c>
      <c r="L681" s="2">
        <f>(L647/L612)*P80</f>
        <v>362283.34547415795</v>
      </c>
      <c r="M681" s="2">
        <f t="shared" si="20"/>
        <v>5741328</v>
      </c>
      <c r="N681" s="330" t="s">
        <v>684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6">
        <v>7030</v>
      </c>
      <c r="B682" s="330" t="s">
        <v>685</v>
      </c>
      <c r="C682" s="2">
        <f>Q71</f>
        <v>1097739.4300000002</v>
      </c>
      <c r="D682" s="2">
        <f>(D615/D612)*Q76</f>
        <v>35920.555756316411</v>
      </c>
      <c r="E682" s="2">
        <f>(E623/E612)*SUM(C682:D682)</f>
        <v>336670.10670074692</v>
      </c>
      <c r="F682" s="2">
        <f>(F624/F612)*Q64</f>
        <v>81.092987161869104</v>
      </c>
      <c r="G682" s="2">
        <f>(G625/G612)*Q77</f>
        <v>0</v>
      </c>
      <c r="H682" s="2">
        <f>(H628/H612)*Q60</f>
        <v>2091.2125311146478</v>
      </c>
      <c r="I682" s="2">
        <f>(I629/I612)*Q78</f>
        <v>42088.724446212211</v>
      </c>
      <c r="J682" s="2">
        <f>(J630/J612)*Q79</f>
        <v>0</v>
      </c>
      <c r="K682" s="2">
        <f>(K644/K612)*Q75</f>
        <v>12591.956300193096</v>
      </c>
      <c r="L682" s="2">
        <f>(L647/L612)*Q80</f>
        <v>114152.54001703873</v>
      </c>
      <c r="M682" s="2">
        <f t="shared" si="20"/>
        <v>543596</v>
      </c>
      <c r="N682" s="330" t="s">
        <v>686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6">
        <v>7040</v>
      </c>
      <c r="B683" s="330" t="s">
        <v>107</v>
      </c>
      <c r="C683" s="2">
        <f>R71</f>
        <v>4698799</v>
      </c>
      <c r="D683" s="2">
        <f>(D615/D612)*R76</f>
        <v>0</v>
      </c>
      <c r="E683" s="2">
        <f>(E623/E612)*SUM(C683:D683)</f>
        <v>1395431.7701704667</v>
      </c>
      <c r="F683" s="2">
        <f>(F624/F612)*R64</f>
        <v>9.7584001377009297</v>
      </c>
      <c r="G683" s="2">
        <f>(G625/G612)*R77</f>
        <v>0</v>
      </c>
      <c r="H683" s="2">
        <f>(H628/H612)*R60</f>
        <v>4312.7903507273477</v>
      </c>
      <c r="I683" s="2">
        <f>(I629/I612)*R78</f>
        <v>0</v>
      </c>
      <c r="J683" s="2">
        <f>(J630/J612)*R79</f>
        <v>0</v>
      </c>
      <c r="K683" s="2">
        <f>(K644/K612)*R75</f>
        <v>22686.592569460325</v>
      </c>
      <c r="L683" s="2">
        <f>(L647/L612)*R80</f>
        <v>0</v>
      </c>
      <c r="M683" s="2">
        <f t="shared" si="20"/>
        <v>1422441</v>
      </c>
      <c r="N683" s="330" t="s">
        <v>687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6">
        <v>7050</v>
      </c>
      <c r="B684" s="330" t="s">
        <v>688</v>
      </c>
      <c r="C684" s="2">
        <f>S71</f>
        <v>789885.93</v>
      </c>
      <c r="D684" s="2">
        <f>(D615/D612)*S76</f>
        <v>79965.656749750022</v>
      </c>
      <c r="E684" s="2">
        <f>(E623/E612)*SUM(C684:D684)</f>
        <v>258325.27407190498</v>
      </c>
      <c r="F684" s="2">
        <f>(F624/F612)*S64</f>
        <v>439.61669907537646</v>
      </c>
      <c r="G684" s="2">
        <f>(G625/G612)*S77</f>
        <v>0</v>
      </c>
      <c r="H684" s="2">
        <f>(H628/H612)*S60</f>
        <v>2934.1099828028969</v>
      </c>
      <c r="I684" s="2">
        <f>(I629/I612)*S78</f>
        <v>93697.11635123544</v>
      </c>
      <c r="J684" s="2">
        <f>(J630/J612)*S79</f>
        <v>0</v>
      </c>
      <c r="K684" s="2">
        <f>(K644/K612)*S75</f>
        <v>0</v>
      </c>
      <c r="L684" s="2">
        <f>(L647/L612)*S80</f>
        <v>0</v>
      </c>
      <c r="M684" s="2">
        <f t="shared" si="20"/>
        <v>435362</v>
      </c>
      <c r="N684" s="330" t="s">
        <v>689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6">
        <v>7060</v>
      </c>
      <c r="B685" s="330" t="s">
        <v>690</v>
      </c>
      <c r="C685" s="2">
        <f>T71</f>
        <v>2637646.7899999996</v>
      </c>
      <c r="D685" s="2">
        <f>(D615/D612)*T76</f>
        <v>51752.634174132407</v>
      </c>
      <c r="E685" s="2">
        <f>(E623/E612)*SUM(C685:D685)</f>
        <v>798687.79217215767</v>
      </c>
      <c r="F685" s="2">
        <f>(F624/F612)*T64</f>
        <v>719.54311424286323</v>
      </c>
      <c r="G685" s="2">
        <f>(G625/G612)*T77</f>
        <v>0</v>
      </c>
      <c r="H685" s="2">
        <f>(H628/H612)*T60</f>
        <v>4494.1755645840103</v>
      </c>
      <c r="I685" s="2">
        <f>(I629/I612)*T78</f>
        <v>60639.439264178451</v>
      </c>
      <c r="J685" s="2">
        <f>(J630/J612)*T79</f>
        <v>0</v>
      </c>
      <c r="K685" s="2">
        <f>(K644/K612)*T75</f>
        <v>42215.430486869831</v>
      </c>
      <c r="L685" s="2">
        <f>(L647/L612)*T80</f>
        <v>187011.588191332</v>
      </c>
      <c r="M685" s="2">
        <f t="shared" si="20"/>
        <v>1145521</v>
      </c>
      <c r="N685" s="330" t="s">
        <v>691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6">
        <v>7070</v>
      </c>
      <c r="B686" s="330" t="s">
        <v>109</v>
      </c>
      <c r="C686" s="2">
        <f>U71</f>
        <v>6674882.4800000004</v>
      </c>
      <c r="D686" s="2">
        <f>(D615/D612)*U76</f>
        <v>98156.01024524252</v>
      </c>
      <c r="E686" s="2">
        <f>(E623/E612)*SUM(C686:D686)</f>
        <v>2011431.6636816394</v>
      </c>
      <c r="F686" s="2">
        <f>(F624/F612)*U64</f>
        <v>1703.4877346189644</v>
      </c>
      <c r="G686" s="2">
        <f>(G625/G612)*U77</f>
        <v>0</v>
      </c>
      <c r="H686" s="2">
        <f>(H628/H612)*U60</f>
        <v>12303.391699486599</v>
      </c>
      <c r="I686" s="2">
        <f>(I629/I612)*U78</f>
        <v>115011.0620775999</v>
      </c>
      <c r="J686" s="2">
        <f>(J630/J612)*U79</f>
        <v>0</v>
      </c>
      <c r="K686" s="2">
        <f>(K644/K612)*U75</f>
        <v>145422.45504508802</v>
      </c>
      <c r="L686" s="2">
        <f>(L647/L612)*U80</f>
        <v>0</v>
      </c>
      <c r="M686" s="2">
        <f t="shared" si="20"/>
        <v>2384028</v>
      </c>
      <c r="N686" s="330" t="s">
        <v>692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6">
        <v>7110</v>
      </c>
      <c r="B687" s="330" t="s">
        <v>693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0</v>
      </c>
      <c r="L687" s="2">
        <f>(L647/L612)*V80</f>
        <v>0</v>
      </c>
      <c r="M687" s="2">
        <f t="shared" si="20"/>
        <v>0</v>
      </c>
      <c r="N687" s="330" t="s">
        <v>694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6">
        <v>7120</v>
      </c>
      <c r="B688" s="330" t="s">
        <v>695</v>
      </c>
      <c r="C688" s="2">
        <f>W71</f>
        <v>723836.64999999991</v>
      </c>
      <c r="D688" s="2">
        <f>(D615/D612)*W76</f>
        <v>0</v>
      </c>
      <c r="E688" s="2">
        <f>(E623/E612)*SUM(C688:D688)</f>
        <v>214962.30373415854</v>
      </c>
      <c r="F688" s="2">
        <f>(F624/F612)*W64</f>
        <v>58.908909751417099</v>
      </c>
      <c r="G688" s="2">
        <f>(G625/G612)*W77</f>
        <v>0</v>
      </c>
      <c r="H688" s="2">
        <f>(H628/H612)*W60</f>
        <v>1625.8127432751191</v>
      </c>
      <c r="I688" s="2">
        <f>(I629/I612)*W78</f>
        <v>0</v>
      </c>
      <c r="J688" s="2">
        <f>(J630/J612)*W79</f>
        <v>0</v>
      </c>
      <c r="K688" s="2">
        <f>(K644/K612)*W75</f>
        <v>42643.397031404267</v>
      </c>
      <c r="L688" s="2">
        <f>(L647/L612)*W80</f>
        <v>91.47468926219662</v>
      </c>
      <c r="M688" s="2">
        <f t="shared" si="20"/>
        <v>259382</v>
      </c>
      <c r="N688" s="330" t="s">
        <v>696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6">
        <v>7130</v>
      </c>
      <c r="B689" s="330" t="s">
        <v>697</v>
      </c>
      <c r="C689" s="2">
        <f>X71</f>
        <v>1769846.67</v>
      </c>
      <c r="D689" s="2">
        <f>(D615/D612)*X76</f>
        <v>0</v>
      </c>
      <c r="E689" s="2">
        <f>(E623/E612)*SUM(C689:D689)</f>
        <v>525602.45110471966</v>
      </c>
      <c r="F689" s="2">
        <f>(F624/F612)*X64</f>
        <v>537.85421170435518</v>
      </c>
      <c r="G689" s="2">
        <f>(G625/G612)*X77</f>
        <v>0</v>
      </c>
      <c r="H689" s="2">
        <f>(H628/H612)*X60</f>
        <v>3663.2494139144005</v>
      </c>
      <c r="I689" s="2">
        <f>(I629/I612)*X78</f>
        <v>0</v>
      </c>
      <c r="J689" s="2">
        <f>(J630/J612)*X79</f>
        <v>0</v>
      </c>
      <c r="K689" s="2">
        <f>(K644/K612)*X75</f>
        <v>218454.23410957205</v>
      </c>
      <c r="L689" s="2">
        <f>(L647/L612)*X80</f>
        <v>181.08181264793777</v>
      </c>
      <c r="M689" s="2">
        <f t="shared" si="20"/>
        <v>748439</v>
      </c>
      <c r="N689" s="330" t="s">
        <v>698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6">
        <v>7140</v>
      </c>
      <c r="B690" s="330" t="s">
        <v>1248</v>
      </c>
      <c r="C690" s="2">
        <f>Y71</f>
        <v>9093803.370000001</v>
      </c>
      <c r="D690" s="2">
        <f>(D615/D612)*Y76</f>
        <v>359306.21564574784</v>
      </c>
      <c r="E690" s="2">
        <f>(E623/E612)*SUM(C690:D690)</f>
        <v>2807349.1636294834</v>
      </c>
      <c r="F690" s="2">
        <f>(F624/F612)*Y64</f>
        <v>6614.8387887596964</v>
      </c>
      <c r="G690" s="2">
        <f>(G625/G612)*Y77</f>
        <v>0</v>
      </c>
      <c r="H690" s="2">
        <f>(H628/H612)*Y60</f>
        <v>19303.300352217721</v>
      </c>
      <c r="I690" s="2">
        <f>(I629/I612)*Y78</f>
        <v>421005.18724479771</v>
      </c>
      <c r="J690" s="2">
        <f>(J630/J612)*Y79</f>
        <v>0</v>
      </c>
      <c r="K690" s="2">
        <f>(K644/K612)*Y75</f>
        <v>301619.18167792499</v>
      </c>
      <c r="L690" s="2">
        <f>(L647/L612)*Y80</f>
        <v>97242.369182649913</v>
      </c>
      <c r="M690" s="2">
        <f t="shared" si="20"/>
        <v>4012440</v>
      </c>
      <c r="N690" s="330" t="s">
        <v>699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6">
        <v>7150</v>
      </c>
      <c r="B691" s="330" t="s">
        <v>700</v>
      </c>
      <c r="C691" s="2">
        <f>Z71</f>
        <v>1517019.2699999998</v>
      </c>
      <c r="D691" s="2">
        <f>(D615/D612)*Z76</f>
        <v>103404.61026568105</v>
      </c>
      <c r="E691" s="2">
        <f>(E623/E612)*SUM(C691:D691)</f>
        <v>481227.42932090419</v>
      </c>
      <c r="F691" s="2">
        <f>(F624/F612)*Z64</f>
        <v>88.407648512989212</v>
      </c>
      <c r="G691" s="2">
        <f>(G625/G612)*Z77</f>
        <v>0</v>
      </c>
      <c r="H691" s="2">
        <f>(H628/H612)*Z60</f>
        <v>2145.2656651936018</v>
      </c>
      <c r="I691" s="2">
        <f>(I629/I612)*Z78</f>
        <v>121160.93574568134</v>
      </c>
      <c r="J691" s="2">
        <f>(J630/J612)*Z79</f>
        <v>0</v>
      </c>
      <c r="K691" s="2">
        <f>(K644/K612)*Z75</f>
        <v>54839.343425856314</v>
      </c>
      <c r="L691" s="2">
        <f>(L647/L612)*Z80</f>
        <v>0</v>
      </c>
      <c r="M691" s="2">
        <f t="shared" si="20"/>
        <v>762866</v>
      </c>
      <c r="N691" s="330" t="s">
        <v>701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6">
        <v>7160</v>
      </c>
      <c r="B692" s="330" t="s">
        <v>702</v>
      </c>
      <c r="C692" s="2">
        <f>AA71</f>
        <v>1165288.8</v>
      </c>
      <c r="D692" s="2">
        <f>(D615/D612)*AA76</f>
        <v>27206.441749780082</v>
      </c>
      <c r="E692" s="2">
        <f>(E623/E612)*SUM(C692:D692)</f>
        <v>354142.78119041782</v>
      </c>
      <c r="F692" s="2">
        <f>(F624/F612)*AA64</f>
        <v>476.87638319582834</v>
      </c>
      <c r="G692" s="2">
        <f>(G625/G612)*AA77</f>
        <v>2208.4087436837945</v>
      </c>
      <c r="H692" s="2">
        <f>(H628/H612)*AA60</f>
        <v>1532.2762720701212</v>
      </c>
      <c r="I692" s="2">
        <f>(I629/I612)*AA78</f>
        <v>31878.249260301644</v>
      </c>
      <c r="J692" s="2">
        <f>(J630/J612)*AA79</f>
        <v>0</v>
      </c>
      <c r="K692" s="2">
        <f>(K644/K612)*AA75</f>
        <v>24676.573272914982</v>
      </c>
      <c r="L692" s="2">
        <f>(L647/L612)*AA80</f>
        <v>5.2710001709054497</v>
      </c>
      <c r="M692" s="2">
        <f t="shared" si="20"/>
        <v>442127</v>
      </c>
      <c r="N692" s="330" t="s">
        <v>703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6">
        <v>7170</v>
      </c>
      <c r="B693" s="330" t="s">
        <v>115</v>
      </c>
      <c r="C693" s="2">
        <f>AB71</f>
        <v>18038508.349999998</v>
      </c>
      <c r="D693" s="2">
        <f>(D615/D612)*AB76</f>
        <v>46849.147579695302</v>
      </c>
      <c r="E693" s="2">
        <f>(E623/E612)*SUM(C693:D693)</f>
        <v>5370921.8945124811</v>
      </c>
      <c r="F693" s="2">
        <f>(F624/F612)*AB64</f>
        <v>47794.849988359107</v>
      </c>
      <c r="G693" s="2">
        <f>(G625/G612)*AB77</f>
        <v>0</v>
      </c>
      <c r="H693" s="2">
        <f>(H628/H612)*AB60</f>
        <v>16494.037752303375</v>
      </c>
      <c r="I693" s="2">
        <f>(I629/I612)*AB78</f>
        <v>54893.940850984545</v>
      </c>
      <c r="J693" s="2">
        <f>(J630/J612)*AB79</f>
        <v>0</v>
      </c>
      <c r="K693" s="2">
        <f>(K644/K612)*AB75</f>
        <v>222354.82238018373</v>
      </c>
      <c r="L693" s="2">
        <f>(L647/L612)*AB80</f>
        <v>0</v>
      </c>
      <c r="M693" s="2">
        <f t="shared" si="20"/>
        <v>5759309</v>
      </c>
      <c r="N693" s="330" t="s">
        <v>704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6">
        <v>7180</v>
      </c>
      <c r="B694" s="330" t="s">
        <v>705</v>
      </c>
      <c r="C694" s="2">
        <f>AC71</f>
        <v>1946808.72</v>
      </c>
      <c r="D694" s="2">
        <f>(D615/D612)*AC76</f>
        <v>21627.108029423489</v>
      </c>
      <c r="E694" s="2">
        <f>(E623/E612)*SUM(C694:D694)</f>
        <v>584578.71723690815</v>
      </c>
      <c r="F694" s="2">
        <f>(F624/F612)*AC64</f>
        <v>632.06971090338004</v>
      </c>
      <c r="G694" s="2">
        <f>(G625/G612)*AC77</f>
        <v>0</v>
      </c>
      <c r="H694" s="2">
        <f>(H628/H612)*AC60</f>
        <v>5798.2365641755168</v>
      </c>
      <c r="I694" s="2">
        <f>(I629/I612)*AC78</f>
        <v>25340.849306286298</v>
      </c>
      <c r="J694" s="2">
        <f>(J630/J612)*AC79</f>
        <v>0</v>
      </c>
      <c r="K694" s="2">
        <f>(K644/K612)*AC75</f>
        <v>67696.002343685119</v>
      </c>
      <c r="L694" s="2">
        <f>(L647/L612)*AC80</f>
        <v>0</v>
      </c>
      <c r="M694" s="2">
        <f t="shared" si="20"/>
        <v>705673</v>
      </c>
      <c r="N694" s="330" t="s">
        <v>706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6">
        <v>7190</v>
      </c>
      <c r="B695" s="330" t="s">
        <v>117</v>
      </c>
      <c r="C695" s="2">
        <f>AD71</f>
        <v>1479254.0099999998</v>
      </c>
      <c r="D695" s="2">
        <f>(D615/D612)*AD76</f>
        <v>10281.504149626193</v>
      </c>
      <c r="E695" s="2">
        <f>(E623/E612)*SUM(C695:D695)</f>
        <v>442356.6914102069</v>
      </c>
      <c r="F695" s="2">
        <f>(F624/F612)*AD64</f>
        <v>1199.4505884188432</v>
      </c>
      <c r="G695" s="2">
        <f>(G625/G612)*AD77</f>
        <v>0</v>
      </c>
      <c r="H695" s="2">
        <f>(H628/H612)*AD60</f>
        <v>2717.7952284727285</v>
      </c>
      <c r="I695" s="2">
        <f>(I629/I612)*AD78</f>
        <v>12047.01280185818</v>
      </c>
      <c r="J695" s="2">
        <f>(J630/J612)*AD79</f>
        <v>0</v>
      </c>
      <c r="K695" s="2">
        <f>(K644/K612)*AD75</f>
        <v>22959.734086824541</v>
      </c>
      <c r="L695" s="2">
        <f>(L647/L612)*AD80</f>
        <v>39129.697827863543</v>
      </c>
      <c r="M695" s="2">
        <f t="shared" si="20"/>
        <v>530692</v>
      </c>
      <c r="N695" s="330" t="s">
        <v>707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6">
        <v>7200</v>
      </c>
      <c r="B696" s="330" t="s">
        <v>708</v>
      </c>
      <c r="C696" s="2">
        <f>AE71</f>
        <v>1216667.6199999999</v>
      </c>
      <c r="D696" s="2">
        <f>(D615/D612)*AE76</f>
        <v>77966.874824158353</v>
      </c>
      <c r="E696" s="2">
        <f>(E623/E612)*SUM(C696:D696)</f>
        <v>384475.71492975607</v>
      </c>
      <c r="F696" s="2">
        <f>(F624/F612)*AE64</f>
        <v>17.574925203244614</v>
      </c>
      <c r="G696" s="2">
        <f>(G625/G612)*AE77</f>
        <v>604.68334648484847</v>
      </c>
      <c r="H696" s="2">
        <f>(H628/H612)*AE60</f>
        <v>3842.2284930979245</v>
      </c>
      <c r="I696" s="2">
        <f>(I629/I612)*AE78</f>
        <v>91355.109666678385</v>
      </c>
      <c r="J696" s="2">
        <f>(J630/J612)*AE79</f>
        <v>0</v>
      </c>
      <c r="K696" s="2">
        <f>(K644/K612)*AE75</f>
        <v>14856.057330584594</v>
      </c>
      <c r="L696" s="2">
        <f>(L647/L612)*AE80</f>
        <v>0</v>
      </c>
      <c r="M696" s="2">
        <f t="shared" si="20"/>
        <v>573118</v>
      </c>
      <c r="N696" s="330" t="s">
        <v>709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6">
        <v>7220</v>
      </c>
      <c r="B697" s="330" t="s">
        <v>710</v>
      </c>
      <c r="C697" s="2">
        <f>AF71</f>
        <v>3947906.3200000003</v>
      </c>
      <c r="D697" s="2">
        <f>(D615/D612)*AF76</f>
        <v>278578.43341357796</v>
      </c>
      <c r="E697" s="2">
        <f>(E623/E612)*SUM(C697:D697)</f>
        <v>1255165.6500000102</v>
      </c>
      <c r="F697" s="2">
        <f>(F624/F612)*AF64</f>
        <v>652.97978436300161</v>
      </c>
      <c r="G697" s="2">
        <f>(G625/G612)*AF77</f>
        <v>0</v>
      </c>
      <c r="H697" s="2">
        <f>(H628/H612)*AF60</f>
        <v>7597.8115234926072</v>
      </c>
      <c r="I697" s="2">
        <f>(I629/I612)*AF78</f>
        <v>326415.0755390189</v>
      </c>
      <c r="J697" s="2">
        <f>(J630/J612)*AF79</f>
        <v>0</v>
      </c>
      <c r="K697" s="2">
        <f>(K644/K612)*AF75</f>
        <v>13858.667883507342</v>
      </c>
      <c r="L697" s="2">
        <f>(L647/L612)*AF80</f>
        <v>28774.420952942717</v>
      </c>
      <c r="M697" s="2">
        <f t="shared" si="20"/>
        <v>1911043</v>
      </c>
      <c r="N697" s="330" t="s">
        <v>711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6">
        <v>7230</v>
      </c>
      <c r="B698" s="330" t="s">
        <v>712</v>
      </c>
      <c r="C698" s="2">
        <f>AG71</f>
        <v>11573216.01</v>
      </c>
      <c r="D698" s="2">
        <f>(D615/D612)*AG76</f>
        <v>300938.90747325454</v>
      </c>
      <c r="E698" s="2">
        <f>(E623/E612)*SUM(C698:D698)</f>
        <v>3526342.1601494458</v>
      </c>
      <c r="F698" s="2">
        <f>(F624/F612)*AG64</f>
        <v>2514.9471530972523</v>
      </c>
      <c r="G698" s="2">
        <f>(G625/G612)*AG77</f>
        <v>104662.80010244268</v>
      </c>
      <c r="H698" s="2">
        <f>(H628/H612)*AG60</f>
        <v>30613.945556308849</v>
      </c>
      <c r="I698" s="2">
        <f>(I629/I612)*AG78</f>
        <v>352615.22226194124</v>
      </c>
      <c r="J698" s="2">
        <f>(J630/J612)*AG79</f>
        <v>0</v>
      </c>
      <c r="K698" s="2">
        <f>(K644/K612)*AG75</f>
        <v>491024.27056549536</v>
      </c>
      <c r="L698" s="2">
        <f>(L647/L612)*AG80</f>
        <v>943187.38583299215</v>
      </c>
      <c r="M698" s="2">
        <f t="shared" si="20"/>
        <v>5751900</v>
      </c>
      <c r="N698" s="330" t="s">
        <v>713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6">
        <v>7240</v>
      </c>
      <c r="B699" s="330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30" t="s">
        <v>714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6">
        <v>7250</v>
      </c>
      <c r="B700" s="330" t="s">
        <v>715</v>
      </c>
      <c r="C700" s="2">
        <f>AI71</f>
        <v>4214869.53</v>
      </c>
      <c r="D700" s="2">
        <f>(D615/D612)*AI76</f>
        <v>281468.75835634</v>
      </c>
      <c r="E700" s="2">
        <f>(E623/E612)*SUM(C700:D700)</f>
        <v>1335305.7445118071</v>
      </c>
      <c r="F700" s="2">
        <f>(F624/F612)*AI64</f>
        <v>3462.576182165054</v>
      </c>
      <c r="G700" s="2">
        <f>(G625/G612)*AI77</f>
        <v>67119.851459818179</v>
      </c>
      <c r="H700" s="2">
        <f>(H628/H612)*AI60</f>
        <v>7430.9743017256824</v>
      </c>
      <c r="I700" s="2">
        <f>(I629/I612)*AI78</f>
        <v>329801.71829870209</v>
      </c>
      <c r="J700" s="2">
        <f>(J630/J612)*AI79</f>
        <v>0</v>
      </c>
      <c r="K700" s="2">
        <f>(K644/K612)*AI75</f>
        <v>62108.322217330147</v>
      </c>
      <c r="L700" s="2">
        <f>(L647/L612)*AI80</f>
        <v>266638.99813654122</v>
      </c>
      <c r="M700" s="2">
        <f t="shared" si="20"/>
        <v>2353337</v>
      </c>
      <c r="N700" s="330" t="s">
        <v>716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6">
        <v>7260</v>
      </c>
      <c r="B701" s="330" t="s">
        <v>121</v>
      </c>
      <c r="C701" s="2">
        <f>AJ71</f>
        <v>51271665.470000014</v>
      </c>
      <c r="D701" s="2">
        <f>(D615/D612)*AJ76</f>
        <v>1342218.0123500118</v>
      </c>
      <c r="E701" s="2">
        <f>(E623/E612)*SUM(C701:D701)</f>
        <v>15625074.527196923</v>
      </c>
      <c r="F701" s="2">
        <f>(F624/F612)*AJ64</f>
        <v>5470.6823864600801</v>
      </c>
      <c r="G701" s="2">
        <f>(G625/G612)*AJ77</f>
        <v>0</v>
      </c>
      <c r="H701" s="2">
        <f>(H628/H612)*AJ60</f>
        <v>116840.94590781404</v>
      </c>
      <c r="I701" s="2">
        <f>(I629/I612)*AJ78</f>
        <v>1572699.6111024395</v>
      </c>
      <c r="J701" s="2">
        <f>(J630/J612)*AJ79</f>
        <v>0</v>
      </c>
      <c r="K701" s="2">
        <f>(K644/K612)*AJ75</f>
        <v>232715.9603235785</v>
      </c>
      <c r="L701" s="2">
        <f>(L647/L612)*AJ80</f>
        <v>584667.45313916926</v>
      </c>
      <c r="M701" s="2">
        <f t="shared" si="20"/>
        <v>19479687</v>
      </c>
      <c r="N701" s="330" t="s">
        <v>717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6">
        <v>7310</v>
      </c>
      <c r="B702" s="330" t="s">
        <v>718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0</v>
      </c>
      <c r="L702" s="2">
        <f>(L647/L612)*AK80</f>
        <v>0</v>
      </c>
      <c r="M702" s="2">
        <f t="shared" si="20"/>
        <v>0</v>
      </c>
      <c r="N702" s="330" t="s">
        <v>719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6">
        <v>7320</v>
      </c>
      <c r="B703" s="330" t="s">
        <v>720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2">
        <f t="shared" si="20"/>
        <v>0</v>
      </c>
      <c r="N703" s="330" t="s">
        <v>721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6">
        <v>7330</v>
      </c>
      <c r="B704" s="330" t="s">
        <v>722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30" t="s">
        <v>723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6">
        <v>7340</v>
      </c>
      <c r="B705" s="330" t="s">
        <v>724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30" t="s">
        <v>725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6">
        <v>7350</v>
      </c>
      <c r="B706" s="330" t="s">
        <v>726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30" t="s">
        <v>727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6">
        <v>7380</v>
      </c>
      <c r="B707" s="330" t="s">
        <v>728</v>
      </c>
      <c r="C707" s="2">
        <f>AP71</f>
        <v>5946382.1999999993</v>
      </c>
      <c r="D707" s="2">
        <f>(D615/D612)*AP76</f>
        <v>0</v>
      </c>
      <c r="E707" s="2">
        <f>(E623/E612)*SUM(C707:D707)</f>
        <v>1765934.367368375</v>
      </c>
      <c r="F707" s="2">
        <f>(F624/F612)*AP64</f>
        <v>2087.9225045580747</v>
      </c>
      <c r="G707" s="2">
        <f>(G625/G612)*AP77</f>
        <v>0</v>
      </c>
      <c r="H707" s="2">
        <f>(H628/H612)*AP60</f>
        <v>15187.451025648519</v>
      </c>
      <c r="I707" s="2">
        <f>(I629/I612)*AP78</f>
        <v>0</v>
      </c>
      <c r="J707" s="2">
        <f>(J630/J612)*AP79</f>
        <v>0</v>
      </c>
      <c r="K707" s="2">
        <f>(K644/K612)*AP75</f>
        <v>30680.093595043003</v>
      </c>
      <c r="L707" s="2">
        <f>(L647/L612)*AP80</f>
        <v>0</v>
      </c>
      <c r="M707" s="2">
        <f t="shared" si="20"/>
        <v>1813890</v>
      </c>
      <c r="N707" s="330" t="s">
        <v>729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6">
        <v>7390</v>
      </c>
      <c r="B708" s="330" t="s">
        <v>730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30" t="s">
        <v>731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6">
        <v>7400</v>
      </c>
      <c r="B709" s="330" t="s">
        <v>732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0</v>
      </c>
      <c r="N709" s="330" t="s">
        <v>733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6">
        <v>7410</v>
      </c>
      <c r="B710" s="330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30" t="s">
        <v>734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6">
        <v>7420</v>
      </c>
      <c r="B711" s="330" t="s">
        <v>735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30" t="s">
        <v>736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6">
        <v>7430</v>
      </c>
      <c r="B712" s="330" t="s">
        <v>737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30" t="s">
        <v>738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6">
        <v>7490</v>
      </c>
      <c r="B713" s="330" t="s">
        <v>739</v>
      </c>
      <c r="C713" s="2">
        <f>AV71</f>
        <v>378970.60000000003</v>
      </c>
      <c r="D713" s="2">
        <f>(D615/D612)*AV76</f>
        <v>48028.285118533546</v>
      </c>
      <c r="E713" s="2">
        <f>(E623/E612)*SUM(C713:D713)</f>
        <v>126808.53344051768</v>
      </c>
      <c r="F713" s="2">
        <f>(F624/F612)*AV64</f>
        <v>5.1107415292228477</v>
      </c>
      <c r="G713" s="2">
        <f>(G625/G612)*AV77</f>
        <v>0</v>
      </c>
      <c r="H713" s="2">
        <f>(H628/H612)*AV60</f>
        <v>1200.2246315823352</v>
      </c>
      <c r="I713" s="2">
        <f>(I629/I612)*AV78</f>
        <v>56275.556305183658</v>
      </c>
      <c r="J713" s="2">
        <f>(J630/J612)*AV79</f>
        <v>0</v>
      </c>
      <c r="K713" s="2">
        <f>(K644/K612)*AV75</f>
        <v>6190.0469900480648</v>
      </c>
      <c r="L713" s="2">
        <f>(L647/L612)*AV80</f>
        <v>0</v>
      </c>
      <c r="M713" s="2">
        <f t="shared" si="20"/>
        <v>238508</v>
      </c>
      <c r="N713" s="322" t="s">
        <v>740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259747457.95999998</v>
      </c>
      <c r="D715" s="2">
        <f>SUM(D616:D647)+SUM(D668:D713)</f>
        <v>7176302.9599999981</v>
      </c>
      <c r="E715" s="2">
        <f>SUM(E624:E647)+SUM(E668:E713)</f>
        <v>59475899.211519852</v>
      </c>
      <c r="F715" s="2">
        <f>SUM(F625:F648)+SUM(F668:F713)</f>
        <v>106663.82067476668</v>
      </c>
      <c r="G715" s="2">
        <f>SUM(G626:G647)+SUM(G668:G713)</f>
        <v>2713818.859023999</v>
      </c>
      <c r="H715" s="2">
        <f>SUM(H629:H647)+SUM(H668:H713)</f>
        <v>430125.90594851633</v>
      </c>
      <c r="I715" s="2">
        <f>SUM(I630:I647)+SUM(I668:I713)</f>
        <v>5929539.7010745965</v>
      </c>
      <c r="J715" s="2">
        <f>SUM(J631:J647)+SUM(J668:J713)</f>
        <v>0</v>
      </c>
      <c r="K715" s="2">
        <f>SUM(K668:K713)</f>
        <v>2801917.4694172186</v>
      </c>
      <c r="L715" s="2">
        <f>SUM(L668:L713)</f>
        <v>5863220.3788177809</v>
      </c>
      <c r="M715" s="2">
        <f>SUM(M668:M713)</f>
        <v>77420136</v>
      </c>
      <c r="N715" s="330" t="s">
        <v>741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259747457.96000001</v>
      </c>
      <c r="D716" s="2">
        <f>D615</f>
        <v>7176302.959999999</v>
      </c>
      <c r="E716" s="2">
        <f>E623</f>
        <v>59475899.211519852</v>
      </c>
      <c r="F716" s="2">
        <f>F624</f>
        <v>106663.82067476668</v>
      </c>
      <c r="G716" s="2">
        <f>G625</f>
        <v>2713818.8590239999</v>
      </c>
      <c r="H716" s="2">
        <f>H628</f>
        <v>430125.90594851656</v>
      </c>
      <c r="I716" s="2">
        <f>I629</f>
        <v>5929539.7010745946</v>
      </c>
      <c r="J716" s="2">
        <f>J630</f>
        <v>0</v>
      </c>
      <c r="K716" s="2">
        <f>K644</f>
        <v>2801917.4694172186</v>
      </c>
      <c r="L716" s="2">
        <f>L647</f>
        <v>5863220.3788177818</v>
      </c>
      <c r="M716" s="2">
        <f>C648</f>
        <v>77420135.309999987</v>
      </c>
      <c r="N716" s="330" t="s">
        <v>742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743</v>
      </c>
      <c r="B719" s="201"/>
      <c r="C719" s="201"/>
      <c r="D719" s="201"/>
      <c r="E719" s="201"/>
      <c r="F719" s="201"/>
      <c r="G719" s="201"/>
      <c r="H719" s="201"/>
      <c r="I719" s="282"/>
      <c r="J719" s="282"/>
      <c r="K719" s="282"/>
      <c r="L719" s="282"/>
      <c r="M719" s="282"/>
      <c r="N719" s="282"/>
      <c r="O719" s="20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  <c r="AA719" s="282"/>
      <c r="AB719" s="282"/>
      <c r="AC719" s="282"/>
      <c r="AD719" s="282"/>
      <c r="AE719" s="282"/>
      <c r="AF719" s="282"/>
      <c r="AG719" s="282"/>
      <c r="AH719" s="282"/>
      <c r="AI719" s="282"/>
      <c r="AJ719" s="282"/>
      <c r="AK719" s="282"/>
      <c r="AL719" s="282"/>
      <c r="AM719" s="282"/>
      <c r="AN719" s="282"/>
      <c r="AO719" s="282"/>
      <c r="AP719" s="282"/>
      <c r="AQ719" s="282"/>
      <c r="AR719" s="282"/>
      <c r="AS719" s="282"/>
      <c r="AT719" s="282"/>
      <c r="AU719" s="282"/>
      <c r="AV719" s="282"/>
      <c r="AW719" s="282"/>
      <c r="AX719" s="282"/>
      <c r="AY719" s="282"/>
      <c r="AZ719" s="282"/>
      <c r="BA719" s="282"/>
      <c r="BB719" s="282"/>
      <c r="BC719" s="282"/>
      <c r="BD719" s="282"/>
      <c r="BE719" s="282"/>
      <c r="BF719" s="282"/>
      <c r="BG719" s="282"/>
      <c r="BH719" s="282"/>
      <c r="BI719" s="282"/>
      <c r="BJ719" s="282"/>
      <c r="BK719" s="282"/>
      <c r="BL719" s="282"/>
      <c r="BM719" s="282"/>
      <c r="BN719" s="282"/>
      <c r="BO719" s="282"/>
      <c r="BP719" s="282"/>
      <c r="BQ719" s="282"/>
      <c r="BR719" s="282"/>
      <c r="BS719" s="282"/>
      <c r="BT719" s="282"/>
      <c r="BU719" s="282"/>
      <c r="BV719" s="282"/>
      <c r="BW719" s="282"/>
      <c r="BX719" s="282"/>
      <c r="BY719" s="282"/>
      <c r="BZ719" s="282"/>
      <c r="CA719" s="282"/>
      <c r="CB719" s="282"/>
      <c r="CC719" s="282"/>
      <c r="CD719" s="282"/>
    </row>
    <row r="720" spans="1:84" ht="12.65" customHeight="1" x14ac:dyDescent="0.35">
      <c r="A720" s="203" t="s">
        <v>744</v>
      </c>
      <c r="B720" s="203" t="s">
        <v>745</v>
      </c>
      <c r="C720" s="203" t="s">
        <v>746</v>
      </c>
      <c r="D720" s="203" t="s">
        <v>747</v>
      </c>
      <c r="E720" s="203" t="s">
        <v>748</v>
      </c>
      <c r="F720" s="203" t="s">
        <v>749</v>
      </c>
      <c r="G720" s="203" t="s">
        <v>750</v>
      </c>
      <c r="H720" s="203" t="s">
        <v>751</v>
      </c>
      <c r="I720" s="203" t="s">
        <v>752</v>
      </c>
      <c r="J720" s="203" t="s">
        <v>753</v>
      </c>
      <c r="K720" s="203" t="s">
        <v>754</v>
      </c>
      <c r="L720" s="203" t="s">
        <v>755</v>
      </c>
      <c r="M720" s="203" t="s">
        <v>756</v>
      </c>
      <c r="N720" s="203" t="s">
        <v>757</v>
      </c>
      <c r="O720" s="203" t="s">
        <v>758</v>
      </c>
      <c r="P720" s="203" t="s">
        <v>759</v>
      </c>
      <c r="Q720" s="203" t="s">
        <v>760</v>
      </c>
      <c r="R720" s="203" t="s">
        <v>761</v>
      </c>
      <c r="S720" s="203" t="s">
        <v>762</v>
      </c>
      <c r="T720" s="203" t="s">
        <v>763</v>
      </c>
      <c r="U720" s="203" t="s">
        <v>764</v>
      </c>
      <c r="V720" s="203" t="s">
        <v>765</v>
      </c>
      <c r="W720" s="203" t="s">
        <v>766</v>
      </c>
      <c r="X720" s="203" t="s">
        <v>767</v>
      </c>
      <c r="Y720" s="203" t="s">
        <v>768</v>
      </c>
      <c r="Z720" s="203" t="s">
        <v>769</v>
      </c>
      <c r="AA720" s="203" t="s">
        <v>770</v>
      </c>
      <c r="AB720" s="203" t="s">
        <v>771</v>
      </c>
      <c r="AC720" s="203" t="s">
        <v>772</v>
      </c>
      <c r="AD720" s="203" t="s">
        <v>773</v>
      </c>
      <c r="AE720" s="203" t="s">
        <v>774</v>
      </c>
      <c r="AF720" s="203" t="s">
        <v>775</v>
      </c>
      <c r="AG720" s="203" t="s">
        <v>776</v>
      </c>
      <c r="AH720" s="203" t="s">
        <v>777</v>
      </c>
      <c r="AI720" s="203" t="s">
        <v>778</v>
      </c>
      <c r="AJ720" s="203" t="s">
        <v>779</v>
      </c>
      <c r="AK720" s="203" t="s">
        <v>780</v>
      </c>
      <c r="AL720" s="203" t="s">
        <v>781</v>
      </c>
      <c r="AM720" s="203" t="s">
        <v>782</v>
      </c>
      <c r="AN720" s="203" t="s">
        <v>783</v>
      </c>
      <c r="AO720" s="203" t="s">
        <v>784</v>
      </c>
      <c r="AP720" s="203" t="s">
        <v>785</v>
      </c>
      <c r="AQ720" s="203" t="s">
        <v>786</v>
      </c>
      <c r="AR720" s="203" t="s">
        <v>787</v>
      </c>
      <c r="AS720" s="203" t="s">
        <v>788</v>
      </c>
      <c r="AT720" s="203" t="s">
        <v>789</v>
      </c>
      <c r="AU720" s="203" t="s">
        <v>790</v>
      </c>
      <c r="AV720" s="203" t="s">
        <v>791</v>
      </c>
      <c r="AW720" s="203" t="s">
        <v>792</v>
      </c>
      <c r="AX720" s="203" t="s">
        <v>793</v>
      </c>
      <c r="AY720" s="203" t="s">
        <v>794</v>
      </c>
      <c r="AZ720" s="203" t="s">
        <v>795</v>
      </c>
      <c r="BA720" s="203" t="s">
        <v>796</v>
      </c>
      <c r="BB720" s="203" t="s">
        <v>797</v>
      </c>
      <c r="BC720" s="203" t="s">
        <v>798</v>
      </c>
      <c r="BD720" s="203" t="s">
        <v>799</v>
      </c>
      <c r="BE720" s="203" t="s">
        <v>800</v>
      </c>
      <c r="BF720" s="203" t="s">
        <v>801</v>
      </c>
      <c r="BG720" s="203" t="s">
        <v>802</v>
      </c>
      <c r="BH720" s="203" t="s">
        <v>803</v>
      </c>
      <c r="BI720" s="203" t="s">
        <v>804</v>
      </c>
      <c r="BJ720" s="203" t="s">
        <v>805</v>
      </c>
      <c r="BK720" s="203" t="s">
        <v>806</v>
      </c>
      <c r="BL720" s="203" t="s">
        <v>807</v>
      </c>
      <c r="BM720" s="203" t="s">
        <v>808</v>
      </c>
      <c r="BN720" s="203" t="s">
        <v>809</v>
      </c>
      <c r="BO720" s="203" t="s">
        <v>810</v>
      </c>
      <c r="BP720" s="203" t="s">
        <v>811</v>
      </c>
      <c r="BQ720" s="203" t="s">
        <v>812</v>
      </c>
      <c r="BR720" s="203" t="s">
        <v>813</v>
      </c>
      <c r="BS720" s="203" t="s">
        <v>814</v>
      </c>
      <c r="BT720" s="203" t="s">
        <v>815</v>
      </c>
      <c r="BU720" s="203" t="s">
        <v>816</v>
      </c>
      <c r="BV720" s="203" t="s">
        <v>817</v>
      </c>
      <c r="BW720" s="203" t="s">
        <v>818</v>
      </c>
      <c r="BX720" s="203" t="s">
        <v>819</v>
      </c>
      <c r="BY720" s="203" t="s">
        <v>820</v>
      </c>
      <c r="BZ720" s="283" t="s">
        <v>821</v>
      </c>
      <c r="CA720" s="203" t="s">
        <v>822</v>
      </c>
      <c r="CB720" s="203" t="s">
        <v>823</v>
      </c>
      <c r="CC720" s="203" t="s">
        <v>824</v>
      </c>
    </row>
    <row r="721" spans="1:84" ht="12.65" customHeight="1" x14ac:dyDescent="0.35">
      <c r="A721" s="284" t="str">
        <f>RIGHT(C84,3)&amp;"*"&amp;RIGHT(C83,4)&amp;"*"&amp;"A"</f>
        <v>ter*026*A</v>
      </c>
      <c r="B721" s="282">
        <f>ROUND(C166,0)</f>
        <v>246066</v>
      </c>
      <c r="C721" s="282">
        <f>ROUND(C167,0)</f>
        <v>448872</v>
      </c>
      <c r="D721" s="282">
        <f>ROUND(C168,0)</f>
        <v>14577738</v>
      </c>
      <c r="E721" s="282">
        <f>ROUND(C169,0)</f>
        <v>96084</v>
      </c>
      <c r="F721" s="282">
        <f>ROUND(C170,0)</f>
        <v>7803299</v>
      </c>
      <c r="G721" s="282">
        <f>ROUND(C171,0)</f>
        <v>1129493</v>
      </c>
      <c r="H721" s="282">
        <f>ROUND(C172+C173,0)</f>
        <v>55768</v>
      </c>
      <c r="I721" s="282">
        <f>ROUND(C176,0)</f>
        <v>296159</v>
      </c>
      <c r="J721" s="282">
        <f>ROUND(C177,0)</f>
        <v>0</v>
      </c>
      <c r="K721" s="282">
        <f>ROUND(C180,0)</f>
        <v>599850</v>
      </c>
      <c r="L721" s="282">
        <f>ROUND(C181,0)</f>
        <v>0</v>
      </c>
      <c r="M721" s="282">
        <f>ROUND(C184,0)</f>
        <v>6099167</v>
      </c>
      <c r="N721" s="282">
        <f>ROUND(C185,0)</f>
        <v>0</v>
      </c>
      <c r="O721" s="282">
        <f>ROUND(C186,0)</f>
        <v>0</v>
      </c>
      <c r="P721" s="282">
        <f>ROUND(C189,0)</f>
        <v>40802</v>
      </c>
      <c r="Q721" s="282">
        <f>ROUND(C190,0)</f>
        <v>0</v>
      </c>
      <c r="R721" s="282">
        <f>ROUND(B196,0)</f>
        <v>26747734</v>
      </c>
      <c r="S721" s="282">
        <f>ROUND(C196,0)</f>
        <v>885356</v>
      </c>
      <c r="T721" s="282">
        <f>ROUND(D196,0)</f>
        <v>0</v>
      </c>
      <c r="U721" s="282">
        <f>ROUND(B197,0)</f>
        <v>1482077363</v>
      </c>
      <c r="V721" s="282">
        <f>ROUND(C197,0)</f>
        <v>27043814</v>
      </c>
      <c r="W721" s="282">
        <f>ROUND(D197,0)</f>
        <v>12524</v>
      </c>
      <c r="X721" s="282">
        <f>ROUND(B198,0)</f>
        <v>0</v>
      </c>
      <c r="Y721" s="282">
        <f>ROUND(C198,0)</f>
        <v>0</v>
      </c>
      <c r="Z721" s="282">
        <f>ROUND(D198,0)</f>
        <v>0</v>
      </c>
      <c r="AA721" s="282">
        <f>ROUND(B199,0)</f>
        <v>239837880</v>
      </c>
      <c r="AB721" s="282">
        <f>ROUND(C199,0)</f>
        <v>34433347</v>
      </c>
      <c r="AC721" s="282">
        <f>ROUND(D199,0)</f>
        <v>0</v>
      </c>
      <c r="AD721" s="282">
        <f>ROUND(B200,0)</f>
        <v>930731617</v>
      </c>
      <c r="AE721" s="282">
        <f>ROUND(C200,0)</f>
        <v>111289292</v>
      </c>
      <c r="AF721" s="282">
        <f>ROUND(D200,0)</f>
        <v>38308651</v>
      </c>
      <c r="AG721" s="282">
        <f>ROUND(B201,0)</f>
        <v>0</v>
      </c>
      <c r="AH721" s="282">
        <f>ROUND(C201,0)</f>
        <v>0</v>
      </c>
      <c r="AI721" s="282">
        <f>ROUND(D201,0)</f>
        <v>0</v>
      </c>
      <c r="AJ721" s="282">
        <f>ROUND(B202,0)</f>
        <v>57735524</v>
      </c>
      <c r="AK721" s="282">
        <f>ROUND(C202,0)</f>
        <v>9723132</v>
      </c>
      <c r="AL721" s="282">
        <f>ROUND(D202,0)</f>
        <v>0</v>
      </c>
      <c r="AM721" s="282">
        <f>ROUND(B203,0)</f>
        <v>151440475</v>
      </c>
      <c r="AN721" s="282">
        <f>ROUND(C203,0)</f>
        <v>-57880354</v>
      </c>
      <c r="AO721" s="282">
        <f>ROUND(D203,0)</f>
        <v>0</v>
      </c>
      <c r="AP721" s="282">
        <f>ROUND(B204,0)</f>
        <v>3004174248</v>
      </c>
      <c r="AQ721" s="282">
        <f>ROUND(C204,0)</f>
        <v>135098917</v>
      </c>
      <c r="AR721" s="282">
        <f>ROUND(D204,0)</f>
        <v>38321175</v>
      </c>
      <c r="AS721" s="282"/>
      <c r="AT721" s="282"/>
      <c r="AU721" s="282"/>
      <c r="AV721" s="282">
        <f>ROUND(B210,0)</f>
        <v>869802365</v>
      </c>
      <c r="AW721" s="282">
        <f>ROUND(C210,0)</f>
        <v>42231544</v>
      </c>
      <c r="AX721" s="282">
        <f>ROUND(D210,0)</f>
        <v>0</v>
      </c>
      <c r="AY721" s="282">
        <f>ROUND(B211,0)</f>
        <v>0</v>
      </c>
      <c r="AZ721" s="282">
        <f>ROUND(C211,0)</f>
        <v>0</v>
      </c>
      <c r="BA721" s="282">
        <f>ROUND(D211,0)</f>
        <v>0</v>
      </c>
      <c r="BB721" s="282">
        <f>ROUND(B212,0)</f>
        <v>149665328</v>
      </c>
      <c r="BC721" s="282">
        <f>ROUND(C212,0)</f>
        <v>10798350</v>
      </c>
      <c r="BD721" s="282">
        <f>ROUND(D212,0)</f>
        <v>0</v>
      </c>
      <c r="BE721" s="282">
        <f>ROUND(B213,0)</f>
        <v>664166372</v>
      </c>
      <c r="BF721" s="282">
        <f>ROUND(C213,0)</f>
        <v>82097178</v>
      </c>
      <c r="BG721" s="282">
        <f>ROUND(D213,0)</f>
        <v>36994530</v>
      </c>
      <c r="BH721" s="282">
        <f>ROUND(B214,0)</f>
        <v>0</v>
      </c>
      <c r="BI721" s="282">
        <f>ROUND(C214,0)</f>
        <v>0</v>
      </c>
      <c r="BJ721" s="282">
        <f>ROUND(D214,0)</f>
        <v>0</v>
      </c>
      <c r="BK721" s="282">
        <f>ROUND(B215,0)</f>
        <v>36334204</v>
      </c>
      <c r="BL721" s="282">
        <f>ROUND(C215,0)</f>
        <v>2783145</v>
      </c>
      <c r="BM721" s="282">
        <f>ROUND(D215,0)</f>
        <v>0</v>
      </c>
      <c r="BN721" s="282">
        <f>ROUND(B216,0)</f>
        <v>0</v>
      </c>
      <c r="BO721" s="282">
        <f>ROUND(C216,0)</f>
        <v>0</v>
      </c>
      <c r="BP721" s="282">
        <f>ROUND(D216,0)</f>
        <v>0</v>
      </c>
      <c r="BQ721" s="282">
        <f>ROUND(B217,0)</f>
        <v>1739782315</v>
      </c>
      <c r="BR721" s="282">
        <f>ROUND(C217,0)</f>
        <v>138927825</v>
      </c>
      <c r="BS721" s="282">
        <f>ROUND(D217,0)</f>
        <v>36994530</v>
      </c>
      <c r="BT721" s="282">
        <f>ROUND(C222,0)</f>
        <v>0</v>
      </c>
      <c r="BU721" s="282">
        <f>ROUND(C223,0)</f>
        <v>331987850</v>
      </c>
      <c r="BV721" s="282">
        <f>ROUND(C224,0)</f>
        <v>172409546</v>
      </c>
      <c r="BW721" s="282">
        <f>ROUND(C225,0)</f>
        <v>3539234</v>
      </c>
      <c r="BX721" s="282">
        <f>ROUND(C226,0)</f>
        <v>17734783</v>
      </c>
      <c r="BY721" s="282">
        <f>ROUND(C227,0)</f>
        <v>53925135</v>
      </c>
      <c r="BZ721" s="282">
        <f>ROUND(C230,0)</f>
        <v>0</v>
      </c>
      <c r="CA721" s="282">
        <f>ROUND(C232,0)</f>
        <v>0</v>
      </c>
      <c r="CB721" s="282">
        <f>ROUND(C233,0)</f>
        <v>4074287</v>
      </c>
      <c r="CC721" s="282">
        <f>ROUND(C237+C238,0)</f>
        <v>2153506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  <c r="AA723" s="282"/>
      <c r="AB723" s="282"/>
      <c r="AC723" s="282"/>
      <c r="AD723" s="282"/>
      <c r="AE723" s="282"/>
      <c r="AF723" s="282"/>
      <c r="AG723" s="282"/>
      <c r="AH723" s="282"/>
      <c r="AI723" s="282"/>
      <c r="AJ723" s="282"/>
      <c r="AK723" s="282"/>
      <c r="AL723" s="282"/>
      <c r="AM723" s="282"/>
      <c r="AN723" s="282"/>
      <c r="AO723" s="282"/>
      <c r="AP723" s="282"/>
      <c r="AQ723" s="282"/>
      <c r="AR723" s="282"/>
      <c r="AS723" s="282"/>
      <c r="AT723" s="282"/>
      <c r="AU723" s="282"/>
      <c r="AV723" s="282"/>
      <c r="AW723" s="282"/>
      <c r="AX723" s="282"/>
      <c r="AY723" s="282"/>
      <c r="AZ723" s="282"/>
      <c r="BA723" s="282"/>
      <c r="BB723" s="282"/>
      <c r="BC723" s="282"/>
      <c r="BD723" s="282"/>
      <c r="BE723" s="282"/>
      <c r="BF723" s="282"/>
      <c r="BG723" s="282"/>
      <c r="BH723" s="282"/>
      <c r="BI723" s="282"/>
      <c r="BJ723" s="282"/>
      <c r="BK723" s="282"/>
      <c r="BL723" s="282"/>
      <c r="BM723" s="282"/>
      <c r="BN723" s="282"/>
      <c r="BO723" s="282"/>
      <c r="BP723" s="282"/>
      <c r="BQ723" s="282"/>
      <c r="BR723" s="282"/>
    </row>
    <row r="724" spans="1:84" ht="12.65" customHeight="1" x14ac:dyDescent="0.35">
      <c r="A724" s="203" t="s">
        <v>744</v>
      </c>
      <c r="B724" s="203" t="s">
        <v>825</v>
      </c>
      <c r="C724" s="203" t="s">
        <v>826</v>
      </c>
      <c r="D724" s="203" t="s">
        <v>827</v>
      </c>
      <c r="E724" s="203" t="s">
        <v>828</v>
      </c>
      <c r="F724" s="203" t="s">
        <v>829</v>
      </c>
      <c r="G724" s="203" t="s">
        <v>830</v>
      </c>
      <c r="H724" s="203" t="s">
        <v>831</v>
      </c>
      <c r="I724" s="203" t="s">
        <v>832</v>
      </c>
      <c r="J724" s="203" t="s">
        <v>833</v>
      </c>
      <c r="K724" s="203" t="s">
        <v>834</v>
      </c>
      <c r="L724" s="203" t="s">
        <v>835</v>
      </c>
      <c r="M724" s="203" t="s">
        <v>836</v>
      </c>
      <c r="N724" s="203" t="s">
        <v>837</v>
      </c>
      <c r="O724" s="203" t="s">
        <v>838</v>
      </c>
      <c r="P724" s="203" t="s">
        <v>839</v>
      </c>
      <c r="Q724" s="203" t="s">
        <v>840</v>
      </c>
      <c r="R724" s="203" t="s">
        <v>841</v>
      </c>
      <c r="S724" s="203" t="s">
        <v>842</v>
      </c>
      <c r="T724" s="203" t="s">
        <v>843</v>
      </c>
      <c r="U724" s="203" t="s">
        <v>844</v>
      </c>
      <c r="V724" s="203" t="s">
        <v>845</v>
      </c>
      <c r="W724" s="203" t="s">
        <v>846</v>
      </c>
      <c r="X724" s="203" t="s">
        <v>847</v>
      </c>
      <c r="Y724" s="203" t="s">
        <v>848</v>
      </c>
      <c r="Z724" s="203" t="s">
        <v>849</v>
      </c>
      <c r="AA724" s="203" t="s">
        <v>850</v>
      </c>
      <c r="AB724" s="203" t="s">
        <v>851</v>
      </c>
      <c r="AC724" s="203" t="s">
        <v>852</v>
      </c>
      <c r="AD724" s="203" t="s">
        <v>853</v>
      </c>
      <c r="AE724" s="203" t="s">
        <v>854</v>
      </c>
      <c r="AF724" s="203" t="s">
        <v>855</v>
      </c>
      <c r="AG724" s="203" t="s">
        <v>856</v>
      </c>
      <c r="AH724" s="203" t="s">
        <v>857</v>
      </c>
      <c r="AI724" s="203" t="s">
        <v>858</v>
      </c>
      <c r="AJ724" s="203" t="s">
        <v>859</v>
      </c>
      <c r="AK724" s="203" t="s">
        <v>860</v>
      </c>
      <c r="AL724" s="203" t="s">
        <v>861</v>
      </c>
      <c r="AM724" s="203" t="s">
        <v>862</v>
      </c>
      <c r="AN724" s="203" t="s">
        <v>863</v>
      </c>
      <c r="AO724" s="203" t="s">
        <v>864</v>
      </c>
      <c r="AP724" s="203" t="s">
        <v>865</v>
      </c>
      <c r="AQ724" s="203" t="s">
        <v>866</v>
      </c>
      <c r="AR724" s="203" t="s">
        <v>867</v>
      </c>
      <c r="AS724" s="203" t="s">
        <v>868</v>
      </c>
      <c r="AT724" s="203" t="s">
        <v>869</v>
      </c>
      <c r="AU724" s="203" t="s">
        <v>870</v>
      </c>
      <c r="AV724" s="203" t="s">
        <v>871</v>
      </c>
      <c r="AW724" s="203" t="s">
        <v>872</v>
      </c>
      <c r="AX724" s="203" t="s">
        <v>873</v>
      </c>
      <c r="AY724" s="203" t="s">
        <v>874</v>
      </c>
      <c r="AZ724" s="203" t="s">
        <v>875</v>
      </c>
      <c r="BA724" s="203" t="s">
        <v>876</v>
      </c>
      <c r="BB724" s="203" t="s">
        <v>877</v>
      </c>
      <c r="BC724" s="203" t="s">
        <v>878</v>
      </c>
      <c r="BD724" s="203" t="s">
        <v>879</v>
      </c>
      <c r="BE724" s="203" t="s">
        <v>880</v>
      </c>
      <c r="BF724" s="203" t="s">
        <v>881</v>
      </c>
      <c r="BG724" s="203" t="s">
        <v>882</v>
      </c>
      <c r="BH724" s="203" t="s">
        <v>883</v>
      </c>
      <c r="BI724" s="203" t="s">
        <v>884</v>
      </c>
      <c r="BJ724" s="203" t="s">
        <v>885</v>
      </c>
      <c r="BK724" s="203" t="s">
        <v>886</v>
      </c>
      <c r="BL724" s="203" t="s">
        <v>887</v>
      </c>
      <c r="BM724" s="203" t="s">
        <v>888</v>
      </c>
      <c r="BN724" s="203" t="s">
        <v>889</v>
      </c>
      <c r="BO724" s="203" t="s">
        <v>890</v>
      </c>
      <c r="BP724" s="203" t="s">
        <v>891</v>
      </c>
      <c r="BQ724" s="203" t="s">
        <v>892</v>
      </c>
      <c r="BR724" s="203" t="s">
        <v>893</v>
      </c>
    </row>
    <row r="725" spans="1:84" ht="12.65" customHeight="1" x14ac:dyDescent="0.35">
      <c r="A725" s="284" t="str">
        <f>RIGHT(C84,3)&amp;"*"&amp;RIGHT(C83,4)&amp;"*"&amp;"A"</f>
        <v>ter*026*A</v>
      </c>
      <c r="B725" s="282">
        <f>ROUND(C112,0)</f>
        <v>0</v>
      </c>
      <c r="C725" s="282">
        <f>ROUND(C113,0)</f>
        <v>0</v>
      </c>
      <c r="D725" s="282">
        <f>ROUND(C114,0)</f>
        <v>773</v>
      </c>
      <c r="E725" s="282">
        <f>ROUND(C115,0)</f>
        <v>0</v>
      </c>
      <c r="F725" s="282">
        <f>ROUND(D112,0)</f>
        <v>0</v>
      </c>
      <c r="G725" s="282">
        <f>ROUND(D113,0)</f>
        <v>0</v>
      </c>
      <c r="H725" s="282">
        <f>ROUND(D114,0)</f>
        <v>1518</v>
      </c>
      <c r="I725" s="282">
        <f>ROUND(D115,0)</f>
        <v>0</v>
      </c>
      <c r="J725" s="282">
        <f>ROUND(C117,0)</f>
        <v>6</v>
      </c>
      <c r="K725" s="282">
        <f>ROUND(C118,0)</f>
        <v>126</v>
      </c>
      <c r="L725" s="282">
        <f>ROUND(C119,0)</f>
        <v>0</v>
      </c>
      <c r="M725" s="282">
        <f>ROUND(C120,0)</f>
        <v>14</v>
      </c>
      <c r="N725" s="282">
        <f>ROUND(C121,0)</f>
        <v>0</v>
      </c>
      <c r="O725" s="282">
        <f>ROUND(C122,0)</f>
        <v>22</v>
      </c>
      <c r="P725" s="282">
        <f>ROUND(C123,0)</f>
        <v>0</v>
      </c>
      <c r="Q725" s="282">
        <f>ROUND(C124,0)</f>
        <v>0</v>
      </c>
      <c r="R725" s="282">
        <f>ROUND(C125,0)</f>
        <v>0</v>
      </c>
      <c r="S725" s="282">
        <f>ROUND(C126,0)</f>
        <v>0</v>
      </c>
      <c r="T725" s="282"/>
      <c r="U725" s="282">
        <f>ROUND(C127,0)</f>
        <v>0</v>
      </c>
      <c r="V725" s="282">
        <f>ROUND(C129,0)</f>
        <v>14</v>
      </c>
      <c r="W725" s="282">
        <f>ROUND(C130,0)</f>
        <v>0</v>
      </c>
      <c r="X725" s="282">
        <f>ROUND(B139,0)</f>
        <v>17158</v>
      </c>
      <c r="Y725" s="282">
        <f>ROUND(B140,0)</f>
        <v>38836</v>
      </c>
      <c r="Z725" s="282">
        <f>ROUND(B141,0)</f>
        <v>146345662</v>
      </c>
      <c r="AA725" s="282">
        <f>ROUND(B142,0)</f>
        <v>175006757</v>
      </c>
      <c r="AB725" s="282">
        <f>ROUND(B143,0)</f>
        <v>0</v>
      </c>
      <c r="AC725" s="282">
        <f>ROUND(C139,0)</f>
        <v>7405</v>
      </c>
      <c r="AD725" s="282">
        <f>ROUND(C140,0)</f>
        <v>30443</v>
      </c>
      <c r="AE725" s="282">
        <f>ROUND(C141,0)</f>
        <v>57294209</v>
      </c>
      <c r="AF725" s="282">
        <f>ROUND(C142,0)</f>
        <v>100774604</v>
      </c>
      <c r="AG725" s="282">
        <f>ROUND(C143,0)</f>
        <v>0</v>
      </c>
      <c r="AH725" s="282">
        <f>ROUND(D139,0)</f>
        <v>4251</v>
      </c>
      <c r="AI725" s="282">
        <f>ROUND(D140,0)</f>
        <v>31203</v>
      </c>
      <c r="AJ725" s="282">
        <f>ROUND(D141,0)</f>
        <v>127152801</v>
      </c>
      <c r="AK725" s="282">
        <f>ROUND(D142,0)</f>
        <v>265653085</v>
      </c>
      <c r="AL725" s="282">
        <f>ROUND(D143,0)</f>
        <v>0</v>
      </c>
      <c r="AM725" s="282">
        <f>ROUND(B145,0)</f>
        <v>0</v>
      </c>
      <c r="AN725" s="282">
        <f>ROUND(B146,0)</f>
        <v>0</v>
      </c>
      <c r="AO725" s="282">
        <f>ROUND(B147,0)</f>
        <v>0</v>
      </c>
      <c r="AP725" s="282">
        <f>ROUND(B148,0)</f>
        <v>0</v>
      </c>
      <c r="AQ725" s="282">
        <f>ROUND(B149,0)</f>
        <v>0</v>
      </c>
      <c r="AR725" s="282">
        <f>ROUND(C145,0)</f>
        <v>0</v>
      </c>
      <c r="AS725" s="282">
        <f>ROUND(C146,0)</f>
        <v>0</v>
      </c>
      <c r="AT725" s="282">
        <f>ROUND(C147,0)</f>
        <v>0</v>
      </c>
      <c r="AU725" s="282">
        <f>ROUND(C148,0)</f>
        <v>0</v>
      </c>
      <c r="AV725" s="282">
        <f>ROUND(C149,0)</f>
        <v>0</v>
      </c>
      <c r="AW725" s="282">
        <f>ROUND(D145,0)</f>
        <v>0</v>
      </c>
      <c r="AX725" s="282">
        <f>ROUND(D146,0)</f>
        <v>0</v>
      </c>
      <c r="AY725" s="282">
        <f>ROUND(D147,0)</f>
        <v>0</v>
      </c>
      <c r="AZ725" s="282">
        <f>ROUND(D148,0)</f>
        <v>0</v>
      </c>
      <c r="BA725" s="282">
        <f>ROUND(D149,0)</f>
        <v>0</v>
      </c>
      <c r="BB725" s="282">
        <f>ROUND(B151,0)</f>
        <v>0</v>
      </c>
      <c r="BC725" s="282">
        <f>ROUND(B152,0)</f>
        <v>0</v>
      </c>
      <c r="BD725" s="282">
        <f>ROUND(B153,0)</f>
        <v>0</v>
      </c>
      <c r="BE725" s="282">
        <f>ROUND(B154,0)</f>
        <v>0</v>
      </c>
      <c r="BF725" s="282">
        <f>ROUND(B155,0)</f>
        <v>0</v>
      </c>
      <c r="BG725" s="282">
        <f>ROUND(C151,0)</f>
        <v>0</v>
      </c>
      <c r="BH725" s="282">
        <f>ROUND(C152,0)</f>
        <v>0</v>
      </c>
      <c r="BI725" s="282">
        <f>ROUND(C153,0)</f>
        <v>0</v>
      </c>
      <c r="BJ725" s="282">
        <f>ROUND(C154,0)</f>
        <v>0</v>
      </c>
      <c r="BK725" s="282">
        <f>ROUND(C155,0)</f>
        <v>0</v>
      </c>
      <c r="BL725" s="282">
        <f>ROUND(D151,0)</f>
        <v>0</v>
      </c>
      <c r="BM725" s="282">
        <f>ROUND(D152,0)</f>
        <v>0</v>
      </c>
      <c r="BN725" s="282">
        <f>ROUND(D153,0)</f>
        <v>0</v>
      </c>
      <c r="BO725" s="282">
        <f>ROUND(D154,0)</f>
        <v>0</v>
      </c>
      <c r="BP725" s="282">
        <f>ROUND(D155,0)</f>
        <v>0</v>
      </c>
      <c r="BQ725" s="282">
        <f>ROUND(B158,0)</f>
        <v>0</v>
      </c>
      <c r="BR725" s="282">
        <f>ROUND(C158,0)</f>
        <v>0</v>
      </c>
    </row>
    <row r="727" spans="1:84" ht="12.65" customHeight="1" x14ac:dyDescent="0.35">
      <c r="A727" s="201" t="s">
        <v>894</v>
      </c>
      <c r="B727" s="201"/>
      <c r="C727" s="201"/>
      <c r="D727" s="201"/>
      <c r="E727" s="201"/>
      <c r="F727" s="201"/>
      <c r="G727" s="201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  <c r="AA727" s="282"/>
      <c r="AB727" s="282"/>
      <c r="AC727" s="282"/>
      <c r="AD727" s="282"/>
      <c r="AE727" s="282"/>
      <c r="AF727" s="282"/>
      <c r="AG727" s="282"/>
      <c r="AH727" s="282"/>
      <c r="AI727" s="282"/>
      <c r="AJ727" s="282"/>
      <c r="AK727" s="282"/>
      <c r="AL727" s="282"/>
      <c r="AM727" s="282"/>
      <c r="AN727" s="282"/>
      <c r="AO727" s="282"/>
      <c r="AP727" s="282"/>
      <c r="AQ727" s="282"/>
      <c r="AR727" s="282"/>
      <c r="AS727" s="282"/>
      <c r="AT727" s="282"/>
      <c r="AU727" s="282"/>
      <c r="AV727" s="282"/>
      <c r="AW727" s="282"/>
      <c r="AX727" s="282"/>
      <c r="AY727" s="282"/>
      <c r="AZ727" s="282"/>
      <c r="BA727" s="282"/>
      <c r="BB727" s="282"/>
      <c r="BC727" s="282"/>
      <c r="BD727" s="282"/>
      <c r="BE727" s="282"/>
      <c r="BF727" s="282"/>
      <c r="BG727" s="282"/>
      <c r="BH727" s="282"/>
      <c r="BI727" s="282"/>
      <c r="BJ727" s="282"/>
      <c r="BK727" s="282"/>
      <c r="BL727" s="282"/>
      <c r="BM727" s="282"/>
      <c r="BN727" s="282"/>
      <c r="BO727" s="282"/>
      <c r="BP727" s="282"/>
      <c r="BQ727" s="282"/>
      <c r="BR727" s="282"/>
      <c r="BS727" s="282"/>
      <c r="BT727" s="282"/>
      <c r="BU727" s="282"/>
      <c r="BV727" s="282"/>
      <c r="BW727" s="282"/>
      <c r="BX727" s="282"/>
      <c r="BY727" s="282"/>
      <c r="BZ727" s="282"/>
      <c r="CA727" s="282"/>
      <c r="CB727" s="282"/>
      <c r="CC727" s="282"/>
      <c r="CD727" s="282"/>
      <c r="CE727" s="282"/>
      <c r="CF727" s="282"/>
    </row>
    <row r="728" spans="1:84" ht="12.65" customHeight="1" x14ac:dyDescent="0.35">
      <c r="A728" s="203" t="s">
        <v>744</v>
      </c>
      <c r="B728" s="203" t="s">
        <v>895</v>
      </c>
      <c r="C728" s="203" t="s">
        <v>896</v>
      </c>
      <c r="D728" s="203" t="s">
        <v>897</v>
      </c>
      <c r="E728" s="203" t="s">
        <v>898</v>
      </c>
      <c r="F728" s="203" t="s">
        <v>899</v>
      </c>
      <c r="G728" s="203" t="s">
        <v>900</v>
      </c>
      <c r="H728" s="203" t="s">
        <v>901</v>
      </c>
      <c r="I728" s="203" t="s">
        <v>902</v>
      </c>
      <c r="J728" s="203" t="s">
        <v>903</v>
      </c>
      <c r="K728" s="203" t="s">
        <v>904</v>
      </c>
      <c r="L728" s="203" t="s">
        <v>905</v>
      </c>
      <c r="M728" s="203" t="s">
        <v>906</v>
      </c>
      <c r="N728" s="203" t="s">
        <v>907</v>
      </c>
      <c r="O728" s="203" t="s">
        <v>908</v>
      </c>
      <c r="P728" s="203" t="s">
        <v>909</v>
      </c>
      <c r="Q728" s="203" t="s">
        <v>910</v>
      </c>
      <c r="R728" s="203" t="s">
        <v>911</v>
      </c>
      <c r="S728" s="203" t="s">
        <v>912</v>
      </c>
      <c r="T728" s="203" t="s">
        <v>913</v>
      </c>
      <c r="U728" s="203" t="s">
        <v>914</v>
      </c>
      <c r="V728" s="203" t="s">
        <v>915</v>
      </c>
      <c r="W728" s="203" t="s">
        <v>916</v>
      </c>
      <c r="X728" s="203" t="s">
        <v>917</v>
      </c>
      <c r="Y728" s="203" t="s">
        <v>918</v>
      </c>
      <c r="Z728" s="203" t="s">
        <v>919</v>
      </c>
      <c r="AA728" s="203" t="s">
        <v>920</v>
      </c>
      <c r="AB728" s="203" t="s">
        <v>921</v>
      </c>
      <c r="AC728" s="203" t="s">
        <v>922</v>
      </c>
      <c r="AD728" s="203" t="s">
        <v>923</v>
      </c>
      <c r="AE728" s="203" t="s">
        <v>924</v>
      </c>
      <c r="AF728" s="203" t="s">
        <v>925</v>
      </c>
      <c r="AG728" s="203" t="s">
        <v>926</v>
      </c>
      <c r="AH728" s="203" t="s">
        <v>927</v>
      </c>
      <c r="AI728" s="203" t="s">
        <v>928</v>
      </c>
      <c r="AJ728" s="203" t="s">
        <v>929</v>
      </c>
      <c r="AK728" s="203" t="s">
        <v>930</v>
      </c>
      <c r="AL728" s="203" t="s">
        <v>931</v>
      </c>
      <c r="AM728" s="203" t="s">
        <v>932</v>
      </c>
      <c r="AN728" s="203" t="s">
        <v>933</v>
      </c>
      <c r="AO728" s="203" t="s">
        <v>934</v>
      </c>
      <c r="AP728" s="203" t="s">
        <v>935</v>
      </c>
      <c r="AQ728" s="203" t="s">
        <v>936</v>
      </c>
      <c r="AR728" s="203" t="s">
        <v>937</v>
      </c>
      <c r="AS728" s="203" t="s">
        <v>938</v>
      </c>
      <c r="AT728" s="203" t="s">
        <v>939</v>
      </c>
      <c r="AU728" s="203" t="s">
        <v>940</v>
      </c>
      <c r="AV728" s="203" t="s">
        <v>941</v>
      </c>
      <c r="AW728" s="203" t="s">
        <v>942</v>
      </c>
      <c r="AX728" s="203" t="s">
        <v>943</v>
      </c>
      <c r="AY728" s="203" t="s">
        <v>944</v>
      </c>
      <c r="AZ728" s="203" t="s">
        <v>945</v>
      </c>
      <c r="BA728" s="203" t="s">
        <v>946</v>
      </c>
      <c r="BB728" s="203" t="s">
        <v>947</v>
      </c>
      <c r="BC728" s="203" t="s">
        <v>948</v>
      </c>
      <c r="BD728" s="203" t="s">
        <v>949</v>
      </c>
      <c r="BE728" s="203" t="s">
        <v>950</v>
      </c>
      <c r="BF728" s="203" t="s">
        <v>951</v>
      </c>
      <c r="BG728" s="203" t="s">
        <v>952</v>
      </c>
      <c r="BH728" s="203" t="s">
        <v>953</v>
      </c>
      <c r="BI728" s="203" t="s">
        <v>954</v>
      </c>
      <c r="BJ728" s="203" t="s">
        <v>955</v>
      </c>
      <c r="BK728" s="203" t="s">
        <v>956</v>
      </c>
      <c r="BL728" s="203" t="s">
        <v>957</v>
      </c>
      <c r="BM728" s="203" t="s">
        <v>958</v>
      </c>
      <c r="BN728" s="203" t="s">
        <v>959</v>
      </c>
      <c r="BO728" s="203" t="s">
        <v>960</v>
      </c>
      <c r="BP728" s="203" t="s">
        <v>961</v>
      </c>
      <c r="BQ728" s="203" t="s">
        <v>962</v>
      </c>
      <c r="BR728" s="203" t="s">
        <v>963</v>
      </c>
      <c r="BS728" s="203" t="s">
        <v>964</v>
      </c>
      <c r="BT728" s="203" t="s">
        <v>965</v>
      </c>
      <c r="BU728" s="203" t="s">
        <v>966</v>
      </c>
      <c r="BV728" s="203" t="s">
        <v>967</v>
      </c>
      <c r="BW728" s="203" t="s">
        <v>968</v>
      </c>
      <c r="BX728" s="203" t="s">
        <v>969</v>
      </c>
      <c r="BY728" s="203" t="s">
        <v>970</v>
      </c>
      <c r="BZ728" s="203" t="s">
        <v>971</v>
      </c>
      <c r="CA728" s="203" t="s">
        <v>972</v>
      </c>
      <c r="CB728" s="203" t="s">
        <v>973</v>
      </c>
      <c r="CC728" s="203" t="s">
        <v>974</v>
      </c>
      <c r="CD728" s="203" t="s">
        <v>975</v>
      </c>
      <c r="CE728" s="203" t="s">
        <v>976</v>
      </c>
      <c r="CF728" s="203" t="s">
        <v>977</v>
      </c>
    </row>
    <row r="729" spans="1:84" ht="12.65" customHeight="1" x14ac:dyDescent="0.35">
      <c r="A729" s="284" t="str">
        <f>RIGHT(C84,3)&amp;"*"&amp;RIGHT(C83,4)&amp;"*"&amp;"A"</f>
        <v>ter*026*A</v>
      </c>
      <c r="B729" s="282">
        <f>ROUND(C249,0)</f>
        <v>0</v>
      </c>
      <c r="C729" s="282">
        <f>ROUND(C250,0)</f>
        <v>420907222</v>
      </c>
      <c r="D729" s="282">
        <f>ROUND(C251,0)</f>
        <v>815519366</v>
      </c>
      <c r="E729" s="282">
        <f>ROUND(C252,0)</f>
        <v>958628761</v>
      </c>
      <c r="F729" s="282">
        <f>ROUND(C253,0)</f>
        <v>684130565</v>
      </c>
      <c r="G729" s="282">
        <f>ROUND(C254,0)</f>
        <v>0</v>
      </c>
      <c r="H729" s="282">
        <f>ROUND(C255,0)</f>
        <v>56937613</v>
      </c>
      <c r="I729" s="282">
        <f>ROUND(C256,0)</f>
        <v>0</v>
      </c>
      <c r="J729" s="282">
        <f>ROUND(C257,0)</f>
        <v>64217683</v>
      </c>
      <c r="K729" s="282">
        <f>ROUND(C258,0)</f>
        <v>35389895</v>
      </c>
      <c r="L729" s="282">
        <f>ROUND(C261,0)</f>
        <v>0</v>
      </c>
      <c r="M729" s="282">
        <f>ROUND(C262,0)</f>
        <v>0</v>
      </c>
      <c r="N729" s="282">
        <f>ROUND(C263,0)</f>
        <v>0</v>
      </c>
      <c r="O729" s="282">
        <f>ROUND(C266,0)</f>
        <v>0</v>
      </c>
      <c r="P729" s="282">
        <f>ROUND(C267,0)</f>
        <v>125207985</v>
      </c>
      <c r="Q729" s="282">
        <f>ROUND(C268,0)</f>
        <v>27633090</v>
      </c>
      <c r="R729" s="282">
        <f>ROUND(C269,0)</f>
        <v>1509108653</v>
      </c>
      <c r="S729" s="282">
        <f>ROUND(C270,0)</f>
        <v>0</v>
      </c>
      <c r="T729" s="282">
        <f>ROUND(C271,0)</f>
        <v>274271227</v>
      </c>
      <c r="U729" s="282">
        <f>ROUND(C272,0)</f>
        <v>1003712258</v>
      </c>
      <c r="V729" s="282">
        <f>ROUND(C273,0)</f>
        <v>67458656</v>
      </c>
      <c r="W729" s="282">
        <f>ROUND(C274,0)</f>
        <v>93560121</v>
      </c>
      <c r="X729" s="282">
        <f>ROUND(C275,0)</f>
        <v>0</v>
      </c>
      <c r="Y729" s="282">
        <f>ROUND(C278,0)</f>
        <v>0</v>
      </c>
      <c r="Z729" s="282">
        <f>ROUND(C279,0)</f>
        <v>0</v>
      </c>
      <c r="AA729" s="282">
        <f>ROUND(C280,0)</f>
        <v>0</v>
      </c>
      <c r="AB729" s="282">
        <f>ROUND(C281,0)</f>
        <v>1415471785</v>
      </c>
      <c r="AC729" s="282">
        <f>ROUND(C285,0)</f>
        <v>0</v>
      </c>
      <c r="AD729" s="282">
        <f>ROUND(C286,0)</f>
        <v>63906859</v>
      </c>
      <c r="AE729" s="282">
        <f>ROUND(C287,0)</f>
        <v>0</v>
      </c>
      <c r="AF729" s="282">
        <f>ROUND(C288,0)</f>
        <v>173981</v>
      </c>
      <c r="AG729" s="282">
        <f>ROUND(C303,0)</f>
        <v>0</v>
      </c>
      <c r="AH729" s="282">
        <f>ROUND(C304,0)</f>
        <v>0</v>
      </c>
      <c r="AI729" s="282">
        <f>ROUND(C305,0)</f>
        <v>69261335</v>
      </c>
      <c r="AJ729" s="282">
        <f>ROUND(C306,0)</f>
        <v>188420953</v>
      </c>
      <c r="AK729" s="282">
        <f>ROUND(C307,0)</f>
        <v>71407710</v>
      </c>
      <c r="AL729" s="282">
        <f>ROUND(C308,0)</f>
        <v>297861049</v>
      </c>
      <c r="AM729" s="282">
        <f>ROUND(C309,0)</f>
        <v>30348190</v>
      </c>
      <c r="AN729" s="282">
        <f>ROUND(C310,0)</f>
        <v>0</v>
      </c>
      <c r="AO729" s="282">
        <f>ROUND(C311,0)</f>
        <v>0</v>
      </c>
      <c r="AP729" s="282">
        <f>ROUND(C312,0)</f>
        <v>56616005</v>
      </c>
      <c r="AQ729" s="282">
        <f>ROUND(C315,0)</f>
        <v>0</v>
      </c>
      <c r="AR729" s="282">
        <f>ROUND(C316,0)</f>
        <v>0</v>
      </c>
      <c r="AS729" s="282">
        <f>ROUND(C317,0)</f>
        <v>0</v>
      </c>
      <c r="AT729" s="282">
        <f>ROUND(C320,0)</f>
        <v>0</v>
      </c>
      <c r="AU729" s="282">
        <f>ROUND(C321,0)</f>
        <v>0</v>
      </c>
      <c r="AV729" s="282">
        <f>ROUND(C322,0)</f>
        <v>0</v>
      </c>
      <c r="AW729" s="282">
        <f>ROUND(C323,0)</f>
        <v>0</v>
      </c>
      <c r="AX729" s="282">
        <f>ROUND(C324,0)</f>
        <v>9045413</v>
      </c>
      <c r="AY729" s="282">
        <f>ROUND(C325,0)</f>
        <v>969531150</v>
      </c>
      <c r="AZ729" s="282">
        <f>ROUND(C326,0)</f>
        <v>0</v>
      </c>
      <c r="BA729" s="282">
        <f>ROUND(C327,0)</f>
        <v>416651330</v>
      </c>
      <c r="BB729" s="282">
        <f>ROUND(C331,0)</f>
        <v>0</v>
      </c>
      <c r="BC729" s="282"/>
      <c r="BD729" s="282"/>
      <c r="BE729" s="282">
        <f>ROUND(C336,0)</f>
        <v>0</v>
      </c>
      <c r="BF729" s="282">
        <f>ROUND(C335,0)</f>
        <v>0</v>
      </c>
      <c r="BG729" s="282"/>
      <c r="BH729" s="282"/>
      <c r="BI729" s="285">
        <f>ROUND(CE60,2)</f>
        <v>1248.1400000000001</v>
      </c>
      <c r="BJ729" s="282">
        <f>ROUND(C358,0)</f>
        <v>0</v>
      </c>
      <c r="BK729" s="282">
        <f>ROUND(C359,0)</f>
        <v>330792672</v>
      </c>
      <c r="BL729" s="282">
        <f>ROUND(C362,0)</f>
        <v>0</v>
      </c>
      <c r="BM729" s="282">
        <f>ROUND(C363,0)</f>
        <v>6742988</v>
      </c>
      <c r="BN729" s="282">
        <f>ROUND(C364,0)</f>
        <v>575526201</v>
      </c>
      <c r="BO729" s="282">
        <f>ROUND(C368,0)</f>
        <v>0</v>
      </c>
      <c r="BP729" s="282">
        <f>ROUND(C369,0)</f>
        <v>0</v>
      </c>
      <c r="BQ729" s="282">
        <f>ROUND(C376,0)</f>
        <v>0</v>
      </c>
      <c r="BR729" s="282">
        <f>ROUND(C377,0)</f>
        <v>0</v>
      </c>
      <c r="BS729" s="282">
        <f>ROUND(C378,0)</f>
        <v>127692103</v>
      </c>
      <c r="BT729" s="282">
        <f>ROUND(C379,0)</f>
        <v>32387629</v>
      </c>
      <c r="BU729" s="282">
        <f>ROUND(C380,0)</f>
        <v>5490121</v>
      </c>
      <c r="BV729" s="282">
        <f>ROUND(C381,0)</f>
        <v>34880827</v>
      </c>
      <c r="BW729" s="282">
        <f>ROUND(C382,0)</f>
        <v>2360411</v>
      </c>
      <c r="BX729" s="282">
        <f>ROUND(C383,0)</f>
        <v>53890177</v>
      </c>
      <c r="BY729" s="282">
        <f>ROUND(C384,0)</f>
        <v>19946615</v>
      </c>
      <c r="BZ729" s="282">
        <f>ROUND(C385,0)</f>
        <v>737215</v>
      </c>
      <c r="CA729" s="282">
        <f>ROUND(C386,0)</f>
        <v>2293404</v>
      </c>
      <c r="CB729" s="282">
        <f>ROUND(C387,0)</f>
        <v>6412757</v>
      </c>
      <c r="CC729" s="282">
        <f>ROUND(C388,0)</f>
        <v>40802</v>
      </c>
      <c r="CD729" s="282">
        <f>ROUND(C391,0)</f>
        <v>0</v>
      </c>
      <c r="CE729" s="282">
        <f>ROUND(C393,0)</f>
        <v>0</v>
      </c>
      <c r="CF729" s="282">
        <f>ROUND(C394,0)</f>
        <v>0</v>
      </c>
    </row>
    <row r="731" spans="1:84" ht="12.65" customHeight="1" x14ac:dyDescent="0.35">
      <c r="A731" s="201" t="s">
        <v>978</v>
      </c>
      <c r="B731" s="201"/>
      <c r="C731" s="201"/>
      <c r="D731" s="201"/>
      <c r="E731" s="201"/>
      <c r="F731" s="201"/>
      <c r="G731" s="201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BL731" s="197"/>
    </row>
    <row r="732" spans="1:84" ht="12.65" customHeight="1" x14ac:dyDescent="0.35">
      <c r="A732" s="203" t="s">
        <v>744</v>
      </c>
      <c r="B732" s="203" t="s">
        <v>979</v>
      </c>
      <c r="C732" s="203" t="s">
        <v>980</v>
      </c>
      <c r="D732" s="203" t="s">
        <v>981</v>
      </c>
      <c r="E732" s="203" t="s">
        <v>982</v>
      </c>
      <c r="F732" s="203" t="s">
        <v>983</v>
      </c>
      <c r="G732" s="203" t="s">
        <v>984</v>
      </c>
      <c r="H732" s="203" t="s">
        <v>985</v>
      </c>
      <c r="I732" s="203" t="s">
        <v>986</v>
      </c>
      <c r="J732" s="203" t="s">
        <v>987</v>
      </c>
      <c r="K732" s="203" t="s">
        <v>988</v>
      </c>
      <c r="L732" s="203" t="s">
        <v>989</v>
      </c>
      <c r="M732" s="203" t="s">
        <v>990</v>
      </c>
      <c r="N732" s="203" t="s">
        <v>991</v>
      </c>
      <c r="O732" s="203" t="s">
        <v>992</v>
      </c>
      <c r="P732" s="203" t="s">
        <v>993</v>
      </c>
      <c r="Q732" s="203" t="s">
        <v>994</v>
      </c>
      <c r="R732" s="203" t="s">
        <v>995</v>
      </c>
      <c r="S732" s="203" t="s">
        <v>996</v>
      </c>
      <c r="T732" s="203" t="s">
        <v>997</v>
      </c>
      <c r="U732" s="203" t="s">
        <v>998</v>
      </c>
      <c r="V732" s="203" t="s">
        <v>1258</v>
      </c>
      <c r="W732" s="203" t="s">
        <v>999</v>
      </c>
      <c r="X732" s="203" t="s">
        <v>1000</v>
      </c>
      <c r="Y732" s="203" t="s">
        <v>1001</v>
      </c>
      <c r="Z732" s="203" t="s">
        <v>1002</v>
      </c>
    </row>
    <row r="733" spans="1:84" ht="12.65" customHeight="1" x14ac:dyDescent="0.35">
      <c r="A733" s="209" t="str">
        <f>RIGHT($C$84,3)&amp;"*"&amp;RIGHT($C$83,4)&amp;"*"&amp;C$55&amp;"*"&amp;"A"</f>
        <v>ter*026*6010*A</v>
      </c>
      <c r="B733" s="282">
        <f>ROUND(C59,0)</f>
        <v>2902</v>
      </c>
      <c r="C733" s="285">
        <f>ROUND(C60,2)</f>
        <v>33.270000000000003</v>
      </c>
      <c r="D733" s="282">
        <f>ROUND(C61,0)</f>
        <v>3901674</v>
      </c>
      <c r="E733" s="282">
        <f>ROUND(C62,0)</f>
        <v>1029954</v>
      </c>
      <c r="F733" s="282">
        <f>ROUND(C63,0)</f>
        <v>0</v>
      </c>
      <c r="G733" s="282">
        <f>ROUND(C64,0)</f>
        <v>438742</v>
      </c>
      <c r="H733" s="282">
        <f>ROUND(C65,0)</f>
        <v>0</v>
      </c>
      <c r="I733" s="282">
        <f>ROUND(C66,0)</f>
        <v>756</v>
      </c>
      <c r="J733" s="282">
        <f>ROUND(C67,0)</f>
        <v>284134</v>
      </c>
      <c r="K733" s="282">
        <f>ROUND(C68,0)</f>
        <v>30277</v>
      </c>
      <c r="L733" s="282">
        <f>ROUND(C70,0)</f>
        <v>0</v>
      </c>
      <c r="M733" s="282">
        <f>ROUND(C71,0)</f>
        <v>5686261</v>
      </c>
      <c r="N733" s="282">
        <f>ROUND(C76,0)</f>
        <v>23023</v>
      </c>
      <c r="O733" s="282">
        <f>ROUND(C74,0)</f>
        <v>217441</v>
      </c>
      <c r="P733" s="282">
        <f>IF(C77&gt;0,ROUND(C77,0),0)</f>
        <v>26859</v>
      </c>
      <c r="Q733" s="282">
        <f>IF(C78&gt;0,ROUND(C78,0),0)</f>
        <v>7566</v>
      </c>
      <c r="R733" s="282">
        <f>IF(C79&gt;0,ROUND(C79,0),0)</f>
        <v>103932</v>
      </c>
      <c r="S733" s="282">
        <f>IF(C80&gt;0,ROUND(C80,0),0)</f>
        <v>27</v>
      </c>
      <c r="T733" s="285">
        <f>IF(C81&gt;0,ROUND(C81,2),0)</f>
        <v>0</v>
      </c>
      <c r="U733" s="282"/>
      <c r="X733" s="282"/>
      <c r="Y733" s="282"/>
      <c r="Z733" s="282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ter*026*6030*A</v>
      </c>
      <c r="B734" s="282">
        <f>ROUND(D59,0)</f>
        <v>0</v>
      </c>
      <c r="C734" s="285">
        <f>ROUND(D60,2)</f>
        <v>0</v>
      </c>
      <c r="D734" s="282">
        <f>ROUND(D61,0)</f>
        <v>0</v>
      </c>
      <c r="E734" s="282">
        <f>ROUND(D62,0)</f>
        <v>0</v>
      </c>
      <c r="F734" s="282">
        <f>ROUND(D63,0)</f>
        <v>0</v>
      </c>
      <c r="G734" s="282">
        <f>ROUND(D64,0)</f>
        <v>0</v>
      </c>
      <c r="H734" s="282">
        <f>ROUND(D65,0)</f>
        <v>0</v>
      </c>
      <c r="I734" s="282">
        <f>ROUND(D66,0)</f>
        <v>0</v>
      </c>
      <c r="J734" s="282">
        <f>ROUND(D67,0)</f>
        <v>0</v>
      </c>
      <c r="K734" s="282">
        <f>ROUND(D68,0)</f>
        <v>0</v>
      </c>
      <c r="L734" s="282">
        <f>ROUND(D70,0)</f>
        <v>0</v>
      </c>
      <c r="M734" s="282">
        <f>ROUND(D71,0)</f>
        <v>0</v>
      </c>
      <c r="N734" s="282">
        <f>ROUND(D76,0)</f>
        <v>0</v>
      </c>
      <c r="O734" s="282">
        <f>ROUND(D74,0)</f>
        <v>0</v>
      </c>
      <c r="P734" s="282">
        <f>IF(D77&gt;0,ROUND(D77,0),0)</f>
        <v>0</v>
      </c>
      <c r="Q734" s="282">
        <f>IF(D78&gt;0,ROUND(D78,0),0)</f>
        <v>0</v>
      </c>
      <c r="R734" s="282">
        <f>IF(D79&gt;0,ROUND(D79,0),0)</f>
        <v>0</v>
      </c>
      <c r="S734" s="282">
        <f>IF(D80&gt;0,ROUND(D80,0),0)</f>
        <v>0</v>
      </c>
      <c r="T734" s="285">
        <f>IF(D81&gt;0,ROUND(D81,2),0)</f>
        <v>0</v>
      </c>
      <c r="U734" s="282"/>
      <c r="X734" s="282"/>
      <c r="Y734" s="282"/>
      <c r="Z734" s="282">
        <f t="shared" ref="Z734:Z778" si="21">IF(M668&lt;&gt;0,ROUND(M668,0),0)</f>
        <v>3904158</v>
      </c>
    </row>
    <row r="735" spans="1:84" ht="12.65" customHeight="1" x14ac:dyDescent="0.35">
      <c r="A735" s="209" t="str">
        <f>RIGHT($C$84,3)&amp;"*"&amp;RIGHT($C$83,4)&amp;"*"&amp;E$55&amp;"*"&amp;"A"</f>
        <v>ter*026*6070*A</v>
      </c>
      <c r="B735" s="282">
        <f>ROUND(E59,0)</f>
        <v>19116</v>
      </c>
      <c r="C735" s="285">
        <f>ROUND(E60,2)</f>
        <v>158.16</v>
      </c>
      <c r="D735" s="282">
        <f>ROUND(E61,0)</f>
        <v>12480462</v>
      </c>
      <c r="E735" s="282">
        <f>ROUND(E62,0)</f>
        <v>3830341</v>
      </c>
      <c r="F735" s="282">
        <f>ROUND(E63,0)</f>
        <v>0</v>
      </c>
      <c r="G735" s="282">
        <f>ROUND(E64,0)</f>
        <v>837776</v>
      </c>
      <c r="H735" s="282">
        <f>ROUND(E65,0)</f>
        <v>1000</v>
      </c>
      <c r="I735" s="282">
        <f>ROUND(E66,0)</f>
        <v>3068</v>
      </c>
      <c r="J735" s="282">
        <f>ROUND(E67,0)</f>
        <v>661988</v>
      </c>
      <c r="K735" s="282">
        <f>ROUND(E68,0)</f>
        <v>18687</v>
      </c>
      <c r="L735" s="282">
        <f>ROUND(E70,0)</f>
        <v>0</v>
      </c>
      <c r="M735" s="282">
        <f>ROUND(E71,0)</f>
        <v>17845842</v>
      </c>
      <c r="N735" s="282">
        <f>ROUND(E76,0)</f>
        <v>31270</v>
      </c>
      <c r="O735" s="282">
        <f>ROUND(E74,0)</f>
        <v>9739244</v>
      </c>
      <c r="P735" s="282">
        <f>IF(E77&gt;0,ROUND(E77,0),0)</f>
        <v>47931</v>
      </c>
      <c r="Q735" s="282">
        <f>IF(E78&gt;0,ROUND(E78,0),0)</f>
        <v>10277</v>
      </c>
      <c r="R735" s="282">
        <f>IF(E79&gt;0,ROUND(E79,0),0)</f>
        <v>310143</v>
      </c>
      <c r="S735" s="282">
        <f>IF(E80&gt;0,ROUND(E80,0),0)</f>
        <v>82</v>
      </c>
      <c r="T735" s="285">
        <f>IF(E81&gt;0,ROUND(E81,2),0)</f>
        <v>0</v>
      </c>
      <c r="U735" s="282"/>
      <c r="X735" s="282"/>
      <c r="Y735" s="282"/>
      <c r="Z735" s="282">
        <f t="shared" si="21"/>
        <v>0</v>
      </c>
    </row>
    <row r="736" spans="1:84" ht="12.65" customHeight="1" x14ac:dyDescent="0.35">
      <c r="A736" s="209" t="str">
        <f>RIGHT($C$84,3)&amp;"*"&amp;RIGHT($C$83,4)&amp;"*"&amp;F$55&amp;"*"&amp;"A"</f>
        <v>ter*026*6100*A</v>
      </c>
      <c r="B736" s="282">
        <f>ROUND(F59,0)</f>
        <v>1765</v>
      </c>
      <c r="C736" s="285">
        <f>ROUND(F60,2)</f>
        <v>26.67</v>
      </c>
      <c r="D736" s="282">
        <f>ROUND(F61,0)</f>
        <v>2979242</v>
      </c>
      <c r="E736" s="282">
        <f>ROUND(F62,0)</f>
        <v>804687</v>
      </c>
      <c r="F736" s="282">
        <f>ROUND(F63,0)</f>
        <v>35647</v>
      </c>
      <c r="G736" s="282">
        <f>ROUND(F64,0)</f>
        <v>313515</v>
      </c>
      <c r="H736" s="282">
        <f>ROUND(F65,0)</f>
        <v>0</v>
      </c>
      <c r="I736" s="282">
        <f>ROUND(F66,0)</f>
        <v>96868</v>
      </c>
      <c r="J736" s="282">
        <f>ROUND(F67,0)</f>
        <v>197592</v>
      </c>
      <c r="K736" s="282">
        <f>ROUND(F68,0)</f>
        <v>0</v>
      </c>
      <c r="L736" s="282">
        <f>ROUND(F70,0)</f>
        <v>0</v>
      </c>
      <c r="M736" s="282">
        <f>ROUND(F71,0)</f>
        <v>4432974</v>
      </c>
      <c r="N736" s="282">
        <f>ROUND(F76,0)</f>
        <v>10090</v>
      </c>
      <c r="O736" s="282">
        <f>ROUND(F74,0)</f>
        <v>1047550</v>
      </c>
      <c r="P736" s="282">
        <f>IF(F77&gt;0,ROUND(F77,0),0)</f>
        <v>0</v>
      </c>
      <c r="Q736" s="282">
        <f>IF(F78&gt;0,ROUND(F78,0),0)</f>
        <v>3316</v>
      </c>
      <c r="R736" s="282">
        <f>IF(F79&gt;0,ROUND(F79,0),0)</f>
        <v>75237</v>
      </c>
      <c r="S736" s="282">
        <f>IF(F80&gt;0,ROUND(F80,0),0)</f>
        <v>20</v>
      </c>
      <c r="T736" s="285">
        <f>IF(F81&gt;0,ROUND(F81,2),0)</f>
        <v>0</v>
      </c>
      <c r="U736" s="282"/>
      <c r="X736" s="282"/>
      <c r="Y736" s="282"/>
      <c r="Z736" s="282">
        <f t="shared" si="21"/>
        <v>9805011</v>
      </c>
    </row>
    <row r="737" spans="1:26" ht="12.65" customHeight="1" x14ac:dyDescent="0.35">
      <c r="A737" s="209" t="str">
        <f>RIGHT($C$84,3)&amp;"*"&amp;RIGHT($C$83,4)&amp;"*"&amp;G$55&amp;"*"&amp;"A"</f>
        <v>ter*026*6120*A</v>
      </c>
      <c r="B737" s="282">
        <f>ROUND(G59,0)</f>
        <v>0</v>
      </c>
      <c r="C737" s="285">
        <f>ROUND(G60,2)</f>
        <v>0</v>
      </c>
      <c r="D737" s="282">
        <f>ROUND(G61,0)</f>
        <v>0</v>
      </c>
      <c r="E737" s="282">
        <f>ROUND(G62,0)</f>
        <v>0</v>
      </c>
      <c r="F737" s="282">
        <f>ROUND(G63,0)</f>
        <v>0</v>
      </c>
      <c r="G737" s="282">
        <f>ROUND(G64,0)</f>
        <v>0</v>
      </c>
      <c r="H737" s="282">
        <f>ROUND(G65,0)</f>
        <v>0</v>
      </c>
      <c r="I737" s="282">
        <f>ROUND(G66,0)</f>
        <v>0</v>
      </c>
      <c r="J737" s="282">
        <f>ROUND(G67,0)</f>
        <v>0</v>
      </c>
      <c r="K737" s="282">
        <f>ROUND(G68,0)</f>
        <v>0</v>
      </c>
      <c r="L737" s="282">
        <f>ROUND(G70,0)</f>
        <v>0</v>
      </c>
      <c r="M737" s="282">
        <f>ROUND(G71,0)</f>
        <v>0</v>
      </c>
      <c r="N737" s="282">
        <f>ROUND(G76,0)</f>
        <v>0</v>
      </c>
      <c r="O737" s="282">
        <f>ROUND(G74,0)</f>
        <v>0</v>
      </c>
      <c r="P737" s="282">
        <f>IF(G77&gt;0,ROUND(G77,0),0)</f>
        <v>0</v>
      </c>
      <c r="Q737" s="282">
        <f>IF(G78&gt;0,ROUND(G78,0),0)</f>
        <v>0</v>
      </c>
      <c r="R737" s="282">
        <f>IF(G79&gt;0,ROUND(G79,0),0)</f>
        <v>0</v>
      </c>
      <c r="S737" s="282">
        <f>IF(G80&gt;0,ROUND(G80,0),0)</f>
        <v>0</v>
      </c>
      <c r="T737" s="285">
        <f>IF(G81&gt;0,ROUND(G81,2),0)</f>
        <v>0</v>
      </c>
      <c r="U737" s="282"/>
      <c r="X737" s="282"/>
      <c r="Y737" s="282"/>
      <c r="Z737" s="282">
        <f t="shared" si="21"/>
        <v>2172994</v>
      </c>
    </row>
    <row r="738" spans="1:26" ht="12.65" customHeight="1" x14ac:dyDescent="0.35">
      <c r="A738" s="209" t="str">
        <f>RIGHT($C$84,3)&amp;"*"&amp;RIGHT($C$83,4)&amp;"*"&amp;H$55&amp;"*"&amp;"A"</f>
        <v>ter*026*6140*A</v>
      </c>
      <c r="B738" s="282">
        <f>ROUND(H59,0)</f>
        <v>5031</v>
      </c>
      <c r="C738" s="285">
        <f>ROUND(H60,2)</f>
        <v>35.659999999999997</v>
      </c>
      <c r="D738" s="282">
        <f>ROUND(H61,0)</f>
        <v>2903397</v>
      </c>
      <c r="E738" s="282">
        <f>ROUND(H62,0)</f>
        <v>917648</v>
      </c>
      <c r="F738" s="282">
        <f>ROUND(H63,0)</f>
        <v>0</v>
      </c>
      <c r="G738" s="282">
        <f>ROUND(H64,0)</f>
        <v>49618</v>
      </c>
      <c r="H738" s="282">
        <f>ROUND(H65,0)</f>
        <v>0</v>
      </c>
      <c r="I738" s="282">
        <f>ROUND(H66,0)</f>
        <v>398</v>
      </c>
      <c r="J738" s="282">
        <f>ROUND(H67,0)</f>
        <v>97459</v>
      </c>
      <c r="K738" s="282">
        <f>ROUND(H68,0)</f>
        <v>0</v>
      </c>
      <c r="L738" s="282">
        <f>ROUND(H70,0)</f>
        <v>6408</v>
      </c>
      <c r="M738" s="282">
        <f>ROUND(H71,0)</f>
        <v>3968001</v>
      </c>
      <c r="N738" s="282">
        <f>ROUND(H76,0)</f>
        <v>10127</v>
      </c>
      <c r="O738" s="282">
        <f>ROUND(H74,0)</f>
        <v>0</v>
      </c>
      <c r="P738" s="282">
        <f>IF(H77&gt;0,ROUND(H77,0),0)</f>
        <v>21793</v>
      </c>
      <c r="Q738" s="282">
        <f>IF(H78&gt;0,ROUND(H78,0),0)</f>
        <v>3328</v>
      </c>
      <c r="R738" s="282">
        <f>IF(H79&gt;0,ROUND(H79,0),0)</f>
        <v>53155</v>
      </c>
      <c r="S738" s="282">
        <f>IF(H80&gt;0,ROUND(H80,0),0)</f>
        <v>14</v>
      </c>
      <c r="T738" s="285">
        <f>IF(H81&gt;0,ROUND(H81,2),0)</f>
        <v>0</v>
      </c>
      <c r="U738" s="282"/>
      <c r="X738" s="282"/>
      <c r="Y738" s="282"/>
      <c r="Z738" s="282">
        <f t="shared" si="21"/>
        <v>0</v>
      </c>
    </row>
    <row r="739" spans="1:26" ht="12.65" customHeight="1" x14ac:dyDescent="0.35">
      <c r="A739" s="209" t="str">
        <f>RIGHT($C$84,3)&amp;"*"&amp;RIGHT($C$83,4)&amp;"*"&amp;I$55&amp;"*"&amp;"A"</f>
        <v>ter*026*6150*A</v>
      </c>
      <c r="B739" s="282">
        <f>ROUND(I59,0)</f>
        <v>0</v>
      </c>
      <c r="C739" s="285">
        <f>ROUND(I60,2)</f>
        <v>0</v>
      </c>
      <c r="D739" s="282">
        <f>ROUND(I61,0)</f>
        <v>0</v>
      </c>
      <c r="E739" s="282">
        <f>ROUND(I62,0)</f>
        <v>0</v>
      </c>
      <c r="F739" s="282">
        <f>ROUND(I63,0)</f>
        <v>0</v>
      </c>
      <c r="G739" s="282">
        <f>ROUND(I64,0)</f>
        <v>0</v>
      </c>
      <c r="H739" s="282">
        <f>ROUND(I65,0)</f>
        <v>0</v>
      </c>
      <c r="I739" s="282">
        <f>ROUND(I66,0)</f>
        <v>0</v>
      </c>
      <c r="J739" s="282">
        <f>ROUND(I67,0)</f>
        <v>0</v>
      </c>
      <c r="K739" s="282">
        <f>ROUND(I68,0)</f>
        <v>0</v>
      </c>
      <c r="L739" s="282">
        <f>ROUND(I70,0)</f>
        <v>0</v>
      </c>
      <c r="M739" s="282">
        <f>ROUND(I71,0)</f>
        <v>0</v>
      </c>
      <c r="N739" s="282">
        <f>ROUND(I76,0)</f>
        <v>0</v>
      </c>
      <c r="O739" s="282">
        <f>ROUND(I74,0)</f>
        <v>0</v>
      </c>
      <c r="P739" s="282">
        <f>IF(I77&gt;0,ROUND(I77,0),0)</f>
        <v>0</v>
      </c>
      <c r="Q739" s="282">
        <f>IF(I78&gt;0,ROUND(I78,0),0)</f>
        <v>0</v>
      </c>
      <c r="R739" s="282">
        <f>IF(I79&gt;0,ROUND(I79,0),0)</f>
        <v>0</v>
      </c>
      <c r="S739" s="282">
        <f>IF(I80&gt;0,ROUND(I80,0),0)</f>
        <v>0</v>
      </c>
      <c r="T739" s="285">
        <f>IF(I81&gt;0,ROUND(I81,2),0)</f>
        <v>0</v>
      </c>
      <c r="U739" s="282"/>
      <c r="X739" s="282"/>
      <c r="Y739" s="282"/>
      <c r="Z739" s="282">
        <f t="shared" si="21"/>
        <v>2492210</v>
      </c>
    </row>
    <row r="740" spans="1:26" ht="12.65" customHeight="1" x14ac:dyDescent="0.35">
      <c r="A740" s="209" t="str">
        <f>RIGHT($C$84,3)&amp;"*"&amp;RIGHT($C$83,4)&amp;"*"&amp;J$55&amp;"*"&amp;"A"</f>
        <v>ter*026*6170*A</v>
      </c>
      <c r="B740" s="282">
        <f>ROUND(J59,0)</f>
        <v>1518</v>
      </c>
      <c r="C740" s="285">
        <f>ROUND(J60,2)</f>
        <v>6.4</v>
      </c>
      <c r="D740" s="282">
        <f>ROUND(J61,0)</f>
        <v>715255</v>
      </c>
      <c r="E740" s="282">
        <f>ROUND(J62,0)</f>
        <v>193189</v>
      </c>
      <c r="F740" s="282">
        <f>ROUND(J63,0)</f>
        <v>8558</v>
      </c>
      <c r="G740" s="282">
        <f>ROUND(J64,0)</f>
        <v>75269</v>
      </c>
      <c r="H740" s="282">
        <f>ROUND(J65,0)</f>
        <v>0</v>
      </c>
      <c r="I740" s="282">
        <f>ROUND(J66,0)</f>
        <v>23256</v>
      </c>
      <c r="J740" s="282">
        <f>ROUND(J67,0)</f>
        <v>47438</v>
      </c>
      <c r="K740" s="282">
        <f>ROUND(J68,0)</f>
        <v>0</v>
      </c>
      <c r="L740" s="282">
        <f>ROUND(J70,0)</f>
        <v>0</v>
      </c>
      <c r="M740" s="282">
        <f>ROUND(J71,0)</f>
        <v>1064266</v>
      </c>
      <c r="N740" s="282">
        <f>ROUND(J76,0)</f>
        <v>2423</v>
      </c>
      <c r="O740" s="282">
        <f>ROUND(J74,0)</f>
        <v>251495</v>
      </c>
      <c r="P740" s="282">
        <f>IF(J77&gt;0,ROUND(J77,0),0)</f>
        <v>0</v>
      </c>
      <c r="Q740" s="282">
        <f>IF(J78&gt;0,ROUND(J78,0),0)</f>
        <v>796</v>
      </c>
      <c r="R740" s="282">
        <f>IF(J79&gt;0,ROUND(J79,0),0)</f>
        <v>18063</v>
      </c>
      <c r="S740" s="282">
        <f>IF(J80&gt;0,ROUND(J80,0),0)</f>
        <v>5</v>
      </c>
      <c r="T740" s="285">
        <f>IF(J81&gt;0,ROUND(J81,2),0)</f>
        <v>0</v>
      </c>
      <c r="U740" s="282"/>
      <c r="X740" s="282"/>
      <c r="Y740" s="282"/>
      <c r="Z740" s="282">
        <f t="shared" si="21"/>
        <v>0</v>
      </c>
    </row>
    <row r="741" spans="1:26" ht="12.65" customHeight="1" x14ac:dyDescent="0.35">
      <c r="A741" s="209" t="str">
        <f>RIGHT($C$84,3)&amp;"*"&amp;RIGHT($C$83,4)&amp;"*"&amp;K$55&amp;"*"&amp;"A"</f>
        <v>ter*026*6200*A</v>
      </c>
      <c r="B741" s="282">
        <f>ROUND(K59,0)</f>
        <v>0</v>
      </c>
      <c r="C741" s="285">
        <f>ROUND(K60,2)</f>
        <v>0</v>
      </c>
      <c r="D741" s="282">
        <f>ROUND(K61,0)</f>
        <v>0</v>
      </c>
      <c r="E741" s="282">
        <f>ROUND(K62,0)</f>
        <v>0</v>
      </c>
      <c r="F741" s="282">
        <f>ROUND(K63,0)</f>
        <v>0</v>
      </c>
      <c r="G741" s="282">
        <f>ROUND(K64,0)</f>
        <v>0</v>
      </c>
      <c r="H741" s="282">
        <f>ROUND(K65,0)</f>
        <v>0</v>
      </c>
      <c r="I741" s="282">
        <f>ROUND(K66,0)</f>
        <v>0</v>
      </c>
      <c r="J741" s="282">
        <f>ROUND(K67,0)</f>
        <v>0</v>
      </c>
      <c r="K741" s="282">
        <f>ROUND(K68,0)</f>
        <v>0</v>
      </c>
      <c r="L741" s="282">
        <f>ROUND(K70,0)</f>
        <v>0</v>
      </c>
      <c r="M741" s="282">
        <f>ROUND(K71,0)</f>
        <v>0</v>
      </c>
      <c r="N741" s="282">
        <f>ROUND(K76,0)</f>
        <v>0</v>
      </c>
      <c r="O741" s="282">
        <f>ROUND(K74,0)</f>
        <v>0</v>
      </c>
      <c r="P741" s="282">
        <f>IF(K77&gt;0,ROUND(K77,0),0)</f>
        <v>0</v>
      </c>
      <c r="Q741" s="282">
        <f>IF(K78&gt;0,ROUND(K78,0),0)</f>
        <v>0</v>
      </c>
      <c r="R741" s="282">
        <f>IF(K79&gt;0,ROUND(K79,0),0)</f>
        <v>0</v>
      </c>
      <c r="S741" s="282">
        <f>IF(K80&gt;0,ROUND(K80,0),0)</f>
        <v>0</v>
      </c>
      <c r="T741" s="285">
        <f>IF(K81&gt;0,ROUND(K81,2),0)</f>
        <v>0</v>
      </c>
      <c r="U741" s="282"/>
      <c r="X741" s="282"/>
      <c r="Y741" s="282"/>
      <c r="Z741" s="282">
        <f t="shared" si="21"/>
        <v>521691</v>
      </c>
    </row>
    <row r="742" spans="1:26" ht="12.65" customHeight="1" x14ac:dyDescent="0.35">
      <c r="A742" s="209" t="str">
        <f>RIGHT($C$84,3)&amp;"*"&amp;RIGHT($C$83,4)&amp;"*"&amp;L$55&amp;"*"&amp;"A"</f>
        <v>ter*026*6210*A</v>
      </c>
      <c r="B742" s="282">
        <f>ROUND(L59,0)</f>
        <v>0</v>
      </c>
      <c r="C742" s="285">
        <f>ROUND(L60,2)</f>
        <v>0</v>
      </c>
      <c r="D742" s="282">
        <f>ROUND(L61,0)</f>
        <v>0</v>
      </c>
      <c r="E742" s="282">
        <f>ROUND(L62,0)</f>
        <v>0</v>
      </c>
      <c r="F742" s="282">
        <f>ROUND(L63,0)</f>
        <v>0</v>
      </c>
      <c r="G742" s="282">
        <f>ROUND(L64,0)</f>
        <v>0</v>
      </c>
      <c r="H742" s="282">
        <f>ROUND(L65,0)</f>
        <v>0</v>
      </c>
      <c r="I742" s="282">
        <f>ROUND(L66,0)</f>
        <v>0</v>
      </c>
      <c r="J742" s="282">
        <f>ROUND(L67,0)</f>
        <v>0</v>
      </c>
      <c r="K742" s="282">
        <f>ROUND(L68,0)</f>
        <v>0</v>
      </c>
      <c r="L742" s="282">
        <f>ROUND(L70,0)</f>
        <v>0</v>
      </c>
      <c r="M742" s="282">
        <f>ROUND(L71,0)</f>
        <v>0</v>
      </c>
      <c r="N742" s="282">
        <f>ROUND(L76,0)</f>
        <v>0</v>
      </c>
      <c r="O742" s="282">
        <f>ROUND(L74,0)</f>
        <v>0</v>
      </c>
      <c r="P742" s="282">
        <f>IF(L77&gt;0,ROUND(L77,0),0)</f>
        <v>0</v>
      </c>
      <c r="Q742" s="282">
        <f>IF(L78&gt;0,ROUND(L78,0),0)</f>
        <v>0</v>
      </c>
      <c r="R742" s="282">
        <f>IF(L79&gt;0,ROUND(L79,0),0)</f>
        <v>0</v>
      </c>
      <c r="S742" s="282">
        <f>IF(L80&gt;0,ROUND(L80,0),0)</f>
        <v>0</v>
      </c>
      <c r="T742" s="285">
        <f>IF(L81&gt;0,ROUND(L81,2),0)</f>
        <v>0</v>
      </c>
      <c r="U742" s="282"/>
      <c r="X742" s="282"/>
      <c r="Y742" s="282"/>
      <c r="Z742" s="282">
        <f t="shared" si="21"/>
        <v>0</v>
      </c>
    </row>
    <row r="743" spans="1:26" ht="12.65" customHeight="1" x14ac:dyDescent="0.35">
      <c r="A743" s="209" t="str">
        <f>RIGHT($C$84,3)&amp;"*"&amp;RIGHT($C$83,4)&amp;"*"&amp;M$55&amp;"*"&amp;"A"</f>
        <v>ter*026*6330*A</v>
      </c>
      <c r="B743" s="282">
        <f>ROUND(M59,0)</f>
        <v>0</v>
      </c>
      <c r="C743" s="285">
        <f>ROUND(M60,2)</f>
        <v>0</v>
      </c>
      <c r="D743" s="282">
        <f>ROUND(M61,0)</f>
        <v>0</v>
      </c>
      <c r="E743" s="282">
        <f>ROUND(M62,0)</f>
        <v>0</v>
      </c>
      <c r="F743" s="282">
        <f>ROUND(M63,0)</f>
        <v>0</v>
      </c>
      <c r="G743" s="282">
        <f>ROUND(M64,0)</f>
        <v>0</v>
      </c>
      <c r="H743" s="282">
        <f>ROUND(M65,0)</f>
        <v>0</v>
      </c>
      <c r="I743" s="282">
        <f>ROUND(M66,0)</f>
        <v>0</v>
      </c>
      <c r="J743" s="282">
        <f>ROUND(M67,0)</f>
        <v>0</v>
      </c>
      <c r="K743" s="282">
        <f>ROUND(M68,0)</f>
        <v>0</v>
      </c>
      <c r="L743" s="282">
        <f>ROUND(M70,0)</f>
        <v>0</v>
      </c>
      <c r="M743" s="282">
        <f>ROUND(M71,0)</f>
        <v>0</v>
      </c>
      <c r="N743" s="282">
        <f>ROUND(M76,0)</f>
        <v>0</v>
      </c>
      <c r="O743" s="282">
        <f>ROUND(M74,0)</f>
        <v>0</v>
      </c>
      <c r="P743" s="282">
        <f>IF(M77&gt;0,ROUND(M77,0),0)</f>
        <v>0</v>
      </c>
      <c r="Q743" s="282">
        <f>IF(M78&gt;0,ROUND(M78,0),0)</f>
        <v>0</v>
      </c>
      <c r="R743" s="282">
        <f>IF(M79&gt;0,ROUND(M79,0),0)</f>
        <v>0</v>
      </c>
      <c r="S743" s="282">
        <f>IF(M80&gt;0,ROUND(M80,0),0)</f>
        <v>0</v>
      </c>
      <c r="T743" s="285">
        <f>IF(M81&gt;0,ROUND(M81,2),0)</f>
        <v>0</v>
      </c>
      <c r="U743" s="282"/>
      <c r="X743" s="282"/>
      <c r="Y743" s="282"/>
      <c r="Z743" s="282">
        <f t="shared" si="21"/>
        <v>0</v>
      </c>
    </row>
    <row r="744" spans="1:26" ht="12.65" customHeight="1" x14ac:dyDescent="0.35">
      <c r="A744" s="209" t="str">
        <f>RIGHT($C$84,3)&amp;"*"&amp;RIGHT($C$83,4)&amp;"*"&amp;N$55&amp;"*"&amp;"A"</f>
        <v>ter*026*6400*A</v>
      </c>
      <c r="B744" s="282">
        <f>ROUND(N59,0)</f>
        <v>0</v>
      </c>
      <c r="C744" s="285">
        <f>ROUND(N60,2)</f>
        <v>13.53</v>
      </c>
      <c r="D744" s="282">
        <f>ROUND(N61,0)</f>
        <v>4383047</v>
      </c>
      <c r="E744" s="282">
        <f>ROUND(N62,0)</f>
        <v>552102</v>
      </c>
      <c r="F744" s="282">
        <f>ROUND(N63,0)</f>
        <v>0</v>
      </c>
      <c r="G744" s="282">
        <f>ROUND(N64,0)</f>
        <v>3398</v>
      </c>
      <c r="H744" s="282">
        <f>ROUND(N65,0)</f>
        <v>0</v>
      </c>
      <c r="I744" s="282">
        <f>ROUND(N66,0)</f>
        <v>587</v>
      </c>
      <c r="J744" s="282">
        <f>ROUND(N67,0)</f>
        <v>0</v>
      </c>
      <c r="K744" s="282">
        <f>ROUND(N68,0)</f>
        <v>0</v>
      </c>
      <c r="L744" s="282">
        <f>ROUND(N70,0)</f>
        <v>0</v>
      </c>
      <c r="M744" s="282">
        <f>ROUND(N71,0)</f>
        <v>5065565</v>
      </c>
      <c r="N744" s="282">
        <f>ROUND(N76,0)</f>
        <v>0</v>
      </c>
      <c r="O744" s="282">
        <f>ROUND(N74,0)</f>
        <v>0</v>
      </c>
      <c r="P744" s="282">
        <f>IF(N77&gt;0,ROUND(N77,0),0)</f>
        <v>0</v>
      </c>
      <c r="Q744" s="282">
        <f>IF(N78&gt;0,ROUND(N78,0),0)</f>
        <v>0</v>
      </c>
      <c r="R744" s="282">
        <f>IF(N79&gt;0,ROUND(N79,0),0)</f>
        <v>0</v>
      </c>
      <c r="S744" s="282">
        <f>IF(N80&gt;0,ROUND(N80,0),0)</f>
        <v>0</v>
      </c>
      <c r="T744" s="285">
        <f>IF(N81&gt;0,ROUND(N81,2),0)</f>
        <v>0</v>
      </c>
      <c r="U744" s="282"/>
      <c r="X744" s="282"/>
      <c r="Y744" s="282"/>
      <c r="Z744" s="282">
        <f t="shared" si="21"/>
        <v>0</v>
      </c>
    </row>
    <row r="745" spans="1:26" ht="12.65" customHeight="1" x14ac:dyDescent="0.35">
      <c r="A745" s="209" t="str">
        <f>RIGHT($C$84,3)&amp;"*"&amp;RIGHT($C$83,4)&amp;"*"&amp;O$55&amp;"*"&amp;"A"</f>
        <v>ter*026*7010*A</v>
      </c>
      <c r="B745" s="282">
        <f>ROUND(O59,0)</f>
        <v>773</v>
      </c>
      <c r="C745" s="285">
        <f>ROUND(O60,2)</f>
        <v>0</v>
      </c>
      <c r="D745" s="282">
        <f>ROUND(O61,0)</f>
        <v>0</v>
      </c>
      <c r="E745" s="282">
        <f>ROUND(O62,0)</f>
        <v>0</v>
      </c>
      <c r="F745" s="282">
        <f>ROUND(O63,0)</f>
        <v>0</v>
      </c>
      <c r="G745" s="282">
        <f>ROUND(O64,0)</f>
        <v>0</v>
      </c>
      <c r="H745" s="282">
        <f>ROUND(O65,0)</f>
        <v>0</v>
      </c>
      <c r="I745" s="282">
        <f>ROUND(O66,0)</f>
        <v>0</v>
      </c>
      <c r="J745" s="282">
        <f>ROUND(O67,0)</f>
        <v>0</v>
      </c>
      <c r="K745" s="282">
        <f>ROUND(O68,0)</f>
        <v>0</v>
      </c>
      <c r="L745" s="282">
        <f>ROUND(O70,0)</f>
        <v>0</v>
      </c>
      <c r="M745" s="282">
        <f>ROUND(O71,0)</f>
        <v>0</v>
      </c>
      <c r="N745" s="282">
        <f>ROUND(O76,0)</f>
        <v>0</v>
      </c>
      <c r="O745" s="282">
        <f>ROUND(O74,0)</f>
        <v>0</v>
      </c>
      <c r="P745" s="282">
        <f>IF(O77&gt;0,ROUND(O77,0),0)</f>
        <v>0</v>
      </c>
      <c r="Q745" s="282">
        <f>IF(O78&gt;0,ROUND(O78,0),0)</f>
        <v>0</v>
      </c>
      <c r="R745" s="282">
        <f>IF(O79&gt;0,ROUND(O79,0),0)</f>
        <v>0</v>
      </c>
      <c r="S745" s="282">
        <f>IF(O80&gt;0,ROUND(O80,0),0)</f>
        <v>0</v>
      </c>
      <c r="T745" s="285">
        <f>IF(O81&gt;0,ROUND(O81,2),0)</f>
        <v>0</v>
      </c>
      <c r="U745" s="282"/>
      <c r="X745" s="282"/>
      <c r="Y745" s="282"/>
      <c r="Z745" s="282">
        <f t="shared" si="21"/>
        <v>1509385</v>
      </c>
    </row>
    <row r="746" spans="1:26" ht="12.65" customHeight="1" x14ac:dyDescent="0.35">
      <c r="A746" s="209" t="str">
        <f>RIGHT($C$84,3)&amp;"*"&amp;RIGHT($C$83,4)&amp;"*"&amp;P$55&amp;"*"&amp;"A"</f>
        <v>ter*026*7020*A</v>
      </c>
      <c r="B746" s="282">
        <f>ROUND(P59,0)</f>
        <v>310469</v>
      </c>
      <c r="C746" s="285">
        <f>ROUND(P60,2)</f>
        <v>44.74</v>
      </c>
      <c r="D746" s="282">
        <f>ROUND(P61,0)</f>
        <v>4330214</v>
      </c>
      <c r="E746" s="282">
        <f>ROUND(P62,0)</f>
        <v>1258330</v>
      </c>
      <c r="F746" s="282">
        <f>ROUND(P63,0)</f>
        <v>416498</v>
      </c>
      <c r="G746" s="282">
        <f>ROUND(P64,0)</f>
        <v>6875975</v>
      </c>
      <c r="H746" s="282">
        <f>ROUND(P65,0)</f>
        <v>500</v>
      </c>
      <c r="I746" s="282">
        <f>ROUND(P66,0)</f>
        <v>235379</v>
      </c>
      <c r="J746" s="282">
        <f>ROUND(P67,0)</f>
        <v>930743</v>
      </c>
      <c r="K746" s="282">
        <f>ROUND(P68,0)</f>
        <v>0</v>
      </c>
      <c r="L746" s="282">
        <f>ROUND(P70,0)</f>
        <v>0</v>
      </c>
      <c r="M746" s="282">
        <f>ROUND(P71,0)</f>
        <v>14081416</v>
      </c>
      <c r="N746" s="282">
        <f>ROUND(P76,0)</f>
        <v>24565</v>
      </c>
      <c r="O746" s="282">
        <f>ROUND(P74,0)</f>
        <v>47493919</v>
      </c>
      <c r="P746" s="282">
        <f>IF(P77&gt;0,ROUND(P77,0),0)</f>
        <v>0</v>
      </c>
      <c r="Q746" s="282">
        <f>IF(P78&gt;0,ROUND(P78,0),0)</f>
        <v>8073</v>
      </c>
      <c r="R746" s="282">
        <f>IF(P79&gt;0,ROUND(P79,0),0)</f>
        <v>62679</v>
      </c>
      <c r="S746" s="282">
        <f>IF(P80&gt;0,ROUND(P80,0),0)</f>
        <v>17</v>
      </c>
      <c r="T746" s="285">
        <f>IF(P81&gt;0,ROUND(P81,2),0)</f>
        <v>0</v>
      </c>
      <c r="U746" s="282"/>
      <c r="X746" s="282"/>
      <c r="Y746" s="282"/>
      <c r="Z746" s="282">
        <f t="shared" si="21"/>
        <v>0</v>
      </c>
    </row>
    <row r="747" spans="1:26" ht="12.65" customHeight="1" x14ac:dyDescent="0.35">
      <c r="A747" s="209" t="str">
        <f>RIGHT($C$84,3)&amp;"*"&amp;RIGHT($C$83,4)&amp;"*"&amp;Q$55&amp;"*"&amp;"A"</f>
        <v>ter*026*7030*A</v>
      </c>
      <c r="B747" s="282">
        <f>ROUND(Q59,0)</f>
        <v>270115</v>
      </c>
      <c r="C747" s="285">
        <f>ROUND(Q60,2)</f>
        <v>5.64</v>
      </c>
      <c r="D747" s="282">
        <f>ROUND(Q61,0)</f>
        <v>771291</v>
      </c>
      <c r="E747" s="282">
        <f>ROUND(Q62,0)</f>
        <v>233689</v>
      </c>
      <c r="F747" s="282">
        <f>ROUND(Q63,0)</f>
        <v>0</v>
      </c>
      <c r="G747" s="282">
        <f>ROUND(Q64,0)</f>
        <v>26598</v>
      </c>
      <c r="H747" s="282">
        <f>ROUND(Q65,0)</f>
        <v>0</v>
      </c>
      <c r="I747" s="282">
        <f>ROUND(Q66,0)</f>
        <v>3</v>
      </c>
      <c r="J747" s="282">
        <f>ROUND(Q67,0)</f>
        <v>65946</v>
      </c>
      <c r="K747" s="282">
        <f>ROUND(Q68,0)</f>
        <v>0</v>
      </c>
      <c r="L747" s="282">
        <f>ROUND(Q70,0)</f>
        <v>0</v>
      </c>
      <c r="M747" s="282">
        <f>ROUND(Q71,0)</f>
        <v>1097739</v>
      </c>
      <c r="N747" s="282">
        <f>ROUND(Q76,0)</f>
        <v>2498</v>
      </c>
      <c r="O747" s="282">
        <f>ROUND(Q74,0)</f>
        <v>2616065</v>
      </c>
      <c r="P747" s="282">
        <f>IF(Q77&gt;0,ROUND(Q77,0),0)</f>
        <v>0</v>
      </c>
      <c r="Q747" s="282">
        <f>IF(Q78&gt;0,ROUND(Q78,0),0)</f>
        <v>821</v>
      </c>
      <c r="R747" s="282">
        <f>IF(Q79&gt;0,ROUND(Q79,0),0)</f>
        <v>19750</v>
      </c>
      <c r="S747" s="282">
        <f>IF(Q80&gt;0,ROUND(Q80,0),0)</f>
        <v>5</v>
      </c>
      <c r="T747" s="285">
        <f>IF(Q81&gt;0,ROUND(Q81,2),0)</f>
        <v>0</v>
      </c>
      <c r="U747" s="282"/>
      <c r="X747" s="282"/>
      <c r="Y747" s="282"/>
      <c r="Z747" s="282">
        <f t="shared" si="21"/>
        <v>5741328</v>
      </c>
    </row>
    <row r="748" spans="1:26" ht="12.65" customHeight="1" x14ac:dyDescent="0.35">
      <c r="A748" s="209" t="str">
        <f>RIGHT($C$84,3)&amp;"*"&amp;RIGHT($C$83,4)&amp;"*"&amp;R$55&amp;"*"&amp;"A"</f>
        <v>ter*026*7040*A</v>
      </c>
      <c r="B748" s="282">
        <f>ROUND(R59,0)</f>
        <v>310469</v>
      </c>
      <c r="C748" s="285">
        <f>ROUND(R60,2)</f>
        <v>11.62</v>
      </c>
      <c r="D748" s="282">
        <f>ROUND(R61,0)</f>
        <v>3977711</v>
      </c>
      <c r="E748" s="282">
        <f>ROUND(R62,0)</f>
        <v>699365</v>
      </c>
      <c r="F748" s="282">
        <f>ROUND(R63,0)</f>
        <v>0</v>
      </c>
      <c r="G748" s="282">
        <f>ROUND(R64,0)</f>
        <v>3201</v>
      </c>
      <c r="H748" s="282">
        <f>ROUND(R65,0)</f>
        <v>0</v>
      </c>
      <c r="I748" s="282">
        <f>ROUND(R66,0)</f>
        <v>6178</v>
      </c>
      <c r="J748" s="282">
        <f>ROUND(R67,0)</f>
        <v>0</v>
      </c>
      <c r="K748" s="282">
        <f>ROUND(R68,0)</f>
        <v>0</v>
      </c>
      <c r="L748" s="282">
        <f>ROUND(R70,0)</f>
        <v>0</v>
      </c>
      <c r="M748" s="282">
        <f>ROUND(R71,0)</f>
        <v>4698799</v>
      </c>
      <c r="N748" s="282">
        <f>ROUND(R76,0)</f>
        <v>0</v>
      </c>
      <c r="O748" s="282">
        <f>ROUND(R74,0)</f>
        <v>7062257</v>
      </c>
      <c r="P748" s="282">
        <f>IF(R77&gt;0,ROUND(R77,0),0)</f>
        <v>0</v>
      </c>
      <c r="Q748" s="282">
        <f>IF(R78&gt;0,ROUND(R78,0),0)</f>
        <v>0</v>
      </c>
      <c r="R748" s="282">
        <f>IF(R79&gt;0,ROUND(R79,0),0)</f>
        <v>0</v>
      </c>
      <c r="S748" s="282">
        <f>IF(R80&gt;0,ROUND(R80,0),0)</f>
        <v>0</v>
      </c>
      <c r="T748" s="285">
        <f>IF(R81&gt;0,ROUND(R81,2),0)</f>
        <v>0</v>
      </c>
      <c r="U748" s="282"/>
      <c r="X748" s="282"/>
      <c r="Y748" s="282"/>
      <c r="Z748" s="282">
        <f t="shared" si="21"/>
        <v>543596</v>
      </c>
    </row>
    <row r="749" spans="1:26" ht="12.65" customHeight="1" x14ac:dyDescent="0.35">
      <c r="A749" s="209" t="str">
        <f>RIGHT($C$84,3)&amp;"*"&amp;RIGHT($C$83,4)&amp;"*"&amp;S$55&amp;"*"&amp;"A"</f>
        <v>ter*026*7050*A</v>
      </c>
      <c r="B749" s="282"/>
      <c r="C749" s="285">
        <f>ROUND(S60,2)</f>
        <v>7.91</v>
      </c>
      <c r="D749" s="282">
        <f>ROUND(S61,0)</f>
        <v>359506</v>
      </c>
      <c r="E749" s="282">
        <f>ROUND(S62,0)</f>
        <v>146071</v>
      </c>
      <c r="F749" s="282">
        <f>ROUND(S63,0)</f>
        <v>0</v>
      </c>
      <c r="G749" s="282">
        <f>ROUND(S64,0)</f>
        <v>144193</v>
      </c>
      <c r="H749" s="282">
        <f>ROUND(S65,0)</f>
        <v>0</v>
      </c>
      <c r="I749" s="282">
        <f>ROUND(S66,0)</f>
        <v>331</v>
      </c>
      <c r="J749" s="282">
        <f>ROUND(S67,0)</f>
        <v>141304</v>
      </c>
      <c r="K749" s="282">
        <f>ROUND(S68,0)</f>
        <v>0</v>
      </c>
      <c r="L749" s="282">
        <f>ROUND(S70,0)</f>
        <v>0</v>
      </c>
      <c r="M749" s="282">
        <f>ROUND(S71,0)</f>
        <v>789886</v>
      </c>
      <c r="N749" s="282">
        <f>ROUND(S76,0)</f>
        <v>5561</v>
      </c>
      <c r="O749" s="282">
        <f>ROUND(S74,0)</f>
        <v>0</v>
      </c>
      <c r="P749" s="282">
        <f>IF(S77&gt;0,ROUND(S77,0),0)</f>
        <v>0</v>
      </c>
      <c r="Q749" s="282">
        <f>IF(S78&gt;0,ROUND(S78,0),0)</f>
        <v>1828</v>
      </c>
      <c r="R749" s="282">
        <f>IF(S79&gt;0,ROUND(S79,0),0)</f>
        <v>0</v>
      </c>
      <c r="S749" s="282">
        <f>IF(S80&gt;0,ROUND(S80,0),0)</f>
        <v>0</v>
      </c>
      <c r="T749" s="285">
        <f>IF(S81&gt;0,ROUND(S81,2),0)</f>
        <v>0</v>
      </c>
      <c r="U749" s="282"/>
      <c r="X749" s="282"/>
      <c r="Y749" s="282"/>
      <c r="Z749" s="282">
        <f t="shared" si="21"/>
        <v>1422441</v>
      </c>
    </row>
    <row r="750" spans="1:26" ht="12.65" customHeight="1" x14ac:dyDescent="0.35">
      <c r="A750" s="209" t="str">
        <f>RIGHT($C$84,3)&amp;"*"&amp;RIGHT($C$83,4)&amp;"*"&amp;T$55&amp;"*"&amp;"A"</f>
        <v>ter*026*7060*A</v>
      </c>
      <c r="B750" s="282"/>
      <c r="C750" s="285">
        <f>ROUND(T60,2)</f>
        <v>12.11</v>
      </c>
      <c r="D750" s="282">
        <f>ROUND(T61,0)</f>
        <v>1971585</v>
      </c>
      <c r="E750" s="282">
        <f>ROUND(T62,0)</f>
        <v>318775</v>
      </c>
      <c r="F750" s="282">
        <f>ROUND(T63,0)</f>
        <v>0</v>
      </c>
      <c r="G750" s="282">
        <f>ROUND(T64,0)</f>
        <v>236008</v>
      </c>
      <c r="H750" s="282">
        <f>ROUND(T65,0)</f>
        <v>0</v>
      </c>
      <c r="I750" s="282">
        <f>ROUND(T66,0)</f>
        <v>6315</v>
      </c>
      <c r="J750" s="282">
        <f>ROUND(T67,0)</f>
        <v>38600</v>
      </c>
      <c r="K750" s="282">
        <f>ROUND(T68,0)</f>
        <v>0</v>
      </c>
      <c r="L750" s="282">
        <f>ROUND(T70,0)</f>
        <v>0</v>
      </c>
      <c r="M750" s="282">
        <f>ROUND(T71,0)</f>
        <v>2637647</v>
      </c>
      <c r="N750" s="282">
        <f>ROUND(T76,0)</f>
        <v>3599</v>
      </c>
      <c r="O750" s="282">
        <f>ROUND(T74,0)</f>
        <v>11928230</v>
      </c>
      <c r="P750" s="282">
        <f>IF(T77&gt;0,ROUND(T77,0),0)</f>
        <v>0</v>
      </c>
      <c r="Q750" s="282">
        <f>IF(T78&gt;0,ROUND(T78,0),0)</f>
        <v>1183</v>
      </c>
      <c r="R750" s="282">
        <f>IF(T79&gt;0,ROUND(T79,0),0)</f>
        <v>32355</v>
      </c>
      <c r="S750" s="282">
        <f>IF(T80&gt;0,ROUND(T80,0),0)</f>
        <v>9</v>
      </c>
      <c r="T750" s="285">
        <f>IF(T81&gt;0,ROUND(T81,2),0)</f>
        <v>0</v>
      </c>
      <c r="U750" s="282"/>
      <c r="X750" s="282"/>
      <c r="Y750" s="282"/>
      <c r="Z750" s="282">
        <f t="shared" si="21"/>
        <v>435362</v>
      </c>
    </row>
    <row r="751" spans="1:26" ht="12.65" customHeight="1" x14ac:dyDescent="0.35">
      <c r="A751" s="209" t="str">
        <f>RIGHT($C$84,3)&amp;"*"&amp;RIGHT($C$83,4)&amp;"*"&amp;U$55&amp;"*"&amp;"A"</f>
        <v>ter*026*7070*A</v>
      </c>
      <c r="B751" s="282">
        <f>ROUND(U59,0)</f>
        <v>375475</v>
      </c>
      <c r="C751" s="285">
        <f>ROUND(U60,2)</f>
        <v>33.15</v>
      </c>
      <c r="D751" s="282">
        <f>ROUND(U61,0)</f>
        <v>2295984</v>
      </c>
      <c r="E751" s="282">
        <f>ROUND(U62,0)</f>
        <v>707182</v>
      </c>
      <c r="F751" s="282">
        <f>ROUND(U63,0)</f>
        <v>0</v>
      </c>
      <c r="G751" s="282">
        <f>ROUND(U64,0)</f>
        <v>558740</v>
      </c>
      <c r="H751" s="282">
        <f>ROUND(U65,0)</f>
        <v>0</v>
      </c>
      <c r="I751" s="282">
        <f>ROUND(U66,0)</f>
        <v>3046665</v>
      </c>
      <c r="J751" s="282">
        <f>ROUND(U67,0)</f>
        <v>65533</v>
      </c>
      <c r="K751" s="282">
        <f>ROUND(U68,0)</f>
        <v>0</v>
      </c>
      <c r="L751" s="282">
        <f>ROUND(U70,0)</f>
        <v>30137</v>
      </c>
      <c r="M751" s="282">
        <f>ROUND(U71,0)</f>
        <v>6674882</v>
      </c>
      <c r="N751" s="282">
        <f>ROUND(U76,0)</f>
        <v>6826</v>
      </c>
      <c r="O751" s="282">
        <f>ROUND(U74,0)</f>
        <v>22208647</v>
      </c>
      <c r="P751" s="282">
        <f>IF(U77&gt;0,ROUND(U77,0),0)</f>
        <v>0</v>
      </c>
      <c r="Q751" s="282">
        <f>IF(U78&gt;0,ROUND(U78,0),0)</f>
        <v>2243</v>
      </c>
      <c r="R751" s="282">
        <f>IF(U79&gt;0,ROUND(U79,0),0)</f>
        <v>0</v>
      </c>
      <c r="S751" s="282">
        <f>IF(U80&gt;0,ROUND(U80,0),0)</f>
        <v>0</v>
      </c>
      <c r="T751" s="285">
        <f>IF(U81&gt;0,ROUND(U81,2),0)</f>
        <v>0</v>
      </c>
      <c r="U751" s="282"/>
      <c r="X751" s="282"/>
      <c r="Y751" s="282"/>
      <c r="Z751" s="282">
        <f t="shared" si="21"/>
        <v>1145521</v>
      </c>
    </row>
    <row r="752" spans="1:26" ht="12.65" customHeight="1" x14ac:dyDescent="0.35">
      <c r="A752" s="209" t="str">
        <f>RIGHT($C$84,3)&amp;"*"&amp;RIGHT($C$83,4)&amp;"*"&amp;V$55&amp;"*"&amp;"A"</f>
        <v>ter*026*7110*A</v>
      </c>
      <c r="B752" s="282">
        <f>ROUND(V59,0)</f>
        <v>0</v>
      </c>
      <c r="C752" s="285">
        <f>ROUND(V60,2)</f>
        <v>0</v>
      </c>
      <c r="D752" s="282">
        <f>ROUND(V61,0)</f>
        <v>0</v>
      </c>
      <c r="E752" s="282">
        <f>ROUND(V62,0)</f>
        <v>0</v>
      </c>
      <c r="F752" s="282">
        <f>ROUND(V63,0)</f>
        <v>0</v>
      </c>
      <c r="G752" s="282">
        <f>ROUND(V64,0)</f>
        <v>0</v>
      </c>
      <c r="H752" s="282">
        <f>ROUND(V65,0)</f>
        <v>0</v>
      </c>
      <c r="I752" s="282">
        <f>ROUND(V66,0)</f>
        <v>0</v>
      </c>
      <c r="J752" s="282">
        <f>ROUND(V67,0)</f>
        <v>0</v>
      </c>
      <c r="K752" s="282">
        <f>ROUND(V68,0)</f>
        <v>0</v>
      </c>
      <c r="L752" s="282">
        <f>ROUND(V70,0)</f>
        <v>0</v>
      </c>
      <c r="M752" s="282">
        <f>ROUND(V71,0)</f>
        <v>0</v>
      </c>
      <c r="N752" s="282">
        <f>ROUND(V76,0)</f>
        <v>0</v>
      </c>
      <c r="O752" s="282">
        <f>ROUND(V74,0)</f>
        <v>0</v>
      </c>
      <c r="P752" s="282">
        <f>IF(V77&gt;0,ROUND(V77,0),0)</f>
        <v>0</v>
      </c>
      <c r="Q752" s="282">
        <f>IF(V78&gt;0,ROUND(V78,0),0)</f>
        <v>0</v>
      </c>
      <c r="R752" s="282">
        <f>IF(V79&gt;0,ROUND(V79,0),0)</f>
        <v>0</v>
      </c>
      <c r="S752" s="282">
        <f>IF(V80&gt;0,ROUND(V80,0),0)</f>
        <v>0</v>
      </c>
      <c r="T752" s="285">
        <f>IF(V81&gt;0,ROUND(V81,2),0)</f>
        <v>0</v>
      </c>
      <c r="U752" s="282"/>
      <c r="X752" s="282"/>
      <c r="Y752" s="282"/>
      <c r="Z752" s="282">
        <f t="shared" si="21"/>
        <v>2384028</v>
      </c>
    </row>
    <row r="753" spans="1:26" ht="12.65" customHeight="1" x14ac:dyDescent="0.35">
      <c r="A753" s="209" t="str">
        <f>RIGHT($C$84,3)&amp;"*"&amp;RIGHT($C$83,4)&amp;"*"&amp;W$55&amp;"*"&amp;"A"</f>
        <v>ter*026*7120*A</v>
      </c>
      <c r="B753" s="282">
        <f>ROUND(W59,0)</f>
        <v>4511</v>
      </c>
      <c r="C753" s="285">
        <f>ROUND(W60,2)</f>
        <v>4.38</v>
      </c>
      <c r="D753" s="282">
        <f>ROUND(W61,0)</f>
        <v>538183</v>
      </c>
      <c r="E753" s="282">
        <f>ROUND(W62,0)</f>
        <v>143421</v>
      </c>
      <c r="F753" s="282">
        <f>ROUND(W63,0)</f>
        <v>0</v>
      </c>
      <c r="G753" s="282">
        <f>ROUND(W64,0)</f>
        <v>19322</v>
      </c>
      <c r="H753" s="282">
        <f>ROUND(W65,0)</f>
        <v>0</v>
      </c>
      <c r="I753" s="282">
        <f>ROUND(W66,0)</f>
        <v>5138</v>
      </c>
      <c r="J753" s="282">
        <f>ROUND(W67,0)</f>
        <v>17396</v>
      </c>
      <c r="K753" s="282">
        <f>ROUND(W68,0)</f>
        <v>0</v>
      </c>
      <c r="L753" s="282">
        <f>ROUND(W70,0)</f>
        <v>0</v>
      </c>
      <c r="M753" s="282">
        <f>ROUND(W71,0)</f>
        <v>723837</v>
      </c>
      <c r="N753" s="282">
        <f>ROUND(W76,0)</f>
        <v>0</v>
      </c>
      <c r="O753" s="282">
        <f>ROUND(W74,0)</f>
        <v>10460115</v>
      </c>
      <c r="P753" s="282">
        <f>IF(W77&gt;0,ROUND(W77,0),0)</f>
        <v>0</v>
      </c>
      <c r="Q753" s="282">
        <f>IF(W78&gt;0,ROUND(W78,0),0)</f>
        <v>0</v>
      </c>
      <c r="R753" s="282">
        <f>IF(W79&gt;0,ROUND(W79,0),0)</f>
        <v>16</v>
      </c>
      <c r="S753" s="282">
        <f>IF(W80&gt;0,ROUND(W80,0),0)</f>
        <v>0</v>
      </c>
      <c r="T753" s="285">
        <f>IF(W81&gt;0,ROUND(W81,2),0)</f>
        <v>0</v>
      </c>
      <c r="U753" s="282"/>
      <c r="X753" s="282"/>
      <c r="Y753" s="282"/>
      <c r="Z753" s="282">
        <f t="shared" si="21"/>
        <v>0</v>
      </c>
    </row>
    <row r="754" spans="1:26" ht="12.65" customHeight="1" x14ac:dyDescent="0.35">
      <c r="A754" s="209" t="str">
        <f>RIGHT($C$84,3)&amp;"*"&amp;RIGHT($C$83,4)&amp;"*"&amp;X$55&amp;"*"&amp;"A"</f>
        <v>ter*026*7130*A</v>
      </c>
      <c r="B754" s="282">
        <f>ROUND(X59,0)</f>
        <v>23347</v>
      </c>
      <c r="C754" s="285">
        <f>ROUND(X60,2)</f>
        <v>9.8699999999999992</v>
      </c>
      <c r="D754" s="282">
        <f>ROUND(X61,0)</f>
        <v>1045057</v>
      </c>
      <c r="E754" s="282">
        <f>ROUND(X62,0)</f>
        <v>274991</v>
      </c>
      <c r="F754" s="282">
        <f>ROUND(X63,0)</f>
        <v>0</v>
      </c>
      <c r="G754" s="282">
        <f>ROUND(X64,0)</f>
        <v>176415</v>
      </c>
      <c r="H754" s="282">
        <f>ROUND(X65,0)</f>
        <v>0</v>
      </c>
      <c r="I754" s="282">
        <f>ROUND(X66,0)</f>
        <v>9216</v>
      </c>
      <c r="J754" s="282">
        <f>ROUND(X67,0)</f>
        <v>261115</v>
      </c>
      <c r="K754" s="282">
        <f>ROUND(X68,0)</f>
        <v>0</v>
      </c>
      <c r="L754" s="282">
        <f>ROUND(X70,0)</f>
        <v>0</v>
      </c>
      <c r="M754" s="282">
        <f>ROUND(X71,0)</f>
        <v>1769847</v>
      </c>
      <c r="N754" s="282">
        <f>ROUND(X76,0)</f>
        <v>0</v>
      </c>
      <c r="O754" s="282">
        <f>ROUND(X74,0)</f>
        <v>51382577</v>
      </c>
      <c r="P754" s="282">
        <f>IF(X77&gt;0,ROUND(X77,0),0)</f>
        <v>0</v>
      </c>
      <c r="Q754" s="282">
        <f>IF(X78&gt;0,ROUND(X78,0),0)</f>
        <v>0</v>
      </c>
      <c r="R754" s="282">
        <f>IF(X79&gt;0,ROUND(X79,0),0)</f>
        <v>31</v>
      </c>
      <c r="S754" s="282">
        <f>IF(X80&gt;0,ROUND(X80,0),0)</f>
        <v>0</v>
      </c>
      <c r="T754" s="285">
        <f>IF(X81&gt;0,ROUND(X81,2),0)</f>
        <v>0</v>
      </c>
      <c r="U754" s="282"/>
      <c r="X754" s="282"/>
      <c r="Y754" s="282"/>
      <c r="Z754" s="282">
        <f t="shared" si="21"/>
        <v>259382</v>
      </c>
    </row>
    <row r="755" spans="1:26" ht="12.65" customHeight="1" x14ac:dyDescent="0.35">
      <c r="A755" s="209" t="str">
        <f>RIGHT($C$84,3)&amp;"*"&amp;RIGHT($C$83,4)&amp;"*"&amp;Y$55&amp;"*"&amp;"A"</f>
        <v>ter*026*7140*A</v>
      </c>
      <c r="B755" s="282">
        <f>ROUND(Y59,0)</f>
        <v>74665</v>
      </c>
      <c r="C755" s="285">
        <f>ROUND(Y60,2)</f>
        <v>52.02</v>
      </c>
      <c r="D755" s="282">
        <f>ROUND(Y61,0)</f>
        <v>4760508</v>
      </c>
      <c r="E755" s="282">
        <f>ROUND(Y62,0)</f>
        <v>1371891</v>
      </c>
      <c r="F755" s="282">
        <f>ROUND(Y63,0)</f>
        <v>3727</v>
      </c>
      <c r="G755" s="282">
        <f>ROUND(Y64,0)</f>
        <v>2169650</v>
      </c>
      <c r="H755" s="282">
        <f>ROUND(Y65,0)</f>
        <v>0</v>
      </c>
      <c r="I755" s="282">
        <f>ROUND(Y66,0)</f>
        <v>27178</v>
      </c>
      <c r="J755" s="282">
        <f>ROUND(Y67,0)</f>
        <v>770406</v>
      </c>
      <c r="K755" s="282">
        <f>ROUND(Y68,0)</f>
        <v>0</v>
      </c>
      <c r="L755" s="282">
        <f>ROUND(Y70,0)</f>
        <v>18860</v>
      </c>
      <c r="M755" s="282">
        <f>ROUND(Y71,0)</f>
        <v>9093803</v>
      </c>
      <c r="N755" s="282">
        <f>ROUND(Y76,0)</f>
        <v>24987</v>
      </c>
      <c r="O755" s="282">
        <f>ROUND(Y74,0)</f>
        <v>65994112</v>
      </c>
      <c r="P755" s="282">
        <f>IF(Y77&gt;0,ROUND(Y77,0),0)</f>
        <v>0</v>
      </c>
      <c r="Q755" s="282">
        <f>IF(Y78&gt;0,ROUND(Y78,0),0)</f>
        <v>8212</v>
      </c>
      <c r="R755" s="282">
        <f>IF(Y79&gt;0,ROUND(Y79,0),0)</f>
        <v>16824</v>
      </c>
      <c r="S755" s="282">
        <f>IF(Y80&gt;0,ROUND(Y80,0),0)</f>
        <v>4</v>
      </c>
      <c r="T755" s="285">
        <f>IF(Y81&gt;0,ROUND(Y81,2),0)</f>
        <v>0</v>
      </c>
      <c r="U755" s="282"/>
      <c r="X755" s="282"/>
      <c r="Y755" s="282"/>
      <c r="Z755" s="282">
        <f t="shared" si="21"/>
        <v>748439</v>
      </c>
    </row>
    <row r="756" spans="1:26" ht="12.65" customHeight="1" x14ac:dyDescent="0.35">
      <c r="A756" s="209" t="str">
        <f>RIGHT($C$84,3)&amp;"*"&amp;RIGHT($C$83,4)&amp;"*"&amp;Z$55&amp;"*"&amp;"A"</f>
        <v>ter*026*7150*A</v>
      </c>
      <c r="B756" s="282">
        <f>ROUND(Z59,0)</f>
        <v>10123</v>
      </c>
      <c r="C756" s="285">
        <f>ROUND(Z60,2)</f>
        <v>5.78</v>
      </c>
      <c r="D756" s="282">
        <f>ROUND(Z61,0)</f>
        <v>819135</v>
      </c>
      <c r="E756" s="282">
        <f>ROUND(Z62,0)</f>
        <v>208820</v>
      </c>
      <c r="F756" s="282">
        <f>ROUND(Z63,0)</f>
        <v>25347</v>
      </c>
      <c r="G756" s="282">
        <f>ROUND(Z64,0)</f>
        <v>28997</v>
      </c>
      <c r="H756" s="282">
        <f>ROUND(Z65,0)</f>
        <v>0</v>
      </c>
      <c r="I756" s="282">
        <f>ROUND(Z66,0)</f>
        <v>2212</v>
      </c>
      <c r="J756" s="282">
        <f>ROUND(Z67,0)</f>
        <v>432152</v>
      </c>
      <c r="K756" s="282">
        <f>ROUND(Z68,0)</f>
        <v>0</v>
      </c>
      <c r="L756" s="282">
        <f>ROUND(Z70,0)</f>
        <v>0</v>
      </c>
      <c r="M756" s="282">
        <f>ROUND(Z71,0)</f>
        <v>1517019</v>
      </c>
      <c r="N756" s="282">
        <f>ROUND(Z76,0)</f>
        <v>7191</v>
      </c>
      <c r="O756" s="282">
        <f>ROUND(Z74,0)</f>
        <v>16714960</v>
      </c>
      <c r="P756" s="282">
        <f>IF(Z77&gt;0,ROUND(Z77,0),0)</f>
        <v>0</v>
      </c>
      <c r="Q756" s="282">
        <f>IF(Z78&gt;0,ROUND(Z78,0),0)</f>
        <v>2363</v>
      </c>
      <c r="R756" s="282">
        <f>IF(Z79&gt;0,ROUND(Z79,0),0)</f>
        <v>0</v>
      </c>
      <c r="S756" s="282">
        <f>IF(Z80&gt;0,ROUND(Z80,0),0)</f>
        <v>0</v>
      </c>
      <c r="T756" s="285">
        <f>IF(Z81&gt;0,ROUND(Z81,2),0)</f>
        <v>0</v>
      </c>
      <c r="U756" s="282"/>
      <c r="X756" s="282"/>
      <c r="Y756" s="282"/>
      <c r="Z756" s="282">
        <f t="shared" si="21"/>
        <v>4012440</v>
      </c>
    </row>
    <row r="757" spans="1:26" ht="12.65" customHeight="1" x14ac:dyDescent="0.35">
      <c r="A757" s="209" t="str">
        <f>RIGHT($C$84,3)&amp;"*"&amp;RIGHT($C$83,4)&amp;"*"&amp;AA$55&amp;"*"&amp;"A"</f>
        <v>ter*026*7160*A</v>
      </c>
      <c r="B757" s="282">
        <f>ROUND(AA59,0)</f>
        <v>1060</v>
      </c>
      <c r="C757" s="285">
        <f>ROUND(AA60,2)</f>
        <v>4.13</v>
      </c>
      <c r="D757" s="282">
        <f>ROUND(AA61,0)</f>
        <v>784459</v>
      </c>
      <c r="E757" s="282">
        <f>ROUND(AA62,0)</f>
        <v>179433</v>
      </c>
      <c r="F757" s="282">
        <f>ROUND(AA63,0)</f>
        <v>0</v>
      </c>
      <c r="G757" s="282">
        <f>ROUND(AA64,0)</f>
        <v>156414</v>
      </c>
      <c r="H757" s="282">
        <f>ROUND(AA65,0)</f>
        <v>0</v>
      </c>
      <c r="I757" s="282">
        <f>ROUND(AA66,0)</f>
        <v>4879</v>
      </c>
      <c r="J757" s="282">
        <f>ROUND(AA67,0)</f>
        <v>38505</v>
      </c>
      <c r="K757" s="282">
        <f>ROUND(AA68,0)</f>
        <v>0</v>
      </c>
      <c r="L757" s="282">
        <f>ROUND(AA70,0)</f>
        <v>0</v>
      </c>
      <c r="M757" s="282">
        <f>ROUND(AA71,0)</f>
        <v>1165289</v>
      </c>
      <c r="N757" s="282">
        <f>ROUND(AA76,0)</f>
        <v>1892</v>
      </c>
      <c r="O757" s="282">
        <f>ROUND(AA74,0)</f>
        <v>6421917</v>
      </c>
      <c r="P757" s="282">
        <f>IF(AA77&gt;0,ROUND(AA77,0),0)</f>
        <v>84</v>
      </c>
      <c r="Q757" s="282">
        <f>IF(AA78&gt;0,ROUND(AA78,0),0)</f>
        <v>622</v>
      </c>
      <c r="R757" s="282">
        <f>IF(AA79&gt;0,ROUND(AA79,0),0)</f>
        <v>1</v>
      </c>
      <c r="S757" s="282">
        <f>IF(AA80&gt;0,ROUND(AA80,0),0)</f>
        <v>0</v>
      </c>
      <c r="T757" s="285">
        <f>IF(AA81&gt;0,ROUND(AA81,2),0)</f>
        <v>0</v>
      </c>
      <c r="U757" s="282"/>
      <c r="X757" s="282"/>
      <c r="Y757" s="282"/>
      <c r="Z757" s="282">
        <f t="shared" si="21"/>
        <v>762866</v>
      </c>
    </row>
    <row r="758" spans="1:26" ht="12.65" customHeight="1" x14ac:dyDescent="0.35">
      <c r="A758" s="209" t="str">
        <f>RIGHT($C$84,3)&amp;"*"&amp;RIGHT($C$83,4)&amp;"*"&amp;AB$55&amp;"*"&amp;"A"</f>
        <v>ter*026*7170*A</v>
      </c>
      <c r="B758" s="282"/>
      <c r="C758" s="285">
        <f>ROUND(AB60,2)</f>
        <v>44.45</v>
      </c>
      <c r="D758" s="282">
        <f>ROUND(AB61,0)</f>
        <v>4749048</v>
      </c>
      <c r="E758" s="282">
        <f>ROUND(AB62,0)</f>
        <v>468912</v>
      </c>
      <c r="F758" s="282">
        <f>ROUND(AB63,0)</f>
        <v>0</v>
      </c>
      <c r="G758" s="282">
        <f>ROUND(AB64,0)</f>
        <v>15676587</v>
      </c>
      <c r="H758" s="282">
        <f>ROUND(AB65,0)</f>
        <v>3094</v>
      </c>
      <c r="I758" s="282">
        <f>ROUND(AB66,0)</f>
        <v>1151832</v>
      </c>
      <c r="J758" s="282">
        <f>ROUND(AB67,0)</f>
        <v>145804</v>
      </c>
      <c r="K758" s="282">
        <f>ROUND(AB68,0)</f>
        <v>238078</v>
      </c>
      <c r="L758" s="282">
        <f>ROUND(AB70,0)</f>
        <v>4415541</v>
      </c>
      <c r="M758" s="282">
        <f>ROUND(AB71,0)</f>
        <v>18038508</v>
      </c>
      <c r="N758" s="282">
        <f>ROUND(AB76,0)</f>
        <v>3258</v>
      </c>
      <c r="O758" s="282">
        <f>ROUND(AB74,0)</f>
        <v>49536424</v>
      </c>
      <c r="P758" s="282">
        <f>IF(AB77&gt;0,ROUND(AB77,0),0)</f>
        <v>0</v>
      </c>
      <c r="Q758" s="282">
        <f>IF(AB78&gt;0,ROUND(AB78,0),0)</f>
        <v>1071</v>
      </c>
      <c r="R758" s="282">
        <f>IF(AB79&gt;0,ROUND(AB79,0),0)</f>
        <v>0</v>
      </c>
      <c r="S758" s="282">
        <f>IF(AB80&gt;0,ROUND(AB80,0),0)</f>
        <v>0</v>
      </c>
      <c r="T758" s="285">
        <f>IF(AB81&gt;0,ROUND(AB81,2),0)</f>
        <v>0</v>
      </c>
      <c r="U758" s="282"/>
      <c r="X758" s="282"/>
      <c r="Y758" s="282"/>
      <c r="Z758" s="282">
        <f t="shared" si="21"/>
        <v>442127</v>
      </c>
    </row>
    <row r="759" spans="1:26" ht="12.65" customHeight="1" x14ac:dyDescent="0.35">
      <c r="A759" s="209" t="str">
        <f>RIGHT($C$84,3)&amp;"*"&amp;RIGHT($C$83,4)&amp;"*"&amp;AC$55&amp;"*"&amp;"A"</f>
        <v>ter*026*7180*A</v>
      </c>
      <c r="B759" s="282">
        <f>ROUND(AC59,0)</f>
        <v>35952</v>
      </c>
      <c r="C759" s="285">
        <f>ROUND(AC60,2)</f>
        <v>15.62</v>
      </c>
      <c r="D759" s="282">
        <f>ROUND(AC61,0)</f>
        <v>1375889</v>
      </c>
      <c r="E759" s="282">
        <f>ROUND(AC62,0)</f>
        <v>325864</v>
      </c>
      <c r="F759" s="282">
        <f>ROUND(AC63,0)</f>
        <v>0</v>
      </c>
      <c r="G759" s="282">
        <f>ROUND(AC64,0)</f>
        <v>207317</v>
      </c>
      <c r="H759" s="282">
        <f>ROUND(AC65,0)</f>
        <v>0</v>
      </c>
      <c r="I759" s="282">
        <f>ROUND(AC66,0)</f>
        <v>923</v>
      </c>
      <c r="J759" s="282">
        <f>ROUND(AC67,0)</f>
        <v>36002</v>
      </c>
      <c r="K759" s="282">
        <f>ROUND(AC68,0)</f>
        <v>0</v>
      </c>
      <c r="L759" s="282">
        <f>ROUND(AC70,0)</f>
        <v>0</v>
      </c>
      <c r="M759" s="282">
        <f>ROUND(AC71,0)</f>
        <v>1946809</v>
      </c>
      <c r="N759" s="282">
        <f>ROUND(AC76,0)</f>
        <v>1504</v>
      </c>
      <c r="O759" s="282">
        <f>ROUND(AC74,0)</f>
        <v>3740583</v>
      </c>
      <c r="P759" s="282">
        <f>IF(AC77&gt;0,ROUND(AC77,0),0)</f>
        <v>0</v>
      </c>
      <c r="Q759" s="282">
        <f>IF(AC78&gt;0,ROUND(AC78,0),0)</f>
        <v>494</v>
      </c>
      <c r="R759" s="282">
        <f>IF(AC79&gt;0,ROUND(AC79,0),0)</f>
        <v>0</v>
      </c>
      <c r="S759" s="282">
        <f>IF(AC80&gt;0,ROUND(AC80,0),0)</f>
        <v>0</v>
      </c>
      <c r="T759" s="285">
        <f>IF(AC81&gt;0,ROUND(AC81,2),0)</f>
        <v>0</v>
      </c>
      <c r="U759" s="282"/>
      <c r="X759" s="282"/>
      <c r="Y759" s="282"/>
      <c r="Z759" s="282">
        <f t="shared" si="21"/>
        <v>5759309</v>
      </c>
    </row>
    <row r="760" spans="1:26" ht="12.65" customHeight="1" x14ac:dyDescent="0.35">
      <c r="A760" s="209" t="str">
        <f>RIGHT($C$84,3)&amp;"*"&amp;RIGHT($C$83,4)&amp;"*"&amp;AD$55&amp;"*"&amp;"A"</f>
        <v>ter*026*7190*A</v>
      </c>
      <c r="B760" s="282">
        <f>ROUND(AD59,0)</f>
        <v>6310</v>
      </c>
      <c r="C760" s="285">
        <f>ROUND(AD60,2)</f>
        <v>7.32</v>
      </c>
      <c r="D760" s="282">
        <f>ROUND(AD61,0)</f>
        <v>560003</v>
      </c>
      <c r="E760" s="282">
        <f>ROUND(AD62,0)</f>
        <v>131781</v>
      </c>
      <c r="F760" s="282">
        <f>ROUND(AD63,0)</f>
        <v>0</v>
      </c>
      <c r="G760" s="282">
        <f>ROUND(AD64,0)</f>
        <v>393417</v>
      </c>
      <c r="H760" s="282">
        <f>ROUND(AD65,0)</f>
        <v>0</v>
      </c>
      <c r="I760" s="282">
        <f>ROUND(AD66,0)</f>
        <v>501757</v>
      </c>
      <c r="J760" s="282">
        <f>ROUND(AD67,0)</f>
        <v>43283</v>
      </c>
      <c r="K760" s="282">
        <f>ROUND(AD68,0)</f>
        <v>0</v>
      </c>
      <c r="L760" s="282">
        <f>ROUND(AD70,0)</f>
        <v>151504</v>
      </c>
      <c r="M760" s="282">
        <f>ROUND(AD71,0)</f>
        <v>1479254</v>
      </c>
      <c r="N760" s="282">
        <f>ROUND(AD76,0)</f>
        <v>715</v>
      </c>
      <c r="O760" s="282">
        <f>ROUND(AD74,0)</f>
        <v>5354551</v>
      </c>
      <c r="P760" s="282">
        <f>IF(AD77&gt;0,ROUND(AD77,0),0)</f>
        <v>0</v>
      </c>
      <c r="Q760" s="282">
        <f>IF(AD78&gt;0,ROUND(AD78,0),0)</f>
        <v>235</v>
      </c>
      <c r="R760" s="282">
        <f>IF(AD79&gt;0,ROUND(AD79,0),0)</f>
        <v>6770</v>
      </c>
      <c r="S760" s="282">
        <f>IF(AD80&gt;0,ROUND(AD80,0),0)</f>
        <v>2</v>
      </c>
      <c r="T760" s="285">
        <f>IF(AD81&gt;0,ROUND(AD81,2),0)</f>
        <v>0</v>
      </c>
      <c r="U760" s="282"/>
      <c r="X760" s="282"/>
      <c r="Y760" s="282"/>
      <c r="Z760" s="282">
        <f t="shared" si="21"/>
        <v>705673</v>
      </c>
    </row>
    <row r="761" spans="1:26" ht="12.65" customHeight="1" x14ac:dyDescent="0.35">
      <c r="A761" s="209" t="str">
        <f>RIGHT($C$84,3)&amp;"*"&amp;RIGHT($C$83,4)&amp;"*"&amp;AE$55&amp;"*"&amp;"A"</f>
        <v>ter*026*7200*A</v>
      </c>
      <c r="B761" s="282">
        <f>ROUND(AE59,0)</f>
        <v>24827</v>
      </c>
      <c r="C761" s="285">
        <f>ROUND(AE60,2)</f>
        <v>10.35</v>
      </c>
      <c r="D761" s="282">
        <f>ROUND(AE61,0)</f>
        <v>917938</v>
      </c>
      <c r="E761" s="282">
        <f>ROUND(AE62,0)</f>
        <v>238827</v>
      </c>
      <c r="F761" s="282">
        <f>ROUND(AE63,0)</f>
        <v>0</v>
      </c>
      <c r="G761" s="282">
        <f>ROUND(AE64,0)</f>
        <v>5765</v>
      </c>
      <c r="H761" s="282">
        <f>ROUND(AE65,0)</f>
        <v>0</v>
      </c>
      <c r="I761" s="282">
        <f>ROUND(AE66,0)</f>
        <v>24</v>
      </c>
      <c r="J761" s="282">
        <f>ROUND(AE67,0)</f>
        <v>48659</v>
      </c>
      <c r="K761" s="282">
        <f>ROUND(AE68,0)</f>
        <v>0</v>
      </c>
      <c r="L761" s="282">
        <f>ROUND(AE70,0)</f>
        <v>1057</v>
      </c>
      <c r="M761" s="282">
        <f>ROUND(AE71,0)</f>
        <v>1216668</v>
      </c>
      <c r="N761" s="282">
        <f>ROUND(AE76,0)</f>
        <v>5422</v>
      </c>
      <c r="O761" s="282">
        <f>ROUND(AE74,0)</f>
        <v>722490</v>
      </c>
      <c r="P761" s="282">
        <f>IF(AE77&gt;0,ROUND(AE77,0),0)</f>
        <v>23</v>
      </c>
      <c r="Q761" s="282">
        <f>IF(AE78&gt;0,ROUND(AE78,0),0)</f>
        <v>1782</v>
      </c>
      <c r="R761" s="282">
        <f>IF(AE79&gt;0,ROUND(AE79,0),0)</f>
        <v>0</v>
      </c>
      <c r="S761" s="282">
        <f>IF(AE80&gt;0,ROUND(AE80,0),0)</f>
        <v>0</v>
      </c>
      <c r="T761" s="285">
        <f>IF(AE81&gt;0,ROUND(AE81,2),0)</f>
        <v>0</v>
      </c>
      <c r="U761" s="282"/>
      <c r="X761" s="282"/>
      <c r="Y761" s="282"/>
      <c r="Z761" s="282">
        <f t="shared" si="21"/>
        <v>530692</v>
      </c>
    </row>
    <row r="762" spans="1:26" ht="12.65" customHeight="1" x14ac:dyDescent="0.35">
      <c r="A762" s="209" t="str">
        <f>RIGHT($C$84,3)&amp;"*"&amp;RIGHT($C$83,4)&amp;"*"&amp;AF$55&amp;"*"&amp;"A"</f>
        <v>ter*026*7220*A</v>
      </c>
      <c r="B762" s="282">
        <f>ROUND(AF59,0)</f>
        <v>9176</v>
      </c>
      <c r="C762" s="285">
        <f>ROUND(AF60,2)</f>
        <v>20.47</v>
      </c>
      <c r="D762" s="282">
        <f>ROUND(AF61,0)</f>
        <v>2838549</v>
      </c>
      <c r="E762" s="282">
        <f>ROUND(AF62,0)</f>
        <v>664011</v>
      </c>
      <c r="F762" s="282">
        <f>ROUND(AF63,0)</f>
        <v>0</v>
      </c>
      <c r="G762" s="282">
        <f>ROUND(AF64,0)</f>
        <v>214176</v>
      </c>
      <c r="H762" s="282">
        <f>ROUND(AF65,0)</f>
        <v>0</v>
      </c>
      <c r="I762" s="282">
        <f>ROUND(AF66,0)</f>
        <v>1824</v>
      </c>
      <c r="J762" s="282">
        <f>ROUND(AF67,0)</f>
        <v>157804</v>
      </c>
      <c r="K762" s="282">
        <f>ROUND(AF68,0)</f>
        <v>0</v>
      </c>
      <c r="L762" s="282">
        <f>ROUND(AF70,0)</f>
        <v>0</v>
      </c>
      <c r="M762" s="282">
        <f>ROUND(AF71,0)</f>
        <v>3947906</v>
      </c>
      <c r="N762" s="282">
        <f>ROUND(AF76,0)</f>
        <v>19373</v>
      </c>
      <c r="O762" s="282">
        <f>ROUND(AF74,0)</f>
        <v>4314155</v>
      </c>
      <c r="P762" s="282">
        <f>IF(AF77&gt;0,ROUND(AF77,0),0)</f>
        <v>0</v>
      </c>
      <c r="Q762" s="282">
        <f>IF(AF78&gt;0,ROUND(AF78,0),0)</f>
        <v>6367</v>
      </c>
      <c r="R762" s="282">
        <f>IF(AF79&gt;0,ROUND(AF79,0),0)</f>
        <v>4978</v>
      </c>
      <c r="S762" s="282">
        <f>IF(AF80&gt;0,ROUND(AF80,0),0)</f>
        <v>1</v>
      </c>
      <c r="T762" s="285">
        <f>IF(AF81&gt;0,ROUND(AF81,2),0)</f>
        <v>0</v>
      </c>
      <c r="U762" s="282"/>
      <c r="X762" s="282"/>
      <c r="Y762" s="282"/>
      <c r="Z762" s="282">
        <f t="shared" si="21"/>
        <v>573118</v>
      </c>
    </row>
    <row r="763" spans="1:26" ht="12.65" customHeight="1" x14ac:dyDescent="0.35">
      <c r="A763" s="209" t="str">
        <f>RIGHT($C$84,3)&amp;"*"&amp;RIGHT($C$83,4)&amp;"*"&amp;AG$55&amp;"*"&amp;"A"</f>
        <v>ter*026*7230*A</v>
      </c>
      <c r="B763" s="282">
        <f>ROUND(AG59,0)</f>
        <v>51057</v>
      </c>
      <c r="C763" s="285">
        <f>ROUND(AG60,2)</f>
        <v>82.5</v>
      </c>
      <c r="D763" s="282">
        <f>ROUND(AG61,0)</f>
        <v>7843313</v>
      </c>
      <c r="E763" s="282">
        <f>ROUND(AG62,0)</f>
        <v>2114233</v>
      </c>
      <c r="F763" s="282">
        <f>ROUND(AG63,0)</f>
        <v>193594</v>
      </c>
      <c r="G763" s="282">
        <f>ROUND(AG64,0)</f>
        <v>824896</v>
      </c>
      <c r="H763" s="282">
        <f>ROUND(AG65,0)</f>
        <v>0</v>
      </c>
      <c r="I763" s="282">
        <f>ROUND(AG66,0)</f>
        <v>235354</v>
      </c>
      <c r="J763" s="282">
        <f>ROUND(AG67,0)</f>
        <v>330159</v>
      </c>
      <c r="K763" s="282">
        <f>ROUND(AG68,0)</f>
        <v>0</v>
      </c>
      <c r="L763" s="282">
        <f>ROUND(AG70,0)</f>
        <v>23107</v>
      </c>
      <c r="M763" s="282">
        <f>ROUND(AG71,0)</f>
        <v>11573216</v>
      </c>
      <c r="N763" s="282">
        <f>ROUND(AG76,0)</f>
        <v>20928</v>
      </c>
      <c r="O763" s="282">
        <f>ROUND(AG74,0)</f>
        <v>122608839</v>
      </c>
      <c r="P763" s="282">
        <f>IF(AG77&gt;0,ROUND(AG77,0),0)</f>
        <v>3981</v>
      </c>
      <c r="Q763" s="282">
        <f>IF(AG78&gt;0,ROUND(AG78,0),0)</f>
        <v>6878</v>
      </c>
      <c r="R763" s="282">
        <f>IF(AG79&gt;0,ROUND(AG79,0),0)</f>
        <v>163182</v>
      </c>
      <c r="S763" s="282">
        <f>IF(AG80&gt;0,ROUND(AG80,0),0)</f>
        <v>43</v>
      </c>
      <c r="T763" s="285">
        <f>IF(AG81&gt;0,ROUND(AG81,2),0)</f>
        <v>0</v>
      </c>
      <c r="U763" s="282"/>
      <c r="X763" s="282"/>
      <c r="Y763" s="282"/>
      <c r="Z763" s="282">
        <f t="shared" si="21"/>
        <v>1911043</v>
      </c>
    </row>
    <row r="764" spans="1:26" ht="12.65" customHeight="1" x14ac:dyDescent="0.35">
      <c r="A764" s="209" t="str">
        <f>RIGHT($C$84,3)&amp;"*"&amp;RIGHT($C$83,4)&amp;"*"&amp;AH$55&amp;"*"&amp;"A"</f>
        <v>ter*026*7240*A</v>
      </c>
      <c r="B764" s="282">
        <f>ROUND(AH59,0)</f>
        <v>0</v>
      </c>
      <c r="C764" s="285">
        <f>ROUND(AH60,2)</f>
        <v>0</v>
      </c>
      <c r="D764" s="282">
        <f>ROUND(AH61,0)</f>
        <v>0</v>
      </c>
      <c r="E764" s="282">
        <f>ROUND(AH62,0)</f>
        <v>0</v>
      </c>
      <c r="F764" s="282">
        <f>ROUND(AH63,0)</f>
        <v>0</v>
      </c>
      <c r="G764" s="282">
        <f>ROUND(AH64,0)</f>
        <v>0</v>
      </c>
      <c r="H764" s="282">
        <f>ROUND(AH65,0)</f>
        <v>0</v>
      </c>
      <c r="I764" s="282">
        <f>ROUND(AH66,0)</f>
        <v>0</v>
      </c>
      <c r="J764" s="282">
        <f>ROUND(AH67,0)</f>
        <v>0</v>
      </c>
      <c r="K764" s="282">
        <f>ROUND(AH68,0)</f>
        <v>0</v>
      </c>
      <c r="L764" s="282">
        <f>ROUND(AH70,0)</f>
        <v>0</v>
      </c>
      <c r="M764" s="282">
        <f>ROUND(AH71,0)</f>
        <v>0</v>
      </c>
      <c r="N764" s="282">
        <f>ROUND(AH76,0)</f>
        <v>0</v>
      </c>
      <c r="O764" s="282">
        <f>ROUND(AH74,0)</f>
        <v>0</v>
      </c>
      <c r="P764" s="282">
        <f>IF(AH77&gt;0,ROUND(AH77,0),0)</f>
        <v>0</v>
      </c>
      <c r="Q764" s="282">
        <f>IF(AH78&gt;0,ROUND(AH78,0),0)</f>
        <v>0</v>
      </c>
      <c r="R764" s="282">
        <f>IF(AH79&gt;0,ROUND(AH79,0),0)</f>
        <v>0</v>
      </c>
      <c r="S764" s="282">
        <f>IF(AH80&gt;0,ROUND(AH80,0),0)</f>
        <v>0</v>
      </c>
      <c r="T764" s="285">
        <f>IF(AH81&gt;0,ROUND(AH81,2),0)</f>
        <v>0</v>
      </c>
      <c r="U764" s="282"/>
      <c r="X764" s="282"/>
      <c r="Y764" s="282"/>
      <c r="Z764" s="282">
        <f t="shared" si="21"/>
        <v>5751900</v>
      </c>
    </row>
    <row r="765" spans="1:26" ht="12.65" customHeight="1" x14ac:dyDescent="0.35">
      <c r="A765" s="209" t="str">
        <f>RIGHT($C$84,3)&amp;"*"&amp;RIGHT($C$83,4)&amp;"*"&amp;AI$55&amp;"*"&amp;"A"</f>
        <v>ter*026*7250*A</v>
      </c>
      <c r="B765" s="282">
        <f>ROUND(AI59,0)</f>
        <v>7588</v>
      </c>
      <c r="C765" s="285">
        <f>ROUND(AI60,2)</f>
        <v>20.02</v>
      </c>
      <c r="D765" s="282">
        <f>ROUND(AI61,0)</f>
        <v>2178992</v>
      </c>
      <c r="E765" s="282">
        <f>ROUND(AI62,0)</f>
        <v>627687</v>
      </c>
      <c r="F765" s="282">
        <f>ROUND(AI63,0)</f>
        <v>0</v>
      </c>
      <c r="G765" s="282">
        <f>ROUND(AI64,0)</f>
        <v>1135716</v>
      </c>
      <c r="H765" s="282">
        <f>ROUND(AI65,0)</f>
        <v>250</v>
      </c>
      <c r="I765" s="282">
        <f>ROUND(AI66,0)</f>
        <v>993</v>
      </c>
      <c r="J765" s="282">
        <f>ROUND(AI67,0)</f>
        <v>262176</v>
      </c>
      <c r="K765" s="282">
        <f>ROUND(AI68,0)</f>
        <v>0</v>
      </c>
      <c r="L765" s="282">
        <f>ROUND(AI70,0)</f>
        <v>0</v>
      </c>
      <c r="M765" s="282">
        <f>ROUND(AI71,0)</f>
        <v>4214870</v>
      </c>
      <c r="N765" s="282">
        <f>ROUND(AI76,0)</f>
        <v>19574</v>
      </c>
      <c r="O765" s="282">
        <f>ROUND(AI74,0)</f>
        <v>17787373</v>
      </c>
      <c r="P765" s="282">
        <f>IF(AI77&gt;0,ROUND(AI77,0),0)</f>
        <v>2553</v>
      </c>
      <c r="Q765" s="282">
        <f>IF(AI78&gt;0,ROUND(AI78,0),0)</f>
        <v>6433</v>
      </c>
      <c r="R765" s="282">
        <f>IF(AI79&gt;0,ROUND(AI79,0),0)</f>
        <v>46131</v>
      </c>
      <c r="S765" s="282">
        <f>IF(AI80&gt;0,ROUND(AI80,0),0)</f>
        <v>12</v>
      </c>
      <c r="T765" s="285">
        <f>IF(AI81&gt;0,ROUND(AI81,2),0)</f>
        <v>0</v>
      </c>
      <c r="U765" s="282"/>
      <c r="X765" s="282"/>
      <c r="Y765" s="282"/>
      <c r="Z765" s="282">
        <f t="shared" si="21"/>
        <v>0</v>
      </c>
    </row>
    <row r="766" spans="1:26" ht="12.65" customHeight="1" x14ac:dyDescent="0.35">
      <c r="A766" s="209" t="str">
        <f>RIGHT($C$84,3)&amp;"*"&amp;RIGHT($C$83,4)&amp;"*"&amp;AJ$55&amp;"*"&amp;"A"</f>
        <v>ter*026*7260*A</v>
      </c>
      <c r="B766" s="282">
        <f>ROUND(AJ59,0)</f>
        <v>174099</v>
      </c>
      <c r="C766" s="285">
        <f>ROUND(AJ60,2)</f>
        <v>314.85000000000002</v>
      </c>
      <c r="D766" s="282">
        <f>ROUND(AJ61,0)</f>
        <v>35547123</v>
      </c>
      <c r="E766" s="282">
        <f>ROUND(AJ62,0)</f>
        <v>8536840</v>
      </c>
      <c r="F766" s="282">
        <f>ROUND(AJ63,0)</f>
        <v>4165866</v>
      </c>
      <c r="G766" s="282">
        <f>ROUND(AJ64,0)</f>
        <v>1794370</v>
      </c>
      <c r="H766" s="282">
        <f>ROUND(AJ65,0)</f>
        <v>1250</v>
      </c>
      <c r="I766" s="282">
        <f>ROUND(AJ66,0)</f>
        <v>283226</v>
      </c>
      <c r="J766" s="282">
        <f>ROUND(AJ67,0)</f>
        <v>885667</v>
      </c>
      <c r="K766" s="282">
        <f>ROUND(AJ68,0)</f>
        <v>0</v>
      </c>
      <c r="L766" s="282">
        <f>ROUND(AJ70,0)</f>
        <v>88201</v>
      </c>
      <c r="M766" s="282">
        <f>ROUND(AJ71,0)</f>
        <v>51271665</v>
      </c>
      <c r="N766" s="282">
        <f>ROUND(AJ76,0)</f>
        <v>93341</v>
      </c>
      <c r="O766" s="282">
        <f>ROUND(AJ74,0)</f>
        <v>72393072</v>
      </c>
      <c r="P766" s="282">
        <f>IF(AJ77&gt;0,ROUND(AJ77,0),0)</f>
        <v>0</v>
      </c>
      <c r="Q766" s="282">
        <f>IF(AJ78&gt;0,ROUND(AJ78,0),0)</f>
        <v>30676</v>
      </c>
      <c r="R766" s="282">
        <f>IF(AJ79&gt;0,ROUND(AJ79,0),0)</f>
        <v>101154</v>
      </c>
      <c r="S766" s="282">
        <f>IF(AJ80&gt;0,ROUND(AJ80,0),0)</f>
        <v>27</v>
      </c>
      <c r="T766" s="285">
        <f>IF(AJ81&gt;0,ROUND(AJ81,2),0)</f>
        <v>0</v>
      </c>
      <c r="U766" s="282"/>
      <c r="X766" s="282"/>
      <c r="Y766" s="282"/>
      <c r="Z766" s="282">
        <f t="shared" si="21"/>
        <v>2353337</v>
      </c>
    </row>
    <row r="767" spans="1:26" ht="12.65" customHeight="1" x14ac:dyDescent="0.35">
      <c r="A767" s="209" t="str">
        <f>RIGHT($C$84,3)&amp;"*"&amp;RIGHT($C$83,4)&amp;"*"&amp;AK$55&amp;"*"&amp;"A"</f>
        <v>ter*026*7310*A</v>
      </c>
      <c r="B767" s="282">
        <f>ROUND(AK59,0)</f>
        <v>0</v>
      </c>
      <c r="C767" s="285">
        <f>ROUND(AK60,2)</f>
        <v>0</v>
      </c>
      <c r="D767" s="282">
        <f>ROUND(AK61,0)</f>
        <v>0</v>
      </c>
      <c r="E767" s="282">
        <f>ROUND(AK62,0)</f>
        <v>0</v>
      </c>
      <c r="F767" s="282">
        <f>ROUND(AK63,0)</f>
        <v>0</v>
      </c>
      <c r="G767" s="282">
        <f>ROUND(AK64,0)</f>
        <v>0</v>
      </c>
      <c r="H767" s="282">
        <f>ROUND(AK65,0)</f>
        <v>0</v>
      </c>
      <c r="I767" s="282">
        <f>ROUND(AK66,0)</f>
        <v>0</v>
      </c>
      <c r="J767" s="282">
        <f>ROUND(AK67,0)</f>
        <v>0</v>
      </c>
      <c r="K767" s="282">
        <f>ROUND(AK68,0)</f>
        <v>0</v>
      </c>
      <c r="L767" s="282">
        <f>ROUND(AK70,0)</f>
        <v>0</v>
      </c>
      <c r="M767" s="282">
        <f>ROUND(AK71,0)</f>
        <v>0</v>
      </c>
      <c r="N767" s="282">
        <f>ROUND(AK76,0)</f>
        <v>0</v>
      </c>
      <c r="O767" s="282">
        <f>ROUND(AK74,0)</f>
        <v>0</v>
      </c>
      <c r="P767" s="282">
        <f>IF(AK77&gt;0,ROUND(AK77,0),0)</f>
        <v>0</v>
      </c>
      <c r="Q767" s="282">
        <f>IF(AK78&gt;0,ROUND(AK78,0),0)</f>
        <v>0</v>
      </c>
      <c r="R767" s="282">
        <f>IF(AK79&gt;0,ROUND(AK79,0),0)</f>
        <v>0</v>
      </c>
      <c r="S767" s="282">
        <f>IF(AK80&gt;0,ROUND(AK80,0),0)</f>
        <v>0</v>
      </c>
      <c r="T767" s="285">
        <f>IF(AK81&gt;0,ROUND(AK81,2),0)</f>
        <v>0</v>
      </c>
      <c r="U767" s="282"/>
      <c r="X767" s="282"/>
      <c r="Y767" s="282"/>
      <c r="Z767" s="282">
        <f t="shared" si="21"/>
        <v>19479687</v>
      </c>
    </row>
    <row r="768" spans="1:26" ht="12.65" customHeight="1" x14ac:dyDescent="0.35">
      <c r="A768" s="209" t="str">
        <f>RIGHT($C$84,3)&amp;"*"&amp;RIGHT($C$83,4)&amp;"*"&amp;AL$55&amp;"*"&amp;"A"</f>
        <v>ter*026*7320*A</v>
      </c>
      <c r="B768" s="282">
        <f>ROUND(AL59,0)</f>
        <v>0</v>
      </c>
      <c r="C768" s="285">
        <f>ROUND(AL60,2)</f>
        <v>0</v>
      </c>
      <c r="D768" s="282">
        <f>ROUND(AL61,0)</f>
        <v>0</v>
      </c>
      <c r="E768" s="282">
        <f>ROUND(AL62,0)</f>
        <v>0</v>
      </c>
      <c r="F768" s="282">
        <f>ROUND(AL63,0)</f>
        <v>0</v>
      </c>
      <c r="G768" s="282">
        <f>ROUND(AL64,0)</f>
        <v>0</v>
      </c>
      <c r="H768" s="282">
        <f>ROUND(AL65,0)</f>
        <v>0</v>
      </c>
      <c r="I768" s="282">
        <f>ROUND(AL66,0)</f>
        <v>0</v>
      </c>
      <c r="J768" s="282">
        <f>ROUND(AL67,0)</f>
        <v>0</v>
      </c>
      <c r="K768" s="282">
        <f>ROUND(AL68,0)</f>
        <v>0</v>
      </c>
      <c r="L768" s="282">
        <f>ROUND(AL70,0)</f>
        <v>0</v>
      </c>
      <c r="M768" s="282">
        <f>ROUND(AL71,0)</f>
        <v>0</v>
      </c>
      <c r="N768" s="282">
        <f>ROUND(AL76,0)</f>
        <v>0</v>
      </c>
      <c r="O768" s="282">
        <f>ROUND(AL74,0)</f>
        <v>0</v>
      </c>
      <c r="P768" s="282">
        <f>IF(AL77&gt;0,ROUND(AL77,0),0)</f>
        <v>0</v>
      </c>
      <c r="Q768" s="282">
        <f>IF(AL78&gt;0,ROUND(AL78,0),0)</f>
        <v>0</v>
      </c>
      <c r="R768" s="282">
        <f>IF(AL79&gt;0,ROUND(AL79,0),0)</f>
        <v>0</v>
      </c>
      <c r="S768" s="282">
        <f>IF(AL80&gt;0,ROUND(AL80,0),0)</f>
        <v>0</v>
      </c>
      <c r="T768" s="285">
        <f>IF(AL81&gt;0,ROUND(AL81,2),0)</f>
        <v>0</v>
      </c>
      <c r="U768" s="282"/>
      <c r="X768" s="282"/>
      <c r="Y768" s="282"/>
      <c r="Z768" s="282">
        <f t="shared" si="21"/>
        <v>0</v>
      </c>
    </row>
    <row r="769" spans="1:26" ht="12.65" customHeight="1" x14ac:dyDescent="0.35">
      <c r="A769" s="209" t="str">
        <f>RIGHT($C$84,3)&amp;"*"&amp;RIGHT($C$83,4)&amp;"*"&amp;AM$55&amp;"*"&amp;"A"</f>
        <v>ter*026*7330*A</v>
      </c>
      <c r="B769" s="282">
        <f>ROUND(AM59,0)</f>
        <v>0</v>
      </c>
      <c r="C769" s="285">
        <f>ROUND(AM60,2)</f>
        <v>0</v>
      </c>
      <c r="D769" s="282">
        <f>ROUND(AM61,0)</f>
        <v>0</v>
      </c>
      <c r="E769" s="282">
        <f>ROUND(AM62,0)</f>
        <v>0</v>
      </c>
      <c r="F769" s="282">
        <f>ROUND(AM63,0)</f>
        <v>0</v>
      </c>
      <c r="G769" s="282">
        <f>ROUND(AM64,0)</f>
        <v>0</v>
      </c>
      <c r="H769" s="282">
        <f>ROUND(AM65,0)</f>
        <v>0</v>
      </c>
      <c r="I769" s="282">
        <f>ROUND(AM66,0)</f>
        <v>0</v>
      </c>
      <c r="J769" s="282">
        <f>ROUND(AM67,0)</f>
        <v>0</v>
      </c>
      <c r="K769" s="282">
        <f>ROUND(AM68,0)</f>
        <v>0</v>
      </c>
      <c r="L769" s="282">
        <f>ROUND(AM70,0)</f>
        <v>0</v>
      </c>
      <c r="M769" s="282">
        <f>ROUND(AM71,0)</f>
        <v>0</v>
      </c>
      <c r="N769" s="282">
        <f>ROUND(AM76,0)</f>
        <v>0</v>
      </c>
      <c r="O769" s="282">
        <f>ROUND(AM74,0)</f>
        <v>0</v>
      </c>
      <c r="P769" s="282">
        <f>IF(AM77&gt;0,ROUND(AM77,0),0)</f>
        <v>0</v>
      </c>
      <c r="Q769" s="282">
        <f>IF(AM78&gt;0,ROUND(AM78,0),0)</f>
        <v>0</v>
      </c>
      <c r="R769" s="282">
        <f>IF(AM79&gt;0,ROUND(AM79,0),0)</f>
        <v>0</v>
      </c>
      <c r="S769" s="282">
        <f>IF(AM80&gt;0,ROUND(AM80,0),0)</f>
        <v>0</v>
      </c>
      <c r="T769" s="285">
        <f>IF(AM81&gt;0,ROUND(AM81,2),0)</f>
        <v>0</v>
      </c>
      <c r="U769" s="282"/>
      <c r="X769" s="282"/>
      <c r="Y769" s="282"/>
      <c r="Z769" s="282">
        <f t="shared" si="21"/>
        <v>0</v>
      </c>
    </row>
    <row r="770" spans="1:26" ht="12.65" customHeight="1" x14ac:dyDescent="0.35">
      <c r="A770" s="209" t="str">
        <f>RIGHT($C$84,3)&amp;"*"&amp;RIGHT($C$83,4)&amp;"*"&amp;AN$55&amp;"*"&amp;"A"</f>
        <v>ter*026*7340*A</v>
      </c>
      <c r="B770" s="282">
        <f>ROUND(AN59,0)</f>
        <v>0</v>
      </c>
      <c r="C770" s="285">
        <f>ROUND(AN60,2)</f>
        <v>0</v>
      </c>
      <c r="D770" s="282">
        <f>ROUND(AN61,0)</f>
        <v>0</v>
      </c>
      <c r="E770" s="282">
        <f>ROUND(AN62,0)</f>
        <v>0</v>
      </c>
      <c r="F770" s="282">
        <f>ROUND(AN63,0)</f>
        <v>0</v>
      </c>
      <c r="G770" s="282">
        <f>ROUND(AN64,0)</f>
        <v>0</v>
      </c>
      <c r="H770" s="282">
        <f>ROUND(AN65,0)</f>
        <v>0</v>
      </c>
      <c r="I770" s="282">
        <f>ROUND(AN66,0)</f>
        <v>0</v>
      </c>
      <c r="J770" s="282">
        <f>ROUND(AN67,0)</f>
        <v>0</v>
      </c>
      <c r="K770" s="282">
        <f>ROUND(AN68,0)</f>
        <v>0</v>
      </c>
      <c r="L770" s="282">
        <f>ROUND(AN70,0)</f>
        <v>0</v>
      </c>
      <c r="M770" s="282">
        <f>ROUND(AN71,0)</f>
        <v>0</v>
      </c>
      <c r="N770" s="282">
        <f>ROUND(AN76,0)</f>
        <v>0</v>
      </c>
      <c r="O770" s="282">
        <f>ROUND(AN74,0)</f>
        <v>0</v>
      </c>
      <c r="P770" s="282">
        <f>IF(AN77&gt;0,ROUND(AN77,0),0)</f>
        <v>0</v>
      </c>
      <c r="Q770" s="282">
        <f>IF(AN78&gt;0,ROUND(AN78,0),0)</f>
        <v>0</v>
      </c>
      <c r="R770" s="282">
        <f>IF(AN79&gt;0,ROUND(AN79,0),0)</f>
        <v>0</v>
      </c>
      <c r="S770" s="282">
        <f>IF(AN80&gt;0,ROUND(AN80,0),0)</f>
        <v>0</v>
      </c>
      <c r="T770" s="285">
        <f>IF(AN81&gt;0,ROUND(AN81,2),0)</f>
        <v>0</v>
      </c>
      <c r="U770" s="282"/>
      <c r="X770" s="282"/>
      <c r="Y770" s="282"/>
      <c r="Z770" s="282">
        <f t="shared" si="21"/>
        <v>0</v>
      </c>
    </row>
    <row r="771" spans="1:26" ht="12.65" customHeight="1" x14ac:dyDescent="0.35">
      <c r="A771" s="209" t="str">
        <f>RIGHT($C$84,3)&amp;"*"&amp;RIGHT($C$83,4)&amp;"*"&amp;AO$55&amp;"*"&amp;"A"</f>
        <v>ter*026*7350*A</v>
      </c>
      <c r="B771" s="282">
        <f>ROUND(AO59,0)</f>
        <v>0</v>
      </c>
      <c r="C771" s="285">
        <f>ROUND(AO60,2)</f>
        <v>0</v>
      </c>
      <c r="D771" s="282">
        <f>ROUND(AO61,0)</f>
        <v>0</v>
      </c>
      <c r="E771" s="282">
        <f>ROUND(AO62,0)</f>
        <v>0</v>
      </c>
      <c r="F771" s="282">
        <f>ROUND(AO63,0)</f>
        <v>0</v>
      </c>
      <c r="G771" s="282">
        <f>ROUND(AO64,0)</f>
        <v>0</v>
      </c>
      <c r="H771" s="282">
        <f>ROUND(AO65,0)</f>
        <v>0</v>
      </c>
      <c r="I771" s="282">
        <f>ROUND(AO66,0)</f>
        <v>0</v>
      </c>
      <c r="J771" s="282">
        <f>ROUND(AO67,0)</f>
        <v>0</v>
      </c>
      <c r="K771" s="282">
        <f>ROUND(AO68,0)</f>
        <v>0</v>
      </c>
      <c r="L771" s="282">
        <f>ROUND(AO70,0)</f>
        <v>0</v>
      </c>
      <c r="M771" s="282">
        <f>ROUND(AO71,0)</f>
        <v>0</v>
      </c>
      <c r="N771" s="282">
        <f>ROUND(AO76,0)</f>
        <v>0</v>
      </c>
      <c r="O771" s="282">
        <f>ROUND(AO74,0)</f>
        <v>0</v>
      </c>
      <c r="P771" s="282">
        <f>IF(AO77&gt;0,ROUND(AO77,0),0)</f>
        <v>0</v>
      </c>
      <c r="Q771" s="282">
        <f>IF(AO78&gt;0,ROUND(AO78,0),0)</f>
        <v>0</v>
      </c>
      <c r="R771" s="282">
        <f>IF(AO79&gt;0,ROUND(AO79,0),0)</f>
        <v>0</v>
      </c>
      <c r="S771" s="282">
        <f>IF(AO80&gt;0,ROUND(AO80,0),0)</f>
        <v>0</v>
      </c>
      <c r="T771" s="285">
        <f>IF(AO81&gt;0,ROUND(AO81,2),0)</f>
        <v>0</v>
      </c>
      <c r="U771" s="282"/>
      <c r="X771" s="282"/>
      <c r="Y771" s="282"/>
      <c r="Z771" s="282">
        <f t="shared" si="21"/>
        <v>0</v>
      </c>
    </row>
    <row r="772" spans="1:26" ht="12.65" customHeight="1" x14ac:dyDescent="0.35">
      <c r="A772" s="209" t="str">
        <f>RIGHT($C$84,3)&amp;"*"&amp;RIGHT($C$83,4)&amp;"*"&amp;AP$55&amp;"*"&amp;"A"</f>
        <v>ter*026*7380*A</v>
      </c>
      <c r="B772" s="282">
        <f>ROUND(AP59,0)</f>
        <v>34781</v>
      </c>
      <c r="C772" s="285">
        <f>ROUND(AP60,2)</f>
        <v>40.93</v>
      </c>
      <c r="D772" s="282">
        <f>ROUND(AP61,0)</f>
        <v>3720609</v>
      </c>
      <c r="E772" s="282">
        <f>ROUND(AP62,0)</f>
        <v>939221</v>
      </c>
      <c r="F772" s="282">
        <f>ROUND(AP63,0)</f>
        <v>9600</v>
      </c>
      <c r="G772" s="282">
        <f>ROUND(AP64,0)</f>
        <v>684833</v>
      </c>
      <c r="H772" s="282">
        <f>ROUND(AP65,0)</f>
        <v>10705</v>
      </c>
      <c r="I772" s="282">
        <f>ROUND(AP66,0)</f>
        <v>77514</v>
      </c>
      <c r="J772" s="282">
        <f>ROUND(AP67,0)</f>
        <v>40146</v>
      </c>
      <c r="K772" s="282">
        <f>ROUND(AP68,0)</f>
        <v>444696</v>
      </c>
      <c r="L772" s="282">
        <f>ROUND(AP70,0)</f>
        <v>7115</v>
      </c>
      <c r="M772" s="282">
        <f>ROUND(AP71,0)</f>
        <v>5946382</v>
      </c>
      <c r="N772" s="282">
        <f>ROUND(AP76,0)</f>
        <v>0</v>
      </c>
      <c r="O772" s="282">
        <f>ROUND(AP74,0)</f>
        <v>9550346</v>
      </c>
      <c r="P772" s="282">
        <f>IF(AP77&gt;0,ROUND(AP77,0),0)</f>
        <v>0</v>
      </c>
      <c r="Q772" s="282">
        <f>IF(AP78&gt;0,ROUND(AP78,0),0)</f>
        <v>0</v>
      </c>
      <c r="R772" s="282">
        <f>IF(AP79&gt;0,ROUND(AP79,0),0)</f>
        <v>0</v>
      </c>
      <c r="S772" s="282">
        <f>IF(AP80&gt;0,ROUND(AP80,0),0)</f>
        <v>0</v>
      </c>
      <c r="T772" s="285">
        <f>IF(AP81&gt;0,ROUND(AP81,2),0)</f>
        <v>0</v>
      </c>
      <c r="U772" s="282"/>
      <c r="X772" s="282"/>
      <c r="Y772" s="282"/>
      <c r="Z772" s="282">
        <f t="shared" si="21"/>
        <v>0</v>
      </c>
    </row>
    <row r="773" spans="1:26" ht="12.65" customHeight="1" x14ac:dyDescent="0.35">
      <c r="A773" s="209" t="str">
        <f>RIGHT($C$84,3)&amp;"*"&amp;RIGHT($C$83,4)&amp;"*"&amp;AQ$55&amp;"*"&amp;"A"</f>
        <v>ter*026*7390*A</v>
      </c>
      <c r="B773" s="282">
        <f>ROUND(AQ59,0)</f>
        <v>0</v>
      </c>
      <c r="C773" s="285">
        <f>ROUND(AQ60,2)</f>
        <v>0</v>
      </c>
      <c r="D773" s="282">
        <f>ROUND(AQ61,0)</f>
        <v>0</v>
      </c>
      <c r="E773" s="282">
        <f>ROUND(AQ62,0)</f>
        <v>0</v>
      </c>
      <c r="F773" s="282">
        <f>ROUND(AQ63,0)</f>
        <v>0</v>
      </c>
      <c r="G773" s="282">
        <f>ROUND(AQ64,0)</f>
        <v>0</v>
      </c>
      <c r="H773" s="282">
        <f>ROUND(AQ65,0)</f>
        <v>0</v>
      </c>
      <c r="I773" s="282">
        <f>ROUND(AQ66,0)</f>
        <v>0</v>
      </c>
      <c r="J773" s="282">
        <f>ROUND(AQ67,0)</f>
        <v>0</v>
      </c>
      <c r="K773" s="282">
        <f>ROUND(AQ68,0)</f>
        <v>0</v>
      </c>
      <c r="L773" s="282">
        <f>ROUND(AQ70,0)</f>
        <v>0</v>
      </c>
      <c r="M773" s="282">
        <f>ROUND(AQ71,0)</f>
        <v>0</v>
      </c>
      <c r="N773" s="282">
        <f>ROUND(AQ76,0)</f>
        <v>0</v>
      </c>
      <c r="O773" s="282">
        <f>ROUND(AQ74,0)</f>
        <v>0</v>
      </c>
      <c r="P773" s="282">
        <f>IF(AQ77&gt;0,ROUND(AQ77,0),0)</f>
        <v>0</v>
      </c>
      <c r="Q773" s="282">
        <f>IF(AQ78&gt;0,ROUND(AQ78,0),0)</f>
        <v>0</v>
      </c>
      <c r="R773" s="282">
        <f>IF(AQ79&gt;0,ROUND(AQ79,0),0)</f>
        <v>0</v>
      </c>
      <c r="S773" s="282">
        <f>IF(AQ80&gt;0,ROUND(AQ80,0),0)</f>
        <v>0</v>
      </c>
      <c r="T773" s="285">
        <f>IF(AQ81&gt;0,ROUND(AQ81,2),0)</f>
        <v>0</v>
      </c>
      <c r="U773" s="282"/>
      <c r="X773" s="282"/>
      <c r="Y773" s="282"/>
      <c r="Z773" s="282">
        <f t="shared" si="21"/>
        <v>1813890</v>
      </c>
    </row>
    <row r="774" spans="1:26" ht="12.65" customHeight="1" x14ac:dyDescent="0.35">
      <c r="A774" s="209" t="str">
        <f>RIGHT($C$84,3)&amp;"*"&amp;RIGHT($C$83,4)&amp;"*"&amp;AR$55&amp;"*"&amp;"A"</f>
        <v>ter*026*7400*A</v>
      </c>
      <c r="B774" s="282">
        <f>ROUND(AR59,0)</f>
        <v>0</v>
      </c>
      <c r="C774" s="285">
        <f>ROUND(AR60,2)</f>
        <v>0</v>
      </c>
      <c r="D774" s="282">
        <f>ROUND(AR61,0)</f>
        <v>0</v>
      </c>
      <c r="E774" s="282">
        <f>ROUND(AR62,0)</f>
        <v>0</v>
      </c>
      <c r="F774" s="282">
        <f>ROUND(AR63,0)</f>
        <v>0</v>
      </c>
      <c r="G774" s="282">
        <f>ROUND(AR64,0)</f>
        <v>0</v>
      </c>
      <c r="H774" s="282">
        <f>ROUND(AR65,0)</f>
        <v>0</v>
      </c>
      <c r="I774" s="282">
        <f>ROUND(AR66,0)</f>
        <v>0</v>
      </c>
      <c r="J774" s="282">
        <f>ROUND(AR67,0)</f>
        <v>0</v>
      </c>
      <c r="K774" s="282">
        <f>ROUND(AR68,0)</f>
        <v>0</v>
      </c>
      <c r="L774" s="282">
        <f>ROUND(AR70,0)</f>
        <v>0</v>
      </c>
      <c r="M774" s="282">
        <f>ROUND(AR71,0)</f>
        <v>0</v>
      </c>
      <c r="N774" s="282">
        <f>ROUND(AR76,0)</f>
        <v>0</v>
      </c>
      <c r="O774" s="282">
        <f>ROUND(AR74,0)</f>
        <v>0</v>
      </c>
      <c r="P774" s="282">
        <f>IF(AR77&gt;0,ROUND(AR77,0),0)</f>
        <v>0</v>
      </c>
      <c r="Q774" s="282">
        <f>IF(AR78&gt;0,ROUND(AR78,0),0)</f>
        <v>0</v>
      </c>
      <c r="R774" s="282">
        <f>IF(AR79&gt;0,ROUND(AR79,0),0)</f>
        <v>0</v>
      </c>
      <c r="S774" s="282">
        <f>IF(AR80&gt;0,ROUND(AR80,0),0)</f>
        <v>0</v>
      </c>
      <c r="T774" s="285">
        <f>IF(AR81&gt;0,ROUND(AR81,2),0)</f>
        <v>0</v>
      </c>
      <c r="U774" s="282"/>
      <c r="X774" s="282"/>
      <c r="Y774" s="282"/>
      <c r="Z774" s="282">
        <f t="shared" si="21"/>
        <v>0</v>
      </c>
    </row>
    <row r="775" spans="1:26" ht="12.65" customHeight="1" x14ac:dyDescent="0.35">
      <c r="A775" s="209" t="str">
        <f>RIGHT($C$84,3)&amp;"*"&amp;RIGHT($C$83,4)&amp;"*"&amp;AS$55&amp;"*"&amp;"A"</f>
        <v>ter*026*7410*A</v>
      </c>
      <c r="B775" s="282">
        <f>ROUND(AS59,0)</f>
        <v>0</v>
      </c>
      <c r="C775" s="285">
        <f>ROUND(AS60,2)</f>
        <v>0</v>
      </c>
      <c r="D775" s="282">
        <f>ROUND(AS61,0)</f>
        <v>0</v>
      </c>
      <c r="E775" s="282">
        <f>ROUND(AS62,0)</f>
        <v>0</v>
      </c>
      <c r="F775" s="282">
        <f>ROUND(AS63,0)</f>
        <v>0</v>
      </c>
      <c r="G775" s="282">
        <f>ROUND(AS64,0)</f>
        <v>0</v>
      </c>
      <c r="H775" s="282">
        <f>ROUND(AS65,0)</f>
        <v>0</v>
      </c>
      <c r="I775" s="282">
        <f>ROUND(AS66,0)</f>
        <v>0</v>
      </c>
      <c r="J775" s="282">
        <f>ROUND(AS67,0)</f>
        <v>0</v>
      </c>
      <c r="K775" s="282">
        <f>ROUND(AS68,0)</f>
        <v>0</v>
      </c>
      <c r="L775" s="282">
        <f>ROUND(AS70,0)</f>
        <v>0</v>
      </c>
      <c r="M775" s="282">
        <f>ROUND(AS71,0)</f>
        <v>0</v>
      </c>
      <c r="N775" s="282">
        <f>ROUND(AS76,0)</f>
        <v>0</v>
      </c>
      <c r="O775" s="282">
        <f>ROUND(AS74,0)</f>
        <v>0</v>
      </c>
      <c r="P775" s="282">
        <f>IF(AS77&gt;0,ROUND(AS77,0),0)</f>
        <v>0</v>
      </c>
      <c r="Q775" s="282">
        <f>IF(AS78&gt;0,ROUND(AS78,0),0)</f>
        <v>0</v>
      </c>
      <c r="R775" s="282">
        <f>IF(AS79&gt;0,ROUND(AS79,0),0)</f>
        <v>0</v>
      </c>
      <c r="S775" s="282">
        <f>IF(AS80&gt;0,ROUND(AS80,0),0)</f>
        <v>0</v>
      </c>
      <c r="T775" s="285">
        <f>IF(AS81&gt;0,ROUND(AS81,2),0)</f>
        <v>0</v>
      </c>
      <c r="U775" s="282"/>
      <c r="X775" s="282"/>
      <c r="Y775" s="282"/>
      <c r="Z775" s="282">
        <f t="shared" si="21"/>
        <v>0</v>
      </c>
    </row>
    <row r="776" spans="1:26" ht="12.65" customHeight="1" x14ac:dyDescent="0.35">
      <c r="A776" s="209" t="str">
        <f>RIGHT($C$84,3)&amp;"*"&amp;RIGHT($C$83,4)&amp;"*"&amp;AT$55&amp;"*"&amp;"A"</f>
        <v>ter*026*7420*A</v>
      </c>
      <c r="B776" s="282">
        <f>ROUND(AT59,0)</f>
        <v>0</v>
      </c>
      <c r="C776" s="285">
        <f>ROUND(AT60,2)</f>
        <v>0</v>
      </c>
      <c r="D776" s="282">
        <f>ROUND(AT61,0)</f>
        <v>0</v>
      </c>
      <c r="E776" s="282">
        <f>ROUND(AT62,0)</f>
        <v>0</v>
      </c>
      <c r="F776" s="282">
        <f>ROUND(AT63,0)</f>
        <v>0</v>
      </c>
      <c r="G776" s="282">
        <f>ROUND(AT64,0)</f>
        <v>0</v>
      </c>
      <c r="H776" s="282">
        <f>ROUND(AT65,0)</f>
        <v>0</v>
      </c>
      <c r="I776" s="282">
        <f>ROUND(AT66,0)</f>
        <v>0</v>
      </c>
      <c r="J776" s="282">
        <f>ROUND(AT67,0)</f>
        <v>0</v>
      </c>
      <c r="K776" s="282">
        <f>ROUND(AT68,0)</f>
        <v>0</v>
      </c>
      <c r="L776" s="282">
        <f>ROUND(AT70,0)</f>
        <v>0</v>
      </c>
      <c r="M776" s="282">
        <f>ROUND(AT71,0)</f>
        <v>0</v>
      </c>
      <c r="N776" s="282">
        <f>ROUND(AT76,0)</f>
        <v>0</v>
      </c>
      <c r="O776" s="282">
        <f>ROUND(AT74,0)</f>
        <v>0</v>
      </c>
      <c r="P776" s="282">
        <f>IF(AT77&gt;0,ROUND(AT77,0),0)</f>
        <v>0</v>
      </c>
      <c r="Q776" s="282">
        <f>IF(AT78&gt;0,ROUND(AT78,0),0)</f>
        <v>0</v>
      </c>
      <c r="R776" s="282">
        <f>IF(AT79&gt;0,ROUND(AT79,0),0)</f>
        <v>0</v>
      </c>
      <c r="S776" s="282">
        <f>IF(AT80&gt;0,ROUND(AT80,0),0)</f>
        <v>0</v>
      </c>
      <c r="T776" s="285">
        <f>IF(AT81&gt;0,ROUND(AT81,2),0)</f>
        <v>0</v>
      </c>
      <c r="U776" s="282"/>
      <c r="X776" s="282"/>
      <c r="Y776" s="282"/>
      <c r="Z776" s="282">
        <f t="shared" si="21"/>
        <v>0</v>
      </c>
    </row>
    <row r="777" spans="1:26" ht="12.65" customHeight="1" x14ac:dyDescent="0.35">
      <c r="A777" s="209" t="str">
        <f>RIGHT($C$84,3)&amp;"*"&amp;RIGHT($C$83,4)&amp;"*"&amp;AU$55&amp;"*"&amp;"A"</f>
        <v>ter*026*7430*A</v>
      </c>
      <c r="B777" s="282">
        <f>ROUND(AU59,0)</f>
        <v>0</v>
      </c>
      <c r="C777" s="285">
        <f>ROUND(AU60,2)</f>
        <v>0</v>
      </c>
      <c r="D777" s="282">
        <f>ROUND(AU61,0)</f>
        <v>0</v>
      </c>
      <c r="E777" s="282">
        <f>ROUND(AU62,0)</f>
        <v>0</v>
      </c>
      <c r="F777" s="282">
        <f>ROUND(AU63,0)</f>
        <v>0</v>
      </c>
      <c r="G777" s="282">
        <f>ROUND(AU64,0)</f>
        <v>0</v>
      </c>
      <c r="H777" s="282">
        <f>ROUND(AU65,0)</f>
        <v>0</v>
      </c>
      <c r="I777" s="282">
        <f>ROUND(AU66,0)</f>
        <v>0</v>
      </c>
      <c r="J777" s="282">
        <f>ROUND(AU67,0)</f>
        <v>0</v>
      </c>
      <c r="K777" s="282">
        <f>ROUND(AU68,0)</f>
        <v>0</v>
      </c>
      <c r="L777" s="282">
        <f>ROUND(AU70,0)</f>
        <v>0</v>
      </c>
      <c r="M777" s="282">
        <f>ROUND(AU71,0)</f>
        <v>0</v>
      </c>
      <c r="N777" s="282">
        <f>ROUND(AU76,0)</f>
        <v>0</v>
      </c>
      <c r="O777" s="282">
        <f>ROUND(AU74,0)</f>
        <v>0</v>
      </c>
      <c r="P777" s="282">
        <f>IF(AU77&gt;0,ROUND(AU77,0),0)</f>
        <v>0</v>
      </c>
      <c r="Q777" s="282">
        <f>IF(AU78&gt;0,ROUND(AU78,0),0)</f>
        <v>0</v>
      </c>
      <c r="R777" s="282">
        <f>IF(AU79&gt;0,ROUND(AU79,0),0)</f>
        <v>0</v>
      </c>
      <c r="S777" s="282">
        <f>IF(AU80&gt;0,ROUND(AU80,0),0)</f>
        <v>0</v>
      </c>
      <c r="T777" s="285">
        <f>IF(AU81&gt;0,ROUND(AU81,2),0)</f>
        <v>0</v>
      </c>
      <c r="U777" s="282"/>
      <c r="X777" s="282"/>
      <c r="Y777" s="282"/>
      <c r="Z777" s="282">
        <f t="shared" si="21"/>
        <v>0</v>
      </c>
    </row>
    <row r="778" spans="1:26" ht="12.65" customHeight="1" x14ac:dyDescent="0.35">
      <c r="A778" s="209" t="str">
        <f>RIGHT($C$84,3)&amp;"*"&amp;RIGHT($C$83,4)&amp;"*"&amp;AV$55&amp;"*"&amp;"A"</f>
        <v>ter*026*7490*A</v>
      </c>
      <c r="B778" s="282"/>
      <c r="C778" s="285">
        <f>ROUND(AV60,2)</f>
        <v>3.23</v>
      </c>
      <c r="D778" s="282">
        <f>ROUND(AV61,0)</f>
        <v>267718</v>
      </c>
      <c r="E778" s="282">
        <f>ROUND(AV62,0)</f>
        <v>89812</v>
      </c>
      <c r="F778" s="282">
        <f>ROUND(AV63,0)</f>
        <v>0</v>
      </c>
      <c r="G778" s="282">
        <f>ROUND(AV64,0)</f>
        <v>1676</v>
      </c>
      <c r="H778" s="282">
        <f>ROUND(AV65,0)</f>
        <v>0</v>
      </c>
      <c r="I778" s="282">
        <f>ROUND(AV66,0)</f>
        <v>733</v>
      </c>
      <c r="J778" s="282">
        <f>ROUND(AV67,0)</f>
        <v>29353</v>
      </c>
      <c r="K778" s="282">
        <f>ROUND(AV68,0)</f>
        <v>0</v>
      </c>
      <c r="L778" s="282">
        <f>ROUND(AV70,0)</f>
        <v>10727</v>
      </c>
      <c r="M778" s="282">
        <f>ROUND(AV71,0)</f>
        <v>378971</v>
      </c>
      <c r="N778" s="282">
        <f>ROUND(AV76,0)</f>
        <v>3340</v>
      </c>
      <c r="O778" s="282">
        <f>ROUND(AV74,0)</f>
        <v>1888084</v>
      </c>
      <c r="P778" s="282">
        <f>IF(AV77&gt;0,ROUND(AV77,0),0)</f>
        <v>0</v>
      </c>
      <c r="Q778" s="282">
        <f>IF(AV78&gt;0,ROUND(AV78,0),0)</f>
        <v>1098</v>
      </c>
      <c r="R778" s="282">
        <f>IF(AV79&gt;0,ROUND(AV79,0),0)</f>
        <v>0</v>
      </c>
      <c r="S778" s="282">
        <f>IF(AV80&gt;0,ROUND(AV80,0),0)</f>
        <v>0</v>
      </c>
      <c r="T778" s="285">
        <f>IF(AV81&gt;0,ROUND(AV81,2),0)</f>
        <v>0</v>
      </c>
      <c r="U778" s="282"/>
      <c r="X778" s="282"/>
      <c r="Y778" s="282"/>
      <c r="Z778" s="282">
        <f t="shared" si="21"/>
        <v>0</v>
      </c>
    </row>
    <row r="779" spans="1:26" ht="12.65" customHeight="1" x14ac:dyDescent="0.35">
      <c r="A779" s="209" t="str">
        <f>RIGHT($C$84,3)&amp;"*"&amp;RIGHT($C$83,4)&amp;"*"&amp;AW$55&amp;"*"&amp;"A"</f>
        <v>ter*026*8200*A</v>
      </c>
      <c r="B779" s="282"/>
      <c r="C779" s="285">
        <f>ROUND(AW60,2)</f>
        <v>0</v>
      </c>
      <c r="D779" s="282">
        <f>ROUND(AW61,0)</f>
        <v>0</v>
      </c>
      <c r="E779" s="282">
        <f>ROUND(AW62,0)</f>
        <v>0</v>
      </c>
      <c r="F779" s="282">
        <f>ROUND(AW63,0)</f>
        <v>0</v>
      </c>
      <c r="G779" s="282">
        <f>ROUND(AW64,0)</f>
        <v>0</v>
      </c>
      <c r="H779" s="282">
        <f>ROUND(AW65,0)</f>
        <v>0</v>
      </c>
      <c r="I779" s="282">
        <f>ROUND(AW66,0)</f>
        <v>0</v>
      </c>
      <c r="J779" s="282">
        <f>ROUND(AW67,0)</f>
        <v>0</v>
      </c>
      <c r="K779" s="282">
        <f>ROUND(AW68,0)</f>
        <v>0</v>
      </c>
      <c r="L779" s="282">
        <f>ROUND(AW70,0)</f>
        <v>0</v>
      </c>
      <c r="M779" s="282">
        <f>ROUND(AW71,0)</f>
        <v>0</v>
      </c>
      <c r="N779" s="282"/>
      <c r="O779" s="282"/>
      <c r="P779" s="282">
        <f>IF(AW77&gt;0,ROUND(AW77,0),0)</f>
        <v>0</v>
      </c>
      <c r="Q779" s="282">
        <f>IF(AW78&gt;0,ROUND(AW78,0),0)</f>
        <v>0</v>
      </c>
      <c r="R779" s="282">
        <f>IF(AW79&gt;0,ROUND(AW79,0),0)</f>
        <v>0</v>
      </c>
      <c r="S779" s="282">
        <f>IF(AW80&gt;0,ROUND(AW80,0),0)</f>
        <v>0</v>
      </c>
      <c r="T779" s="285">
        <f>IF(AW81&gt;0,ROUND(AW81,2),0)</f>
        <v>0</v>
      </c>
      <c r="U779" s="282"/>
      <c r="X779" s="282"/>
      <c r="Y779" s="282"/>
      <c r="Z779" s="282"/>
    </row>
    <row r="780" spans="1:26" ht="12.65" customHeight="1" x14ac:dyDescent="0.35">
      <c r="A780" s="209" t="str">
        <f>RIGHT($C$84,3)&amp;"*"&amp;RIGHT($C$83,4)&amp;"*"&amp;AX$55&amp;"*"&amp;"A"</f>
        <v>ter*026*8310*A</v>
      </c>
      <c r="B780" s="282"/>
      <c r="C780" s="285">
        <f>ROUND(AX60,2)</f>
        <v>0</v>
      </c>
      <c r="D780" s="282">
        <f>ROUND(AX61,0)</f>
        <v>0</v>
      </c>
      <c r="E780" s="282">
        <f>ROUND(AX62,0)</f>
        <v>0</v>
      </c>
      <c r="F780" s="282">
        <f>ROUND(AX63,0)</f>
        <v>0</v>
      </c>
      <c r="G780" s="282">
        <f>ROUND(AX64,0)</f>
        <v>0</v>
      </c>
      <c r="H780" s="282">
        <f>ROUND(AX65,0)</f>
        <v>0</v>
      </c>
      <c r="I780" s="282">
        <f>ROUND(AX66,0)</f>
        <v>0</v>
      </c>
      <c r="J780" s="282">
        <f>ROUND(AX67,0)</f>
        <v>0</v>
      </c>
      <c r="K780" s="282">
        <f>ROUND(AX68,0)</f>
        <v>0</v>
      </c>
      <c r="L780" s="282">
        <f>ROUND(AX70,0)</f>
        <v>0</v>
      </c>
      <c r="M780" s="282">
        <f>ROUND(AX71,0)</f>
        <v>0</v>
      </c>
      <c r="N780" s="282"/>
      <c r="O780" s="282"/>
      <c r="P780" s="282">
        <f>IF(AX77&gt;0,ROUND(AX77,0),0)</f>
        <v>0</v>
      </c>
      <c r="Q780" s="282">
        <f>IF(AX78&gt;0,ROUND(AX78,0),0)</f>
        <v>0</v>
      </c>
      <c r="R780" s="282">
        <f>IF(AX79&gt;0,ROUND(AX79,0),0)</f>
        <v>0</v>
      </c>
      <c r="S780" s="282">
        <f>IF(AX80&gt;0,ROUND(AX80,0),0)</f>
        <v>0</v>
      </c>
      <c r="T780" s="285">
        <f>IF(AX81&gt;0,ROUND(AX81,2),0)</f>
        <v>0</v>
      </c>
      <c r="U780" s="282"/>
      <c r="X780" s="282"/>
      <c r="Y780" s="282"/>
      <c r="Z780" s="282"/>
    </row>
    <row r="781" spans="1:26" ht="12.65" customHeight="1" x14ac:dyDescent="0.35">
      <c r="A781" s="209" t="str">
        <f>RIGHT($C$84,3)&amp;"*"&amp;RIGHT($C$83,4)&amp;"*"&amp;AY$55&amp;"*"&amp;"A"</f>
        <v>ter*026*8320*A</v>
      </c>
      <c r="B781" s="282">
        <f>ROUND(AY59,0)</f>
        <v>103224</v>
      </c>
      <c r="C781" s="285">
        <f>ROUND(AY60,2)</f>
        <v>21.16</v>
      </c>
      <c r="D781" s="282">
        <f>ROUND(AY61,0)</f>
        <v>1094213</v>
      </c>
      <c r="E781" s="282">
        <f>ROUND(AY62,0)</f>
        <v>382104</v>
      </c>
      <c r="F781" s="282">
        <f>ROUND(AY63,0)</f>
        <v>0</v>
      </c>
      <c r="G781" s="282">
        <f>ROUND(AY64,0)</f>
        <v>321362</v>
      </c>
      <c r="H781" s="282">
        <f>ROUND(AY65,0)</f>
        <v>1000</v>
      </c>
      <c r="I781" s="282">
        <f>ROUND(AY66,0)</f>
        <v>2707</v>
      </c>
      <c r="J781" s="282">
        <f>ROUND(AY67,0)</f>
        <v>120658</v>
      </c>
      <c r="K781" s="282">
        <f>ROUND(AY68,0)</f>
        <v>0</v>
      </c>
      <c r="L781" s="282">
        <f>ROUND(AY70,0)</f>
        <v>5494</v>
      </c>
      <c r="M781" s="282">
        <f>ROUND(AY71,0)</f>
        <v>1917267</v>
      </c>
      <c r="N781" s="282"/>
      <c r="O781" s="282"/>
      <c r="P781" s="282">
        <f>IF(AY77&gt;0,ROUND(AY77,0),0)</f>
        <v>0</v>
      </c>
      <c r="Q781" s="282">
        <f>IF(AY78&gt;0,ROUND(AY78,0),0)</f>
        <v>0</v>
      </c>
      <c r="R781" s="282">
        <f>IF(AY79&gt;0,ROUND(AY79,0),0)</f>
        <v>0</v>
      </c>
      <c r="S781" s="282">
        <f>IF(AY80&gt;0,ROUND(AY80,0),0)</f>
        <v>0</v>
      </c>
      <c r="T781" s="285">
        <f>IF(AY81&gt;0,ROUND(AY81,2),0)</f>
        <v>0</v>
      </c>
      <c r="U781" s="282"/>
      <c r="X781" s="282"/>
      <c r="Y781" s="282"/>
      <c r="Z781" s="282"/>
    </row>
    <row r="782" spans="1:26" ht="12.65" customHeight="1" x14ac:dyDescent="0.35">
      <c r="A782" s="209" t="str">
        <f>RIGHT($C$84,3)&amp;"*"&amp;RIGHT($C$83,4)&amp;"*"&amp;AZ$55&amp;"*"&amp;"A"</f>
        <v>ter*026*8330*A</v>
      </c>
      <c r="B782" s="282">
        <f>ROUND(AZ59,0)</f>
        <v>302305</v>
      </c>
      <c r="C782" s="285">
        <f>ROUND(AZ60,2)</f>
        <v>10.06</v>
      </c>
      <c r="D782" s="282">
        <f>ROUND(AZ61,0)</f>
        <v>417068</v>
      </c>
      <c r="E782" s="282">
        <f>ROUND(AZ62,0)</f>
        <v>153827</v>
      </c>
      <c r="F782" s="282">
        <f>ROUND(AZ63,0)</f>
        <v>0</v>
      </c>
      <c r="G782" s="282">
        <f>ROUND(AZ64,0)</f>
        <v>486800</v>
      </c>
      <c r="H782" s="282">
        <f>ROUND(AZ65,0)</f>
        <v>0</v>
      </c>
      <c r="I782" s="282">
        <f>ROUND(AZ66,0)</f>
        <v>0</v>
      </c>
      <c r="J782" s="282">
        <f>ROUND(AZ67,0)</f>
        <v>9960</v>
      </c>
      <c r="K782" s="282">
        <f>ROUND(AZ68,0)</f>
        <v>0</v>
      </c>
      <c r="L782" s="282">
        <f>ROUND(AZ70,0)</f>
        <v>944329</v>
      </c>
      <c r="M782" s="282">
        <f>ROUND(AZ71,0)</f>
        <v>125848</v>
      </c>
      <c r="N782" s="282"/>
      <c r="O782" s="282"/>
      <c r="P782" s="282">
        <f>IF(AZ77&gt;0,ROUND(AZ77,0),0)</f>
        <v>0</v>
      </c>
      <c r="Q782" s="282">
        <f>IF(AZ78&gt;0,ROUND(AZ78,0),0)</f>
        <v>0</v>
      </c>
      <c r="R782" s="282">
        <f>IF(AZ79&gt;0,ROUND(AZ79,0),0)</f>
        <v>0</v>
      </c>
      <c r="S782" s="282">
        <f>IF(AZ80&gt;0,ROUND(AZ80,0),0)</f>
        <v>0</v>
      </c>
      <c r="T782" s="285">
        <f>IF(AZ81&gt;0,ROUND(AZ81,2),0)</f>
        <v>0</v>
      </c>
      <c r="U782" s="282"/>
      <c r="X782" s="282"/>
      <c r="Y782" s="282"/>
      <c r="Z782" s="282"/>
    </row>
    <row r="783" spans="1:26" ht="12.65" customHeight="1" x14ac:dyDescent="0.35">
      <c r="A783" s="209" t="str">
        <f>RIGHT($C$84,3)&amp;"*"&amp;RIGHT($C$83,4)&amp;"*"&amp;BA$55&amp;"*"&amp;"A"</f>
        <v>ter*026*8350*A</v>
      </c>
      <c r="B783" s="282">
        <f>ROUND(BA59,0)</f>
        <v>0</v>
      </c>
      <c r="C783" s="285">
        <f>ROUND(BA60,2)</f>
        <v>0</v>
      </c>
      <c r="D783" s="282">
        <f>ROUND(BA61,0)</f>
        <v>0</v>
      </c>
      <c r="E783" s="282">
        <f>ROUND(BA62,0)</f>
        <v>0</v>
      </c>
      <c r="F783" s="282">
        <f>ROUND(BA63,0)</f>
        <v>0</v>
      </c>
      <c r="G783" s="282">
        <f>ROUND(BA64,0)</f>
        <v>0</v>
      </c>
      <c r="H783" s="282">
        <f>ROUND(BA65,0)</f>
        <v>0</v>
      </c>
      <c r="I783" s="282">
        <f>ROUND(BA66,0)</f>
        <v>0</v>
      </c>
      <c r="J783" s="282">
        <f>ROUND(BA67,0)</f>
        <v>0</v>
      </c>
      <c r="K783" s="282">
        <f>ROUND(BA68,0)</f>
        <v>0</v>
      </c>
      <c r="L783" s="282">
        <f>ROUND(BA70,0)</f>
        <v>0</v>
      </c>
      <c r="M783" s="282">
        <f>ROUND(BA71,0)</f>
        <v>0</v>
      </c>
      <c r="N783" s="282"/>
      <c r="O783" s="282"/>
      <c r="P783" s="282">
        <f>IF(BA77&gt;0,ROUND(BA77,0),0)</f>
        <v>0</v>
      </c>
      <c r="Q783" s="282">
        <f>IF(BA78&gt;0,ROUND(BA78,0),0)</f>
        <v>0</v>
      </c>
      <c r="R783" s="282">
        <f>IF(BA79&gt;0,ROUND(BA79,0),0)</f>
        <v>0</v>
      </c>
      <c r="S783" s="282">
        <f>IF(BA80&gt;0,ROUND(BA80,0),0)</f>
        <v>0</v>
      </c>
      <c r="T783" s="285">
        <f>IF(BA81&gt;0,ROUND(BA81,2),0)</f>
        <v>0</v>
      </c>
      <c r="U783" s="282"/>
      <c r="X783" s="282"/>
      <c r="Y783" s="282"/>
      <c r="Z783" s="282"/>
    </row>
    <row r="784" spans="1:26" ht="12.65" customHeight="1" x14ac:dyDescent="0.35">
      <c r="A784" s="209" t="str">
        <f>RIGHT($C$84,3)&amp;"*"&amp;RIGHT($C$83,4)&amp;"*"&amp;BB$55&amp;"*"&amp;"A"</f>
        <v>ter*026*8360*A</v>
      </c>
      <c r="B784" s="282"/>
      <c r="C784" s="285">
        <f>ROUND(BB60,2)</f>
        <v>19.260000000000002</v>
      </c>
      <c r="D784" s="282">
        <f>ROUND(BB61,0)</f>
        <v>1884379</v>
      </c>
      <c r="E784" s="282">
        <f>ROUND(BB62,0)</f>
        <v>516939</v>
      </c>
      <c r="F784" s="282">
        <f>ROUND(BB63,0)</f>
        <v>152115</v>
      </c>
      <c r="G784" s="282">
        <f>ROUND(BB64,0)</f>
        <v>2232</v>
      </c>
      <c r="H784" s="282">
        <f>ROUND(BB65,0)</f>
        <v>0</v>
      </c>
      <c r="I784" s="282">
        <f>ROUND(BB66,0)</f>
        <v>626784</v>
      </c>
      <c r="J784" s="282">
        <f>ROUND(BB67,0)</f>
        <v>31246</v>
      </c>
      <c r="K784" s="282">
        <f>ROUND(BB68,0)</f>
        <v>0</v>
      </c>
      <c r="L784" s="282">
        <f>ROUND(BB70,0)</f>
        <v>0</v>
      </c>
      <c r="M784" s="282">
        <f>ROUND(BB71,0)</f>
        <v>3338035</v>
      </c>
      <c r="N784" s="282"/>
      <c r="O784" s="282"/>
      <c r="P784" s="282">
        <f>IF(BB77&gt;0,ROUND(BB77,0),0)</f>
        <v>0</v>
      </c>
      <c r="Q784" s="282">
        <f>IF(BB78&gt;0,ROUND(BB78,0),0)</f>
        <v>1261</v>
      </c>
      <c r="R784" s="282">
        <f>IF(BB79&gt;0,ROUND(BB79,0),0)</f>
        <v>0</v>
      </c>
      <c r="S784" s="282">
        <f>IF(BB80&gt;0,ROUND(BB80,0),0)</f>
        <v>0</v>
      </c>
      <c r="T784" s="285">
        <f>IF(BB81&gt;0,ROUND(BB81,2),0)</f>
        <v>0</v>
      </c>
      <c r="U784" s="282"/>
      <c r="X784" s="282"/>
      <c r="Y784" s="282"/>
      <c r="Z784" s="282"/>
    </row>
    <row r="785" spans="1:26" ht="12.65" customHeight="1" x14ac:dyDescent="0.35">
      <c r="A785" s="209" t="str">
        <f>RIGHT($C$84,3)&amp;"*"&amp;RIGHT($C$83,4)&amp;"*"&amp;BC$55&amp;"*"&amp;"A"</f>
        <v>ter*026*8370*A</v>
      </c>
      <c r="B785" s="282"/>
      <c r="C785" s="285">
        <f>ROUND(BC60,2)</f>
        <v>6.35</v>
      </c>
      <c r="D785" s="282">
        <f>ROUND(BC61,0)</f>
        <v>254941</v>
      </c>
      <c r="E785" s="282">
        <f>ROUND(BC62,0)</f>
        <v>112374</v>
      </c>
      <c r="F785" s="282">
        <f>ROUND(BC63,0)</f>
        <v>0</v>
      </c>
      <c r="G785" s="282">
        <f>ROUND(BC64,0)</f>
        <v>8</v>
      </c>
      <c r="H785" s="282">
        <f>ROUND(BC65,0)</f>
        <v>0</v>
      </c>
      <c r="I785" s="282">
        <f>ROUND(BC66,0)</f>
        <v>0</v>
      </c>
      <c r="J785" s="282">
        <f>ROUND(BC67,0)</f>
        <v>1231</v>
      </c>
      <c r="K785" s="282">
        <f>ROUND(BC68,0)</f>
        <v>0</v>
      </c>
      <c r="L785" s="282">
        <f>ROUND(BC70,0)</f>
        <v>0</v>
      </c>
      <c r="M785" s="282">
        <f>ROUND(BC71,0)</f>
        <v>368554</v>
      </c>
      <c r="N785" s="282"/>
      <c r="O785" s="282"/>
      <c r="P785" s="282">
        <f>IF(BC77&gt;0,ROUND(BC77,0),0)</f>
        <v>0</v>
      </c>
      <c r="Q785" s="282">
        <f>IF(BC78&gt;0,ROUND(BC78,0),0)</f>
        <v>0</v>
      </c>
      <c r="R785" s="282">
        <f>IF(BC79&gt;0,ROUND(BC79,0),0)</f>
        <v>0</v>
      </c>
      <c r="S785" s="282">
        <f>IF(BC80&gt;0,ROUND(BC80,0),0)</f>
        <v>0</v>
      </c>
      <c r="T785" s="285">
        <f>IF(BC81&gt;0,ROUND(BC81,2),0)</f>
        <v>0</v>
      </c>
      <c r="U785" s="282"/>
      <c r="X785" s="282"/>
      <c r="Y785" s="282"/>
      <c r="Z785" s="282"/>
    </row>
    <row r="786" spans="1:26" ht="12.65" customHeight="1" x14ac:dyDescent="0.35">
      <c r="A786" s="209" t="str">
        <f>RIGHT($C$84,3)&amp;"*"&amp;RIGHT($C$83,4)&amp;"*"&amp;BD$55&amp;"*"&amp;"A"</f>
        <v>ter*026*8420*A</v>
      </c>
      <c r="B786" s="282"/>
      <c r="C786" s="285">
        <f>ROUND(BD60,2)</f>
        <v>0</v>
      </c>
      <c r="D786" s="282">
        <f>ROUND(BD61,0)</f>
        <v>0</v>
      </c>
      <c r="E786" s="282">
        <f>ROUND(BD62,0)</f>
        <v>0</v>
      </c>
      <c r="F786" s="282">
        <f>ROUND(BD63,0)</f>
        <v>0</v>
      </c>
      <c r="G786" s="282">
        <f>ROUND(BD64,0)</f>
        <v>0</v>
      </c>
      <c r="H786" s="282">
        <f>ROUND(BD65,0)</f>
        <v>0</v>
      </c>
      <c r="I786" s="282">
        <f>ROUND(BD66,0)</f>
        <v>0</v>
      </c>
      <c r="J786" s="282">
        <f>ROUND(BD67,0)</f>
        <v>29740</v>
      </c>
      <c r="K786" s="282">
        <f>ROUND(BD68,0)</f>
        <v>0</v>
      </c>
      <c r="L786" s="282">
        <f>ROUND(BD70,0)</f>
        <v>0</v>
      </c>
      <c r="M786" s="282">
        <f>ROUND(BD71,0)</f>
        <v>29740</v>
      </c>
      <c r="N786" s="282"/>
      <c r="O786" s="282"/>
      <c r="P786" s="282">
        <f>IF(BD77&gt;0,ROUND(BD77,0),0)</f>
        <v>0</v>
      </c>
      <c r="Q786" s="282">
        <f>IF(BD78&gt;0,ROUND(BD78,0),0)</f>
        <v>0</v>
      </c>
      <c r="R786" s="282">
        <f>IF(BD79&gt;0,ROUND(BD79,0),0)</f>
        <v>0</v>
      </c>
      <c r="S786" s="282">
        <f>IF(BD80&gt;0,ROUND(BD80,0),0)</f>
        <v>0</v>
      </c>
      <c r="T786" s="285">
        <f>IF(BD81&gt;0,ROUND(BD81,2),0)</f>
        <v>0</v>
      </c>
      <c r="U786" s="282"/>
      <c r="X786" s="282"/>
      <c r="Y786" s="282"/>
      <c r="Z786" s="282"/>
    </row>
    <row r="787" spans="1:26" ht="12.65" customHeight="1" x14ac:dyDescent="0.35">
      <c r="A787" s="209" t="str">
        <f>RIGHT($C$84,3)&amp;"*"&amp;RIGHT($C$83,4)&amp;"*"&amp;BE$55&amp;"*"&amp;"A"</f>
        <v>ter*026*8430*A</v>
      </c>
      <c r="B787" s="282">
        <f>ROUND(BE59,0)</f>
        <v>802141</v>
      </c>
      <c r="C787" s="285">
        <f>ROUND(BE60,2)</f>
        <v>27.65</v>
      </c>
      <c r="D787" s="282">
        <f>ROUND(BE61,0)</f>
        <v>1916022</v>
      </c>
      <c r="E787" s="282">
        <f>ROUND(BE62,0)</f>
        <v>680122</v>
      </c>
      <c r="F787" s="282">
        <f>ROUND(BE63,0)</f>
        <v>0</v>
      </c>
      <c r="G787" s="282">
        <f>ROUND(BE64,0)</f>
        <v>115026</v>
      </c>
      <c r="H787" s="282">
        <f>ROUND(BE65,0)</f>
        <v>2325432</v>
      </c>
      <c r="I787" s="282">
        <f>ROUND(BE66,0)</f>
        <v>4912228</v>
      </c>
      <c r="J787" s="282">
        <f>ROUND(BE67,0)</f>
        <v>2628693</v>
      </c>
      <c r="K787" s="282">
        <f>ROUND(BE68,0)</f>
        <v>798</v>
      </c>
      <c r="L787" s="282">
        <f>ROUND(BE70,0)</f>
        <v>14724</v>
      </c>
      <c r="M787" s="282">
        <f>ROUND(BE71,0)</f>
        <v>12568538</v>
      </c>
      <c r="N787" s="282"/>
      <c r="O787" s="282"/>
      <c r="P787" s="282">
        <f>IF(BE77&gt;0,ROUND(BE77,0),0)</f>
        <v>0</v>
      </c>
      <c r="Q787" s="282">
        <f>IF(BE78&gt;0,ROUND(BE78,0),0)</f>
        <v>0</v>
      </c>
      <c r="R787" s="282">
        <f>IF(BE79&gt;0,ROUND(BE79,0),0)</f>
        <v>0</v>
      </c>
      <c r="S787" s="282">
        <f>IF(BE80&gt;0,ROUND(BE80,0),0)</f>
        <v>0</v>
      </c>
      <c r="T787" s="285">
        <f>IF(BE81&gt;0,ROUND(BE81,2),0)</f>
        <v>0</v>
      </c>
      <c r="U787" s="282"/>
      <c r="X787" s="282"/>
      <c r="Y787" s="282"/>
      <c r="Z787" s="282"/>
    </row>
    <row r="788" spans="1:26" ht="12.65" customHeight="1" x14ac:dyDescent="0.35">
      <c r="A788" s="209" t="str">
        <f>RIGHT($C$84,3)&amp;"*"&amp;RIGHT($C$83,4)&amp;"*"&amp;BF$55&amp;"*"&amp;"A"</f>
        <v>ter*026*8460*A</v>
      </c>
      <c r="B788" s="282"/>
      <c r="C788" s="285">
        <f>ROUND(BF60,2)</f>
        <v>55.61</v>
      </c>
      <c r="D788" s="282">
        <f>ROUND(BF61,0)</f>
        <v>2516753</v>
      </c>
      <c r="E788" s="282">
        <f>ROUND(BF62,0)</f>
        <v>1024783</v>
      </c>
      <c r="F788" s="282">
        <f>ROUND(BF63,0)</f>
        <v>0</v>
      </c>
      <c r="G788" s="282">
        <f>ROUND(BF64,0)</f>
        <v>379920</v>
      </c>
      <c r="H788" s="282">
        <f>ROUND(BF65,0)</f>
        <v>9696</v>
      </c>
      <c r="I788" s="282">
        <f>ROUND(BF66,0)</f>
        <v>562329</v>
      </c>
      <c r="J788" s="282">
        <f>ROUND(BF67,0)</f>
        <v>36966</v>
      </c>
      <c r="K788" s="282">
        <f>ROUND(BF68,0)</f>
        <v>0</v>
      </c>
      <c r="L788" s="282">
        <f>ROUND(BF70,0)</f>
        <v>34942</v>
      </c>
      <c r="M788" s="282">
        <f>ROUND(BF71,0)</f>
        <v>4495986</v>
      </c>
      <c r="N788" s="282"/>
      <c r="O788" s="282"/>
      <c r="P788" s="282">
        <f>IF(BF77&gt;0,ROUND(BF77,0),0)</f>
        <v>0</v>
      </c>
      <c r="Q788" s="282">
        <f>IF(BF78&gt;0,ROUND(BF78,0),0)</f>
        <v>0</v>
      </c>
      <c r="R788" s="282">
        <f>IF(BF79&gt;0,ROUND(BF79,0),0)</f>
        <v>0</v>
      </c>
      <c r="S788" s="282">
        <f>IF(BF80&gt;0,ROUND(BF80,0),0)</f>
        <v>0</v>
      </c>
      <c r="T788" s="285">
        <f>IF(BF81&gt;0,ROUND(BF81,2),0)</f>
        <v>0</v>
      </c>
      <c r="U788" s="282"/>
      <c r="X788" s="282"/>
      <c r="Y788" s="282"/>
      <c r="Z788" s="282"/>
    </row>
    <row r="789" spans="1:26" ht="12.65" customHeight="1" x14ac:dyDescent="0.35">
      <c r="A789" s="209" t="str">
        <f>RIGHT($C$84,3)&amp;"*"&amp;RIGHT($C$83,4)&amp;"*"&amp;BG$55&amp;"*"&amp;"A"</f>
        <v>ter*026*8470*A</v>
      </c>
      <c r="B789" s="282"/>
      <c r="C789" s="285">
        <f>ROUND(BG60,2)</f>
        <v>10.87</v>
      </c>
      <c r="D789" s="282">
        <f>ROUND(BG61,0)</f>
        <v>493910</v>
      </c>
      <c r="E789" s="282">
        <f>ROUND(BG62,0)</f>
        <v>220227</v>
      </c>
      <c r="F789" s="282">
        <f>ROUND(BG63,0)</f>
        <v>0</v>
      </c>
      <c r="G789" s="282">
        <f>ROUND(BG64,0)</f>
        <v>561</v>
      </c>
      <c r="H789" s="282">
        <f>ROUND(BG65,0)</f>
        <v>0</v>
      </c>
      <c r="I789" s="282">
        <f>ROUND(BG66,0)</f>
        <v>50852</v>
      </c>
      <c r="J789" s="282">
        <f>ROUND(BG67,0)</f>
        <v>28309</v>
      </c>
      <c r="K789" s="282">
        <f>ROUND(BG68,0)</f>
        <v>3782</v>
      </c>
      <c r="L789" s="282">
        <f>ROUND(BG70,0)</f>
        <v>0</v>
      </c>
      <c r="M789" s="282">
        <f>ROUND(BG71,0)</f>
        <v>872612</v>
      </c>
      <c r="N789" s="282"/>
      <c r="O789" s="282"/>
      <c r="P789" s="282">
        <f>IF(BG77&gt;0,ROUND(BG77,0),0)</f>
        <v>0</v>
      </c>
      <c r="Q789" s="282">
        <f>IF(BG78&gt;0,ROUND(BG78,0),0)</f>
        <v>0</v>
      </c>
      <c r="R789" s="282">
        <f>IF(BG79&gt;0,ROUND(BG79,0),0)</f>
        <v>0</v>
      </c>
      <c r="S789" s="282">
        <f>IF(BG80&gt;0,ROUND(BG80,0),0)</f>
        <v>0</v>
      </c>
      <c r="T789" s="285">
        <f>IF(BG81&gt;0,ROUND(BG81,2),0)</f>
        <v>0</v>
      </c>
      <c r="U789" s="282"/>
      <c r="X789" s="282"/>
      <c r="Y789" s="282"/>
      <c r="Z789" s="282"/>
    </row>
    <row r="790" spans="1:26" ht="12.65" customHeight="1" x14ac:dyDescent="0.35">
      <c r="A790" s="209" t="str">
        <f>RIGHT($C$84,3)&amp;"*"&amp;RIGHT($C$83,4)&amp;"*"&amp;BH$55&amp;"*"&amp;"A"</f>
        <v>ter*026*8480*A</v>
      </c>
      <c r="B790" s="282"/>
      <c r="C790" s="285">
        <f>ROUND(BH60,2)</f>
        <v>0</v>
      </c>
      <c r="D790" s="282">
        <f>ROUND(BH61,0)</f>
        <v>0</v>
      </c>
      <c r="E790" s="282">
        <f>ROUND(BH62,0)</f>
        <v>0</v>
      </c>
      <c r="F790" s="282">
        <f>ROUND(BH63,0)</f>
        <v>0</v>
      </c>
      <c r="G790" s="282">
        <f>ROUND(BH64,0)</f>
        <v>0</v>
      </c>
      <c r="H790" s="282">
        <f>ROUND(BH65,0)</f>
        <v>0</v>
      </c>
      <c r="I790" s="282">
        <f>ROUND(BH66,0)</f>
        <v>0</v>
      </c>
      <c r="J790" s="282">
        <f>ROUND(BH67,0)</f>
        <v>28029</v>
      </c>
      <c r="K790" s="282">
        <f>ROUND(BH68,0)</f>
        <v>0</v>
      </c>
      <c r="L790" s="282">
        <f>ROUND(BH70,0)</f>
        <v>0</v>
      </c>
      <c r="M790" s="282">
        <f>ROUND(BH71,0)</f>
        <v>28029</v>
      </c>
      <c r="N790" s="282"/>
      <c r="O790" s="282"/>
      <c r="P790" s="282">
        <f>IF(BH77&gt;0,ROUND(BH77,0),0)</f>
        <v>0</v>
      </c>
      <c r="Q790" s="282">
        <f>IF(BH78&gt;0,ROUND(BH78,0),0)</f>
        <v>1131</v>
      </c>
      <c r="R790" s="282">
        <f>IF(BH79&gt;0,ROUND(BH79,0),0)</f>
        <v>0</v>
      </c>
      <c r="S790" s="282">
        <f>IF(BH80&gt;0,ROUND(BH80,0),0)</f>
        <v>0</v>
      </c>
      <c r="T790" s="285">
        <f>IF(BH81&gt;0,ROUND(BH81,2),0)</f>
        <v>0</v>
      </c>
      <c r="U790" s="282"/>
      <c r="X790" s="282"/>
      <c r="Y790" s="282"/>
      <c r="Z790" s="282"/>
    </row>
    <row r="791" spans="1:26" ht="12.65" customHeight="1" x14ac:dyDescent="0.35">
      <c r="A791" s="209" t="str">
        <f>RIGHT($C$84,3)&amp;"*"&amp;RIGHT($C$83,4)&amp;"*"&amp;BI$55&amp;"*"&amp;"A"</f>
        <v>ter*026*8490*A</v>
      </c>
      <c r="B791" s="282"/>
      <c r="C791" s="285">
        <f>ROUND(BI60,2)</f>
        <v>0</v>
      </c>
      <c r="D791" s="282">
        <f>ROUND(BI61,0)</f>
        <v>0</v>
      </c>
      <c r="E791" s="282">
        <f>ROUND(BI62,0)</f>
        <v>0</v>
      </c>
      <c r="F791" s="282">
        <f>ROUND(BI63,0)</f>
        <v>0</v>
      </c>
      <c r="G791" s="282">
        <f>ROUND(BI64,0)</f>
        <v>0</v>
      </c>
      <c r="H791" s="282">
        <f>ROUND(BI65,0)</f>
        <v>0</v>
      </c>
      <c r="I791" s="282">
        <f>ROUND(BI66,0)</f>
        <v>0</v>
      </c>
      <c r="J791" s="282">
        <f>ROUND(BI67,0)</f>
        <v>0</v>
      </c>
      <c r="K791" s="282">
        <f>ROUND(BI68,0)</f>
        <v>0</v>
      </c>
      <c r="L791" s="282">
        <f>ROUND(BI70,0)</f>
        <v>0</v>
      </c>
      <c r="M791" s="282">
        <f>ROUND(BI71,0)</f>
        <v>0</v>
      </c>
      <c r="N791" s="282"/>
      <c r="O791" s="282"/>
      <c r="P791" s="282">
        <f>IF(BI77&gt;0,ROUND(BI77,0),0)</f>
        <v>0</v>
      </c>
      <c r="Q791" s="282">
        <f>IF(BI78&gt;0,ROUND(BI78,0),0)</f>
        <v>0</v>
      </c>
      <c r="R791" s="282">
        <f>IF(BI79&gt;0,ROUND(BI79,0),0)</f>
        <v>0</v>
      </c>
      <c r="S791" s="282">
        <f>IF(BI80&gt;0,ROUND(BI80,0),0)</f>
        <v>0</v>
      </c>
      <c r="T791" s="285">
        <f>IF(BI81&gt;0,ROUND(BI81,2),0)</f>
        <v>0</v>
      </c>
      <c r="U791" s="282"/>
      <c r="X791" s="282"/>
      <c r="Y791" s="282"/>
      <c r="Z791" s="282"/>
    </row>
    <row r="792" spans="1:26" ht="12.65" customHeight="1" x14ac:dyDescent="0.35">
      <c r="A792" s="209" t="str">
        <f>RIGHT($C$84,3)&amp;"*"&amp;RIGHT($C$83,4)&amp;"*"&amp;BJ$55&amp;"*"&amp;"A"</f>
        <v>ter*026*8510*A</v>
      </c>
      <c r="B792" s="282"/>
      <c r="C792" s="285">
        <f>ROUND(BJ60,2)</f>
        <v>0</v>
      </c>
      <c r="D792" s="282">
        <f>ROUND(BJ61,0)</f>
        <v>0</v>
      </c>
      <c r="E792" s="282">
        <f>ROUND(BJ62,0)</f>
        <v>0</v>
      </c>
      <c r="F792" s="282">
        <f>ROUND(BJ63,0)</f>
        <v>0</v>
      </c>
      <c r="G792" s="282">
        <f>ROUND(BJ64,0)</f>
        <v>0</v>
      </c>
      <c r="H792" s="282">
        <f>ROUND(BJ65,0)</f>
        <v>0</v>
      </c>
      <c r="I792" s="282">
        <f>ROUND(BJ66,0)</f>
        <v>0</v>
      </c>
      <c r="J792" s="282">
        <f>ROUND(BJ67,0)</f>
        <v>0</v>
      </c>
      <c r="K792" s="282">
        <f>ROUND(BJ68,0)</f>
        <v>0</v>
      </c>
      <c r="L792" s="282">
        <f>ROUND(BJ70,0)</f>
        <v>0</v>
      </c>
      <c r="M792" s="282">
        <f>ROUND(BJ71,0)</f>
        <v>0</v>
      </c>
      <c r="N792" s="282"/>
      <c r="O792" s="282"/>
      <c r="P792" s="282">
        <f>IF(BJ77&gt;0,ROUND(BJ77,0),0)</f>
        <v>0</v>
      </c>
      <c r="Q792" s="282">
        <f>IF(BJ78&gt;0,ROUND(BJ78,0),0)</f>
        <v>0</v>
      </c>
      <c r="R792" s="282">
        <f>IF(BJ79&gt;0,ROUND(BJ79,0),0)</f>
        <v>0</v>
      </c>
      <c r="S792" s="282">
        <f>IF(BJ80&gt;0,ROUND(BJ80,0),0)</f>
        <v>0</v>
      </c>
      <c r="T792" s="285">
        <f>IF(BJ81&gt;0,ROUND(BJ81,2),0)</f>
        <v>0</v>
      </c>
      <c r="U792" s="282"/>
      <c r="X792" s="282"/>
      <c r="Y792" s="282"/>
      <c r="Z792" s="282"/>
    </row>
    <row r="793" spans="1:26" ht="12.65" customHeight="1" x14ac:dyDescent="0.35">
      <c r="A793" s="209" t="str">
        <f>RIGHT($C$84,3)&amp;"*"&amp;RIGHT($C$83,4)&amp;"*"&amp;BK$55&amp;"*"&amp;"A"</f>
        <v>ter*026*8530*A</v>
      </c>
      <c r="B793" s="282"/>
      <c r="C793" s="285">
        <f>ROUND(BK60,2)</f>
        <v>0</v>
      </c>
      <c r="D793" s="282">
        <f>ROUND(BK61,0)</f>
        <v>0</v>
      </c>
      <c r="E793" s="282">
        <f>ROUND(BK62,0)</f>
        <v>0</v>
      </c>
      <c r="F793" s="282">
        <f>ROUND(BK63,0)</f>
        <v>0</v>
      </c>
      <c r="G793" s="282">
        <f>ROUND(BK64,0)</f>
        <v>0</v>
      </c>
      <c r="H793" s="282">
        <f>ROUND(BK65,0)</f>
        <v>0</v>
      </c>
      <c r="I793" s="282">
        <f>ROUND(BK66,0)</f>
        <v>0</v>
      </c>
      <c r="J793" s="282">
        <f>ROUND(BK67,0)</f>
        <v>23533</v>
      </c>
      <c r="K793" s="282">
        <f>ROUND(BK68,0)</f>
        <v>0</v>
      </c>
      <c r="L793" s="282">
        <f>ROUND(BK70,0)</f>
        <v>0</v>
      </c>
      <c r="M793" s="282">
        <f>ROUND(BK71,0)</f>
        <v>23533</v>
      </c>
      <c r="N793" s="282"/>
      <c r="O793" s="282"/>
      <c r="P793" s="282">
        <f>IF(BK77&gt;0,ROUND(BK77,0),0)</f>
        <v>0</v>
      </c>
      <c r="Q793" s="282">
        <f>IF(BK78&gt;0,ROUND(BK78,0),0)</f>
        <v>949</v>
      </c>
      <c r="R793" s="282">
        <f>IF(BK79&gt;0,ROUND(BK79,0),0)</f>
        <v>0</v>
      </c>
      <c r="S793" s="282">
        <f>IF(BK80&gt;0,ROUND(BK80,0),0)</f>
        <v>0</v>
      </c>
      <c r="T793" s="285">
        <f>IF(BK81&gt;0,ROUND(BK81,2),0)</f>
        <v>0</v>
      </c>
      <c r="U793" s="282"/>
      <c r="X793" s="282"/>
      <c r="Y793" s="282"/>
      <c r="Z793" s="282"/>
    </row>
    <row r="794" spans="1:26" ht="12.65" customHeight="1" x14ac:dyDescent="0.35">
      <c r="A794" s="209" t="str">
        <f>RIGHT($C$84,3)&amp;"*"&amp;RIGHT($C$83,4)&amp;"*"&amp;BL$55&amp;"*"&amp;"A"</f>
        <v>ter*026*8560*A</v>
      </c>
      <c r="B794" s="282"/>
      <c r="C794" s="285">
        <f>ROUND(BL60,2)</f>
        <v>0</v>
      </c>
      <c r="D794" s="282">
        <f>ROUND(BL61,0)</f>
        <v>0</v>
      </c>
      <c r="E794" s="282">
        <f>ROUND(BL62,0)</f>
        <v>0</v>
      </c>
      <c r="F794" s="282">
        <f>ROUND(BL63,0)</f>
        <v>0</v>
      </c>
      <c r="G794" s="282">
        <f>ROUND(BL64,0)</f>
        <v>0</v>
      </c>
      <c r="H794" s="282">
        <f>ROUND(BL65,0)</f>
        <v>0</v>
      </c>
      <c r="I794" s="282">
        <f>ROUND(BL66,0)</f>
        <v>0</v>
      </c>
      <c r="J794" s="282">
        <f>ROUND(BL67,0)</f>
        <v>0</v>
      </c>
      <c r="K794" s="282">
        <f>ROUND(BL68,0)</f>
        <v>0</v>
      </c>
      <c r="L794" s="282">
        <f>ROUND(BL70,0)</f>
        <v>0</v>
      </c>
      <c r="M794" s="282">
        <f>ROUND(BL71,0)</f>
        <v>0</v>
      </c>
      <c r="N794" s="282"/>
      <c r="O794" s="282"/>
      <c r="P794" s="282">
        <f>IF(BL77&gt;0,ROUND(BL77,0),0)</f>
        <v>0</v>
      </c>
      <c r="Q794" s="282">
        <f>IF(BL78&gt;0,ROUND(BL78,0),0)</f>
        <v>0</v>
      </c>
      <c r="R794" s="282">
        <f>IF(BL79&gt;0,ROUND(BL79,0),0)</f>
        <v>0</v>
      </c>
      <c r="S794" s="282">
        <f>IF(BL80&gt;0,ROUND(BL80,0),0)</f>
        <v>0</v>
      </c>
      <c r="T794" s="285">
        <f>IF(BL81&gt;0,ROUND(BL81,2),0)</f>
        <v>0</v>
      </c>
      <c r="U794" s="282"/>
      <c r="X794" s="282"/>
      <c r="Y794" s="282"/>
      <c r="Z794" s="282"/>
    </row>
    <row r="795" spans="1:26" ht="12.65" customHeight="1" x14ac:dyDescent="0.35">
      <c r="A795" s="209" t="str">
        <f>RIGHT($C$84,3)&amp;"*"&amp;RIGHT($C$83,4)&amp;"*"&amp;BM$55&amp;"*"&amp;"A"</f>
        <v>ter*026*8590*A</v>
      </c>
      <c r="B795" s="282"/>
      <c r="C795" s="285">
        <f>ROUND(BM60,2)</f>
        <v>0</v>
      </c>
      <c r="D795" s="282">
        <f>ROUND(BM61,0)</f>
        <v>0</v>
      </c>
      <c r="E795" s="282">
        <f>ROUND(BM62,0)</f>
        <v>0</v>
      </c>
      <c r="F795" s="282">
        <f>ROUND(BM63,0)</f>
        <v>0</v>
      </c>
      <c r="G795" s="282">
        <f>ROUND(BM64,0)</f>
        <v>0</v>
      </c>
      <c r="H795" s="282">
        <f>ROUND(BM65,0)</f>
        <v>0</v>
      </c>
      <c r="I795" s="282">
        <f>ROUND(BM66,0)</f>
        <v>0</v>
      </c>
      <c r="J795" s="282">
        <f>ROUND(BM67,0)</f>
        <v>0</v>
      </c>
      <c r="K795" s="282">
        <f>ROUND(BM68,0)</f>
        <v>0</v>
      </c>
      <c r="L795" s="282">
        <f>ROUND(BM70,0)</f>
        <v>0</v>
      </c>
      <c r="M795" s="282">
        <f>ROUND(BM71,0)</f>
        <v>0</v>
      </c>
      <c r="N795" s="282"/>
      <c r="O795" s="282"/>
      <c r="P795" s="282">
        <f>IF(BM77&gt;0,ROUND(BM77,0),0)</f>
        <v>0</v>
      </c>
      <c r="Q795" s="282">
        <f>IF(BM78&gt;0,ROUND(BM78,0),0)</f>
        <v>0</v>
      </c>
      <c r="R795" s="282">
        <f>IF(BM79&gt;0,ROUND(BM79,0),0)</f>
        <v>0</v>
      </c>
      <c r="S795" s="282">
        <f>IF(BM80&gt;0,ROUND(BM80,0),0)</f>
        <v>0</v>
      </c>
      <c r="T795" s="285">
        <f>IF(BM81&gt;0,ROUND(BM81,2),0)</f>
        <v>0</v>
      </c>
      <c r="U795" s="282"/>
      <c r="X795" s="282"/>
      <c r="Y795" s="282"/>
      <c r="Z795" s="282"/>
    </row>
    <row r="796" spans="1:26" ht="12.65" customHeight="1" x14ac:dyDescent="0.35">
      <c r="A796" s="209" t="str">
        <f>RIGHT($C$84,3)&amp;"*"&amp;RIGHT($C$83,4)&amp;"*"&amp;BN$55&amp;"*"&amp;"A"</f>
        <v>ter*026*8610*A</v>
      </c>
      <c r="B796" s="282"/>
      <c r="C796" s="285">
        <f>ROUND(BN60,2)</f>
        <v>5.39</v>
      </c>
      <c r="D796" s="282">
        <f>ROUND(BN61,0)</f>
        <v>2271425</v>
      </c>
      <c r="E796" s="282">
        <f>ROUND(BN62,0)</f>
        <v>332820</v>
      </c>
      <c r="F796" s="282">
        <f>ROUND(BN63,0)</f>
        <v>479170</v>
      </c>
      <c r="G796" s="282">
        <f>ROUND(BN64,0)</f>
        <v>9434</v>
      </c>
      <c r="H796" s="282">
        <f>ROUND(BN65,0)</f>
        <v>2550</v>
      </c>
      <c r="I796" s="282">
        <f>ROUND(BN66,0)</f>
        <v>31727580</v>
      </c>
      <c r="J796" s="282">
        <f>ROUND(BN67,0)</f>
        <v>7966408</v>
      </c>
      <c r="K796" s="282">
        <f>ROUND(BN68,0)</f>
        <v>0</v>
      </c>
      <c r="L796" s="282">
        <f>ROUND(BN70,0)</f>
        <v>0</v>
      </c>
      <c r="M796" s="282">
        <f>ROUND(BN71,0)</f>
        <v>42847083</v>
      </c>
      <c r="N796" s="282"/>
      <c r="O796" s="282"/>
      <c r="P796" s="282">
        <f>IF(BN77&gt;0,ROUND(BN77,0),0)</f>
        <v>0</v>
      </c>
      <c r="Q796" s="282">
        <f>IF(BN78&gt;0,ROUND(BN78,0),0)</f>
        <v>0</v>
      </c>
      <c r="R796" s="282">
        <f>IF(BN79&gt;0,ROUND(BN79,0),0)</f>
        <v>0</v>
      </c>
      <c r="S796" s="282">
        <f>IF(BN80&gt;0,ROUND(BN80,0),0)</f>
        <v>0</v>
      </c>
      <c r="T796" s="285">
        <f>IF(BN81&gt;0,ROUND(BN81,2),0)</f>
        <v>0</v>
      </c>
      <c r="U796" s="282"/>
      <c r="X796" s="282"/>
      <c r="Y796" s="282"/>
      <c r="Z796" s="282"/>
    </row>
    <row r="797" spans="1:26" ht="12.65" customHeight="1" x14ac:dyDescent="0.35">
      <c r="A797" s="209" t="str">
        <f>RIGHT($C$84,3)&amp;"*"&amp;RIGHT($C$83,4)&amp;"*"&amp;BO$55&amp;"*"&amp;"A"</f>
        <v>ter*026*8620*A</v>
      </c>
      <c r="B797" s="282"/>
      <c r="C797" s="285">
        <f>ROUND(BO60,2)</f>
        <v>1.31</v>
      </c>
      <c r="D797" s="282">
        <f>ROUND(BO61,0)</f>
        <v>74893</v>
      </c>
      <c r="E797" s="282">
        <f>ROUND(BO62,0)</f>
        <v>23883</v>
      </c>
      <c r="F797" s="282">
        <f>ROUND(BO63,0)</f>
        <v>0</v>
      </c>
      <c r="G797" s="282">
        <f>ROUND(BO64,0)</f>
        <v>0</v>
      </c>
      <c r="H797" s="282">
        <f>ROUND(BO65,0)</f>
        <v>0</v>
      </c>
      <c r="I797" s="282">
        <f>ROUND(BO66,0)</f>
        <v>0</v>
      </c>
      <c r="J797" s="282">
        <f>ROUND(BO67,0)</f>
        <v>38284</v>
      </c>
      <c r="K797" s="282">
        <f>ROUND(BO68,0)</f>
        <v>0</v>
      </c>
      <c r="L797" s="282">
        <f>ROUND(BO70,0)</f>
        <v>0</v>
      </c>
      <c r="M797" s="282">
        <f>ROUND(BO71,0)</f>
        <v>137060</v>
      </c>
      <c r="N797" s="282"/>
      <c r="O797" s="282"/>
      <c r="P797" s="282">
        <f>IF(BO77&gt;0,ROUND(BO77,0),0)</f>
        <v>0</v>
      </c>
      <c r="Q797" s="282">
        <f>IF(BO78&gt;0,ROUND(BO78,0),0)</f>
        <v>0</v>
      </c>
      <c r="R797" s="282">
        <f>IF(BO79&gt;0,ROUND(BO79,0),0)</f>
        <v>0</v>
      </c>
      <c r="S797" s="282">
        <f>IF(BO80&gt;0,ROUND(BO80,0),0)</f>
        <v>0</v>
      </c>
      <c r="T797" s="285">
        <f>IF(BO81&gt;0,ROUND(BO81,2),0)</f>
        <v>0</v>
      </c>
      <c r="U797" s="282"/>
      <c r="X797" s="282"/>
      <c r="Y797" s="282"/>
      <c r="Z797" s="282"/>
    </row>
    <row r="798" spans="1:26" ht="12.65" customHeight="1" x14ac:dyDescent="0.35">
      <c r="A798" s="209" t="str">
        <f>RIGHT($C$84,3)&amp;"*"&amp;RIGHT($C$83,4)&amp;"*"&amp;BP$55&amp;"*"&amp;"A"</f>
        <v>ter*026*8630*A</v>
      </c>
      <c r="B798" s="282"/>
      <c r="C798" s="285">
        <f>ROUND(BP60,2)</f>
        <v>0</v>
      </c>
      <c r="D798" s="282">
        <f>ROUND(BP61,0)</f>
        <v>0</v>
      </c>
      <c r="E798" s="282">
        <f>ROUND(BP62,0)</f>
        <v>0</v>
      </c>
      <c r="F798" s="282">
        <f>ROUND(BP63,0)</f>
        <v>0</v>
      </c>
      <c r="G798" s="282">
        <f>ROUND(BP64,0)</f>
        <v>0</v>
      </c>
      <c r="H798" s="282">
        <f>ROUND(BP65,0)</f>
        <v>0</v>
      </c>
      <c r="I798" s="282">
        <f>ROUND(BP66,0)</f>
        <v>0</v>
      </c>
      <c r="J798" s="282">
        <f>ROUND(BP67,0)</f>
        <v>0</v>
      </c>
      <c r="K798" s="282">
        <f>ROUND(BP68,0)</f>
        <v>0</v>
      </c>
      <c r="L798" s="282">
        <f>ROUND(BP70,0)</f>
        <v>0</v>
      </c>
      <c r="M798" s="282">
        <f>ROUND(BP71,0)</f>
        <v>0</v>
      </c>
      <c r="N798" s="282"/>
      <c r="O798" s="282"/>
      <c r="P798" s="282">
        <f>IF(BP77&gt;0,ROUND(BP77,0),0)</f>
        <v>0</v>
      </c>
      <c r="Q798" s="282">
        <f>IF(BP78&gt;0,ROUND(BP78,0),0)</f>
        <v>0</v>
      </c>
      <c r="R798" s="282">
        <f>IF(BP79&gt;0,ROUND(BP79,0),0)</f>
        <v>0</v>
      </c>
      <c r="S798" s="282">
        <f>IF(BP80&gt;0,ROUND(BP80,0),0)</f>
        <v>0</v>
      </c>
      <c r="T798" s="285">
        <f>IF(BP81&gt;0,ROUND(BP81,2),0)</f>
        <v>0</v>
      </c>
      <c r="U798" s="282"/>
      <c r="X798" s="282"/>
      <c r="Y798" s="282"/>
      <c r="Z798" s="282"/>
    </row>
    <row r="799" spans="1:26" ht="12.65" customHeight="1" x14ac:dyDescent="0.35">
      <c r="A799" s="209" t="str">
        <f>RIGHT($C$84,3)&amp;"*"&amp;RIGHT($C$83,4)&amp;"*"&amp;BQ$55&amp;"*"&amp;"A"</f>
        <v>ter*026*8640*A</v>
      </c>
      <c r="B799" s="282"/>
      <c r="C799" s="285">
        <f>ROUND(BQ60,2)</f>
        <v>0</v>
      </c>
      <c r="D799" s="282">
        <f>ROUND(BQ61,0)</f>
        <v>0</v>
      </c>
      <c r="E799" s="282">
        <f>ROUND(BQ62,0)</f>
        <v>0</v>
      </c>
      <c r="F799" s="282">
        <f>ROUND(BQ63,0)</f>
        <v>0</v>
      </c>
      <c r="G799" s="282">
        <f>ROUND(BQ64,0)</f>
        <v>0</v>
      </c>
      <c r="H799" s="282">
        <f>ROUND(BQ65,0)</f>
        <v>0</v>
      </c>
      <c r="I799" s="282">
        <f>ROUND(BQ66,0)</f>
        <v>0</v>
      </c>
      <c r="J799" s="282">
        <f>ROUND(BQ67,0)</f>
        <v>0</v>
      </c>
      <c r="K799" s="282">
        <f>ROUND(BQ68,0)</f>
        <v>0</v>
      </c>
      <c r="L799" s="282">
        <f>ROUND(BQ70,0)</f>
        <v>0</v>
      </c>
      <c r="M799" s="282">
        <f>ROUND(BQ71,0)</f>
        <v>0</v>
      </c>
      <c r="N799" s="282"/>
      <c r="O799" s="282"/>
      <c r="P799" s="282">
        <f>IF(BQ77&gt;0,ROUND(BQ77,0),0)</f>
        <v>0</v>
      </c>
      <c r="Q799" s="282">
        <f>IF(BQ78&gt;0,ROUND(BQ78,0),0)</f>
        <v>0</v>
      </c>
      <c r="R799" s="282">
        <f>IF(BQ79&gt;0,ROUND(BQ79,0),0)</f>
        <v>0</v>
      </c>
      <c r="S799" s="282">
        <f>IF(BQ80&gt;0,ROUND(BQ80,0),0)</f>
        <v>0</v>
      </c>
      <c r="T799" s="285">
        <f>IF(BQ81&gt;0,ROUND(BQ81,2),0)</f>
        <v>0</v>
      </c>
      <c r="U799" s="282"/>
      <c r="X799" s="282"/>
      <c r="Y799" s="282"/>
      <c r="Z799" s="282"/>
    </row>
    <row r="800" spans="1:26" ht="12.65" customHeight="1" x14ac:dyDescent="0.35">
      <c r="A800" s="209" t="str">
        <f>RIGHT($C$84,3)&amp;"*"&amp;RIGHT($C$83,4)&amp;"*"&amp;BR$55&amp;"*"&amp;"A"</f>
        <v>ter*026*8650*A</v>
      </c>
      <c r="B800" s="282"/>
      <c r="C800" s="285">
        <f>ROUND(BR60,2)</f>
        <v>0</v>
      </c>
      <c r="D800" s="282">
        <f>ROUND(BR61,0)</f>
        <v>0</v>
      </c>
      <c r="E800" s="282">
        <f>ROUND(BR62,0)</f>
        <v>0</v>
      </c>
      <c r="F800" s="282">
        <f>ROUND(BR63,0)</f>
        <v>0</v>
      </c>
      <c r="G800" s="282">
        <f>ROUND(BR64,0)</f>
        <v>0</v>
      </c>
      <c r="H800" s="282">
        <f>ROUND(BR65,0)</f>
        <v>0</v>
      </c>
      <c r="I800" s="282">
        <f>ROUND(BR66,0)</f>
        <v>0</v>
      </c>
      <c r="J800" s="282">
        <f>ROUND(BR67,0)</f>
        <v>0</v>
      </c>
      <c r="K800" s="282">
        <f>ROUND(BR68,0)</f>
        <v>0</v>
      </c>
      <c r="L800" s="282">
        <f>ROUND(BR70,0)</f>
        <v>0</v>
      </c>
      <c r="M800" s="282">
        <f>ROUND(BR71,0)</f>
        <v>0</v>
      </c>
      <c r="N800" s="282"/>
      <c r="O800" s="282"/>
      <c r="P800" s="282">
        <f>IF(BR77&gt;0,ROUND(BR77,0),0)</f>
        <v>0</v>
      </c>
      <c r="Q800" s="282">
        <f>IF(BR78&gt;0,ROUND(BR78,0),0)</f>
        <v>0</v>
      </c>
      <c r="R800" s="282">
        <f>IF(BR79&gt;0,ROUND(BR79,0),0)</f>
        <v>0</v>
      </c>
      <c r="S800" s="282">
        <f>IF(BR80&gt;0,ROUND(BR80,0),0)</f>
        <v>0</v>
      </c>
      <c r="T800" s="285">
        <f>IF(BR81&gt;0,ROUND(BR81,2),0)</f>
        <v>0</v>
      </c>
      <c r="U800" s="282"/>
      <c r="X800" s="282"/>
      <c r="Y800" s="282"/>
      <c r="Z800" s="282"/>
    </row>
    <row r="801" spans="1:26" ht="12.65" customHeight="1" x14ac:dyDescent="0.35">
      <c r="A801" s="209" t="str">
        <f>RIGHT($C$84,3)&amp;"*"&amp;RIGHT($C$83,4)&amp;"*"&amp;BS$55&amp;"*"&amp;"A"</f>
        <v>ter*026*8660*A</v>
      </c>
      <c r="B801" s="282"/>
      <c r="C801" s="285">
        <f>ROUND(BS60,2)</f>
        <v>8.5500000000000007</v>
      </c>
      <c r="D801" s="282">
        <f>ROUND(BS61,0)</f>
        <v>344842</v>
      </c>
      <c r="E801" s="282">
        <f>ROUND(BS62,0)</f>
        <v>167518</v>
      </c>
      <c r="F801" s="282">
        <f>ROUND(BS63,0)</f>
        <v>0</v>
      </c>
      <c r="G801" s="282">
        <f>ROUND(BS64,0)</f>
        <v>48288</v>
      </c>
      <c r="H801" s="282">
        <f>ROUND(BS65,0)</f>
        <v>0</v>
      </c>
      <c r="I801" s="282">
        <f>ROUND(BS66,0)</f>
        <v>5526</v>
      </c>
      <c r="J801" s="282">
        <f>ROUND(BS67,0)</f>
        <v>15322</v>
      </c>
      <c r="K801" s="282">
        <f>ROUND(BS68,0)</f>
        <v>0</v>
      </c>
      <c r="L801" s="282">
        <f>ROUND(BS70,0)</f>
        <v>208819</v>
      </c>
      <c r="M801" s="282">
        <f>ROUND(BS71,0)</f>
        <v>390305</v>
      </c>
      <c r="N801" s="282"/>
      <c r="O801" s="282"/>
      <c r="P801" s="282">
        <f>IF(BS77&gt;0,ROUND(BS77,0),0)</f>
        <v>0</v>
      </c>
      <c r="Q801" s="282">
        <f>IF(BS78&gt;0,ROUND(BS78,0),0)</f>
        <v>618</v>
      </c>
      <c r="R801" s="282">
        <f>IF(BS79&gt;0,ROUND(BS79,0),0)</f>
        <v>0</v>
      </c>
      <c r="S801" s="282">
        <f>IF(BS80&gt;0,ROUND(BS80,0),0)</f>
        <v>0</v>
      </c>
      <c r="T801" s="285">
        <f>IF(BS81&gt;0,ROUND(BS81,2),0)</f>
        <v>0</v>
      </c>
      <c r="U801" s="282"/>
      <c r="X801" s="282"/>
      <c r="Y801" s="282"/>
      <c r="Z801" s="282"/>
    </row>
    <row r="802" spans="1:26" ht="12.65" customHeight="1" x14ac:dyDescent="0.35">
      <c r="A802" s="209" t="str">
        <f>RIGHT($C$84,3)&amp;"*"&amp;RIGHT($C$83,4)&amp;"*"&amp;BT$55&amp;"*"&amp;"A"</f>
        <v>ter*026*8670*A</v>
      </c>
      <c r="B802" s="282"/>
      <c r="C802" s="285">
        <f>ROUND(BT60,2)</f>
        <v>5.28</v>
      </c>
      <c r="D802" s="282">
        <f>ROUND(BT61,0)</f>
        <v>574105</v>
      </c>
      <c r="E802" s="282">
        <f>ROUND(BT62,0)</f>
        <v>126592</v>
      </c>
      <c r="F802" s="282">
        <f>ROUND(BT63,0)</f>
        <v>0</v>
      </c>
      <c r="G802" s="282">
        <f>ROUND(BT64,0)</f>
        <v>1512</v>
      </c>
      <c r="H802" s="282">
        <f>ROUND(BT65,0)</f>
        <v>1500</v>
      </c>
      <c r="I802" s="282">
        <f>ROUND(BT66,0)</f>
        <v>4800</v>
      </c>
      <c r="J802" s="282">
        <f>ROUND(BT67,0)</f>
        <v>18079</v>
      </c>
      <c r="K802" s="282">
        <f>ROUND(BT68,0)</f>
        <v>0</v>
      </c>
      <c r="L802" s="282">
        <f>ROUND(BT70,0)</f>
        <v>4990</v>
      </c>
      <c r="M802" s="282">
        <f>ROUND(BT71,0)</f>
        <v>733159</v>
      </c>
      <c r="N802" s="282"/>
      <c r="O802" s="282"/>
      <c r="P802" s="282">
        <f>IF(BT77&gt;0,ROUND(BT77,0),0)</f>
        <v>0</v>
      </c>
      <c r="Q802" s="282">
        <f>IF(BT78&gt;0,ROUND(BT78,0),0)</f>
        <v>710</v>
      </c>
      <c r="R802" s="282">
        <f>IF(BT79&gt;0,ROUND(BT79,0),0)</f>
        <v>0</v>
      </c>
      <c r="S802" s="282">
        <f>IF(BT80&gt;0,ROUND(BT80,0),0)</f>
        <v>0</v>
      </c>
      <c r="T802" s="285">
        <f>IF(BT81&gt;0,ROUND(BT81,2),0)</f>
        <v>0</v>
      </c>
      <c r="U802" s="282"/>
      <c r="X802" s="282"/>
      <c r="Y802" s="282"/>
      <c r="Z802" s="282"/>
    </row>
    <row r="803" spans="1:26" ht="12.65" customHeight="1" x14ac:dyDescent="0.35">
      <c r="A803" s="209" t="str">
        <f>RIGHT($C$84,3)&amp;"*"&amp;RIGHT($C$83,4)&amp;"*"&amp;BU$55&amp;"*"&amp;"A"</f>
        <v>ter*026*8680*A</v>
      </c>
      <c r="B803" s="282"/>
      <c r="C803" s="285">
        <f>ROUND(BU60,2)</f>
        <v>0.71</v>
      </c>
      <c r="D803" s="282">
        <f>ROUND(BU61,0)</f>
        <v>65497</v>
      </c>
      <c r="E803" s="282">
        <f>ROUND(BU62,0)</f>
        <v>23351</v>
      </c>
      <c r="F803" s="282">
        <f>ROUND(BU63,0)</f>
        <v>0</v>
      </c>
      <c r="G803" s="282">
        <f>ROUND(BU64,0)</f>
        <v>72</v>
      </c>
      <c r="H803" s="282">
        <f>ROUND(BU65,0)</f>
        <v>0</v>
      </c>
      <c r="I803" s="282">
        <f>ROUND(BU66,0)</f>
        <v>0</v>
      </c>
      <c r="J803" s="282">
        <f>ROUND(BU67,0)</f>
        <v>6932</v>
      </c>
      <c r="K803" s="282">
        <f>ROUND(BU68,0)</f>
        <v>0</v>
      </c>
      <c r="L803" s="282">
        <f>ROUND(BU70,0)</f>
        <v>0</v>
      </c>
      <c r="M803" s="282">
        <f>ROUND(BU71,0)</f>
        <v>155226</v>
      </c>
      <c r="N803" s="282"/>
      <c r="O803" s="282"/>
      <c r="P803" s="282">
        <f>IF(BU77&gt;0,ROUND(BU77,0),0)</f>
        <v>0</v>
      </c>
      <c r="Q803" s="282">
        <f>IF(BU78&gt;0,ROUND(BU78,0),0)</f>
        <v>280</v>
      </c>
      <c r="R803" s="282">
        <f>IF(BU79&gt;0,ROUND(BU79,0),0)</f>
        <v>0</v>
      </c>
      <c r="S803" s="282">
        <f>IF(BU80&gt;0,ROUND(BU80,0),0)</f>
        <v>0</v>
      </c>
      <c r="T803" s="285">
        <f>IF(BU81&gt;0,ROUND(BU81,2),0)</f>
        <v>0</v>
      </c>
      <c r="U803" s="282"/>
      <c r="X803" s="282"/>
      <c r="Y803" s="282"/>
      <c r="Z803" s="282"/>
    </row>
    <row r="804" spans="1:26" ht="12.65" customHeight="1" x14ac:dyDescent="0.35">
      <c r="A804" s="209" t="str">
        <f>RIGHT($C$84,3)&amp;"*"&amp;RIGHT($C$83,4)&amp;"*"&amp;BV$55&amp;"*"&amp;"A"</f>
        <v>ter*026*8690*A</v>
      </c>
      <c r="B804" s="282"/>
      <c r="C804" s="285">
        <f>ROUND(BV60,2)</f>
        <v>0</v>
      </c>
      <c r="D804" s="282">
        <f>ROUND(BV61,0)</f>
        <v>0</v>
      </c>
      <c r="E804" s="282">
        <f>ROUND(BV62,0)</f>
        <v>0</v>
      </c>
      <c r="F804" s="282">
        <f>ROUND(BV63,0)</f>
        <v>0</v>
      </c>
      <c r="G804" s="282">
        <f>ROUND(BV64,0)</f>
        <v>0</v>
      </c>
      <c r="H804" s="282">
        <f>ROUND(BV65,0)</f>
        <v>0</v>
      </c>
      <c r="I804" s="282">
        <f>ROUND(BV66,0)</f>
        <v>37440</v>
      </c>
      <c r="J804" s="282">
        <f>ROUND(BV67,0)</f>
        <v>49460</v>
      </c>
      <c r="K804" s="282">
        <f>ROUND(BV68,0)</f>
        <v>0</v>
      </c>
      <c r="L804" s="282">
        <f>ROUND(BV70,0)</f>
        <v>0</v>
      </c>
      <c r="M804" s="282">
        <f>ROUND(BV71,0)</f>
        <v>87893</v>
      </c>
      <c r="N804" s="282"/>
      <c r="O804" s="282"/>
      <c r="P804" s="282">
        <f>IF(BV77&gt;0,ROUND(BV77,0),0)</f>
        <v>0</v>
      </c>
      <c r="Q804" s="282">
        <f>IF(BV78&gt;0,ROUND(BV78,0),0)</f>
        <v>1996</v>
      </c>
      <c r="R804" s="282">
        <f>IF(BV79&gt;0,ROUND(BV79,0),0)</f>
        <v>0</v>
      </c>
      <c r="S804" s="282">
        <f>IF(BV80&gt;0,ROUND(BV80,0),0)</f>
        <v>0</v>
      </c>
      <c r="T804" s="285">
        <f>IF(BV81&gt;0,ROUND(BV81,2),0)</f>
        <v>0</v>
      </c>
      <c r="U804" s="282"/>
      <c r="X804" s="282"/>
      <c r="Y804" s="282"/>
      <c r="Z804" s="282"/>
    </row>
    <row r="805" spans="1:26" ht="12.65" customHeight="1" x14ac:dyDescent="0.35">
      <c r="A805" s="209" t="str">
        <f>RIGHT($C$84,3)&amp;"*"&amp;RIGHT($C$83,4)&amp;"*"&amp;BW$55&amp;"*"&amp;"A"</f>
        <v>ter*026*8700*A</v>
      </c>
      <c r="B805" s="282"/>
      <c r="C805" s="285">
        <f>ROUND(BW60,2)</f>
        <v>2.84</v>
      </c>
      <c r="D805" s="282">
        <f>ROUND(BW61,0)</f>
        <v>330002</v>
      </c>
      <c r="E805" s="282">
        <f>ROUND(BW62,0)</f>
        <v>86768</v>
      </c>
      <c r="F805" s="282">
        <f>ROUND(BW63,0)</f>
        <v>0</v>
      </c>
      <c r="G805" s="282">
        <f>ROUND(BW64,0)</f>
        <v>77024</v>
      </c>
      <c r="H805" s="282">
        <f>ROUND(BW65,0)</f>
        <v>0</v>
      </c>
      <c r="I805" s="282">
        <f>ROUND(BW66,0)</f>
        <v>343</v>
      </c>
      <c r="J805" s="282">
        <f>ROUND(BW67,0)</f>
        <v>3421</v>
      </c>
      <c r="K805" s="282">
        <f>ROUND(BW68,0)</f>
        <v>0</v>
      </c>
      <c r="L805" s="282">
        <f>ROUND(BW70,0)</f>
        <v>0</v>
      </c>
      <c r="M805" s="282">
        <f>ROUND(BW71,0)</f>
        <v>514058</v>
      </c>
      <c r="N805" s="282"/>
      <c r="O805" s="282"/>
      <c r="P805" s="282">
        <f>IF(BW77&gt;0,ROUND(BW77,0),0)</f>
        <v>0</v>
      </c>
      <c r="Q805" s="282">
        <f>IF(BW78&gt;0,ROUND(BW78,0),0)</f>
        <v>138</v>
      </c>
      <c r="R805" s="282">
        <f>IF(BW79&gt;0,ROUND(BW79,0),0)</f>
        <v>0</v>
      </c>
      <c r="S805" s="282">
        <f>IF(BW80&gt;0,ROUND(BW80,0),0)</f>
        <v>0</v>
      </c>
      <c r="T805" s="285">
        <f>IF(BW81&gt;0,ROUND(BW81,2),0)</f>
        <v>0</v>
      </c>
      <c r="U805" s="282"/>
      <c r="X805" s="282"/>
      <c r="Y805" s="282"/>
      <c r="Z805" s="282"/>
    </row>
    <row r="806" spans="1:26" ht="12.65" customHeight="1" x14ac:dyDescent="0.35">
      <c r="A806" s="209" t="str">
        <f>RIGHT($C$84,3)&amp;"*"&amp;RIGHT($C$83,4)&amp;"*"&amp;BX$55&amp;"*"&amp;"A"</f>
        <v>ter*026*8710*A</v>
      </c>
      <c r="B806" s="282"/>
      <c r="C806" s="285">
        <f>ROUND(BX60,2)</f>
        <v>10.79</v>
      </c>
      <c r="D806" s="282">
        <f>ROUND(BX61,0)</f>
        <v>1245837</v>
      </c>
      <c r="E806" s="282">
        <f>ROUND(BX62,0)</f>
        <v>226807</v>
      </c>
      <c r="F806" s="282">
        <f>ROUND(BX63,0)</f>
        <v>0</v>
      </c>
      <c r="G806" s="282">
        <f>ROUND(BX64,0)</f>
        <v>605728</v>
      </c>
      <c r="H806" s="282">
        <f>ROUND(BX65,0)</f>
        <v>0</v>
      </c>
      <c r="I806" s="282">
        <f>ROUND(BX66,0)</f>
        <v>12347</v>
      </c>
      <c r="J806" s="282">
        <f>ROUND(BX67,0)</f>
        <v>18482</v>
      </c>
      <c r="K806" s="282">
        <f>ROUND(BX68,0)</f>
        <v>897</v>
      </c>
      <c r="L806" s="282">
        <f>ROUND(BX70,0)</f>
        <v>6276856</v>
      </c>
      <c r="M806" s="282">
        <f>ROUND(BX71,0)</f>
        <v>-4147502</v>
      </c>
      <c r="N806" s="282"/>
      <c r="O806" s="282"/>
      <c r="P806" s="282">
        <f>IF(BX77&gt;0,ROUND(BX77,0),0)</f>
        <v>0</v>
      </c>
      <c r="Q806" s="282">
        <f>IF(BX78&gt;0,ROUND(BX78,0),0)</f>
        <v>746</v>
      </c>
      <c r="R806" s="282">
        <f>IF(BX79&gt;0,ROUND(BX79,0),0)</f>
        <v>0</v>
      </c>
      <c r="S806" s="282">
        <f>IF(BX80&gt;0,ROUND(BX80,0),0)</f>
        <v>0</v>
      </c>
      <c r="T806" s="285">
        <f>IF(BX81&gt;0,ROUND(BX81,2),0)</f>
        <v>0</v>
      </c>
      <c r="U806" s="282"/>
      <c r="X806" s="282"/>
      <c r="Y806" s="282"/>
      <c r="Z806" s="282"/>
    </row>
    <row r="807" spans="1:26" ht="12.65" customHeight="1" x14ac:dyDescent="0.35">
      <c r="A807" s="209" t="str">
        <f>RIGHT($C$84,3)&amp;"*"&amp;RIGHT($C$83,4)&amp;"*"&amp;BY$55&amp;"*"&amp;"A"</f>
        <v>ter*026*8720*A</v>
      </c>
      <c r="B807" s="282"/>
      <c r="C807" s="285">
        <f>ROUND(BY60,2)</f>
        <v>21.97</v>
      </c>
      <c r="D807" s="282">
        <f>ROUND(BY61,0)</f>
        <v>2684771</v>
      </c>
      <c r="E807" s="282">
        <f>ROUND(BY62,0)</f>
        <v>697873</v>
      </c>
      <c r="F807" s="282">
        <f>ROUND(BY63,0)</f>
        <v>0</v>
      </c>
      <c r="G807" s="282">
        <f>ROUND(BY64,0)</f>
        <v>9928</v>
      </c>
      <c r="H807" s="282">
        <f>ROUND(BY65,0)</f>
        <v>2200</v>
      </c>
      <c r="I807" s="282">
        <f>ROUND(BY66,0)</f>
        <v>7697</v>
      </c>
      <c r="J807" s="282">
        <f>ROUND(BY67,0)</f>
        <v>257123</v>
      </c>
      <c r="K807" s="282">
        <f>ROUND(BY68,0)</f>
        <v>0</v>
      </c>
      <c r="L807" s="282">
        <f>ROUND(BY70,0)</f>
        <v>10781</v>
      </c>
      <c r="M807" s="282">
        <f>ROUND(BY71,0)</f>
        <v>3677594</v>
      </c>
      <c r="N807" s="282"/>
      <c r="O807" s="282"/>
      <c r="P807" s="282">
        <f>IF(BY77&gt;0,ROUND(BY77,0),0)</f>
        <v>0</v>
      </c>
      <c r="Q807" s="282">
        <f>IF(BY78&gt;0,ROUND(BY78,0),0)</f>
        <v>855</v>
      </c>
      <c r="R807" s="282">
        <f>IF(BY79&gt;0,ROUND(BY79,0),0)</f>
        <v>0</v>
      </c>
      <c r="S807" s="282">
        <f>IF(BY80&gt;0,ROUND(BY80,0),0)</f>
        <v>0</v>
      </c>
      <c r="T807" s="285">
        <f>IF(BY81&gt;0,ROUND(BY81,2),0)</f>
        <v>0</v>
      </c>
      <c r="U807" s="282"/>
      <c r="X807" s="282"/>
      <c r="Y807" s="282"/>
      <c r="Z807" s="282"/>
    </row>
    <row r="808" spans="1:26" ht="12.65" customHeight="1" x14ac:dyDescent="0.35">
      <c r="A808" s="209" t="str">
        <f>RIGHT($C$84,3)&amp;"*"&amp;RIGHT($C$83,4)&amp;"*"&amp;BZ$55&amp;"*"&amp;"A"</f>
        <v>ter*026*8730*A</v>
      </c>
      <c r="B808" s="282"/>
      <c r="C808" s="285">
        <f>ROUND(BZ60,2)</f>
        <v>2.91</v>
      </c>
      <c r="D808" s="282">
        <f>ROUND(BZ61,0)</f>
        <v>431626</v>
      </c>
      <c r="E808" s="282">
        <f>ROUND(BZ62,0)</f>
        <v>190838</v>
      </c>
      <c r="F808" s="282">
        <f>ROUND(BZ63,0)</f>
        <v>0</v>
      </c>
      <c r="G808" s="282">
        <f>ROUND(BZ64,0)</f>
        <v>0</v>
      </c>
      <c r="H808" s="282">
        <f>ROUND(BZ65,0)</f>
        <v>0</v>
      </c>
      <c r="I808" s="282">
        <f>ROUND(BZ66,0)</f>
        <v>0</v>
      </c>
      <c r="J808" s="282">
        <f>ROUND(BZ67,0)</f>
        <v>0</v>
      </c>
      <c r="K808" s="282">
        <f>ROUND(BZ68,0)</f>
        <v>0</v>
      </c>
      <c r="L808" s="282">
        <f>ROUND(BZ70,0)</f>
        <v>0</v>
      </c>
      <c r="M808" s="282">
        <f>ROUND(BZ71,0)</f>
        <v>622839</v>
      </c>
      <c r="N808" s="282"/>
      <c r="O808" s="282"/>
      <c r="P808" s="282">
        <f>IF(BZ77&gt;0,ROUND(BZ77,0),0)</f>
        <v>0</v>
      </c>
      <c r="Q808" s="282">
        <f>IF(BZ78&gt;0,ROUND(BZ78,0),0)</f>
        <v>0</v>
      </c>
      <c r="R808" s="282">
        <f>IF(BZ79&gt;0,ROUND(BZ79,0),0)</f>
        <v>0</v>
      </c>
      <c r="S808" s="282">
        <f>IF(BZ80&gt;0,ROUND(BZ80,0),0)</f>
        <v>0</v>
      </c>
      <c r="T808" s="285">
        <f>IF(BZ81&gt;0,ROUND(BZ81,2),0)</f>
        <v>0</v>
      </c>
      <c r="U808" s="282"/>
      <c r="X808" s="282"/>
      <c r="Y808" s="282"/>
      <c r="Z808" s="282"/>
    </row>
    <row r="809" spans="1:26" ht="12.65" customHeight="1" x14ac:dyDescent="0.35">
      <c r="A809" s="209" t="str">
        <f>RIGHT($C$84,3)&amp;"*"&amp;RIGHT($C$83,4)&amp;"*"&amp;CA$55&amp;"*"&amp;"A"</f>
        <v>ter*026*8740*A</v>
      </c>
      <c r="B809" s="282"/>
      <c r="C809" s="285">
        <f>ROUND(CA60,2)</f>
        <v>0</v>
      </c>
      <c r="D809" s="282">
        <f>ROUND(CA61,0)</f>
        <v>0</v>
      </c>
      <c r="E809" s="282">
        <f>ROUND(CA62,0)</f>
        <v>0</v>
      </c>
      <c r="F809" s="282">
        <f>ROUND(CA63,0)</f>
        <v>0</v>
      </c>
      <c r="G809" s="282">
        <f>ROUND(CA64,0)</f>
        <v>0</v>
      </c>
      <c r="H809" s="282">
        <f>ROUND(CA65,0)</f>
        <v>0</v>
      </c>
      <c r="I809" s="282">
        <f>ROUND(CA66,0)</f>
        <v>0</v>
      </c>
      <c r="J809" s="282">
        <f>ROUND(CA67,0)</f>
        <v>32542</v>
      </c>
      <c r="K809" s="282">
        <f>ROUND(CA68,0)</f>
        <v>0</v>
      </c>
      <c r="L809" s="282">
        <f>ROUND(CA70,0)</f>
        <v>0</v>
      </c>
      <c r="M809" s="282">
        <f>ROUND(CA71,0)</f>
        <v>32542</v>
      </c>
      <c r="N809" s="282"/>
      <c r="O809" s="282"/>
      <c r="P809" s="282">
        <f>IF(CA77&gt;0,ROUND(CA77,0),0)</f>
        <v>0</v>
      </c>
      <c r="Q809" s="282">
        <f>IF(CA78&gt;0,ROUND(CA78,0),0)</f>
        <v>1313</v>
      </c>
      <c r="R809" s="282">
        <f>IF(CA79&gt;0,ROUND(CA79,0),0)</f>
        <v>0</v>
      </c>
      <c r="S809" s="282">
        <f>IF(CA80&gt;0,ROUND(CA80,0),0)</f>
        <v>0</v>
      </c>
      <c r="T809" s="285">
        <f>IF(CA81&gt;0,ROUND(CA81,2),0)</f>
        <v>0</v>
      </c>
      <c r="U809" s="282"/>
      <c r="X809" s="282"/>
      <c r="Y809" s="282"/>
      <c r="Z809" s="282"/>
    </row>
    <row r="810" spans="1:26" ht="12.65" customHeight="1" x14ac:dyDescent="0.35">
      <c r="A810" s="209" t="str">
        <f>RIGHT($C$84,3)&amp;"*"&amp;RIGHT($C$83,4)&amp;"*"&amp;CB$55&amp;"*"&amp;"A"</f>
        <v>ter*026*8770*A</v>
      </c>
      <c r="B810" s="282"/>
      <c r="C810" s="285">
        <f>ROUND(CB60,2)</f>
        <v>0</v>
      </c>
      <c r="D810" s="282">
        <f>ROUND(CB61,0)</f>
        <v>0</v>
      </c>
      <c r="E810" s="282">
        <f>ROUND(CB62,0)</f>
        <v>0</v>
      </c>
      <c r="F810" s="282">
        <f>ROUND(CB63,0)</f>
        <v>0</v>
      </c>
      <c r="G810" s="282">
        <f>ROUND(CB64,0)</f>
        <v>0</v>
      </c>
      <c r="H810" s="282">
        <f>ROUND(CB65,0)</f>
        <v>0</v>
      </c>
      <c r="I810" s="282">
        <f>ROUND(CB66,0)</f>
        <v>0</v>
      </c>
      <c r="J810" s="282">
        <f>ROUND(CB67,0)</f>
        <v>0</v>
      </c>
      <c r="K810" s="282">
        <f>ROUND(CB68,0)</f>
        <v>0</v>
      </c>
      <c r="L810" s="282">
        <f>ROUND(CB70,0)</f>
        <v>0</v>
      </c>
      <c r="M810" s="282">
        <f>ROUND(CB71,0)</f>
        <v>45000</v>
      </c>
      <c r="N810" s="282"/>
      <c r="O810" s="282"/>
      <c r="P810" s="282">
        <f>IF(CB77&gt;0,ROUND(CB77,0),0)</f>
        <v>0</v>
      </c>
      <c r="Q810" s="282">
        <f>IF(CB78&gt;0,ROUND(CB78,0),0)</f>
        <v>0</v>
      </c>
      <c r="R810" s="282">
        <f>IF(CB79&gt;0,ROUND(CB79,0),0)</f>
        <v>0</v>
      </c>
      <c r="S810" s="282">
        <f>IF(CB80&gt;0,ROUND(CB80,0),0)</f>
        <v>0</v>
      </c>
      <c r="T810" s="285">
        <f>IF(CB81&gt;0,ROUND(CB81,2),0)</f>
        <v>0</v>
      </c>
      <c r="U810" s="282"/>
      <c r="X810" s="282"/>
      <c r="Y810" s="282"/>
      <c r="Z810" s="282"/>
    </row>
    <row r="811" spans="1:26" ht="12.65" customHeight="1" x14ac:dyDescent="0.35">
      <c r="A811" s="209" t="str">
        <f>RIGHT($C$84,3)&amp;"*"&amp;RIGHT($C$83,4)&amp;"*"&amp;CC$55&amp;"*"&amp;"A"</f>
        <v>ter*026*8790*A</v>
      </c>
      <c r="B811" s="282"/>
      <c r="C811" s="285">
        <f>ROUND(CC60,2)</f>
        <v>12.64</v>
      </c>
      <c r="D811" s="282">
        <f>ROUND(CC61,0)</f>
        <v>2075925</v>
      </c>
      <c r="E811" s="282">
        <f>ROUND(CC62,0)</f>
        <v>413723</v>
      </c>
      <c r="F811" s="282">
        <f>ROUND(CC63,0)</f>
        <v>0</v>
      </c>
      <c r="G811" s="282">
        <f>ROUND(CC64,0)</f>
        <v>-229651</v>
      </c>
      <c r="H811" s="282">
        <f>ROUND(CC65,0)</f>
        <v>1234</v>
      </c>
      <c r="I811" s="282">
        <f>ROUND(CC66,0)</f>
        <v>10216939</v>
      </c>
      <c r="J811" s="282">
        <f>ROUND(CC67,0)</f>
        <v>2572834</v>
      </c>
      <c r="K811" s="282">
        <f>ROUND(CC68,0)</f>
        <v>0</v>
      </c>
      <c r="L811" s="282">
        <f>ROUND(CC70,0)</f>
        <v>1361001</v>
      </c>
      <c r="M811" s="282">
        <f>ROUND(CC71,0)</f>
        <v>13948969</v>
      </c>
      <c r="N811" s="282"/>
      <c r="O811" s="282"/>
      <c r="P811" s="282">
        <f>IF(CC77&gt;0,ROUND(CC77,0),0)</f>
        <v>0</v>
      </c>
      <c r="Q811" s="282">
        <f>IF(CC78&gt;0,ROUND(CC78,0),0)</f>
        <v>0</v>
      </c>
      <c r="R811" s="282">
        <f>IF(CC79&gt;0,ROUND(CC79,0),0)</f>
        <v>0</v>
      </c>
      <c r="S811" s="282">
        <f>IF(CC80&gt;0,ROUND(CC80,0),0)</f>
        <v>0</v>
      </c>
      <c r="T811" s="285">
        <f>IF(CC81&gt;0,ROUND(CC81,2),0)</f>
        <v>0</v>
      </c>
      <c r="U811" s="282"/>
      <c r="X811" s="282"/>
      <c r="Y811" s="282"/>
      <c r="Z811" s="282"/>
    </row>
    <row r="812" spans="1:26" ht="12.65" customHeight="1" x14ac:dyDescent="0.35">
      <c r="A812" s="209" t="str">
        <f>RIGHT($C$84,3)&amp;"*"&amp;RIGHT($C$83,4)&amp;"*"&amp;"9000"&amp;"*"&amp;"A"</f>
        <v>ter*026*9000*A</v>
      </c>
      <c r="B812" s="282"/>
      <c r="C812" s="286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6"/>
      <c r="U812" s="282">
        <f>ROUND(CD70,0)</f>
        <v>14139199</v>
      </c>
      <c r="V812" s="180">
        <f>ROUND(CD69,0)</f>
        <v>8746963</v>
      </c>
      <c r="W812" s="180">
        <f>ROUND(CD71,0)</f>
        <v>-5392235</v>
      </c>
      <c r="X812" s="282">
        <f>ROUND(CE73,0)</f>
        <v>330792672</v>
      </c>
      <c r="Y812" s="282">
        <f>ROUND(C132,0)</f>
        <v>0</v>
      </c>
      <c r="Z812" s="282"/>
    </row>
    <row r="814" spans="1:26" ht="12.65" customHeight="1" x14ac:dyDescent="0.35">
      <c r="B814" s="199" t="s">
        <v>1003</v>
      </c>
      <c r="C814" s="263">
        <f t="shared" ref="C814:K814" si="22">SUM(C733:C812)</f>
        <v>1248.1299999999999</v>
      </c>
      <c r="D814" s="180">
        <f t="shared" si="22"/>
        <v>127692101</v>
      </c>
      <c r="E814" s="180">
        <f t="shared" si="22"/>
        <v>32387626</v>
      </c>
      <c r="F814" s="180">
        <f t="shared" si="22"/>
        <v>5490122</v>
      </c>
      <c r="G814" s="180">
        <f t="shared" si="22"/>
        <v>34880828</v>
      </c>
      <c r="H814" s="180">
        <f t="shared" si="22"/>
        <v>2360411</v>
      </c>
      <c r="I814" s="180">
        <f t="shared" si="22"/>
        <v>53890179</v>
      </c>
      <c r="J814" s="180">
        <f t="shared" si="22"/>
        <v>19946616</v>
      </c>
      <c r="K814" s="180">
        <f t="shared" si="22"/>
        <v>737215</v>
      </c>
      <c r="L814" s="180">
        <f>SUM(L733:L812)+SUM(U733:U812)</f>
        <v>27753792</v>
      </c>
      <c r="M814" s="180">
        <f>SUM(M733:M812)+SUM(W733:W812)</f>
        <v>259747455</v>
      </c>
      <c r="N814" s="180">
        <f t="shared" ref="N814:Z814" si="23">SUM(N733:N812)</f>
        <v>321507</v>
      </c>
      <c r="O814" s="180">
        <f t="shared" si="23"/>
        <v>541434446</v>
      </c>
      <c r="P814" s="180">
        <f t="shared" si="23"/>
        <v>103224</v>
      </c>
      <c r="Q814" s="180">
        <f t="shared" si="23"/>
        <v>115659</v>
      </c>
      <c r="R814" s="180">
        <f t="shared" si="23"/>
        <v>1014401</v>
      </c>
      <c r="S814" s="180">
        <f t="shared" si="23"/>
        <v>268</v>
      </c>
      <c r="T814" s="263">
        <f t="shared" si="23"/>
        <v>0</v>
      </c>
      <c r="U814" s="180">
        <f t="shared" si="23"/>
        <v>14139199</v>
      </c>
      <c r="V814" s="180">
        <f t="shared" si="23"/>
        <v>8746963</v>
      </c>
      <c r="W814" s="180">
        <f t="shared" si="23"/>
        <v>-5392235</v>
      </c>
      <c r="X814" s="180">
        <f t="shared" si="23"/>
        <v>330792672</v>
      </c>
      <c r="Y814" s="180">
        <f t="shared" si="23"/>
        <v>0</v>
      </c>
      <c r="Z814" s="180">
        <f t="shared" si="23"/>
        <v>77181628</v>
      </c>
    </row>
    <row r="815" spans="1:26" ht="12.65" customHeight="1" x14ac:dyDescent="0.35">
      <c r="B815" s="180" t="s">
        <v>1004</v>
      </c>
      <c r="C815" s="263">
        <f>CE60</f>
        <v>1248.1409650194678</v>
      </c>
      <c r="D815" s="180">
        <f>CE61</f>
        <v>127692103.00000001</v>
      </c>
      <c r="E815" s="180">
        <f>CE62</f>
        <v>32387626</v>
      </c>
      <c r="F815" s="180">
        <f>CE63</f>
        <v>5490121.3499999996</v>
      </c>
      <c r="G815" s="180">
        <f>CE64</f>
        <v>34880827.259999998</v>
      </c>
      <c r="H815" s="240">
        <f>CE65</f>
        <v>2360411.3499999996</v>
      </c>
      <c r="I815" s="240">
        <f>CE66</f>
        <v>53890176.530000001</v>
      </c>
      <c r="J815" s="240">
        <f>CE67</f>
        <v>19946616</v>
      </c>
      <c r="K815" s="240">
        <f>CE68</f>
        <v>737215.16999999993</v>
      </c>
      <c r="L815" s="240">
        <f>CE70</f>
        <v>27753792.149999999</v>
      </c>
      <c r="M815" s="240">
        <f>CE71</f>
        <v>259747457.96000001</v>
      </c>
      <c r="N815" s="180">
        <f>CE76</f>
        <v>802141</v>
      </c>
      <c r="O815" s="180">
        <f>CE74</f>
        <v>541434445.92000008</v>
      </c>
      <c r="P815" s="180">
        <f>CE77</f>
        <v>103224</v>
      </c>
      <c r="Q815" s="180">
        <f>CE78</f>
        <v>115658.81584871397</v>
      </c>
      <c r="R815" s="180">
        <f>CE79</f>
        <v>1014400.9999999997</v>
      </c>
      <c r="S815" s="180">
        <f>CE80</f>
        <v>267.39212730819679</v>
      </c>
      <c r="T815" s="263">
        <f>CE81</f>
        <v>0</v>
      </c>
      <c r="U815" s="181" t="s">
        <v>1005</v>
      </c>
      <c r="V815" s="181" t="s">
        <v>1005</v>
      </c>
      <c r="W815" s="181" t="s">
        <v>1005</v>
      </c>
      <c r="X815" s="181" t="s">
        <v>1005</v>
      </c>
      <c r="Y815" s="181" t="s">
        <v>1005</v>
      </c>
      <c r="Z815" s="180">
        <f>M715</f>
        <v>77420136</v>
      </c>
    </row>
    <row r="816" spans="1:26" ht="12.65" customHeight="1" x14ac:dyDescent="0.35">
      <c r="B816" s="180" t="s">
        <v>470</v>
      </c>
      <c r="C816" s="199" t="s">
        <v>1006</v>
      </c>
      <c r="D816" s="180">
        <f>C376</f>
        <v>0</v>
      </c>
      <c r="E816" s="180">
        <f>C377</f>
        <v>0</v>
      </c>
      <c r="F816" s="180">
        <f>C378</f>
        <v>127692103.00000001</v>
      </c>
      <c r="G816" s="240">
        <f>C379</f>
        <v>32387629.120000001</v>
      </c>
      <c r="H816" s="240">
        <f>C380</f>
        <v>5490121.3499999996</v>
      </c>
      <c r="I816" s="240">
        <f>C381</f>
        <v>34880827.259999998</v>
      </c>
      <c r="J816" s="240">
        <f>C382</f>
        <v>2360411.3499999996</v>
      </c>
      <c r="K816" s="240">
        <f>C383</f>
        <v>53890176.530000001</v>
      </c>
      <c r="L816" s="240">
        <f>C384+C385+C386+C388</f>
        <v>23018036.567147315</v>
      </c>
      <c r="M816" s="240">
        <f>C368</f>
        <v>0</v>
      </c>
      <c r="N816" s="180">
        <f>D360</f>
        <v>0</v>
      </c>
      <c r="O816" s="180">
        <f>C358</f>
        <v>0</v>
      </c>
    </row>
  </sheetData>
  <sheetProtection algorithmName="SHA-512" hashValue="UNW7RqNFWK/qz6n0Zn8OUfYMujHdgp2j4O5xxVZwDGJvylvu4bw2s+420PllRTcEUtvpaJ0H7LfXIBtlFxW/Yw==" saltValue="trG++savC36NnUV/I+f5Fg==" spinCount="100000" sheet="1" objects="1" scenarios="1"/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2022-01-19T21:22:02Z</dcterms:modified>
</cp:coreProperties>
</file>